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091AD3F0-7DA3-4B16-8428-EC6E099D227A}" xr6:coauthVersionLast="47" xr6:coauthVersionMax="47" xr10:uidLastSave="{00000000-0000-0000-0000-000000000000}"/>
  <bookViews>
    <workbookView xWindow="-120" yWindow="-120" windowWidth="20730" windowHeight="11040" tabRatio="806" firstSheet="21" activeTab="21" xr2:uid="{00000000-000D-0000-FFFF-FFFF00000000}"/>
  </bookViews>
  <sheets>
    <sheet name="Tabla del contexto" sheetId="15" state="hidden" r:id="rId1"/>
    <sheet name="Tipología riesgos" sheetId="11" state="hidden" r:id="rId2"/>
    <sheet name="Instructivo" sheetId="63" state="hidden" r:id="rId3"/>
    <sheet name="Mapa final" sheetId="64" state="hidden" r:id="rId4"/>
    <sheet name="Matriz Calor Inherente" sheetId="83"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VALIDACIÓN DE DATOS" sheetId="42" state="hidden" r:id="rId11"/>
    <sheet name="Opciones Tratamiento" sheetId="70" state="hidden" r:id="rId12"/>
    <sheet name="Hoja1 (2)" sheetId="71" state="hidden" r:id="rId13"/>
    <sheet name="Hoja1" sheetId="20" state="hidden" r:id="rId14"/>
    <sheet name="Mapa R. Fiscal" sheetId="84" state="hidden" r:id="rId15"/>
    <sheet name="Matriz Calor Inherente R.Fiscal" sheetId="85" state="hidden" r:id="rId16"/>
    <sheet name="Matriz Calor Residual R. Fiscal" sheetId="86" state="hidden" r:id="rId17"/>
    <sheet name="Mapa Final R. Fiscal" sheetId="87" state="hidden" r:id="rId18"/>
    <sheet name="Tabla Impacto R.Fiscal" sheetId="88" state="hidden" r:id="rId19"/>
    <sheet name="Tabla Valoración controles R.Fi" sheetId="90" state="hidden" r:id="rId20"/>
    <sheet name="Tabla probabilidad R.Fiscal" sheetId="89" state="hidden" r:id="rId21"/>
    <sheet name="Riesgos de Corrupción" sheetId="79" r:id="rId22"/>
    <sheet name="Controles de Corrupción" sheetId="80" r:id="rId23"/>
    <sheet name="Mapa de calor Corrupción" sheetId="81" r:id="rId24"/>
    <sheet name="Mapa Riesgo Corrupción" sheetId="82" r:id="rId25"/>
    <sheet name="Mapa final SI" sheetId="72" state="hidden" r:id="rId26"/>
    <sheet name="Matriz Calor Inherente SI" sheetId="73" state="hidden" r:id="rId27"/>
    <sheet name="Matriz Calor Residual SI" sheetId="74" state="hidden" r:id="rId28"/>
    <sheet name="Mapa Riesgo SI" sheetId="78" state="hidden" r:id="rId29"/>
  </sheets>
  <definedNames>
    <definedName name="_xlnm._FilterDatabase" localSheetId="22" hidden="1">'Controles de Corrupción'!$C$9:$AZ$248</definedName>
    <definedName name="_xlnm._FilterDatabase" localSheetId="23" hidden="1">'Mapa de calor Corrupción'!$K$37:$Q$62</definedName>
    <definedName name="_xlnm._FilterDatabase" localSheetId="21" hidden="1">'Riesgos de Corrupción'!$B$10:$BN$102</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3" i="82" l="1"/>
  <c r="M123" i="77" l="1"/>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22" i="77"/>
  <c r="M121" i="77"/>
  <c r="M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L148" i="77"/>
  <c r="L149" i="77"/>
  <c r="L150" i="77"/>
  <c r="L151" i="77"/>
  <c r="L152" i="77"/>
  <c r="L153" i="77"/>
  <c r="L154" i="77"/>
  <c r="L155" i="77"/>
  <c r="L156" i="77"/>
  <c r="I157" i="77"/>
  <c r="K157" i="77" s="1"/>
  <c r="J157" i="77"/>
  <c r="L157" i="77"/>
  <c r="I158" i="77"/>
  <c r="J158" i="77"/>
  <c r="L158" i="77"/>
  <c r="I159" i="77"/>
  <c r="J159" i="77"/>
  <c r="L159" i="77"/>
  <c r="I160" i="77"/>
  <c r="J160" i="77"/>
  <c r="K160" i="77"/>
  <c r="L160" i="77"/>
  <c r="I161" i="77"/>
  <c r="J161" i="77"/>
  <c r="L161" i="77"/>
  <c r="I162" i="77"/>
  <c r="J162" i="77"/>
  <c r="L162" i="77"/>
  <c r="I163" i="77"/>
  <c r="K163" i="77" s="1"/>
  <c r="J163" i="77"/>
  <c r="L163" i="77"/>
  <c r="I164" i="77"/>
  <c r="J164" i="77"/>
  <c r="L164" i="77"/>
  <c r="I165" i="77"/>
  <c r="J165" i="77"/>
  <c r="L165" i="77"/>
  <c r="I166" i="77"/>
  <c r="J166" i="77"/>
  <c r="K166" i="77"/>
  <c r="L166" i="77"/>
  <c r="I167" i="77"/>
  <c r="J167" i="77"/>
  <c r="L167" i="77"/>
  <c r="I168" i="77"/>
  <c r="J168" i="77"/>
  <c r="L168" i="77"/>
  <c r="I169" i="77"/>
  <c r="K169" i="77" s="1"/>
  <c r="J169" i="77"/>
  <c r="L169" i="77"/>
  <c r="I170" i="77"/>
  <c r="J170" i="77"/>
  <c r="L170" i="77"/>
  <c r="E121" i="77"/>
  <c r="E127" i="77"/>
  <c r="E133" i="77"/>
  <c r="E139" i="77"/>
  <c r="E145" i="77"/>
  <c r="E151" i="77"/>
  <c r="E157" i="77"/>
  <c r="E163" i="77"/>
  <c r="E169" i="77"/>
  <c r="E175" i="77"/>
  <c r="E181" i="77"/>
  <c r="E187" i="77"/>
  <c r="E193" i="77"/>
  <c r="E199" i="77"/>
  <c r="E205" i="77"/>
  <c r="C115" i="77"/>
  <c r="C121" i="77"/>
  <c r="C127" i="77"/>
  <c r="C133" i="77"/>
  <c r="C139" i="77"/>
  <c r="K170" i="77" l="1"/>
  <c r="K168" i="77"/>
  <c r="K167" i="77"/>
  <c r="K165" i="77"/>
  <c r="K164" i="77"/>
  <c r="K162" i="77"/>
  <c r="K161" i="77"/>
  <c r="K159" i="77"/>
  <c r="K158" i="77"/>
  <c r="T132" i="64"/>
  <c r="T133" i="64"/>
  <c r="T134" i="64"/>
  <c r="T135" i="64"/>
  <c r="T136" i="64"/>
  <c r="T137" i="64"/>
  <c r="T131" i="64"/>
  <c r="K155" i="64"/>
  <c r="K156" i="64"/>
  <c r="K157" i="64"/>
  <c r="K158" i="64"/>
  <c r="K159" i="64"/>
  <c r="K143" i="64"/>
  <c r="K144" i="64"/>
  <c r="K145" i="64"/>
  <c r="K146" i="64"/>
  <c r="K147" i="64"/>
  <c r="K149" i="64"/>
  <c r="K150" i="64"/>
  <c r="K151" i="64"/>
  <c r="K152" i="64"/>
  <c r="K153" i="64"/>
  <c r="K131" i="64"/>
  <c r="K132" i="64"/>
  <c r="K133" i="64"/>
  <c r="K134" i="64"/>
  <c r="K135" i="64"/>
  <c r="K137" i="64"/>
  <c r="K138" i="64"/>
  <c r="K139" i="64"/>
  <c r="K140" i="64"/>
  <c r="K141" i="64"/>
  <c r="K125" i="64"/>
  <c r="K126" i="64"/>
  <c r="K127" i="64"/>
  <c r="K128" i="64"/>
  <c r="K129" i="64"/>
  <c r="T153" i="64"/>
  <c r="Q153" i="64"/>
  <c r="T152" i="64"/>
  <c r="Q152" i="64"/>
  <c r="X152" i="64" s="1"/>
  <c r="T151" i="64"/>
  <c r="Q151" i="64"/>
  <c r="T150" i="64"/>
  <c r="Q150" i="64"/>
  <c r="X150" i="64" s="1"/>
  <c r="T149" i="64"/>
  <c r="Q149" i="64"/>
  <c r="T148" i="64"/>
  <c r="Q148" i="64"/>
  <c r="X148" i="64" s="1"/>
  <c r="H148" i="64"/>
  <c r="I148" i="64" s="1"/>
  <c r="Q135" i="64"/>
  <c r="Q134" i="64"/>
  <c r="Q133" i="64"/>
  <c r="Q132" i="64"/>
  <c r="Q131" i="64"/>
  <c r="T130" i="64"/>
  <c r="Q130" i="64"/>
  <c r="H130" i="64"/>
  <c r="T129" i="64"/>
  <c r="Q129" i="64"/>
  <c r="T128" i="64"/>
  <c r="Q128" i="64"/>
  <c r="T127" i="64"/>
  <c r="Q127" i="64"/>
  <c r="T126" i="64"/>
  <c r="Q126" i="64"/>
  <c r="T125" i="64"/>
  <c r="Q125" i="64"/>
  <c r="T124" i="64"/>
  <c r="Q124" i="64"/>
  <c r="H124" i="64"/>
  <c r="T147" i="64"/>
  <c r="Q147" i="64"/>
  <c r="X147" i="64" s="1"/>
  <c r="T146" i="64"/>
  <c r="Q146" i="64"/>
  <c r="X146" i="64" s="1"/>
  <c r="T145" i="64"/>
  <c r="Q145" i="64"/>
  <c r="X145" i="64" s="1"/>
  <c r="Z145" i="64" s="1"/>
  <c r="T144" i="64"/>
  <c r="Q144" i="64"/>
  <c r="X144" i="64" s="1"/>
  <c r="Y144" i="64" s="1"/>
  <c r="I141" i="77" s="1"/>
  <c r="T143" i="64"/>
  <c r="Q143" i="64"/>
  <c r="T142" i="64"/>
  <c r="Q142" i="64"/>
  <c r="H142" i="64"/>
  <c r="H10" i="64"/>
  <c r="I10" i="64" s="1"/>
  <c r="Q10" i="64"/>
  <c r="T10" i="64"/>
  <c r="K11" i="64"/>
  <c r="Q11" i="64"/>
  <c r="T11" i="64"/>
  <c r="K12" i="64"/>
  <c r="Q12" i="64"/>
  <c r="X12" i="64" s="1"/>
  <c r="Y12" i="64" s="1"/>
  <c r="T12" i="64"/>
  <c r="Z12" i="64"/>
  <c r="AB12" i="64"/>
  <c r="AA12" i="64" s="1"/>
  <c r="K13" i="64"/>
  <c r="Q13" i="64"/>
  <c r="X13" i="64" s="1"/>
  <c r="T13" i="64"/>
  <c r="K14" i="64"/>
  <c r="Q14" i="64"/>
  <c r="X14" i="64" s="1"/>
  <c r="Y14" i="64" s="1"/>
  <c r="T14" i="64"/>
  <c r="K15" i="64"/>
  <c r="Q15" i="64"/>
  <c r="X15" i="64" s="1"/>
  <c r="T15" i="64"/>
  <c r="H16" i="64"/>
  <c r="Q16" i="64"/>
  <c r="T16" i="64"/>
  <c r="K17" i="64"/>
  <c r="Q17" i="64"/>
  <c r="T17" i="64"/>
  <c r="X17" i="64"/>
  <c r="Z17" i="64" s="1"/>
  <c r="K18" i="64"/>
  <c r="Q18" i="64"/>
  <c r="AB18" i="64" s="1"/>
  <c r="AA18" i="64" s="1"/>
  <c r="T18" i="64"/>
  <c r="K19" i="64"/>
  <c r="Q19" i="64"/>
  <c r="X19" i="64" s="1"/>
  <c r="T19" i="64"/>
  <c r="K20" i="64"/>
  <c r="Q20" i="64"/>
  <c r="T20" i="64"/>
  <c r="K21" i="64"/>
  <c r="Q21" i="64"/>
  <c r="X21" i="64" s="1"/>
  <c r="T21" i="64"/>
  <c r="H22" i="64"/>
  <c r="I22" i="64" s="1"/>
  <c r="Q22" i="64"/>
  <c r="T22" i="64"/>
  <c r="Q23" i="64"/>
  <c r="X23" i="64" s="1"/>
  <c r="Y23" i="64" s="1"/>
  <c r="T23" i="64"/>
  <c r="Q24" i="64"/>
  <c r="T24" i="64"/>
  <c r="X24" i="64"/>
  <c r="Z24" i="64" s="1"/>
  <c r="Q25" i="64"/>
  <c r="T25" i="64"/>
  <c r="Q26" i="64"/>
  <c r="X26" i="64" s="1"/>
  <c r="Y26" i="64" s="1"/>
  <c r="T26" i="64"/>
  <c r="Q27" i="64"/>
  <c r="X27" i="64" s="1"/>
  <c r="T27" i="64"/>
  <c r="H28" i="64"/>
  <c r="Q28" i="64"/>
  <c r="T28" i="64"/>
  <c r="Q29" i="64"/>
  <c r="AB30" i="64" s="1"/>
  <c r="AA30" i="64" s="1"/>
  <c r="T29" i="64"/>
  <c r="T30" i="64"/>
  <c r="Q31" i="64"/>
  <c r="X31" i="64" s="1"/>
  <c r="T31" i="64"/>
  <c r="AB31" i="64"/>
  <c r="AA31" i="64" s="1"/>
  <c r="Q32" i="64"/>
  <c r="X32" i="64" s="1"/>
  <c r="T32" i="64"/>
  <c r="AB32" i="64"/>
  <c r="AA32" i="64" s="1"/>
  <c r="Q33" i="64"/>
  <c r="T33" i="64"/>
  <c r="H34" i="64"/>
  <c r="I34" i="64" s="1"/>
  <c r="Q34" i="64"/>
  <c r="T34" i="64"/>
  <c r="K35" i="64"/>
  <c r="Q35" i="64"/>
  <c r="T35" i="64"/>
  <c r="X35" i="64"/>
  <c r="K36" i="64"/>
  <c r="Q36" i="64"/>
  <c r="X36" i="64" s="1"/>
  <c r="Y36" i="64" s="1"/>
  <c r="T36" i="64"/>
  <c r="K37" i="64"/>
  <c r="Q37" i="64"/>
  <c r="AB38" i="64" s="1"/>
  <c r="AA38" i="64" s="1"/>
  <c r="T37" i="64"/>
  <c r="K38" i="64"/>
  <c r="Q38" i="64"/>
  <c r="X38" i="64" s="1"/>
  <c r="Y38" i="64" s="1"/>
  <c r="T38" i="64"/>
  <c r="K39" i="64"/>
  <c r="Q39" i="64"/>
  <c r="X39" i="64" s="1"/>
  <c r="T39" i="64"/>
  <c r="H40" i="64"/>
  <c r="I40" i="64" s="1"/>
  <c r="Q40" i="64"/>
  <c r="T40" i="64"/>
  <c r="AA40" i="64"/>
  <c r="K41" i="64"/>
  <c r="T41" i="64"/>
  <c r="K42" i="64"/>
  <c r="Q42" i="64"/>
  <c r="X42" i="64" s="1"/>
  <c r="Y42" i="64" s="1"/>
  <c r="T42" i="64"/>
  <c r="AA42" i="64"/>
  <c r="K43" i="64"/>
  <c r="Q43" i="64"/>
  <c r="X43" i="64" s="1"/>
  <c r="T43" i="64"/>
  <c r="AA43" i="64"/>
  <c r="K44" i="64"/>
  <c r="Q44" i="64"/>
  <c r="X44" i="64" s="1"/>
  <c r="T44" i="64"/>
  <c r="AA44" i="64"/>
  <c r="K45" i="64"/>
  <c r="Q45" i="64"/>
  <c r="X45" i="64" s="1"/>
  <c r="T45" i="64"/>
  <c r="AA45" i="64"/>
  <c r="H46" i="64"/>
  <c r="Q46" i="64"/>
  <c r="T46" i="64"/>
  <c r="AA46" i="64"/>
  <c r="K47" i="64"/>
  <c r="Q47" i="64"/>
  <c r="X47" i="64" s="1"/>
  <c r="T47" i="64"/>
  <c r="AA47" i="64"/>
  <c r="K48" i="64"/>
  <c r="Q48" i="64"/>
  <c r="X48" i="64" s="1"/>
  <c r="Y48" i="64" s="1"/>
  <c r="T48" i="64"/>
  <c r="Z48" i="64"/>
  <c r="AA48" i="64"/>
  <c r="K49" i="64"/>
  <c r="Q49" i="64"/>
  <c r="X49" i="64" s="1"/>
  <c r="T49" i="64"/>
  <c r="AA49" i="64"/>
  <c r="K50" i="64"/>
  <c r="Q50" i="64"/>
  <c r="X50" i="64" s="1"/>
  <c r="T50" i="64"/>
  <c r="AA50" i="64"/>
  <c r="K51" i="64"/>
  <c r="Q51" i="64"/>
  <c r="X51" i="64" s="1"/>
  <c r="T51" i="64"/>
  <c r="AA51" i="64"/>
  <c r="H52" i="64"/>
  <c r="I52" i="64"/>
  <c r="Q52" i="64"/>
  <c r="AB53" i="64" s="1"/>
  <c r="AA53" i="64" s="1"/>
  <c r="T52" i="64"/>
  <c r="K53" i="64"/>
  <c r="Q53" i="64"/>
  <c r="T53" i="64"/>
  <c r="K54" i="64"/>
  <c r="Q54" i="64"/>
  <c r="X54" i="64" s="1"/>
  <c r="T54" i="64"/>
  <c r="K55" i="64"/>
  <c r="Q55" i="64"/>
  <c r="T55" i="64"/>
  <c r="K56" i="64"/>
  <c r="Q56" i="64"/>
  <c r="X56" i="64" s="1"/>
  <c r="Z56" i="64" s="1"/>
  <c r="T56" i="64"/>
  <c r="Y56" i="64"/>
  <c r="K57" i="64"/>
  <c r="Q57" i="64"/>
  <c r="X57" i="64" s="1"/>
  <c r="T57" i="64"/>
  <c r="H58" i="64"/>
  <c r="I58" i="64" s="1"/>
  <c r="Q58" i="64"/>
  <c r="T58" i="64"/>
  <c r="K59" i="64"/>
  <c r="Q59" i="64"/>
  <c r="T59" i="64"/>
  <c r="K60" i="64"/>
  <c r="Q60" i="64"/>
  <c r="X60" i="64" s="1"/>
  <c r="Y60" i="64" s="1"/>
  <c r="T60" i="64"/>
  <c r="AB60" i="64"/>
  <c r="AA60" i="64" s="1"/>
  <c r="K61" i="64"/>
  <c r="Q61" i="64"/>
  <c r="X61" i="64" s="1"/>
  <c r="T61" i="64"/>
  <c r="K62" i="64"/>
  <c r="Q62" i="64"/>
  <c r="X62" i="64" s="1"/>
  <c r="Y62" i="64" s="1"/>
  <c r="T62" i="64"/>
  <c r="Z62" i="64"/>
  <c r="AB62" i="64"/>
  <c r="AA62" i="64" s="1"/>
  <c r="K63" i="64"/>
  <c r="Q63" i="64"/>
  <c r="X63" i="64" s="1"/>
  <c r="T63" i="64"/>
  <c r="H64" i="64"/>
  <c r="Q64" i="64"/>
  <c r="T64" i="64"/>
  <c r="K65" i="64"/>
  <c r="Q65" i="64"/>
  <c r="K66" i="64"/>
  <c r="Q66" i="64"/>
  <c r="T66" i="64"/>
  <c r="AB66" i="64"/>
  <c r="AA66" i="64" s="1"/>
  <c r="K67" i="64"/>
  <c r="Q67" i="64"/>
  <c r="X67" i="64" s="1"/>
  <c r="T67" i="64"/>
  <c r="K68" i="64"/>
  <c r="Q68" i="64"/>
  <c r="T68" i="64"/>
  <c r="K69" i="64"/>
  <c r="Q69" i="64"/>
  <c r="X69" i="64" s="1"/>
  <c r="T69" i="64"/>
  <c r="H70" i="64"/>
  <c r="I70" i="64"/>
  <c r="Q70" i="64"/>
  <c r="T70" i="64"/>
  <c r="K71" i="64"/>
  <c r="Q71" i="64"/>
  <c r="T71" i="64"/>
  <c r="K72" i="64"/>
  <c r="Q72" i="64"/>
  <c r="AB73" i="64" s="1"/>
  <c r="AA73" i="64" s="1"/>
  <c r="T72" i="64"/>
  <c r="K73" i="64"/>
  <c r="Q73" i="64"/>
  <c r="T73" i="64"/>
  <c r="K74" i="64"/>
  <c r="Q74" i="64"/>
  <c r="AB75" i="64" s="1"/>
  <c r="AA75" i="64" s="1"/>
  <c r="T74" i="64"/>
  <c r="K75" i="64"/>
  <c r="Q75" i="64"/>
  <c r="T75" i="64"/>
  <c r="X75" i="64"/>
  <c r="Y75" i="64" s="1"/>
  <c r="G76" i="64"/>
  <c r="H76" i="64" s="1"/>
  <c r="I76" i="64" s="1"/>
  <c r="Q76" i="64"/>
  <c r="T76" i="64"/>
  <c r="K77" i="64"/>
  <c r="Q77" i="64"/>
  <c r="T77" i="64"/>
  <c r="K78" i="64"/>
  <c r="Q78" i="64"/>
  <c r="T78" i="64"/>
  <c r="X78" i="64"/>
  <c r="Z78" i="64" s="1"/>
  <c r="K79" i="64"/>
  <c r="Q79" i="64"/>
  <c r="X79" i="64" s="1"/>
  <c r="T79" i="64"/>
  <c r="K80" i="64"/>
  <c r="Q80" i="64"/>
  <c r="T80" i="64"/>
  <c r="X80" i="64"/>
  <c r="K81" i="64"/>
  <c r="Q81" i="64"/>
  <c r="X81" i="64" s="1"/>
  <c r="T81" i="64"/>
  <c r="H82" i="64"/>
  <c r="Q82" i="64"/>
  <c r="T82" i="64"/>
  <c r="K83" i="64"/>
  <c r="Q83" i="64"/>
  <c r="X83" i="64" s="1"/>
  <c r="Z83" i="64" s="1"/>
  <c r="T83" i="64"/>
  <c r="K84" i="64"/>
  <c r="Q84" i="64"/>
  <c r="X84" i="64" s="1"/>
  <c r="T84" i="64"/>
  <c r="K85" i="64"/>
  <c r="Q85" i="64"/>
  <c r="X85" i="64" s="1"/>
  <c r="T85" i="64"/>
  <c r="K86" i="64"/>
  <c r="Q86" i="64"/>
  <c r="X86" i="64" s="1"/>
  <c r="T86" i="64"/>
  <c r="K87" i="64"/>
  <c r="Q87" i="64"/>
  <c r="X87" i="64" s="1"/>
  <c r="Z87" i="64" s="1"/>
  <c r="T87" i="64"/>
  <c r="H88" i="64"/>
  <c r="I88" i="64"/>
  <c r="Q88" i="64"/>
  <c r="T88" i="64"/>
  <c r="AA88" i="64"/>
  <c r="K89" i="64"/>
  <c r="Q89" i="64"/>
  <c r="T89" i="64"/>
  <c r="AA89" i="64"/>
  <c r="K90" i="64"/>
  <c r="Q90" i="64"/>
  <c r="T90" i="64"/>
  <c r="K91" i="64"/>
  <c r="Q91" i="64"/>
  <c r="T91" i="64"/>
  <c r="K92" i="64"/>
  <c r="Q92" i="64"/>
  <c r="T92" i="64"/>
  <c r="K93" i="64"/>
  <c r="Q93" i="64"/>
  <c r="X93" i="64" s="1"/>
  <c r="Z93" i="64" s="1"/>
  <c r="T93" i="64"/>
  <c r="H94" i="64"/>
  <c r="I94" i="64" s="1"/>
  <c r="Q94" i="64"/>
  <c r="T94" i="64"/>
  <c r="K95" i="64"/>
  <c r="Q95" i="64"/>
  <c r="T95" i="64"/>
  <c r="K96" i="64"/>
  <c r="Q96" i="64"/>
  <c r="T96" i="64"/>
  <c r="K97" i="64"/>
  <c r="Q97" i="64"/>
  <c r="X97" i="64" s="1"/>
  <c r="Y97" i="64" s="1"/>
  <c r="T97" i="64"/>
  <c r="K98" i="64"/>
  <c r="Q98" i="64"/>
  <c r="T98" i="64"/>
  <c r="K99" i="64"/>
  <c r="Q99" i="64"/>
  <c r="X99" i="64" s="1"/>
  <c r="T99" i="64"/>
  <c r="H100" i="64"/>
  <c r="I100" i="64" s="1"/>
  <c r="Q100" i="64"/>
  <c r="T100" i="64"/>
  <c r="K101" i="64"/>
  <c r="Q101" i="64"/>
  <c r="T101" i="64"/>
  <c r="K102" i="64"/>
  <c r="Q102" i="64"/>
  <c r="T102" i="64"/>
  <c r="K103" i="64"/>
  <c r="Q103" i="64"/>
  <c r="T103" i="64"/>
  <c r="K104" i="64"/>
  <c r="Q104" i="64"/>
  <c r="X104" i="64" s="1"/>
  <c r="Z104" i="64" s="1"/>
  <c r="T104" i="64"/>
  <c r="K105" i="64"/>
  <c r="Q105" i="64"/>
  <c r="X105" i="64" s="1"/>
  <c r="Y105" i="64" s="1"/>
  <c r="T105" i="64"/>
  <c r="H106" i="64"/>
  <c r="I106" i="64"/>
  <c r="Q106" i="64"/>
  <c r="T106" i="64"/>
  <c r="K107" i="64"/>
  <c r="Q107" i="64"/>
  <c r="T107" i="64"/>
  <c r="K108" i="64"/>
  <c r="Q108" i="64"/>
  <c r="X108" i="64" s="1"/>
  <c r="T108" i="64"/>
  <c r="K109" i="64"/>
  <c r="Q109" i="64"/>
  <c r="T109" i="64"/>
  <c r="K110" i="64"/>
  <c r="Q110" i="64"/>
  <c r="X110" i="64" s="1"/>
  <c r="Y110" i="64" s="1"/>
  <c r="T110" i="64"/>
  <c r="K111" i="64"/>
  <c r="Q111" i="64"/>
  <c r="X111" i="64" s="1"/>
  <c r="T111" i="64"/>
  <c r="H112" i="64"/>
  <c r="F109" i="77" s="1"/>
  <c r="I112" i="64"/>
  <c r="Q112" i="64"/>
  <c r="X112" i="64" s="1"/>
  <c r="T112" i="64"/>
  <c r="K113" i="64"/>
  <c r="Q113" i="64"/>
  <c r="T113" i="64"/>
  <c r="K114" i="64"/>
  <c r="Q114" i="64"/>
  <c r="T114" i="64"/>
  <c r="K115" i="64"/>
  <c r="Q115" i="64"/>
  <c r="T115" i="64"/>
  <c r="K116" i="64"/>
  <c r="Q116" i="64"/>
  <c r="X116" i="64" s="1"/>
  <c r="T116" i="64"/>
  <c r="K117" i="64"/>
  <c r="Q117" i="64"/>
  <c r="T117" i="64"/>
  <c r="H118" i="64"/>
  <c r="Q118" i="64"/>
  <c r="T118" i="64"/>
  <c r="K119" i="64"/>
  <c r="Q119" i="64"/>
  <c r="T119" i="64"/>
  <c r="K120" i="64"/>
  <c r="Q120" i="64"/>
  <c r="T120" i="64"/>
  <c r="K121" i="64"/>
  <c r="Q121" i="64"/>
  <c r="T121" i="64"/>
  <c r="K122" i="64"/>
  <c r="Q122" i="64"/>
  <c r="T122" i="64"/>
  <c r="K123" i="64"/>
  <c r="Q123" i="64"/>
  <c r="T123" i="64"/>
  <c r="H136" i="64"/>
  <c r="Q136" i="64"/>
  <c r="Q137" i="64"/>
  <c r="Q138" i="64"/>
  <c r="Q139" i="64"/>
  <c r="X139" i="64" s="1"/>
  <c r="T139" i="64"/>
  <c r="Q140" i="64"/>
  <c r="T140" i="64"/>
  <c r="Q141" i="64"/>
  <c r="X141" i="64" s="1"/>
  <c r="Y141" i="64" s="1"/>
  <c r="I138" i="77" s="1"/>
  <c r="T141" i="64"/>
  <c r="H154" i="64"/>
  <c r="I154" i="64" s="1"/>
  <c r="Q154" i="64"/>
  <c r="T154" i="64"/>
  <c r="Q155" i="64"/>
  <c r="X155" i="64" s="1"/>
  <c r="T155" i="64"/>
  <c r="Q156" i="64"/>
  <c r="T156" i="64"/>
  <c r="Q157" i="64"/>
  <c r="X157" i="64" s="1"/>
  <c r="Y157" i="64" s="1"/>
  <c r="I154" i="77" s="1"/>
  <c r="T157" i="64"/>
  <c r="Q158" i="64"/>
  <c r="X158" i="64" s="1"/>
  <c r="T158" i="64"/>
  <c r="Q159" i="64"/>
  <c r="X159" i="64" s="1"/>
  <c r="Z159" i="64" s="1"/>
  <c r="T159" i="64"/>
  <c r="Z49" i="64" l="1"/>
  <c r="Y49" i="64"/>
  <c r="Y79" i="64"/>
  <c r="Z79" i="64"/>
  <c r="Z19" i="64"/>
  <c r="Y19" i="64"/>
  <c r="X76" i="64"/>
  <c r="Z76" i="64" s="1"/>
  <c r="X77" i="64" s="1"/>
  <c r="Z21" i="64"/>
  <c r="Y21" i="64"/>
  <c r="Z27" i="64"/>
  <c r="Y27" i="64"/>
  <c r="Y83" i="64"/>
  <c r="X74" i="64"/>
  <c r="Z74" i="64" s="1"/>
  <c r="X72" i="64"/>
  <c r="X37" i="64"/>
  <c r="Y37" i="64" s="1"/>
  <c r="Y24" i="64"/>
  <c r="Z14" i="64"/>
  <c r="Y78" i="64"/>
  <c r="Z75" i="64"/>
  <c r="Z60" i="64"/>
  <c r="Z26" i="64"/>
  <c r="Y17" i="64"/>
  <c r="Z42" i="64"/>
  <c r="Z38" i="64"/>
  <c r="AB36" i="64"/>
  <c r="AA36" i="64" s="1"/>
  <c r="AB57" i="64"/>
  <c r="AA57" i="64" s="1"/>
  <c r="Z36" i="64"/>
  <c r="X100" i="64"/>
  <c r="Z100" i="64" s="1"/>
  <c r="AB14" i="64"/>
  <c r="AA14" i="64" s="1"/>
  <c r="AB140" i="64"/>
  <c r="AB141" i="64"/>
  <c r="X138" i="64"/>
  <c r="Y138" i="64" s="1"/>
  <c r="I135" i="77" s="1"/>
  <c r="AB138" i="64"/>
  <c r="AB139" i="64"/>
  <c r="I136" i="64"/>
  <c r="X136" i="64" s="1"/>
  <c r="F133" i="77"/>
  <c r="AB122" i="64"/>
  <c r="AA122" i="64" s="1"/>
  <c r="J119" i="77" s="1"/>
  <c r="AB123" i="64"/>
  <c r="AA123" i="64" s="1"/>
  <c r="J120" i="77" s="1"/>
  <c r="X122" i="64"/>
  <c r="Y122" i="64" s="1"/>
  <c r="X123" i="64"/>
  <c r="Y123" i="64" s="1"/>
  <c r="AB120" i="64"/>
  <c r="AA120" i="64" s="1"/>
  <c r="J117" i="77" s="1"/>
  <c r="AB121" i="64"/>
  <c r="AA121" i="64" s="1"/>
  <c r="J118" i="77" s="1"/>
  <c r="X120" i="64"/>
  <c r="X121" i="64"/>
  <c r="I118" i="64"/>
  <c r="F115" i="77"/>
  <c r="X115" i="64"/>
  <c r="Y115" i="64" s="1"/>
  <c r="AB107" i="64"/>
  <c r="AA107" i="64" s="1"/>
  <c r="AB97" i="64"/>
  <c r="AA97" i="64" s="1"/>
  <c r="AB92" i="64"/>
  <c r="AA92" i="64" s="1"/>
  <c r="AB80" i="64"/>
  <c r="AA80" i="64" s="1"/>
  <c r="AB78" i="64"/>
  <c r="AA78" i="64" s="1"/>
  <c r="AB72" i="64"/>
  <c r="AA72" i="64" s="1"/>
  <c r="X70" i="64"/>
  <c r="X58" i="64"/>
  <c r="Y58" i="64" s="1"/>
  <c r="X52" i="64"/>
  <c r="AC49" i="64"/>
  <c r="AC42" i="64"/>
  <c r="X34" i="64"/>
  <c r="X10" i="64"/>
  <c r="I142" i="64"/>
  <c r="F139" i="77"/>
  <c r="AB144" i="64"/>
  <c r="AA144" i="64" s="1"/>
  <c r="J141" i="77" s="1"/>
  <c r="K141" i="77" s="1"/>
  <c r="X143" i="64"/>
  <c r="Z143" i="64" s="1"/>
  <c r="F121" i="77"/>
  <c r="I124" i="64"/>
  <c r="X124" i="64"/>
  <c r="AB126" i="64"/>
  <c r="AA126" i="64" s="1"/>
  <c r="J123" i="77" s="1"/>
  <c r="AB127" i="64"/>
  <c r="AA127" i="64" s="1"/>
  <c r="J124" i="77" s="1"/>
  <c r="X126" i="64"/>
  <c r="Z126" i="64" s="1"/>
  <c r="X127" i="64"/>
  <c r="Z127" i="64" s="1"/>
  <c r="AB128" i="64"/>
  <c r="AA128" i="64" s="1"/>
  <c r="J125" i="77" s="1"/>
  <c r="AB129" i="64"/>
  <c r="AA129" i="64" s="1"/>
  <c r="J126" i="77" s="1"/>
  <c r="X128" i="64"/>
  <c r="Z128" i="64" s="1"/>
  <c r="X129" i="64"/>
  <c r="Z129" i="64" s="1"/>
  <c r="F127" i="77"/>
  <c r="I130" i="64"/>
  <c r="X130" i="64"/>
  <c r="Z130" i="64" s="1"/>
  <c r="AB132" i="64"/>
  <c r="AA132" i="64" s="1"/>
  <c r="J129" i="77" s="1"/>
  <c r="AB133" i="64"/>
  <c r="X132" i="64"/>
  <c r="Y132" i="64" s="1"/>
  <c r="I129" i="77" s="1"/>
  <c r="X133" i="64"/>
  <c r="AB134" i="64"/>
  <c r="AB135" i="64"/>
  <c r="X134" i="64"/>
  <c r="X135" i="64"/>
  <c r="Y135" i="64" s="1"/>
  <c r="I132" i="77" s="1"/>
  <c r="AB149" i="64"/>
  <c r="AA149" i="64" s="1"/>
  <c r="J146" i="77" s="1"/>
  <c r="X149" i="64"/>
  <c r="Z149" i="64" s="1"/>
  <c r="AB151" i="64"/>
  <c r="AA151" i="64" s="1"/>
  <c r="J148" i="77" s="1"/>
  <c r="X151" i="64"/>
  <c r="Z151" i="64" s="1"/>
  <c r="AB153" i="64"/>
  <c r="AA153" i="64" s="1"/>
  <c r="J150" i="77" s="1"/>
  <c r="X153" i="64"/>
  <c r="Z153" i="64" s="1"/>
  <c r="X142" i="64"/>
  <c r="Z142" i="64" s="1"/>
  <c r="X131" i="64"/>
  <c r="Z131" i="64" s="1"/>
  <c r="Z123" i="64"/>
  <c r="Z124" i="64"/>
  <c r="X125" i="64" s="1"/>
  <c r="Z121" i="64"/>
  <c r="Z148" i="64"/>
  <c r="Y148" i="64"/>
  <c r="I145" i="77" s="1"/>
  <c r="Z150" i="64"/>
  <c r="Y150" i="64"/>
  <c r="I147" i="77" s="1"/>
  <c r="Z152" i="64"/>
  <c r="Y152" i="64"/>
  <c r="I149" i="77" s="1"/>
  <c r="AB148" i="64"/>
  <c r="AA148" i="64" s="1"/>
  <c r="J145" i="77" s="1"/>
  <c r="AB150" i="64"/>
  <c r="AA150" i="64" s="1"/>
  <c r="J147" i="77" s="1"/>
  <c r="Y151" i="64"/>
  <c r="AB152" i="64"/>
  <c r="AA152" i="64" s="1"/>
  <c r="J149" i="77" s="1"/>
  <c r="Y153" i="64"/>
  <c r="Y142" i="64"/>
  <c r="I139" i="77" s="1"/>
  <c r="Y146" i="64"/>
  <c r="I143" i="77" s="1"/>
  <c r="Z146" i="64"/>
  <c r="AB145" i="64"/>
  <c r="AA145" i="64" s="1"/>
  <c r="J142" i="77" s="1"/>
  <c r="AB156" i="64"/>
  <c r="AA156" i="64" s="1"/>
  <c r="J153" i="77" s="1"/>
  <c r="AB155" i="64"/>
  <c r="AA155" i="64" s="1"/>
  <c r="J152" i="77" s="1"/>
  <c r="AB143" i="64"/>
  <c r="AA143" i="64" s="1"/>
  <c r="J140" i="77" s="1"/>
  <c r="Z144" i="64"/>
  <c r="AB147" i="64"/>
  <c r="AA147" i="64" s="1"/>
  <c r="J144" i="77" s="1"/>
  <c r="Y128" i="64"/>
  <c r="I125" i="77" s="1"/>
  <c r="K125" i="77" s="1"/>
  <c r="Z133" i="64"/>
  <c r="Y130" i="64"/>
  <c r="I127" i="77" s="1"/>
  <c r="Y129" i="64"/>
  <c r="I126" i="77" s="1"/>
  <c r="K126" i="77" s="1"/>
  <c r="Y124" i="64"/>
  <c r="AB104" i="64"/>
  <c r="AA104" i="64" s="1"/>
  <c r="X89" i="64"/>
  <c r="Y89" i="64" s="1"/>
  <c r="AC89" i="64" s="1"/>
  <c r="AB157" i="64"/>
  <c r="AA157" i="64" s="1"/>
  <c r="AB87" i="64"/>
  <c r="AA87" i="64" s="1"/>
  <c r="Z112" i="64"/>
  <c r="Y112" i="64"/>
  <c r="Z155" i="64"/>
  <c r="Y155" i="64"/>
  <c r="I152" i="77" s="1"/>
  <c r="K152" i="77" s="1"/>
  <c r="Y99" i="64"/>
  <c r="Z99" i="64"/>
  <c r="X113" i="64"/>
  <c r="Z113" i="64" s="1"/>
  <c r="AB111" i="64"/>
  <c r="AA111" i="64" s="1"/>
  <c r="X91" i="64"/>
  <c r="Z91" i="64" s="1"/>
  <c r="X118" i="64"/>
  <c r="X156" i="64"/>
  <c r="X106" i="64"/>
  <c r="Z105" i="64"/>
  <c r="Z97" i="64"/>
  <c r="X114" i="64"/>
  <c r="Z114" i="64" s="1"/>
  <c r="X117" i="64"/>
  <c r="Y117" i="64" s="1"/>
  <c r="Z147" i="64"/>
  <c r="Y147" i="64"/>
  <c r="I144" i="77" s="1"/>
  <c r="K144" i="77" s="1"/>
  <c r="Y145" i="64"/>
  <c r="I142" i="77" s="1"/>
  <c r="AB146" i="64"/>
  <c r="AA146" i="64" s="1"/>
  <c r="J143" i="77" s="1"/>
  <c r="Y116" i="64"/>
  <c r="Z116" i="64"/>
  <c r="Z89" i="64"/>
  <c r="Z86" i="64"/>
  <c r="Y86" i="64"/>
  <c r="Y108" i="64"/>
  <c r="Z108" i="64"/>
  <c r="AB90" i="64"/>
  <c r="AA90" i="64" s="1"/>
  <c r="Y87" i="64"/>
  <c r="AC87" i="64" s="1"/>
  <c r="AA139" i="64"/>
  <c r="J136" i="77" s="1"/>
  <c r="AB115" i="64"/>
  <c r="AA115" i="64" s="1"/>
  <c r="AC36" i="64"/>
  <c r="AA140" i="64"/>
  <c r="J137" i="77" s="1"/>
  <c r="AB114" i="64"/>
  <c r="AA114" i="64" s="1"/>
  <c r="Z110" i="64"/>
  <c r="AB109" i="64"/>
  <c r="AA109" i="64" s="1"/>
  <c r="AB108" i="64"/>
  <c r="AA108" i="64" s="1"/>
  <c r="AB99" i="64"/>
  <c r="AA99" i="64" s="1"/>
  <c r="Y159" i="64"/>
  <c r="I156" i="77" s="1"/>
  <c r="Z141" i="64"/>
  <c r="AB116" i="64"/>
  <c r="AA116" i="64" s="1"/>
  <c r="Y93" i="64"/>
  <c r="Y139" i="64"/>
  <c r="I136" i="77" s="1"/>
  <c r="Z139" i="64"/>
  <c r="Y70" i="64"/>
  <c r="Z70" i="64"/>
  <c r="X71" i="64" s="1"/>
  <c r="Y136" i="64"/>
  <c r="I133" i="77" s="1"/>
  <c r="Z136" i="64"/>
  <c r="X137" i="64" s="1"/>
  <c r="Y158" i="64"/>
  <c r="I155" i="77" s="1"/>
  <c r="Z158" i="64"/>
  <c r="Y34" i="64"/>
  <c r="Z34" i="64"/>
  <c r="Y15" i="64"/>
  <c r="Z15" i="64"/>
  <c r="Z85" i="64"/>
  <c r="Y85" i="64"/>
  <c r="I64" i="64"/>
  <c r="Y43" i="64"/>
  <c r="AC43" i="64" s="1"/>
  <c r="Z43" i="64"/>
  <c r="X33" i="64"/>
  <c r="AB33" i="64"/>
  <c r="AA33" i="64" s="1"/>
  <c r="Y31" i="64"/>
  <c r="Z31" i="64"/>
  <c r="AB17" i="64"/>
  <c r="AA17" i="64" s="1"/>
  <c r="AC17" i="64" s="1"/>
  <c r="X101" i="64"/>
  <c r="AB74" i="64"/>
  <c r="AA74" i="64" s="1"/>
  <c r="X73" i="64"/>
  <c r="Y61" i="64"/>
  <c r="Z61" i="64"/>
  <c r="X55" i="64"/>
  <c r="AB56" i="64"/>
  <c r="AA56" i="64" s="1"/>
  <c r="AC56" i="64" s="1"/>
  <c r="AB55" i="64"/>
  <c r="AA55" i="64" s="1"/>
  <c r="Y50" i="64"/>
  <c r="AC50" i="64" s="1"/>
  <c r="Z50" i="64"/>
  <c r="I28" i="64"/>
  <c r="X22" i="64"/>
  <c r="AB23" i="64"/>
  <c r="AA23" i="64" s="1"/>
  <c r="AC23" i="64" s="1"/>
  <c r="Y10" i="64"/>
  <c r="Z10" i="64"/>
  <c r="X11" i="64" s="1"/>
  <c r="X92" i="64"/>
  <c r="AB93" i="64"/>
  <c r="AA93" i="64" s="1"/>
  <c r="AC93" i="64" s="1"/>
  <c r="X90" i="64"/>
  <c r="AB91" i="64"/>
  <c r="AA91" i="64" s="1"/>
  <c r="AB86" i="64"/>
  <c r="AA86" i="64" s="1"/>
  <c r="AB84" i="64"/>
  <c r="AA84" i="64" s="1"/>
  <c r="Z80" i="64"/>
  <c r="Y80" i="64"/>
  <c r="AC80" i="64" s="1"/>
  <c r="Y63" i="64"/>
  <c r="Z63" i="64"/>
  <c r="AB158" i="64"/>
  <c r="AA158" i="64" s="1"/>
  <c r="J155" i="77" s="1"/>
  <c r="X20" i="64"/>
  <c r="AB21" i="64"/>
  <c r="AA21" i="64" s="1"/>
  <c r="AB20" i="64"/>
  <c r="AA20" i="64" s="1"/>
  <c r="Z115" i="64"/>
  <c r="Y81" i="64"/>
  <c r="Z81" i="64"/>
  <c r="AC78" i="64"/>
  <c r="Y69" i="64"/>
  <c r="Z69" i="64"/>
  <c r="AB159" i="64"/>
  <c r="AA159" i="64" s="1"/>
  <c r="J156" i="77" s="1"/>
  <c r="AB154" i="64"/>
  <c r="AA154" i="64" s="1"/>
  <c r="J151" i="77" s="1"/>
  <c r="AB98" i="64"/>
  <c r="AA98" i="64" s="1"/>
  <c r="Y67" i="64"/>
  <c r="Z67" i="64"/>
  <c r="Z157" i="64"/>
  <c r="Y111" i="64"/>
  <c r="Z111" i="64"/>
  <c r="X109" i="64"/>
  <c r="AB110" i="64"/>
  <c r="AA110" i="64" s="1"/>
  <c r="AC110" i="64" s="1"/>
  <c r="X107" i="64"/>
  <c r="AB105" i="64"/>
  <c r="AA105" i="64" s="1"/>
  <c r="AC105" i="64" s="1"/>
  <c r="X98" i="64"/>
  <c r="AC97" i="64"/>
  <c r="I82" i="64"/>
  <c r="X82" i="64" s="1"/>
  <c r="X64" i="64"/>
  <c r="AB65" i="64"/>
  <c r="AA65" i="64" s="1"/>
  <c r="X65" i="64"/>
  <c r="Y51" i="64"/>
  <c r="AC51" i="64" s="1"/>
  <c r="Z51" i="64"/>
  <c r="Z23" i="64"/>
  <c r="I16" i="64"/>
  <c r="X16" i="64" s="1"/>
  <c r="X154" i="64"/>
  <c r="X140" i="64"/>
  <c r="AA141" i="64"/>
  <c r="AA138" i="64"/>
  <c r="J135" i="77" s="1"/>
  <c r="Y104" i="64"/>
  <c r="Y100" i="64"/>
  <c r="X94" i="64"/>
  <c r="AB85" i="64"/>
  <c r="AA85" i="64" s="1"/>
  <c r="Y84" i="64"/>
  <c r="Z84" i="64"/>
  <c r="AB81" i="64"/>
  <c r="AA81" i="64" s="1"/>
  <c r="Z72" i="64"/>
  <c r="Y72" i="64"/>
  <c r="AC72" i="64" s="1"/>
  <c r="X68" i="64"/>
  <c r="AB69" i="64"/>
  <c r="AA69" i="64" s="1"/>
  <c r="AB68" i="64"/>
  <c r="AA68" i="64" s="1"/>
  <c r="Z58" i="64"/>
  <c r="X59" i="64" s="1"/>
  <c r="Y54" i="64"/>
  <c r="Z54" i="64"/>
  <c r="Y45" i="64"/>
  <c r="AC45" i="64" s="1"/>
  <c r="Z45" i="64"/>
  <c r="X40" i="64"/>
  <c r="X41" i="64"/>
  <c r="Y39" i="64"/>
  <c r="Z39" i="64"/>
  <c r="X25" i="64"/>
  <c r="AB26" i="64"/>
  <c r="AA26" i="64" s="1"/>
  <c r="AC26" i="64" s="1"/>
  <c r="AB25" i="64"/>
  <c r="AA25" i="64" s="1"/>
  <c r="Y13" i="64"/>
  <c r="Z13" i="64"/>
  <c r="Y76" i="64"/>
  <c r="AC75" i="64"/>
  <c r="Y74" i="64"/>
  <c r="AC60" i="64"/>
  <c r="Y57" i="64"/>
  <c r="AC57" i="64" s="1"/>
  <c r="Z57" i="64"/>
  <c r="AC38" i="64"/>
  <c r="X28" i="64"/>
  <c r="AC12" i="64"/>
  <c r="X88" i="64"/>
  <c r="AB83" i="64"/>
  <c r="AA83" i="64" s="1"/>
  <c r="AC83" i="64" s="1"/>
  <c r="AB79" i="64"/>
  <c r="AA79" i="64" s="1"/>
  <c r="AC79" i="64" s="1"/>
  <c r="AC62" i="64"/>
  <c r="Y47" i="64"/>
  <c r="AC47" i="64" s="1"/>
  <c r="Z47" i="64"/>
  <c r="AC21" i="64"/>
  <c r="X18" i="64"/>
  <c r="AB19" i="64"/>
  <c r="AA19" i="64" s="1"/>
  <c r="AC19" i="64" s="1"/>
  <c r="AC14" i="64"/>
  <c r="X66" i="64"/>
  <c r="AB67" i="64"/>
  <c r="AA67" i="64" s="1"/>
  <c r="X53" i="64"/>
  <c r="AB54" i="64"/>
  <c r="AA54" i="64" s="1"/>
  <c r="AC48" i="64"/>
  <c r="Y44" i="64"/>
  <c r="AC44" i="64" s="1"/>
  <c r="Z44" i="64"/>
  <c r="Y35" i="64"/>
  <c r="Z35" i="64"/>
  <c r="Y32" i="64"/>
  <c r="Z32" i="64"/>
  <c r="AB63" i="64"/>
  <c r="AA63" i="64" s="1"/>
  <c r="AB61" i="64"/>
  <c r="AA61" i="64" s="1"/>
  <c r="I46" i="64"/>
  <c r="X46" i="64" s="1"/>
  <c r="AB39" i="64"/>
  <c r="AA39" i="64" s="1"/>
  <c r="AB37" i="64"/>
  <c r="AA37" i="64" s="1"/>
  <c r="AB35" i="64"/>
  <c r="AA35" i="64" s="1"/>
  <c r="X30" i="64"/>
  <c r="AB15" i="64"/>
  <c r="AA15" i="64" s="1"/>
  <c r="AB13" i="64"/>
  <c r="AA13" i="64" s="1"/>
  <c r="AB27" i="64"/>
  <c r="AA27" i="64" s="1"/>
  <c r="AC27" i="64" s="1"/>
  <c r="AB24" i="64"/>
  <c r="AA24" i="64" s="1"/>
  <c r="AC24" i="64" s="1"/>
  <c r="K129" i="77" l="1"/>
  <c r="Y77" i="64"/>
  <c r="Z77" i="64"/>
  <c r="Z37" i="64"/>
  <c r="K136" i="77"/>
  <c r="Z122" i="64"/>
  <c r="AC144" i="64"/>
  <c r="Y149" i="64"/>
  <c r="I146" i="77" s="1"/>
  <c r="K146" i="77" s="1"/>
  <c r="Y127" i="64"/>
  <c r="Z138" i="64"/>
  <c r="K142" i="77"/>
  <c r="Y143" i="64"/>
  <c r="I140" i="77" s="1"/>
  <c r="K140" i="77" s="1"/>
  <c r="AC141" i="64"/>
  <c r="J138" i="77"/>
  <c r="K138" i="77" s="1"/>
  <c r="K155" i="77"/>
  <c r="K156" i="77"/>
  <c r="AC123" i="64"/>
  <c r="I120" i="77"/>
  <c r="K120" i="77" s="1"/>
  <c r="K135" i="77"/>
  <c r="AC157" i="64"/>
  <c r="J154" i="77"/>
  <c r="K154" i="77" s="1"/>
  <c r="I121" i="77"/>
  <c r="K143" i="77"/>
  <c r="AC127" i="64"/>
  <c r="I124" i="77"/>
  <c r="K124" i="77" s="1"/>
  <c r="AC153" i="64"/>
  <c r="I150" i="77"/>
  <c r="K150" i="77" s="1"/>
  <c r="AC151" i="64"/>
  <c r="I148" i="77"/>
  <c r="K148" i="77" s="1"/>
  <c r="K149" i="77"/>
  <c r="K147" i="77"/>
  <c r="K145" i="77"/>
  <c r="Y52" i="64"/>
  <c r="Z52" i="64"/>
  <c r="AC122" i="64"/>
  <c r="I119" i="77"/>
  <c r="K119" i="77" s="1"/>
  <c r="AC155" i="64"/>
  <c r="AC99" i="64"/>
  <c r="Y133" i="64"/>
  <c r="I130" i="77" s="1"/>
  <c r="AC132" i="64"/>
  <c r="Z135" i="64"/>
  <c r="Z132" i="64"/>
  <c r="AC129" i="64"/>
  <c r="AC128" i="64"/>
  <c r="AC152" i="64"/>
  <c r="AC148" i="64"/>
  <c r="AC147" i="64"/>
  <c r="Y121" i="64"/>
  <c r="AC143" i="64"/>
  <c r="AC150" i="64"/>
  <c r="Y113" i="64"/>
  <c r="AC146" i="64"/>
  <c r="AC104" i="64"/>
  <c r="AC145" i="64"/>
  <c r="AC116" i="64"/>
  <c r="Y131" i="64"/>
  <c r="Y134" i="64"/>
  <c r="I131" i="77" s="1"/>
  <c r="Z134" i="64"/>
  <c r="Y125" i="64"/>
  <c r="Z125" i="64"/>
  <c r="Y126" i="64"/>
  <c r="Z117" i="64"/>
  <c r="AC138" i="64"/>
  <c r="Y91" i="64"/>
  <c r="AC91" i="64" s="1"/>
  <c r="Y114" i="64"/>
  <c r="AC159" i="64"/>
  <c r="Y106" i="64"/>
  <c r="Z106" i="64"/>
  <c r="AC35" i="64"/>
  <c r="Y156" i="64"/>
  <c r="Z156" i="64"/>
  <c r="AC111" i="64"/>
  <c r="AC108" i="64"/>
  <c r="AB117" i="64"/>
  <c r="AA117" i="64" s="1"/>
  <c r="AC117" i="64" s="1"/>
  <c r="AC158" i="64"/>
  <c r="AC86" i="64"/>
  <c r="AC139" i="64"/>
  <c r="AC115" i="64"/>
  <c r="AC63" i="64"/>
  <c r="AC84" i="64"/>
  <c r="AC69" i="64"/>
  <c r="AC114" i="64"/>
  <c r="Y16" i="64"/>
  <c r="Z16" i="64"/>
  <c r="Y64" i="64"/>
  <c r="Z64" i="64"/>
  <c r="Y107" i="64"/>
  <c r="AC107" i="64" s="1"/>
  <c r="Z107" i="64"/>
  <c r="Y88" i="64"/>
  <c r="AC88" i="64" s="1"/>
  <c r="Z88" i="64"/>
  <c r="Z82" i="64"/>
  <c r="Y82" i="64"/>
  <c r="Y11" i="64"/>
  <c r="Z11" i="64"/>
  <c r="Y68" i="64"/>
  <c r="AC68" i="64" s="1"/>
  <c r="Z68" i="64"/>
  <c r="Y98" i="64"/>
  <c r="AC98" i="64" s="1"/>
  <c r="Z98" i="64"/>
  <c r="Y109" i="64"/>
  <c r="AC109" i="64" s="1"/>
  <c r="Z109" i="64"/>
  <c r="Y120" i="64"/>
  <c r="Z120" i="64"/>
  <c r="AC37" i="64"/>
  <c r="Y55" i="64"/>
  <c r="AC55" i="64" s="1"/>
  <c r="Z55" i="64"/>
  <c r="Y18" i="64"/>
  <c r="AC18" i="64" s="1"/>
  <c r="Z18" i="64"/>
  <c r="Y28" i="64"/>
  <c r="Z28" i="64"/>
  <c r="X29" i="64" s="1"/>
  <c r="Y140" i="64"/>
  <c r="Z140" i="64"/>
  <c r="Y118" i="64"/>
  <c r="Z118" i="64"/>
  <c r="X119" i="64" s="1"/>
  <c r="Y22" i="64"/>
  <c r="Z22" i="64"/>
  <c r="Z30" i="64"/>
  <c r="Y30" i="64"/>
  <c r="AC30" i="64" s="1"/>
  <c r="Y66" i="64"/>
  <c r="AC66" i="64" s="1"/>
  <c r="Z66" i="64"/>
  <c r="AC39" i="64"/>
  <c r="AC54" i="64"/>
  <c r="AC81" i="64"/>
  <c r="Y20" i="64"/>
  <c r="AC20" i="64" s="1"/>
  <c r="Z20" i="64"/>
  <c r="Y92" i="64"/>
  <c r="AC92" i="64" s="1"/>
  <c r="Z92" i="64"/>
  <c r="Y101" i="64"/>
  <c r="Z101" i="64"/>
  <c r="X102" i="64" s="1"/>
  <c r="Y33" i="64"/>
  <c r="Z33" i="64"/>
  <c r="AC15" i="64"/>
  <c r="Z46" i="64"/>
  <c r="Y46" i="64"/>
  <c r="AC46" i="64" s="1"/>
  <c r="Y53" i="64"/>
  <c r="AC53" i="64" s="1"/>
  <c r="Z53" i="64"/>
  <c r="Y25" i="64"/>
  <c r="AC25" i="64" s="1"/>
  <c r="Z25" i="64"/>
  <c r="Y154" i="64"/>
  <c r="Z154" i="64"/>
  <c r="Y90" i="64"/>
  <c r="AC90" i="64" s="1"/>
  <c r="Z90" i="64"/>
  <c r="Y71" i="64"/>
  <c r="Z71" i="64"/>
  <c r="AC13" i="64"/>
  <c r="Y41" i="64"/>
  <c r="AC41" i="64" s="1"/>
  <c r="Z41" i="64"/>
  <c r="Y59" i="64"/>
  <c r="Z59" i="64"/>
  <c r="Y137" i="64"/>
  <c r="I134" i="77" s="1"/>
  <c r="Z137" i="64"/>
  <c r="Y65" i="64"/>
  <c r="AC65" i="64" s="1"/>
  <c r="Z65" i="64"/>
  <c r="AC61" i="64"/>
  <c r="AC85" i="64"/>
  <c r="AC74" i="64"/>
  <c r="Y40" i="64"/>
  <c r="AC40" i="64" s="1"/>
  <c r="Z40" i="64"/>
  <c r="Y94" i="64"/>
  <c r="Z94" i="64"/>
  <c r="X95" i="64" s="1"/>
  <c r="AC67" i="64"/>
  <c r="Y73" i="64"/>
  <c r="AC73" i="64" s="1"/>
  <c r="Z73" i="64"/>
  <c r="AC149" i="64" l="1"/>
  <c r="AC154" i="64"/>
  <c r="I151" i="77"/>
  <c r="K151" i="77" s="1"/>
  <c r="AC140" i="64"/>
  <c r="I137" i="77"/>
  <c r="K137" i="77" s="1"/>
  <c r="AC120" i="64"/>
  <c r="I117" i="77"/>
  <c r="K117" i="77" s="1"/>
  <c r="AC156" i="64"/>
  <c r="I153" i="77"/>
  <c r="K153" i="77" s="1"/>
  <c r="AC126" i="64"/>
  <c r="I123" i="77"/>
  <c r="K123" i="77" s="1"/>
  <c r="I122" i="77"/>
  <c r="I128" i="77"/>
  <c r="AC121" i="64"/>
  <c r="I118" i="77"/>
  <c r="K118" i="77" s="1"/>
  <c r="AA133" i="64"/>
  <c r="Z119" i="64"/>
  <c r="Y119" i="64"/>
  <c r="Y95" i="64"/>
  <c r="Z95" i="64"/>
  <c r="X96" i="64" s="1"/>
  <c r="Z102" i="64"/>
  <c r="X103" i="64" s="1"/>
  <c r="Y102" i="64"/>
  <c r="Y29" i="64"/>
  <c r="Z29" i="64"/>
  <c r="AC133" i="64" l="1"/>
  <c r="J130" i="77"/>
  <c r="K130" i="77" s="1"/>
  <c r="AA134" i="64"/>
  <c r="AA135" i="64"/>
  <c r="Y103" i="64"/>
  <c r="Z103" i="64"/>
  <c r="Y96" i="64"/>
  <c r="Z96" i="64"/>
  <c r="AC135" i="64" l="1"/>
  <c r="J132" i="77"/>
  <c r="K132" i="77" s="1"/>
  <c r="AC134" i="64"/>
  <c r="J131" i="77"/>
  <c r="K131" i="77" s="1"/>
  <c r="S25" i="79"/>
  <c r="S26" i="79"/>
  <c r="S27" i="79"/>
  <c r="S28" i="79"/>
  <c r="S29" i="79"/>
  <c r="S30" i="79"/>
  <c r="S31" i="79"/>
  <c r="S32" i="79"/>
  <c r="S33" i="79"/>
  <c r="S34" i="79"/>
  <c r="R12" i="79"/>
  <c r="S12" i="79" s="1"/>
  <c r="R13" i="79"/>
  <c r="S13" i="79" s="1"/>
  <c r="R14" i="79"/>
  <c r="S14" i="79" s="1"/>
  <c r="R24" i="79"/>
  <c r="S24" i="79" s="1"/>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11" i="79"/>
  <c r="M12" i="79"/>
  <c r="M13" i="79"/>
  <c r="M14" i="79"/>
  <c r="M15" i="79"/>
  <c r="M16" i="79"/>
  <c r="M17" i="79"/>
  <c r="M18" i="79"/>
  <c r="M19" i="79"/>
  <c r="M20" i="79"/>
  <c r="M21" i="79"/>
  <c r="M22" i="79"/>
  <c r="M23" i="79"/>
  <c r="M24" i="79"/>
  <c r="M25" i="79"/>
  <c r="M26" i="79"/>
  <c r="M27" i="79"/>
  <c r="M28" i="79"/>
  <c r="M29" i="79"/>
  <c r="M30" i="79"/>
  <c r="M31" i="79"/>
  <c r="M32" i="79"/>
  <c r="M33" i="79"/>
  <c r="M34" i="79"/>
  <c r="M35" i="79"/>
  <c r="M36" i="79"/>
  <c r="M37" i="79"/>
  <c r="M38" i="79"/>
  <c r="M39" i="79"/>
  <c r="M40" i="79"/>
  <c r="M41" i="79"/>
  <c r="M42" i="79"/>
  <c r="M43" i="79"/>
  <c r="M44" i="79"/>
  <c r="M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11" i="79"/>
  <c r="R11" i="79"/>
  <c r="S11" i="79" s="1"/>
  <c r="M25" i="77"/>
  <c r="C6" i="84"/>
  <c r="K17" i="84"/>
  <c r="K18" i="84"/>
  <c r="K19" i="84"/>
  <c r="K20" i="84"/>
  <c r="K21" i="84"/>
  <c r="K23" i="84"/>
  <c r="K24" i="84"/>
  <c r="K25" i="84"/>
  <c r="K26" i="84"/>
  <c r="K27" i="84"/>
  <c r="K29" i="84"/>
  <c r="K30" i="84"/>
  <c r="K31" i="84"/>
  <c r="K32" i="84"/>
  <c r="K33" i="84"/>
  <c r="K35" i="84"/>
  <c r="K36" i="84"/>
  <c r="K37" i="84"/>
  <c r="K38" i="84"/>
  <c r="K39" i="84"/>
  <c r="K41" i="84"/>
  <c r="K42" i="84"/>
  <c r="K43" i="84"/>
  <c r="K44" i="84"/>
  <c r="K45" i="84"/>
  <c r="K47" i="84"/>
  <c r="K48" i="84"/>
  <c r="K49" i="84"/>
  <c r="K50" i="84"/>
  <c r="K51" i="84"/>
  <c r="K53" i="84"/>
  <c r="K54" i="84"/>
  <c r="K55" i="84"/>
  <c r="K56" i="84"/>
  <c r="K57" i="84"/>
  <c r="K59" i="84"/>
  <c r="K60" i="84"/>
  <c r="K61" i="84"/>
  <c r="K62" i="84"/>
  <c r="K63" i="84"/>
  <c r="K65" i="84"/>
  <c r="K66" i="84"/>
  <c r="K67" i="84"/>
  <c r="K68" i="84"/>
  <c r="K69" i="84"/>
  <c r="R25" i="79" l="1"/>
  <c r="C5" i="84"/>
  <c r="T11" i="84"/>
  <c r="T12" i="84"/>
  <c r="T13" i="84"/>
  <c r="T14" i="84"/>
  <c r="T15" i="84"/>
  <c r="T16" i="84"/>
  <c r="T17" i="84"/>
  <c r="T18" i="84"/>
  <c r="T19" i="84"/>
  <c r="T20" i="84"/>
  <c r="T21" i="84"/>
  <c r="T22" i="84"/>
  <c r="T23" i="84"/>
  <c r="T24" i="84"/>
  <c r="T25" i="84"/>
  <c r="T26" i="84"/>
  <c r="T27" i="84"/>
  <c r="T28" i="84"/>
  <c r="T29" i="84"/>
  <c r="T30" i="84"/>
  <c r="T31" i="84"/>
  <c r="T32" i="84"/>
  <c r="T33" i="84"/>
  <c r="T34" i="84"/>
  <c r="T35" i="84"/>
  <c r="T36" i="84"/>
  <c r="T37" i="84"/>
  <c r="T38" i="84"/>
  <c r="T39" i="84"/>
  <c r="T40" i="84"/>
  <c r="T41" i="84"/>
  <c r="T42" i="84"/>
  <c r="T43" i="84"/>
  <c r="T44" i="84"/>
  <c r="T45" i="84"/>
  <c r="T46" i="84"/>
  <c r="T47" i="84"/>
  <c r="T48" i="84"/>
  <c r="T49" i="84"/>
  <c r="T50" i="84"/>
  <c r="T51" i="84"/>
  <c r="T52" i="84"/>
  <c r="T53" i="84"/>
  <c r="T54" i="84"/>
  <c r="T55" i="84"/>
  <c r="T56" i="84"/>
  <c r="T57" i="84"/>
  <c r="T58" i="84"/>
  <c r="T59" i="84"/>
  <c r="T60" i="84"/>
  <c r="T61" i="84"/>
  <c r="T62" i="84"/>
  <c r="T63" i="84"/>
  <c r="T64" i="84"/>
  <c r="T65" i="84"/>
  <c r="T66" i="84"/>
  <c r="T67" i="84"/>
  <c r="T68" i="84"/>
  <c r="T69" i="84"/>
  <c r="F221" i="88"/>
  <c r="B221" i="88" a="1"/>
  <c r="B221" i="88" s="1"/>
  <c r="F220" i="88"/>
  <c r="F219" i="88"/>
  <c r="F218" i="88"/>
  <c r="F217" i="88"/>
  <c r="F216" i="88"/>
  <c r="F215" i="88"/>
  <c r="F214" i="88"/>
  <c r="F213" i="88"/>
  <c r="F212" i="88"/>
  <c r="F211" i="88"/>
  <c r="F210" i="88"/>
  <c r="B223" i="88" l="1"/>
  <c r="B222" i="88"/>
  <c r="H210" i="88" s="1"/>
  <c r="C5" i="87" l="1"/>
  <c r="C7" i="87"/>
  <c r="E7" i="87"/>
  <c r="L7" i="87"/>
  <c r="M7" i="87"/>
  <c r="L8" i="87"/>
  <c r="M8" i="87"/>
  <c r="L9" i="87"/>
  <c r="M9" i="87"/>
  <c r="L10" i="87"/>
  <c r="M10" i="87"/>
  <c r="L11" i="87"/>
  <c r="M11" i="87"/>
  <c r="L12" i="87"/>
  <c r="M12" i="87"/>
  <c r="C13" i="87"/>
  <c r="E13" i="87"/>
  <c r="L13" i="87"/>
  <c r="M13" i="87"/>
  <c r="L14" i="87"/>
  <c r="M14" i="87"/>
  <c r="L15" i="87"/>
  <c r="M15" i="87"/>
  <c r="L16" i="87"/>
  <c r="M16" i="87"/>
  <c r="L17" i="87"/>
  <c r="M17" i="87"/>
  <c r="L18" i="87"/>
  <c r="M18" i="87"/>
  <c r="C19" i="87"/>
  <c r="E19" i="87"/>
  <c r="L19" i="87"/>
  <c r="M19" i="87"/>
  <c r="L20" i="87"/>
  <c r="M20" i="87"/>
  <c r="L21" i="87"/>
  <c r="M21" i="87"/>
  <c r="L22" i="87"/>
  <c r="M22" i="87"/>
  <c r="L23" i="87"/>
  <c r="M23" i="87"/>
  <c r="L24" i="87"/>
  <c r="M24" i="87"/>
  <c r="C25" i="87"/>
  <c r="E25" i="87"/>
  <c r="L25" i="87"/>
  <c r="M25" i="87"/>
  <c r="L26" i="87"/>
  <c r="M26" i="87"/>
  <c r="L27" i="87"/>
  <c r="M27" i="87"/>
  <c r="L28" i="87"/>
  <c r="M28" i="87"/>
  <c r="L29" i="87"/>
  <c r="M29" i="87"/>
  <c r="L30" i="87"/>
  <c r="M30" i="87"/>
  <c r="C31" i="87"/>
  <c r="E31" i="87"/>
  <c r="L31" i="87"/>
  <c r="M31" i="87"/>
  <c r="L32" i="87"/>
  <c r="M32" i="87"/>
  <c r="L33" i="87"/>
  <c r="M33" i="87"/>
  <c r="L34" i="87"/>
  <c r="M34" i="87"/>
  <c r="L35" i="87"/>
  <c r="M35" i="87"/>
  <c r="L36" i="87"/>
  <c r="M36" i="87"/>
  <c r="C37" i="87"/>
  <c r="E37" i="87"/>
  <c r="L37" i="87"/>
  <c r="M37" i="87"/>
  <c r="L38" i="87"/>
  <c r="M38" i="87"/>
  <c r="L39" i="87"/>
  <c r="M39" i="87"/>
  <c r="L40" i="87"/>
  <c r="M40" i="87"/>
  <c r="L41" i="87"/>
  <c r="M41" i="87"/>
  <c r="L42" i="87"/>
  <c r="M42" i="87"/>
  <c r="C43" i="87"/>
  <c r="E43" i="87"/>
  <c r="L43" i="87"/>
  <c r="M43" i="87"/>
  <c r="L44" i="87"/>
  <c r="M44" i="87"/>
  <c r="L45" i="87"/>
  <c r="M45" i="87"/>
  <c r="L46" i="87"/>
  <c r="M46" i="87"/>
  <c r="L47" i="87"/>
  <c r="M47" i="87"/>
  <c r="L48" i="87"/>
  <c r="M48" i="87"/>
  <c r="C49" i="87"/>
  <c r="E49" i="87"/>
  <c r="L49" i="87"/>
  <c r="M49" i="87"/>
  <c r="L50" i="87"/>
  <c r="M50" i="87"/>
  <c r="L51" i="87"/>
  <c r="M51" i="87"/>
  <c r="L52" i="87"/>
  <c r="M52" i="87"/>
  <c r="L53" i="87"/>
  <c r="M53" i="87"/>
  <c r="L54" i="87"/>
  <c r="M54" i="87"/>
  <c r="C55" i="87"/>
  <c r="E55" i="87"/>
  <c r="L55" i="87"/>
  <c r="M55" i="87"/>
  <c r="L56" i="87"/>
  <c r="M56" i="87"/>
  <c r="L57" i="87"/>
  <c r="M57" i="87"/>
  <c r="L58" i="87"/>
  <c r="M58" i="87"/>
  <c r="L59" i="87"/>
  <c r="M59" i="87"/>
  <c r="L60" i="87"/>
  <c r="M60" i="87"/>
  <c r="C61" i="87"/>
  <c r="E61" i="87"/>
  <c r="L61" i="87"/>
  <c r="M61" i="87"/>
  <c r="L62" i="87"/>
  <c r="M62" i="87"/>
  <c r="L63" i="87"/>
  <c r="M63" i="87"/>
  <c r="L64" i="87"/>
  <c r="M64" i="87"/>
  <c r="L65" i="87"/>
  <c r="M65" i="87"/>
  <c r="L66" i="87"/>
  <c r="M66" i="87"/>
  <c r="C67" i="87"/>
  <c r="E67" i="87"/>
  <c r="F67" i="87"/>
  <c r="G67" i="87"/>
  <c r="I67" i="87"/>
  <c r="J67" i="87"/>
  <c r="K67" i="87" s="1"/>
  <c r="L67" i="87"/>
  <c r="M67" i="87"/>
  <c r="I68" i="87"/>
  <c r="J68" i="87"/>
  <c r="K68" i="87"/>
  <c r="L68" i="87"/>
  <c r="M68" i="87"/>
  <c r="I69" i="87"/>
  <c r="J69" i="87"/>
  <c r="L69" i="87"/>
  <c r="M69" i="87"/>
  <c r="I70" i="87"/>
  <c r="J70" i="87"/>
  <c r="K70" i="87" s="1"/>
  <c r="L70" i="87"/>
  <c r="M70" i="87"/>
  <c r="I71" i="87"/>
  <c r="K71" i="87" s="1"/>
  <c r="J71" i="87"/>
  <c r="L71" i="87"/>
  <c r="M71" i="87"/>
  <c r="I72" i="87"/>
  <c r="J72" i="87"/>
  <c r="L72" i="87"/>
  <c r="M72" i="87"/>
  <c r="C73" i="87"/>
  <c r="E73" i="87"/>
  <c r="F73" i="87"/>
  <c r="G73" i="87"/>
  <c r="H73" i="87"/>
  <c r="I73" i="87"/>
  <c r="J73" i="87"/>
  <c r="K73" i="87"/>
  <c r="L73" i="87"/>
  <c r="M73" i="87"/>
  <c r="I74" i="87"/>
  <c r="J74" i="87"/>
  <c r="L74" i="87"/>
  <c r="M74" i="87"/>
  <c r="I75" i="87"/>
  <c r="J75" i="87"/>
  <c r="K75" i="87" s="1"/>
  <c r="L75" i="87"/>
  <c r="M75" i="87"/>
  <c r="I76" i="87"/>
  <c r="J76" i="87"/>
  <c r="K76" i="87"/>
  <c r="L76" i="87"/>
  <c r="M76" i="87"/>
  <c r="I77" i="87"/>
  <c r="J77" i="87"/>
  <c r="L77" i="87"/>
  <c r="M77" i="87"/>
  <c r="I78" i="87"/>
  <c r="J78" i="87"/>
  <c r="K78" i="87" s="1"/>
  <c r="L78" i="87"/>
  <c r="M78" i="87"/>
  <c r="C79" i="87"/>
  <c r="E79" i="87"/>
  <c r="F79" i="87"/>
  <c r="G79" i="87"/>
  <c r="I79" i="87"/>
  <c r="J79" i="87"/>
  <c r="L79" i="87"/>
  <c r="M79" i="87"/>
  <c r="I80" i="87"/>
  <c r="J80" i="87"/>
  <c r="L80" i="87"/>
  <c r="M80" i="87"/>
  <c r="I81" i="87"/>
  <c r="K81" i="87" s="1"/>
  <c r="J81" i="87"/>
  <c r="L81" i="87"/>
  <c r="M81" i="87"/>
  <c r="I82" i="87"/>
  <c r="J82" i="87"/>
  <c r="L82" i="87"/>
  <c r="M82" i="87"/>
  <c r="I83" i="87"/>
  <c r="J83" i="87"/>
  <c r="L83" i="87"/>
  <c r="M83" i="87"/>
  <c r="I84" i="87"/>
  <c r="J84" i="87"/>
  <c r="K84" i="87" s="1"/>
  <c r="L84" i="87"/>
  <c r="M84" i="87"/>
  <c r="C85" i="87"/>
  <c r="E85" i="87"/>
  <c r="F85" i="87"/>
  <c r="H85" i="87" s="1"/>
  <c r="G85" i="87"/>
  <c r="I85" i="87"/>
  <c r="J85" i="87"/>
  <c r="K85" i="87"/>
  <c r="L85" i="87"/>
  <c r="M85" i="87"/>
  <c r="I86" i="87"/>
  <c r="J86" i="87"/>
  <c r="L86" i="87"/>
  <c r="M86" i="87"/>
  <c r="I87" i="87"/>
  <c r="J87" i="87"/>
  <c r="L87" i="87"/>
  <c r="M87" i="87"/>
  <c r="I88" i="87"/>
  <c r="K88" i="87" s="1"/>
  <c r="J88" i="87"/>
  <c r="L88" i="87"/>
  <c r="M88" i="87"/>
  <c r="I89" i="87"/>
  <c r="J89" i="87"/>
  <c r="L89" i="87"/>
  <c r="M89" i="87"/>
  <c r="I90" i="87"/>
  <c r="J90" i="87"/>
  <c r="L90" i="87"/>
  <c r="M90" i="87"/>
  <c r="C91" i="87"/>
  <c r="E91" i="87"/>
  <c r="F91" i="87"/>
  <c r="H91" i="87" s="1"/>
  <c r="G91" i="87"/>
  <c r="I91" i="87"/>
  <c r="J91" i="87"/>
  <c r="K91" i="87"/>
  <c r="L91" i="87"/>
  <c r="M91" i="87"/>
  <c r="I92" i="87"/>
  <c r="J92" i="87"/>
  <c r="L92" i="87"/>
  <c r="M92" i="87"/>
  <c r="I93" i="87"/>
  <c r="J93" i="87"/>
  <c r="K93" i="87"/>
  <c r="L93" i="87"/>
  <c r="M93" i="87"/>
  <c r="I94" i="87"/>
  <c r="J94" i="87"/>
  <c r="L94" i="87"/>
  <c r="M94" i="87"/>
  <c r="I95" i="87"/>
  <c r="J95" i="87"/>
  <c r="L95" i="87"/>
  <c r="M95" i="87"/>
  <c r="I96" i="87"/>
  <c r="K96" i="87" s="1"/>
  <c r="J96" i="87"/>
  <c r="L96" i="87"/>
  <c r="M96" i="87"/>
  <c r="C97" i="87"/>
  <c r="E97" i="87"/>
  <c r="F97" i="87"/>
  <c r="G97" i="87"/>
  <c r="I97" i="87"/>
  <c r="J97" i="87"/>
  <c r="L97" i="87"/>
  <c r="M97" i="87"/>
  <c r="I98" i="87"/>
  <c r="K98" i="87" s="1"/>
  <c r="J98" i="87"/>
  <c r="L98" i="87"/>
  <c r="M98" i="87"/>
  <c r="I99" i="87"/>
  <c r="J99" i="87"/>
  <c r="L99" i="87"/>
  <c r="M99" i="87"/>
  <c r="I100" i="87"/>
  <c r="J100" i="87"/>
  <c r="L100" i="87"/>
  <c r="M100" i="87"/>
  <c r="I101" i="87"/>
  <c r="J101" i="87"/>
  <c r="K101" i="87"/>
  <c r="L101" i="87"/>
  <c r="M101" i="87"/>
  <c r="I102" i="87"/>
  <c r="J102" i="87"/>
  <c r="L102" i="87"/>
  <c r="M102" i="87"/>
  <c r="C103" i="87"/>
  <c r="E103" i="87"/>
  <c r="F103" i="87"/>
  <c r="H103" i="87" s="1"/>
  <c r="G103" i="87"/>
  <c r="I103" i="87"/>
  <c r="K103" i="87" s="1"/>
  <c r="J103" i="87"/>
  <c r="L103" i="87"/>
  <c r="M103" i="87"/>
  <c r="I104" i="87"/>
  <c r="J104" i="87"/>
  <c r="L104" i="87"/>
  <c r="M104" i="87"/>
  <c r="I105" i="87"/>
  <c r="J105" i="87"/>
  <c r="L105" i="87"/>
  <c r="M105" i="87"/>
  <c r="I106" i="87"/>
  <c r="J106" i="87"/>
  <c r="L106" i="87"/>
  <c r="M106" i="87"/>
  <c r="I107" i="87"/>
  <c r="J107" i="87"/>
  <c r="K107" i="87" s="1"/>
  <c r="L107" i="87"/>
  <c r="M107" i="87"/>
  <c r="I108" i="87"/>
  <c r="J108" i="87"/>
  <c r="L108" i="87"/>
  <c r="M108" i="87"/>
  <c r="C109" i="87"/>
  <c r="E109" i="87"/>
  <c r="F109" i="87"/>
  <c r="H109" i="87" s="1"/>
  <c r="G109" i="87"/>
  <c r="I109" i="87"/>
  <c r="K109" i="87" s="1"/>
  <c r="J109" i="87"/>
  <c r="L109" i="87"/>
  <c r="M109" i="87"/>
  <c r="I110" i="87"/>
  <c r="J110" i="87"/>
  <c r="L110" i="87"/>
  <c r="M110" i="87"/>
  <c r="I111" i="87"/>
  <c r="J111" i="87"/>
  <c r="L111" i="87"/>
  <c r="M111" i="87"/>
  <c r="I112" i="87"/>
  <c r="K112" i="87" s="1"/>
  <c r="J112" i="87"/>
  <c r="L112" i="87"/>
  <c r="M112" i="87"/>
  <c r="I113" i="87"/>
  <c r="J113" i="87"/>
  <c r="L113" i="87"/>
  <c r="M113" i="87"/>
  <c r="I114" i="87"/>
  <c r="J114" i="87"/>
  <c r="L114" i="87"/>
  <c r="M114" i="87"/>
  <c r="C115" i="87"/>
  <c r="E115" i="87"/>
  <c r="F115" i="87"/>
  <c r="G115" i="87"/>
  <c r="I115" i="87"/>
  <c r="J115" i="87"/>
  <c r="L115" i="87"/>
  <c r="M115" i="87"/>
  <c r="I116" i="87"/>
  <c r="J116" i="87"/>
  <c r="L116" i="87"/>
  <c r="M116" i="87"/>
  <c r="I117" i="87"/>
  <c r="K117" i="87" s="1"/>
  <c r="J117" i="87"/>
  <c r="L117" i="87"/>
  <c r="M117" i="87"/>
  <c r="I118" i="87"/>
  <c r="J118" i="87"/>
  <c r="L118" i="87"/>
  <c r="M118" i="87"/>
  <c r="I119" i="87"/>
  <c r="J119" i="87"/>
  <c r="L119" i="87"/>
  <c r="M119" i="87"/>
  <c r="I120" i="87"/>
  <c r="J120" i="87"/>
  <c r="K120" i="87"/>
  <c r="L120" i="87"/>
  <c r="M120" i="87"/>
  <c r="C121" i="87"/>
  <c r="E121" i="87"/>
  <c r="F121" i="87"/>
  <c r="G121" i="87"/>
  <c r="I121" i="87"/>
  <c r="J121" i="87"/>
  <c r="L121" i="87"/>
  <c r="M121" i="87"/>
  <c r="I122" i="87"/>
  <c r="K122" i="87" s="1"/>
  <c r="J122" i="87"/>
  <c r="L122" i="87"/>
  <c r="M122" i="87"/>
  <c r="I123" i="87"/>
  <c r="J123" i="87"/>
  <c r="L123" i="87"/>
  <c r="M123" i="87"/>
  <c r="I124" i="87"/>
  <c r="J124" i="87"/>
  <c r="L124" i="87"/>
  <c r="M124" i="87"/>
  <c r="I125" i="87"/>
  <c r="K125" i="87" s="1"/>
  <c r="J125" i="87"/>
  <c r="L125" i="87"/>
  <c r="M125" i="87"/>
  <c r="I126" i="87"/>
  <c r="J126" i="87"/>
  <c r="L126" i="87"/>
  <c r="M126" i="87"/>
  <c r="C127" i="87"/>
  <c r="E127" i="87"/>
  <c r="F127" i="87"/>
  <c r="H127" i="87" s="1"/>
  <c r="G127" i="87"/>
  <c r="I127" i="87"/>
  <c r="J127" i="87"/>
  <c r="K127" i="87"/>
  <c r="L127" i="87"/>
  <c r="M127" i="87"/>
  <c r="I128" i="87"/>
  <c r="J128" i="87"/>
  <c r="L128" i="87"/>
  <c r="M128" i="87"/>
  <c r="I129" i="87"/>
  <c r="J129" i="87"/>
  <c r="L129" i="87"/>
  <c r="M129" i="87"/>
  <c r="I130" i="87"/>
  <c r="K130" i="87" s="1"/>
  <c r="J130" i="87"/>
  <c r="L130" i="87"/>
  <c r="M130" i="87"/>
  <c r="I131" i="87"/>
  <c r="J131" i="87"/>
  <c r="L131" i="87"/>
  <c r="M131" i="87"/>
  <c r="I132" i="87"/>
  <c r="J132" i="87"/>
  <c r="L132" i="87"/>
  <c r="M132" i="87"/>
  <c r="C133" i="87"/>
  <c r="E133" i="87"/>
  <c r="F133" i="87"/>
  <c r="G133" i="87"/>
  <c r="I133" i="87"/>
  <c r="J133" i="87"/>
  <c r="L133" i="87"/>
  <c r="M133" i="87"/>
  <c r="I134" i="87"/>
  <c r="J134" i="87"/>
  <c r="L134" i="87"/>
  <c r="M134" i="87"/>
  <c r="I135" i="87"/>
  <c r="K135" i="87" s="1"/>
  <c r="J135" i="87"/>
  <c r="L135" i="87"/>
  <c r="M135" i="87"/>
  <c r="I136" i="87"/>
  <c r="J136" i="87"/>
  <c r="L136" i="87"/>
  <c r="M136" i="87"/>
  <c r="I137" i="87"/>
  <c r="J137" i="87"/>
  <c r="L137" i="87"/>
  <c r="M137" i="87"/>
  <c r="I138" i="87"/>
  <c r="K138" i="87" s="1"/>
  <c r="J138" i="87"/>
  <c r="L138" i="87"/>
  <c r="M138" i="87"/>
  <c r="C139" i="87"/>
  <c r="E139" i="87"/>
  <c r="F139" i="87"/>
  <c r="G139" i="87"/>
  <c r="I139" i="87"/>
  <c r="J139" i="87"/>
  <c r="L139" i="87"/>
  <c r="M139" i="87"/>
  <c r="I140" i="87"/>
  <c r="J140" i="87"/>
  <c r="K140" i="87"/>
  <c r="L140" i="87"/>
  <c r="M140" i="87"/>
  <c r="I141" i="87"/>
  <c r="J141" i="87"/>
  <c r="L141" i="87"/>
  <c r="M141" i="87"/>
  <c r="I142" i="87"/>
  <c r="J142" i="87"/>
  <c r="L142" i="87"/>
  <c r="M142" i="87"/>
  <c r="I143" i="87"/>
  <c r="K143" i="87" s="1"/>
  <c r="J143" i="87"/>
  <c r="L143" i="87"/>
  <c r="M143" i="87"/>
  <c r="I144" i="87"/>
  <c r="J144" i="87"/>
  <c r="L144" i="87"/>
  <c r="M144" i="87"/>
  <c r="C145" i="87"/>
  <c r="E145" i="87"/>
  <c r="F145" i="87"/>
  <c r="G145" i="87"/>
  <c r="H145" i="87"/>
  <c r="I145" i="87"/>
  <c r="K145" i="87" s="1"/>
  <c r="J145" i="87"/>
  <c r="L145" i="87"/>
  <c r="M145" i="87"/>
  <c r="I146" i="87"/>
  <c r="J146" i="87"/>
  <c r="L146" i="87"/>
  <c r="M146" i="87"/>
  <c r="I147" i="87"/>
  <c r="J147" i="87"/>
  <c r="L147" i="87"/>
  <c r="M147" i="87"/>
  <c r="I148" i="87"/>
  <c r="J148" i="87"/>
  <c r="K148" i="87"/>
  <c r="L148" i="87"/>
  <c r="M148" i="87"/>
  <c r="I149" i="87"/>
  <c r="J149" i="87"/>
  <c r="L149" i="87"/>
  <c r="M149" i="87"/>
  <c r="I150" i="87"/>
  <c r="J150" i="87"/>
  <c r="L150" i="87"/>
  <c r="M150" i="87"/>
  <c r="C151" i="87"/>
  <c r="E151" i="87"/>
  <c r="F151" i="87"/>
  <c r="G151" i="87"/>
  <c r="I151" i="87"/>
  <c r="J151" i="87"/>
  <c r="L151" i="87"/>
  <c r="M151" i="87"/>
  <c r="I152" i="87"/>
  <c r="J152" i="87"/>
  <c r="L152" i="87"/>
  <c r="M152" i="87"/>
  <c r="I153" i="87"/>
  <c r="J153" i="87"/>
  <c r="K153" i="87"/>
  <c r="L153" i="87"/>
  <c r="M153" i="87"/>
  <c r="I154" i="87"/>
  <c r="J154" i="87"/>
  <c r="L154" i="87"/>
  <c r="M154" i="87"/>
  <c r="I155" i="87"/>
  <c r="J155" i="87"/>
  <c r="L155" i="87"/>
  <c r="M155" i="87"/>
  <c r="I156" i="87"/>
  <c r="K156" i="87" s="1"/>
  <c r="J156" i="87"/>
  <c r="L156" i="87"/>
  <c r="M156" i="87"/>
  <c r="C157" i="87"/>
  <c r="E157" i="87"/>
  <c r="F157" i="87"/>
  <c r="G157" i="87"/>
  <c r="I157" i="87"/>
  <c r="J157" i="87"/>
  <c r="L157" i="87"/>
  <c r="M157" i="87"/>
  <c r="I158" i="87"/>
  <c r="K158" i="87" s="1"/>
  <c r="J158" i="87"/>
  <c r="L158" i="87"/>
  <c r="M158" i="87"/>
  <c r="I159" i="87"/>
  <c r="J159" i="87"/>
  <c r="L159" i="87"/>
  <c r="M159" i="87"/>
  <c r="I160" i="87"/>
  <c r="J160" i="87"/>
  <c r="L160" i="87"/>
  <c r="M160" i="87"/>
  <c r="I161" i="87"/>
  <c r="J161" i="87"/>
  <c r="K161" i="87"/>
  <c r="L161" i="87"/>
  <c r="M161" i="87"/>
  <c r="I162" i="87"/>
  <c r="J162" i="87"/>
  <c r="L162" i="87"/>
  <c r="M162" i="87"/>
  <c r="C163" i="87"/>
  <c r="E163" i="87"/>
  <c r="F163" i="87"/>
  <c r="H163" i="87" s="1"/>
  <c r="G163" i="87"/>
  <c r="I163" i="87"/>
  <c r="K163" i="87" s="1"/>
  <c r="J163" i="87"/>
  <c r="L163" i="87"/>
  <c r="M163" i="87"/>
  <c r="I164" i="87"/>
  <c r="J164" i="87"/>
  <c r="L164" i="87"/>
  <c r="M164" i="87"/>
  <c r="I165" i="87"/>
  <c r="J165" i="87"/>
  <c r="L165" i="87"/>
  <c r="M165" i="87"/>
  <c r="I166" i="87"/>
  <c r="K166" i="87" s="1"/>
  <c r="J166" i="87"/>
  <c r="L166" i="87"/>
  <c r="M166" i="87"/>
  <c r="I167" i="87"/>
  <c r="J167" i="87"/>
  <c r="L167" i="87"/>
  <c r="M167" i="87"/>
  <c r="I168" i="87"/>
  <c r="J168" i="87"/>
  <c r="L168" i="87"/>
  <c r="M168" i="87"/>
  <c r="C169" i="87"/>
  <c r="E169" i="87"/>
  <c r="F169" i="87"/>
  <c r="G169" i="87"/>
  <c r="I169" i="87"/>
  <c r="J169" i="87"/>
  <c r="L169" i="87"/>
  <c r="M169" i="87"/>
  <c r="I170" i="87"/>
  <c r="J170" i="87"/>
  <c r="L170" i="87"/>
  <c r="M170" i="87"/>
  <c r="I171" i="87"/>
  <c r="J171" i="87"/>
  <c r="K171" i="87"/>
  <c r="L171" i="87"/>
  <c r="M171" i="87"/>
  <c r="I172" i="87"/>
  <c r="J172" i="87"/>
  <c r="L172" i="87"/>
  <c r="M172" i="87"/>
  <c r="I173" i="87"/>
  <c r="J173" i="87"/>
  <c r="L173" i="87"/>
  <c r="M173" i="87"/>
  <c r="I174" i="87"/>
  <c r="J174" i="87"/>
  <c r="K174" i="87"/>
  <c r="L174" i="87"/>
  <c r="M174" i="87"/>
  <c r="C175" i="87"/>
  <c r="E175" i="87"/>
  <c r="F175" i="87"/>
  <c r="G175" i="87"/>
  <c r="I175" i="87"/>
  <c r="J175" i="87"/>
  <c r="L175" i="87"/>
  <c r="M175" i="87"/>
  <c r="I176" i="87"/>
  <c r="K176" i="87" s="1"/>
  <c r="J176" i="87"/>
  <c r="L176" i="87"/>
  <c r="M176" i="87"/>
  <c r="I177" i="87"/>
  <c r="J177" i="87"/>
  <c r="L177" i="87"/>
  <c r="M177" i="87"/>
  <c r="I178" i="87"/>
  <c r="J178" i="87"/>
  <c r="L178" i="87"/>
  <c r="M178" i="87"/>
  <c r="I179" i="87"/>
  <c r="K179" i="87" s="1"/>
  <c r="J179" i="87"/>
  <c r="L179" i="87"/>
  <c r="M179" i="87"/>
  <c r="I180" i="87"/>
  <c r="J180" i="87"/>
  <c r="L180" i="87"/>
  <c r="M180" i="87"/>
  <c r="C181" i="87"/>
  <c r="E181" i="87"/>
  <c r="F181" i="87"/>
  <c r="H181" i="87" s="1"/>
  <c r="G181" i="87"/>
  <c r="I181" i="87"/>
  <c r="J181" i="87"/>
  <c r="K181" i="87"/>
  <c r="L181" i="87"/>
  <c r="M181" i="87"/>
  <c r="I182" i="87"/>
  <c r="J182" i="87"/>
  <c r="L182" i="87"/>
  <c r="M182" i="87"/>
  <c r="I183" i="87"/>
  <c r="J183" i="87"/>
  <c r="L183" i="87"/>
  <c r="M183" i="87"/>
  <c r="I184" i="87"/>
  <c r="K184" i="87" s="1"/>
  <c r="J184" i="87"/>
  <c r="L184" i="87"/>
  <c r="M184" i="87"/>
  <c r="I185" i="87"/>
  <c r="J185" i="87"/>
  <c r="L185" i="87"/>
  <c r="M185" i="87"/>
  <c r="I186" i="87"/>
  <c r="J186" i="87"/>
  <c r="L186" i="87"/>
  <c r="M186" i="87"/>
  <c r="C187" i="87"/>
  <c r="E187" i="87"/>
  <c r="F187" i="87"/>
  <c r="G187" i="87"/>
  <c r="I187" i="87"/>
  <c r="J187" i="87"/>
  <c r="L187" i="87"/>
  <c r="M187" i="87"/>
  <c r="I188" i="87"/>
  <c r="J188" i="87"/>
  <c r="L188" i="87"/>
  <c r="M188" i="87"/>
  <c r="I189" i="87"/>
  <c r="J189" i="87"/>
  <c r="K189" i="87"/>
  <c r="L189" i="87"/>
  <c r="M189" i="87"/>
  <c r="I190" i="87"/>
  <c r="J190" i="87"/>
  <c r="L190" i="87"/>
  <c r="M190" i="87"/>
  <c r="I191" i="87"/>
  <c r="J191" i="87"/>
  <c r="L191" i="87"/>
  <c r="M191" i="87"/>
  <c r="I192" i="87"/>
  <c r="J192" i="87"/>
  <c r="K192" i="87"/>
  <c r="L192" i="87"/>
  <c r="M192" i="87"/>
  <c r="C193" i="87"/>
  <c r="E193" i="87"/>
  <c r="F193" i="87"/>
  <c r="G193" i="87"/>
  <c r="I193" i="87"/>
  <c r="J193" i="87"/>
  <c r="L193" i="87"/>
  <c r="M193" i="87"/>
  <c r="I194" i="87"/>
  <c r="J194" i="87"/>
  <c r="K194" i="87"/>
  <c r="L194" i="87"/>
  <c r="M194" i="87"/>
  <c r="I195" i="87"/>
  <c r="J195" i="87"/>
  <c r="L195" i="87"/>
  <c r="M195" i="87"/>
  <c r="I196" i="87"/>
  <c r="J196" i="87"/>
  <c r="L196" i="87"/>
  <c r="M196" i="87"/>
  <c r="I197" i="87"/>
  <c r="K197" i="87" s="1"/>
  <c r="J197" i="87"/>
  <c r="L197" i="87"/>
  <c r="M197" i="87"/>
  <c r="I198" i="87"/>
  <c r="J198" i="87"/>
  <c r="L198" i="87"/>
  <c r="M198" i="87"/>
  <c r="C199" i="87"/>
  <c r="E199" i="87"/>
  <c r="F199" i="87"/>
  <c r="G199" i="87"/>
  <c r="H199" i="87"/>
  <c r="I199" i="87"/>
  <c r="J199" i="87"/>
  <c r="K199" i="87"/>
  <c r="L199" i="87"/>
  <c r="M199" i="87"/>
  <c r="I200" i="87"/>
  <c r="J200" i="87"/>
  <c r="L200" i="87"/>
  <c r="M200" i="87"/>
  <c r="I201" i="87"/>
  <c r="J201" i="87"/>
  <c r="L201" i="87"/>
  <c r="M201" i="87"/>
  <c r="I202" i="87"/>
  <c r="J202" i="87"/>
  <c r="K202" i="87"/>
  <c r="L202" i="87"/>
  <c r="M202" i="87"/>
  <c r="I203" i="87"/>
  <c r="J203" i="87"/>
  <c r="L203" i="87"/>
  <c r="M203" i="87"/>
  <c r="I204" i="87"/>
  <c r="J204" i="87"/>
  <c r="L204" i="87"/>
  <c r="M204" i="87"/>
  <c r="C205" i="87"/>
  <c r="E205" i="87"/>
  <c r="F205" i="87"/>
  <c r="G205" i="87"/>
  <c r="I205" i="87"/>
  <c r="J205" i="87"/>
  <c r="L205" i="87"/>
  <c r="M205" i="87"/>
  <c r="I206" i="87"/>
  <c r="J206" i="87"/>
  <c r="L206" i="87"/>
  <c r="M206" i="87"/>
  <c r="I207" i="87"/>
  <c r="K207" i="87" s="1"/>
  <c r="J207" i="87"/>
  <c r="L207" i="87"/>
  <c r="M207" i="87"/>
  <c r="I208" i="87"/>
  <c r="J208" i="87"/>
  <c r="L208" i="87"/>
  <c r="M208" i="87"/>
  <c r="I209" i="87"/>
  <c r="J209" i="87"/>
  <c r="L209" i="87"/>
  <c r="M209" i="87"/>
  <c r="I210" i="87"/>
  <c r="J210" i="87"/>
  <c r="K210" i="87"/>
  <c r="L210" i="87"/>
  <c r="M210" i="87"/>
  <c r="C211" i="87"/>
  <c r="E211" i="87"/>
  <c r="F211" i="87"/>
  <c r="G211" i="87"/>
  <c r="I211" i="87"/>
  <c r="J211" i="87"/>
  <c r="L211" i="87"/>
  <c r="M211" i="87"/>
  <c r="I212" i="87"/>
  <c r="J212" i="87"/>
  <c r="K212" i="87"/>
  <c r="L212" i="87"/>
  <c r="M212" i="87"/>
  <c r="I213" i="87"/>
  <c r="J213" i="87"/>
  <c r="L213" i="87"/>
  <c r="M213" i="87"/>
  <c r="I214" i="87"/>
  <c r="J214" i="87"/>
  <c r="L214" i="87"/>
  <c r="M214" i="87"/>
  <c r="I215" i="87"/>
  <c r="J215" i="87"/>
  <c r="K215" i="87"/>
  <c r="L215" i="87"/>
  <c r="M215" i="87"/>
  <c r="I216" i="87"/>
  <c r="J216" i="87"/>
  <c r="L216" i="87"/>
  <c r="M216" i="87"/>
  <c r="C217" i="87"/>
  <c r="E217" i="87"/>
  <c r="F217" i="87"/>
  <c r="G217" i="87"/>
  <c r="H217" i="87"/>
  <c r="I217" i="87"/>
  <c r="J217" i="87"/>
  <c r="K217" i="87"/>
  <c r="L217" i="87"/>
  <c r="M217" i="87"/>
  <c r="I218" i="87"/>
  <c r="J218" i="87"/>
  <c r="L218" i="87"/>
  <c r="M218" i="87"/>
  <c r="I219" i="87"/>
  <c r="J219" i="87"/>
  <c r="L219" i="87"/>
  <c r="M219" i="87"/>
  <c r="I220" i="87"/>
  <c r="J220" i="87"/>
  <c r="K220" i="87"/>
  <c r="L220" i="87"/>
  <c r="M220" i="87"/>
  <c r="I221" i="87"/>
  <c r="J221" i="87"/>
  <c r="L221" i="87"/>
  <c r="M221" i="87"/>
  <c r="I222" i="87"/>
  <c r="J222" i="87"/>
  <c r="L222" i="87"/>
  <c r="M222" i="87"/>
  <c r="C223" i="87"/>
  <c r="E223" i="87"/>
  <c r="F223" i="87"/>
  <c r="G223" i="87"/>
  <c r="I223" i="87"/>
  <c r="J223" i="87"/>
  <c r="L223" i="87"/>
  <c r="M223" i="87"/>
  <c r="I224" i="87"/>
  <c r="J224" i="87"/>
  <c r="L224" i="87"/>
  <c r="M224" i="87"/>
  <c r="I225" i="87"/>
  <c r="K225" i="87" s="1"/>
  <c r="J225" i="87"/>
  <c r="L225" i="87"/>
  <c r="M225" i="87"/>
  <c r="I226" i="87"/>
  <c r="J226" i="87"/>
  <c r="L226" i="87"/>
  <c r="M226" i="87"/>
  <c r="I227" i="87"/>
  <c r="J227" i="87"/>
  <c r="L227" i="87"/>
  <c r="M227" i="87"/>
  <c r="I228" i="87"/>
  <c r="K228" i="87" s="1"/>
  <c r="J228" i="87"/>
  <c r="L228" i="87"/>
  <c r="M228" i="87"/>
  <c r="C229" i="87"/>
  <c r="E229" i="87"/>
  <c r="F229" i="87"/>
  <c r="G229" i="87"/>
  <c r="I229" i="87"/>
  <c r="J229" i="87"/>
  <c r="L229" i="87"/>
  <c r="M229" i="87"/>
  <c r="I230" i="87"/>
  <c r="J230" i="87"/>
  <c r="K230" i="87"/>
  <c r="L230" i="87"/>
  <c r="M230" i="87"/>
  <c r="I231" i="87"/>
  <c r="J231" i="87"/>
  <c r="L231" i="87"/>
  <c r="M231" i="87"/>
  <c r="I232" i="87"/>
  <c r="J232" i="87"/>
  <c r="L232" i="87"/>
  <c r="M232" i="87"/>
  <c r="I233" i="87"/>
  <c r="J233" i="87"/>
  <c r="K233" i="87"/>
  <c r="L233" i="87"/>
  <c r="M233" i="87"/>
  <c r="I234" i="87"/>
  <c r="J234" i="87"/>
  <c r="L234" i="87"/>
  <c r="M234" i="87"/>
  <c r="C235" i="87"/>
  <c r="E235" i="87"/>
  <c r="F235" i="87"/>
  <c r="G235" i="87"/>
  <c r="H235" i="87"/>
  <c r="I235" i="87"/>
  <c r="K235" i="87" s="1"/>
  <c r="J235" i="87"/>
  <c r="L235" i="87"/>
  <c r="M235" i="87"/>
  <c r="I236" i="87"/>
  <c r="J236" i="87"/>
  <c r="L236" i="87"/>
  <c r="M236" i="87"/>
  <c r="I237" i="87"/>
  <c r="J237" i="87"/>
  <c r="L237" i="87"/>
  <c r="M237" i="87"/>
  <c r="I238" i="87"/>
  <c r="J238" i="87"/>
  <c r="K238" i="87"/>
  <c r="L238" i="87"/>
  <c r="M238" i="87"/>
  <c r="I239" i="87"/>
  <c r="J239" i="87"/>
  <c r="L239" i="87"/>
  <c r="M239" i="87"/>
  <c r="I240" i="87"/>
  <c r="J240" i="87"/>
  <c r="L240" i="87"/>
  <c r="M240" i="87"/>
  <c r="C241" i="87"/>
  <c r="E241" i="87"/>
  <c r="F241" i="87"/>
  <c r="G241" i="87"/>
  <c r="I241" i="87"/>
  <c r="J241" i="87"/>
  <c r="L241" i="87"/>
  <c r="M241" i="87"/>
  <c r="I242" i="87"/>
  <c r="J242" i="87"/>
  <c r="L242" i="87"/>
  <c r="M242" i="87"/>
  <c r="I243" i="87"/>
  <c r="J243" i="87"/>
  <c r="K243" i="87"/>
  <c r="L243" i="87"/>
  <c r="M243" i="87"/>
  <c r="I244" i="87"/>
  <c r="J244" i="87"/>
  <c r="L244" i="87"/>
  <c r="M244" i="87"/>
  <c r="I245" i="87"/>
  <c r="J245" i="87"/>
  <c r="L245" i="87"/>
  <c r="M245" i="87"/>
  <c r="I246" i="87"/>
  <c r="K246" i="87" s="1"/>
  <c r="J246" i="87"/>
  <c r="L246" i="87"/>
  <c r="M246" i="87"/>
  <c r="C247" i="87"/>
  <c r="E247" i="87"/>
  <c r="F247" i="87"/>
  <c r="G247" i="87"/>
  <c r="I247" i="87"/>
  <c r="J247" i="87"/>
  <c r="L247" i="87"/>
  <c r="M247" i="87"/>
  <c r="I248" i="87"/>
  <c r="K248" i="87" s="1"/>
  <c r="J248" i="87"/>
  <c r="L248" i="87"/>
  <c r="M248" i="87"/>
  <c r="I249" i="87"/>
  <c r="J249" i="87"/>
  <c r="L249" i="87"/>
  <c r="M249" i="87"/>
  <c r="I250" i="87"/>
  <c r="J250" i="87"/>
  <c r="L250" i="87"/>
  <c r="M250" i="87"/>
  <c r="I251" i="87"/>
  <c r="J251" i="87"/>
  <c r="K251" i="87"/>
  <c r="L251" i="87"/>
  <c r="M251" i="87"/>
  <c r="I252" i="87"/>
  <c r="J252" i="87"/>
  <c r="L252" i="87"/>
  <c r="M252" i="87"/>
  <c r="C253" i="87"/>
  <c r="E253" i="87"/>
  <c r="F253" i="87"/>
  <c r="H253" i="87" s="1"/>
  <c r="G253" i="87"/>
  <c r="I253" i="87"/>
  <c r="K253" i="87" s="1"/>
  <c r="J253" i="87"/>
  <c r="L253" i="87"/>
  <c r="M253" i="87"/>
  <c r="I254" i="87"/>
  <c r="J254" i="87"/>
  <c r="L254" i="87"/>
  <c r="M254" i="87"/>
  <c r="I255" i="87"/>
  <c r="J255" i="87"/>
  <c r="L255" i="87"/>
  <c r="M255" i="87"/>
  <c r="I256" i="87"/>
  <c r="K256" i="87" s="1"/>
  <c r="J256" i="87"/>
  <c r="L256" i="87"/>
  <c r="M256" i="87"/>
  <c r="I257" i="87"/>
  <c r="J257" i="87"/>
  <c r="L257" i="87"/>
  <c r="M257" i="87"/>
  <c r="I258" i="87"/>
  <c r="J258" i="87"/>
  <c r="L258" i="87"/>
  <c r="M258" i="87"/>
  <c r="C259" i="87"/>
  <c r="E259" i="87"/>
  <c r="F259" i="87"/>
  <c r="G259" i="87"/>
  <c r="I259" i="87"/>
  <c r="J259" i="87"/>
  <c r="L259" i="87"/>
  <c r="M259" i="87"/>
  <c r="I260" i="87"/>
  <c r="J260" i="87"/>
  <c r="L260" i="87"/>
  <c r="M260" i="87"/>
  <c r="I261" i="87"/>
  <c r="K261" i="87" s="1"/>
  <c r="J261" i="87"/>
  <c r="L261" i="87"/>
  <c r="M261" i="87"/>
  <c r="I262" i="87"/>
  <c r="J262" i="87"/>
  <c r="L262" i="87"/>
  <c r="M262" i="87"/>
  <c r="I263" i="87"/>
  <c r="J263" i="87"/>
  <c r="L263" i="87"/>
  <c r="M263" i="87"/>
  <c r="I264" i="87"/>
  <c r="J264" i="87"/>
  <c r="K264" i="87"/>
  <c r="L264" i="87"/>
  <c r="M264" i="87"/>
  <c r="C265" i="87"/>
  <c r="E265" i="87"/>
  <c r="F265" i="87"/>
  <c r="G265" i="87"/>
  <c r="I265" i="87"/>
  <c r="J265" i="87"/>
  <c r="L265" i="87"/>
  <c r="M265" i="87"/>
  <c r="I266" i="87"/>
  <c r="K266" i="87" s="1"/>
  <c r="J266" i="87"/>
  <c r="L266" i="87"/>
  <c r="M266" i="87"/>
  <c r="I267" i="87"/>
  <c r="J267" i="87"/>
  <c r="L267" i="87"/>
  <c r="M267" i="87"/>
  <c r="I268" i="87"/>
  <c r="J268" i="87"/>
  <c r="L268" i="87"/>
  <c r="M268" i="87"/>
  <c r="I269" i="87"/>
  <c r="J269" i="87"/>
  <c r="K269" i="87" s="1"/>
  <c r="L269" i="87"/>
  <c r="M269" i="87"/>
  <c r="I270" i="87"/>
  <c r="K270" i="87" s="1"/>
  <c r="J270" i="87"/>
  <c r="L270" i="87"/>
  <c r="M270" i="87"/>
  <c r="C271" i="87"/>
  <c r="E271" i="87"/>
  <c r="F271" i="87"/>
  <c r="G271" i="87"/>
  <c r="H271" i="87" s="1"/>
  <c r="I271" i="87"/>
  <c r="J271" i="87"/>
  <c r="K271" i="87" s="1"/>
  <c r="L271" i="87"/>
  <c r="M271" i="87"/>
  <c r="I272" i="87"/>
  <c r="K272" i="87" s="1"/>
  <c r="J272" i="87"/>
  <c r="L272" i="87"/>
  <c r="M272" i="87"/>
  <c r="I273" i="87"/>
  <c r="J273" i="87"/>
  <c r="L273" i="87"/>
  <c r="M273" i="87"/>
  <c r="I274" i="87"/>
  <c r="J274" i="87"/>
  <c r="K274" i="87" s="1"/>
  <c r="L274" i="87"/>
  <c r="M274" i="87"/>
  <c r="I275" i="87"/>
  <c r="J275" i="87"/>
  <c r="K275" i="87"/>
  <c r="L275" i="87"/>
  <c r="M275" i="87"/>
  <c r="I276" i="87"/>
  <c r="J276" i="87"/>
  <c r="L276" i="87"/>
  <c r="M276" i="87"/>
  <c r="C277" i="87"/>
  <c r="E277" i="87"/>
  <c r="F277" i="87"/>
  <c r="G277" i="87"/>
  <c r="I277" i="87"/>
  <c r="J277" i="87"/>
  <c r="L277" i="87"/>
  <c r="M277" i="87"/>
  <c r="I278" i="87"/>
  <c r="J278" i="87"/>
  <c r="L278" i="87"/>
  <c r="M278" i="87"/>
  <c r="I279" i="87"/>
  <c r="J279" i="87"/>
  <c r="K279" i="87" s="1"/>
  <c r="L279" i="87"/>
  <c r="M279" i="87"/>
  <c r="I280" i="87"/>
  <c r="J280" i="87"/>
  <c r="K280" i="87"/>
  <c r="L280" i="87"/>
  <c r="M280" i="87"/>
  <c r="I281" i="87"/>
  <c r="J281" i="87"/>
  <c r="L281" i="87"/>
  <c r="M281" i="87"/>
  <c r="I282" i="87"/>
  <c r="J282" i="87"/>
  <c r="K282" i="87" s="1"/>
  <c r="L282" i="87"/>
  <c r="M282" i="87"/>
  <c r="C283" i="87"/>
  <c r="E283" i="87"/>
  <c r="F283" i="87"/>
  <c r="G283" i="87"/>
  <c r="I283" i="87"/>
  <c r="J283" i="87"/>
  <c r="L283" i="87"/>
  <c r="M283" i="87"/>
  <c r="I284" i="87"/>
  <c r="J284" i="87"/>
  <c r="L284" i="87"/>
  <c r="M284" i="87"/>
  <c r="I285" i="87"/>
  <c r="K285" i="87" s="1"/>
  <c r="J285" i="87"/>
  <c r="L285" i="87"/>
  <c r="M285" i="87"/>
  <c r="I286" i="87"/>
  <c r="J286" i="87"/>
  <c r="L286" i="87"/>
  <c r="M286" i="87"/>
  <c r="I287" i="87"/>
  <c r="K287" i="87" s="1"/>
  <c r="J287" i="87"/>
  <c r="L287" i="87"/>
  <c r="M287" i="87"/>
  <c r="I288" i="87"/>
  <c r="J288" i="87"/>
  <c r="L288" i="87"/>
  <c r="M288" i="87"/>
  <c r="C289" i="87"/>
  <c r="E289" i="87"/>
  <c r="F289" i="87"/>
  <c r="H289" i="87" s="1"/>
  <c r="G289" i="87"/>
  <c r="I289" i="87"/>
  <c r="J289" i="87"/>
  <c r="K289" i="87"/>
  <c r="L289" i="87"/>
  <c r="M289" i="87"/>
  <c r="I290" i="87"/>
  <c r="J290" i="87"/>
  <c r="L290" i="87"/>
  <c r="M290" i="87"/>
  <c r="I291" i="87"/>
  <c r="J291" i="87"/>
  <c r="L291" i="87"/>
  <c r="M291" i="87"/>
  <c r="I292" i="87"/>
  <c r="K292" i="87" s="1"/>
  <c r="J292" i="87"/>
  <c r="L292" i="87"/>
  <c r="M292" i="87"/>
  <c r="I293" i="87"/>
  <c r="J293" i="87"/>
  <c r="L293" i="87"/>
  <c r="M293" i="87"/>
  <c r="I294" i="87"/>
  <c r="J294" i="87"/>
  <c r="L294" i="87"/>
  <c r="M294" i="87"/>
  <c r="C295" i="87"/>
  <c r="E295" i="87"/>
  <c r="F295" i="87"/>
  <c r="H295" i="87" s="1"/>
  <c r="G295" i="87"/>
  <c r="I295" i="87"/>
  <c r="J295" i="87"/>
  <c r="K295" i="87"/>
  <c r="L295" i="87"/>
  <c r="M295" i="87"/>
  <c r="I296" i="87"/>
  <c r="J296" i="87"/>
  <c r="L296" i="87"/>
  <c r="M296" i="87"/>
  <c r="I297" i="87"/>
  <c r="J297" i="87"/>
  <c r="K297" i="87" s="1"/>
  <c r="L297" i="87"/>
  <c r="M297" i="87"/>
  <c r="I298" i="87"/>
  <c r="K298" i="87" s="1"/>
  <c r="J298" i="87"/>
  <c r="L298" i="87"/>
  <c r="M298" i="87"/>
  <c r="I299" i="87"/>
  <c r="J299" i="87"/>
  <c r="L299" i="87"/>
  <c r="M299" i="87"/>
  <c r="I300" i="87"/>
  <c r="K300" i="87" s="1"/>
  <c r="J300" i="87"/>
  <c r="L300" i="87"/>
  <c r="M300" i="87"/>
  <c r="C301" i="87"/>
  <c r="E301" i="87"/>
  <c r="F301" i="87"/>
  <c r="G301" i="87"/>
  <c r="I301" i="87"/>
  <c r="J301" i="87"/>
  <c r="L301" i="87"/>
  <c r="M301" i="87"/>
  <c r="I302" i="87"/>
  <c r="J302" i="87"/>
  <c r="L302" i="87"/>
  <c r="M302" i="87"/>
  <c r="I303" i="87"/>
  <c r="J303" i="87"/>
  <c r="K303" i="87"/>
  <c r="L303" i="87"/>
  <c r="M303" i="87"/>
  <c r="I304" i="87"/>
  <c r="J304" i="87"/>
  <c r="L304" i="87"/>
  <c r="M304" i="87"/>
  <c r="I305" i="87"/>
  <c r="J305" i="87"/>
  <c r="K305" i="87"/>
  <c r="L305" i="87"/>
  <c r="M305" i="87"/>
  <c r="I306" i="87"/>
  <c r="J306" i="87"/>
  <c r="L306" i="87"/>
  <c r="M306" i="87"/>
  <c r="C307" i="87"/>
  <c r="E307" i="87"/>
  <c r="F307" i="87"/>
  <c r="H307" i="87" s="1"/>
  <c r="G307" i="87"/>
  <c r="I307" i="87"/>
  <c r="K307" i="87" s="1"/>
  <c r="J307" i="87"/>
  <c r="L307" i="87"/>
  <c r="M307" i="87"/>
  <c r="I308" i="87"/>
  <c r="J308" i="87"/>
  <c r="L308" i="87"/>
  <c r="M308" i="87"/>
  <c r="I309" i="87"/>
  <c r="J309" i="87"/>
  <c r="L309" i="87"/>
  <c r="M309" i="87"/>
  <c r="I310" i="87"/>
  <c r="J310" i="87"/>
  <c r="L310" i="87"/>
  <c r="M310" i="87"/>
  <c r="I311" i="87"/>
  <c r="J311" i="87"/>
  <c r="K311" i="87" s="1"/>
  <c r="L311" i="87"/>
  <c r="M311" i="87"/>
  <c r="I312" i="87"/>
  <c r="K312" i="87" s="1"/>
  <c r="J312" i="87"/>
  <c r="L312" i="87"/>
  <c r="M312" i="87"/>
  <c r="C313" i="87"/>
  <c r="E313" i="87"/>
  <c r="F313" i="87"/>
  <c r="G313" i="87"/>
  <c r="H313" i="87" s="1"/>
  <c r="I313" i="87"/>
  <c r="J313" i="87"/>
  <c r="K313" i="87" s="1"/>
  <c r="L313" i="87"/>
  <c r="M313" i="87"/>
  <c r="I314" i="87"/>
  <c r="J314" i="87"/>
  <c r="K314" i="87"/>
  <c r="L314" i="87"/>
  <c r="M314" i="87"/>
  <c r="I315" i="87"/>
  <c r="J315" i="87"/>
  <c r="L315" i="87"/>
  <c r="M315" i="87"/>
  <c r="I316" i="87"/>
  <c r="J316" i="87"/>
  <c r="K316" i="87" s="1"/>
  <c r="L316" i="87"/>
  <c r="M316" i="87"/>
  <c r="I317" i="87"/>
  <c r="K317" i="87" s="1"/>
  <c r="J317" i="87"/>
  <c r="L317" i="87"/>
  <c r="M317" i="87"/>
  <c r="I318" i="87"/>
  <c r="J318" i="87"/>
  <c r="L318" i="87"/>
  <c r="M318" i="87"/>
  <c r="C319" i="87"/>
  <c r="E319" i="87"/>
  <c r="F319" i="87"/>
  <c r="G319" i="87"/>
  <c r="I319" i="87"/>
  <c r="J319" i="87"/>
  <c r="L319" i="87"/>
  <c r="M319" i="87"/>
  <c r="I320" i="87"/>
  <c r="J320" i="87"/>
  <c r="L320" i="87"/>
  <c r="M320" i="87"/>
  <c r="I321" i="87"/>
  <c r="J321" i="87"/>
  <c r="K321" i="87" s="1"/>
  <c r="L321" i="87"/>
  <c r="M321" i="87"/>
  <c r="I322" i="87"/>
  <c r="K322" i="87" s="1"/>
  <c r="J322" i="87"/>
  <c r="L322" i="87"/>
  <c r="M322" i="87"/>
  <c r="I323" i="87"/>
  <c r="J323" i="87"/>
  <c r="L323" i="87"/>
  <c r="M323" i="87"/>
  <c r="I324" i="87"/>
  <c r="J324" i="87"/>
  <c r="K324" i="87" s="1"/>
  <c r="L324" i="87"/>
  <c r="M324" i="87"/>
  <c r="C325" i="87"/>
  <c r="E325" i="87"/>
  <c r="F325" i="87"/>
  <c r="G325" i="87"/>
  <c r="I325" i="87"/>
  <c r="J325" i="87"/>
  <c r="L325" i="87"/>
  <c r="M325" i="87"/>
  <c r="I326" i="87"/>
  <c r="J326" i="87"/>
  <c r="L326" i="87"/>
  <c r="M326" i="87"/>
  <c r="I327" i="87"/>
  <c r="J327" i="87"/>
  <c r="K327" i="87"/>
  <c r="L327" i="87"/>
  <c r="M327" i="87"/>
  <c r="I328" i="87"/>
  <c r="J328" i="87"/>
  <c r="L328" i="87"/>
  <c r="M328" i="87"/>
  <c r="I329" i="87"/>
  <c r="J329" i="87"/>
  <c r="K329" i="87"/>
  <c r="L329" i="87"/>
  <c r="M329" i="87"/>
  <c r="I330" i="87"/>
  <c r="J330" i="87"/>
  <c r="L330" i="87"/>
  <c r="M330" i="87"/>
  <c r="C331" i="87"/>
  <c r="E331" i="87"/>
  <c r="F331" i="87"/>
  <c r="H331" i="87" s="1"/>
  <c r="G331" i="87"/>
  <c r="I331" i="87"/>
  <c r="K331" i="87" s="1"/>
  <c r="J331" i="87"/>
  <c r="L331" i="87"/>
  <c r="M331" i="87"/>
  <c r="I332" i="87"/>
  <c r="J332" i="87"/>
  <c r="L332" i="87"/>
  <c r="M332" i="87"/>
  <c r="I333" i="87"/>
  <c r="J333" i="87"/>
  <c r="L333" i="87"/>
  <c r="M333" i="87"/>
  <c r="I334" i="87"/>
  <c r="K334" i="87" s="1"/>
  <c r="J334" i="87"/>
  <c r="L334" i="87"/>
  <c r="M334" i="87"/>
  <c r="I335" i="87"/>
  <c r="J335" i="87"/>
  <c r="L335" i="87"/>
  <c r="M335" i="87"/>
  <c r="I336" i="87"/>
  <c r="J336" i="87"/>
  <c r="L336" i="87"/>
  <c r="M336" i="87"/>
  <c r="C337" i="87"/>
  <c r="E337" i="87"/>
  <c r="F337" i="87"/>
  <c r="H337" i="87" s="1"/>
  <c r="G337" i="87"/>
  <c r="I337" i="87"/>
  <c r="K337" i="87" s="1"/>
  <c r="J337" i="87"/>
  <c r="L337" i="87"/>
  <c r="M337" i="87"/>
  <c r="I338" i="87"/>
  <c r="J338" i="87"/>
  <c r="L338" i="87"/>
  <c r="M338" i="87"/>
  <c r="I339" i="87"/>
  <c r="K339" i="87" s="1"/>
  <c r="J339" i="87"/>
  <c r="L339" i="87"/>
  <c r="M339" i="87"/>
  <c r="I340" i="87"/>
  <c r="J340" i="87"/>
  <c r="L340" i="87"/>
  <c r="M340" i="87"/>
  <c r="I341" i="87"/>
  <c r="J341" i="87"/>
  <c r="L341" i="87"/>
  <c r="M341" i="87"/>
  <c r="I342" i="87"/>
  <c r="K342" i="87" s="1"/>
  <c r="J342" i="87"/>
  <c r="L342" i="87"/>
  <c r="M342" i="87"/>
  <c r="C343" i="87"/>
  <c r="E343" i="87"/>
  <c r="F343" i="87"/>
  <c r="G343" i="87"/>
  <c r="I343" i="87"/>
  <c r="J343" i="87"/>
  <c r="L343" i="87"/>
  <c r="M343" i="87"/>
  <c r="I344" i="87"/>
  <c r="J344" i="87"/>
  <c r="K344" i="87"/>
  <c r="L344" i="87"/>
  <c r="M344" i="87"/>
  <c r="I345" i="87"/>
  <c r="J345" i="87"/>
  <c r="L345" i="87"/>
  <c r="M345" i="87"/>
  <c r="I346" i="87"/>
  <c r="J346" i="87"/>
  <c r="L346" i="87"/>
  <c r="M346" i="87"/>
  <c r="I347" i="87"/>
  <c r="K347" i="87" s="1"/>
  <c r="J347" i="87"/>
  <c r="L347" i="87"/>
  <c r="M347" i="87"/>
  <c r="I348" i="87"/>
  <c r="J348" i="87"/>
  <c r="L348" i="87"/>
  <c r="M348" i="87"/>
  <c r="C349" i="87"/>
  <c r="E349" i="87"/>
  <c r="F349" i="87"/>
  <c r="G349" i="87"/>
  <c r="H349" i="87"/>
  <c r="I349" i="87"/>
  <c r="K349" i="87" s="1"/>
  <c r="J349" i="87"/>
  <c r="L349" i="87"/>
  <c r="M349" i="87"/>
  <c r="I350" i="87"/>
  <c r="J350" i="87"/>
  <c r="L350" i="87"/>
  <c r="M350" i="87"/>
  <c r="I351" i="87"/>
  <c r="J351" i="87"/>
  <c r="L351" i="87"/>
  <c r="M351" i="87"/>
  <c r="I352" i="87"/>
  <c r="J352" i="87"/>
  <c r="K352" i="87" s="1"/>
  <c r="L352" i="87"/>
  <c r="M352" i="87"/>
  <c r="I353" i="87"/>
  <c r="J353" i="87"/>
  <c r="K353" i="87"/>
  <c r="L353" i="87"/>
  <c r="M353" i="87"/>
  <c r="I354" i="87"/>
  <c r="J354" i="87"/>
  <c r="L354" i="87"/>
  <c r="M354" i="87"/>
  <c r="C355" i="87"/>
  <c r="E355" i="87"/>
  <c r="F355" i="87"/>
  <c r="G355" i="87"/>
  <c r="H355" i="87"/>
  <c r="I355" i="87"/>
  <c r="K355" i="87" s="1"/>
  <c r="J355" i="87"/>
  <c r="L355" i="87"/>
  <c r="M355" i="87"/>
  <c r="I356" i="87"/>
  <c r="J356" i="87"/>
  <c r="L356" i="87"/>
  <c r="M356" i="87"/>
  <c r="I357" i="87"/>
  <c r="K357" i="87" s="1"/>
  <c r="J357" i="87"/>
  <c r="L357" i="87"/>
  <c r="M357" i="87"/>
  <c r="I358" i="87"/>
  <c r="J358" i="87"/>
  <c r="L358" i="87"/>
  <c r="M358" i="87"/>
  <c r="I359" i="87"/>
  <c r="J359" i="87"/>
  <c r="L359" i="87"/>
  <c r="M359" i="87"/>
  <c r="I360" i="87"/>
  <c r="J360" i="87"/>
  <c r="K360" i="87" s="1"/>
  <c r="L360" i="87"/>
  <c r="M360" i="87"/>
  <c r="C361" i="87"/>
  <c r="E361" i="87"/>
  <c r="F361" i="87"/>
  <c r="G361" i="87"/>
  <c r="I361" i="87"/>
  <c r="J361" i="87"/>
  <c r="L361" i="87"/>
  <c r="M361" i="87"/>
  <c r="I362" i="87"/>
  <c r="J362" i="87"/>
  <c r="K362" i="87"/>
  <c r="L362" i="87"/>
  <c r="M362" i="87"/>
  <c r="I363" i="87"/>
  <c r="J363" i="87"/>
  <c r="L363" i="87"/>
  <c r="M363" i="87"/>
  <c r="I364" i="87"/>
  <c r="J364" i="87"/>
  <c r="L364" i="87"/>
  <c r="M364" i="87"/>
  <c r="I365" i="87"/>
  <c r="J365" i="87"/>
  <c r="K365" i="87" s="1"/>
  <c r="L365" i="87"/>
  <c r="M365" i="87"/>
  <c r="I366" i="87"/>
  <c r="K366" i="87" s="1"/>
  <c r="J366" i="87"/>
  <c r="L366" i="87"/>
  <c r="M366" i="87"/>
  <c r="C367" i="87"/>
  <c r="E367" i="87"/>
  <c r="F367" i="87"/>
  <c r="G367" i="87"/>
  <c r="H367" i="87" s="1"/>
  <c r="I367" i="87"/>
  <c r="J367" i="87"/>
  <c r="L367" i="87"/>
  <c r="M367" i="87"/>
  <c r="I368" i="87"/>
  <c r="K368" i="87" s="1"/>
  <c r="J368" i="87"/>
  <c r="L368" i="87"/>
  <c r="M368" i="87"/>
  <c r="I369" i="87"/>
  <c r="J369" i="87"/>
  <c r="L369" i="87"/>
  <c r="M369" i="87"/>
  <c r="I370" i="87"/>
  <c r="J370" i="87"/>
  <c r="L370" i="87"/>
  <c r="M370" i="87"/>
  <c r="I371" i="87"/>
  <c r="J371" i="87"/>
  <c r="K371" i="87"/>
  <c r="L371" i="87"/>
  <c r="M371" i="87"/>
  <c r="I372" i="87"/>
  <c r="J372" i="87"/>
  <c r="L372" i="87"/>
  <c r="M372" i="87"/>
  <c r="C373" i="87"/>
  <c r="E373" i="87"/>
  <c r="F373" i="87"/>
  <c r="G373" i="87"/>
  <c r="I373" i="87"/>
  <c r="J373" i="87"/>
  <c r="L373" i="87"/>
  <c r="M373" i="87"/>
  <c r="I374" i="87"/>
  <c r="J374" i="87"/>
  <c r="L374" i="87"/>
  <c r="M374" i="87"/>
  <c r="I375" i="87"/>
  <c r="J375" i="87"/>
  <c r="K375" i="87" s="1"/>
  <c r="L375" i="87"/>
  <c r="M375" i="87"/>
  <c r="I376" i="87"/>
  <c r="J376" i="87"/>
  <c r="K376" i="87"/>
  <c r="L376" i="87"/>
  <c r="M376" i="87"/>
  <c r="I377" i="87"/>
  <c r="J377" i="87"/>
  <c r="L377" i="87"/>
  <c r="M377" i="87"/>
  <c r="I378" i="87"/>
  <c r="J378" i="87"/>
  <c r="K378" i="87" s="1"/>
  <c r="L378" i="87"/>
  <c r="M378" i="87"/>
  <c r="C379" i="87"/>
  <c r="E379" i="87"/>
  <c r="F379" i="87"/>
  <c r="G379" i="87"/>
  <c r="I379" i="87"/>
  <c r="J379" i="87"/>
  <c r="L379" i="87"/>
  <c r="M379" i="87"/>
  <c r="I380" i="87"/>
  <c r="J380" i="87"/>
  <c r="K380" i="87" s="1"/>
  <c r="L380" i="87"/>
  <c r="M380" i="87"/>
  <c r="I381" i="87"/>
  <c r="J381" i="87"/>
  <c r="K381" i="87"/>
  <c r="L381" i="87"/>
  <c r="M381" i="87"/>
  <c r="I382" i="87"/>
  <c r="J382" i="87"/>
  <c r="L382" i="87"/>
  <c r="M382" i="87"/>
  <c r="I383" i="87"/>
  <c r="J383" i="87"/>
  <c r="K383" i="87" s="1"/>
  <c r="L383" i="87"/>
  <c r="M383" i="87"/>
  <c r="I384" i="87"/>
  <c r="K384" i="87" s="1"/>
  <c r="J384" i="87"/>
  <c r="L384" i="87"/>
  <c r="M384" i="87"/>
  <c r="C385" i="87"/>
  <c r="E385" i="87"/>
  <c r="F385" i="87"/>
  <c r="G385" i="87"/>
  <c r="H385" i="87" s="1"/>
  <c r="I385" i="87"/>
  <c r="J385" i="87"/>
  <c r="K385" i="87" s="1"/>
  <c r="L385" i="87"/>
  <c r="M385" i="87"/>
  <c r="I386" i="87"/>
  <c r="K386" i="87" s="1"/>
  <c r="J386" i="87"/>
  <c r="L386" i="87"/>
  <c r="M386" i="87"/>
  <c r="I387" i="87"/>
  <c r="J387" i="87"/>
  <c r="L387" i="87"/>
  <c r="M387" i="87"/>
  <c r="I388" i="87"/>
  <c r="J388" i="87"/>
  <c r="K388" i="87"/>
  <c r="L388" i="87"/>
  <c r="M388" i="87"/>
  <c r="I389" i="87"/>
  <c r="J389" i="87"/>
  <c r="L389" i="87"/>
  <c r="M389" i="87"/>
  <c r="I390" i="87"/>
  <c r="J390" i="87"/>
  <c r="L390" i="87"/>
  <c r="M390" i="87"/>
  <c r="C391" i="87"/>
  <c r="E391" i="87"/>
  <c r="F391" i="87"/>
  <c r="H391" i="87" s="1"/>
  <c r="G391" i="87"/>
  <c r="I391" i="87"/>
  <c r="K391" i="87" s="1"/>
  <c r="J391" i="87"/>
  <c r="L391" i="87"/>
  <c r="M391" i="87"/>
  <c r="I392" i="87"/>
  <c r="J392" i="87"/>
  <c r="L392" i="87"/>
  <c r="M392" i="87"/>
  <c r="I393" i="87"/>
  <c r="J393" i="87"/>
  <c r="K393" i="87"/>
  <c r="L393" i="87"/>
  <c r="M393" i="87"/>
  <c r="I394" i="87"/>
  <c r="J394" i="87"/>
  <c r="L394" i="87"/>
  <c r="M394" i="87"/>
  <c r="I395" i="87"/>
  <c r="J395" i="87"/>
  <c r="L395" i="87"/>
  <c r="M395" i="87"/>
  <c r="I396" i="87"/>
  <c r="J396" i="87"/>
  <c r="K396" i="87"/>
  <c r="L396" i="87"/>
  <c r="M396" i="87"/>
  <c r="C397" i="87"/>
  <c r="E397" i="87"/>
  <c r="F397" i="87"/>
  <c r="G397" i="87"/>
  <c r="I397" i="87"/>
  <c r="J397" i="87"/>
  <c r="L397" i="87"/>
  <c r="M397" i="87"/>
  <c r="I398" i="87"/>
  <c r="J398" i="87"/>
  <c r="K398" i="87"/>
  <c r="L398" i="87"/>
  <c r="M398" i="87"/>
  <c r="I399" i="87"/>
  <c r="J399" i="87"/>
  <c r="L399" i="87"/>
  <c r="M399" i="87"/>
  <c r="I400" i="87"/>
  <c r="J400" i="87"/>
  <c r="L400" i="87"/>
  <c r="M400" i="87"/>
  <c r="I401" i="87"/>
  <c r="K401" i="87" s="1"/>
  <c r="J401" i="87"/>
  <c r="L401" i="87"/>
  <c r="M401" i="87"/>
  <c r="I402" i="87"/>
  <c r="J402" i="87"/>
  <c r="L402" i="87"/>
  <c r="M402" i="87"/>
  <c r="C403" i="87"/>
  <c r="E403" i="87"/>
  <c r="F403" i="87"/>
  <c r="G403" i="87"/>
  <c r="H403" i="87"/>
  <c r="I403" i="87"/>
  <c r="J403" i="87"/>
  <c r="K403" i="87"/>
  <c r="L403" i="87"/>
  <c r="M403" i="87"/>
  <c r="I404" i="87"/>
  <c r="J404" i="87"/>
  <c r="L404" i="87"/>
  <c r="M404" i="87"/>
  <c r="I405" i="87"/>
  <c r="J405" i="87"/>
  <c r="L405" i="87"/>
  <c r="M405" i="87"/>
  <c r="I406" i="87"/>
  <c r="J406" i="87"/>
  <c r="K406" i="87" s="1"/>
  <c r="L406" i="87"/>
  <c r="M406" i="87"/>
  <c r="I407" i="87"/>
  <c r="K407" i="87" s="1"/>
  <c r="J407" i="87"/>
  <c r="L407" i="87"/>
  <c r="M407" i="87"/>
  <c r="I408" i="87"/>
  <c r="J408" i="87"/>
  <c r="L408" i="87"/>
  <c r="M408" i="87"/>
  <c r="C409" i="87"/>
  <c r="E409" i="87"/>
  <c r="F409" i="87"/>
  <c r="G409" i="87"/>
  <c r="I409" i="87"/>
  <c r="J409" i="87"/>
  <c r="L409" i="87"/>
  <c r="M409" i="87"/>
  <c r="I410" i="87"/>
  <c r="J410" i="87"/>
  <c r="L410" i="87"/>
  <c r="M410" i="87"/>
  <c r="I411" i="87"/>
  <c r="K411" i="87" s="1"/>
  <c r="J411" i="87"/>
  <c r="L411" i="87"/>
  <c r="M411" i="87"/>
  <c r="I412" i="87"/>
  <c r="J412" i="87"/>
  <c r="L412" i="87"/>
  <c r="M412" i="87"/>
  <c r="I413" i="87"/>
  <c r="J413" i="87"/>
  <c r="L413" i="87"/>
  <c r="M413" i="87"/>
  <c r="I414" i="87"/>
  <c r="J414" i="87"/>
  <c r="K414" i="87" s="1"/>
  <c r="L414" i="87"/>
  <c r="M414" i="87"/>
  <c r="C415" i="87"/>
  <c r="E415" i="87"/>
  <c r="F415" i="87"/>
  <c r="G415" i="87"/>
  <c r="I415" i="87"/>
  <c r="J415" i="87"/>
  <c r="L415" i="87"/>
  <c r="M415" i="87"/>
  <c r="I416" i="87"/>
  <c r="K416" i="87" s="1"/>
  <c r="J416" i="87"/>
  <c r="L416" i="87"/>
  <c r="M416" i="87"/>
  <c r="I417" i="87"/>
  <c r="J417" i="87"/>
  <c r="L417" i="87"/>
  <c r="M417" i="87"/>
  <c r="I418" i="87"/>
  <c r="J418" i="87"/>
  <c r="L418" i="87"/>
  <c r="M418" i="87"/>
  <c r="I419" i="87"/>
  <c r="J419" i="87"/>
  <c r="K419" i="87" s="1"/>
  <c r="L419" i="87"/>
  <c r="M419" i="87"/>
  <c r="I420" i="87"/>
  <c r="J420" i="87"/>
  <c r="K420" i="87"/>
  <c r="L420" i="87"/>
  <c r="M420" i="87"/>
  <c r="C421" i="87"/>
  <c r="E421" i="87"/>
  <c r="F421" i="87"/>
  <c r="G421" i="87"/>
  <c r="I421" i="87"/>
  <c r="J421" i="87"/>
  <c r="K421" i="87" s="1"/>
  <c r="L421" i="87"/>
  <c r="M421" i="87"/>
  <c r="I422" i="87"/>
  <c r="J422" i="87"/>
  <c r="K422" i="87"/>
  <c r="L422" i="87"/>
  <c r="M422" i="87"/>
  <c r="I423" i="87"/>
  <c r="J423" i="87"/>
  <c r="L423" i="87"/>
  <c r="M423" i="87"/>
  <c r="I424" i="87"/>
  <c r="K424" i="87" s="1"/>
  <c r="J424" i="87"/>
  <c r="L424" i="87"/>
  <c r="M424" i="87"/>
  <c r="I425" i="87"/>
  <c r="J425" i="87"/>
  <c r="L425" i="87"/>
  <c r="M425" i="87"/>
  <c r="I426" i="87"/>
  <c r="J426" i="87"/>
  <c r="L426" i="87"/>
  <c r="M426" i="87"/>
  <c r="L12" i="85"/>
  <c r="N12" i="85"/>
  <c r="R12" i="85"/>
  <c r="T12" i="85"/>
  <c r="X12" i="85"/>
  <c r="Z12" i="85"/>
  <c r="AD12" i="85"/>
  <c r="AF12" i="85"/>
  <c r="AJ12" i="85"/>
  <c r="AL12" i="85"/>
  <c r="L20" i="85"/>
  <c r="N20" i="85"/>
  <c r="R20" i="85"/>
  <c r="T20" i="85"/>
  <c r="X20" i="85"/>
  <c r="Z20" i="85"/>
  <c r="AD20" i="85"/>
  <c r="AF20" i="85"/>
  <c r="AJ20" i="85"/>
  <c r="AL20" i="85"/>
  <c r="L28" i="85"/>
  <c r="N28" i="85"/>
  <c r="R28" i="85"/>
  <c r="T28" i="85"/>
  <c r="X28" i="85"/>
  <c r="Z28" i="85"/>
  <c r="AD28" i="85"/>
  <c r="AF28" i="85"/>
  <c r="AJ28" i="85"/>
  <c r="AL28" i="85"/>
  <c r="L36" i="85"/>
  <c r="N36" i="85"/>
  <c r="R36" i="85"/>
  <c r="T36" i="85"/>
  <c r="X36" i="85"/>
  <c r="Z36" i="85"/>
  <c r="AD36" i="85"/>
  <c r="AF36" i="85"/>
  <c r="AJ36" i="85"/>
  <c r="AL36" i="85"/>
  <c r="L44" i="85"/>
  <c r="N44" i="85"/>
  <c r="R44" i="85"/>
  <c r="T44" i="85"/>
  <c r="X44" i="85"/>
  <c r="Z44" i="85"/>
  <c r="AD44" i="85"/>
  <c r="AF44" i="85"/>
  <c r="AJ44" i="85"/>
  <c r="AL44" i="85"/>
  <c r="H10" i="84"/>
  <c r="F7" i="87" s="1"/>
  <c r="Q10" i="84"/>
  <c r="T10" i="84"/>
  <c r="K11" i="84"/>
  <c r="Q11" i="84"/>
  <c r="X12" i="84" s="1"/>
  <c r="Y12" i="84" s="1"/>
  <c r="K12" i="84"/>
  <c r="Q12" i="84"/>
  <c r="AB13" i="84" s="1"/>
  <c r="AA13" i="84" s="1"/>
  <c r="J10" i="87" s="1"/>
  <c r="K13" i="84"/>
  <c r="Q13" i="84"/>
  <c r="X14" i="84" s="1"/>
  <c r="Y14" i="84" s="1"/>
  <c r="X13" i="84"/>
  <c r="Y13" i="84" s="1"/>
  <c r="K14" i="84"/>
  <c r="Q14" i="84"/>
  <c r="K15" i="84"/>
  <c r="Q15" i="84"/>
  <c r="H16" i="84"/>
  <c r="Q16" i="84"/>
  <c r="X16" i="84" s="1"/>
  <c r="Q17" i="84"/>
  <c r="AB18" i="84" s="1"/>
  <c r="AA18" i="84" s="1"/>
  <c r="J15" i="87" s="1"/>
  <c r="Q18" i="84"/>
  <c r="X18" i="84"/>
  <c r="Z18" i="84" s="1"/>
  <c r="Q19" i="84"/>
  <c r="Q20" i="84"/>
  <c r="Q21" i="84"/>
  <c r="X21" i="84" s="1"/>
  <c r="Z21" i="84" s="1"/>
  <c r="H22" i="84"/>
  <c r="I22" i="84" s="1"/>
  <c r="Q22" i="84"/>
  <c r="X22" i="84" s="1"/>
  <c r="Z22" i="84" s="1"/>
  <c r="Q23" i="84"/>
  <c r="X24" i="84" s="1"/>
  <c r="Y24" i="84" s="1"/>
  <c r="Q24" i="84"/>
  <c r="Q25" i="84"/>
  <c r="AB25" i="84" s="1"/>
  <c r="AA25" i="84" s="1"/>
  <c r="J22" i="87" s="1"/>
  <c r="Q26" i="84"/>
  <c r="X27" i="84" s="1"/>
  <c r="Y27" i="84" s="1"/>
  <c r="Q27" i="84"/>
  <c r="H28" i="84"/>
  <c r="Q28" i="84"/>
  <c r="X28" i="84" s="1"/>
  <c r="AB28" i="84"/>
  <c r="AA28" i="84" s="1"/>
  <c r="J25" i="87" s="1"/>
  <c r="Q29" i="84"/>
  <c r="AB29" i="84"/>
  <c r="AA29" i="84" s="1"/>
  <c r="J26" i="87" s="1"/>
  <c r="Q30" i="84"/>
  <c r="Q31" i="84"/>
  <c r="Q32" i="84"/>
  <c r="Q33" i="84"/>
  <c r="H34" i="84"/>
  <c r="I34" i="84"/>
  <c r="Q34" i="84"/>
  <c r="AB34" i="84" s="1"/>
  <c r="AA34" i="84" s="1"/>
  <c r="J31" i="87" s="1"/>
  <c r="X34" i="84"/>
  <c r="Y34" i="84" s="1"/>
  <c r="Q35" i="84"/>
  <c r="Q36" i="84"/>
  <c r="Q37" i="84"/>
  <c r="X38" i="84" s="1"/>
  <c r="X37" i="84"/>
  <c r="Y37" i="84" s="1"/>
  <c r="Q38" i="84"/>
  <c r="AB39" i="84" s="1"/>
  <c r="AA39" i="84" s="1"/>
  <c r="J36" i="87" s="1"/>
  <c r="Q39" i="84"/>
  <c r="H40" i="84"/>
  <c r="Q40" i="84"/>
  <c r="X40" i="84" s="1"/>
  <c r="Y40" i="84" s="1"/>
  <c r="Q41" i="84"/>
  <c r="X42" i="84" s="1"/>
  <c r="Y42" i="84" s="1"/>
  <c r="AB41" i="84"/>
  <c r="AA41" i="84" s="1"/>
  <c r="J38" i="87" s="1"/>
  <c r="Q42" i="84"/>
  <c r="Q43" i="84"/>
  <c r="AB43" i="84" s="1"/>
  <c r="AA43" i="84" s="1"/>
  <c r="J40" i="87" s="1"/>
  <c r="Q44" i="84"/>
  <c r="Q45" i="84"/>
  <c r="AB45" i="84" s="1"/>
  <c r="AA45" i="84" s="1"/>
  <c r="J42" i="87" s="1"/>
  <c r="X45" i="84"/>
  <c r="Y45" i="84" s="1"/>
  <c r="H46" i="84"/>
  <c r="Q46" i="84"/>
  <c r="X46" i="84" s="1"/>
  <c r="AB46" i="84"/>
  <c r="AA46" i="84" s="1"/>
  <c r="J43" i="87" s="1"/>
  <c r="Q47" i="84"/>
  <c r="Q48" i="84"/>
  <c r="Q49" i="84"/>
  <c r="Q50" i="84"/>
  <c r="Q51" i="84"/>
  <c r="H52" i="84"/>
  <c r="I52" i="84"/>
  <c r="Q52" i="84"/>
  <c r="X52" i="84" s="1"/>
  <c r="Q53" i="84"/>
  <c r="Q54" i="84"/>
  <c r="AB55" i="84" s="1"/>
  <c r="AA55" i="84" s="1"/>
  <c r="J52" i="87" s="1"/>
  <c r="Q55" i="84"/>
  <c r="X55" i="84" s="1"/>
  <c r="Q56" i="84"/>
  <c r="Q57" i="84"/>
  <c r="X57" i="84"/>
  <c r="Y57" i="84" s="1"/>
  <c r="AB57" i="84"/>
  <c r="AA57" i="84" s="1"/>
  <c r="J54" i="87" s="1"/>
  <c r="H58" i="84"/>
  <c r="Q58" i="84"/>
  <c r="AB58" i="84" s="1"/>
  <c r="AA58" i="84" s="1"/>
  <c r="J55" i="87" s="1"/>
  <c r="X58" i="84"/>
  <c r="Y58" i="84" s="1"/>
  <c r="Q59" i="84"/>
  <c r="AB59" i="84" s="1"/>
  <c r="AA59" i="84" s="1"/>
  <c r="J56" i="87" s="1"/>
  <c r="Q60" i="84"/>
  <c r="Q61" i="84"/>
  <c r="AB61" i="84" s="1"/>
  <c r="AA61" i="84" s="1"/>
  <c r="J58" i="87" s="1"/>
  <c r="X61" i="84"/>
  <c r="Y61" i="84" s="1"/>
  <c r="Q62" i="84"/>
  <c r="AB62" i="84" s="1"/>
  <c r="AA62" i="84" s="1"/>
  <c r="J59" i="87" s="1"/>
  <c r="Q63" i="84"/>
  <c r="H64" i="84"/>
  <c r="Q64" i="84"/>
  <c r="X64" i="84" s="1"/>
  <c r="Q65" i="84"/>
  <c r="Q66" i="84"/>
  <c r="Q67" i="84"/>
  <c r="Q68" i="84"/>
  <c r="Q69" i="84"/>
  <c r="Y38" i="84" l="1"/>
  <c r="Z38" i="84"/>
  <c r="AB44" i="84"/>
  <c r="AA44" i="84" s="1"/>
  <c r="J41" i="87" s="1"/>
  <c r="X36" i="84"/>
  <c r="X19" i="84"/>
  <c r="X53" i="84"/>
  <c r="Y53" i="84" s="1"/>
  <c r="AB15" i="84"/>
  <c r="AA15" i="84" s="1"/>
  <c r="J12" i="87" s="1"/>
  <c r="AB60" i="84"/>
  <c r="AA60" i="84" s="1"/>
  <c r="J57" i="87" s="1"/>
  <c r="AB56" i="84"/>
  <c r="AA56" i="84" s="1"/>
  <c r="J53" i="87" s="1"/>
  <c r="AB52" i="84"/>
  <c r="AA52" i="84" s="1"/>
  <c r="J49" i="87" s="1"/>
  <c r="AB47" i="84"/>
  <c r="AA47" i="84" s="1"/>
  <c r="J44" i="87" s="1"/>
  <c r="X23" i="84"/>
  <c r="Y23" i="84" s="1"/>
  <c r="K367" i="87"/>
  <c r="K284" i="87"/>
  <c r="K80" i="87"/>
  <c r="X39" i="84"/>
  <c r="X35" i="84"/>
  <c r="AB27" i="84"/>
  <c r="AA27" i="84" s="1"/>
  <c r="J24" i="87" s="1"/>
  <c r="X56" i="84"/>
  <c r="Y56" i="84" s="1"/>
  <c r="AB14" i="84"/>
  <c r="AA14" i="84" s="1"/>
  <c r="J11" i="87" s="1"/>
  <c r="AB63" i="84"/>
  <c r="AA63" i="84" s="1"/>
  <c r="J60" i="87" s="1"/>
  <c r="AB42" i="84"/>
  <c r="AA42" i="84" s="1"/>
  <c r="J39" i="87" s="1"/>
  <c r="AB26" i="84"/>
  <c r="AA26" i="84" s="1"/>
  <c r="J23" i="87" s="1"/>
  <c r="H421" i="87"/>
  <c r="K370" i="87"/>
  <c r="K326" i="87"/>
  <c r="K302" i="87"/>
  <c r="K83" i="87"/>
  <c r="H67" i="87"/>
  <c r="AB54" i="84"/>
  <c r="AA54" i="84" s="1"/>
  <c r="J51" i="87" s="1"/>
  <c r="X51" i="84"/>
  <c r="Y51" i="84" s="1"/>
  <c r="X49" i="84"/>
  <c r="AB38" i="84"/>
  <c r="AA38" i="84" s="1"/>
  <c r="J35" i="87" s="1"/>
  <c r="AB35" i="84"/>
  <c r="AA35" i="84" s="1"/>
  <c r="J32" i="87" s="1"/>
  <c r="X33" i="84"/>
  <c r="X25" i="84"/>
  <c r="Y25" i="84" s="1"/>
  <c r="AB24" i="84"/>
  <c r="AA24" i="84" s="1"/>
  <c r="J21" i="87" s="1"/>
  <c r="AB12" i="84"/>
  <c r="AA12" i="84" s="1"/>
  <c r="J9" i="87" s="1"/>
  <c r="K425" i="87"/>
  <c r="K423" i="87"/>
  <c r="K417" i="87"/>
  <c r="K415" i="87"/>
  <c r="H415" i="87"/>
  <c r="K412" i="87"/>
  <c r="K409" i="87"/>
  <c r="H409" i="87"/>
  <c r="K408" i="87"/>
  <c r="K404" i="87"/>
  <c r="K402" i="87"/>
  <c r="K399" i="87"/>
  <c r="K397" i="87"/>
  <c r="K394" i="87"/>
  <c r="K392" i="87"/>
  <c r="K389" i="87"/>
  <c r="K387" i="87"/>
  <c r="K382" i="87"/>
  <c r="H379" i="87"/>
  <c r="K377" i="87"/>
  <c r="K373" i="87"/>
  <c r="H373" i="87"/>
  <c r="K372" i="87"/>
  <c r="K369" i="87"/>
  <c r="K363" i="87"/>
  <c r="H361" i="87"/>
  <c r="K358" i="87"/>
  <c r="K356" i="87"/>
  <c r="K354" i="87"/>
  <c r="K350" i="87"/>
  <c r="K348" i="87"/>
  <c r="K346" i="87"/>
  <c r="K345" i="87"/>
  <c r="K343" i="87"/>
  <c r="K340" i="87"/>
  <c r="K338" i="87"/>
  <c r="K335" i="87"/>
  <c r="K332" i="87"/>
  <c r="K330" i="87"/>
  <c r="K328" i="87"/>
  <c r="H325" i="87"/>
  <c r="K323" i="87"/>
  <c r="K319" i="87"/>
  <c r="H319" i="87"/>
  <c r="K318" i="87"/>
  <c r="K315" i="87"/>
  <c r="K308" i="87"/>
  <c r="K306" i="87"/>
  <c r="K304" i="87"/>
  <c r="K301" i="87"/>
  <c r="K299" i="87"/>
  <c r="K296" i="87"/>
  <c r="K293" i="87"/>
  <c r="K290" i="87"/>
  <c r="K288" i="87"/>
  <c r="K286" i="87"/>
  <c r="H283" i="87"/>
  <c r="K281" i="87"/>
  <c r="K277" i="87"/>
  <c r="H277" i="87"/>
  <c r="K276" i="87"/>
  <c r="K273" i="87"/>
  <c r="K267" i="87"/>
  <c r="K265" i="87"/>
  <c r="K263" i="87"/>
  <c r="K262" i="87"/>
  <c r="K259" i="87"/>
  <c r="H259" i="87"/>
  <c r="K257" i="87"/>
  <c r="K255" i="87"/>
  <c r="K254" i="87"/>
  <c r="K252" i="87"/>
  <c r="K250" i="87"/>
  <c r="K249" i="87"/>
  <c r="K247" i="87"/>
  <c r="H247" i="87"/>
  <c r="K244" i="87"/>
  <c r="K242" i="87"/>
  <c r="K241" i="87"/>
  <c r="H241" i="87"/>
  <c r="K240" i="87"/>
  <c r="K239" i="87"/>
  <c r="K237" i="87"/>
  <c r="K236" i="87"/>
  <c r="K234" i="87"/>
  <c r="K232" i="87"/>
  <c r="K231" i="87"/>
  <c r="H229" i="87"/>
  <c r="K227" i="87"/>
  <c r="K226" i="87"/>
  <c r="K224" i="87"/>
  <c r="K223" i="87"/>
  <c r="H223" i="87"/>
  <c r="K222" i="87"/>
  <c r="K221" i="87"/>
  <c r="K218" i="87"/>
  <c r="K216" i="87"/>
  <c r="K213" i="87"/>
  <c r="K211" i="87"/>
  <c r="K209" i="87"/>
  <c r="K208" i="87"/>
  <c r="K205" i="87"/>
  <c r="H205" i="87"/>
  <c r="K203" i="87"/>
  <c r="K201" i="87"/>
  <c r="K200" i="87"/>
  <c r="K198" i="87"/>
  <c r="K196" i="87"/>
  <c r="K195" i="87"/>
  <c r="K193" i="87"/>
  <c r="H193" i="87"/>
  <c r="K190" i="87"/>
  <c r="K188" i="87"/>
  <c r="K187" i="87"/>
  <c r="H187" i="87"/>
  <c r="K186" i="87"/>
  <c r="K185" i="87"/>
  <c r="K183" i="87"/>
  <c r="K182" i="87"/>
  <c r="K180" i="87"/>
  <c r="K178" i="87"/>
  <c r="K177" i="87"/>
  <c r="H175" i="87"/>
  <c r="K173" i="87"/>
  <c r="K172" i="87"/>
  <c r="K170" i="87"/>
  <c r="K169" i="87"/>
  <c r="H169" i="87"/>
  <c r="K168" i="87"/>
  <c r="K167" i="87"/>
  <c r="K164" i="87"/>
  <c r="K162" i="87"/>
  <c r="K159" i="87"/>
  <c r="K157" i="87"/>
  <c r="K155" i="87"/>
  <c r="K154" i="87"/>
  <c r="K151" i="87"/>
  <c r="H151" i="87"/>
  <c r="K149" i="87"/>
  <c r="K147" i="87"/>
  <c r="K146" i="87"/>
  <c r="K144" i="87"/>
  <c r="K142" i="87"/>
  <c r="K141" i="87"/>
  <c r="K139" i="87"/>
  <c r="H139" i="87"/>
  <c r="K136" i="87"/>
  <c r="K134" i="87"/>
  <c r="K133" i="87"/>
  <c r="H133" i="87"/>
  <c r="K132" i="87"/>
  <c r="K131" i="87"/>
  <c r="K129" i="87"/>
  <c r="K128" i="87"/>
  <c r="K126" i="87"/>
  <c r="K124" i="87"/>
  <c r="K123" i="87"/>
  <c r="H121" i="87"/>
  <c r="K119" i="87"/>
  <c r="K118" i="87"/>
  <c r="K116" i="87"/>
  <c r="K115" i="87"/>
  <c r="H115" i="87"/>
  <c r="K114" i="87"/>
  <c r="K113" i="87"/>
  <c r="K110" i="87"/>
  <c r="K108" i="87"/>
  <c r="K104" i="87"/>
  <c r="K102" i="87"/>
  <c r="K99" i="87"/>
  <c r="K97" i="87"/>
  <c r="K94" i="87"/>
  <c r="K92" i="87"/>
  <c r="K89" i="87"/>
  <c r="K86" i="87"/>
  <c r="K82" i="87"/>
  <c r="K79" i="87"/>
  <c r="H79" i="87"/>
  <c r="K77" i="87"/>
  <c r="K74" i="87"/>
  <c r="K72" i="87"/>
  <c r="K69" i="87"/>
  <c r="I10" i="84"/>
  <c r="X10" i="84" s="1"/>
  <c r="Y10" i="84" s="1"/>
  <c r="Y36" i="84"/>
  <c r="Z36" i="84"/>
  <c r="Y39" i="84"/>
  <c r="Z39" i="84"/>
  <c r="Y52" i="84"/>
  <c r="Z52" i="84"/>
  <c r="Y55" i="84"/>
  <c r="Z55" i="84"/>
  <c r="X69" i="84"/>
  <c r="Z69" i="84" s="1"/>
  <c r="X68" i="84"/>
  <c r="Z68" i="84" s="1"/>
  <c r="X67" i="84"/>
  <c r="X66" i="84"/>
  <c r="Y66" i="84" s="1"/>
  <c r="AB51" i="84"/>
  <c r="AA51" i="84" s="1"/>
  <c r="J48" i="87" s="1"/>
  <c r="X48" i="84"/>
  <c r="X44" i="84"/>
  <c r="Y44" i="84" s="1"/>
  <c r="X26" i="84"/>
  <c r="Y26" i="84" s="1"/>
  <c r="AL8" i="86" s="1"/>
  <c r="AB21" i="84"/>
  <c r="AA21" i="84" s="1"/>
  <c r="J18" i="87" s="1"/>
  <c r="X17" i="84"/>
  <c r="Z17" i="84" s="1"/>
  <c r="AB36" i="84"/>
  <c r="AA36" i="84" s="1"/>
  <c r="J33" i="87" s="1"/>
  <c r="X32" i="84"/>
  <c r="X63" i="84"/>
  <c r="Y63" i="84" s="1"/>
  <c r="X60" i="84"/>
  <c r="Y60" i="84" s="1"/>
  <c r="X54" i="84"/>
  <c r="AB53" i="84"/>
  <c r="AA53" i="84" s="1"/>
  <c r="J50" i="87" s="1"/>
  <c r="X41" i="84"/>
  <c r="Y41" i="84" s="1"/>
  <c r="AB40" i="84"/>
  <c r="AA40" i="84" s="1"/>
  <c r="J37" i="87" s="1"/>
  <c r="AB37" i="84"/>
  <c r="AA37" i="84" s="1"/>
  <c r="J34" i="87" s="1"/>
  <c r="AB69" i="84"/>
  <c r="AA69" i="84" s="1"/>
  <c r="J66" i="87" s="1"/>
  <c r="AB68" i="84"/>
  <c r="AA68" i="84" s="1"/>
  <c r="J65" i="87" s="1"/>
  <c r="AB67" i="84"/>
  <c r="AA67" i="84" s="1"/>
  <c r="J64" i="87" s="1"/>
  <c r="AB66" i="84"/>
  <c r="AA66" i="84" s="1"/>
  <c r="J63" i="87" s="1"/>
  <c r="AB65" i="84"/>
  <c r="AA65" i="84" s="1"/>
  <c r="J62" i="87" s="1"/>
  <c r="AB64" i="84"/>
  <c r="AA64" i="84" s="1"/>
  <c r="J61" i="87" s="1"/>
  <c r="X62" i="84"/>
  <c r="Y62" i="84" s="1"/>
  <c r="N24" i="86" s="1"/>
  <c r="X59" i="84"/>
  <c r="Y59" i="84" s="1"/>
  <c r="Z57" i="84"/>
  <c r="Z56" i="84"/>
  <c r="Z53" i="84"/>
  <c r="AB49" i="84"/>
  <c r="AA49" i="84" s="1"/>
  <c r="J46" i="87" s="1"/>
  <c r="X43" i="84"/>
  <c r="Y43" i="84" s="1"/>
  <c r="Z37" i="84"/>
  <c r="Z34" i="84"/>
  <c r="AB33" i="84"/>
  <c r="AA33" i="84" s="1"/>
  <c r="J30" i="87" s="1"/>
  <c r="AB32" i="84"/>
  <c r="AA32" i="84" s="1"/>
  <c r="J29" i="87" s="1"/>
  <c r="AB31" i="84"/>
  <c r="AA31" i="84" s="1"/>
  <c r="J28" i="87" s="1"/>
  <c r="X31" i="84"/>
  <c r="X30" i="84"/>
  <c r="X20" i="84"/>
  <c r="X15" i="84"/>
  <c r="Z12" i="84"/>
  <c r="AC12" i="84"/>
  <c r="AC13" i="84"/>
  <c r="I54" i="87"/>
  <c r="K54" i="87" s="1"/>
  <c r="U13" i="86"/>
  <c r="AM13" i="86"/>
  <c r="AA13" i="86"/>
  <c r="O13" i="86"/>
  <c r="U23" i="86"/>
  <c r="AM23" i="86"/>
  <c r="AA33" i="86"/>
  <c r="AG13" i="86"/>
  <c r="AA23" i="86"/>
  <c r="O33" i="86"/>
  <c r="AG33" i="86"/>
  <c r="O23" i="86"/>
  <c r="AM33" i="86"/>
  <c r="O43" i="86"/>
  <c r="AG43" i="86"/>
  <c r="U53" i="86"/>
  <c r="AM53" i="86"/>
  <c r="AG23" i="86"/>
  <c r="U43" i="86"/>
  <c r="AM43" i="86"/>
  <c r="AA53" i="86"/>
  <c r="U33" i="86"/>
  <c r="AA43" i="86"/>
  <c r="O53" i="86"/>
  <c r="AG53" i="86"/>
  <c r="AC57" i="84"/>
  <c r="I34" i="87"/>
  <c r="AK10" i="86"/>
  <c r="AK20" i="86"/>
  <c r="AE50" i="86"/>
  <c r="I24" i="87"/>
  <c r="K24" i="87" s="1"/>
  <c r="AA8" i="86"/>
  <c r="O8" i="86"/>
  <c r="AG8" i="86"/>
  <c r="AA18" i="86"/>
  <c r="O28" i="86"/>
  <c r="AG28" i="86"/>
  <c r="U38" i="86"/>
  <c r="AM38" i="86"/>
  <c r="U8" i="86"/>
  <c r="O18" i="86"/>
  <c r="AG18" i="86"/>
  <c r="U28" i="86"/>
  <c r="AM28" i="86"/>
  <c r="AA38" i="86"/>
  <c r="AA28" i="86"/>
  <c r="AA48" i="86"/>
  <c r="AM8" i="86"/>
  <c r="U18" i="86"/>
  <c r="O38" i="86"/>
  <c r="O48" i="86"/>
  <c r="AG48" i="86"/>
  <c r="AM18" i="86"/>
  <c r="AG38" i="86"/>
  <c r="U48" i="86"/>
  <c r="AM48" i="86"/>
  <c r="AC27" i="84"/>
  <c r="I23" i="87"/>
  <c r="N8" i="86"/>
  <c r="AF18" i="86"/>
  <c r="T38" i="86"/>
  <c r="AL48" i="86"/>
  <c r="I21" i="87"/>
  <c r="K21" i="87" s="1"/>
  <c r="R8" i="86"/>
  <c r="AJ8" i="86"/>
  <c r="X8" i="86"/>
  <c r="AD8" i="86"/>
  <c r="R18" i="86"/>
  <c r="AJ18" i="86"/>
  <c r="X28" i="86"/>
  <c r="L38" i="86"/>
  <c r="AD38" i="86"/>
  <c r="X18" i="86"/>
  <c r="L28" i="86"/>
  <c r="AD28" i="86"/>
  <c r="R38" i="86"/>
  <c r="AJ38" i="86"/>
  <c r="AD18" i="86"/>
  <c r="X38" i="86"/>
  <c r="R48" i="86"/>
  <c r="AJ48" i="86"/>
  <c r="R28" i="86"/>
  <c r="X48" i="86"/>
  <c r="L8" i="86"/>
  <c r="L18" i="86"/>
  <c r="AJ28" i="86"/>
  <c r="L48" i="86"/>
  <c r="AD48" i="86"/>
  <c r="AC24" i="84"/>
  <c r="Z64" i="84"/>
  <c r="Y64" i="84"/>
  <c r="I60" i="87"/>
  <c r="K60" i="87" s="1"/>
  <c r="AA14" i="86"/>
  <c r="O14" i="86"/>
  <c r="AG14" i="86"/>
  <c r="AM14" i="86"/>
  <c r="AA24" i="86"/>
  <c r="O34" i="86"/>
  <c r="AG34" i="86"/>
  <c r="O24" i="86"/>
  <c r="AG24" i="86"/>
  <c r="U34" i="86"/>
  <c r="AM34" i="86"/>
  <c r="AM24" i="86"/>
  <c r="U44" i="86"/>
  <c r="AM44" i="86"/>
  <c r="AA54" i="86"/>
  <c r="U14" i="86"/>
  <c r="AA34" i="86"/>
  <c r="AA44" i="86"/>
  <c r="O54" i="86"/>
  <c r="AG54" i="86"/>
  <c r="U24" i="86"/>
  <c r="O44" i="86"/>
  <c r="AG44" i="86"/>
  <c r="U54" i="86"/>
  <c r="AM54" i="86"/>
  <c r="AC63" i="84"/>
  <c r="AF14" i="86"/>
  <c r="T34" i="86"/>
  <c r="AL44" i="86"/>
  <c r="I58" i="87"/>
  <c r="K58" i="87" s="1"/>
  <c r="M14" i="86"/>
  <c r="AE14" i="86"/>
  <c r="S14" i="86"/>
  <c r="AK14" i="86"/>
  <c r="Y14" i="86"/>
  <c r="M24" i="86"/>
  <c r="AE24" i="86"/>
  <c r="S34" i="86"/>
  <c r="AK34" i="86"/>
  <c r="S24" i="86"/>
  <c r="AK24" i="86"/>
  <c r="Y34" i="86"/>
  <c r="Y24" i="86"/>
  <c r="Y44" i="86"/>
  <c r="M54" i="86"/>
  <c r="AE54" i="86"/>
  <c r="M34" i="86"/>
  <c r="M44" i="86"/>
  <c r="AE44" i="86"/>
  <c r="S54" i="86"/>
  <c r="AK54" i="86"/>
  <c r="AE34" i="86"/>
  <c r="S44" i="86"/>
  <c r="AK44" i="86"/>
  <c r="Y54" i="86"/>
  <c r="AC61" i="84"/>
  <c r="I57" i="87"/>
  <c r="K57" i="87" s="1"/>
  <c r="R14" i="86"/>
  <c r="AJ14" i="86"/>
  <c r="X14" i="86"/>
  <c r="L14" i="86"/>
  <c r="R24" i="86"/>
  <c r="AJ24" i="86"/>
  <c r="X34" i="86"/>
  <c r="AD14" i="86"/>
  <c r="X24" i="86"/>
  <c r="L34" i="86"/>
  <c r="AD34" i="86"/>
  <c r="L24" i="86"/>
  <c r="AJ34" i="86"/>
  <c r="L44" i="86"/>
  <c r="AD44" i="86"/>
  <c r="R54" i="86"/>
  <c r="AJ54" i="86"/>
  <c r="AD24" i="86"/>
  <c r="R44" i="86"/>
  <c r="AJ44" i="86"/>
  <c r="X54" i="86"/>
  <c r="R34" i="86"/>
  <c r="X44" i="86"/>
  <c r="L54" i="86"/>
  <c r="AD54" i="86"/>
  <c r="AC60" i="84"/>
  <c r="I56" i="87"/>
  <c r="K56" i="87" s="1"/>
  <c r="K14" i="86"/>
  <c r="Q14" i="86"/>
  <c r="W14" i="86"/>
  <c r="AC14" i="86"/>
  <c r="AI14" i="86"/>
  <c r="K24" i="86"/>
  <c r="Q24" i="86"/>
  <c r="W24" i="86"/>
  <c r="AC24" i="86"/>
  <c r="AI24" i="86"/>
  <c r="K34" i="86"/>
  <c r="Q34" i="86"/>
  <c r="W34" i="86"/>
  <c r="AC34" i="86"/>
  <c r="AI34" i="86"/>
  <c r="K44" i="86"/>
  <c r="Q44" i="86"/>
  <c r="W44" i="86"/>
  <c r="AC44" i="86"/>
  <c r="AI44" i="86"/>
  <c r="K54" i="86"/>
  <c r="Q54" i="86"/>
  <c r="W54" i="86"/>
  <c r="AC54" i="86"/>
  <c r="AI54" i="86"/>
  <c r="AC59" i="84"/>
  <c r="I55" i="87"/>
  <c r="K55" i="87" s="1"/>
  <c r="V14" i="86"/>
  <c r="J14" i="86"/>
  <c r="AB14" i="86"/>
  <c r="V24" i="86"/>
  <c r="J34" i="86"/>
  <c r="AB34" i="86"/>
  <c r="P14" i="86"/>
  <c r="J24" i="86"/>
  <c r="AB24" i="86"/>
  <c r="P34" i="86"/>
  <c r="AH34" i="86"/>
  <c r="V34" i="86"/>
  <c r="P44" i="86"/>
  <c r="AH44" i="86"/>
  <c r="V54" i="86"/>
  <c r="P24" i="86"/>
  <c r="V44" i="86"/>
  <c r="J54" i="86"/>
  <c r="AB54" i="86"/>
  <c r="AH14" i="86"/>
  <c r="AH24" i="86"/>
  <c r="J44" i="86"/>
  <c r="AB44" i="86"/>
  <c r="P54" i="86"/>
  <c r="AH54" i="86"/>
  <c r="AC58" i="84"/>
  <c r="I53" i="87"/>
  <c r="K53" i="87" s="1"/>
  <c r="N13" i="86"/>
  <c r="T13" i="86"/>
  <c r="Z13" i="86"/>
  <c r="AF13" i="86"/>
  <c r="AL13" i="86"/>
  <c r="N23" i="86"/>
  <c r="T23" i="86"/>
  <c r="Z23" i="86"/>
  <c r="AF23" i="86"/>
  <c r="AL23" i="86"/>
  <c r="N33" i="86"/>
  <c r="T33" i="86"/>
  <c r="Z33" i="86"/>
  <c r="AF33" i="86"/>
  <c r="AL33" i="86"/>
  <c r="N43" i="86"/>
  <c r="T43" i="86"/>
  <c r="Z43" i="86"/>
  <c r="AF43" i="86"/>
  <c r="AL43" i="86"/>
  <c r="N53" i="86"/>
  <c r="T53" i="86"/>
  <c r="Z53" i="86"/>
  <c r="AF53" i="86"/>
  <c r="AL53" i="86"/>
  <c r="AC56" i="84"/>
  <c r="I50" i="87"/>
  <c r="K13" i="86"/>
  <c r="AC13" i="86"/>
  <c r="Q23" i="86"/>
  <c r="AI23" i="86"/>
  <c r="W33" i="86"/>
  <c r="K43" i="86"/>
  <c r="AC43" i="86"/>
  <c r="Q53" i="86"/>
  <c r="AI53" i="86"/>
  <c r="Z48" i="84"/>
  <c r="Y48" i="84"/>
  <c r="I36" i="87"/>
  <c r="K36" i="87" s="1"/>
  <c r="U10" i="86"/>
  <c r="AM10" i="86"/>
  <c r="AA10" i="86"/>
  <c r="U20" i="86"/>
  <c r="AM20" i="86"/>
  <c r="AA30" i="86"/>
  <c r="O10" i="86"/>
  <c r="AA20" i="86"/>
  <c r="O30" i="86"/>
  <c r="AG30" i="86"/>
  <c r="U40" i="86"/>
  <c r="AM40" i="86"/>
  <c r="U30" i="86"/>
  <c r="U50" i="86"/>
  <c r="AM50" i="86"/>
  <c r="O20" i="86"/>
  <c r="AM30" i="86"/>
  <c r="AA40" i="86"/>
  <c r="AG40" i="86"/>
  <c r="AA50" i="86"/>
  <c r="AG10" i="86"/>
  <c r="AG20" i="86"/>
  <c r="O40" i="86"/>
  <c r="O50" i="86"/>
  <c r="AG50" i="86"/>
  <c r="AC39" i="84"/>
  <c r="I33" i="87"/>
  <c r="K33" i="87" s="1"/>
  <c r="L10" i="86"/>
  <c r="AD10" i="86"/>
  <c r="R10" i="86"/>
  <c r="AJ10" i="86"/>
  <c r="X10" i="86"/>
  <c r="L20" i="86"/>
  <c r="AD20" i="86"/>
  <c r="R30" i="86"/>
  <c r="AJ30" i="86"/>
  <c r="R20" i="86"/>
  <c r="AJ20" i="86"/>
  <c r="X30" i="86"/>
  <c r="L40" i="86"/>
  <c r="AD40" i="86"/>
  <c r="X20" i="86"/>
  <c r="R40" i="86"/>
  <c r="X40" i="86"/>
  <c r="L50" i="86"/>
  <c r="AD50" i="86"/>
  <c r="L30" i="86"/>
  <c r="R50" i="86"/>
  <c r="AJ50" i="86"/>
  <c r="AD30" i="86"/>
  <c r="AJ40" i="86"/>
  <c r="X50" i="86"/>
  <c r="AC36" i="84"/>
  <c r="Z32" i="84"/>
  <c r="Y32" i="84"/>
  <c r="Z31" i="84"/>
  <c r="Y31" i="84"/>
  <c r="I20" i="87"/>
  <c r="Z16" i="84"/>
  <c r="Y16" i="84"/>
  <c r="Z49" i="84"/>
  <c r="Y49" i="84"/>
  <c r="I31" i="87"/>
  <c r="K31" i="87" s="1"/>
  <c r="P10" i="86"/>
  <c r="AH10" i="86"/>
  <c r="V10" i="86"/>
  <c r="J10" i="86"/>
  <c r="P20" i="86"/>
  <c r="AH20" i="86"/>
  <c r="V30" i="86"/>
  <c r="AB10" i="86"/>
  <c r="V20" i="86"/>
  <c r="J30" i="86"/>
  <c r="AB30" i="86"/>
  <c r="P40" i="86"/>
  <c r="AH40" i="86"/>
  <c r="J20" i="86"/>
  <c r="AH30" i="86"/>
  <c r="J40" i="86"/>
  <c r="P50" i="86"/>
  <c r="AH50" i="86"/>
  <c r="AB20" i="86"/>
  <c r="V50" i="86"/>
  <c r="P30" i="86"/>
  <c r="V40" i="86"/>
  <c r="AB40" i="86"/>
  <c r="J50" i="86"/>
  <c r="AB50" i="86"/>
  <c r="AC34" i="84"/>
  <c r="Z33" i="84"/>
  <c r="Y33" i="84"/>
  <c r="Z28" i="84"/>
  <c r="Y28" i="84"/>
  <c r="I22" i="87"/>
  <c r="K22" i="87" s="1"/>
  <c r="M8" i="86"/>
  <c r="AE8" i="86"/>
  <c r="S8" i="86"/>
  <c r="AK8" i="86"/>
  <c r="M18" i="86"/>
  <c r="AE18" i="86"/>
  <c r="S28" i="86"/>
  <c r="AK28" i="86"/>
  <c r="Y38" i="86"/>
  <c r="S18" i="86"/>
  <c r="AK18" i="86"/>
  <c r="Y28" i="86"/>
  <c r="M38" i="86"/>
  <c r="AE38" i="86"/>
  <c r="Y8" i="86"/>
  <c r="M28" i="86"/>
  <c r="AK38" i="86"/>
  <c r="M48" i="86"/>
  <c r="AE48" i="86"/>
  <c r="AE28" i="86"/>
  <c r="S48" i="86"/>
  <c r="AK48" i="86"/>
  <c r="Y18" i="86"/>
  <c r="S38" i="86"/>
  <c r="Y48" i="86"/>
  <c r="AC25" i="84"/>
  <c r="Z67" i="84"/>
  <c r="Y67" i="84"/>
  <c r="I52" i="87"/>
  <c r="K52" i="87" s="1"/>
  <c r="Y13" i="86"/>
  <c r="M13" i="86"/>
  <c r="AE13" i="86"/>
  <c r="Y23" i="86"/>
  <c r="M33" i="86"/>
  <c r="AE33" i="86"/>
  <c r="S13" i="86"/>
  <c r="M23" i="86"/>
  <c r="AE23" i="86"/>
  <c r="S33" i="86"/>
  <c r="AK33" i="86"/>
  <c r="AK13" i="86"/>
  <c r="Y33" i="86"/>
  <c r="S43" i="86"/>
  <c r="AK43" i="86"/>
  <c r="Y53" i="86"/>
  <c r="S23" i="86"/>
  <c r="Y43" i="86"/>
  <c r="M53" i="86"/>
  <c r="AE53" i="86"/>
  <c r="AK23" i="86"/>
  <c r="M43" i="86"/>
  <c r="AE43" i="86"/>
  <c r="S53" i="86"/>
  <c r="AK53" i="86"/>
  <c r="AC55" i="84"/>
  <c r="I49" i="87"/>
  <c r="K49" i="87" s="1"/>
  <c r="P13" i="86"/>
  <c r="AH13" i="86"/>
  <c r="V13" i="86"/>
  <c r="AB13" i="86"/>
  <c r="P23" i="86"/>
  <c r="AH23" i="86"/>
  <c r="V33" i="86"/>
  <c r="V23" i="86"/>
  <c r="J33" i="86"/>
  <c r="AB33" i="86"/>
  <c r="AB23" i="86"/>
  <c r="J43" i="86"/>
  <c r="AB43" i="86"/>
  <c r="P53" i="86"/>
  <c r="AH53" i="86"/>
  <c r="J13" i="86"/>
  <c r="P33" i="86"/>
  <c r="P43" i="86"/>
  <c r="AH43" i="86"/>
  <c r="V53" i="86"/>
  <c r="J23" i="86"/>
  <c r="AH33" i="86"/>
  <c r="V43" i="86"/>
  <c r="J53" i="86"/>
  <c r="AB53" i="86"/>
  <c r="AC52" i="84"/>
  <c r="Z46" i="84"/>
  <c r="Y46" i="84"/>
  <c r="I42" i="87"/>
  <c r="K42" i="87" s="1"/>
  <c r="AA11" i="86"/>
  <c r="O11" i="86"/>
  <c r="AG11" i="86"/>
  <c r="U11" i="86"/>
  <c r="AA21" i="86"/>
  <c r="O31" i="86"/>
  <c r="AG31" i="86"/>
  <c r="AM11" i="86"/>
  <c r="O21" i="86"/>
  <c r="AG21" i="86"/>
  <c r="U31" i="86"/>
  <c r="AM31" i="86"/>
  <c r="AA41" i="86"/>
  <c r="U21" i="86"/>
  <c r="O41" i="86"/>
  <c r="U41" i="86"/>
  <c r="AA51" i="86"/>
  <c r="AM21" i="86"/>
  <c r="O51" i="86"/>
  <c r="AG51" i="86"/>
  <c r="AA31" i="86"/>
  <c r="AG41" i="86"/>
  <c r="AM41" i="86"/>
  <c r="U51" i="86"/>
  <c r="AM51" i="86"/>
  <c r="AC45" i="84"/>
  <c r="I41" i="87"/>
  <c r="K41" i="87" s="1"/>
  <c r="N11" i="86"/>
  <c r="T11" i="86"/>
  <c r="Z11" i="86"/>
  <c r="AF11" i="86"/>
  <c r="AL11" i="86"/>
  <c r="N21" i="86"/>
  <c r="T21" i="86"/>
  <c r="Z21" i="86"/>
  <c r="AF21" i="86"/>
  <c r="AL21" i="86"/>
  <c r="N31" i="86"/>
  <c r="T31" i="86"/>
  <c r="Z31" i="86"/>
  <c r="AF31" i="86"/>
  <c r="AL31" i="86"/>
  <c r="N41" i="86"/>
  <c r="T41" i="86"/>
  <c r="Z41" i="86"/>
  <c r="AF41" i="86"/>
  <c r="AL41" i="86"/>
  <c r="N51" i="86"/>
  <c r="T51" i="86"/>
  <c r="Z51" i="86"/>
  <c r="AF51" i="86"/>
  <c r="AL51" i="86"/>
  <c r="AC44" i="84"/>
  <c r="I40" i="87"/>
  <c r="K40" i="87" s="1"/>
  <c r="M11" i="86"/>
  <c r="AE11" i="86"/>
  <c r="S11" i="86"/>
  <c r="AK11" i="86"/>
  <c r="M21" i="86"/>
  <c r="AE21" i="86"/>
  <c r="S31" i="86"/>
  <c r="AK31" i="86"/>
  <c r="Y11" i="86"/>
  <c r="S21" i="86"/>
  <c r="AK21" i="86"/>
  <c r="Y31" i="86"/>
  <c r="M41" i="86"/>
  <c r="AE41" i="86"/>
  <c r="AE31" i="86"/>
  <c r="M51" i="86"/>
  <c r="AE51" i="86"/>
  <c r="Y21" i="86"/>
  <c r="AK41" i="86"/>
  <c r="S51" i="86"/>
  <c r="AK51" i="86"/>
  <c r="M31" i="86"/>
  <c r="S41" i="86"/>
  <c r="Y41" i="86"/>
  <c r="Y51" i="86"/>
  <c r="AC43" i="84"/>
  <c r="I39" i="87"/>
  <c r="K39" i="87" s="1"/>
  <c r="R11" i="86"/>
  <c r="AJ11" i="86"/>
  <c r="X11" i="86"/>
  <c r="R21" i="86"/>
  <c r="AJ21" i="86"/>
  <c r="X31" i="86"/>
  <c r="L11" i="86"/>
  <c r="X21" i="86"/>
  <c r="L31" i="86"/>
  <c r="AD31" i="86"/>
  <c r="R41" i="86"/>
  <c r="AJ41" i="86"/>
  <c r="R31" i="86"/>
  <c r="R51" i="86"/>
  <c r="AJ51" i="86"/>
  <c r="AD11" i="86"/>
  <c r="L21" i="86"/>
  <c r="AJ31" i="86"/>
  <c r="X41" i="86"/>
  <c r="AD41" i="86"/>
  <c r="X51" i="86"/>
  <c r="AD21" i="86"/>
  <c r="L41" i="86"/>
  <c r="L51" i="86"/>
  <c r="AD51" i="86"/>
  <c r="AC42" i="84"/>
  <c r="I38" i="87"/>
  <c r="K38" i="87" s="1"/>
  <c r="K11" i="86"/>
  <c r="Q11" i="86"/>
  <c r="W11" i="86"/>
  <c r="AC11" i="86"/>
  <c r="AI11" i="86"/>
  <c r="K21" i="86"/>
  <c r="Q21" i="86"/>
  <c r="W21" i="86"/>
  <c r="AC21" i="86"/>
  <c r="AI21" i="86"/>
  <c r="K31" i="86"/>
  <c r="Q31" i="86"/>
  <c r="W31" i="86"/>
  <c r="AC31" i="86"/>
  <c r="AI31" i="86"/>
  <c r="K41" i="86"/>
  <c r="Q41" i="86"/>
  <c r="W41" i="86"/>
  <c r="AC41" i="86"/>
  <c r="AI41" i="86"/>
  <c r="K51" i="86"/>
  <c r="Q51" i="86"/>
  <c r="W51" i="86"/>
  <c r="AC51" i="86"/>
  <c r="AI51" i="86"/>
  <c r="AC41" i="84"/>
  <c r="I37" i="87"/>
  <c r="K37" i="87" s="1"/>
  <c r="V41" i="86"/>
  <c r="P51" i="86"/>
  <c r="I35" i="87"/>
  <c r="K35" i="87" s="1"/>
  <c r="N10" i="86"/>
  <c r="T10" i="86"/>
  <c r="Z10" i="86"/>
  <c r="AF10" i="86"/>
  <c r="AL10" i="86"/>
  <c r="N20" i="86"/>
  <c r="T20" i="86"/>
  <c r="Z20" i="86"/>
  <c r="AF20" i="86"/>
  <c r="AL20" i="86"/>
  <c r="N30" i="86"/>
  <c r="T30" i="86"/>
  <c r="Z30" i="86"/>
  <c r="AF30" i="86"/>
  <c r="AL30" i="86"/>
  <c r="N40" i="86"/>
  <c r="T40" i="86"/>
  <c r="Z40" i="86"/>
  <c r="AF40" i="86"/>
  <c r="AL40" i="86"/>
  <c r="N50" i="86"/>
  <c r="T50" i="86"/>
  <c r="Z50" i="86"/>
  <c r="AF50" i="86"/>
  <c r="AL50" i="86"/>
  <c r="AC38" i="84"/>
  <c r="Z30" i="84"/>
  <c r="Y30" i="84"/>
  <c r="Z20" i="84"/>
  <c r="Y20" i="84"/>
  <c r="Z19" i="84"/>
  <c r="Y19" i="84"/>
  <c r="AB50" i="84"/>
  <c r="AA50" i="84" s="1"/>
  <c r="J47" i="87" s="1"/>
  <c r="AB48" i="84"/>
  <c r="AA48" i="84" s="1"/>
  <c r="J45" i="87" s="1"/>
  <c r="F43" i="87"/>
  <c r="AB30" i="84"/>
  <c r="AA30" i="84" s="1"/>
  <c r="J27" i="87" s="1"/>
  <c r="F25" i="87"/>
  <c r="I11" i="87"/>
  <c r="K11" i="87" s="1"/>
  <c r="T6" i="86"/>
  <c r="Z6" i="86"/>
  <c r="AF6" i="86"/>
  <c r="AL6" i="86"/>
  <c r="N16" i="86"/>
  <c r="T16" i="86"/>
  <c r="Z16" i="86"/>
  <c r="AF16" i="86"/>
  <c r="AL16" i="86"/>
  <c r="N6" i="86"/>
  <c r="N26" i="86"/>
  <c r="T26" i="86"/>
  <c r="Z26" i="86"/>
  <c r="AF26" i="86"/>
  <c r="AL26" i="86"/>
  <c r="N36" i="86"/>
  <c r="T36" i="86"/>
  <c r="Z36" i="86"/>
  <c r="AF36" i="86"/>
  <c r="AL36" i="86"/>
  <c r="N46" i="86"/>
  <c r="T46" i="86"/>
  <c r="Z46" i="86"/>
  <c r="AF46" i="86"/>
  <c r="AL46" i="86"/>
  <c r="X65" i="84"/>
  <c r="Z63" i="84"/>
  <c r="Z61" i="84"/>
  <c r="Z60" i="84"/>
  <c r="Z59" i="84"/>
  <c r="Z58" i="84"/>
  <c r="I58" i="84"/>
  <c r="F49" i="87"/>
  <c r="X50" i="84"/>
  <c r="X47" i="84"/>
  <c r="Z45" i="84"/>
  <c r="Z44" i="84"/>
  <c r="Z43" i="84"/>
  <c r="Z42" i="84"/>
  <c r="Z41" i="84"/>
  <c r="Z40" i="84"/>
  <c r="I40" i="84"/>
  <c r="F31" i="87"/>
  <c r="X29" i="84"/>
  <c r="Z27" i="84"/>
  <c r="Z26" i="84"/>
  <c r="Z25" i="84"/>
  <c r="Z24" i="84"/>
  <c r="Z23" i="84"/>
  <c r="Y22" i="84"/>
  <c r="AB20" i="84"/>
  <c r="AA20" i="84" s="1"/>
  <c r="J17" i="87" s="1"/>
  <c r="AB17" i="84"/>
  <c r="AA17" i="84" s="1"/>
  <c r="J14" i="87" s="1"/>
  <c r="Z13" i="84"/>
  <c r="I9" i="87"/>
  <c r="K9" i="87" s="1"/>
  <c r="L6" i="86"/>
  <c r="X6" i="86"/>
  <c r="L16" i="86"/>
  <c r="AD16" i="86"/>
  <c r="AD6" i="86"/>
  <c r="R16" i="86"/>
  <c r="AJ16" i="86"/>
  <c r="AJ6" i="86"/>
  <c r="L26" i="86"/>
  <c r="AD26" i="86"/>
  <c r="R36" i="86"/>
  <c r="AJ36" i="86"/>
  <c r="X16" i="86"/>
  <c r="R26" i="86"/>
  <c r="AJ26" i="86"/>
  <c r="X36" i="86"/>
  <c r="AD36" i="86"/>
  <c r="X46" i="86"/>
  <c r="R6" i="86"/>
  <c r="X26" i="86"/>
  <c r="L46" i="86"/>
  <c r="AD46" i="86"/>
  <c r="L36" i="86"/>
  <c r="R46" i="86"/>
  <c r="AJ46" i="86"/>
  <c r="F61" i="87"/>
  <c r="I64" i="84"/>
  <c r="F55" i="87"/>
  <c r="I46" i="84"/>
  <c r="F37" i="87"/>
  <c r="I28" i="84"/>
  <c r="AB23" i="84"/>
  <c r="AA23" i="84" s="1"/>
  <c r="J20" i="87" s="1"/>
  <c r="AB22" i="84"/>
  <c r="AA22" i="84" s="1"/>
  <c r="J19" i="87" s="1"/>
  <c r="F19" i="87"/>
  <c r="Y21" i="84"/>
  <c r="AB19" i="84"/>
  <c r="AA19" i="84" s="1"/>
  <c r="J16" i="87" s="1"/>
  <c r="Y18" i="84"/>
  <c r="AB16" i="84"/>
  <c r="AA16" i="84" s="1"/>
  <c r="J13" i="87" s="1"/>
  <c r="F13" i="87"/>
  <c r="I16" i="84"/>
  <c r="AC14" i="84"/>
  <c r="Z14" i="84"/>
  <c r="I10" i="87"/>
  <c r="K10" i="87" s="1"/>
  <c r="M6" i="86"/>
  <c r="S6" i="86"/>
  <c r="AK6" i="86"/>
  <c r="Y16" i="86"/>
  <c r="Y6" i="86"/>
  <c r="M16" i="86"/>
  <c r="AE16" i="86"/>
  <c r="S16" i="86"/>
  <c r="Y26" i="86"/>
  <c r="M36" i="86"/>
  <c r="AE36" i="86"/>
  <c r="AK16" i="86"/>
  <c r="M26" i="86"/>
  <c r="AE26" i="86"/>
  <c r="S36" i="86"/>
  <c r="AK36" i="86"/>
  <c r="S26" i="86"/>
  <c r="S46" i="86"/>
  <c r="AK46" i="86"/>
  <c r="AK26" i="86"/>
  <c r="Y46" i="86"/>
  <c r="AE6" i="86"/>
  <c r="Y36" i="86"/>
  <c r="M46" i="86"/>
  <c r="AE46" i="86"/>
  <c r="I7" i="87"/>
  <c r="K426" i="87"/>
  <c r="K410" i="87"/>
  <c r="K400" i="87"/>
  <c r="K395" i="87"/>
  <c r="K361" i="87"/>
  <c r="K333" i="87"/>
  <c r="K341" i="87"/>
  <c r="K418" i="87"/>
  <c r="K413" i="87"/>
  <c r="K405" i="87"/>
  <c r="H397" i="87"/>
  <c r="K390" i="87"/>
  <c r="K379" i="87"/>
  <c r="K374" i="87"/>
  <c r="K364" i="87"/>
  <c r="K359" i="87"/>
  <c r="K351" i="87"/>
  <c r="H343" i="87"/>
  <c r="K336" i="87"/>
  <c r="K325" i="87"/>
  <c r="K320" i="87"/>
  <c r="K310" i="87"/>
  <c r="K291" i="87"/>
  <c r="K309" i="87"/>
  <c r="H301" i="87"/>
  <c r="K294" i="87"/>
  <c r="K283" i="87"/>
  <c r="K278" i="87"/>
  <c r="K268" i="87"/>
  <c r="H265" i="87"/>
  <c r="K260" i="87"/>
  <c r="K258" i="87"/>
  <c r="K245" i="87"/>
  <c r="K229" i="87"/>
  <c r="K219" i="87"/>
  <c r="K214" i="87"/>
  <c r="H211" i="87"/>
  <c r="K206" i="87"/>
  <c r="K204" i="87"/>
  <c r="K191" i="87"/>
  <c r="K175" i="87"/>
  <c r="K165" i="87"/>
  <c r="K160" i="87"/>
  <c r="H157" i="87"/>
  <c r="K152" i="87"/>
  <c r="K150" i="87"/>
  <c r="K137" i="87"/>
  <c r="K121" i="87"/>
  <c r="K111" i="87"/>
  <c r="K106" i="87"/>
  <c r="K100" i="87"/>
  <c r="K95" i="87"/>
  <c r="K87" i="87"/>
  <c r="K105" i="87"/>
  <c r="H97" i="87"/>
  <c r="K90" i="87"/>
  <c r="AC40" i="84" l="1"/>
  <c r="AH21" i="86"/>
  <c r="J11" i="86"/>
  <c r="Z51" i="84"/>
  <c r="N54" i="86"/>
  <c r="Z34" i="86"/>
  <c r="AL14" i="86"/>
  <c r="AC26" i="84"/>
  <c r="Z38" i="86"/>
  <c r="AL18" i="86"/>
  <c r="T8" i="86"/>
  <c r="Z62" i="84"/>
  <c r="P21" i="86"/>
  <c r="AH31" i="86"/>
  <c r="AF44" i="86"/>
  <c r="N34" i="86"/>
  <c r="Z14" i="86"/>
  <c r="AF48" i="86"/>
  <c r="N38" i="86"/>
  <c r="Z18" i="86"/>
  <c r="K23" i="87"/>
  <c r="J51" i="86"/>
  <c r="AB21" i="86"/>
  <c r="Y17" i="84"/>
  <c r="AC62" i="84"/>
  <c r="Z44" i="86"/>
  <c r="AL24" i="86"/>
  <c r="T14" i="86"/>
  <c r="Y68" i="84"/>
  <c r="Z48" i="86"/>
  <c r="AL28" i="86"/>
  <c r="T18" i="86"/>
  <c r="P41" i="86"/>
  <c r="J21" i="86"/>
  <c r="AL54" i="86"/>
  <c r="T44" i="86"/>
  <c r="AF24" i="86"/>
  <c r="N14" i="86"/>
  <c r="T48" i="86"/>
  <c r="AF28" i="86"/>
  <c r="N18" i="86"/>
  <c r="V31" i="86"/>
  <c r="J31" i="86"/>
  <c r="AF54" i="86"/>
  <c r="N44" i="86"/>
  <c r="Z24" i="86"/>
  <c r="I59" i="87"/>
  <c r="K59" i="87" s="1"/>
  <c r="N48" i="86"/>
  <c r="Z28" i="86"/>
  <c r="Z66" i="84"/>
  <c r="V51" i="86"/>
  <c r="V21" i="86"/>
  <c r="Z54" i="86"/>
  <c r="AL34" i="86"/>
  <c r="T24" i="86"/>
  <c r="AL38" i="86"/>
  <c r="T28" i="86"/>
  <c r="AF8" i="86"/>
  <c r="AB41" i="86"/>
  <c r="AB11" i="86"/>
  <c r="T54" i="86"/>
  <c r="AF34" i="86"/>
  <c r="AF38" i="86"/>
  <c r="N28" i="86"/>
  <c r="Z8" i="86"/>
  <c r="Y35" i="84"/>
  <c r="Z35" i="84"/>
  <c r="Z10" i="84"/>
  <c r="X11" i="84" s="1"/>
  <c r="W13" i="86"/>
  <c r="AC53" i="86"/>
  <c r="K53" i="86"/>
  <c r="W43" i="86"/>
  <c r="AI33" i="86"/>
  <c r="Q33" i="86"/>
  <c r="AC23" i="86"/>
  <c r="K23" i="86"/>
  <c r="K50" i="87"/>
  <c r="M40" i="86"/>
  <c r="S30" i="86"/>
  <c r="Y10" i="86"/>
  <c r="AH51" i="86"/>
  <c r="AB51" i="86"/>
  <c r="J41" i="86"/>
  <c r="AH41" i="86"/>
  <c r="P11" i="86"/>
  <c r="P31" i="86"/>
  <c r="AB31" i="86"/>
  <c r="AH11" i="86"/>
  <c r="V11" i="86"/>
  <c r="AC53" i="84"/>
  <c r="W53" i="86"/>
  <c r="AI43" i="86"/>
  <c r="Q43" i="86"/>
  <c r="AC33" i="86"/>
  <c r="K33" i="86"/>
  <c r="W23" i="86"/>
  <c r="AI13" i="86"/>
  <c r="Q13" i="86"/>
  <c r="AK50" i="86"/>
  <c r="Y50" i="86"/>
  <c r="AE30" i="86"/>
  <c r="S50" i="86"/>
  <c r="M50" i="86"/>
  <c r="Y30" i="86"/>
  <c r="AK40" i="86"/>
  <c r="Y40" i="86"/>
  <c r="AE20" i="86"/>
  <c r="M30" i="86"/>
  <c r="AE10" i="86"/>
  <c r="K34" i="87"/>
  <c r="Y69" i="84"/>
  <c r="U15" i="86" s="1"/>
  <c r="Y54" i="84"/>
  <c r="Z54" i="84"/>
  <c r="AC37" i="84"/>
  <c r="S20" i="86"/>
  <c r="S40" i="86"/>
  <c r="S10" i="86"/>
  <c r="AE40" i="86"/>
  <c r="AK30" i="86"/>
  <c r="M20" i="86"/>
  <c r="Y20" i="86"/>
  <c r="M10" i="86"/>
  <c r="Y15" i="84"/>
  <c r="Z15" i="84"/>
  <c r="I18" i="87"/>
  <c r="K18" i="87" s="1"/>
  <c r="U7" i="86"/>
  <c r="AM7" i="86"/>
  <c r="AA7" i="86"/>
  <c r="O17" i="86"/>
  <c r="AG17" i="86"/>
  <c r="AG7" i="86"/>
  <c r="AM17" i="86"/>
  <c r="AA27" i="86"/>
  <c r="O37" i="86"/>
  <c r="AG37" i="86"/>
  <c r="U17" i="86"/>
  <c r="AA17" i="86"/>
  <c r="O27" i="86"/>
  <c r="AG27" i="86"/>
  <c r="U37" i="86"/>
  <c r="AM37" i="86"/>
  <c r="O7" i="86"/>
  <c r="AA37" i="86"/>
  <c r="U47" i="86"/>
  <c r="AM47" i="86"/>
  <c r="U27" i="86"/>
  <c r="AA47" i="86"/>
  <c r="AC21" i="84"/>
  <c r="AM27" i="86"/>
  <c r="O47" i="86"/>
  <c r="AG47" i="86"/>
  <c r="I17" i="87"/>
  <c r="K17" i="87" s="1"/>
  <c r="N7" i="86"/>
  <c r="T7" i="86"/>
  <c r="Z7" i="86"/>
  <c r="AF7" i="86"/>
  <c r="AL7" i="86"/>
  <c r="N17" i="86"/>
  <c r="T17" i="86"/>
  <c r="Z17" i="86"/>
  <c r="AF17" i="86"/>
  <c r="AL17" i="86"/>
  <c r="N27" i="86"/>
  <c r="T27" i="86"/>
  <c r="Z27" i="86"/>
  <c r="AF27" i="86"/>
  <c r="AL27" i="86"/>
  <c r="N37" i="86"/>
  <c r="T37" i="86"/>
  <c r="Z37" i="86"/>
  <c r="AF37" i="86"/>
  <c r="AL37" i="86"/>
  <c r="N47" i="86"/>
  <c r="T47" i="86"/>
  <c r="Z47" i="86"/>
  <c r="AF47" i="86"/>
  <c r="AL47" i="86"/>
  <c r="AC20" i="84"/>
  <c r="I25" i="87"/>
  <c r="K25" i="87" s="1"/>
  <c r="J9" i="86"/>
  <c r="AB9" i="86"/>
  <c r="P9" i="86"/>
  <c r="AH9" i="86"/>
  <c r="J19" i="86"/>
  <c r="AB19" i="86"/>
  <c r="P29" i="86"/>
  <c r="AH29" i="86"/>
  <c r="P19" i="86"/>
  <c r="AH19" i="86"/>
  <c r="V29" i="86"/>
  <c r="J39" i="86"/>
  <c r="AB39" i="86"/>
  <c r="J29" i="86"/>
  <c r="AH39" i="86"/>
  <c r="J49" i="86"/>
  <c r="AB49" i="86"/>
  <c r="AB29" i="86"/>
  <c r="V39" i="86"/>
  <c r="P49" i="86"/>
  <c r="AH49" i="86"/>
  <c r="V9" i="86"/>
  <c r="V19" i="86"/>
  <c r="P39" i="86"/>
  <c r="V49" i="86"/>
  <c r="AC28" i="84"/>
  <c r="W48" i="86"/>
  <c r="Q38" i="86"/>
  <c r="AI8" i="86"/>
  <c r="I15" i="87"/>
  <c r="K15" i="87" s="1"/>
  <c r="L7" i="86"/>
  <c r="AD7" i="86"/>
  <c r="R17" i="86"/>
  <c r="R7" i="86"/>
  <c r="AJ7" i="86"/>
  <c r="X17" i="86"/>
  <c r="R27" i="86"/>
  <c r="AJ27" i="86"/>
  <c r="X37" i="86"/>
  <c r="X7" i="86"/>
  <c r="X27" i="86"/>
  <c r="L37" i="86"/>
  <c r="AD37" i="86"/>
  <c r="AD17" i="86"/>
  <c r="AD27" i="86"/>
  <c r="L47" i="86"/>
  <c r="AD47" i="86"/>
  <c r="L17" i="86"/>
  <c r="AJ17" i="86"/>
  <c r="R37" i="86"/>
  <c r="R47" i="86"/>
  <c r="AJ47" i="86"/>
  <c r="AC18" i="84"/>
  <c r="L27" i="86"/>
  <c r="AJ37" i="86"/>
  <c r="X47" i="86"/>
  <c r="I19" i="87"/>
  <c r="K19" i="87" s="1"/>
  <c r="V8" i="86"/>
  <c r="J8" i="86"/>
  <c r="AB8" i="86"/>
  <c r="P8" i="86"/>
  <c r="V18" i="86"/>
  <c r="J28" i="86"/>
  <c r="AB28" i="86"/>
  <c r="P38" i="86"/>
  <c r="AH38" i="86"/>
  <c r="AH8" i="86"/>
  <c r="J18" i="86"/>
  <c r="AB18" i="86"/>
  <c r="P28" i="86"/>
  <c r="AH28" i="86"/>
  <c r="V38" i="86"/>
  <c r="P18" i="86"/>
  <c r="J38" i="86"/>
  <c r="V48" i="86"/>
  <c r="AH18" i="86"/>
  <c r="AB38" i="86"/>
  <c r="J48" i="86"/>
  <c r="AB48" i="86"/>
  <c r="V28" i="86"/>
  <c r="P48" i="86"/>
  <c r="AH48" i="86"/>
  <c r="AC22" i="84"/>
  <c r="Z47" i="84"/>
  <c r="Y47" i="84"/>
  <c r="Z65" i="84"/>
  <c r="Y65" i="84"/>
  <c r="I16" i="87"/>
  <c r="K16" i="87" s="1"/>
  <c r="Y7" i="86"/>
  <c r="M17" i="86"/>
  <c r="M7" i="86"/>
  <c r="AE7" i="86"/>
  <c r="S17" i="86"/>
  <c r="AK17" i="86"/>
  <c r="S7" i="86"/>
  <c r="Y17" i="86"/>
  <c r="AE17" i="86"/>
  <c r="M27" i="86"/>
  <c r="AE27" i="86"/>
  <c r="S37" i="86"/>
  <c r="AK37" i="86"/>
  <c r="AK7" i="86"/>
  <c r="S27" i="86"/>
  <c r="AK27" i="86"/>
  <c r="Y37" i="86"/>
  <c r="M37" i="86"/>
  <c r="Y47" i="86"/>
  <c r="AE37" i="86"/>
  <c r="M47" i="86"/>
  <c r="AE47" i="86"/>
  <c r="AC19" i="84"/>
  <c r="Y27" i="86"/>
  <c r="S47" i="86"/>
  <c r="AK47" i="86"/>
  <c r="I64" i="87"/>
  <c r="K64" i="87" s="1"/>
  <c r="S15" i="86"/>
  <c r="AK15" i="86"/>
  <c r="Y15" i="86"/>
  <c r="S25" i="86"/>
  <c r="AK25" i="86"/>
  <c r="Y35" i="86"/>
  <c r="M15" i="86"/>
  <c r="Y25" i="86"/>
  <c r="M35" i="86"/>
  <c r="AE35" i="86"/>
  <c r="S35" i="86"/>
  <c r="M45" i="86"/>
  <c r="AE45" i="86"/>
  <c r="S55" i="86"/>
  <c r="AK55" i="86"/>
  <c r="AE15" i="86"/>
  <c r="M25" i="86"/>
  <c r="AK35" i="86"/>
  <c r="S45" i="86"/>
  <c r="AK45" i="86"/>
  <c r="Y55" i="86"/>
  <c r="AE25" i="86"/>
  <c r="Y45" i="86"/>
  <c r="M55" i="86"/>
  <c r="AE55" i="86"/>
  <c r="AC67" i="84"/>
  <c r="I46" i="87"/>
  <c r="K46" i="87" s="1"/>
  <c r="S12" i="86"/>
  <c r="AK12" i="86"/>
  <c r="Y12" i="86"/>
  <c r="AE12" i="86"/>
  <c r="S22" i="86"/>
  <c r="AK22" i="86"/>
  <c r="Y32" i="86"/>
  <c r="Y22" i="86"/>
  <c r="M32" i="86"/>
  <c r="AE32" i="86"/>
  <c r="S42" i="86"/>
  <c r="AE22" i="86"/>
  <c r="Y42" i="86"/>
  <c r="AE42" i="86"/>
  <c r="S52" i="86"/>
  <c r="AK52" i="86"/>
  <c r="S32" i="86"/>
  <c r="M42" i="86"/>
  <c r="AK42" i="86"/>
  <c r="Y52" i="86"/>
  <c r="M12" i="86"/>
  <c r="M22" i="86"/>
  <c r="AK32" i="86"/>
  <c r="M52" i="86"/>
  <c r="AE52" i="86"/>
  <c r="AC49" i="84"/>
  <c r="I14" i="87"/>
  <c r="K14" i="87" s="1"/>
  <c r="K7" i="86"/>
  <c r="Q7" i="86"/>
  <c r="W7" i="86"/>
  <c r="AC7" i="86"/>
  <c r="AI7" i="86"/>
  <c r="K17" i="86"/>
  <c r="Q17" i="86"/>
  <c r="W17" i="86"/>
  <c r="AC17" i="86"/>
  <c r="AI17" i="86"/>
  <c r="K27" i="86"/>
  <c r="Q27" i="86"/>
  <c r="W27" i="86"/>
  <c r="AC27" i="86"/>
  <c r="AI27" i="86"/>
  <c r="K37" i="86"/>
  <c r="Q37" i="86"/>
  <c r="W37" i="86"/>
  <c r="AC37" i="86"/>
  <c r="AI37" i="86"/>
  <c r="K47" i="86"/>
  <c r="Q47" i="86"/>
  <c r="W47" i="86"/>
  <c r="AC47" i="86"/>
  <c r="AI47" i="86"/>
  <c r="AC17" i="84"/>
  <c r="AI48" i="86"/>
  <c r="Q48" i="86"/>
  <c r="AC38" i="86"/>
  <c r="K38" i="86"/>
  <c r="W28" i="86"/>
  <c r="AI18" i="86"/>
  <c r="Q18" i="86"/>
  <c r="AC8" i="86"/>
  <c r="K8" i="86"/>
  <c r="I45" i="87"/>
  <c r="K45" i="87" s="1"/>
  <c r="X12" i="86"/>
  <c r="L12" i="86"/>
  <c r="AD12" i="86"/>
  <c r="R12" i="86"/>
  <c r="X22" i="86"/>
  <c r="L32" i="86"/>
  <c r="AD32" i="86"/>
  <c r="AJ12" i="86"/>
  <c r="L22" i="86"/>
  <c r="AD22" i="86"/>
  <c r="R32" i="86"/>
  <c r="AJ32" i="86"/>
  <c r="X42" i="86"/>
  <c r="R22" i="86"/>
  <c r="L42" i="86"/>
  <c r="R42" i="86"/>
  <c r="AJ42" i="86"/>
  <c r="X52" i="86"/>
  <c r="AJ22" i="86"/>
  <c r="L52" i="86"/>
  <c r="AD52" i="86"/>
  <c r="X32" i="86"/>
  <c r="AD42" i="86"/>
  <c r="R52" i="86"/>
  <c r="AJ52" i="86"/>
  <c r="AC48" i="84"/>
  <c r="I61" i="87"/>
  <c r="K61" i="87" s="1"/>
  <c r="J15" i="86"/>
  <c r="AB15" i="86"/>
  <c r="P15" i="86"/>
  <c r="AH15" i="86"/>
  <c r="V15" i="86"/>
  <c r="J25" i="86"/>
  <c r="AB25" i="86"/>
  <c r="P35" i="86"/>
  <c r="AH35" i="86"/>
  <c r="P25" i="86"/>
  <c r="AH25" i="86"/>
  <c r="V35" i="86"/>
  <c r="V25" i="86"/>
  <c r="V45" i="86"/>
  <c r="J55" i="86"/>
  <c r="AB55" i="86"/>
  <c r="J35" i="86"/>
  <c r="J45" i="86"/>
  <c r="AB45" i="86"/>
  <c r="P55" i="86"/>
  <c r="AH55" i="86"/>
  <c r="AB35" i="86"/>
  <c r="P45" i="86"/>
  <c r="AH45" i="86"/>
  <c r="V55" i="86"/>
  <c r="AC64" i="84"/>
  <c r="O15" i="86"/>
  <c r="AA15" i="86"/>
  <c r="AA25" i="86"/>
  <c r="AA55" i="86"/>
  <c r="I48" i="87"/>
  <c r="K48" i="87" s="1"/>
  <c r="O12" i="86"/>
  <c r="AG12" i="86"/>
  <c r="U12" i="86"/>
  <c r="AM12" i="86"/>
  <c r="O22" i="86"/>
  <c r="AG22" i="86"/>
  <c r="U32" i="86"/>
  <c r="AM32" i="86"/>
  <c r="U22" i="86"/>
  <c r="AM22" i="86"/>
  <c r="AA32" i="86"/>
  <c r="O42" i="86"/>
  <c r="AA12" i="86"/>
  <c r="O32" i="86"/>
  <c r="O52" i="86"/>
  <c r="AG52" i="86"/>
  <c r="AG32" i="86"/>
  <c r="U42" i="86"/>
  <c r="AA42" i="86"/>
  <c r="AG42" i="86"/>
  <c r="U52" i="86"/>
  <c r="AM52" i="86"/>
  <c r="AA22" i="86"/>
  <c r="AM42" i="86"/>
  <c r="AA52" i="86"/>
  <c r="AC51" i="84"/>
  <c r="AC23" i="84"/>
  <c r="AI38" i="86"/>
  <c r="AC28" i="86"/>
  <c r="K28" i="86"/>
  <c r="W18" i="86"/>
  <c r="Q8" i="86"/>
  <c r="I28" i="87"/>
  <c r="K28" i="87" s="1"/>
  <c r="S9" i="86"/>
  <c r="AK9" i="86"/>
  <c r="Y9" i="86"/>
  <c r="M9" i="86"/>
  <c r="S19" i="86"/>
  <c r="AK19" i="86"/>
  <c r="Y29" i="86"/>
  <c r="M39" i="86"/>
  <c r="AE9" i="86"/>
  <c r="Y19" i="86"/>
  <c r="M29" i="86"/>
  <c r="AE29" i="86"/>
  <c r="S39" i="86"/>
  <c r="AK39" i="86"/>
  <c r="M19" i="86"/>
  <c r="AK29" i="86"/>
  <c r="S49" i="86"/>
  <c r="AK49" i="86"/>
  <c r="AE19" i="86"/>
  <c r="Y49" i="86"/>
  <c r="S29" i="86"/>
  <c r="Y39" i="86"/>
  <c r="AE39" i="86"/>
  <c r="M49" i="86"/>
  <c r="AE49" i="86"/>
  <c r="AC31" i="84"/>
  <c r="I65" i="87"/>
  <c r="K65" i="87" s="1"/>
  <c r="N15" i="86"/>
  <c r="T15" i="86"/>
  <c r="Z15" i="86"/>
  <c r="AF15" i="86"/>
  <c r="AL15" i="86"/>
  <c r="N25" i="86"/>
  <c r="T25" i="86"/>
  <c r="Z25" i="86"/>
  <c r="AF25" i="86"/>
  <c r="AL25" i="86"/>
  <c r="N35" i="86"/>
  <c r="T35" i="86"/>
  <c r="Z35" i="86"/>
  <c r="AF35" i="86"/>
  <c r="AL35" i="86"/>
  <c r="N45" i="86"/>
  <c r="T45" i="86"/>
  <c r="Z45" i="86"/>
  <c r="AF45" i="86"/>
  <c r="AL45" i="86"/>
  <c r="N55" i="86"/>
  <c r="T55" i="86"/>
  <c r="Z55" i="86"/>
  <c r="AF55" i="86"/>
  <c r="AL55" i="86"/>
  <c r="AC68" i="84"/>
  <c r="Z29" i="84"/>
  <c r="Y29" i="84"/>
  <c r="Z50" i="84"/>
  <c r="Y50" i="84"/>
  <c r="I27" i="87"/>
  <c r="K27" i="87" s="1"/>
  <c r="X9" i="86"/>
  <c r="L9" i="86"/>
  <c r="AD9" i="86"/>
  <c r="X19" i="86"/>
  <c r="L29" i="86"/>
  <c r="AD29" i="86"/>
  <c r="R39" i="86"/>
  <c r="R9" i="86"/>
  <c r="L19" i="86"/>
  <c r="AD19" i="86"/>
  <c r="R29" i="86"/>
  <c r="AJ29" i="86"/>
  <c r="X39" i="86"/>
  <c r="AJ9" i="86"/>
  <c r="X29" i="86"/>
  <c r="X49" i="86"/>
  <c r="R19" i="86"/>
  <c r="L39" i="86"/>
  <c r="AD39" i="86"/>
  <c r="AJ39" i="86"/>
  <c r="L49" i="86"/>
  <c r="AD49" i="86"/>
  <c r="AJ19" i="86"/>
  <c r="R49" i="86"/>
  <c r="AJ49" i="86"/>
  <c r="AC30" i="84"/>
  <c r="I43" i="87"/>
  <c r="K43" i="87" s="1"/>
  <c r="J12" i="86"/>
  <c r="AB12" i="86"/>
  <c r="P12" i="86"/>
  <c r="AH12" i="86"/>
  <c r="J22" i="86"/>
  <c r="AB22" i="86"/>
  <c r="P32" i="86"/>
  <c r="AH32" i="86"/>
  <c r="V12" i="86"/>
  <c r="P22" i="86"/>
  <c r="AH22" i="86"/>
  <c r="V32" i="86"/>
  <c r="J42" i="86"/>
  <c r="AB42" i="86"/>
  <c r="AB32" i="86"/>
  <c r="J52" i="86"/>
  <c r="AB52" i="86"/>
  <c r="V22" i="86"/>
  <c r="P52" i="86"/>
  <c r="AH52" i="86"/>
  <c r="J32" i="86"/>
  <c r="P42" i="86"/>
  <c r="V42" i="86"/>
  <c r="AH42" i="86"/>
  <c r="V52" i="86"/>
  <c r="AC46" i="84"/>
  <c r="I30" i="87"/>
  <c r="K30" i="87" s="1"/>
  <c r="O9" i="86"/>
  <c r="AG9" i="86"/>
  <c r="U9" i="86"/>
  <c r="AM9" i="86"/>
  <c r="AA9" i="86"/>
  <c r="O19" i="86"/>
  <c r="AG19" i="86"/>
  <c r="U29" i="86"/>
  <c r="AM29" i="86"/>
  <c r="U19" i="86"/>
  <c r="AM19" i="86"/>
  <c r="AA29" i="86"/>
  <c r="O39" i="86"/>
  <c r="AG39" i="86"/>
  <c r="AA19" i="86"/>
  <c r="U39" i="86"/>
  <c r="AA39" i="86"/>
  <c r="O49" i="86"/>
  <c r="AG49" i="86"/>
  <c r="O29" i="86"/>
  <c r="U49" i="86"/>
  <c r="AM49" i="86"/>
  <c r="AG29" i="86"/>
  <c r="AM39" i="86"/>
  <c r="AA49" i="86"/>
  <c r="AC33" i="84"/>
  <c r="I13" i="87"/>
  <c r="K13" i="87" s="1"/>
  <c r="P7" i="86"/>
  <c r="AH7" i="86"/>
  <c r="V7" i="86"/>
  <c r="J17" i="86"/>
  <c r="AB17" i="86"/>
  <c r="P17" i="86"/>
  <c r="V27" i="86"/>
  <c r="J37" i="86"/>
  <c r="AB37" i="86"/>
  <c r="J7" i="86"/>
  <c r="AH17" i="86"/>
  <c r="J27" i="86"/>
  <c r="AB27" i="86"/>
  <c r="P37" i="86"/>
  <c r="AH37" i="86"/>
  <c r="P27" i="86"/>
  <c r="P47" i="86"/>
  <c r="AH47" i="86"/>
  <c r="AB7" i="86"/>
  <c r="AH27" i="86"/>
  <c r="V47" i="86"/>
  <c r="AC16" i="84"/>
  <c r="V17" i="86"/>
  <c r="V37" i="86"/>
  <c r="J47" i="86"/>
  <c r="AB47" i="86"/>
  <c r="AC48" i="86"/>
  <c r="K48" i="86"/>
  <c r="W38" i="86"/>
  <c r="AI28" i="86"/>
  <c r="Q28" i="86"/>
  <c r="AC18" i="86"/>
  <c r="K18" i="86"/>
  <c r="W8" i="86"/>
  <c r="K20" i="87"/>
  <c r="I29" i="87"/>
  <c r="K29" i="87" s="1"/>
  <c r="N9" i="86"/>
  <c r="T9" i="86"/>
  <c r="Z9" i="86"/>
  <c r="AF9" i="86"/>
  <c r="AL9" i="86"/>
  <c r="N19" i="86"/>
  <c r="T19" i="86"/>
  <c r="Z19" i="86"/>
  <c r="AF19" i="86"/>
  <c r="AL19" i="86"/>
  <c r="N29" i="86"/>
  <c r="T29" i="86"/>
  <c r="Z29" i="86"/>
  <c r="AF29" i="86"/>
  <c r="AL29" i="86"/>
  <c r="N39" i="86"/>
  <c r="T39" i="86"/>
  <c r="Z39" i="86"/>
  <c r="AF39" i="86"/>
  <c r="AL39" i="86"/>
  <c r="N49" i="86"/>
  <c r="T49" i="86"/>
  <c r="Z49" i="86"/>
  <c r="AF49" i="86"/>
  <c r="AL49" i="86"/>
  <c r="AC32" i="84"/>
  <c r="I63" i="87"/>
  <c r="K63" i="87" s="1"/>
  <c r="X15" i="86"/>
  <c r="L15" i="86"/>
  <c r="AD15" i="86"/>
  <c r="AJ15" i="86"/>
  <c r="X25" i="86"/>
  <c r="L35" i="86"/>
  <c r="AD35" i="86"/>
  <c r="L25" i="86"/>
  <c r="AD25" i="86"/>
  <c r="R35" i="86"/>
  <c r="AJ35" i="86"/>
  <c r="R15" i="86"/>
  <c r="AJ25" i="86"/>
  <c r="R45" i="86"/>
  <c r="AJ45" i="86"/>
  <c r="X55" i="86"/>
  <c r="X35" i="86"/>
  <c r="X45" i="86"/>
  <c r="L55" i="86"/>
  <c r="AD55" i="86"/>
  <c r="R25" i="86"/>
  <c r="L45" i="86"/>
  <c r="AD45" i="86"/>
  <c r="R55" i="86"/>
  <c r="AJ55" i="86"/>
  <c r="AC66" i="84"/>
  <c r="AC69" i="84" l="1"/>
  <c r="O45" i="86"/>
  <c r="U25" i="86"/>
  <c r="AG15" i="86"/>
  <c r="AM45" i="86"/>
  <c r="AG55" i="86"/>
  <c r="AM35" i="86"/>
  <c r="I66" i="87"/>
  <c r="K66" i="87" s="1"/>
  <c r="U45" i="86"/>
  <c r="O55" i="86"/>
  <c r="U35" i="86"/>
  <c r="O35" i="86"/>
  <c r="AA45" i="86"/>
  <c r="AG25" i="86"/>
  <c r="AM55" i="86"/>
  <c r="AG35" i="86"/>
  <c r="O25" i="86"/>
  <c r="U55" i="86"/>
  <c r="AA35" i="86"/>
  <c r="AM15" i="86"/>
  <c r="AI10" i="86"/>
  <c r="W30" i="86"/>
  <c r="K50" i="86"/>
  <c r="W10" i="86"/>
  <c r="K20" i="86"/>
  <c r="AC30" i="86"/>
  <c r="Q50" i="86"/>
  <c r="K30" i="86"/>
  <c r="Q20" i="86"/>
  <c r="AI30" i="86"/>
  <c r="W50" i="86"/>
  <c r="I32" i="87"/>
  <c r="K32" i="87" s="1"/>
  <c r="W20" i="86"/>
  <c r="K40" i="86"/>
  <c r="AC50" i="86"/>
  <c r="AC40" i="86"/>
  <c r="K10" i="86"/>
  <c r="AC20" i="86"/>
  <c r="Q40" i="86"/>
  <c r="AI50" i="86"/>
  <c r="Q10" i="86"/>
  <c r="AI20" i="86"/>
  <c r="W40" i="86"/>
  <c r="AC35" i="84"/>
  <c r="AC10" i="86"/>
  <c r="Q30" i="86"/>
  <c r="AI40" i="86"/>
  <c r="AG45" i="86"/>
  <c r="AM25" i="86"/>
  <c r="Y11" i="84"/>
  <c r="I8" i="87" s="1"/>
  <c r="Z11" i="84"/>
  <c r="AD13" i="86"/>
  <c r="L23" i="86"/>
  <c r="AJ33" i="86"/>
  <c r="X33" i="86"/>
  <c r="L53" i="86"/>
  <c r="L43" i="86"/>
  <c r="AJ53" i="86"/>
  <c r="R43" i="86"/>
  <c r="AC54" i="84"/>
  <c r="I51" i="87"/>
  <c r="K51" i="87" s="1"/>
  <c r="R13" i="86"/>
  <c r="AD23" i="86"/>
  <c r="R23" i="86"/>
  <c r="L33" i="86"/>
  <c r="AD53" i="86"/>
  <c r="AD43" i="86"/>
  <c r="X13" i="86"/>
  <c r="AJ43" i="86"/>
  <c r="L13" i="86"/>
  <c r="AJ13" i="86"/>
  <c r="R33" i="86"/>
  <c r="AJ23" i="86"/>
  <c r="X43" i="86"/>
  <c r="AD33" i="86"/>
  <c r="R53" i="86"/>
  <c r="X23" i="86"/>
  <c r="X53" i="86"/>
  <c r="AG6" i="86"/>
  <c r="O6" i="86"/>
  <c r="AA16" i="86"/>
  <c r="AM26" i="86"/>
  <c r="AA26" i="86"/>
  <c r="AG26" i="86"/>
  <c r="U36" i="86"/>
  <c r="O16" i="86"/>
  <c r="AA46" i="86"/>
  <c r="U16" i="86"/>
  <c r="U6" i="86"/>
  <c r="AG16" i="86"/>
  <c r="AA36" i="86"/>
  <c r="O36" i="86"/>
  <c r="O46" i="86"/>
  <c r="O26" i="86"/>
  <c r="AC15" i="84"/>
  <c r="I12" i="87"/>
  <c r="K12" i="87" s="1"/>
  <c r="AM16" i="86"/>
  <c r="AM6" i="86"/>
  <c r="U26" i="86"/>
  <c r="AA6" i="86"/>
  <c r="AG36" i="86"/>
  <c r="AG46" i="86"/>
  <c r="AM46" i="86"/>
  <c r="AM36" i="86"/>
  <c r="U46" i="86"/>
  <c r="I26" i="87"/>
  <c r="K26" i="87" s="1"/>
  <c r="K9" i="86"/>
  <c r="Q9" i="86"/>
  <c r="W9" i="86"/>
  <c r="AC9" i="86"/>
  <c r="AI9" i="86"/>
  <c r="K19" i="86"/>
  <c r="Q19" i="86"/>
  <c r="W19" i="86"/>
  <c r="AC19" i="86"/>
  <c r="AI19" i="86"/>
  <c r="K29" i="86"/>
  <c r="Q29" i="86"/>
  <c r="W29" i="86"/>
  <c r="AC29" i="86"/>
  <c r="AI29" i="86"/>
  <c r="K39" i="86"/>
  <c r="Q39" i="86"/>
  <c r="W39" i="86"/>
  <c r="AC39" i="86"/>
  <c r="AI39" i="86"/>
  <c r="K49" i="86"/>
  <c r="Q49" i="86"/>
  <c r="W49" i="86"/>
  <c r="AC49" i="86"/>
  <c r="AI49" i="86"/>
  <c r="AC29" i="84"/>
  <c r="I62" i="87"/>
  <c r="K62" i="87" s="1"/>
  <c r="K15" i="86"/>
  <c r="Q15" i="86"/>
  <c r="W15" i="86"/>
  <c r="AC15" i="86"/>
  <c r="AI15" i="86"/>
  <c r="K25" i="86"/>
  <c r="Q25" i="86"/>
  <c r="W25" i="86"/>
  <c r="AC25" i="86"/>
  <c r="AI25" i="86"/>
  <c r="K35" i="86"/>
  <c r="Q35" i="86"/>
  <c r="W35" i="86"/>
  <c r="AC35" i="86"/>
  <c r="AI35" i="86"/>
  <c r="K45" i="86"/>
  <c r="Q45" i="86"/>
  <c r="W45" i="86"/>
  <c r="AC45" i="86"/>
  <c r="AI45" i="86"/>
  <c r="K55" i="86"/>
  <c r="Q55" i="86"/>
  <c r="W55" i="86"/>
  <c r="AC55" i="86"/>
  <c r="AI55" i="86"/>
  <c r="AC65" i="84"/>
  <c r="I44" i="87"/>
  <c r="K44" i="87" s="1"/>
  <c r="K12" i="86"/>
  <c r="Q12" i="86"/>
  <c r="W12" i="86"/>
  <c r="AC12" i="86"/>
  <c r="AI12" i="86"/>
  <c r="K22" i="86"/>
  <c r="Q22" i="86"/>
  <c r="W22" i="86"/>
  <c r="AC22" i="86"/>
  <c r="AI22" i="86"/>
  <c r="K32" i="86"/>
  <c r="Q32" i="86"/>
  <c r="W32" i="86"/>
  <c r="AC32" i="86"/>
  <c r="AI32" i="86"/>
  <c r="K42" i="86"/>
  <c r="Q42" i="86"/>
  <c r="W42" i="86"/>
  <c r="AC42" i="86"/>
  <c r="AI42" i="86"/>
  <c r="K52" i="86"/>
  <c r="Q52" i="86"/>
  <c r="W52" i="86"/>
  <c r="AC52" i="86"/>
  <c r="AI52" i="86"/>
  <c r="AC47" i="84"/>
  <c r="I47" i="87"/>
  <c r="K47" i="87" s="1"/>
  <c r="N12" i="86"/>
  <c r="T12" i="86"/>
  <c r="Z12" i="86"/>
  <c r="AF12" i="86"/>
  <c r="AL12" i="86"/>
  <c r="N22" i="86"/>
  <c r="T22" i="86"/>
  <c r="Z22" i="86"/>
  <c r="AF22" i="86"/>
  <c r="AL22" i="86"/>
  <c r="N32" i="86"/>
  <c r="T32" i="86"/>
  <c r="Z32" i="86"/>
  <c r="AF32" i="86"/>
  <c r="AL32" i="86"/>
  <c r="N42" i="86"/>
  <c r="T42" i="86"/>
  <c r="Z42" i="86"/>
  <c r="AF42" i="86"/>
  <c r="AL42" i="86"/>
  <c r="N52" i="86"/>
  <c r="T52" i="86"/>
  <c r="Z52" i="86"/>
  <c r="AF52" i="86"/>
  <c r="AL52" i="86"/>
  <c r="AC50" i="84"/>
  <c r="Q10" i="81" l="1"/>
  <c r="Q11" i="81"/>
  <c r="Q22" i="81"/>
  <c r="Q23" i="81"/>
  <c r="Q24" i="81"/>
  <c r="Q25" i="81"/>
  <c r="Q26" i="81"/>
  <c r="Q27" i="81"/>
  <c r="Q28" i="81"/>
  <c r="Q29" i="81"/>
  <c r="Q30" i="81"/>
  <c r="Q31" i="81"/>
  <c r="Q32" i="81"/>
  <c r="Q33" i="81"/>
  <c r="Q34" i="81"/>
  <c r="O10" i="81"/>
  <c r="O11" i="81"/>
  <c r="O22" i="81"/>
  <c r="O23" i="81"/>
  <c r="O24" i="81"/>
  <c r="O25" i="81"/>
  <c r="O26" i="81"/>
  <c r="O27" i="81"/>
  <c r="O28" i="81"/>
  <c r="O29" i="81"/>
  <c r="O30" i="81"/>
  <c r="O31" i="81"/>
  <c r="O32" i="81"/>
  <c r="O33" i="81"/>
  <c r="O34" i="81"/>
  <c r="M10" i="81"/>
  <c r="M11" i="81"/>
  <c r="M22" i="81"/>
  <c r="M23" i="81"/>
  <c r="M24" i="81"/>
  <c r="M25" i="81"/>
  <c r="M26" i="81"/>
  <c r="M27" i="81"/>
  <c r="M28" i="81"/>
  <c r="M29" i="81"/>
  <c r="M30" i="81"/>
  <c r="M31" i="81"/>
  <c r="M32" i="81"/>
  <c r="M33" i="81"/>
  <c r="M34" i="81"/>
  <c r="C157" i="82"/>
  <c r="C163" i="82"/>
  <c r="C169" i="82"/>
  <c r="C175" i="82"/>
  <c r="C181" i="82"/>
  <c r="C187" i="82"/>
  <c r="C193" i="82"/>
  <c r="C199" i="82"/>
  <c r="C205" i="82"/>
  <c r="C211" i="82"/>
  <c r="C217" i="82"/>
  <c r="C223" i="82"/>
  <c r="C229" i="82"/>
  <c r="C235" i="82"/>
  <c r="C241" i="82"/>
  <c r="C247" i="82"/>
  <c r="C253" i="82"/>
  <c r="C259" i="82"/>
  <c r="C265" i="82"/>
  <c r="C271" i="82"/>
  <c r="C277" i="82"/>
  <c r="C283" i="82"/>
  <c r="C289" i="82"/>
  <c r="C295" i="82"/>
  <c r="C301" i="82"/>
  <c r="C307" i="82"/>
  <c r="C313" i="82"/>
  <c r="C319" i="82"/>
  <c r="C325" i="82"/>
  <c r="C331" i="82"/>
  <c r="C337" i="82"/>
  <c r="C343" i="82"/>
  <c r="C349" i="82"/>
  <c r="C355" i="82"/>
  <c r="C361" i="82"/>
  <c r="C367" i="82"/>
  <c r="C373" i="82"/>
  <c r="C379" i="82"/>
  <c r="C385" i="82"/>
  <c r="C391" i="82"/>
  <c r="C397" i="82"/>
  <c r="C403" i="82"/>
  <c r="C409" i="82"/>
  <c r="C415" i="82"/>
  <c r="C421" i="82"/>
  <c r="E115" i="82"/>
  <c r="E121" i="82"/>
  <c r="E127" i="82"/>
  <c r="E133" i="82"/>
  <c r="E139" i="82"/>
  <c r="E145" i="82"/>
  <c r="E151" i="82"/>
  <c r="E157" i="82"/>
  <c r="E163" i="82"/>
  <c r="E169" i="82"/>
  <c r="E175" i="82"/>
  <c r="E181" i="82"/>
  <c r="E187" i="82"/>
  <c r="E193" i="82"/>
  <c r="E199" i="82"/>
  <c r="E205" i="82"/>
  <c r="E211" i="82"/>
  <c r="E217" i="82"/>
  <c r="E223" i="82"/>
  <c r="E229" i="82"/>
  <c r="E235" i="82"/>
  <c r="E241" i="82"/>
  <c r="E247" i="82"/>
  <c r="E253" i="82"/>
  <c r="E259" i="82"/>
  <c r="E265" i="82"/>
  <c r="E271" i="82"/>
  <c r="E277" i="82"/>
  <c r="E283" i="82"/>
  <c r="E289" i="82"/>
  <c r="E295" i="82"/>
  <c r="E301" i="82"/>
  <c r="E307" i="82"/>
  <c r="E313" i="82"/>
  <c r="E319" i="82"/>
  <c r="E325" i="82"/>
  <c r="E331" i="82"/>
  <c r="E337" i="82"/>
  <c r="E343" i="82"/>
  <c r="E349" i="82"/>
  <c r="E355" i="82"/>
  <c r="E361" i="82"/>
  <c r="E367" i="82"/>
  <c r="E373" i="82"/>
  <c r="E379" i="82"/>
  <c r="E385" i="82"/>
  <c r="E391" i="82"/>
  <c r="E397" i="82"/>
  <c r="E403" i="82"/>
  <c r="E409" i="82"/>
  <c r="E415" i="82"/>
  <c r="E421" i="82"/>
  <c r="D109" i="82"/>
  <c r="D115" i="82"/>
  <c r="D121" i="82"/>
  <c r="D127" i="82"/>
  <c r="D133" i="82"/>
  <c r="D139" i="82"/>
  <c r="D145" i="82"/>
  <c r="D151" i="82"/>
  <c r="D157" i="82"/>
  <c r="D163" i="82"/>
  <c r="D169" i="82"/>
  <c r="D175" i="82"/>
  <c r="D181" i="82"/>
  <c r="D187" i="82"/>
  <c r="D193" i="82"/>
  <c r="D199" i="82"/>
  <c r="D205" i="82"/>
  <c r="D211" i="82"/>
  <c r="D217" i="82"/>
  <c r="D223" i="82"/>
  <c r="D229" i="82"/>
  <c r="D235" i="82"/>
  <c r="D241" i="82"/>
  <c r="D247" i="82"/>
  <c r="D253" i="82"/>
  <c r="D259" i="82"/>
  <c r="D265" i="82"/>
  <c r="D271" i="82"/>
  <c r="D277" i="82"/>
  <c r="D283" i="82"/>
  <c r="D289" i="82"/>
  <c r="D295" i="82"/>
  <c r="D301" i="82"/>
  <c r="D307" i="82"/>
  <c r="D313" i="82"/>
  <c r="D319" i="82"/>
  <c r="D325" i="82"/>
  <c r="D331" i="82"/>
  <c r="D337" i="82"/>
  <c r="D343" i="82"/>
  <c r="D349" i="82"/>
  <c r="D355" i="82"/>
  <c r="D361" i="82"/>
  <c r="D367" i="82"/>
  <c r="D373" i="82"/>
  <c r="D379" i="82"/>
  <c r="D385" i="82"/>
  <c r="D391" i="82"/>
  <c r="D397" i="82"/>
  <c r="D403" i="82"/>
  <c r="D409" i="82"/>
  <c r="D415" i="82"/>
  <c r="D421" i="82"/>
  <c r="L97" i="82"/>
  <c r="L103" i="82"/>
  <c r="L109" i="82"/>
  <c r="L115" i="82"/>
  <c r="L121" i="82"/>
  <c r="L127" i="82"/>
  <c r="L133" i="82"/>
  <c r="L139" i="82"/>
  <c r="L145" i="82"/>
  <c r="L151" i="82"/>
  <c r="L157" i="82"/>
  <c r="L163" i="82"/>
  <c r="L169" i="82"/>
  <c r="L175" i="82"/>
  <c r="L181" i="82"/>
  <c r="L187" i="82"/>
  <c r="L193" i="82"/>
  <c r="L199" i="82"/>
  <c r="L205" i="82"/>
  <c r="L211" i="82"/>
  <c r="L217" i="82"/>
  <c r="L223" i="82"/>
  <c r="L229" i="82"/>
  <c r="L235" i="82"/>
  <c r="L241" i="82"/>
  <c r="L247" i="82"/>
  <c r="L253" i="82"/>
  <c r="L259" i="82"/>
  <c r="L265" i="82"/>
  <c r="L271" i="82"/>
  <c r="L277" i="82"/>
  <c r="L283" i="82"/>
  <c r="L289" i="82"/>
  <c r="L295" i="82"/>
  <c r="L301" i="82"/>
  <c r="L307" i="82"/>
  <c r="L313" i="82"/>
  <c r="L319" i="82"/>
  <c r="L325" i="82"/>
  <c r="L331" i="82"/>
  <c r="L337" i="82"/>
  <c r="L343" i="82"/>
  <c r="L349" i="82"/>
  <c r="L355" i="82"/>
  <c r="L361" i="82"/>
  <c r="L367" i="82"/>
  <c r="L373" i="82"/>
  <c r="L379" i="82"/>
  <c r="L385" i="82"/>
  <c r="L391" i="82"/>
  <c r="L397" i="82"/>
  <c r="L403" i="82"/>
  <c r="L409" i="82"/>
  <c r="L415" i="82"/>
  <c r="L421" i="82"/>
  <c r="K97" i="82"/>
  <c r="K103" i="82"/>
  <c r="K109" i="82"/>
  <c r="K115" i="82"/>
  <c r="K121" i="82"/>
  <c r="K127" i="82"/>
  <c r="K133" i="82"/>
  <c r="K139" i="82"/>
  <c r="K145" i="82"/>
  <c r="K151" i="82"/>
  <c r="K157" i="82"/>
  <c r="K163" i="82"/>
  <c r="K169" i="82"/>
  <c r="K175" i="82"/>
  <c r="K181" i="82"/>
  <c r="K187" i="82"/>
  <c r="K193" i="82"/>
  <c r="K199" i="82"/>
  <c r="K205" i="82"/>
  <c r="K211" i="82"/>
  <c r="K217" i="82"/>
  <c r="K223" i="82"/>
  <c r="K229" i="82"/>
  <c r="K235" i="82"/>
  <c r="K241" i="82"/>
  <c r="K247" i="82"/>
  <c r="K253" i="82"/>
  <c r="K259" i="82"/>
  <c r="K265" i="82"/>
  <c r="K271" i="82"/>
  <c r="K277" i="82"/>
  <c r="K283" i="82"/>
  <c r="K289" i="82"/>
  <c r="K295" i="82"/>
  <c r="K301" i="82"/>
  <c r="K307" i="82"/>
  <c r="K313" i="82"/>
  <c r="K319" i="82"/>
  <c r="K325" i="82"/>
  <c r="K331" i="82"/>
  <c r="K337" i="82"/>
  <c r="K343" i="82"/>
  <c r="K349" i="82"/>
  <c r="K355" i="82"/>
  <c r="K361" i="82"/>
  <c r="K367" i="82"/>
  <c r="K373" i="82"/>
  <c r="K379" i="82"/>
  <c r="K385" i="82"/>
  <c r="K391" i="82"/>
  <c r="K397" i="82"/>
  <c r="K403" i="82"/>
  <c r="K409" i="82"/>
  <c r="K415" i="82"/>
  <c r="K421" i="82"/>
  <c r="J97" i="82"/>
  <c r="J103" i="82"/>
  <c r="J109" i="82"/>
  <c r="J115" i="82"/>
  <c r="J121" i="82"/>
  <c r="J127" i="82"/>
  <c r="J133" i="82"/>
  <c r="J139" i="82"/>
  <c r="J145" i="82"/>
  <c r="J151" i="82"/>
  <c r="J157" i="82"/>
  <c r="J163" i="82"/>
  <c r="J169" i="82"/>
  <c r="J175" i="82"/>
  <c r="J181" i="82"/>
  <c r="J187" i="82"/>
  <c r="J193" i="82"/>
  <c r="J199" i="82"/>
  <c r="J205" i="82"/>
  <c r="J211" i="82"/>
  <c r="J217" i="82"/>
  <c r="J223" i="82"/>
  <c r="J229" i="82"/>
  <c r="J235" i="82"/>
  <c r="J241" i="82"/>
  <c r="J247" i="82"/>
  <c r="J253" i="82"/>
  <c r="J259" i="82"/>
  <c r="J265" i="82"/>
  <c r="J271" i="82"/>
  <c r="J277" i="82"/>
  <c r="J283" i="82"/>
  <c r="J289" i="82"/>
  <c r="J295" i="82"/>
  <c r="J301" i="82"/>
  <c r="J307" i="82"/>
  <c r="J313" i="82"/>
  <c r="J319" i="82"/>
  <c r="J325" i="82"/>
  <c r="J331" i="82"/>
  <c r="J337" i="82"/>
  <c r="J343" i="82"/>
  <c r="J349" i="82"/>
  <c r="J355" i="82"/>
  <c r="J361" i="82"/>
  <c r="J367" i="82"/>
  <c r="J373" i="82"/>
  <c r="J379" i="82"/>
  <c r="J385" i="82"/>
  <c r="J391" i="82"/>
  <c r="J397" i="82"/>
  <c r="J403" i="82"/>
  <c r="J409" i="82"/>
  <c r="J415" i="82"/>
  <c r="J421" i="82"/>
  <c r="I97" i="82"/>
  <c r="I103" i="82"/>
  <c r="I109" i="82"/>
  <c r="I115" i="82"/>
  <c r="I121" i="82"/>
  <c r="I127" i="82"/>
  <c r="I133" i="82"/>
  <c r="I139" i="82"/>
  <c r="I145" i="82"/>
  <c r="I151" i="82"/>
  <c r="I157" i="82"/>
  <c r="I163" i="82"/>
  <c r="I169" i="82"/>
  <c r="I175" i="82"/>
  <c r="I181" i="82"/>
  <c r="I187" i="82"/>
  <c r="I193" i="82"/>
  <c r="I199" i="82"/>
  <c r="I205" i="82"/>
  <c r="I211" i="82"/>
  <c r="I217" i="82"/>
  <c r="I223" i="82"/>
  <c r="I229" i="82"/>
  <c r="I235" i="82"/>
  <c r="I241" i="82"/>
  <c r="I247" i="82"/>
  <c r="I253" i="82"/>
  <c r="I259" i="82"/>
  <c r="I265" i="82"/>
  <c r="I271" i="82"/>
  <c r="I277" i="82"/>
  <c r="I283" i="82"/>
  <c r="I289" i="82"/>
  <c r="I295" i="82"/>
  <c r="I301" i="82"/>
  <c r="I307" i="82"/>
  <c r="I313" i="82"/>
  <c r="I319" i="82"/>
  <c r="I325" i="82"/>
  <c r="I331" i="82"/>
  <c r="I337" i="82"/>
  <c r="I343" i="82"/>
  <c r="I349" i="82"/>
  <c r="I355" i="82"/>
  <c r="I361" i="82"/>
  <c r="I367" i="82"/>
  <c r="I373" i="82"/>
  <c r="I379" i="82"/>
  <c r="I385" i="82"/>
  <c r="I391" i="82"/>
  <c r="I397" i="82"/>
  <c r="I403" i="82"/>
  <c r="I409" i="82"/>
  <c r="I415" i="82"/>
  <c r="I421" i="82"/>
  <c r="H97" i="82"/>
  <c r="H103" i="82"/>
  <c r="H109" i="82"/>
  <c r="H115" i="82"/>
  <c r="H121" i="82"/>
  <c r="H127" i="82"/>
  <c r="H133" i="82"/>
  <c r="H139" i="82"/>
  <c r="H145" i="82"/>
  <c r="H151" i="82"/>
  <c r="H157" i="82"/>
  <c r="H163" i="82"/>
  <c r="H169" i="82"/>
  <c r="H175" i="82"/>
  <c r="H181" i="82"/>
  <c r="H187" i="82"/>
  <c r="H193" i="82"/>
  <c r="H199" i="82"/>
  <c r="H205" i="82"/>
  <c r="H211" i="82"/>
  <c r="H217" i="82"/>
  <c r="H223" i="82"/>
  <c r="H229" i="82"/>
  <c r="H235" i="82"/>
  <c r="H241" i="82"/>
  <c r="H247" i="82"/>
  <c r="H253" i="82"/>
  <c r="H259" i="82"/>
  <c r="H265" i="82"/>
  <c r="H271" i="82"/>
  <c r="H277" i="82"/>
  <c r="H283" i="82"/>
  <c r="H289" i="82"/>
  <c r="H295" i="82"/>
  <c r="H301" i="82"/>
  <c r="H307" i="82"/>
  <c r="H313" i="82"/>
  <c r="H319" i="82"/>
  <c r="H325" i="82"/>
  <c r="H331" i="82"/>
  <c r="H337" i="82"/>
  <c r="H343" i="82"/>
  <c r="H349" i="82"/>
  <c r="H355" i="82"/>
  <c r="H361" i="82"/>
  <c r="H367" i="82"/>
  <c r="H373" i="82"/>
  <c r="H379" i="82"/>
  <c r="H385" i="82"/>
  <c r="H391" i="82"/>
  <c r="H397" i="82"/>
  <c r="H403" i="82"/>
  <c r="H409" i="82"/>
  <c r="H415" i="82"/>
  <c r="H421" i="82"/>
  <c r="G97" i="82"/>
  <c r="G103" i="82"/>
  <c r="G109" i="82"/>
  <c r="G115" i="82"/>
  <c r="G121" i="82"/>
  <c r="G127" i="82"/>
  <c r="G133" i="82"/>
  <c r="G139" i="82"/>
  <c r="G145" i="82"/>
  <c r="G151" i="82"/>
  <c r="G157" i="82"/>
  <c r="G163" i="82"/>
  <c r="G169" i="82"/>
  <c r="G175" i="82"/>
  <c r="G181" i="82"/>
  <c r="G187" i="82"/>
  <c r="G193" i="82"/>
  <c r="G199" i="82"/>
  <c r="G205" i="82"/>
  <c r="G211" i="82"/>
  <c r="G217" i="82"/>
  <c r="G223" i="82"/>
  <c r="G229" i="82"/>
  <c r="G235" i="82"/>
  <c r="G241" i="82"/>
  <c r="G247" i="82"/>
  <c r="G253" i="82"/>
  <c r="G259" i="82"/>
  <c r="G265" i="82"/>
  <c r="G271" i="82"/>
  <c r="G277" i="82"/>
  <c r="G283" i="82"/>
  <c r="G289" i="82"/>
  <c r="G295" i="82"/>
  <c r="G301" i="82"/>
  <c r="G307" i="82"/>
  <c r="G313" i="82"/>
  <c r="G319" i="82"/>
  <c r="G325" i="82"/>
  <c r="G331" i="82"/>
  <c r="G337" i="82"/>
  <c r="G343" i="82"/>
  <c r="G349" i="82"/>
  <c r="G355" i="82"/>
  <c r="G361" i="82"/>
  <c r="G367" i="82"/>
  <c r="G373" i="82"/>
  <c r="G379" i="82"/>
  <c r="G385" i="82"/>
  <c r="G391" i="82"/>
  <c r="G397" i="82"/>
  <c r="G403" i="82"/>
  <c r="G409" i="82"/>
  <c r="G415" i="82"/>
  <c r="G421" i="82"/>
  <c r="F415" i="82"/>
  <c r="F421" i="82"/>
  <c r="F97" i="82"/>
  <c r="F103" i="82"/>
  <c r="F109" i="82"/>
  <c r="F115" i="82"/>
  <c r="F121" i="82"/>
  <c r="F127" i="82"/>
  <c r="F133" i="82"/>
  <c r="F139" i="82"/>
  <c r="F145" i="82"/>
  <c r="F151" i="82"/>
  <c r="F157" i="82"/>
  <c r="F163" i="82"/>
  <c r="F169" i="82"/>
  <c r="F175" i="82"/>
  <c r="F181" i="82"/>
  <c r="F187" i="82"/>
  <c r="F193" i="82"/>
  <c r="F199" i="82"/>
  <c r="F205" i="82"/>
  <c r="F211" i="82"/>
  <c r="F217" i="82"/>
  <c r="F223" i="82"/>
  <c r="F229" i="82"/>
  <c r="F235" i="82"/>
  <c r="F241" i="82"/>
  <c r="F247" i="82"/>
  <c r="F253" i="82"/>
  <c r="F259" i="82"/>
  <c r="F265" i="82"/>
  <c r="F271" i="82"/>
  <c r="F277" i="82"/>
  <c r="F283" i="82"/>
  <c r="F289" i="82"/>
  <c r="F295" i="82"/>
  <c r="F301" i="82"/>
  <c r="F307" i="82"/>
  <c r="F313" i="82"/>
  <c r="F319" i="82"/>
  <c r="F325" i="82"/>
  <c r="F331" i="82"/>
  <c r="F337" i="82"/>
  <c r="F343" i="82"/>
  <c r="F349" i="82"/>
  <c r="F355" i="82"/>
  <c r="F361" i="82"/>
  <c r="F367" i="82"/>
  <c r="F373" i="82"/>
  <c r="F379" i="82"/>
  <c r="F385" i="82"/>
  <c r="F391" i="82"/>
  <c r="F397" i="82"/>
  <c r="F403" i="82"/>
  <c r="F409" i="82"/>
  <c r="C5" i="82"/>
  <c r="Q52" i="81"/>
  <c r="Q53" i="81"/>
  <c r="Q54" i="81"/>
  <c r="Q55" i="81"/>
  <c r="Q56" i="81"/>
  <c r="Q57" i="81"/>
  <c r="Q58" i="81"/>
  <c r="Q59" i="81"/>
  <c r="Q60" i="81"/>
  <c r="Q61" i="81"/>
  <c r="Q62" i="81"/>
  <c r="M53" i="81"/>
  <c r="M54" i="81"/>
  <c r="M55" i="81"/>
  <c r="M56" i="81"/>
  <c r="M57" i="81"/>
  <c r="M58" i="81"/>
  <c r="M59" i="81"/>
  <c r="M60" i="81"/>
  <c r="M61" i="81"/>
  <c r="M62" i="8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K8" i="81"/>
  <c r="AL44" i="80"/>
  <c r="AL45" i="80"/>
  <c r="AL46" i="80"/>
  <c r="AL47" i="80"/>
  <c r="AL48" i="80"/>
  <c r="AL49" i="80"/>
  <c r="AL50" i="80"/>
  <c r="AL51" i="80"/>
  <c r="AL52" i="80"/>
  <c r="AL53" i="80"/>
  <c r="AL54" i="80"/>
  <c r="AL55" i="80"/>
  <c r="AL56" i="80"/>
  <c r="AL57" i="80"/>
  <c r="AL58" i="80"/>
  <c r="AL59" i="80"/>
  <c r="AL60" i="80"/>
  <c r="AL61" i="80"/>
  <c r="AL62" i="80"/>
  <c r="AL63" i="80"/>
  <c r="AL64" i="80"/>
  <c r="AL65" i="80"/>
  <c r="AL66" i="80"/>
  <c r="AL67" i="80"/>
  <c r="AL68" i="80"/>
  <c r="AL69" i="80"/>
  <c r="AL70" i="80"/>
  <c r="AL71" i="80"/>
  <c r="AL72" i="80"/>
  <c r="AL73" i="80"/>
  <c r="AL74" i="80"/>
  <c r="AL75" i="80"/>
  <c r="AL76" i="80"/>
  <c r="AL77" i="80"/>
  <c r="AL78" i="80"/>
  <c r="AL79" i="80"/>
  <c r="AL80" i="80"/>
  <c r="AL81" i="80"/>
  <c r="AL82" i="80"/>
  <c r="AL83" i="80"/>
  <c r="AL84" i="80"/>
  <c r="AL85" i="80"/>
  <c r="AL86" i="80"/>
  <c r="AL87" i="80"/>
  <c r="AL88" i="80"/>
  <c r="AL89" i="80"/>
  <c r="AL90" i="80"/>
  <c r="AL91" i="80"/>
  <c r="AL92" i="80"/>
  <c r="AL93" i="80"/>
  <c r="AL94" i="80"/>
  <c r="AL95" i="80"/>
  <c r="AL96" i="80"/>
  <c r="AL97" i="80"/>
  <c r="AL98" i="80"/>
  <c r="AL99" i="80"/>
  <c r="AJ44" i="80"/>
  <c r="AJ45" i="80"/>
  <c r="AJ46" i="80"/>
  <c r="AJ47" i="80"/>
  <c r="AJ48" i="80"/>
  <c r="AJ49" i="80"/>
  <c r="AJ50" i="80"/>
  <c r="AJ51" i="80"/>
  <c r="AJ52" i="80"/>
  <c r="AJ53" i="80"/>
  <c r="AJ54" i="80"/>
  <c r="AJ55" i="80"/>
  <c r="AJ56" i="80"/>
  <c r="AJ57" i="80"/>
  <c r="AJ58" i="80"/>
  <c r="AJ59" i="80"/>
  <c r="AJ60" i="80"/>
  <c r="AJ61" i="80"/>
  <c r="AJ62" i="80"/>
  <c r="AJ63" i="80"/>
  <c r="AJ64" i="80"/>
  <c r="AJ65" i="80"/>
  <c r="AJ66" i="80"/>
  <c r="AJ67" i="80"/>
  <c r="AJ68" i="80"/>
  <c r="AJ69" i="80"/>
  <c r="AJ70" i="80"/>
  <c r="AJ71" i="80"/>
  <c r="AJ72" i="80"/>
  <c r="AJ73" i="80"/>
  <c r="AJ74" i="80"/>
  <c r="AJ75" i="80"/>
  <c r="AJ76" i="80"/>
  <c r="AJ77" i="80"/>
  <c r="AJ78" i="80"/>
  <c r="AJ79" i="80"/>
  <c r="AJ80" i="80"/>
  <c r="AJ81" i="80"/>
  <c r="AJ82" i="80"/>
  <c r="AJ83" i="80"/>
  <c r="AJ84" i="80"/>
  <c r="AJ85" i="80"/>
  <c r="AJ86" i="80"/>
  <c r="AJ87" i="80"/>
  <c r="AJ88" i="80"/>
  <c r="AJ89" i="80"/>
  <c r="AJ90" i="80"/>
  <c r="AJ91" i="80"/>
  <c r="AJ92" i="80"/>
  <c r="AJ93" i="80"/>
  <c r="AJ94" i="80"/>
  <c r="AJ95" i="80"/>
  <c r="AJ96" i="80"/>
  <c r="AJ97" i="80"/>
  <c r="AJ98" i="80"/>
  <c r="AJ99" i="80"/>
  <c r="AI44" i="80"/>
  <c r="AI45" i="80"/>
  <c r="AI46" i="80"/>
  <c r="AI47" i="80"/>
  <c r="AI48" i="80"/>
  <c r="AI49" i="80"/>
  <c r="AI50" i="80"/>
  <c r="AI51" i="80"/>
  <c r="AI52" i="80"/>
  <c r="AI53" i="80"/>
  <c r="AI54" i="80"/>
  <c r="AI55" i="80"/>
  <c r="AI56" i="80"/>
  <c r="AI57" i="80"/>
  <c r="AI58" i="80"/>
  <c r="AI59" i="80"/>
  <c r="AI60" i="80"/>
  <c r="AI61" i="80"/>
  <c r="AI62" i="80"/>
  <c r="AI63" i="80"/>
  <c r="AI64" i="80"/>
  <c r="AI65" i="80"/>
  <c r="AI66" i="80"/>
  <c r="AI67" i="80"/>
  <c r="AI68" i="80"/>
  <c r="AI69" i="80"/>
  <c r="AI70" i="80"/>
  <c r="AI71" i="80"/>
  <c r="AI72" i="80"/>
  <c r="AI73" i="80"/>
  <c r="AI74" i="80"/>
  <c r="AI75" i="80"/>
  <c r="AI76" i="80"/>
  <c r="AI77" i="80"/>
  <c r="AI78" i="80"/>
  <c r="AI79" i="80"/>
  <c r="AI80" i="80"/>
  <c r="AI81" i="80"/>
  <c r="AI82" i="80"/>
  <c r="AI83" i="80"/>
  <c r="AI84" i="80"/>
  <c r="AI85" i="80"/>
  <c r="AI86" i="80"/>
  <c r="AI87" i="80"/>
  <c r="AI88" i="80"/>
  <c r="AI89" i="80"/>
  <c r="AI90" i="80"/>
  <c r="AI91" i="80"/>
  <c r="AI92" i="80"/>
  <c r="AI93" i="80"/>
  <c r="AI94" i="80"/>
  <c r="AI95" i="80"/>
  <c r="AI96" i="80"/>
  <c r="AI97" i="80"/>
  <c r="AI98" i="80"/>
  <c r="AI99" i="80"/>
  <c r="D5" i="80"/>
  <c r="G5" i="80" s="1"/>
  <c r="F6" i="79"/>
  <c r="E85" i="77" l="1"/>
  <c r="C7" i="77" l="1"/>
  <c r="AK43" i="80"/>
  <c r="AL43" i="80" s="1"/>
  <c r="C109" i="77" l="1"/>
  <c r="M9" i="77" l="1"/>
  <c r="M10" i="77"/>
  <c r="M11" i="77"/>
  <c r="M12" i="77"/>
  <c r="M13" i="77"/>
  <c r="M14" i="77"/>
  <c r="M15" i="77"/>
  <c r="M16" i="77"/>
  <c r="M17" i="77"/>
  <c r="M18" i="77"/>
  <c r="M19" i="77"/>
  <c r="M20" i="77"/>
  <c r="M21" i="77"/>
  <c r="M22" i="77"/>
  <c r="M23" i="77"/>
  <c r="M24"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5" i="77"/>
  <c r="M106" i="77"/>
  <c r="M107" i="77"/>
  <c r="M108" i="77"/>
  <c r="M109" i="77"/>
  <c r="M110" i="77"/>
  <c r="M111" i="77"/>
  <c r="M112" i="77"/>
  <c r="M113" i="77"/>
  <c r="M114" i="77"/>
  <c r="M115" i="77"/>
  <c r="M117" i="77"/>
  <c r="M118" i="77"/>
  <c r="M119" i="77"/>
  <c r="M120"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I171" i="77"/>
  <c r="I172" i="77"/>
  <c r="I173" i="77"/>
  <c r="I174" i="77"/>
  <c r="I175" i="77"/>
  <c r="I176" i="77"/>
  <c r="I177" i="77"/>
  <c r="I178" i="77"/>
  <c r="I179" i="77"/>
  <c r="I180" i="77"/>
  <c r="I181" i="77"/>
  <c r="I182" i="77"/>
  <c r="I183" i="77"/>
  <c r="I184" i="77"/>
  <c r="I185" i="77"/>
  <c r="I186" i="77"/>
  <c r="G145" i="77"/>
  <c r="G151" i="77"/>
  <c r="G157" i="77"/>
  <c r="F145" i="77"/>
  <c r="F151" i="77"/>
  <c r="F157" i="77"/>
  <c r="F163" i="77"/>
  <c r="F169" i="77"/>
  <c r="F175" i="77"/>
  <c r="E43" i="77"/>
  <c r="E49" i="77"/>
  <c r="E55" i="77"/>
  <c r="E61" i="77"/>
  <c r="E67" i="77"/>
  <c r="E73" i="77"/>
  <c r="E79" i="77"/>
  <c r="E91" i="77"/>
  <c r="E97" i="77"/>
  <c r="E103" i="77"/>
  <c r="E109" i="77"/>
  <c r="E115" i="77"/>
  <c r="E19" i="77"/>
  <c r="E25" i="77"/>
  <c r="E31" i="77"/>
  <c r="E37" i="77"/>
  <c r="E7" i="77"/>
  <c r="E13" i="77"/>
  <c r="C73" i="77" l="1"/>
  <c r="C79" i="77"/>
  <c r="C85" i="77"/>
  <c r="C91" i="77"/>
  <c r="C97" i="77"/>
  <c r="C103" i="77"/>
  <c r="C67" i="77"/>
  <c r="F67" i="77"/>
  <c r="C13" i="82"/>
  <c r="C19" i="82"/>
  <c r="C25" i="82"/>
  <c r="J72" i="77" l="1"/>
  <c r="J71" i="77"/>
  <c r="J70" i="77"/>
  <c r="J69" i="77"/>
  <c r="AA99" i="66" l="1"/>
  <c r="O99" i="66"/>
  <c r="AM78" i="66"/>
  <c r="AG57" i="66"/>
  <c r="O57" i="66"/>
  <c r="AG78" i="66"/>
  <c r="AA78" i="66"/>
  <c r="AM36" i="66"/>
  <c r="AA57" i="66"/>
  <c r="AG99" i="66"/>
  <c r="U57" i="66"/>
  <c r="U78" i="66"/>
  <c r="O36" i="66"/>
  <c r="AG36" i="66"/>
  <c r="U99" i="66"/>
  <c r="AM99" i="66"/>
  <c r="U36" i="66"/>
  <c r="AA36" i="66"/>
  <c r="AM57" i="66"/>
  <c r="O78" i="66"/>
  <c r="Y78" i="66"/>
  <c r="AK99" i="66"/>
  <c r="Y99" i="66"/>
  <c r="S78" i="66"/>
  <c r="AK78" i="66"/>
  <c r="AE57" i="66"/>
  <c r="AK36" i="66"/>
  <c r="M99" i="66"/>
  <c r="Y57" i="66"/>
  <c r="AE99" i="66"/>
  <c r="S36" i="66"/>
  <c r="S99" i="66"/>
  <c r="Y36" i="66"/>
  <c r="AE36" i="66"/>
  <c r="AE78" i="66"/>
  <c r="S57" i="66"/>
  <c r="M78" i="66"/>
  <c r="AK57" i="66"/>
  <c r="M57" i="66"/>
  <c r="M36" i="66"/>
  <c r="AD99" i="66"/>
  <c r="R99" i="66"/>
  <c r="AJ78" i="66"/>
  <c r="X78" i="66"/>
  <c r="X57" i="66"/>
  <c r="L36" i="66"/>
  <c r="X99" i="66"/>
  <c r="AD36" i="66"/>
  <c r="R78" i="66"/>
  <c r="AD57" i="66"/>
  <c r="AJ36" i="66"/>
  <c r="L99" i="66"/>
  <c r="L78" i="66"/>
  <c r="AJ57" i="66"/>
  <c r="L57" i="66"/>
  <c r="AD78" i="66"/>
  <c r="AJ99" i="66"/>
  <c r="R36" i="66"/>
  <c r="X36" i="66"/>
  <c r="R57" i="66"/>
  <c r="AE16" i="66"/>
  <c r="Y16" i="66"/>
  <c r="S16" i="66"/>
  <c r="AK16" i="66"/>
  <c r="M16" i="66"/>
  <c r="I70" i="77"/>
  <c r="K70" i="77" s="1"/>
  <c r="AM16" i="66"/>
  <c r="O16" i="66"/>
  <c r="AG16" i="66"/>
  <c r="U16" i="66"/>
  <c r="AA16" i="66"/>
  <c r="I72" i="77"/>
  <c r="K72" i="77" s="1"/>
  <c r="AJ16" i="66"/>
  <c r="L16" i="66"/>
  <c r="AD16" i="66"/>
  <c r="X16" i="66"/>
  <c r="R16" i="66"/>
  <c r="I69" i="77"/>
  <c r="K69" i="77" s="1"/>
  <c r="AF99" i="66" l="1"/>
  <c r="T99" i="66"/>
  <c r="AL78" i="66"/>
  <c r="Z78" i="66"/>
  <c r="N78" i="66"/>
  <c r="AL99" i="66"/>
  <c r="Z57" i="66"/>
  <c r="Z99" i="66"/>
  <c r="T78" i="66"/>
  <c r="N99" i="66"/>
  <c r="AF57" i="66"/>
  <c r="AL36" i="66"/>
  <c r="T57" i="66"/>
  <c r="N57" i="66"/>
  <c r="Z36" i="66"/>
  <c r="AF36" i="66"/>
  <c r="AF78" i="66"/>
  <c r="T36" i="66"/>
  <c r="N36" i="66"/>
  <c r="AL57" i="66"/>
  <c r="I67" i="77"/>
  <c r="Z16" i="66"/>
  <c r="T16" i="66"/>
  <c r="AL16" i="66"/>
  <c r="N16" i="66"/>
  <c r="AF16" i="66"/>
  <c r="I71" i="77"/>
  <c r="K71" i="77" s="1"/>
  <c r="AA26" i="80"/>
  <c r="I68" i="77" l="1"/>
  <c r="C5" i="64"/>
  <c r="F19" i="77" l="1"/>
  <c r="AA25" i="80"/>
  <c r="AA24" i="80"/>
  <c r="Y25" i="80"/>
  <c r="Y24" i="80"/>
  <c r="C6" i="64"/>
  <c r="E13" i="82" l="1"/>
  <c r="E19" i="82"/>
  <c r="E25" i="82"/>
  <c r="E31" i="82"/>
  <c r="E37" i="82"/>
  <c r="E43" i="82"/>
  <c r="E49" i="82"/>
  <c r="E55" i="82"/>
  <c r="E61" i="82"/>
  <c r="E67" i="82"/>
  <c r="E73" i="82"/>
  <c r="E79" i="82"/>
  <c r="E85" i="82"/>
  <c r="E91" i="82"/>
  <c r="E97" i="82"/>
  <c r="E103" i="82"/>
  <c r="E109" i="82"/>
  <c r="E7" i="82"/>
  <c r="D13" i="82"/>
  <c r="D19" i="82"/>
  <c r="D25" i="82"/>
  <c r="D31" i="82"/>
  <c r="D37" i="82"/>
  <c r="D43" i="82"/>
  <c r="D49" i="82"/>
  <c r="D55" i="82"/>
  <c r="D61" i="82"/>
  <c r="D67" i="82"/>
  <c r="D73" i="82"/>
  <c r="D79" i="82"/>
  <c r="D85" i="82"/>
  <c r="D91" i="82"/>
  <c r="D97" i="82"/>
  <c r="D103" i="82"/>
  <c r="D7" i="82"/>
  <c r="C31" i="82"/>
  <c r="C37" i="82"/>
  <c r="C43" i="82"/>
  <c r="C49" i="82"/>
  <c r="C55" i="82"/>
  <c r="C61" i="82"/>
  <c r="C67" i="82"/>
  <c r="C73" i="82"/>
  <c r="C79" i="82"/>
  <c r="C85" i="82"/>
  <c r="C91" i="82"/>
  <c r="C97" i="82"/>
  <c r="C103" i="82"/>
  <c r="C109" i="82"/>
  <c r="C115" i="82"/>
  <c r="C121" i="82"/>
  <c r="C127" i="82"/>
  <c r="C133" i="82"/>
  <c r="C139" i="82"/>
  <c r="C145" i="82"/>
  <c r="C151" i="82"/>
  <c r="C7" i="82"/>
  <c r="F19" i="82" l="1"/>
  <c r="G19" i="82"/>
  <c r="H19" i="82"/>
  <c r="F25" i="82"/>
  <c r="G25" i="82"/>
  <c r="H25" i="82"/>
  <c r="F91" i="82"/>
  <c r="G91" i="82"/>
  <c r="H91" i="82"/>
  <c r="I91" i="82"/>
  <c r="J91" i="82"/>
  <c r="K91" i="82"/>
  <c r="L91" i="82"/>
  <c r="M52" i="81" l="1"/>
  <c r="N52" i="81" s="1"/>
  <c r="U10" i="72" l="1"/>
  <c r="M8" i="77"/>
  <c r="L8" i="77"/>
  <c r="C13" i="77"/>
  <c r="C19" i="77"/>
  <c r="C25" i="77"/>
  <c r="C31" i="77"/>
  <c r="C37" i="77"/>
  <c r="C43" i="77"/>
  <c r="C49" i="77"/>
  <c r="C55" i="77"/>
  <c r="C61" i="77"/>
  <c r="N62" i="81"/>
  <c r="N61" i="81"/>
  <c r="N60" i="81"/>
  <c r="N59" i="81"/>
  <c r="N58" i="81"/>
  <c r="N57" i="81"/>
  <c r="N56" i="81"/>
  <c r="N55" i="81"/>
  <c r="N54" i="81"/>
  <c r="N53" i="81"/>
  <c r="P34" i="81"/>
  <c r="N34" i="81"/>
  <c r="P33" i="81"/>
  <c r="N33" i="81"/>
  <c r="P32" i="81"/>
  <c r="N32" i="81"/>
  <c r="P31" i="81"/>
  <c r="N31" i="81"/>
  <c r="P30" i="81"/>
  <c r="N30" i="81"/>
  <c r="P29" i="81"/>
  <c r="N29" i="81"/>
  <c r="P28" i="81"/>
  <c r="N28" i="81"/>
  <c r="P27" i="81"/>
  <c r="N27" i="81"/>
  <c r="P26" i="81"/>
  <c r="N26" i="81"/>
  <c r="P25" i="81"/>
  <c r="N25" i="81"/>
  <c r="P24" i="81"/>
  <c r="N24" i="81"/>
  <c r="P23" i="81"/>
  <c r="N23" i="81"/>
  <c r="P22" i="81"/>
  <c r="N22" i="81"/>
  <c r="P11" i="81"/>
  <c r="N11" i="81"/>
  <c r="P10" i="81"/>
  <c r="N10" i="81"/>
  <c r="K38" i="81"/>
  <c r="S36" i="81" s="1"/>
  <c r="AK248" i="80"/>
  <c r="AL248" i="80" s="1"/>
  <c r="AH248" i="80"/>
  <c r="AI248" i="80" s="1"/>
  <c r="AA248" i="80"/>
  <c r="Y248" i="80"/>
  <c r="W248" i="80"/>
  <c r="V248" i="80"/>
  <c r="T248" i="80"/>
  <c r="R248" i="80"/>
  <c r="P248" i="80"/>
  <c r="N248" i="80"/>
  <c r="L248" i="80"/>
  <c r="J248" i="80"/>
  <c r="B248" i="80"/>
  <c r="AK247" i="80"/>
  <c r="AL247" i="80" s="1"/>
  <c r="AH247" i="80"/>
  <c r="AI247" i="80" s="1"/>
  <c r="AA247" i="80"/>
  <c r="Y247" i="80"/>
  <c r="W247" i="80"/>
  <c r="V247" i="80"/>
  <c r="T247" i="80"/>
  <c r="R247" i="80"/>
  <c r="P247" i="80"/>
  <c r="N247" i="80"/>
  <c r="L247" i="80"/>
  <c r="J247" i="80"/>
  <c r="B247" i="80"/>
  <c r="AK246" i="80"/>
  <c r="AL246" i="80" s="1"/>
  <c r="AH246" i="80"/>
  <c r="AI246" i="80" s="1"/>
  <c r="AA246" i="80"/>
  <c r="Y246" i="80"/>
  <c r="W246" i="80"/>
  <c r="X246" i="80" s="1"/>
  <c r="AB246" i="80" s="1"/>
  <c r="AC246" i="80" s="1"/>
  <c r="V246" i="80"/>
  <c r="T246" i="80"/>
  <c r="R246" i="80"/>
  <c r="P246" i="80"/>
  <c r="N246" i="80"/>
  <c r="L246" i="80"/>
  <c r="J246" i="80"/>
  <c r="B246" i="80"/>
  <c r="AK245" i="80"/>
  <c r="AL245" i="80" s="1"/>
  <c r="AH245" i="80"/>
  <c r="AI245" i="80" s="1"/>
  <c r="AA245" i="80"/>
  <c r="Y245" i="80"/>
  <c r="W245" i="80"/>
  <c r="X245" i="80" s="1"/>
  <c r="V245" i="80"/>
  <c r="T245" i="80"/>
  <c r="R245" i="80"/>
  <c r="P245" i="80"/>
  <c r="N245" i="80"/>
  <c r="L245" i="80"/>
  <c r="J245" i="80"/>
  <c r="B245" i="80"/>
  <c r="AK244" i="80"/>
  <c r="AL244" i="80" s="1"/>
  <c r="AH244" i="80"/>
  <c r="AI244" i="80" s="1"/>
  <c r="AA244" i="80"/>
  <c r="Y244" i="80"/>
  <c r="W244" i="80"/>
  <c r="X244" i="80" s="1"/>
  <c r="V244" i="80"/>
  <c r="T244" i="80"/>
  <c r="R244" i="80"/>
  <c r="P244" i="80"/>
  <c r="N244" i="80"/>
  <c r="L244" i="80"/>
  <c r="J244" i="80"/>
  <c r="B244" i="80"/>
  <c r="AK243" i="80"/>
  <c r="AL243" i="80" s="1"/>
  <c r="AH243" i="80"/>
  <c r="AI243" i="80" s="1"/>
  <c r="AA243" i="80"/>
  <c r="Y243" i="80"/>
  <c r="W243" i="80"/>
  <c r="X243" i="80" s="1"/>
  <c r="V243" i="80"/>
  <c r="T243" i="80"/>
  <c r="R243" i="80"/>
  <c r="P243" i="80"/>
  <c r="N243" i="80"/>
  <c r="L243" i="80"/>
  <c r="J243" i="80"/>
  <c r="B243" i="80"/>
  <c r="AK242" i="80"/>
  <c r="AL242" i="80" s="1"/>
  <c r="AH242" i="80"/>
  <c r="AI242" i="80" s="1"/>
  <c r="AA242" i="80"/>
  <c r="Y242" i="80"/>
  <c r="W242" i="80"/>
  <c r="X242" i="80" s="1"/>
  <c r="V242" i="80"/>
  <c r="T242" i="80"/>
  <c r="R242" i="80"/>
  <c r="P242" i="80"/>
  <c r="N242" i="80"/>
  <c r="L242" i="80"/>
  <c r="J242" i="80"/>
  <c r="B242" i="80"/>
  <c r="AK241" i="80"/>
  <c r="AL241" i="80" s="1"/>
  <c r="AH241" i="80"/>
  <c r="AI241" i="80" s="1"/>
  <c r="AA241" i="80"/>
  <c r="Y241" i="80"/>
  <c r="W241" i="80"/>
  <c r="X241" i="80" s="1"/>
  <c r="V241" i="80"/>
  <c r="T241" i="80"/>
  <c r="R241" i="80"/>
  <c r="P241" i="80"/>
  <c r="N241" i="80"/>
  <c r="L241" i="80"/>
  <c r="J241" i="80"/>
  <c r="B241" i="80"/>
  <c r="AK240" i="80"/>
  <c r="AL240" i="80" s="1"/>
  <c r="AH240" i="80"/>
  <c r="AI240" i="80" s="1"/>
  <c r="AA240" i="80"/>
  <c r="Y240" i="80"/>
  <c r="W240" i="80"/>
  <c r="X240" i="80" s="1"/>
  <c r="V240" i="80"/>
  <c r="T240" i="80"/>
  <c r="R240" i="80"/>
  <c r="P240" i="80"/>
  <c r="N240" i="80"/>
  <c r="L240" i="80"/>
  <c r="J240" i="80"/>
  <c r="B240" i="80"/>
  <c r="AK239" i="80"/>
  <c r="AL239" i="80" s="1"/>
  <c r="AH239" i="80"/>
  <c r="AI239" i="80" s="1"/>
  <c r="AA239" i="80"/>
  <c r="Y239" i="80"/>
  <c r="W239" i="80"/>
  <c r="X239" i="80" s="1"/>
  <c r="V239" i="80"/>
  <c r="T239" i="80"/>
  <c r="R239" i="80"/>
  <c r="P239" i="80"/>
  <c r="N239" i="80"/>
  <c r="L239" i="80"/>
  <c r="J239" i="80"/>
  <c r="B239" i="80"/>
  <c r="AK238" i="80"/>
  <c r="AL238" i="80" s="1"/>
  <c r="AH238" i="80"/>
  <c r="AI238" i="80" s="1"/>
  <c r="AA238" i="80"/>
  <c r="Y238" i="80"/>
  <c r="W238" i="80"/>
  <c r="X238" i="80" s="1"/>
  <c r="V238" i="80"/>
  <c r="T238" i="80"/>
  <c r="R238" i="80"/>
  <c r="P238" i="80"/>
  <c r="N238" i="80"/>
  <c r="L238" i="80"/>
  <c r="J238" i="80"/>
  <c r="B238" i="80"/>
  <c r="AK237" i="80"/>
  <c r="AL237" i="80" s="1"/>
  <c r="AH237" i="80"/>
  <c r="AI237" i="80" s="1"/>
  <c r="AA237" i="80"/>
  <c r="Y237" i="80"/>
  <c r="W237" i="80"/>
  <c r="X237" i="80" s="1"/>
  <c r="V237" i="80"/>
  <c r="T237" i="80"/>
  <c r="R237" i="80"/>
  <c r="P237" i="80"/>
  <c r="N237" i="80"/>
  <c r="L237" i="80"/>
  <c r="J237" i="80"/>
  <c r="B237" i="80"/>
  <c r="AK236" i="80"/>
  <c r="AL236" i="80" s="1"/>
  <c r="AH236" i="80"/>
  <c r="AI236" i="80" s="1"/>
  <c r="AA236" i="80"/>
  <c r="Y236" i="80"/>
  <c r="W236" i="80"/>
  <c r="X236" i="80" s="1"/>
  <c r="V236" i="80"/>
  <c r="T236" i="80"/>
  <c r="R236" i="80"/>
  <c r="P236" i="80"/>
  <c r="N236" i="80"/>
  <c r="L236" i="80"/>
  <c r="J236" i="80"/>
  <c r="B236" i="80"/>
  <c r="AK235" i="80"/>
  <c r="AL235" i="80" s="1"/>
  <c r="AH235" i="80"/>
  <c r="AI235" i="80" s="1"/>
  <c r="AA235" i="80"/>
  <c r="Y235" i="80"/>
  <c r="W235" i="80"/>
  <c r="X235" i="80" s="1"/>
  <c r="V235" i="80"/>
  <c r="T235" i="80"/>
  <c r="R235" i="80"/>
  <c r="P235" i="80"/>
  <c r="N235" i="80"/>
  <c r="L235" i="80"/>
  <c r="J235" i="80"/>
  <c r="B235" i="80"/>
  <c r="AK234" i="80"/>
  <c r="AL234" i="80" s="1"/>
  <c r="AH234" i="80"/>
  <c r="AI234" i="80" s="1"/>
  <c r="AA234" i="80"/>
  <c r="Y234" i="80"/>
  <c r="W234" i="80"/>
  <c r="X234" i="80" s="1"/>
  <c r="V234" i="80"/>
  <c r="T234" i="80"/>
  <c r="R234" i="80"/>
  <c r="P234" i="80"/>
  <c r="N234" i="80"/>
  <c r="L234" i="80"/>
  <c r="J234" i="80"/>
  <c r="B234" i="80"/>
  <c r="AK233" i="80"/>
  <c r="AL233" i="80" s="1"/>
  <c r="AH233" i="80"/>
  <c r="AI233" i="80" s="1"/>
  <c r="AA233" i="80"/>
  <c r="Y233" i="80"/>
  <c r="W233" i="80"/>
  <c r="X233" i="80" s="1"/>
  <c r="V233" i="80"/>
  <c r="T233" i="80"/>
  <c r="R233" i="80"/>
  <c r="P233" i="80"/>
  <c r="N233" i="80"/>
  <c r="L233" i="80"/>
  <c r="J233" i="80"/>
  <c r="B233" i="80"/>
  <c r="AK232" i="80"/>
  <c r="AL232" i="80" s="1"/>
  <c r="AH232" i="80"/>
  <c r="AI232" i="80" s="1"/>
  <c r="AA232" i="80"/>
  <c r="Y232" i="80"/>
  <c r="W232" i="80"/>
  <c r="X232" i="80" s="1"/>
  <c r="V232" i="80"/>
  <c r="T232" i="80"/>
  <c r="R232" i="80"/>
  <c r="P232" i="80"/>
  <c r="N232" i="80"/>
  <c r="L232" i="80"/>
  <c r="J232" i="80"/>
  <c r="B232" i="80"/>
  <c r="AK231" i="80"/>
  <c r="AL231" i="80" s="1"/>
  <c r="AH231" i="80"/>
  <c r="AI231" i="80" s="1"/>
  <c r="AA231" i="80"/>
  <c r="Y231" i="80"/>
  <c r="W231" i="80"/>
  <c r="X231" i="80" s="1"/>
  <c r="V231" i="80"/>
  <c r="T231" i="80"/>
  <c r="R231" i="80"/>
  <c r="P231" i="80"/>
  <c r="N231" i="80"/>
  <c r="L231" i="80"/>
  <c r="J231" i="80"/>
  <c r="B231" i="80"/>
  <c r="AK230" i="80"/>
  <c r="AL230" i="80" s="1"/>
  <c r="AH230" i="80"/>
  <c r="AI230" i="80" s="1"/>
  <c r="AA230" i="80"/>
  <c r="Y230" i="80"/>
  <c r="W230" i="80"/>
  <c r="X230" i="80" s="1"/>
  <c r="V230" i="80"/>
  <c r="T230" i="80"/>
  <c r="R230" i="80"/>
  <c r="P230" i="80"/>
  <c r="N230" i="80"/>
  <c r="L230" i="80"/>
  <c r="J230" i="80"/>
  <c r="B230" i="80"/>
  <c r="AK229" i="80"/>
  <c r="AL229" i="80" s="1"/>
  <c r="AH229" i="80"/>
  <c r="AI229" i="80" s="1"/>
  <c r="AA229" i="80"/>
  <c r="Y229" i="80"/>
  <c r="W229" i="80"/>
  <c r="X229" i="80" s="1"/>
  <c r="V229" i="80"/>
  <c r="T229" i="80"/>
  <c r="R229" i="80"/>
  <c r="P229" i="80"/>
  <c r="N229" i="80"/>
  <c r="L229" i="80"/>
  <c r="J229" i="80"/>
  <c r="B229" i="80"/>
  <c r="AK228" i="80"/>
  <c r="AL228" i="80" s="1"/>
  <c r="AH228" i="80"/>
  <c r="AI228" i="80" s="1"/>
  <c r="AA228" i="80"/>
  <c r="Y228" i="80"/>
  <c r="W228" i="80"/>
  <c r="X228" i="80" s="1"/>
  <c r="V228" i="80"/>
  <c r="T228" i="80"/>
  <c r="R228" i="80"/>
  <c r="P228" i="80"/>
  <c r="N228" i="80"/>
  <c r="L228" i="80"/>
  <c r="J228" i="80"/>
  <c r="B228" i="80"/>
  <c r="AK227" i="80"/>
  <c r="AL227" i="80" s="1"/>
  <c r="AH227" i="80"/>
  <c r="AI227" i="80" s="1"/>
  <c r="AA227" i="80"/>
  <c r="Y227" i="80"/>
  <c r="W227" i="80"/>
  <c r="X227" i="80" s="1"/>
  <c r="V227" i="80"/>
  <c r="T227" i="80"/>
  <c r="R227" i="80"/>
  <c r="P227" i="80"/>
  <c r="N227" i="80"/>
  <c r="L227" i="80"/>
  <c r="J227" i="80"/>
  <c r="B227" i="80"/>
  <c r="AK226" i="80"/>
  <c r="AL226" i="80" s="1"/>
  <c r="AH226" i="80"/>
  <c r="AI226" i="80" s="1"/>
  <c r="AA226" i="80"/>
  <c r="Y226" i="80"/>
  <c r="W226" i="80"/>
  <c r="X226" i="80" s="1"/>
  <c r="V226" i="80"/>
  <c r="T226" i="80"/>
  <c r="R226" i="80"/>
  <c r="P226" i="80"/>
  <c r="N226" i="80"/>
  <c r="L226" i="80"/>
  <c r="J226" i="80"/>
  <c r="B226" i="80"/>
  <c r="AK225" i="80"/>
  <c r="AL225" i="80" s="1"/>
  <c r="AH225" i="80"/>
  <c r="AI225" i="80" s="1"/>
  <c r="AA225" i="80"/>
  <c r="Y225" i="80"/>
  <c r="W225" i="80"/>
  <c r="X225" i="80" s="1"/>
  <c r="V225" i="80"/>
  <c r="T225" i="80"/>
  <c r="R225" i="80"/>
  <c r="P225" i="80"/>
  <c r="N225" i="80"/>
  <c r="L225" i="80"/>
  <c r="J225" i="80"/>
  <c r="B225" i="80"/>
  <c r="AK224" i="80"/>
  <c r="AL224" i="80" s="1"/>
  <c r="AH224" i="80"/>
  <c r="AI224" i="80" s="1"/>
  <c r="AA224" i="80"/>
  <c r="Y224" i="80"/>
  <c r="W224" i="80"/>
  <c r="X224" i="80" s="1"/>
  <c r="V224" i="80"/>
  <c r="T224" i="80"/>
  <c r="R224" i="80"/>
  <c r="P224" i="80"/>
  <c r="N224" i="80"/>
  <c r="L224" i="80"/>
  <c r="J224" i="80"/>
  <c r="B224" i="80"/>
  <c r="AK223" i="80"/>
  <c r="AL223" i="80" s="1"/>
  <c r="AH223" i="80"/>
  <c r="AI223" i="80" s="1"/>
  <c r="AA223" i="80"/>
  <c r="Y223" i="80"/>
  <c r="W223" i="80"/>
  <c r="X223" i="80" s="1"/>
  <c r="V223" i="80"/>
  <c r="T223" i="80"/>
  <c r="R223" i="80"/>
  <c r="P223" i="80"/>
  <c r="N223" i="80"/>
  <c r="L223" i="80"/>
  <c r="J223" i="80"/>
  <c r="B223" i="80"/>
  <c r="AK222" i="80"/>
  <c r="AL222" i="80" s="1"/>
  <c r="AH222" i="80"/>
  <c r="AI222" i="80" s="1"/>
  <c r="AA222" i="80"/>
  <c r="Y222" i="80"/>
  <c r="W222" i="80"/>
  <c r="X222" i="80" s="1"/>
  <c r="V222" i="80"/>
  <c r="T222" i="80"/>
  <c r="R222" i="80"/>
  <c r="P222" i="80"/>
  <c r="N222" i="80"/>
  <c r="L222" i="80"/>
  <c r="J222" i="80"/>
  <c r="B222" i="80"/>
  <c r="AK221" i="80"/>
  <c r="AL221" i="80" s="1"/>
  <c r="AH221" i="80"/>
  <c r="AI221" i="80" s="1"/>
  <c r="AA221" i="80"/>
  <c r="Y221" i="80"/>
  <c r="W221" i="80"/>
  <c r="X221" i="80" s="1"/>
  <c r="V221" i="80"/>
  <c r="T221" i="80"/>
  <c r="R221" i="80"/>
  <c r="P221" i="80"/>
  <c r="N221" i="80"/>
  <c r="L221" i="80"/>
  <c r="J221" i="80"/>
  <c r="B221" i="80"/>
  <c r="AK220" i="80"/>
  <c r="AL220" i="80" s="1"/>
  <c r="AH220" i="80"/>
  <c r="AI220" i="80" s="1"/>
  <c r="AA220" i="80"/>
  <c r="Y220" i="80"/>
  <c r="W220" i="80"/>
  <c r="X220" i="80" s="1"/>
  <c r="V220" i="80"/>
  <c r="T220" i="80"/>
  <c r="R220" i="80"/>
  <c r="P220" i="80"/>
  <c r="N220" i="80"/>
  <c r="L220" i="80"/>
  <c r="J220" i="80"/>
  <c r="B220" i="80"/>
  <c r="AK219" i="80"/>
  <c r="AL219" i="80" s="1"/>
  <c r="AH219" i="80"/>
  <c r="AI219" i="80" s="1"/>
  <c r="AA219" i="80"/>
  <c r="Y219" i="80"/>
  <c r="W219" i="80"/>
  <c r="X219" i="80" s="1"/>
  <c r="V219" i="80"/>
  <c r="T219" i="80"/>
  <c r="R219" i="80"/>
  <c r="P219" i="80"/>
  <c r="N219" i="80"/>
  <c r="L219" i="80"/>
  <c r="J219" i="80"/>
  <c r="B219" i="80"/>
  <c r="AK218" i="80"/>
  <c r="AL218" i="80" s="1"/>
  <c r="AH218" i="80"/>
  <c r="AI218" i="80" s="1"/>
  <c r="AA218" i="80"/>
  <c r="Y218" i="80"/>
  <c r="W218" i="80"/>
  <c r="X218" i="80" s="1"/>
  <c r="V218" i="80"/>
  <c r="T218" i="80"/>
  <c r="R218" i="80"/>
  <c r="P218" i="80"/>
  <c r="N218" i="80"/>
  <c r="L218" i="80"/>
  <c r="J218" i="80"/>
  <c r="B218" i="80"/>
  <c r="AK217" i="80"/>
  <c r="AL217" i="80" s="1"/>
  <c r="AH217" i="80"/>
  <c r="AI217" i="80" s="1"/>
  <c r="AA217" i="80"/>
  <c r="Y217" i="80"/>
  <c r="W217" i="80"/>
  <c r="X217" i="80" s="1"/>
  <c r="V217" i="80"/>
  <c r="T217" i="80"/>
  <c r="R217" i="80"/>
  <c r="P217" i="80"/>
  <c r="N217" i="80"/>
  <c r="L217" i="80"/>
  <c r="J217" i="80"/>
  <c r="B217" i="80"/>
  <c r="AK216" i="80"/>
  <c r="AL216" i="80" s="1"/>
  <c r="AH216" i="80"/>
  <c r="AI216" i="80" s="1"/>
  <c r="AA216" i="80"/>
  <c r="Y216" i="80"/>
  <c r="W216" i="80"/>
  <c r="X216" i="80" s="1"/>
  <c r="V216" i="80"/>
  <c r="T216" i="80"/>
  <c r="R216" i="80"/>
  <c r="P216" i="80"/>
  <c r="N216" i="80"/>
  <c r="L216" i="80"/>
  <c r="J216" i="80"/>
  <c r="B216" i="80"/>
  <c r="AK215" i="80"/>
  <c r="AL215" i="80" s="1"/>
  <c r="AH215" i="80"/>
  <c r="AI215" i="80" s="1"/>
  <c r="AA215" i="80"/>
  <c r="Y215" i="80"/>
  <c r="W215" i="80"/>
  <c r="X215" i="80" s="1"/>
  <c r="V215" i="80"/>
  <c r="T215" i="80"/>
  <c r="R215" i="80"/>
  <c r="P215" i="80"/>
  <c r="N215" i="80"/>
  <c r="L215" i="80"/>
  <c r="J215" i="80"/>
  <c r="B215" i="80"/>
  <c r="AK214" i="80"/>
  <c r="AL214" i="80" s="1"/>
  <c r="AH214" i="80"/>
  <c r="AI214" i="80" s="1"/>
  <c r="AA214" i="80"/>
  <c r="Y214" i="80"/>
  <c r="W214" i="80"/>
  <c r="X214" i="80" s="1"/>
  <c r="V214" i="80"/>
  <c r="T214" i="80"/>
  <c r="R214" i="80"/>
  <c r="P214" i="80"/>
  <c r="N214" i="80"/>
  <c r="L214" i="80"/>
  <c r="J214" i="80"/>
  <c r="B214" i="80"/>
  <c r="AK213" i="80"/>
  <c r="AL213" i="80" s="1"/>
  <c r="AH213" i="80"/>
  <c r="AI213" i="80" s="1"/>
  <c r="AA213" i="80"/>
  <c r="Y213" i="80"/>
  <c r="W213" i="80"/>
  <c r="X213" i="80" s="1"/>
  <c r="V213" i="80"/>
  <c r="T213" i="80"/>
  <c r="R213" i="80"/>
  <c r="P213" i="80"/>
  <c r="N213" i="80"/>
  <c r="L213" i="80"/>
  <c r="J213" i="80"/>
  <c r="B213" i="80"/>
  <c r="AK212" i="80"/>
  <c r="AL212" i="80" s="1"/>
  <c r="AH212" i="80"/>
  <c r="AI212" i="80" s="1"/>
  <c r="AA212" i="80"/>
  <c r="Y212" i="80"/>
  <c r="W212" i="80"/>
  <c r="X212" i="80" s="1"/>
  <c r="V212" i="80"/>
  <c r="T212" i="80"/>
  <c r="R212" i="80"/>
  <c r="P212" i="80"/>
  <c r="N212" i="80"/>
  <c r="L212" i="80"/>
  <c r="J212" i="80"/>
  <c r="B212" i="80"/>
  <c r="AK211" i="80"/>
  <c r="AL211" i="80" s="1"/>
  <c r="AH211" i="80"/>
  <c r="AI211" i="80" s="1"/>
  <c r="AA211" i="80"/>
  <c r="Y211" i="80"/>
  <c r="W211" i="80"/>
  <c r="X211" i="80" s="1"/>
  <c r="V211" i="80"/>
  <c r="T211" i="80"/>
  <c r="R211" i="80"/>
  <c r="P211" i="80"/>
  <c r="N211" i="80"/>
  <c r="L211" i="80"/>
  <c r="J211" i="80"/>
  <c r="B211" i="80"/>
  <c r="AK210" i="80"/>
  <c r="AL210" i="80" s="1"/>
  <c r="AH210" i="80"/>
  <c r="AI210" i="80" s="1"/>
  <c r="AA210" i="80"/>
  <c r="Y210" i="80"/>
  <c r="W210" i="80"/>
  <c r="X210" i="80" s="1"/>
  <c r="V210" i="80"/>
  <c r="T210" i="80"/>
  <c r="R210" i="80"/>
  <c r="P210" i="80"/>
  <c r="N210" i="80"/>
  <c r="L210" i="80"/>
  <c r="J210" i="80"/>
  <c r="B210" i="80"/>
  <c r="AK209" i="80"/>
  <c r="AL209" i="80" s="1"/>
  <c r="AH209" i="80"/>
  <c r="AI209" i="80" s="1"/>
  <c r="AA209" i="80"/>
  <c r="Y209" i="80"/>
  <c r="W209" i="80"/>
  <c r="X209" i="80" s="1"/>
  <c r="V209" i="80"/>
  <c r="T209" i="80"/>
  <c r="R209" i="80"/>
  <c r="P209" i="80"/>
  <c r="N209" i="80"/>
  <c r="L209" i="80"/>
  <c r="J209" i="80"/>
  <c r="B209" i="80"/>
  <c r="AK208" i="80"/>
  <c r="AL208" i="80" s="1"/>
  <c r="AH208" i="80"/>
  <c r="AI208" i="80" s="1"/>
  <c r="AA208" i="80"/>
  <c r="Y208" i="80"/>
  <c r="W208" i="80"/>
  <c r="X208" i="80" s="1"/>
  <c r="V208" i="80"/>
  <c r="T208" i="80"/>
  <c r="R208" i="80"/>
  <c r="P208" i="80"/>
  <c r="N208" i="80"/>
  <c r="L208" i="80"/>
  <c r="J208" i="80"/>
  <c r="B208" i="80"/>
  <c r="AK207" i="80"/>
  <c r="AL207" i="80" s="1"/>
  <c r="AH207" i="80"/>
  <c r="AI207" i="80" s="1"/>
  <c r="AA207" i="80"/>
  <c r="Y207" i="80"/>
  <c r="W207" i="80"/>
  <c r="X207" i="80" s="1"/>
  <c r="V207" i="80"/>
  <c r="T207" i="80"/>
  <c r="R207" i="80"/>
  <c r="P207" i="80"/>
  <c r="N207" i="80"/>
  <c r="L207" i="80"/>
  <c r="J207" i="80"/>
  <c r="B207" i="80"/>
  <c r="AK206" i="80"/>
  <c r="AL206" i="80" s="1"/>
  <c r="AH206" i="80"/>
  <c r="AI206" i="80" s="1"/>
  <c r="AA206" i="80"/>
  <c r="Y206" i="80"/>
  <c r="W206" i="80"/>
  <c r="X206" i="80" s="1"/>
  <c r="V206" i="80"/>
  <c r="T206" i="80"/>
  <c r="R206" i="80"/>
  <c r="P206" i="80"/>
  <c r="N206" i="80"/>
  <c r="L206" i="80"/>
  <c r="J206" i="80"/>
  <c r="B206" i="80"/>
  <c r="AK205" i="80"/>
  <c r="AL205" i="80" s="1"/>
  <c r="AH205" i="80"/>
  <c r="AI205" i="80" s="1"/>
  <c r="AA205" i="80"/>
  <c r="Y205" i="80"/>
  <c r="W205" i="80"/>
  <c r="X205" i="80" s="1"/>
  <c r="V205" i="80"/>
  <c r="T205" i="80"/>
  <c r="R205" i="80"/>
  <c r="P205" i="80"/>
  <c r="N205" i="80"/>
  <c r="L205" i="80"/>
  <c r="J205" i="80"/>
  <c r="B205" i="80"/>
  <c r="AK204" i="80"/>
  <c r="AL204" i="80" s="1"/>
  <c r="AH204" i="80"/>
  <c r="AI204" i="80" s="1"/>
  <c r="AA204" i="80"/>
  <c r="Y204" i="80"/>
  <c r="W204" i="80"/>
  <c r="X204" i="80" s="1"/>
  <c r="V204" i="80"/>
  <c r="T204" i="80"/>
  <c r="R204" i="80"/>
  <c r="P204" i="80"/>
  <c r="N204" i="80"/>
  <c r="L204" i="80"/>
  <c r="J204" i="80"/>
  <c r="B204" i="80"/>
  <c r="AK203" i="80"/>
  <c r="AL203" i="80" s="1"/>
  <c r="AH203" i="80"/>
  <c r="AI203" i="80" s="1"/>
  <c r="AA203" i="80"/>
  <c r="Y203" i="80"/>
  <c r="W203" i="80"/>
  <c r="X203" i="80" s="1"/>
  <c r="V203" i="80"/>
  <c r="T203" i="80"/>
  <c r="R203" i="80"/>
  <c r="P203" i="80"/>
  <c r="N203" i="80"/>
  <c r="L203" i="80"/>
  <c r="J203" i="80"/>
  <c r="B203" i="80"/>
  <c r="AK202" i="80"/>
  <c r="AL202" i="80" s="1"/>
  <c r="AH202" i="80"/>
  <c r="AI202" i="80" s="1"/>
  <c r="AA202" i="80"/>
  <c r="Y202" i="80"/>
  <c r="W202" i="80"/>
  <c r="X202" i="80" s="1"/>
  <c r="V202" i="80"/>
  <c r="T202" i="80"/>
  <c r="R202" i="80"/>
  <c r="P202" i="80"/>
  <c r="N202" i="80"/>
  <c r="L202" i="80"/>
  <c r="J202" i="80"/>
  <c r="B202" i="80"/>
  <c r="AK201" i="80"/>
  <c r="AL201" i="80" s="1"/>
  <c r="AH201" i="80"/>
  <c r="AI201" i="80" s="1"/>
  <c r="AA201" i="80"/>
  <c r="Y201" i="80"/>
  <c r="W201" i="80"/>
  <c r="X201" i="80" s="1"/>
  <c r="V201" i="80"/>
  <c r="T201" i="80"/>
  <c r="R201" i="80"/>
  <c r="P201" i="80"/>
  <c r="N201" i="80"/>
  <c r="L201" i="80"/>
  <c r="J201" i="80"/>
  <c r="B201" i="80"/>
  <c r="AK200" i="80"/>
  <c r="AL200" i="80" s="1"/>
  <c r="AH200" i="80"/>
  <c r="AI200" i="80" s="1"/>
  <c r="AA200" i="80"/>
  <c r="Y200" i="80"/>
  <c r="W200" i="80"/>
  <c r="X200" i="80" s="1"/>
  <c r="V200" i="80"/>
  <c r="T200" i="80"/>
  <c r="R200" i="80"/>
  <c r="P200" i="80"/>
  <c r="N200" i="80"/>
  <c r="L200" i="80"/>
  <c r="J200" i="80"/>
  <c r="B200" i="80"/>
  <c r="AK199" i="80"/>
  <c r="AL199" i="80" s="1"/>
  <c r="AH199" i="80"/>
  <c r="AI199" i="80" s="1"/>
  <c r="AA199" i="80"/>
  <c r="Y199" i="80"/>
  <c r="W199" i="80"/>
  <c r="X199" i="80" s="1"/>
  <c r="V199" i="80"/>
  <c r="T199" i="80"/>
  <c r="R199" i="80"/>
  <c r="P199" i="80"/>
  <c r="N199" i="80"/>
  <c r="L199" i="80"/>
  <c r="J199" i="80"/>
  <c r="B199" i="80"/>
  <c r="AK198" i="80"/>
  <c r="AL198" i="80" s="1"/>
  <c r="AH198" i="80"/>
  <c r="AI198" i="80" s="1"/>
  <c r="AA198" i="80"/>
  <c r="Y198" i="80"/>
  <c r="W198" i="80"/>
  <c r="X198" i="80" s="1"/>
  <c r="V198" i="80"/>
  <c r="T198" i="80"/>
  <c r="R198" i="80"/>
  <c r="P198" i="80"/>
  <c r="N198" i="80"/>
  <c r="L198" i="80"/>
  <c r="J198" i="80"/>
  <c r="B198" i="80"/>
  <c r="AK197" i="80"/>
  <c r="AL197" i="80" s="1"/>
  <c r="AH197" i="80"/>
  <c r="AI197" i="80" s="1"/>
  <c r="AA197" i="80"/>
  <c r="Y197" i="80"/>
  <c r="W197" i="80"/>
  <c r="X197" i="80" s="1"/>
  <c r="V197" i="80"/>
  <c r="T197" i="80"/>
  <c r="R197" i="80"/>
  <c r="P197" i="80"/>
  <c r="N197" i="80"/>
  <c r="L197" i="80"/>
  <c r="J197" i="80"/>
  <c r="B197" i="80"/>
  <c r="AK196" i="80"/>
  <c r="AL196" i="80" s="1"/>
  <c r="AH196" i="80"/>
  <c r="AI196" i="80" s="1"/>
  <c r="AA196" i="80"/>
  <c r="Y196" i="80"/>
  <c r="W196" i="80"/>
  <c r="X196" i="80" s="1"/>
  <c r="V196" i="80"/>
  <c r="T196" i="80"/>
  <c r="R196" i="80"/>
  <c r="P196" i="80"/>
  <c r="N196" i="80"/>
  <c r="L196" i="80"/>
  <c r="J196" i="80"/>
  <c r="B196" i="80"/>
  <c r="AK195" i="80"/>
  <c r="AL195" i="80" s="1"/>
  <c r="AH195" i="80"/>
  <c r="AI195" i="80" s="1"/>
  <c r="AA195" i="80"/>
  <c r="Y195" i="80"/>
  <c r="W195" i="80"/>
  <c r="X195" i="80" s="1"/>
  <c r="V195" i="80"/>
  <c r="T195" i="80"/>
  <c r="R195" i="80"/>
  <c r="P195" i="80"/>
  <c r="N195" i="80"/>
  <c r="L195" i="80"/>
  <c r="J195" i="80"/>
  <c r="B195" i="80"/>
  <c r="AK194" i="80"/>
  <c r="AL194" i="80" s="1"/>
  <c r="AH194" i="80"/>
  <c r="AI194" i="80" s="1"/>
  <c r="AA194" i="80"/>
  <c r="Y194" i="80"/>
  <c r="W194" i="80"/>
  <c r="X194" i="80" s="1"/>
  <c r="V194" i="80"/>
  <c r="T194" i="80"/>
  <c r="R194" i="80"/>
  <c r="P194" i="80"/>
  <c r="N194" i="80"/>
  <c r="L194" i="80"/>
  <c r="J194" i="80"/>
  <c r="B194" i="80"/>
  <c r="AK193" i="80"/>
  <c r="AL193" i="80" s="1"/>
  <c r="AH193" i="80"/>
  <c r="AI193" i="80" s="1"/>
  <c r="AA193" i="80"/>
  <c r="Y193" i="80"/>
  <c r="W193" i="80"/>
  <c r="X193" i="80" s="1"/>
  <c r="V193" i="80"/>
  <c r="T193" i="80"/>
  <c r="R193" i="80"/>
  <c r="P193" i="80"/>
  <c r="N193" i="80"/>
  <c r="L193" i="80"/>
  <c r="J193" i="80"/>
  <c r="B193" i="80"/>
  <c r="AK192" i="80"/>
  <c r="AL192" i="80" s="1"/>
  <c r="AH192" i="80"/>
  <c r="AI192" i="80" s="1"/>
  <c r="AA192" i="80"/>
  <c r="Y192" i="80"/>
  <c r="W192" i="80"/>
  <c r="X192" i="80" s="1"/>
  <c r="V192" i="80"/>
  <c r="T192" i="80"/>
  <c r="R192" i="80"/>
  <c r="P192" i="80"/>
  <c r="N192" i="80"/>
  <c r="L192" i="80"/>
  <c r="J192" i="80"/>
  <c r="B192" i="80"/>
  <c r="AK191" i="80"/>
  <c r="AL191" i="80" s="1"/>
  <c r="AH191" i="80"/>
  <c r="AI191" i="80" s="1"/>
  <c r="AA191" i="80"/>
  <c r="Y191" i="80"/>
  <c r="W191" i="80"/>
  <c r="X191" i="80" s="1"/>
  <c r="V191" i="80"/>
  <c r="T191" i="80"/>
  <c r="R191" i="80"/>
  <c r="P191" i="80"/>
  <c r="N191" i="80"/>
  <c r="L191" i="80"/>
  <c r="J191" i="80"/>
  <c r="B191" i="80"/>
  <c r="AK190" i="80"/>
  <c r="AL190" i="80" s="1"/>
  <c r="AH190" i="80"/>
  <c r="AI190" i="80" s="1"/>
  <c r="AA190" i="80"/>
  <c r="Y190" i="80"/>
  <c r="W190" i="80"/>
  <c r="X190" i="80" s="1"/>
  <c r="V190" i="80"/>
  <c r="T190" i="80"/>
  <c r="R190" i="80"/>
  <c r="P190" i="80"/>
  <c r="N190" i="80"/>
  <c r="L190" i="80"/>
  <c r="J190" i="80"/>
  <c r="B190" i="80"/>
  <c r="AK189" i="80"/>
  <c r="AL189" i="80" s="1"/>
  <c r="AH189" i="80"/>
  <c r="AI189" i="80" s="1"/>
  <c r="AA189" i="80"/>
  <c r="Y189" i="80"/>
  <c r="W189" i="80"/>
  <c r="X189" i="80" s="1"/>
  <c r="V189" i="80"/>
  <c r="T189" i="80"/>
  <c r="R189" i="80"/>
  <c r="P189" i="80"/>
  <c r="N189" i="80"/>
  <c r="L189" i="80"/>
  <c r="J189" i="80"/>
  <c r="B189" i="80"/>
  <c r="AK188" i="80"/>
  <c r="AL188" i="80" s="1"/>
  <c r="AH188" i="80"/>
  <c r="AI188" i="80" s="1"/>
  <c r="AA188" i="80"/>
  <c r="Y188" i="80"/>
  <c r="W188" i="80"/>
  <c r="X188" i="80" s="1"/>
  <c r="V188" i="80"/>
  <c r="T188" i="80"/>
  <c r="R188" i="80"/>
  <c r="P188" i="80"/>
  <c r="N188" i="80"/>
  <c r="L188" i="80"/>
  <c r="J188" i="80"/>
  <c r="B188" i="80"/>
  <c r="AK187" i="80"/>
  <c r="AL187" i="80" s="1"/>
  <c r="AH187" i="80"/>
  <c r="AI187" i="80" s="1"/>
  <c r="AA187" i="80"/>
  <c r="Y187" i="80"/>
  <c r="W187" i="80"/>
  <c r="X187" i="80" s="1"/>
  <c r="V187" i="80"/>
  <c r="T187" i="80"/>
  <c r="R187" i="80"/>
  <c r="P187" i="80"/>
  <c r="N187" i="80"/>
  <c r="L187" i="80"/>
  <c r="J187" i="80"/>
  <c r="B187" i="80"/>
  <c r="AK186" i="80"/>
  <c r="AL186" i="80" s="1"/>
  <c r="AH186" i="80"/>
  <c r="AI186" i="80" s="1"/>
  <c r="AA186" i="80"/>
  <c r="Y186" i="80"/>
  <c r="W186" i="80"/>
  <c r="X186" i="80" s="1"/>
  <c r="V186" i="80"/>
  <c r="T186" i="80"/>
  <c r="R186" i="80"/>
  <c r="P186" i="80"/>
  <c r="N186" i="80"/>
  <c r="L186" i="80"/>
  <c r="J186" i="80"/>
  <c r="B186" i="80"/>
  <c r="AK185" i="80"/>
  <c r="AL185" i="80" s="1"/>
  <c r="AH185" i="80"/>
  <c r="AI185" i="80" s="1"/>
  <c r="AA185" i="80"/>
  <c r="Y185" i="80"/>
  <c r="W185" i="80"/>
  <c r="X185" i="80" s="1"/>
  <c r="V185" i="80"/>
  <c r="T185" i="80"/>
  <c r="R185" i="80"/>
  <c r="P185" i="80"/>
  <c r="N185" i="80"/>
  <c r="L185" i="80"/>
  <c r="J185" i="80"/>
  <c r="B185" i="80"/>
  <c r="AK184" i="80"/>
  <c r="AL184" i="80" s="1"/>
  <c r="AH184" i="80"/>
  <c r="AI184" i="80" s="1"/>
  <c r="AA184" i="80"/>
  <c r="Y184" i="80"/>
  <c r="W184" i="80"/>
  <c r="X184" i="80" s="1"/>
  <c r="V184" i="80"/>
  <c r="T184" i="80"/>
  <c r="R184" i="80"/>
  <c r="P184" i="80"/>
  <c r="N184" i="80"/>
  <c r="L184" i="80"/>
  <c r="J184" i="80"/>
  <c r="B184" i="80"/>
  <c r="AK183" i="80"/>
  <c r="AL183" i="80" s="1"/>
  <c r="AH183" i="80"/>
  <c r="AI183" i="80" s="1"/>
  <c r="AA183" i="80"/>
  <c r="Y183" i="80"/>
  <c r="W183" i="80"/>
  <c r="V183" i="80"/>
  <c r="T183" i="80"/>
  <c r="R183" i="80"/>
  <c r="P183" i="80"/>
  <c r="N183" i="80"/>
  <c r="L183" i="80"/>
  <c r="J183" i="80"/>
  <c r="B183" i="80"/>
  <c r="AK182" i="80"/>
  <c r="AL182" i="80" s="1"/>
  <c r="AH182" i="80"/>
  <c r="AI182" i="80" s="1"/>
  <c r="AA182" i="80"/>
  <c r="Y182" i="80"/>
  <c r="W182" i="80"/>
  <c r="X182" i="80" s="1"/>
  <c r="V182" i="80"/>
  <c r="T182" i="80"/>
  <c r="R182" i="80"/>
  <c r="P182" i="80"/>
  <c r="N182" i="80"/>
  <c r="L182" i="80"/>
  <c r="J182" i="80"/>
  <c r="B182" i="80"/>
  <c r="AK181" i="80"/>
  <c r="AL181" i="80" s="1"/>
  <c r="AH181" i="80"/>
  <c r="AI181" i="80" s="1"/>
  <c r="AA181" i="80"/>
  <c r="Y181" i="80"/>
  <c r="W181" i="80"/>
  <c r="X181" i="80" s="1"/>
  <c r="V181" i="80"/>
  <c r="T181" i="80"/>
  <c r="R181" i="80"/>
  <c r="P181" i="80"/>
  <c r="N181" i="80"/>
  <c r="L181" i="80"/>
  <c r="J181" i="80"/>
  <c r="B181" i="80"/>
  <c r="AK180" i="80"/>
  <c r="AL180" i="80" s="1"/>
  <c r="AH180" i="80"/>
  <c r="AI180" i="80" s="1"/>
  <c r="AA180" i="80"/>
  <c r="Y180" i="80"/>
  <c r="W180" i="80"/>
  <c r="X180" i="80" s="1"/>
  <c r="V180" i="80"/>
  <c r="T180" i="80"/>
  <c r="R180" i="80"/>
  <c r="P180" i="80"/>
  <c r="N180" i="80"/>
  <c r="L180" i="80"/>
  <c r="J180" i="80"/>
  <c r="B180" i="80"/>
  <c r="AK179" i="80"/>
  <c r="AL179" i="80" s="1"/>
  <c r="AH179" i="80"/>
  <c r="AI179" i="80" s="1"/>
  <c r="AA179" i="80"/>
  <c r="Y179" i="80"/>
  <c r="W179" i="80"/>
  <c r="X179" i="80" s="1"/>
  <c r="V179" i="80"/>
  <c r="T179" i="80"/>
  <c r="R179" i="80"/>
  <c r="P179" i="80"/>
  <c r="N179" i="80"/>
  <c r="L179" i="80"/>
  <c r="J179" i="80"/>
  <c r="B179" i="80"/>
  <c r="AK178" i="80"/>
  <c r="AL178" i="80" s="1"/>
  <c r="AH178" i="80"/>
  <c r="AI178" i="80" s="1"/>
  <c r="AA178" i="80"/>
  <c r="Y178" i="80"/>
  <c r="W178" i="80"/>
  <c r="X178" i="80" s="1"/>
  <c r="V178" i="80"/>
  <c r="T178" i="80"/>
  <c r="R178" i="80"/>
  <c r="P178" i="80"/>
  <c r="N178" i="80"/>
  <c r="L178" i="80"/>
  <c r="J178" i="80"/>
  <c r="B178" i="80"/>
  <c r="AK177" i="80"/>
  <c r="AL177" i="80" s="1"/>
  <c r="AH177" i="80"/>
  <c r="AI177" i="80" s="1"/>
  <c r="AA177" i="80"/>
  <c r="Y177" i="80"/>
  <c r="W177" i="80"/>
  <c r="X177" i="80" s="1"/>
  <c r="V177" i="80"/>
  <c r="T177" i="80"/>
  <c r="R177" i="80"/>
  <c r="P177" i="80"/>
  <c r="N177" i="80"/>
  <c r="L177" i="80"/>
  <c r="J177" i="80"/>
  <c r="B177" i="80"/>
  <c r="AK176" i="80"/>
  <c r="AL176" i="80" s="1"/>
  <c r="AH176" i="80"/>
  <c r="AI176" i="80" s="1"/>
  <c r="AA176" i="80"/>
  <c r="Y176" i="80"/>
  <c r="W176" i="80"/>
  <c r="X176" i="80" s="1"/>
  <c r="V176" i="80"/>
  <c r="T176" i="80"/>
  <c r="R176" i="80"/>
  <c r="P176" i="80"/>
  <c r="N176" i="80"/>
  <c r="L176" i="80"/>
  <c r="J176" i="80"/>
  <c r="B176" i="80"/>
  <c r="AK175" i="80"/>
  <c r="AL175" i="80" s="1"/>
  <c r="AH175" i="80"/>
  <c r="AI175" i="80" s="1"/>
  <c r="AA175" i="80"/>
  <c r="Y175" i="80"/>
  <c r="W175" i="80"/>
  <c r="X175" i="80" s="1"/>
  <c r="V175" i="80"/>
  <c r="T175" i="80"/>
  <c r="R175" i="80"/>
  <c r="P175" i="80"/>
  <c r="N175" i="80"/>
  <c r="L175" i="80"/>
  <c r="J175" i="80"/>
  <c r="B175" i="80"/>
  <c r="AK174" i="80"/>
  <c r="AL174" i="80" s="1"/>
  <c r="AH174" i="80"/>
  <c r="AI174" i="80" s="1"/>
  <c r="AA174" i="80"/>
  <c r="Y174" i="80"/>
  <c r="W174" i="80"/>
  <c r="X174" i="80" s="1"/>
  <c r="V174" i="80"/>
  <c r="T174" i="80"/>
  <c r="R174" i="80"/>
  <c r="P174" i="80"/>
  <c r="N174" i="80"/>
  <c r="L174" i="80"/>
  <c r="J174" i="80"/>
  <c r="B174" i="80"/>
  <c r="AK173" i="80"/>
  <c r="AL173" i="80" s="1"/>
  <c r="AH173" i="80"/>
  <c r="AI173" i="80" s="1"/>
  <c r="AA173" i="80"/>
  <c r="Y173" i="80"/>
  <c r="W173" i="80"/>
  <c r="X173" i="80" s="1"/>
  <c r="V173" i="80"/>
  <c r="T173" i="80"/>
  <c r="R173" i="80"/>
  <c r="P173" i="80"/>
  <c r="N173" i="80"/>
  <c r="L173" i="80"/>
  <c r="J173" i="80"/>
  <c r="B173" i="80"/>
  <c r="AK172" i="80"/>
  <c r="AL172" i="80" s="1"/>
  <c r="AH172" i="80"/>
  <c r="AI172" i="80" s="1"/>
  <c r="AA172" i="80"/>
  <c r="Y172" i="80"/>
  <c r="W172" i="80"/>
  <c r="X172" i="80" s="1"/>
  <c r="V172" i="80"/>
  <c r="T172" i="80"/>
  <c r="R172" i="80"/>
  <c r="P172" i="80"/>
  <c r="N172" i="80"/>
  <c r="L172" i="80"/>
  <c r="J172" i="80"/>
  <c r="B172" i="80"/>
  <c r="AK171" i="80"/>
  <c r="AL171" i="80" s="1"/>
  <c r="AH171" i="80"/>
  <c r="AI171" i="80" s="1"/>
  <c r="AA171" i="80"/>
  <c r="Y171" i="80"/>
  <c r="W171" i="80"/>
  <c r="X171" i="80" s="1"/>
  <c r="V171" i="80"/>
  <c r="T171" i="80"/>
  <c r="R171" i="80"/>
  <c r="P171" i="80"/>
  <c r="N171" i="80"/>
  <c r="L171" i="80"/>
  <c r="J171" i="80"/>
  <c r="B171" i="80"/>
  <c r="AK170" i="80"/>
  <c r="AL170" i="80" s="1"/>
  <c r="AH170" i="80"/>
  <c r="AI170" i="80" s="1"/>
  <c r="AA170" i="80"/>
  <c r="Y170" i="80"/>
  <c r="W170" i="80"/>
  <c r="X170" i="80" s="1"/>
  <c r="V170" i="80"/>
  <c r="T170" i="80"/>
  <c r="R170" i="80"/>
  <c r="P170" i="80"/>
  <c r="N170" i="80"/>
  <c r="L170" i="80"/>
  <c r="J170" i="80"/>
  <c r="B170" i="80"/>
  <c r="AK169" i="80"/>
  <c r="AL169" i="80" s="1"/>
  <c r="AH169" i="80"/>
  <c r="AI169" i="80" s="1"/>
  <c r="AA169" i="80"/>
  <c r="Y169" i="80"/>
  <c r="W169" i="80"/>
  <c r="X169" i="80" s="1"/>
  <c r="V169" i="80"/>
  <c r="T169" i="80"/>
  <c r="R169" i="80"/>
  <c r="P169" i="80"/>
  <c r="N169" i="80"/>
  <c r="L169" i="80"/>
  <c r="J169" i="80"/>
  <c r="B169" i="80"/>
  <c r="AK168" i="80"/>
  <c r="AL168" i="80" s="1"/>
  <c r="AH168" i="80"/>
  <c r="AI168" i="80" s="1"/>
  <c r="AA168" i="80"/>
  <c r="Y168" i="80"/>
  <c r="W168" i="80"/>
  <c r="X168" i="80" s="1"/>
  <c r="V168" i="80"/>
  <c r="T168" i="80"/>
  <c r="R168" i="80"/>
  <c r="P168" i="80"/>
  <c r="N168" i="80"/>
  <c r="L168" i="80"/>
  <c r="J168" i="80"/>
  <c r="B168" i="80"/>
  <c r="AK167" i="80"/>
  <c r="AL167" i="80" s="1"/>
  <c r="AH167" i="80"/>
  <c r="AI167" i="80" s="1"/>
  <c r="AA167" i="80"/>
  <c r="Y167" i="80"/>
  <c r="W167" i="80"/>
  <c r="X167" i="80" s="1"/>
  <c r="V167" i="80"/>
  <c r="T167" i="80"/>
  <c r="R167" i="80"/>
  <c r="P167" i="80"/>
  <c r="N167" i="80"/>
  <c r="L167" i="80"/>
  <c r="J167" i="80"/>
  <c r="B167" i="80"/>
  <c r="AK166" i="80"/>
  <c r="AL166" i="80" s="1"/>
  <c r="AH166" i="80"/>
  <c r="AI166" i="80" s="1"/>
  <c r="AA166" i="80"/>
  <c r="Y166" i="80"/>
  <c r="W166" i="80"/>
  <c r="X166" i="80" s="1"/>
  <c r="V166" i="80"/>
  <c r="T166" i="80"/>
  <c r="R166" i="80"/>
  <c r="P166" i="80"/>
  <c r="N166" i="80"/>
  <c r="L166" i="80"/>
  <c r="J166" i="80"/>
  <c r="B166" i="80"/>
  <c r="AK165" i="80"/>
  <c r="AL165" i="80" s="1"/>
  <c r="AH165" i="80"/>
  <c r="AI165" i="80" s="1"/>
  <c r="AA165" i="80"/>
  <c r="Y165" i="80"/>
  <c r="W165" i="80"/>
  <c r="X165" i="80" s="1"/>
  <c r="V165" i="80"/>
  <c r="T165" i="80"/>
  <c r="R165" i="80"/>
  <c r="P165" i="80"/>
  <c r="N165" i="80"/>
  <c r="L165" i="80"/>
  <c r="J165" i="80"/>
  <c r="B165" i="80"/>
  <c r="AK164" i="80"/>
  <c r="AL164" i="80" s="1"/>
  <c r="AH164" i="80"/>
  <c r="AI164" i="80" s="1"/>
  <c r="AA164" i="80"/>
  <c r="Y164" i="80"/>
  <c r="W164" i="80"/>
  <c r="X164" i="80" s="1"/>
  <c r="V164" i="80"/>
  <c r="T164" i="80"/>
  <c r="R164" i="80"/>
  <c r="P164" i="80"/>
  <c r="N164" i="80"/>
  <c r="L164" i="80"/>
  <c r="J164" i="80"/>
  <c r="B164" i="80"/>
  <c r="AK163" i="80"/>
  <c r="AL163" i="80" s="1"/>
  <c r="AH163" i="80"/>
  <c r="AI163" i="80" s="1"/>
  <c r="AA163" i="80"/>
  <c r="Y163" i="80"/>
  <c r="W163" i="80"/>
  <c r="X163" i="80" s="1"/>
  <c r="V163" i="80"/>
  <c r="T163" i="80"/>
  <c r="R163" i="80"/>
  <c r="P163" i="80"/>
  <c r="N163" i="80"/>
  <c r="L163" i="80"/>
  <c r="J163" i="80"/>
  <c r="B163" i="80"/>
  <c r="AK162" i="80"/>
  <c r="AL162" i="80" s="1"/>
  <c r="AH162" i="80"/>
  <c r="AI162" i="80" s="1"/>
  <c r="AA162" i="80"/>
  <c r="Y162" i="80"/>
  <c r="W162" i="80"/>
  <c r="X162" i="80" s="1"/>
  <c r="V162" i="80"/>
  <c r="T162" i="80"/>
  <c r="R162" i="80"/>
  <c r="P162" i="80"/>
  <c r="N162" i="80"/>
  <c r="L162" i="80"/>
  <c r="J162" i="80"/>
  <c r="B162" i="80"/>
  <c r="AK161" i="80"/>
  <c r="AL161" i="80" s="1"/>
  <c r="AH161" i="80"/>
  <c r="AI161" i="80" s="1"/>
  <c r="AA161" i="80"/>
  <c r="Y161" i="80"/>
  <c r="W161" i="80"/>
  <c r="X161" i="80" s="1"/>
  <c r="V161" i="80"/>
  <c r="T161" i="80"/>
  <c r="R161" i="80"/>
  <c r="P161" i="80"/>
  <c r="N161" i="80"/>
  <c r="L161" i="80"/>
  <c r="J161" i="80"/>
  <c r="B161" i="80"/>
  <c r="AK160" i="80"/>
  <c r="AL160" i="80" s="1"/>
  <c r="AH160" i="80"/>
  <c r="AI160" i="80" s="1"/>
  <c r="AA160" i="80"/>
  <c r="Y160" i="80"/>
  <c r="W160" i="80"/>
  <c r="X160" i="80" s="1"/>
  <c r="V160" i="80"/>
  <c r="T160" i="80"/>
  <c r="R160" i="80"/>
  <c r="P160" i="80"/>
  <c r="N160" i="80"/>
  <c r="L160" i="80"/>
  <c r="J160" i="80"/>
  <c r="B160" i="80"/>
  <c r="AK159" i="80"/>
  <c r="AL159" i="80" s="1"/>
  <c r="AH159" i="80"/>
  <c r="AI159" i="80" s="1"/>
  <c r="AA159" i="80"/>
  <c r="Y159" i="80"/>
  <c r="W159" i="80"/>
  <c r="X159" i="80" s="1"/>
  <c r="V159" i="80"/>
  <c r="T159" i="80"/>
  <c r="R159" i="80"/>
  <c r="P159" i="80"/>
  <c r="N159" i="80"/>
  <c r="L159" i="80"/>
  <c r="J159" i="80"/>
  <c r="B159" i="80"/>
  <c r="AK158" i="80"/>
  <c r="AL158" i="80" s="1"/>
  <c r="AH158" i="80"/>
  <c r="AI158" i="80" s="1"/>
  <c r="AA158" i="80"/>
  <c r="Y158" i="80"/>
  <c r="W158" i="80"/>
  <c r="X158" i="80" s="1"/>
  <c r="V158" i="80"/>
  <c r="T158" i="80"/>
  <c r="R158" i="80"/>
  <c r="P158" i="80"/>
  <c r="N158" i="80"/>
  <c r="L158" i="80"/>
  <c r="J158" i="80"/>
  <c r="B158" i="80"/>
  <c r="AK157" i="80"/>
  <c r="AL157" i="80" s="1"/>
  <c r="AH157" i="80"/>
  <c r="AI157" i="80" s="1"/>
  <c r="AA157" i="80"/>
  <c r="Y157" i="80"/>
  <c r="W157" i="80"/>
  <c r="X157" i="80" s="1"/>
  <c r="V157" i="80"/>
  <c r="T157" i="80"/>
  <c r="R157" i="80"/>
  <c r="P157" i="80"/>
  <c r="N157" i="80"/>
  <c r="L157" i="80"/>
  <c r="J157" i="80"/>
  <c r="B157" i="80"/>
  <c r="AK156" i="80"/>
  <c r="AL156" i="80" s="1"/>
  <c r="AH156" i="80"/>
  <c r="AI156" i="80" s="1"/>
  <c r="AA156" i="80"/>
  <c r="Y156" i="80"/>
  <c r="W156" i="80"/>
  <c r="X156" i="80" s="1"/>
  <c r="V156" i="80"/>
  <c r="T156" i="80"/>
  <c r="R156" i="80"/>
  <c r="P156" i="80"/>
  <c r="N156" i="80"/>
  <c r="L156" i="80"/>
  <c r="J156" i="80"/>
  <c r="B156" i="80"/>
  <c r="AK155" i="80"/>
  <c r="AL155" i="80" s="1"/>
  <c r="AH155" i="80"/>
  <c r="AI155" i="80" s="1"/>
  <c r="AA155" i="80"/>
  <c r="Y155" i="80"/>
  <c r="W155" i="80"/>
  <c r="X155" i="80" s="1"/>
  <c r="V155" i="80"/>
  <c r="T155" i="80"/>
  <c r="R155" i="80"/>
  <c r="P155" i="80"/>
  <c r="N155" i="80"/>
  <c r="L155" i="80"/>
  <c r="J155" i="80"/>
  <c r="B155" i="80"/>
  <c r="AK154" i="80"/>
  <c r="AL154" i="80" s="1"/>
  <c r="AH154" i="80"/>
  <c r="AI154" i="80" s="1"/>
  <c r="AA154" i="80"/>
  <c r="Y154" i="80"/>
  <c r="W154" i="80"/>
  <c r="X154" i="80" s="1"/>
  <c r="V154" i="80"/>
  <c r="T154" i="80"/>
  <c r="R154" i="80"/>
  <c r="P154" i="80"/>
  <c r="N154" i="80"/>
  <c r="L154" i="80"/>
  <c r="J154" i="80"/>
  <c r="B154" i="80"/>
  <c r="AK153" i="80"/>
  <c r="AL153" i="80" s="1"/>
  <c r="AH153" i="80"/>
  <c r="AI153" i="80" s="1"/>
  <c r="AA153" i="80"/>
  <c r="Y153" i="80"/>
  <c r="W153" i="80"/>
  <c r="X153" i="80" s="1"/>
  <c r="V153" i="80"/>
  <c r="T153" i="80"/>
  <c r="R153" i="80"/>
  <c r="P153" i="80"/>
  <c r="N153" i="80"/>
  <c r="L153" i="80"/>
  <c r="J153" i="80"/>
  <c r="B153" i="80"/>
  <c r="AK152" i="80"/>
  <c r="AL152" i="80" s="1"/>
  <c r="AH152" i="80"/>
  <c r="AI152" i="80" s="1"/>
  <c r="AA152" i="80"/>
  <c r="Y152" i="80"/>
  <c r="W152" i="80"/>
  <c r="X152" i="80" s="1"/>
  <c r="V152" i="80"/>
  <c r="T152" i="80"/>
  <c r="R152" i="80"/>
  <c r="P152" i="80"/>
  <c r="N152" i="80"/>
  <c r="L152" i="80"/>
  <c r="J152" i="80"/>
  <c r="B152" i="80"/>
  <c r="AK151" i="80"/>
  <c r="AL151" i="80" s="1"/>
  <c r="AH151" i="80"/>
  <c r="AI151" i="80" s="1"/>
  <c r="AA151" i="80"/>
  <c r="Y151" i="80"/>
  <c r="W151" i="80"/>
  <c r="X151" i="80" s="1"/>
  <c r="V151" i="80"/>
  <c r="T151" i="80"/>
  <c r="R151" i="80"/>
  <c r="P151" i="80"/>
  <c r="N151" i="80"/>
  <c r="L151" i="80"/>
  <c r="J151" i="80"/>
  <c r="B151" i="80"/>
  <c r="AK150" i="80"/>
  <c r="AL150" i="80" s="1"/>
  <c r="AH150" i="80"/>
  <c r="AI150" i="80" s="1"/>
  <c r="AA150" i="80"/>
  <c r="Y150" i="80"/>
  <c r="W150" i="80"/>
  <c r="X150" i="80" s="1"/>
  <c r="V150" i="80"/>
  <c r="T150" i="80"/>
  <c r="R150" i="80"/>
  <c r="P150" i="80"/>
  <c r="N150" i="80"/>
  <c r="L150" i="80"/>
  <c r="J150" i="80"/>
  <c r="B150" i="80"/>
  <c r="AK149" i="80"/>
  <c r="AL149" i="80" s="1"/>
  <c r="AH149" i="80"/>
  <c r="AI149" i="80" s="1"/>
  <c r="AA149" i="80"/>
  <c r="Y149" i="80"/>
  <c r="W149" i="80"/>
  <c r="X149" i="80" s="1"/>
  <c r="V149" i="80"/>
  <c r="T149" i="80"/>
  <c r="R149" i="80"/>
  <c r="P149" i="80"/>
  <c r="N149" i="80"/>
  <c r="L149" i="80"/>
  <c r="J149" i="80"/>
  <c r="B149" i="80"/>
  <c r="AK148" i="80"/>
  <c r="AL148" i="80" s="1"/>
  <c r="AH148" i="80"/>
  <c r="AI148" i="80" s="1"/>
  <c r="AA148" i="80"/>
  <c r="Y148" i="80"/>
  <c r="W148" i="80"/>
  <c r="X148" i="80" s="1"/>
  <c r="V148" i="80"/>
  <c r="T148" i="80"/>
  <c r="R148" i="80"/>
  <c r="P148" i="80"/>
  <c r="N148" i="80"/>
  <c r="L148" i="80"/>
  <c r="J148" i="80"/>
  <c r="B148" i="80"/>
  <c r="AK147" i="80"/>
  <c r="AL147" i="80" s="1"/>
  <c r="AH147" i="80"/>
  <c r="AI147" i="80" s="1"/>
  <c r="AA147" i="80"/>
  <c r="Y147" i="80"/>
  <c r="W147" i="80"/>
  <c r="X147" i="80" s="1"/>
  <c r="V147" i="80"/>
  <c r="T147" i="80"/>
  <c r="R147" i="80"/>
  <c r="P147" i="80"/>
  <c r="N147" i="80"/>
  <c r="L147" i="80"/>
  <c r="J147" i="80"/>
  <c r="B147" i="80"/>
  <c r="AK146" i="80"/>
  <c r="AL146" i="80" s="1"/>
  <c r="AH146" i="80"/>
  <c r="AI146" i="80" s="1"/>
  <c r="AA146" i="80"/>
  <c r="Y146" i="80"/>
  <c r="W146" i="80"/>
  <c r="X146" i="80" s="1"/>
  <c r="V146" i="80"/>
  <c r="T146" i="80"/>
  <c r="R146" i="80"/>
  <c r="P146" i="80"/>
  <c r="N146" i="80"/>
  <c r="L146" i="80"/>
  <c r="J146" i="80"/>
  <c r="B146" i="80"/>
  <c r="AK145" i="80"/>
  <c r="AL145" i="80" s="1"/>
  <c r="AH145" i="80"/>
  <c r="AI145" i="80" s="1"/>
  <c r="AA145" i="80"/>
  <c r="Y145" i="80"/>
  <c r="W145" i="80"/>
  <c r="X145" i="80" s="1"/>
  <c r="V145" i="80"/>
  <c r="T145" i="80"/>
  <c r="R145" i="80"/>
  <c r="P145" i="80"/>
  <c r="N145" i="80"/>
  <c r="L145" i="80"/>
  <c r="J145" i="80"/>
  <c r="B145" i="80"/>
  <c r="AK144" i="80"/>
  <c r="AL144" i="80" s="1"/>
  <c r="AH144" i="80"/>
  <c r="AI144" i="80" s="1"/>
  <c r="AA144" i="80"/>
  <c r="Y144" i="80"/>
  <c r="W144" i="80"/>
  <c r="X144" i="80" s="1"/>
  <c r="V144" i="80"/>
  <c r="T144" i="80"/>
  <c r="R144" i="80"/>
  <c r="P144" i="80"/>
  <c r="N144" i="80"/>
  <c r="L144" i="80"/>
  <c r="J144" i="80"/>
  <c r="B144" i="80"/>
  <c r="AK143" i="80"/>
  <c r="AL143" i="80" s="1"/>
  <c r="AH143" i="80"/>
  <c r="AI143" i="80" s="1"/>
  <c r="AA143" i="80"/>
  <c r="Y143" i="80"/>
  <c r="W143" i="80"/>
  <c r="X143" i="80" s="1"/>
  <c r="V143" i="80"/>
  <c r="T143" i="80"/>
  <c r="R143" i="80"/>
  <c r="P143" i="80"/>
  <c r="N143" i="80"/>
  <c r="L143" i="80"/>
  <c r="J143" i="80"/>
  <c r="B143" i="80"/>
  <c r="AK142" i="80"/>
  <c r="AL142" i="80" s="1"/>
  <c r="AH142" i="80"/>
  <c r="AI142" i="80" s="1"/>
  <c r="AA142" i="80"/>
  <c r="Y142" i="80"/>
  <c r="W142" i="80"/>
  <c r="X142" i="80" s="1"/>
  <c r="V142" i="80"/>
  <c r="T142" i="80"/>
  <c r="R142" i="80"/>
  <c r="P142" i="80"/>
  <c r="N142" i="80"/>
  <c r="L142" i="80"/>
  <c r="J142" i="80"/>
  <c r="B142" i="80"/>
  <c r="AK141" i="80"/>
  <c r="AL141" i="80" s="1"/>
  <c r="AH141" i="80"/>
  <c r="AI141" i="80" s="1"/>
  <c r="AA141" i="80"/>
  <c r="Y141" i="80"/>
  <c r="W141" i="80"/>
  <c r="X141" i="80" s="1"/>
  <c r="V141" i="80"/>
  <c r="T141" i="80"/>
  <c r="R141" i="80"/>
  <c r="P141" i="80"/>
  <c r="N141" i="80"/>
  <c r="L141" i="80"/>
  <c r="J141" i="80"/>
  <c r="B141" i="80"/>
  <c r="AK140" i="80"/>
  <c r="AL140" i="80" s="1"/>
  <c r="AH140" i="80"/>
  <c r="AI140" i="80" s="1"/>
  <c r="AA140" i="80"/>
  <c r="Y140" i="80"/>
  <c r="W140" i="80"/>
  <c r="X140" i="80" s="1"/>
  <c r="V140" i="80"/>
  <c r="T140" i="80"/>
  <c r="R140" i="80"/>
  <c r="P140" i="80"/>
  <c r="N140" i="80"/>
  <c r="L140" i="80"/>
  <c r="J140" i="80"/>
  <c r="B140" i="80"/>
  <c r="AK139" i="80"/>
  <c r="AL139" i="80" s="1"/>
  <c r="AH139" i="80"/>
  <c r="AI139" i="80" s="1"/>
  <c r="AA139" i="80"/>
  <c r="Y139" i="80"/>
  <c r="W139" i="80"/>
  <c r="X139" i="80" s="1"/>
  <c r="V139" i="80"/>
  <c r="T139" i="80"/>
  <c r="R139" i="80"/>
  <c r="P139" i="80"/>
  <c r="N139" i="80"/>
  <c r="L139" i="80"/>
  <c r="J139" i="80"/>
  <c r="B139" i="80"/>
  <c r="AK138" i="80"/>
  <c r="AL138" i="80" s="1"/>
  <c r="AH138" i="80"/>
  <c r="AI138" i="80" s="1"/>
  <c r="AA138" i="80"/>
  <c r="Y138" i="80"/>
  <c r="W138" i="80"/>
  <c r="X138" i="80" s="1"/>
  <c r="V138" i="80"/>
  <c r="T138" i="80"/>
  <c r="R138" i="80"/>
  <c r="P138" i="80"/>
  <c r="N138" i="80"/>
  <c r="L138" i="80"/>
  <c r="J138" i="80"/>
  <c r="B138" i="80"/>
  <c r="AK137" i="80"/>
  <c r="AL137" i="80" s="1"/>
  <c r="AH137" i="80"/>
  <c r="AI137" i="80" s="1"/>
  <c r="AA137" i="80"/>
  <c r="Y137" i="80"/>
  <c r="W137" i="80"/>
  <c r="X137" i="80" s="1"/>
  <c r="V137" i="80"/>
  <c r="T137" i="80"/>
  <c r="R137" i="80"/>
  <c r="P137" i="80"/>
  <c r="N137" i="80"/>
  <c r="L137" i="80"/>
  <c r="J137" i="80"/>
  <c r="B137" i="80"/>
  <c r="AK136" i="80"/>
  <c r="AL136" i="80" s="1"/>
  <c r="AH136" i="80"/>
  <c r="AI136" i="80" s="1"/>
  <c r="AA136" i="80"/>
  <c r="Y136" i="80"/>
  <c r="W136" i="80"/>
  <c r="X136" i="80" s="1"/>
  <c r="V136" i="80"/>
  <c r="T136" i="80"/>
  <c r="R136" i="80"/>
  <c r="P136" i="80"/>
  <c r="N136" i="80"/>
  <c r="L136" i="80"/>
  <c r="J136" i="80"/>
  <c r="B136" i="80"/>
  <c r="AK135" i="80"/>
  <c r="AL135" i="80" s="1"/>
  <c r="AH135" i="80"/>
  <c r="AI135" i="80" s="1"/>
  <c r="AA135" i="80"/>
  <c r="Y135" i="80"/>
  <c r="W135" i="80"/>
  <c r="X135" i="80" s="1"/>
  <c r="V135" i="80"/>
  <c r="T135" i="80"/>
  <c r="R135" i="80"/>
  <c r="P135" i="80"/>
  <c r="N135" i="80"/>
  <c r="L135" i="80"/>
  <c r="J135" i="80"/>
  <c r="B135" i="80"/>
  <c r="AK134" i="80"/>
  <c r="AL134" i="80" s="1"/>
  <c r="AH134" i="80"/>
  <c r="AI134" i="80" s="1"/>
  <c r="AA134" i="80"/>
  <c r="Y134" i="80"/>
  <c r="W134" i="80"/>
  <c r="V134" i="80"/>
  <c r="T134" i="80"/>
  <c r="R134" i="80"/>
  <c r="P134" i="80"/>
  <c r="N134" i="80"/>
  <c r="L134" i="80"/>
  <c r="J134" i="80"/>
  <c r="B134" i="80"/>
  <c r="AK133" i="80"/>
  <c r="AL133" i="80" s="1"/>
  <c r="AH133" i="80"/>
  <c r="AI133" i="80" s="1"/>
  <c r="AA133" i="80"/>
  <c r="Y133" i="80"/>
  <c r="W133" i="80"/>
  <c r="X133" i="80" s="1"/>
  <c r="V133" i="80"/>
  <c r="T133" i="80"/>
  <c r="R133" i="80"/>
  <c r="P133" i="80"/>
  <c r="N133" i="80"/>
  <c r="L133" i="80"/>
  <c r="J133" i="80"/>
  <c r="B133" i="80"/>
  <c r="AK132" i="80"/>
  <c r="AL132" i="80" s="1"/>
  <c r="AH132" i="80"/>
  <c r="AI132" i="80" s="1"/>
  <c r="AA132" i="80"/>
  <c r="Y132" i="80"/>
  <c r="W132" i="80"/>
  <c r="X132" i="80" s="1"/>
  <c r="V132" i="80"/>
  <c r="T132" i="80"/>
  <c r="R132" i="80"/>
  <c r="P132" i="80"/>
  <c r="N132" i="80"/>
  <c r="L132" i="80"/>
  <c r="J132" i="80"/>
  <c r="B132" i="80"/>
  <c r="AK131" i="80"/>
  <c r="AL131" i="80" s="1"/>
  <c r="AH131" i="80"/>
  <c r="AI131" i="80" s="1"/>
  <c r="AA131" i="80"/>
  <c r="Y131" i="80"/>
  <c r="W131" i="80"/>
  <c r="X131" i="80" s="1"/>
  <c r="V131" i="80"/>
  <c r="T131" i="80"/>
  <c r="R131" i="80"/>
  <c r="P131" i="80"/>
  <c r="N131" i="80"/>
  <c r="L131" i="80"/>
  <c r="J131" i="80"/>
  <c r="B131" i="80"/>
  <c r="AK130" i="80"/>
  <c r="AL130" i="80" s="1"/>
  <c r="AH130" i="80"/>
  <c r="AI130" i="80" s="1"/>
  <c r="AA130" i="80"/>
  <c r="Y130" i="80"/>
  <c r="W130" i="80"/>
  <c r="X130" i="80" s="1"/>
  <c r="V130" i="80"/>
  <c r="T130" i="80"/>
  <c r="R130" i="80"/>
  <c r="P130" i="80"/>
  <c r="N130" i="80"/>
  <c r="L130" i="80"/>
  <c r="J130" i="80"/>
  <c r="B130" i="80"/>
  <c r="AK129" i="80"/>
  <c r="AL129" i="80" s="1"/>
  <c r="AH129" i="80"/>
  <c r="AI129" i="80" s="1"/>
  <c r="AA129" i="80"/>
  <c r="Y129" i="80"/>
  <c r="W129" i="80"/>
  <c r="X129" i="80" s="1"/>
  <c r="V129" i="80"/>
  <c r="T129" i="80"/>
  <c r="R129" i="80"/>
  <c r="P129" i="80"/>
  <c r="N129" i="80"/>
  <c r="L129" i="80"/>
  <c r="J129" i="80"/>
  <c r="B129" i="80"/>
  <c r="AK128" i="80"/>
  <c r="AL128" i="80" s="1"/>
  <c r="AH128" i="80"/>
  <c r="AI128" i="80" s="1"/>
  <c r="AA128" i="80"/>
  <c r="Y128" i="80"/>
  <c r="W128" i="80"/>
  <c r="V128" i="80"/>
  <c r="T128" i="80"/>
  <c r="R128" i="80"/>
  <c r="P128" i="80"/>
  <c r="N128" i="80"/>
  <c r="L128" i="80"/>
  <c r="J128" i="80"/>
  <c r="B128" i="80"/>
  <c r="AK127" i="80"/>
  <c r="AL127" i="80" s="1"/>
  <c r="AH127" i="80"/>
  <c r="AI127" i="80" s="1"/>
  <c r="AA127" i="80"/>
  <c r="Y127" i="80"/>
  <c r="W127" i="80"/>
  <c r="X127" i="80" s="1"/>
  <c r="V127" i="80"/>
  <c r="T127" i="80"/>
  <c r="R127" i="80"/>
  <c r="P127" i="80"/>
  <c r="N127" i="80"/>
  <c r="L127" i="80"/>
  <c r="J127" i="80"/>
  <c r="B127" i="80"/>
  <c r="AK126" i="80"/>
  <c r="AL126" i="80" s="1"/>
  <c r="AH126" i="80"/>
  <c r="AI126" i="80" s="1"/>
  <c r="AA126" i="80"/>
  <c r="Y126" i="80"/>
  <c r="W126" i="80"/>
  <c r="X126" i="80" s="1"/>
  <c r="V126" i="80"/>
  <c r="T126" i="80"/>
  <c r="R126" i="80"/>
  <c r="P126" i="80"/>
  <c r="N126" i="80"/>
  <c r="L126" i="80"/>
  <c r="J126" i="80"/>
  <c r="B126" i="80"/>
  <c r="AK125" i="80"/>
  <c r="AL125" i="80" s="1"/>
  <c r="AH125" i="80"/>
  <c r="AI125" i="80" s="1"/>
  <c r="AA125" i="80"/>
  <c r="Y125" i="80"/>
  <c r="W125" i="80"/>
  <c r="X125" i="80" s="1"/>
  <c r="V125" i="80"/>
  <c r="T125" i="80"/>
  <c r="R125" i="80"/>
  <c r="P125" i="80"/>
  <c r="N125" i="80"/>
  <c r="L125" i="80"/>
  <c r="J125" i="80"/>
  <c r="B125" i="80"/>
  <c r="AK124" i="80"/>
  <c r="AL124" i="80" s="1"/>
  <c r="AH124" i="80"/>
  <c r="AI124" i="80" s="1"/>
  <c r="AA124" i="80"/>
  <c r="Y124" i="80"/>
  <c r="W124" i="80"/>
  <c r="X124" i="80" s="1"/>
  <c r="V124" i="80"/>
  <c r="T124" i="80"/>
  <c r="R124" i="80"/>
  <c r="P124" i="80"/>
  <c r="N124" i="80"/>
  <c r="L124" i="80"/>
  <c r="J124" i="80"/>
  <c r="B124" i="80"/>
  <c r="AK123" i="80"/>
  <c r="AL123" i="80" s="1"/>
  <c r="AH123" i="80"/>
  <c r="AI123" i="80" s="1"/>
  <c r="AA123" i="80"/>
  <c r="Y123" i="80"/>
  <c r="W123" i="80"/>
  <c r="X123" i="80" s="1"/>
  <c r="V123" i="80"/>
  <c r="T123" i="80"/>
  <c r="R123" i="80"/>
  <c r="P123" i="80"/>
  <c r="N123" i="80"/>
  <c r="L123" i="80"/>
  <c r="J123" i="80"/>
  <c r="B123" i="80"/>
  <c r="AK122" i="80"/>
  <c r="AL122" i="80" s="1"/>
  <c r="AH122" i="80"/>
  <c r="AI122" i="80" s="1"/>
  <c r="AA122" i="80"/>
  <c r="Y122" i="80"/>
  <c r="W122" i="80"/>
  <c r="X122" i="80" s="1"/>
  <c r="V122" i="80"/>
  <c r="T122" i="80"/>
  <c r="R122" i="80"/>
  <c r="P122" i="80"/>
  <c r="N122" i="80"/>
  <c r="L122" i="80"/>
  <c r="J122" i="80"/>
  <c r="B122" i="80"/>
  <c r="AK121" i="80"/>
  <c r="AL121" i="80" s="1"/>
  <c r="AH121" i="80"/>
  <c r="AI121" i="80" s="1"/>
  <c r="AA121" i="80"/>
  <c r="Y121" i="80"/>
  <c r="W121" i="80"/>
  <c r="X121" i="80" s="1"/>
  <c r="V121" i="80"/>
  <c r="T121" i="80"/>
  <c r="R121" i="80"/>
  <c r="P121" i="80"/>
  <c r="N121" i="80"/>
  <c r="L121" i="80"/>
  <c r="J121" i="80"/>
  <c r="B121" i="80"/>
  <c r="AK120" i="80"/>
  <c r="AL120" i="80" s="1"/>
  <c r="AH120" i="80"/>
  <c r="AI120" i="80" s="1"/>
  <c r="AA120" i="80"/>
  <c r="Y120" i="80"/>
  <c r="W120" i="80"/>
  <c r="X120" i="80" s="1"/>
  <c r="V120" i="80"/>
  <c r="T120" i="80"/>
  <c r="R120" i="80"/>
  <c r="P120" i="80"/>
  <c r="N120" i="80"/>
  <c r="L120" i="80"/>
  <c r="J120" i="80"/>
  <c r="B120" i="80"/>
  <c r="AK119" i="80"/>
  <c r="AL119" i="80" s="1"/>
  <c r="AH119" i="80"/>
  <c r="AI119" i="80" s="1"/>
  <c r="AA119" i="80"/>
  <c r="Y119" i="80"/>
  <c r="W119" i="80"/>
  <c r="X119" i="80" s="1"/>
  <c r="V119" i="80"/>
  <c r="T119" i="80"/>
  <c r="R119" i="80"/>
  <c r="P119" i="80"/>
  <c r="N119" i="80"/>
  <c r="L119" i="80"/>
  <c r="J119" i="80"/>
  <c r="B119" i="80"/>
  <c r="AK118" i="80"/>
  <c r="AL118" i="80" s="1"/>
  <c r="AH118" i="80"/>
  <c r="AI118" i="80" s="1"/>
  <c r="AA118" i="80"/>
  <c r="Y118" i="80"/>
  <c r="W118" i="80"/>
  <c r="X118" i="80" s="1"/>
  <c r="V118" i="80"/>
  <c r="T118" i="80"/>
  <c r="R118" i="80"/>
  <c r="P118" i="80"/>
  <c r="N118" i="80"/>
  <c r="L118" i="80"/>
  <c r="J118" i="80"/>
  <c r="B118" i="80"/>
  <c r="AK117" i="80"/>
  <c r="AL117" i="80" s="1"/>
  <c r="AH117" i="80"/>
  <c r="AI117" i="80" s="1"/>
  <c r="AA117" i="80"/>
  <c r="Y117" i="80"/>
  <c r="W117" i="80"/>
  <c r="X117" i="80" s="1"/>
  <c r="V117" i="80"/>
  <c r="T117" i="80"/>
  <c r="R117" i="80"/>
  <c r="P117" i="80"/>
  <c r="N117" i="80"/>
  <c r="L117" i="80"/>
  <c r="J117" i="80"/>
  <c r="B117" i="80"/>
  <c r="AK116" i="80"/>
  <c r="AL116" i="80" s="1"/>
  <c r="AH116" i="80"/>
  <c r="AI116" i="80" s="1"/>
  <c r="AA116" i="80"/>
  <c r="Y116" i="80"/>
  <c r="W116" i="80"/>
  <c r="X116" i="80" s="1"/>
  <c r="V116" i="80"/>
  <c r="T116" i="80"/>
  <c r="R116" i="80"/>
  <c r="P116" i="80"/>
  <c r="N116" i="80"/>
  <c r="L116" i="80"/>
  <c r="J116" i="80"/>
  <c r="B116" i="80"/>
  <c r="AK115" i="80"/>
  <c r="AL115" i="80" s="1"/>
  <c r="AH115" i="80"/>
  <c r="AI115" i="80" s="1"/>
  <c r="AA115" i="80"/>
  <c r="Y115" i="80"/>
  <c r="W115" i="80"/>
  <c r="X115" i="80" s="1"/>
  <c r="V115" i="80"/>
  <c r="T115" i="80"/>
  <c r="R115" i="80"/>
  <c r="P115" i="80"/>
  <c r="N115" i="80"/>
  <c r="L115" i="80"/>
  <c r="J115" i="80"/>
  <c r="B115" i="80"/>
  <c r="AK114" i="80"/>
  <c r="AL114" i="80" s="1"/>
  <c r="AH114" i="80"/>
  <c r="AI114" i="80" s="1"/>
  <c r="AA114" i="80"/>
  <c r="Y114" i="80"/>
  <c r="W114" i="80"/>
  <c r="X114" i="80" s="1"/>
  <c r="V114" i="80"/>
  <c r="T114" i="80"/>
  <c r="R114" i="80"/>
  <c r="P114" i="80"/>
  <c r="N114" i="80"/>
  <c r="L114" i="80"/>
  <c r="J114" i="80"/>
  <c r="B114" i="80"/>
  <c r="AK113" i="80"/>
  <c r="AL113" i="80" s="1"/>
  <c r="AH113" i="80"/>
  <c r="AI113" i="80" s="1"/>
  <c r="AA113" i="80"/>
  <c r="Y113" i="80"/>
  <c r="W113" i="80"/>
  <c r="X113" i="80" s="1"/>
  <c r="V113" i="80"/>
  <c r="T113" i="80"/>
  <c r="R113" i="80"/>
  <c r="P113" i="80"/>
  <c r="N113" i="80"/>
  <c r="L113" i="80"/>
  <c r="J113" i="80"/>
  <c r="B113" i="80"/>
  <c r="AK112" i="80"/>
  <c r="AL112" i="80" s="1"/>
  <c r="AH112" i="80"/>
  <c r="AI112" i="80" s="1"/>
  <c r="AA112" i="80"/>
  <c r="Y112" i="80"/>
  <c r="W112" i="80"/>
  <c r="X112" i="80" s="1"/>
  <c r="V112" i="80"/>
  <c r="T112" i="80"/>
  <c r="R112" i="80"/>
  <c r="P112" i="80"/>
  <c r="N112" i="80"/>
  <c r="L112" i="80"/>
  <c r="J112" i="80"/>
  <c r="B112" i="80"/>
  <c r="AK111" i="80"/>
  <c r="AL111" i="80" s="1"/>
  <c r="AH111" i="80"/>
  <c r="AI111" i="80" s="1"/>
  <c r="AA111" i="80"/>
  <c r="Y111" i="80"/>
  <c r="W111" i="80"/>
  <c r="X111" i="80" s="1"/>
  <c r="V111" i="80"/>
  <c r="T111" i="80"/>
  <c r="R111" i="80"/>
  <c r="P111" i="80"/>
  <c r="N111" i="80"/>
  <c r="L111" i="80"/>
  <c r="J111" i="80"/>
  <c r="B111" i="80"/>
  <c r="AK110" i="80"/>
  <c r="AL110" i="80" s="1"/>
  <c r="AH110" i="80"/>
  <c r="AI110" i="80" s="1"/>
  <c r="AA110" i="80"/>
  <c r="Y110" i="80"/>
  <c r="W110" i="80"/>
  <c r="X110" i="80" s="1"/>
  <c r="V110" i="80"/>
  <c r="T110" i="80"/>
  <c r="R110" i="80"/>
  <c r="P110" i="80"/>
  <c r="N110" i="80"/>
  <c r="L110" i="80"/>
  <c r="J110" i="80"/>
  <c r="B110" i="80"/>
  <c r="AK109" i="80"/>
  <c r="AL109" i="80" s="1"/>
  <c r="AH109" i="80"/>
  <c r="AI109" i="80" s="1"/>
  <c r="AA109" i="80"/>
  <c r="Y109" i="80"/>
  <c r="W109" i="80"/>
  <c r="X109" i="80" s="1"/>
  <c r="V109" i="80"/>
  <c r="T109" i="80"/>
  <c r="R109" i="80"/>
  <c r="P109" i="80"/>
  <c r="N109" i="80"/>
  <c r="L109" i="80"/>
  <c r="J109" i="80"/>
  <c r="B109" i="80"/>
  <c r="AK108" i="80"/>
  <c r="AL108" i="80" s="1"/>
  <c r="AH108" i="80"/>
  <c r="AI108" i="80" s="1"/>
  <c r="AA108" i="80"/>
  <c r="Y108" i="80"/>
  <c r="W108" i="80"/>
  <c r="X108" i="80" s="1"/>
  <c r="V108" i="80"/>
  <c r="T108" i="80"/>
  <c r="R108" i="80"/>
  <c r="P108" i="80"/>
  <c r="N108" i="80"/>
  <c r="L108" i="80"/>
  <c r="J108" i="80"/>
  <c r="B108" i="80"/>
  <c r="AK107" i="80"/>
  <c r="AL107" i="80" s="1"/>
  <c r="AH107" i="80"/>
  <c r="AI107" i="80" s="1"/>
  <c r="AA107" i="80"/>
  <c r="Y107" i="80"/>
  <c r="W107" i="80"/>
  <c r="X107" i="80" s="1"/>
  <c r="V107" i="80"/>
  <c r="T107" i="80"/>
  <c r="R107" i="80"/>
  <c r="P107" i="80"/>
  <c r="N107" i="80"/>
  <c r="L107" i="80"/>
  <c r="J107" i="80"/>
  <c r="B107" i="80"/>
  <c r="AK106" i="80"/>
  <c r="AL106" i="80" s="1"/>
  <c r="AH106" i="80"/>
  <c r="AI106" i="80" s="1"/>
  <c r="AA106" i="80"/>
  <c r="Y106" i="80"/>
  <c r="W106" i="80"/>
  <c r="X106" i="80" s="1"/>
  <c r="V106" i="80"/>
  <c r="T106" i="80"/>
  <c r="R106" i="80"/>
  <c r="P106" i="80"/>
  <c r="N106" i="80"/>
  <c r="L106" i="80"/>
  <c r="J106" i="80"/>
  <c r="B106" i="80"/>
  <c r="AK105" i="80"/>
  <c r="AL105" i="80" s="1"/>
  <c r="AH105" i="80"/>
  <c r="AI105" i="80" s="1"/>
  <c r="AA105" i="80"/>
  <c r="Y105" i="80"/>
  <c r="W105" i="80"/>
  <c r="X105" i="80" s="1"/>
  <c r="V105" i="80"/>
  <c r="T105" i="80"/>
  <c r="R105" i="80"/>
  <c r="P105" i="80"/>
  <c r="N105" i="80"/>
  <c r="L105" i="80"/>
  <c r="J105" i="80"/>
  <c r="B105" i="80"/>
  <c r="AK104" i="80"/>
  <c r="AL104" i="80" s="1"/>
  <c r="AH104" i="80"/>
  <c r="AI104" i="80" s="1"/>
  <c r="AA104" i="80"/>
  <c r="Y104" i="80"/>
  <c r="W104" i="80"/>
  <c r="X104" i="80" s="1"/>
  <c r="V104" i="80"/>
  <c r="T104" i="80"/>
  <c r="R104" i="80"/>
  <c r="P104" i="80"/>
  <c r="N104" i="80"/>
  <c r="L104" i="80"/>
  <c r="J104" i="80"/>
  <c r="B104" i="80"/>
  <c r="AK103" i="80"/>
  <c r="AL103" i="80" s="1"/>
  <c r="AH103" i="80"/>
  <c r="AI103" i="80" s="1"/>
  <c r="AA103" i="80"/>
  <c r="Y103" i="80"/>
  <c r="W103" i="80"/>
  <c r="X103" i="80" s="1"/>
  <c r="V103" i="80"/>
  <c r="T103" i="80"/>
  <c r="R103" i="80"/>
  <c r="P103" i="80"/>
  <c r="N103" i="80"/>
  <c r="L103" i="80"/>
  <c r="J103" i="80"/>
  <c r="B103" i="80"/>
  <c r="AK102" i="80"/>
  <c r="AL102" i="80" s="1"/>
  <c r="AH102" i="80"/>
  <c r="AI102" i="80" s="1"/>
  <c r="AA102" i="80"/>
  <c r="Y102" i="80"/>
  <c r="W102" i="80"/>
  <c r="X102" i="80" s="1"/>
  <c r="V102" i="80"/>
  <c r="T102" i="80"/>
  <c r="R102" i="80"/>
  <c r="P102" i="80"/>
  <c r="N102" i="80"/>
  <c r="L102" i="80"/>
  <c r="J102" i="80"/>
  <c r="B102" i="80"/>
  <c r="AK101" i="80"/>
  <c r="AL101" i="80" s="1"/>
  <c r="AH101" i="80"/>
  <c r="AI101" i="80" s="1"/>
  <c r="AA101" i="80"/>
  <c r="Y101" i="80"/>
  <c r="W101" i="80"/>
  <c r="X101" i="80" s="1"/>
  <c r="V101" i="80"/>
  <c r="T101" i="80"/>
  <c r="R101" i="80"/>
  <c r="P101" i="80"/>
  <c r="N101" i="80"/>
  <c r="L101" i="80"/>
  <c r="J101" i="80"/>
  <c r="B101" i="80"/>
  <c r="AK100" i="80"/>
  <c r="AL100" i="80" s="1"/>
  <c r="AH100" i="80"/>
  <c r="AI100" i="80" s="1"/>
  <c r="AA100" i="80"/>
  <c r="Y100" i="80"/>
  <c r="W100" i="80"/>
  <c r="X100" i="80" s="1"/>
  <c r="V100" i="80"/>
  <c r="T100" i="80"/>
  <c r="R100" i="80"/>
  <c r="P100" i="80"/>
  <c r="N100" i="80"/>
  <c r="L100" i="80"/>
  <c r="J100" i="80"/>
  <c r="B100" i="80"/>
  <c r="B44" i="80"/>
  <c r="AA43" i="80"/>
  <c r="Y43" i="80"/>
  <c r="V43" i="80"/>
  <c r="T43" i="80"/>
  <c r="R43" i="80"/>
  <c r="P43" i="80"/>
  <c r="N43" i="80"/>
  <c r="L43" i="80"/>
  <c r="J43" i="80"/>
  <c r="B43" i="80"/>
  <c r="AA42" i="80"/>
  <c r="Y42" i="80"/>
  <c r="V42" i="80"/>
  <c r="T42" i="80"/>
  <c r="R42" i="80"/>
  <c r="P42" i="80"/>
  <c r="N42" i="80"/>
  <c r="L42" i="80"/>
  <c r="J42" i="80"/>
  <c r="B42" i="80"/>
  <c r="AA41" i="80"/>
  <c r="Y41" i="80"/>
  <c r="V41" i="80"/>
  <c r="T41" i="80"/>
  <c r="R41" i="80"/>
  <c r="P41" i="80"/>
  <c r="N41" i="80"/>
  <c r="L41" i="80"/>
  <c r="J41" i="80"/>
  <c r="B41" i="80"/>
  <c r="AA40" i="80"/>
  <c r="Y40" i="80"/>
  <c r="V40" i="80"/>
  <c r="T40" i="80"/>
  <c r="R40" i="80"/>
  <c r="P40" i="80"/>
  <c r="N40" i="80"/>
  <c r="L40" i="80"/>
  <c r="J40" i="80"/>
  <c r="B40" i="80"/>
  <c r="AA39" i="80"/>
  <c r="Y39" i="80"/>
  <c r="V39" i="80"/>
  <c r="T39" i="80"/>
  <c r="R39" i="80"/>
  <c r="P39" i="80"/>
  <c r="N39" i="80"/>
  <c r="L39" i="80"/>
  <c r="J39" i="80"/>
  <c r="B39" i="80"/>
  <c r="AA38" i="80"/>
  <c r="Y38" i="80"/>
  <c r="V38" i="80"/>
  <c r="T38" i="80"/>
  <c r="R38" i="80"/>
  <c r="P38" i="80"/>
  <c r="N38" i="80"/>
  <c r="L38" i="80"/>
  <c r="J38" i="80"/>
  <c r="B38" i="80"/>
  <c r="AA37" i="80"/>
  <c r="Y37" i="80"/>
  <c r="V37" i="80"/>
  <c r="T37" i="80"/>
  <c r="R37" i="80"/>
  <c r="P37" i="80"/>
  <c r="N37" i="80"/>
  <c r="L37" i="80"/>
  <c r="J37" i="80"/>
  <c r="B37" i="80"/>
  <c r="AA36" i="80"/>
  <c r="Y36" i="80"/>
  <c r="V36" i="80"/>
  <c r="T36" i="80"/>
  <c r="R36" i="80"/>
  <c r="P36" i="80"/>
  <c r="N36" i="80"/>
  <c r="L36" i="80"/>
  <c r="J36" i="80"/>
  <c r="B36" i="80"/>
  <c r="AA35" i="80"/>
  <c r="Y35" i="80"/>
  <c r="V35" i="80"/>
  <c r="T35" i="80"/>
  <c r="R35" i="80"/>
  <c r="P35" i="80"/>
  <c r="N35" i="80"/>
  <c r="L35" i="80"/>
  <c r="J35" i="80"/>
  <c r="B35" i="80"/>
  <c r="AA34" i="80"/>
  <c r="Y34" i="80"/>
  <c r="V34" i="80"/>
  <c r="T34" i="80"/>
  <c r="R34" i="80"/>
  <c r="P34" i="80"/>
  <c r="N34" i="80"/>
  <c r="L34" i="80"/>
  <c r="J34" i="80"/>
  <c r="B34" i="80"/>
  <c r="AA33" i="80"/>
  <c r="Y33" i="80"/>
  <c r="V33" i="80"/>
  <c r="T33" i="80"/>
  <c r="R33" i="80"/>
  <c r="P33" i="80"/>
  <c r="N33" i="80"/>
  <c r="L33" i="80"/>
  <c r="J33" i="80"/>
  <c r="B33" i="80"/>
  <c r="AA32" i="80"/>
  <c r="Y32" i="80"/>
  <c r="V32" i="80"/>
  <c r="T32" i="80"/>
  <c r="R32" i="80"/>
  <c r="P32" i="80"/>
  <c r="N32" i="80"/>
  <c r="L32" i="80"/>
  <c r="J32" i="80"/>
  <c r="B32" i="80"/>
  <c r="AA31" i="80"/>
  <c r="Y31" i="80"/>
  <c r="V31" i="80"/>
  <c r="T31" i="80"/>
  <c r="R31" i="80"/>
  <c r="P31" i="80"/>
  <c r="N31" i="80"/>
  <c r="L31" i="80"/>
  <c r="J31" i="80"/>
  <c r="B31" i="80"/>
  <c r="AA30" i="80"/>
  <c r="Y30" i="80"/>
  <c r="V30" i="80"/>
  <c r="T30" i="80"/>
  <c r="R30" i="80"/>
  <c r="P30" i="80"/>
  <c r="N30" i="80"/>
  <c r="L30" i="80"/>
  <c r="J30" i="80"/>
  <c r="B30" i="80"/>
  <c r="AA29" i="80"/>
  <c r="Y29" i="80"/>
  <c r="V29" i="80"/>
  <c r="T29" i="80"/>
  <c r="R29" i="80"/>
  <c r="P29" i="80"/>
  <c r="N29" i="80"/>
  <c r="L29" i="80"/>
  <c r="J29" i="80"/>
  <c r="B29" i="80"/>
  <c r="AA28" i="80"/>
  <c r="Y28" i="80"/>
  <c r="V28" i="80"/>
  <c r="T28" i="80"/>
  <c r="R28" i="80"/>
  <c r="P28" i="80"/>
  <c r="N28" i="80"/>
  <c r="L28" i="80"/>
  <c r="J28" i="80"/>
  <c r="B28" i="80"/>
  <c r="AA27" i="80"/>
  <c r="Y27" i="80"/>
  <c r="V27" i="80"/>
  <c r="T27" i="80"/>
  <c r="R27" i="80"/>
  <c r="P27" i="80"/>
  <c r="N27" i="80"/>
  <c r="L27" i="80"/>
  <c r="J27" i="80"/>
  <c r="B27" i="80"/>
  <c r="Y26" i="80"/>
  <c r="V26" i="80"/>
  <c r="T26" i="80"/>
  <c r="R26" i="80"/>
  <c r="P26" i="80"/>
  <c r="N26" i="80"/>
  <c r="L26" i="80"/>
  <c r="J26" i="80"/>
  <c r="B26" i="80"/>
  <c r="B25" i="80"/>
  <c r="B24" i="80"/>
  <c r="AA23" i="80"/>
  <c r="Y23" i="80"/>
  <c r="V23" i="80"/>
  <c r="T23" i="80"/>
  <c r="R23" i="80"/>
  <c r="P23" i="80"/>
  <c r="N23" i="80"/>
  <c r="L23" i="80"/>
  <c r="J23" i="80"/>
  <c r="B23" i="80"/>
  <c r="AA22" i="80"/>
  <c r="Y22" i="80"/>
  <c r="V22" i="80"/>
  <c r="T22" i="80"/>
  <c r="R22" i="80"/>
  <c r="P22" i="80"/>
  <c r="N22" i="80"/>
  <c r="L22" i="80"/>
  <c r="J22" i="80"/>
  <c r="B22" i="80"/>
  <c r="AA21" i="80"/>
  <c r="Y21" i="80"/>
  <c r="V21" i="80"/>
  <c r="T21" i="80"/>
  <c r="R21" i="80"/>
  <c r="P21" i="80"/>
  <c r="N21" i="80"/>
  <c r="L21" i="80"/>
  <c r="J21" i="80"/>
  <c r="B21" i="80"/>
  <c r="AA20" i="80"/>
  <c r="Y20" i="80"/>
  <c r="V20" i="80"/>
  <c r="T20" i="80"/>
  <c r="R20" i="80"/>
  <c r="P20" i="80"/>
  <c r="N20" i="80"/>
  <c r="L20" i="80"/>
  <c r="J20" i="80"/>
  <c r="B20" i="80"/>
  <c r="AA19" i="80"/>
  <c r="Y19" i="80"/>
  <c r="V19" i="80"/>
  <c r="T19" i="80"/>
  <c r="R19" i="80"/>
  <c r="P19" i="80"/>
  <c r="N19" i="80"/>
  <c r="L19" i="80"/>
  <c r="J19" i="80"/>
  <c r="B19" i="80"/>
  <c r="AA18" i="80"/>
  <c r="Y18" i="80"/>
  <c r="V18" i="80"/>
  <c r="T18" i="80"/>
  <c r="R18" i="80"/>
  <c r="P18" i="80"/>
  <c r="N18" i="80"/>
  <c r="L18" i="80"/>
  <c r="J18" i="80"/>
  <c r="B18" i="80"/>
  <c r="AA17" i="80"/>
  <c r="Y17" i="80"/>
  <c r="V17" i="80"/>
  <c r="T17" i="80"/>
  <c r="R17" i="80"/>
  <c r="P17" i="80"/>
  <c r="N17" i="80"/>
  <c r="L17" i="80"/>
  <c r="J17" i="80"/>
  <c r="B17" i="80"/>
  <c r="AA16" i="80"/>
  <c r="Y16" i="80"/>
  <c r="V16" i="80"/>
  <c r="T16" i="80"/>
  <c r="R16" i="80"/>
  <c r="P16" i="80"/>
  <c r="N16" i="80"/>
  <c r="L16" i="80"/>
  <c r="J16" i="80"/>
  <c r="B16" i="80"/>
  <c r="AA15" i="80"/>
  <c r="Y15" i="80"/>
  <c r="V15" i="80"/>
  <c r="T15" i="80"/>
  <c r="R15" i="80"/>
  <c r="P15" i="80"/>
  <c r="N15" i="80"/>
  <c r="L15" i="80"/>
  <c r="J15" i="80"/>
  <c r="B15" i="80"/>
  <c r="AA14" i="80"/>
  <c r="Y14" i="80"/>
  <c r="V14" i="80"/>
  <c r="T14" i="80"/>
  <c r="R14" i="80"/>
  <c r="P14" i="80"/>
  <c r="N14" i="80"/>
  <c r="L14" i="80"/>
  <c r="J14" i="80"/>
  <c r="B14" i="80"/>
  <c r="AA13" i="80"/>
  <c r="Y13" i="80"/>
  <c r="V13" i="80"/>
  <c r="T13" i="80"/>
  <c r="R13" i="80"/>
  <c r="P13" i="80"/>
  <c r="N13" i="80"/>
  <c r="L13" i="80"/>
  <c r="J13" i="80"/>
  <c r="B13" i="80"/>
  <c r="AA12" i="80"/>
  <c r="Y12" i="80"/>
  <c r="V12" i="80"/>
  <c r="T12" i="80"/>
  <c r="R12" i="80"/>
  <c r="P12" i="80"/>
  <c r="N12" i="80"/>
  <c r="L12" i="80"/>
  <c r="J12" i="80"/>
  <c r="B12" i="80"/>
  <c r="AA11" i="80"/>
  <c r="Y11" i="80"/>
  <c r="V11" i="80"/>
  <c r="T11" i="80"/>
  <c r="R11" i="80"/>
  <c r="P11" i="80"/>
  <c r="N11" i="80"/>
  <c r="L11" i="80"/>
  <c r="J11" i="80"/>
  <c r="B11" i="80"/>
  <c r="AA10" i="80"/>
  <c r="Y10" i="80"/>
  <c r="V10" i="80"/>
  <c r="T10" i="80"/>
  <c r="R10" i="80"/>
  <c r="P10" i="80"/>
  <c r="N10" i="80"/>
  <c r="L10" i="80"/>
  <c r="J10" i="80"/>
  <c r="B10" i="80"/>
  <c r="BJ102" i="79"/>
  <c r="BG102" i="79"/>
  <c r="BE102" i="79"/>
  <c r="BC102" i="79"/>
  <c r="BA102" i="79"/>
  <c r="AY102" i="79"/>
  <c r="AW102" i="79"/>
  <c r="AU102" i="79"/>
  <c r="AS102" i="79"/>
  <c r="AQ102" i="79"/>
  <c r="AO102" i="79"/>
  <c r="AM102" i="79"/>
  <c r="AK102" i="79"/>
  <c r="AI102" i="79"/>
  <c r="AG102" i="79"/>
  <c r="AE102" i="79"/>
  <c r="AC102" i="79"/>
  <c r="AA102" i="79"/>
  <c r="Y102" i="79"/>
  <c r="W102" i="79"/>
  <c r="S102" i="79"/>
  <c r="Q102" i="79"/>
  <c r="O102" i="79"/>
  <c r="M102" i="79"/>
  <c r="K102" i="79"/>
  <c r="I102" i="79"/>
  <c r="BJ101" i="79"/>
  <c r="BH101" i="79" s="1"/>
  <c r="BL101" i="79" s="1"/>
  <c r="BK101" i="79" s="1"/>
  <c r="BG101" i="79"/>
  <c r="BE101" i="79"/>
  <c r="BC101" i="79"/>
  <c r="BA101" i="79"/>
  <c r="AY101" i="79"/>
  <c r="AW101" i="79"/>
  <c r="AU101" i="79"/>
  <c r="AS101" i="79"/>
  <c r="AQ101" i="79"/>
  <c r="AO101" i="79"/>
  <c r="AM101" i="79"/>
  <c r="AK101" i="79"/>
  <c r="AI101" i="79"/>
  <c r="AG101" i="79"/>
  <c r="AE101" i="79"/>
  <c r="AC101" i="79"/>
  <c r="AA101" i="79"/>
  <c r="Y101" i="79"/>
  <c r="W101" i="79"/>
  <c r="S101" i="79"/>
  <c r="Q101" i="79"/>
  <c r="O101" i="79"/>
  <c r="M101" i="79"/>
  <c r="K101" i="79"/>
  <c r="I101" i="79"/>
  <c r="BJ100" i="79"/>
  <c r="BH100" i="79" s="1"/>
  <c r="BG100" i="79"/>
  <c r="BE100" i="79"/>
  <c r="BC100" i="79"/>
  <c r="BA100" i="79"/>
  <c r="AY100" i="79"/>
  <c r="AW100" i="79"/>
  <c r="AU100" i="79"/>
  <c r="AS100" i="79"/>
  <c r="AQ100" i="79"/>
  <c r="AO100" i="79"/>
  <c r="AM100" i="79"/>
  <c r="AK100" i="79"/>
  <c r="AI100" i="79"/>
  <c r="AG100" i="79"/>
  <c r="AE100" i="79"/>
  <c r="AC100" i="79"/>
  <c r="AA100" i="79"/>
  <c r="Y100" i="79"/>
  <c r="W100" i="79"/>
  <c r="S100" i="79"/>
  <c r="Q100" i="79"/>
  <c r="O100" i="79"/>
  <c r="M100" i="79"/>
  <c r="K100" i="79"/>
  <c r="I100" i="79"/>
  <c r="BJ99" i="79"/>
  <c r="BH99" i="79" s="1"/>
  <c r="BG99" i="79"/>
  <c r="BE99" i="79"/>
  <c r="BC99" i="79"/>
  <c r="BA99" i="79"/>
  <c r="AY99" i="79"/>
  <c r="AW99" i="79"/>
  <c r="AU99" i="79"/>
  <c r="AS99" i="79"/>
  <c r="AQ99" i="79"/>
  <c r="AO99" i="79"/>
  <c r="AM99" i="79"/>
  <c r="AK99" i="79"/>
  <c r="AI99" i="79"/>
  <c r="AG99" i="79"/>
  <c r="AE99" i="79"/>
  <c r="AC99" i="79"/>
  <c r="AA99" i="79"/>
  <c r="Y99" i="79"/>
  <c r="W99" i="79"/>
  <c r="S99" i="79"/>
  <c r="Q99" i="79"/>
  <c r="O99" i="79"/>
  <c r="M99" i="79"/>
  <c r="K99" i="79"/>
  <c r="I99" i="79"/>
  <c r="BJ98" i="79"/>
  <c r="BH98" i="79" s="1"/>
  <c r="BG98" i="79"/>
  <c r="BE98" i="79"/>
  <c r="BC98" i="79"/>
  <c r="BA98" i="79"/>
  <c r="AY98" i="79"/>
  <c r="AW98" i="79"/>
  <c r="AU98" i="79"/>
  <c r="AS98" i="79"/>
  <c r="AQ98" i="79"/>
  <c r="AO98" i="79"/>
  <c r="AM98" i="79"/>
  <c r="AK98" i="79"/>
  <c r="AI98" i="79"/>
  <c r="AG98" i="79"/>
  <c r="AE98" i="79"/>
  <c r="AC98" i="79"/>
  <c r="AA98" i="79"/>
  <c r="Y98" i="79"/>
  <c r="W98" i="79"/>
  <c r="S98" i="79"/>
  <c r="Q98" i="79"/>
  <c r="O98" i="79"/>
  <c r="M98" i="79"/>
  <c r="K98" i="79"/>
  <c r="I98" i="79"/>
  <c r="BJ97" i="79"/>
  <c r="BG97" i="79"/>
  <c r="BE97" i="79"/>
  <c r="BC97" i="79"/>
  <c r="BA97" i="79"/>
  <c r="AY97" i="79"/>
  <c r="AW97" i="79"/>
  <c r="AU97" i="79"/>
  <c r="AS97" i="79"/>
  <c r="AQ97" i="79"/>
  <c r="AO97" i="79"/>
  <c r="AM97" i="79"/>
  <c r="AK97" i="79"/>
  <c r="AI97" i="79"/>
  <c r="AG97" i="79"/>
  <c r="AE97" i="79"/>
  <c r="AC97" i="79"/>
  <c r="AA97" i="79"/>
  <c r="Y97" i="79"/>
  <c r="W97" i="79"/>
  <c r="S97" i="79"/>
  <c r="Q97" i="79"/>
  <c r="O97" i="79"/>
  <c r="M97" i="79"/>
  <c r="K97" i="79"/>
  <c r="I97" i="79"/>
  <c r="BJ96" i="79"/>
  <c r="BG96" i="79"/>
  <c r="BE96" i="79"/>
  <c r="BC96" i="79"/>
  <c r="BA96" i="79"/>
  <c r="AY96" i="79"/>
  <c r="AW96" i="79"/>
  <c r="AU96" i="79"/>
  <c r="AS96" i="79"/>
  <c r="AQ96" i="79"/>
  <c r="AO96" i="79"/>
  <c r="AM96" i="79"/>
  <c r="AK96" i="79"/>
  <c r="AI96" i="79"/>
  <c r="AG96" i="79"/>
  <c r="AE96" i="79"/>
  <c r="AC96" i="79"/>
  <c r="AA96" i="79"/>
  <c r="Y96" i="79"/>
  <c r="W96" i="79"/>
  <c r="S96" i="79"/>
  <c r="Q96" i="79"/>
  <c r="O96" i="79"/>
  <c r="M96" i="79"/>
  <c r="K96" i="79"/>
  <c r="I96" i="79"/>
  <c r="BJ95" i="79"/>
  <c r="BH95" i="79" s="1"/>
  <c r="BL95" i="79" s="1"/>
  <c r="BK95" i="79" s="1"/>
  <c r="BG95" i="79"/>
  <c r="BE95" i="79"/>
  <c r="BC95" i="79"/>
  <c r="BA95" i="79"/>
  <c r="AY95" i="79"/>
  <c r="AW95" i="79"/>
  <c r="AU95" i="79"/>
  <c r="AS95" i="79"/>
  <c r="AQ95" i="79"/>
  <c r="AO95" i="79"/>
  <c r="AM95" i="79"/>
  <c r="AK95" i="79"/>
  <c r="AI95" i="79"/>
  <c r="AG95" i="79"/>
  <c r="AE95" i="79"/>
  <c r="AC95" i="79"/>
  <c r="AA95" i="79"/>
  <c r="Y95" i="79"/>
  <c r="W95" i="79"/>
  <c r="S95" i="79"/>
  <c r="Q95" i="79"/>
  <c r="O95" i="79"/>
  <c r="M95" i="79"/>
  <c r="K95" i="79"/>
  <c r="I95" i="79"/>
  <c r="BJ94" i="79"/>
  <c r="BH94" i="79" s="1"/>
  <c r="BG94" i="79"/>
  <c r="BE94" i="79"/>
  <c r="BC94" i="79"/>
  <c r="BA94" i="79"/>
  <c r="AY94" i="79"/>
  <c r="AW94" i="79"/>
  <c r="AU94" i="79"/>
  <c r="AS94" i="79"/>
  <c r="AQ94" i="79"/>
  <c r="AO94" i="79"/>
  <c r="AM94" i="79"/>
  <c r="AK94" i="79"/>
  <c r="AI94" i="79"/>
  <c r="AG94" i="79"/>
  <c r="AE94" i="79"/>
  <c r="AC94" i="79"/>
  <c r="AA94" i="79"/>
  <c r="Y94" i="79"/>
  <c r="W94" i="79"/>
  <c r="S94" i="79"/>
  <c r="Q94" i="79"/>
  <c r="O94" i="79"/>
  <c r="M94" i="79"/>
  <c r="K94" i="79"/>
  <c r="I94" i="79"/>
  <c r="BJ93" i="79"/>
  <c r="BH93" i="79" s="1"/>
  <c r="BG93" i="79"/>
  <c r="BE93" i="79"/>
  <c r="BC93" i="79"/>
  <c r="BA93" i="79"/>
  <c r="AY93" i="79"/>
  <c r="AW93" i="79"/>
  <c r="AU93" i="79"/>
  <c r="AS93" i="79"/>
  <c r="AQ93" i="79"/>
  <c r="AO93" i="79"/>
  <c r="AM93" i="79"/>
  <c r="AK93" i="79"/>
  <c r="AI93" i="79"/>
  <c r="AG93" i="79"/>
  <c r="AE93" i="79"/>
  <c r="AC93" i="79"/>
  <c r="AA93" i="79"/>
  <c r="Y93" i="79"/>
  <c r="W93" i="79"/>
  <c r="S93" i="79"/>
  <c r="Q93" i="79"/>
  <c r="O93" i="79"/>
  <c r="M93" i="79"/>
  <c r="K93" i="79"/>
  <c r="I93" i="79"/>
  <c r="BJ92" i="79"/>
  <c r="BH92" i="79" s="1"/>
  <c r="BG92" i="79"/>
  <c r="BE92" i="79"/>
  <c r="BC92" i="79"/>
  <c r="BA92" i="79"/>
  <c r="AY92" i="79"/>
  <c r="AW92" i="79"/>
  <c r="AU92" i="79"/>
  <c r="AS92" i="79"/>
  <c r="AQ92" i="79"/>
  <c r="AO92" i="79"/>
  <c r="AM92" i="79"/>
  <c r="AK92" i="79"/>
  <c r="AI92" i="79"/>
  <c r="AG92" i="79"/>
  <c r="AE92" i="79"/>
  <c r="AC92" i="79"/>
  <c r="AA92" i="79"/>
  <c r="Y92" i="79"/>
  <c r="W92" i="79"/>
  <c r="S92" i="79"/>
  <c r="Q92" i="79"/>
  <c r="O92" i="79"/>
  <c r="M92" i="79"/>
  <c r="K92" i="79"/>
  <c r="I92" i="79"/>
  <c r="BJ91" i="79"/>
  <c r="BG91" i="79"/>
  <c r="BE91" i="79"/>
  <c r="BC91" i="79"/>
  <c r="BA91" i="79"/>
  <c r="AY91" i="79"/>
  <c r="AW91" i="79"/>
  <c r="AU91" i="79"/>
  <c r="AS91" i="79"/>
  <c r="AQ91" i="79"/>
  <c r="AO91" i="79"/>
  <c r="AM91" i="79"/>
  <c r="AK91" i="79"/>
  <c r="AI91" i="79"/>
  <c r="AG91" i="79"/>
  <c r="AE91" i="79"/>
  <c r="AC91" i="79"/>
  <c r="AA91" i="79"/>
  <c r="Y91" i="79"/>
  <c r="W91" i="79"/>
  <c r="S91" i="79"/>
  <c r="Q91" i="79"/>
  <c r="O91" i="79"/>
  <c r="M91" i="79"/>
  <c r="K91" i="79"/>
  <c r="I91" i="79"/>
  <c r="BJ90" i="79"/>
  <c r="BG90" i="79"/>
  <c r="BE90" i="79"/>
  <c r="BC90" i="79"/>
  <c r="BA90" i="79"/>
  <c r="AY90" i="79"/>
  <c r="AW90" i="79"/>
  <c r="AU90" i="79"/>
  <c r="AS90" i="79"/>
  <c r="AQ90" i="79"/>
  <c r="AO90" i="79"/>
  <c r="AM90" i="79"/>
  <c r="AK90" i="79"/>
  <c r="AI90" i="79"/>
  <c r="AG90" i="79"/>
  <c r="AE90" i="79"/>
  <c r="AC90" i="79"/>
  <c r="AA90" i="79"/>
  <c r="Y90" i="79"/>
  <c r="W90" i="79"/>
  <c r="S90" i="79"/>
  <c r="Q90" i="79"/>
  <c r="O90" i="79"/>
  <c r="M90" i="79"/>
  <c r="K90" i="79"/>
  <c r="I90" i="79"/>
  <c r="BJ89" i="79"/>
  <c r="BH89" i="79" s="1"/>
  <c r="BL89" i="79" s="1"/>
  <c r="BK89" i="79" s="1"/>
  <c r="BG89" i="79"/>
  <c r="BE89" i="79"/>
  <c r="BC89" i="79"/>
  <c r="BA89" i="79"/>
  <c r="AY89" i="79"/>
  <c r="AW89" i="79"/>
  <c r="AU89" i="79"/>
  <c r="AS89" i="79"/>
  <c r="AQ89" i="79"/>
  <c r="AO89" i="79"/>
  <c r="AM89" i="79"/>
  <c r="AK89" i="79"/>
  <c r="AI89" i="79"/>
  <c r="AG89" i="79"/>
  <c r="AE89" i="79"/>
  <c r="AC89" i="79"/>
  <c r="AA89" i="79"/>
  <c r="Y89" i="79"/>
  <c r="W89" i="79"/>
  <c r="S89" i="79"/>
  <c r="Q89" i="79"/>
  <c r="O89" i="79"/>
  <c r="M89" i="79"/>
  <c r="K89" i="79"/>
  <c r="I89" i="79"/>
  <c r="BJ88" i="79"/>
  <c r="BH88" i="79" s="1"/>
  <c r="BG88" i="79"/>
  <c r="BE88" i="79"/>
  <c r="BC88" i="79"/>
  <c r="BA88" i="79"/>
  <c r="AY88" i="79"/>
  <c r="AW88" i="79"/>
  <c r="AU88" i="79"/>
  <c r="AS88" i="79"/>
  <c r="AQ88" i="79"/>
  <c r="AO88" i="79"/>
  <c r="AM88" i="79"/>
  <c r="AK88" i="79"/>
  <c r="AI88" i="79"/>
  <c r="AG88" i="79"/>
  <c r="AE88" i="79"/>
  <c r="AC88" i="79"/>
  <c r="AA88" i="79"/>
  <c r="Y88" i="79"/>
  <c r="W88" i="79"/>
  <c r="S88" i="79"/>
  <c r="Q88" i="79"/>
  <c r="O88" i="79"/>
  <c r="M88" i="79"/>
  <c r="K88" i="79"/>
  <c r="I88" i="79"/>
  <c r="BJ87" i="79"/>
  <c r="BH87" i="79" s="1"/>
  <c r="BG87" i="79"/>
  <c r="BE87" i="79"/>
  <c r="BC87" i="79"/>
  <c r="BA87" i="79"/>
  <c r="AY87" i="79"/>
  <c r="AW87" i="79"/>
  <c r="AU87" i="79"/>
  <c r="AS87" i="79"/>
  <c r="AQ87" i="79"/>
  <c r="AO87" i="79"/>
  <c r="AM87" i="79"/>
  <c r="AK87" i="79"/>
  <c r="AI87" i="79"/>
  <c r="AG87" i="79"/>
  <c r="AE87" i="79"/>
  <c r="AC87" i="79"/>
  <c r="AA87" i="79"/>
  <c r="Y87" i="79"/>
  <c r="W87" i="79"/>
  <c r="S87" i="79"/>
  <c r="Q87" i="79"/>
  <c r="O87" i="79"/>
  <c r="M87" i="79"/>
  <c r="K87" i="79"/>
  <c r="I87" i="79"/>
  <c r="BJ86" i="79"/>
  <c r="BH86" i="79" s="1"/>
  <c r="BL86" i="79" s="1"/>
  <c r="BK86" i="79" s="1"/>
  <c r="BG86" i="79"/>
  <c r="BE86" i="79"/>
  <c r="BC86" i="79"/>
  <c r="BA86" i="79"/>
  <c r="AY86" i="79"/>
  <c r="AW86" i="79"/>
  <c r="AU86" i="79"/>
  <c r="AS86" i="79"/>
  <c r="AQ86" i="79"/>
  <c r="AO86" i="79"/>
  <c r="AM86" i="79"/>
  <c r="AK86" i="79"/>
  <c r="AI86" i="79"/>
  <c r="AG86" i="79"/>
  <c r="AE86" i="79"/>
  <c r="AC86" i="79"/>
  <c r="AA86" i="79"/>
  <c r="Y86" i="79"/>
  <c r="W86" i="79"/>
  <c r="S86" i="79"/>
  <c r="Q86" i="79"/>
  <c r="O86" i="79"/>
  <c r="M86" i="79"/>
  <c r="K86" i="79"/>
  <c r="I86" i="79"/>
  <c r="BJ85" i="79"/>
  <c r="BG85" i="79"/>
  <c r="BE85" i="79"/>
  <c r="BC85" i="79"/>
  <c r="BA85" i="79"/>
  <c r="AY85" i="79"/>
  <c r="AW85" i="79"/>
  <c r="AU85" i="79"/>
  <c r="AS85" i="79"/>
  <c r="AQ85" i="79"/>
  <c r="AO85" i="79"/>
  <c r="AM85" i="79"/>
  <c r="AK85" i="79"/>
  <c r="AI85" i="79"/>
  <c r="AG85" i="79"/>
  <c r="AE85" i="79"/>
  <c r="AC85" i="79"/>
  <c r="AA85" i="79"/>
  <c r="Y85" i="79"/>
  <c r="W85" i="79"/>
  <c r="S85" i="79"/>
  <c r="Q85" i="79"/>
  <c r="O85" i="79"/>
  <c r="M85" i="79"/>
  <c r="K85" i="79"/>
  <c r="I85" i="79"/>
  <c r="BJ84" i="79"/>
  <c r="BG84" i="79"/>
  <c r="BE84" i="79"/>
  <c r="BC84" i="79"/>
  <c r="BA84" i="79"/>
  <c r="AY84" i="79"/>
  <c r="AW84" i="79"/>
  <c r="AU84" i="79"/>
  <c r="AS84" i="79"/>
  <c r="AQ84" i="79"/>
  <c r="AO84" i="79"/>
  <c r="AM84" i="79"/>
  <c r="AK84" i="79"/>
  <c r="AI84" i="79"/>
  <c r="AG84" i="79"/>
  <c r="AE84" i="79"/>
  <c r="AC84" i="79"/>
  <c r="AA84" i="79"/>
  <c r="Y84" i="79"/>
  <c r="W84" i="79"/>
  <c r="S84" i="79"/>
  <c r="Q84" i="79"/>
  <c r="O84" i="79"/>
  <c r="M84" i="79"/>
  <c r="K84" i="79"/>
  <c r="I84" i="79"/>
  <c r="BJ83" i="79"/>
  <c r="BH83" i="79" s="1"/>
  <c r="BL83" i="79" s="1"/>
  <c r="BK83" i="79" s="1"/>
  <c r="BG83" i="79"/>
  <c r="BE83" i="79"/>
  <c r="BC83" i="79"/>
  <c r="BA83" i="79"/>
  <c r="AY83" i="79"/>
  <c r="AW83" i="79"/>
  <c r="AU83" i="79"/>
  <c r="AS83" i="79"/>
  <c r="AQ83" i="79"/>
  <c r="AO83" i="79"/>
  <c r="AM83" i="79"/>
  <c r="AK83" i="79"/>
  <c r="AI83" i="79"/>
  <c r="AG83" i="79"/>
  <c r="AE83" i="79"/>
  <c r="AC83" i="79"/>
  <c r="AA83" i="79"/>
  <c r="Y83" i="79"/>
  <c r="W83" i="79"/>
  <c r="S83" i="79"/>
  <c r="Q83" i="79"/>
  <c r="O83" i="79"/>
  <c r="M83" i="79"/>
  <c r="K83" i="79"/>
  <c r="I83" i="79"/>
  <c r="BJ82" i="79"/>
  <c r="BH82" i="79" s="1"/>
  <c r="BG82" i="79"/>
  <c r="BE82" i="79"/>
  <c r="BC82" i="79"/>
  <c r="BA82" i="79"/>
  <c r="AY82" i="79"/>
  <c r="AW82" i="79"/>
  <c r="AU82" i="79"/>
  <c r="AS82" i="79"/>
  <c r="AQ82" i="79"/>
  <c r="AO82" i="79"/>
  <c r="AM82" i="79"/>
  <c r="AK82" i="79"/>
  <c r="AI82" i="79"/>
  <c r="AG82" i="79"/>
  <c r="AE82" i="79"/>
  <c r="AC82" i="79"/>
  <c r="AA82" i="79"/>
  <c r="Y82" i="79"/>
  <c r="W82" i="79"/>
  <c r="S82" i="79"/>
  <c r="Q82" i="79"/>
  <c r="O82" i="79"/>
  <c r="M82" i="79"/>
  <c r="K82" i="79"/>
  <c r="I82" i="79"/>
  <c r="BJ81" i="79"/>
  <c r="BH81" i="79" s="1"/>
  <c r="BG81" i="79"/>
  <c r="BE81" i="79"/>
  <c r="BC81" i="79"/>
  <c r="BA81" i="79"/>
  <c r="AY81" i="79"/>
  <c r="AW81" i="79"/>
  <c r="AU81" i="79"/>
  <c r="AS81" i="79"/>
  <c r="AQ81" i="79"/>
  <c r="AO81" i="79"/>
  <c r="AM81" i="79"/>
  <c r="AK81" i="79"/>
  <c r="AI81" i="79"/>
  <c r="AG81" i="79"/>
  <c r="AE81" i="79"/>
  <c r="AC81" i="79"/>
  <c r="AA81" i="79"/>
  <c r="Y81" i="79"/>
  <c r="W81" i="79"/>
  <c r="S81" i="79"/>
  <c r="Q81" i="79"/>
  <c r="O81" i="79"/>
  <c r="M81" i="79"/>
  <c r="K81" i="79"/>
  <c r="I81" i="79"/>
  <c r="BJ80" i="79"/>
  <c r="BG80" i="79"/>
  <c r="BE80" i="79"/>
  <c r="BC80" i="79"/>
  <c r="BA80" i="79"/>
  <c r="AY80" i="79"/>
  <c r="AW80" i="79"/>
  <c r="AU80" i="79"/>
  <c r="AS80" i="79"/>
  <c r="AQ80" i="79"/>
  <c r="AO80" i="79"/>
  <c r="AM80" i="79"/>
  <c r="AK80" i="79"/>
  <c r="AI80" i="79"/>
  <c r="AG80" i="79"/>
  <c r="AE80" i="79"/>
  <c r="AC80" i="79"/>
  <c r="AA80" i="79"/>
  <c r="Y80" i="79"/>
  <c r="W80" i="79"/>
  <c r="S80" i="79"/>
  <c r="Q80" i="79"/>
  <c r="O80" i="79"/>
  <c r="M80" i="79"/>
  <c r="K80" i="79"/>
  <c r="I80" i="79"/>
  <c r="BJ79" i="79"/>
  <c r="BG79" i="79"/>
  <c r="BE79" i="79"/>
  <c r="BC79" i="79"/>
  <c r="BA79" i="79"/>
  <c r="AY79" i="79"/>
  <c r="AW79" i="79"/>
  <c r="AU79" i="79"/>
  <c r="AS79" i="79"/>
  <c r="AQ79" i="79"/>
  <c r="AO79" i="79"/>
  <c r="AM79" i="79"/>
  <c r="AK79" i="79"/>
  <c r="AI79" i="79"/>
  <c r="AG79" i="79"/>
  <c r="AE79" i="79"/>
  <c r="AC79" i="79"/>
  <c r="AA79" i="79"/>
  <c r="Y79" i="79"/>
  <c r="W79" i="79"/>
  <c r="S79" i="79"/>
  <c r="Q79" i="79"/>
  <c r="O79" i="79"/>
  <c r="M79" i="79"/>
  <c r="K79" i="79"/>
  <c r="I79" i="79"/>
  <c r="BJ78" i="79"/>
  <c r="BG78" i="79"/>
  <c r="BE78" i="79"/>
  <c r="BC78" i="79"/>
  <c r="BA78" i="79"/>
  <c r="AY78" i="79"/>
  <c r="AW78" i="79"/>
  <c r="AU78" i="79"/>
  <c r="AS78" i="79"/>
  <c r="AQ78" i="79"/>
  <c r="AO78" i="79"/>
  <c r="AM78" i="79"/>
  <c r="AK78" i="79"/>
  <c r="AI78" i="79"/>
  <c r="AG78" i="79"/>
  <c r="AE78" i="79"/>
  <c r="AC78" i="79"/>
  <c r="AA78" i="79"/>
  <c r="Y78" i="79"/>
  <c r="W78" i="79"/>
  <c r="S78" i="79"/>
  <c r="Q78" i="79"/>
  <c r="O78" i="79"/>
  <c r="M78" i="79"/>
  <c r="K78" i="79"/>
  <c r="I78" i="79"/>
  <c r="BJ77" i="79"/>
  <c r="BH77" i="79" s="1"/>
  <c r="BL77" i="79" s="1"/>
  <c r="BK77" i="79" s="1"/>
  <c r="BG77" i="79"/>
  <c r="BE77" i="79"/>
  <c r="BC77" i="79"/>
  <c r="BA77" i="79"/>
  <c r="AY77" i="79"/>
  <c r="AW77" i="79"/>
  <c r="AU77" i="79"/>
  <c r="AS77" i="79"/>
  <c r="AQ77" i="79"/>
  <c r="AO77" i="79"/>
  <c r="AM77" i="79"/>
  <c r="AK77" i="79"/>
  <c r="AI77" i="79"/>
  <c r="AG77" i="79"/>
  <c r="AE77" i="79"/>
  <c r="AC77" i="79"/>
  <c r="AA77" i="79"/>
  <c r="Y77" i="79"/>
  <c r="W77" i="79"/>
  <c r="S77" i="79"/>
  <c r="Q77" i="79"/>
  <c r="O77" i="79"/>
  <c r="M77" i="79"/>
  <c r="K77" i="79"/>
  <c r="I77" i="79"/>
  <c r="BJ76" i="79"/>
  <c r="BH76" i="79" s="1"/>
  <c r="BG76" i="79"/>
  <c r="BE76" i="79"/>
  <c r="BC76" i="79"/>
  <c r="BA76" i="79"/>
  <c r="AY76" i="79"/>
  <c r="AW76" i="79"/>
  <c r="AU76" i="79"/>
  <c r="AS76" i="79"/>
  <c r="AQ76" i="79"/>
  <c r="AO76" i="79"/>
  <c r="AM76" i="79"/>
  <c r="AK76" i="79"/>
  <c r="AI76" i="79"/>
  <c r="AG76" i="79"/>
  <c r="AE76" i="79"/>
  <c r="AC76" i="79"/>
  <c r="AA76" i="79"/>
  <c r="Y76" i="79"/>
  <c r="W76" i="79"/>
  <c r="S76" i="79"/>
  <c r="Q76" i="79"/>
  <c r="O76" i="79"/>
  <c r="M76" i="79"/>
  <c r="K76" i="79"/>
  <c r="I76" i="79"/>
  <c r="BJ75" i="79"/>
  <c r="BH75" i="79" s="1"/>
  <c r="BG75" i="79"/>
  <c r="BE75" i="79"/>
  <c r="BC75" i="79"/>
  <c r="BA75" i="79"/>
  <c r="AY75" i="79"/>
  <c r="AW75" i="79"/>
  <c r="AU75" i="79"/>
  <c r="AS75" i="79"/>
  <c r="AQ75" i="79"/>
  <c r="AO75" i="79"/>
  <c r="AM75" i="79"/>
  <c r="AK75" i="79"/>
  <c r="AI75" i="79"/>
  <c r="AG75" i="79"/>
  <c r="AE75" i="79"/>
  <c r="AC75" i="79"/>
  <c r="AA75" i="79"/>
  <c r="Y75" i="79"/>
  <c r="W75" i="79"/>
  <c r="S75" i="79"/>
  <c r="Q75" i="79"/>
  <c r="O75" i="79"/>
  <c r="M75" i="79"/>
  <c r="K75" i="79"/>
  <c r="I75" i="79"/>
  <c r="BJ74" i="79"/>
  <c r="BH74" i="79" s="1"/>
  <c r="BG74" i="79"/>
  <c r="BE74" i="79"/>
  <c r="BC74" i="79"/>
  <c r="BA74" i="79"/>
  <c r="AY74" i="79"/>
  <c r="AW74" i="79"/>
  <c r="AU74" i="79"/>
  <c r="AS74" i="79"/>
  <c r="AQ74" i="79"/>
  <c r="AO74" i="79"/>
  <c r="AM74" i="79"/>
  <c r="AK74" i="79"/>
  <c r="AI74" i="79"/>
  <c r="AG74" i="79"/>
  <c r="AE74" i="79"/>
  <c r="AC74" i="79"/>
  <c r="AA74" i="79"/>
  <c r="Y74" i="79"/>
  <c r="W74" i="79"/>
  <c r="S74" i="79"/>
  <c r="Q74" i="79"/>
  <c r="O74" i="79"/>
  <c r="M74" i="79"/>
  <c r="K74" i="79"/>
  <c r="I74" i="79"/>
  <c r="BJ73" i="79"/>
  <c r="BG73" i="79"/>
  <c r="BE73" i="79"/>
  <c r="BC73" i="79"/>
  <c r="BA73" i="79"/>
  <c r="AY73" i="79"/>
  <c r="AW73" i="79"/>
  <c r="AU73" i="79"/>
  <c r="AS73" i="79"/>
  <c r="AQ73" i="79"/>
  <c r="AO73" i="79"/>
  <c r="AM73" i="79"/>
  <c r="AK73" i="79"/>
  <c r="AI73" i="79"/>
  <c r="AG73" i="79"/>
  <c r="AE73" i="79"/>
  <c r="AC73" i="79"/>
  <c r="AA73" i="79"/>
  <c r="Y73" i="79"/>
  <c r="W73" i="79"/>
  <c r="S73" i="79"/>
  <c r="Q73" i="79"/>
  <c r="O73" i="79"/>
  <c r="M73" i="79"/>
  <c r="K73" i="79"/>
  <c r="I73" i="79"/>
  <c r="BJ72" i="79"/>
  <c r="BG72" i="79"/>
  <c r="BE72" i="79"/>
  <c r="BC72" i="79"/>
  <c r="BA72" i="79"/>
  <c r="AY72" i="79"/>
  <c r="AW72" i="79"/>
  <c r="AU72" i="79"/>
  <c r="AS72" i="79"/>
  <c r="AQ72" i="79"/>
  <c r="AO72" i="79"/>
  <c r="AM72" i="79"/>
  <c r="AK72" i="79"/>
  <c r="AI72" i="79"/>
  <c r="AG72" i="79"/>
  <c r="AE72" i="79"/>
  <c r="AC72" i="79"/>
  <c r="AA72" i="79"/>
  <c r="Y72" i="79"/>
  <c r="W72" i="79"/>
  <c r="S72" i="79"/>
  <c r="Q72" i="79"/>
  <c r="O72" i="79"/>
  <c r="M72" i="79"/>
  <c r="K72" i="79"/>
  <c r="I72" i="79"/>
  <c r="BJ71" i="79"/>
  <c r="BH71" i="79" s="1"/>
  <c r="BL71" i="79" s="1"/>
  <c r="BK71" i="79" s="1"/>
  <c r="BG71" i="79"/>
  <c r="BE71" i="79"/>
  <c r="BC71" i="79"/>
  <c r="BA71" i="79"/>
  <c r="AY71" i="79"/>
  <c r="AW71" i="79"/>
  <c r="AU71" i="79"/>
  <c r="AS71" i="79"/>
  <c r="AQ71" i="79"/>
  <c r="AO71" i="79"/>
  <c r="AM71" i="79"/>
  <c r="AK71" i="79"/>
  <c r="AI71" i="79"/>
  <c r="AG71" i="79"/>
  <c r="AE71" i="79"/>
  <c r="AC71" i="79"/>
  <c r="AA71" i="79"/>
  <c r="Y71" i="79"/>
  <c r="W71" i="79"/>
  <c r="S71" i="79"/>
  <c r="Q71" i="79"/>
  <c r="O71" i="79"/>
  <c r="M71" i="79"/>
  <c r="K71" i="79"/>
  <c r="I71" i="79"/>
  <c r="BJ70" i="79"/>
  <c r="BH70" i="79" s="1"/>
  <c r="BG70" i="79"/>
  <c r="BE70" i="79"/>
  <c r="BC70" i="79"/>
  <c r="BA70" i="79"/>
  <c r="AY70" i="79"/>
  <c r="AW70" i="79"/>
  <c r="AU70" i="79"/>
  <c r="AS70" i="79"/>
  <c r="AQ70" i="79"/>
  <c r="AO70" i="79"/>
  <c r="AM70" i="79"/>
  <c r="AK70" i="79"/>
  <c r="AI70" i="79"/>
  <c r="AG70" i="79"/>
  <c r="AE70" i="79"/>
  <c r="AC70" i="79"/>
  <c r="AA70" i="79"/>
  <c r="Y70" i="79"/>
  <c r="W70" i="79"/>
  <c r="S70" i="79"/>
  <c r="Q70" i="79"/>
  <c r="O70" i="79"/>
  <c r="M70" i="79"/>
  <c r="K70" i="79"/>
  <c r="I70" i="79"/>
  <c r="BJ69" i="79"/>
  <c r="BH69" i="79" s="1"/>
  <c r="BG69" i="79"/>
  <c r="BE69" i="79"/>
  <c r="BC69" i="79"/>
  <c r="BA69" i="79"/>
  <c r="AY69" i="79"/>
  <c r="AW69" i="79"/>
  <c r="AU69" i="79"/>
  <c r="AS69" i="79"/>
  <c r="AQ69" i="79"/>
  <c r="AO69" i="79"/>
  <c r="AM69" i="79"/>
  <c r="AK69" i="79"/>
  <c r="AI69" i="79"/>
  <c r="AG69" i="79"/>
  <c r="AE69" i="79"/>
  <c r="AC69" i="79"/>
  <c r="AA69" i="79"/>
  <c r="Y69" i="79"/>
  <c r="W69" i="79"/>
  <c r="S69" i="79"/>
  <c r="Q69" i="79"/>
  <c r="O69" i="79"/>
  <c r="M69" i="79"/>
  <c r="K69" i="79"/>
  <c r="I69" i="79"/>
  <c r="BJ68" i="79"/>
  <c r="BH68" i="79" s="1"/>
  <c r="BL68" i="79" s="1"/>
  <c r="BK68" i="79" s="1"/>
  <c r="BG68" i="79"/>
  <c r="BE68" i="79"/>
  <c r="BC68" i="79"/>
  <c r="BA68" i="79"/>
  <c r="AY68" i="79"/>
  <c r="AW68" i="79"/>
  <c r="AU68" i="79"/>
  <c r="AS68" i="79"/>
  <c r="AQ68" i="79"/>
  <c r="AO68" i="79"/>
  <c r="AM68" i="79"/>
  <c r="AK68" i="79"/>
  <c r="AI68" i="79"/>
  <c r="AG68" i="79"/>
  <c r="AE68" i="79"/>
  <c r="AC68" i="79"/>
  <c r="AA68" i="79"/>
  <c r="Y68" i="79"/>
  <c r="W68" i="79"/>
  <c r="S68" i="79"/>
  <c r="Q68" i="79"/>
  <c r="O68" i="79"/>
  <c r="M68" i="79"/>
  <c r="K68" i="79"/>
  <c r="I68" i="79"/>
  <c r="BJ67" i="79"/>
  <c r="BG67" i="79"/>
  <c r="BE67" i="79"/>
  <c r="BC67" i="79"/>
  <c r="BA67" i="79"/>
  <c r="AY67" i="79"/>
  <c r="AW67" i="79"/>
  <c r="AU67" i="79"/>
  <c r="AS67" i="79"/>
  <c r="AQ67" i="79"/>
  <c r="AO67" i="79"/>
  <c r="AM67" i="79"/>
  <c r="AK67" i="79"/>
  <c r="AI67" i="79"/>
  <c r="AG67" i="79"/>
  <c r="AE67" i="79"/>
  <c r="AC67" i="79"/>
  <c r="AA67" i="79"/>
  <c r="Y67" i="79"/>
  <c r="W67" i="79"/>
  <c r="S67" i="79"/>
  <c r="Q67" i="79"/>
  <c r="O67" i="79"/>
  <c r="M67" i="79"/>
  <c r="K67" i="79"/>
  <c r="I67" i="79"/>
  <c r="BJ66" i="79"/>
  <c r="BG66" i="79"/>
  <c r="BE66" i="79"/>
  <c r="BC66" i="79"/>
  <c r="BA66" i="79"/>
  <c r="AY66" i="79"/>
  <c r="AW66" i="79"/>
  <c r="AU66" i="79"/>
  <c r="AS66" i="79"/>
  <c r="AQ66" i="79"/>
  <c r="AO66" i="79"/>
  <c r="AM66" i="79"/>
  <c r="AK66" i="79"/>
  <c r="AI66" i="79"/>
  <c r="AG66" i="79"/>
  <c r="AE66" i="79"/>
  <c r="AC66" i="79"/>
  <c r="AA66" i="79"/>
  <c r="Y66" i="79"/>
  <c r="W66" i="79"/>
  <c r="S66" i="79"/>
  <c r="Q66" i="79"/>
  <c r="O66" i="79"/>
  <c r="M66" i="79"/>
  <c r="K66" i="79"/>
  <c r="I66" i="79"/>
  <c r="BJ65" i="79"/>
  <c r="BH65" i="79" s="1"/>
  <c r="BL65" i="79" s="1"/>
  <c r="BK65" i="79" s="1"/>
  <c r="BG65" i="79"/>
  <c r="BE65" i="79"/>
  <c r="BC65" i="79"/>
  <c r="BA65" i="79"/>
  <c r="AY65" i="79"/>
  <c r="AW65" i="79"/>
  <c r="AU65" i="79"/>
  <c r="AS65" i="79"/>
  <c r="AQ65" i="79"/>
  <c r="AO65" i="79"/>
  <c r="AM65" i="79"/>
  <c r="AK65" i="79"/>
  <c r="AI65" i="79"/>
  <c r="AG65" i="79"/>
  <c r="AE65" i="79"/>
  <c r="AC65" i="79"/>
  <c r="AA65" i="79"/>
  <c r="Y65" i="79"/>
  <c r="W65" i="79"/>
  <c r="S65" i="79"/>
  <c r="Q65" i="79"/>
  <c r="O65" i="79"/>
  <c r="M65" i="79"/>
  <c r="K65" i="79"/>
  <c r="I65" i="79"/>
  <c r="BJ64" i="79"/>
  <c r="BH64" i="79" s="1"/>
  <c r="BG64" i="79"/>
  <c r="BE64" i="79"/>
  <c r="BC64" i="79"/>
  <c r="BA64" i="79"/>
  <c r="AY64" i="79"/>
  <c r="AW64" i="79"/>
  <c r="AU64" i="79"/>
  <c r="AS64" i="79"/>
  <c r="AQ64" i="79"/>
  <c r="AO64" i="79"/>
  <c r="AM64" i="79"/>
  <c r="AK64" i="79"/>
  <c r="AI64" i="79"/>
  <c r="AG64" i="79"/>
  <c r="AE64" i="79"/>
  <c r="AC64" i="79"/>
  <c r="AA64" i="79"/>
  <c r="Y64" i="79"/>
  <c r="W64" i="79"/>
  <c r="S64" i="79"/>
  <c r="Q64" i="79"/>
  <c r="O64" i="79"/>
  <c r="M64" i="79"/>
  <c r="K64" i="79"/>
  <c r="I64" i="79"/>
  <c r="BJ63" i="79"/>
  <c r="BH63" i="79" s="1"/>
  <c r="BG63" i="79"/>
  <c r="BE63" i="79"/>
  <c r="BC63" i="79"/>
  <c r="BA63" i="79"/>
  <c r="AY63" i="79"/>
  <c r="AW63" i="79"/>
  <c r="AU63" i="79"/>
  <c r="AS63" i="79"/>
  <c r="AQ63" i="79"/>
  <c r="AO63" i="79"/>
  <c r="AM63" i="79"/>
  <c r="AK63" i="79"/>
  <c r="AI63" i="79"/>
  <c r="AG63" i="79"/>
  <c r="AE63" i="79"/>
  <c r="AC63" i="79"/>
  <c r="AA63" i="79"/>
  <c r="Y63" i="79"/>
  <c r="W63" i="79"/>
  <c r="S63" i="79"/>
  <c r="Q63" i="79"/>
  <c r="O63" i="79"/>
  <c r="M63" i="79"/>
  <c r="K63" i="79"/>
  <c r="I63" i="79"/>
  <c r="BJ62" i="79"/>
  <c r="BH62" i="79" s="1"/>
  <c r="BG62" i="79"/>
  <c r="BE62" i="79"/>
  <c r="BC62" i="79"/>
  <c r="BA62" i="79"/>
  <c r="AY62" i="79"/>
  <c r="AW62" i="79"/>
  <c r="AU62" i="79"/>
  <c r="AS62" i="79"/>
  <c r="AQ62" i="79"/>
  <c r="AO62" i="79"/>
  <c r="AM62" i="79"/>
  <c r="AK62" i="79"/>
  <c r="AI62" i="79"/>
  <c r="AG62" i="79"/>
  <c r="AE62" i="79"/>
  <c r="AC62" i="79"/>
  <c r="AA62" i="79"/>
  <c r="Y62" i="79"/>
  <c r="W62" i="79"/>
  <c r="S62" i="79"/>
  <c r="Q62" i="79"/>
  <c r="O62" i="79"/>
  <c r="M62" i="79"/>
  <c r="K62" i="79"/>
  <c r="I62" i="79"/>
  <c r="BJ61" i="79"/>
  <c r="BG61" i="79"/>
  <c r="BE61" i="79"/>
  <c r="BC61" i="79"/>
  <c r="BA61" i="79"/>
  <c r="AY61" i="79"/>
  <c r="AW61" i="79"/>
  <c r="AU61" i="79"/>
  <c r="AS61" i="79"/>
  <c r="AQ61" i="79"/>
  <c r="AO61" i="79"/>
  <c r="AM61" i="79"/>
  <c r="AK61" i="79"/>
  <c r="AI61" i="79"/>
  <c r="AG61" i="79"/>
  <c r="AE61" i="79"/>
  <c r="AC61" i="79"/>
  <c r="AA61" i="79"/>
  <c r="Y61" i="79"/>
  <c r="W61" i="79"/>
  <c r="S61" i="79"/>
  <c r="Q61" i="79"/>
  <c r="O61" i="79"/>
  <c r="M61" i="79"/>
  <c r="K61" i="79"/>
  <c r="I61" i="79"/>
  <c r="BJ60" i="79"/>
  <c r="BG60" i="79"/>
  <c r="BE60" i="79"/>
  <c r="BC60" i="79"/>
  <c r="BA60" i="79"/>
  <c r="AY60" i="79"/>
  <c r="AW60" i="79"/>
  <c r="AU60" i="79"/>
  <c r="AS60" i="79"/>
  <c r="AQ60" i="79"/>
  <c r="AO60" i="79"/>
  <c r="AM60" i="79"/>
  <c r="AK60" i="79"/>
  <c r="AI60" i="79"/>
  <c r="AG60" i="79"/>
  <c r="AE60" i="79"/>
  <c r="AC60" i="79"/>
  <c r="AA60" i="79"/>
  <c r="Y60" i="79"/>
  <c r="W60" i="79"/>
  <c r="S60" i="79"/>
  <c r="Q60" i="79"/>
  <c r="O60" i="79"/>
  <c r="M60" i="79"/>
  <c r="K60" i="79"/>
  <c r="I60" i="79"/>
  <c r="BJ59" i="79"/>
  <c r="BH59" i="79" s="1"/>
  <c r="BL59" i="79" s="1"/>
  <c r="BK59" i="79" s="1"/>
  <c r="BG59" i="79"/>
  <c r="BE59" i="79"/>
  <c r="BC59" i="79"/>
  <c r="BA59" i="79"/>
  <c r="AY59" i="79"/>
  <c r="AW59" i="79"/>
  <c r="AU59" i="79"/>
  <c r="AS59" i="79"/>
  <c r="AQ59" i="79"/>
  <c r="AO59" i="79"/>
  <c r="AM59" i="79"/>
  <c r="AK59" i="79"/>
  <c r="AI59" i="79"/>
  <c r="AG59" i="79"/>
  <c r="AE59" i="79"/>
  <c r="AC59" i="79"/>
  <c r="AA59" i="79"/>
  <c r="Y59" i="79"/>
  <c r="W59" i="79"/>
  <c r="S59" i="79"/>
  <c r="Q59" i="79"/>
  <c r="O59" i="79"/>
  <c r="M59" i="79"/>
  <c r="K59" i="79"/>
  <c r="I59" i="79"/>
  <c r="BJ58" i="79"/>
  <c r="BH58" i="79" s="1"/>
  <c r="BG58" i="79"/>
  <c r="BE58" i="79"/>
  <c r="BC58" i="79"/>
  <c r="BA58" i="79"/>
  <c r="AY58" i="79"/>
  <c r="AW58" i="79"/>
  <c r="AU58" i="79"/>
  <c r="AS58" i="79"/>
  <c r="AQ58" i="79"/>
  <c r="AO58" i="79"/>
  <c r="AM58" i="79"/>
  <c r="AK58" i="79"/>
  <c r="AI58" i="79"/>
  <c r="AG58" i="79"/>
  <c r="AE58" i="79"/>
  <c r="AC58" i="79"/>
  <c r="AA58" i="79"/>
  <c r="Y58" i="79"/>
  <c r="W58" i="79"/>
  <c r="S58" i="79"/>
  <c r="Q58" i="79"/>
  <c r="O58" i="79"/>
  <c r="M58" i="79"/>
  <c r="K58" i="79"/>
  <c r="I58" i="79"/>
  <c r="BJ57" i="79"/>
  <c r="BH57" i="79" s="1"/>
  <c r="BG57" i="79"/>
  <c r="BE57" i="79"/>
  <c r="BC57" i="79"/>
  <c r="BA57" i="79"/>
  <c r="AY57" i="79"/>
  <c r="AW57" i="79"/>
  <c r="AU57" i="79"/>
  <c r="AS57" i="79"/>
  <c r="AQ57" i="79"/>
  <c r="AO57" i="79"/>
  <c r="AM57" i="79"/>
  <c r="AK57" i="79"/>
  <c r="AI57" i="79"/>
  <c r="AG57" i="79"/>
  <c r="AE57" i="79"/>
  <c r="AC57" i="79"/>
  <c r="AA57" i="79"/>
  <c r="Y57" i="79"/>
  <c r="W57" i="79"/>
  <c r="S57" i="79"/>
  <c r="Q57" i="79"/>
  <c r="O57" i="79"/>
  <c r="M57" i="79"/>
  <c r="K57" i="79"/>
  <c r="I57" i="79"/>
  <c r="BJ56" i="79"/>
  <c r="BH56" i="79" s="1"/>
  <c r="BG56" i="79"/>
  <c r="BE56" i="79"/>
  <c r="BC56" i="79"/>
  <c r="BA56" i="79"/>
  <c r="AY56" i="79"/>
  <c r="AW56" i="79"/>
  <c r="AU56" i="79"/>
  <c r="AS56" i="79"/>
  <c r="AQ56" i="79"/>
  <c r="AO56" i="79"/>
  <c r="AM56" i="79"/>
  <c r="AK56" i="79"/>
  <c r="AI56" i="79"/>
  <c r="AG56" i="79"/>
  <c r="AE56" i="79"/>
  <c r="AC56" i="79"/>
  <c r="AA56" i="79"/>
  <c r="Y56" i="79"/>
  <c r="W56" i="79"/>
  <c r="S56" i="79"/>
  <c r="Q56" i="79"/>
  <c r="O56" i="79"/>
  <c r="M56" i="79"/>
  <c r="K56" i="79"/>
  <c r="I56" i="79"/>
  <c r="BJ55" i="79"/>
  <c r="BG55" i="79"/>
  <c r="BE55" i="79"/>
  <c r="BC55" i="79"/>
  <c r="BA55" i="79"/>
  <c r="AY55" i="79"/>
  <c r="AW55" i="79"/>
  <c r="AU55" i="79"/>
  <c r="AS55" i="79"/>
  <c r="AQ55" i="79"/>
  <c r="AO55" i="79"/>
  <c r="AM55" i="79"/>
  <c r="AK55" i="79"/>
  <c r="AI55" i="79"/>
  <c r="AG55" i="79"/>
  <c r="AE55" i="79"/>
  <c r="AC55" i="79"/>
  <c r="AA55" i="79"/>
  <c r="Y55" i="79"/>
  <c r="W55" i="79"/>
  <c r="S55" i="79"/>
  <c r="Q55" i="79"/>
  <c r="O55" i="79"/>
  <c r="M55" i="79"/>
  <c r="K55" i="79"/>
  <c r="I55" i="79"/>
  <c r="BJ54" i="79"/>
  <c r="BG54" i="79"/>
  <c r="BE54" i="79"/>
  <c r="BC54" i="79"/>
  <c r="BA54" i="79"/>
  <c r="AY54" i="79"/>
  <c r="AW54" i="79"/>
  <c r="AU54" i="79"/>
  <c r="AS54" i="79"/>
  <c r="AQ54" i="79"/>
  <c r="AO54" i="79"/>
  <c r="AM54" i="79"/>
  <c r="AK54" i="79"/>
  <c r="AI54" i="79"/>
  <c r="AG54" i="79"/>
  <c r="AE54" i="79"/>
  <c r="AC54" i="79"/>
  <c r="AA54" i="79"/>
  <c r="Y54" i="79"/>
  <c r="W54" i="79"/>
  <c r="S54" i="79"/>
  <c r="Q54" i="79"/>
  <c r="O54" i="79"/>
  <c r="M54" i="79"/>
  <c r="K54" i="79"/>
  <c r="I54" i="79"/>
  <c r="BJ53" i="79"/>
  <c r="BH53" i="79" s="1"/>
  <c r="BL53" i="79" s="1"/>
  <c r="BK53" i="79" s="1"/>
  <c r="BG53" i="79"/>
  <c r="BE53" i="79"/>
  <c r="BC53" i="79"/>
  <c r="BA53" i="79"/>
  <c r="AY53" i="79"/>
  <c r="AW53" i="79"/>
  <c r="AU53" i="79"/>
  <c r="AS53" i="79"/>
  <c r="AQ53" i="79"/>
  <c r="AO53" i="79"/>
  <c r="AM53" i="79"/>
  <c r="AK53" i="79"/>
  <c r="AI53" i="79"/>
  <c r="AG53" i="79"/>
  <c r="AE53" i="79"/>
  <c r="AC53" i="79"/>
  <c r="AA53" i="79"/>
  <c r="Y53" i="79"/>
  <c r="W53" i="79"/>
  <c r="S53" i="79"/>
  <c r="Q53" i="79"/>
  <c r="O53" i="79"/>
  <c r="M53" i="79"/>
  <c r="K53" i="79"/>
  <c r="I53" i="79"/>
  <c r="BJ52" i="79"/>
  <c r="BH52" i="79" s="1"/>
  <c r="BG52" i="79"/>
  <c r="BE52" i="79"/>
  <c r="BC52" i="79"/>
  <c r="BA52" i="79"/>
  <c r="AY52" i="79"/>
  <c r="AW52" i="79"/>
  <c r="AU52" i="79"/>
  <c r="AS52" i="79"/>
  <c r="AQ52" i="79"/>
  <c r="AO52" i="79"/>
  <c r="AM52" i="79"/>
  <c r="AK52" i="79"/>
  <c r="AI52" i="79"/>
  <c r="AG52" i="79"/>
  <c r="AE52" i="79"/>
  <c r="AC52" i="79"/>
  <c r="AA52" i="79"/>
  <c r="Y52" i="79"/>
  <c r="W52" i="79"/>
  <c r="S52" i="79"/>
  <c r="Q52" i="79"/>
  <c r="O52" i="79"/>
  <c r="M52" i="79"/>
  <c r="K52" i="79"/>
  <c r="I52" i="79"/>
  <c r="BJ51" i="79"/>
  <c r="BH51" i="79" s="1"/>
  <c r="BG51" i="79"/>
  <c r="BE51" i="79"/>
  <c r="BC51" i="79"/>
  <c r="BA51" i="79"/>
  <c r="AY51" i="79"/>
  <c r="AW51" i="79"/>
  <c r="AU51" i="79"/>
  <c r="AS51" i="79"/>
  <c r="AQ51" i="79"/>
  <c r="AO51" i="79"/>
  <c r="AM51" i="79"/>
  <c r="AK51" i="79"/>
  <c r="AI51" i="79"/>
  <c r="AG51" i="79"/>
  <c r="AE51" i="79"/>
  <c r="AC51" i="79"/>
  <c r="AA51" i="79"/>
  <c r="Y51" i="79"/>
  <c r="W51" i="79"/>
  <c r="S51" i="79"/>
  <c r="Q51" i="79"/>
  <c r="O51" i="79"/>
  <c r="M51" i="79"/>
  <c r="K51" i="79"/>
  <c r="I51" i="79"/>
  <c r="BJ50" i="79"/>
  <c r="BH50" i="79" s="1"/>
  <c r="BL50" i="79" s="1"/>
  <c r="BK50" i="79" s="1"/>
  <c r="BG50" i="79"/>
  <c r="BE50" i="79"/>
  <c r="BC50" i="79"/>
  <c r="BA50" i="79"/>
  <c r="AY50" i="79"/>
  <c r="AW50" i="79"/>
  <c r="AU50" i="79"/>
  <c r="AS50" i="79"/>
  <c r="AQ50" i="79"/>
  <c r="AO50" i="79"/>
  <c r="AM50" i="79"/>
  <c r="AK50" i="79"/>
  <c r="AI50" i="79"/>
  <c r="AG50" i="79"/>
  <c r="AE50" i="79"/>
  <c r="AC50" i="79"/>
  <c r="AA50" i="79"/>
  <c r="Y50" i="79"/>
  <c r="W50" i="79"/>
  <c r="S50" i="79"/>
  <c r="Q50" i="79"/>
  <c r="O50" i="79"/>
  <c r="M50" i="79"/>
  <c r="K50" i="79"/>
  <c r="I50" i="79"/>
  <c r="BJ49" i="79"/>
  <c r="BG49" i="79"/>
  <c r="BE49" i="79"/>
  <c r="BC49" i="79"/>
  <c r="BA49" i="79"/>
  <c r="AY49" i="79"/>
  <c r="AW49" i="79"/>
  <c r="AU49" i="79"/>
  <c r="AS49" i="79"/>
  <c r="AQ49" i="79"/>
  <c r="AO49" i="79"/>
  <c r="AM49" i="79"/>
  <c r="AK49" i="79"/>
  <c r="AI49" i="79"/>
  <c r="AG49" i="79"/>
  <c r="AE49" i="79"/>
  <c r="AC49" i="79"/>
  <c r="AA49" i="79"/>
  <c r="Y49" i="79"/>
  <c r="W49" i="79"/>
  <c r="S49" i="79"/>
  <c r="Q49" i="79"/>
  <c r="O49" i="79"/>
  <c r="M49" i="79"/>
  <c r="I49" i="79"/>
  <c r="BJ48" i="79"/>
  <c r="BG48" i="79"/>
  <c r="BE48" i="79"/>
  <c r="BC48" i="79"/>
  <c r="BA48" i="79"/>
  <c r="AY48" i="79"/>
  <c r="AW48" i="79"/>
  <c r="AU48" i="79"/>
  <c r="AS48" i="79"/>
  <c r="AQ48" i="79"/>
  <c r="AO48" i="79"/>
  <c r="AM48" i="79"/>
  <c r="AK48" i="79"/>
  <c r="AI48" i="79"/>
  <c r="AG48" i="79"/>
  <c r="AE48" i="79"/>
  <c r="AC48" i="79"/>
  <c r="AA48" i="79"/>
  <c r="Y48" i="79"/>
  <c r="W48" i="79"/>
  <c r="S48" i="79"/>
  <c r="Q48" i="79"/>
  <c r="O48" i="79"/>
  <c r="M48" i="79"/>
  <c r="I48" i="79"/>
  <c r="BJ47" i="79"/>
  <c r="BH47" i="79" s="1"/>
  <c r="BL47" i="79" s="1"/>
  <c r="BK47" i="79" s="1"/>
  <c r="BG47" i="79"/>
  <c r="BE47" i="79"/>
  <c r="BC47" i="79"/>
  <c r="BA47" i="79"/>
  <c r="AY47" i="79"/>
  <c r="AW47" i="79"/>
  <c r="AU47" i="79"/>
  <c r="AS47" i="79"/>
  <c r="AQ47" i="79"/>
  <c r="AO47" i="79"/>
  <c r="AM47" i="79"/>
  <c r="AK47" i="79"/>
  <c r="AI47" i="79"/>
  <c r="AG47" i="79"/>
  <c r="AE47" i="79"/>
  <c r="AC47" i="79"/>
  <c r="AA47" i="79"/>
  <c r="Y47" i="79"/>
  <c r="W47" i="79"/>
  <c r="S47" i="79"/>
  <c r="Q47" i="79"/>
  <c r="O47" i="79"/>
  <c r="M47" i="79"/>
  <c r="I47" i="79"/>
  <c r="BJ46" i="79"/>
  <c r="BH46" i="79" s="1"/>
  <c r="BG46" i="79"/>
  <c r="BE46" i="79"/>
  <c r="BC46" i="79"/>
  <c r="BA46" i="79"/>
  <c r="AY46" i="79"/>
  <c r="AW46" i="79"/>
  <c r="AU46" i="79"/>
  <c r="AS46" i="79"/>
  <c r="AQ46" i="79"/>
  <c r="AO46" i="79"/>
  <c r="AM46" i="79"/>
  <c r="AK46" i="79"/>
  <c r="AI46" i="79"/>
  <c r="AG46" i="79"/>
  <c r="AE46" i="79"/>
  <c r="AC46" i="79"/>
  <c r="AA46" i="79"/>
  <c r="Y46" i="79"/>
  <c r="W46" i="79"/>
  <c r="S46" i="79"/>
  <c r="Q46" i="79"/>
  <c r="O46" i="79"/>
  <c r="M46" i="79"/>
  <c r="I46" i="79"/>
  <c r="BJ45" i="79"/>
  <c r="BH45" i="79" s="1"/>
  <c r="BG45" i="79"/>
  <c r="BE45" i="79"/>
  <c r="BC45" i="79"/>
  <c r="BA45" i="79"/>
  <c r="AY45" i="79"/>
  <c r="AW45" i="79"/>
  <c r="AU45" i="79"/>
  <c r="AS45" i="79"/>
  <c r="AQ45" i="79"/>
  <c r="AO45" i="79"/>
  <c r="AM45" i="79"/>
  <c r="AK45" i="79"/>
  <c r="AI45" i="79"/>
  <c r="AG45" i="79"/>
  <c r="AE45" i="79"/>
  <c r="AC45" i="79"/>
  <c r="AA45" i="79"/>
  <c r="Y45" i="79"/>
  <c r="W45" i="79"/>
  <c r="S45" i="79"/>
  <c r="Q45" i="79"/>
  <c r="O45" i="79"/>
  <c r="M45" i="79"/>
  <c r="I45" i="79"/>
  <c r="BJ44" i="79"/>
  <c r="BH44" i="79" s="1"/>
  <c r="BG44" i="79"/>
  <c r="BE44" i="79"/>
  <c r="BC44" i="79"/>
  <c r="BA44" i="79"/>
  <c r="AY44" i="79"/>
  <c r="AW44" i="79"/>
  <c r="AU44" i="79"/>
  <c r="AS44" i="79"/>
  <c r="AQ44" i="79"/>
  <c r="AO44" i="79"/>
  <c r="AM44" i="79"/>
  <c r="AK44" i="79"/>
  <c r="AI44" i="79"/>
  <c r="AG44" i="79"/>
  <c r="AE44" i="79"/>
  <c r="AC44" i="79"/>
  <c r="AA44" i="79"/>
  <c r="Y44" i="79"/>
  <c r="W44" i="79"/>
  <c r="S44" i="79"/>
  <c r="Q44" i="79"/>
  <c r="O44" i="79"/>
  <c r="I44" i="79"/>
  <c r="BJ43" i="79"/>
  <c r="BG43" i="79"/>
  <c r="BE43" i="79"/>
  <c r="BC43" i="79"/>
  <c r="BA43" i="79"/>
  <c r="AY43" i="79"/>
  <c r="AW43" i="79"/>
  <c r="AU43" i="79"/>
  <c r="AS43" i="79"/>
  <c r="AQ43" i="79"/>
  <c r="AO43" i="79"/>
  <c r="AM43" i="79"/>
  <c r="AK43" i="79"/>
  <c r="AI43" i="79"/>
  <c r="AG43" i="79"/>
  <c r="AE43" i="79"/>
  <c r="AC43" i="79"/>
  <c r="AA43" i="79"/>
  <c r="Y43" i="79"/>
  <c r="W43" i="79"/>
  <c r="S43" i="79"/>
  <c r="Q43" i="79"/>
  <c r="O43" i="79"/>
  <c r="I43" i="79"/>
  <c r="BJ42" i="79"/>
  <c r="BG42" i="79"/>
  <c r="BE42" i="79"/>
  <c r="BC42" i="79"/>
  <c r="BA42" i="79"/>
  <c r="AY42" i="79"/>
  <c r="AW42" i="79"/>
  <c r="AU42" i="79"/>
  <c r="AS42" i="79"/>
  <c r="AQ42" i="79"/>
  <c r="AO42" i="79"/>
  <c r="AM42" i="79"/>
  <c r="AK42" i="79"/>
  <c r="AI42" i="79"/>
  <c r="AG42" i="79"/>
  <c r="AE42" i="79"/>
  <c r="AC42" i="79"/>
  <c r="AA42" i="79"/>
  <c r="Y42" i="79"/>
  <c r="W42" i="79"/>
  <c r="S42" i="79"/>
  <c r="O42" i="79"/>
  <c r="I42" i="79"/>
  <c r="BJ41" i="79"/>
  <c r="BH41" i="79" s="1"/>
  <c r="BL41" i="79" s="1"/>
  <c r="BK41" i="79" s="1"/>
  <c r="BG41" i="79"/>
  <c r="BE41" i="79"/>
  <c r="BC41" i="79"/>
  <c r="BA41" i="79"/>
  <c r="AY41" i="79"/>
  <c r="AW41" i="79"/>
  <c r="AU41" i="79"/>
  <c r="AS41" i="79"/>
  <c r="AQ41" i="79"/>
  <c r="AO41" i="79"/>
  <c r="AM41" i="79"/>
  <c r="AK41" i="79"/>
  <c r="AI41" i="79"/>
  <c r="AG41" i="79"/>
  <c r="AE41" i="79"/>
  <c r="AC41" i="79"/>
  <c r="AA41" i="79"/>
  <c r="Y41" i="79"/>
  <c r="W41" i="79"/>
  <c r="S41" i="79"/>
  <c r="O41" i="79"/>
  <c r="I41" i="79"/>
  <c r="BJ40" i="79"/>
  <c r="BH40" i="79" s="1"/>
  <c r="BG40" i="79"/>
  <c r="BE40" i="79"/>
  <c r="BC40" i="79"/>
  <c r="BA40" i="79"/>
  <c r="AY40" i="79"/>
  <c r="AW40" i="79"/>
  <c r="AU40" i="79"/>
  <c r="AS40" i="79"/>
  <c r="AQ40" i="79"/>
  <c r="AO40" i="79"/>
  <c r="AM40" i="79"/>
  <c r="AK40" i="79"/>
  <c r="AI40" i="79"/>
  <c r="AG40" i="79"/>
  <c r="AE40" i="79"/>
  <c r="AC40" i="79"/>
  <c r="AA40" i="79"/>
  <c r="Y40" i="79"/>
  <c r="W40" i="79"/>
  <c r="S40" i="79"/>
  <c r="O40" i="79"/>
  <c r="I40" i="79"/>
  <c r="BJ39" i="79"/>
  <c r="BH39" i="79" s="1"/>
  <c r="BG39" i="79"/>
  <c r="BE39" i="79"/>
  <c r="BC39" i="79"/>
  <c r="BA39" i="79"/>
  <c r="AY39" i="79"/>
  <c r="AW39" i="79"/>
  <c r="AU39" i="79"/>
  <c r="AS39" i="79"/>
  <c r="AQ39" i="79"/>
  <c r="AO39" i="79"/>
  <c r="AM39" i="79"/>
  <c r="AK39" i="79"/>
  <c r="AI39" i="79"/>
  <c r="AG39" i="79"/>
  <c r="AE39" i="79"/>
  <c r="AC39" i="79"/>
  <c r="AA39" i="79"/>
  <c r="Y39" i="79"/>
  <c r="W39" i="79"/>
  <c r="S39" i="79"/>
  <c r="I39" i="79"/>
  <c r="R39" i="79" s="1"/>
  <c r="BJ38" i="79"/>
  <c r="BH38" i="79" s="1"/>
  <c r="BG38" i="79"/>
  <c r="BE38" i="79"/>
  <c r="BC38" i="79"/>
  <c r="BA38" i="79"/>
  <c r="AY38" i="79"/>
  <c r="AW38" i="79"/>
  <c r="AU38" i="79"/>
  <c r="AS38" i="79"/>
  <c r="AQ38" i="79"/>
  <c r="AO38" i="79"/>
  <c r="AM38" i="79"/>
  <c r="AK38" i="79"/>
  <c r="AI38" i="79"/>
  <c r="AG38" i="79"/>
  <c r="AE38" i="79"/>
  <c r="AC38" i="79"/>
  <c r="AA38" i="79"/>
  <c r="Y38" i="79"/>
  <c r="W38" i="79"/>
  <c r="S38" i="79"/>
  <c r="I38" i="79"/>
  <c r="R38" i="79" s="1"/>
  <c r="BJ37" i="79"/>
  <c r="BG37" i="79"/>
  <c r="BE37" i="79"/>
  <c r="BC37" i="79"/>
  <c r="BA37" i="79"/>
  <c r="AY37" i="79"/>
  <c r="AW37" i="79"/>
  <c r="AU37" i="79"/>
  <c r="AS37" i="79"/>
  <c r="AQ37" i="79"/>
  <c r="AO37" i="79"/>
  <c r="AM37" i="79"/>
  <c r="AK37" i="79"/>
  <c r="AI37" i="79"/>
  <c r="AG37" i="79"/>
  <c r="AE37" i="79"/>
  <c r="AC37" i="79"/>
  <c r="AA37" i="79"/>
  <c r="Y37" i="79"/>
  <c r="W37" i="79"/>
  <c r="S37" i="79"/>
  <c r="I37" i="79"/>
  <c r="R37" i="79" s="1"/>
  <c r="BJ36" i="79"/>
  <c r="BG36" i="79"/>
  <c r="BE36" i="79"/>
  <c r="BC36" i="79"/>
  <c r="BA36" i="79"/>
  <c r="AY36" i="79"/>
  <c r="AW36" i="79"/>
  <c r="AU36" i="79"/>
  <c r="AS36" i="79"/>
  <c r="AQ36" i="79"/>
  <c r="AO36" i="79"/>
  <c r="AM36" i="79"/>
  <c r="AK36" i="79"/>
  <c r="AI36" i="79"/>
  <c r="AG36" i="79"/>
  <c r="AE36" i="79"/>
  <c r="AC36" i="79"/>
  <c r="AA36" i="79"/>
  <c r="Y36" i="79"/>
  <c r="W36" i="79"/>
  <c r="S36" i="79"/>
  <c r="I36" i="79"/>
  <c r="R36" i="79" s="1"/>
  <c r="BJ35" i="79"/>
  <c r="BH35" i="79" s="1"/>
  <c r="BL35" i="79" s="1"/>
  <c r="BK35" i="79" s="1"/>
  <c r="BG35" i="79"/>
  <c r="BE35" i="79"/>
  <c r="BC35" i="79"/>
  <c r="BA35" i="79"/>
  <c r="AY35" i="79"/>
  <c r="AW35" i="79"/>
  <c r="AU35" i="79"/>
  <c r="AS35" i="79"/>
  <c r="AQ35" i="79"/>
  <c r="AO35" i="79"/>
  <c r="AM35" i="79"/>
  <c r="AK35" i="79"/>
  <c r="AI35" i="79"/>
  <c r="AG35" i="79"/>
  <c r="AE35" i="79"/>
  <c r="AC35" i="79"/>
  <c r="AA35" i="79"/>
  <c r="Y35" i="79"/>
  <c r="W35" i="79"/>
  <c r="S35" i="79"/>
  <c r="I35" i="79"/>
  <c r="R35" i="79" s="1"/>
  <c r="BJ34" i="79"/>
  <c r="BH34" i="79" s="1"/>
  <c r="BG34" i="79"/>
  <c r="BE34" i="79"/>
  <c r="BC34" i="79"/>
  <c r="BA34" i="79"/>
  <c r="AY34" i="79"/>
  <c r="AW34" i="79"/>
  <c r="AU34" i="79"/>
  <c r="AS34" i="79"/>
  <c r="AQ34" i="79"/>
  <c r="AO34" i="79"/>
  <c r="AM34" i="79"/>
  <c r="AK34" i="79"/>
  <c r="AI34" i="79"/>
  <c r="AG34" i="79"/>
  <c r="AE34" i="79"/>
  <c r="AC34" i="79"/>
  <c r="AA34" i="79"/>
  <c r="Y34" i="79"/>
  <c r="W34" i="79"/>
  <c r="I34" i="79"/>
  <c r="R34" i="79" s="1"/>
  <c r="BJ33" i="79"/>
  <c r="BH33" i="79" s="1"/>
  <c r="BG33" i="79"/>
  <c r="BE33" i="79"/>
  <c r="BC33" i="79"/>
  <c r="BA33" i="79"/>
  <c r="AY33" i="79"/>
  <c r="AW33" i="79"/>
  <c r="AU33" i="79"/>
  <c r="AS33" i="79"/>
  <c r="AQ33" i="79"/>
  <c r="AO33" i="79"/>
  <c r="AM33" i="79"/>
  <c r="AK33" i="79"/>
  <c r="AI33" i="79"/>
  <c r="AG33" i="79"/>
  <c r="AE33" i="79"/>
  <c r="AC33" i="79"/>
  <c r="AA33" i="79"/>
  <c r="Y33" i="79"/>
  <c r="W33" i="79"/>
  <c r="I33" i="79"/>
  <c r="R33" i="79" s="1"/>
  <c r="BJ32" i="79"/>
  <c r="BH32" i="79" s="1"/>
  <c r="BG32" i="79"/>
  <c r="BE32" i="79"/>
  <c r="BC32" i="79"/>
  <c r="BA32" i="79"/>
  <c r="AY32" i="79"/>
  <c r="AW32" i="79"/>
  <c r="AU32" i="79"/>
  <c r="AS32" i="79"/>
  <c r="AQ32" i="79"/>
  <c r="AO32" i="79"/>
  <c r="AM32" i="79"/>
  <c r="AK32" i="79"/>
  <c r="AI32" i="79"/>
  <c r="AG32" i="79"/>
  <c r="AE32" i="79"/>
  <c r="AC32" i="79"/>
  <c r="AA32" i="79"/>
  <c r="Y32" i="79"/>
  <c r="W32" i="79"/>
  <c r="I32" i="79"/>
  <c r="R32" i="79" s="1"/>
  <c r="BJ31" i="79"/>
  <c r="BG31" i="79"/>
  <c r="BE31" i="79"/>
  <c r="BC31" i="79"/>
  <c r="BA31" i="79"/>
  <c r="AY31" i="79"/>
  <c r="AW31" i="79"/>
  <c r="AU31" i="79"/>
  <c r="AS31" i="79"/>
  <c r="AQ31" i="79"/>
  <c r="AO31" i="79"/>
  <c r="AM31" i="79"/>
  <c r="AK31" i="79"/>
  <c r="AI31" i="79"/>
  <c r="AG31" i="79"/>
  <c r="AE31" i="79"/>
  <c r="AC31" i="79"/>
  <c r="AA31" i="79"/>
  <c r="Y31" i="79"/>
  <c r="W31" i="79"/>
  <c r="I31" i="79"/>
  <c r="R31" i="79" s="1"/>
  <c r="BJ30" i="79"/>
  <c r="BG30" i="79"/>
  <c r="BE30" i="79"/>
  <c r="BC30" i="79"/>
  <c r="BA30" i="79"/>
  <c r="AY30" i="79"/>
  <c r="AW30" i="79"/>
  <c r="AU30" i="79"/>
  <c r="AS30" i="79"/>
  <c r="AQ30" i="79"/>
  <c r="AO30" i="79"/>
  <c r="AM30" i="79"/>
  <c r="AK30" i="79"/>
  <c r="AI30" i="79"/>
  <c r="AG30" i="79"/>
  <c r="AE30" i="79"/>
  <c r="AC30" i="79"/>
  <c r="AA30" i="79"/>
  <c r="Y30" i="79"/>
  <c r="W30" i="79"/>
  <c r="I30" i="79"/>
  <c r="R30" i="79" s="1"/>
  <c r="BJ29" i="79"/>
  <c r="BH29" i="79" s="1"/>
  <c r="BL29" i="79" s="1"/>
  <c r="BK29" i="79" s="1"/>
  <c r="BG29" i="79"/>
  <c r="BE29" i="79"/>
  <c r="BC29" i="79"/>
  <c r="BA29" i="79"/>
  <c r="AY29" i="79"/>
  <c r="AW29" i="79"/>
  <c r="AU29" i="79"/>
  <c r="AS29" i="79"/>
  <c r="AQ29" i="79"/>
  <c r="AO29" i="79"/>
  <c r="AM29" i="79"/>
  <c r="AK29" i="79"/>
  <c r="AI29" i="79"/>
  <c r="AG29" i="79"/>
  <c r="AE29" i="79"/>
  <c r="AC29" i="79"/>
  <c r="AA29" i="79"/>
  <c r="Y29" i="79"/>
  <c r="W29" i="79"/>
  <c r="I29" i="79"/>
  <c r="R29" i="79" s="1"/>
  <c r="BJ28" i="79"/>
  <c r="BH28" i="79" s="1"/>
  <c r="BG28" i="79"/>
  <c r="BE28" i="79"/>
  <c r="BC28" i="79"/>
  <c r="BA28" i="79"/>
  <c r="AY28" i="79"/>
  <c r="AW28" i="79"/>
  <c r="AU28" i="79"/>
  <c r="AS28" i="79"/>
  <c r="AQ28" i="79"/>
  <c r="AO28" i="79"/>
  <c r="AM28" i="79"/>
  <c r="AK28" i="79"/>
  <c r="AI28" i="79"/>
  <c r="AG28" i="79"/>
  <c r="AE28" i="79"/>
  <c r="AC28" i="79"/>
  <c r="AA28" i="79"/>
  <c r="Y28" i="79"/>
  <c r="W28" i="79"/>
  <c r="I28" i="79"/>
  <c r="R28" i="79" s="1"/>
  <c r="BJ27" i="79"/>
  <c r="BH27" i="79" s="1"/>
  <c r="BG27" i="79"/>
  <c r="BE27" i="79"/>
  <c r="BC27" i="79"/>
  <c r="BA27" i="79"/>
  <c r="AY27" i="79"/>
  <c r="AW27" i="79"/>
  <c r="AU27" i="79"/>
  <c r="AS27" i="79"/>
  <c r="AQ27" i="79"/>
  <c r="AO27" i="79"/>
  <c r="AM27" i="79"/>
  <c r="AK27" i="79"/>
  <c r="AI27" i="79"/>
  <c r="AG27" i="79"/>
  <c r="AE27" i="79"/>
  <c r="AC27" i="79"/>
  <c r="AA27" i="79"/>
  <c r="Y27" i="79"/>
  <c r="W27" i="79"/>
  <c r="I27" i="79"/>
  <c r="R27" i="79" s="1"/>
  <c r="BJ26" i="79"/>
  <c r="BH26" i="79" s="1"/>
  <c r="BG26" i="79"/>
  <c r="BE26" i="79"/>
  <c r="BC26" i="79"/>
  <c r="BA26" i="79"/>
  <c r="AY26" i="79"/>
  <c r="AW26" i="79"/>
  <c r="AU26" i="79"/>
  <c r="AS26" i="79"/>
  <c r="AQ26" i="79"/>
  <c r="AO26" i="79"/>
  <c r="AM26" i="79"/>
  <c r="AK26" i="79"/>
  <c r="AI26" i="79"/>
  <c r="AG26" i="79"/>
  <c r="AE26" i="79"/>
  <c r="AC26" i="79"/>
  <c r="AA26" i="79"/>
  <c r="Y26" i="79"/>
  <c r="W26" i="79"/>
  <c r="I26" i="79"/>
  <c r="R26" i="79" s="1"/>
  <c r="BG24" i="79"/>
  <c r="BJ24" i="79" s="1"/>
  <c r="BG23" i="79"/>
  <c r="BJ23" i="79" s="1"/>
  <c r="BH23" i="79" s="1"/>
  <c r="I23" i="79"/>
  <c r="R23" i="79" s="1"/>
  <c r="S23" i="79" s="1"/>
  <c r="BG22" i="79"/>
  <c r="BE22" i="79"/>
  <c r="BC22" i="79"/>
  <c r="BA22" i="79"/>
  <c r="AY22" i="79"/>
  <c r="AW22" i="79"/>
  <c r="AU22" i="79"/>
  <c r="AS22" i="79"/>
  <c r="AQ22" i="79"/>
  <c r="AO22" i="79"/>
  <c r="AM22" i="79"/>
  <c r="AK22" i="79"/>
  <c r="AI22" i="79"/>
  <c r="AG22" i="79"/>
  <c r="AE22" i="79"/>
  <c r="AC22" i="79"/>
  <c r="AA22" i="79"/>
  <c r="Y22" i="79"/>
  <c r="W22" i="79"/>
  <c r="I22" i="79"/>
  <c r="R22" i="79" s="1"/>
  <c r="S22" i="79" s="1"/>
  <c r="BG21" i="79"/>
  <c r="BE21" i="79"/>
  <c r="BC21" i="79"/>
  <c r="BA21" i="79"/>
  <c r="AY21" i="79"/>
  <c r="AW21" i="79"/>
  <c r="AU21" i="79"/>
  <c r="AS21" i="79"/>
  <c r="AQ21" i="79"/>
  <c r="AO21" i="79"/>
  <c r="AM21" i="79"/>
  <c r="AK21" i="79"/>
  <c r="AI21" i="79"/>
  <c r="AG21" i="79"/>
  <c r="AE21" i="79"/>
  <c r="AC21" i="79"/>
  <c r="AA21" i="79"/>
  <c r="Y21" i="79"/>
  <c r="W21" i="79"/>
  <c r="I21" i="79"/>
  <c r="R21" i="79" s="1"/>
  <c r="S21" i="79" s="1"/>
  <c r="BG20" i="79"/>
  <c r="BE20" i="79"/>
  <c r="BC20" i="79"/>
  <c r="BA20" i="79"/>
  <c r="AY20" i="79"/>
  <c r="AW20" i="79"/>
  <c r="AU20" i="79"/>
  <c r="AS20" i="79"/>
  <c r="AQ20" i="79"/>
  <c r="AO20" i="79"/>
  <c r="AM20" i="79"/>
  <c r="AK20" i="79"/>
  <c r="AI20" i="79"/>
  <c r="AG20" i="79"/>
  <c r="AE20" i="79"/>
  <c r="AC20" i="79"/>
  <c r="AA20" i="79"/>
  <c r="Y20" i="79"/>
  <c r="W20" i="79"/>
  <c r="I20" i="79"/>
  <c r="R20" i="79" s="1"/>
  <c r="S20" i="79" s="1"/>
  <c r="BG19" i="79"/>
  <c r="BE19" i="79"/>
  <c r="BC19" i="79"/>
  <c r="BA19" i="79"/>
  <c r="AY19" i="79"/>
  <c r="AW19" i="79"/>
  <c r="AU19" i="79"/>
  <c r="AS19" i="79"/>
  <c r="AQ19" i="79"/>
  <c r="AO19" i="79"/>
  <c r="AM19" i="79"/>
  <c r="AK19" i="79"/>
  <c r="AI19" i="79"/>
  <c r="AG19" i="79"/>
  <c r="AE19" i="79"/>
  <c r="AC19" i="79"/>
  <c r="AA19" i="79"/>
  <c r="Y19" i="79"/>
  <c r="W19" i="79"/>
  <c r="I19" i="79"/>
  <c r="R19" i="79" s="1"/>
  <c r="S19" i="79" s="1"/>
  <c r="BG18" i="79"/>
  <c r="BJ18" i="79" s="1"/>
  <c r="I18" i="79"/>
  <c r="R18" i="79" s="1"/>
  <c r="S18" i="79" s="1"/>
  <c r="BG17" i="79"/>
  <c r="BJ17" i="79" s="1"/>
  <c r="I17" i="79"/>
  <c r="R17" i="79" s="1"/>
  <c r="S17" i="79" s="1"/>
  <c r="BG16" i="79"/>
  <c r="BJ16" i="79" s="1"/>
  <c r="I16" i="79"/>
  <c r="R16" i="79" s="1"/>
  <c r="S16" i="79" s="1"/>
  <c r="BG15" i="79"/>
  <c r="BJ15" i="79" s="1"/>
  <c r="I15" i="79"/>
  <c r="R15" i="79" s="1"/>
  <c r="S15" i="79" s="1"/>
  <c r="BG12" i="79"/>
  <c r="BJ12" i="79" s="1"/>
  <c r="BG11" i="79"/>
  <c r="BJ11" i="79" s="1"/>
  <c r="BH11" i="79" s="1"/>
  <c r="R43" i="79" l="1"/>
  <c r="R44" i="79"/>
  <c r="R45" i="79"/>
  <c r="R49" i="79"/>
  <c r="AB216" i="80"/>
  <c r="AC216" i="80" s="1"/>
  <c r="R42" i="79"/>
  <c r="R46" i="79"/>
  <c r="R50" i="79"/>
  <c r="R52" i="79"/>
  <c r="R54" i="79"/>
  <c r="R56" i="79"/>
  <c r="R58" i="79"/>
  <c r="R60" i="79"/>
  <c r="R62" i="79"/>
  <c r="R64" i="79"/>
  <c r="R41" i="79"/>
  <c r="R47" i="79"/>
  <c r="R40" i="79"/>
  <c r="R48" i="79"/>
  <c r="R51" i="79"/>
  <c r="R53" i="79"/>
  <c r="R55" i="79"/>
  <c r="R57" i="79"/>
  <c r="R59" i="79"/>
  <c r="R61" i="79"/>
  <c r="R63" i="79"/>
  <c r="R65" i="79"/>
  <c r="M74" i="82"/>
  <c r="M25" i="82"/>
  <c r="M157" i="82"/>
  <c r="M158" i="82"/>
  <c r="M159" i="82"/>
  <c r="M160" i="82"/>
  <c r="M161" i="82"/>
  <c r="M162" i="82"/>
  <c r="M163" i="82"/>
  <c r="M164" i="82"/>
  <c r="M165" i="82"/>
  <c r="M166" i="82"/>
  <c r="M167" i="82"/>
  <c r="M168" i="82"/>
  <c r="M169" i="82"/>
  <c r="M170" i="82"/>
  <c r="M171" i="82"/>
  <c r="M172" i="82"/>
  <c r="M173" i="82"/>
  <c r="M174" i="82"/>
  <c r="M175" i="82"/>
  <c r="M176" i="82"/>
  <c r="M177" i="82"/>
  <c r="M178" i="82"/>
  <c r="M179" i="82"/>
  <c r="M180" i="82"/>
  <c r="M181" i="82"/>
  <c r="M182" i="82"/>
  <c r="M183" i="82"/>
  <c r="M184" i="82"/>
  <c r="M185" i="82"/>
  <c r="M186" i="82"/>
  <c r="M187" i="82"/>
  <c r="M188" i="82"/>
  <c r="M189" i="82"/>
  <c r="M190" i="82"/>
  <c r="M191" i="82"/>
  <c r="M192" i="82"/>
  <c r="M193" i="82"/>
  <c r="M194" i="82"/>
  <c r="M195" i="82"/>
  <c r="M196" i="82"/>
  <c r="M197" i="82"/>
  <c r="M198" i="82"/>
  <c r="M199" i="82"/>
  <c r="M200" i="82"/>
  <c r="M201" i="82"/>
  <c r="M202" i="82"/>
  <c r="M203" i="82"/>
  <c r="M204" i="82"/>
  <c r="M205" i="82"/>
  <c r="M206" i="82"/>
  <c r="M207" i="82"/>
  <c r="M208" i="82"/>
  <c r="M209" i="82"/>
  <c r="M210" i="82"/>
  <c r="M211" i="82"/>
  <c r="M212" i="82"/>
  <c r="M213" i="82"/>
  <c r="M214" i="82"/>
  <c r="M215" i="82"/>
  <c r="M216" i="82"/>
  <c r="M217" i="82"/>
  <c r="M218" i="82"/>
  <c r="M219" i="82"/>
  <c r="M220" i="82"/>
  <c r="M221" i="82"/>
  <c r="M222" i="82"/>
  <c r="M223" i="82"/>
  <c r="M224" i="82"/>
  <c r="M225" i="82"/>
  <c r="M226" i="82"/>
  <c r="M227" i="82"/>
  <c r="M228" i="82"/>
  <c r="M229" i="82"/>
  <c r="M230" i="82"/>
  <c r="M231" i="82"/>
  <c r="M232" i="82"/>
  <c r="M233" i="82"/>
  <c r="M234" i="82"/>
  <c r="M235" i="82"/>
  <c r="M236" i="82"/>
  <c r="M237" i="82"/>
  <c r="M238" i="82"/>
  <c r="M239" i="82"/>
  <c r="M240" i="82"/>
  <c r="M241" i="82"/>
  <c r="M242" i="82"/>
  <c r="M243" i="82"/>
  <c r="M244" i="82"/>
  <c r="M245" i="82"/>
  <c r="M246" i="82"/>
  <c r="M247" i="82"/>
  <c r="M248" i="82"/>
  <c r="M249" i="82"/>
  <c r="M250" i="82"/>
  <c r="M251" i="82"/>
  <c r="M252" i="82"/>
  <c r="M253" i="82"/>
  <c r="M254" i="82"/>
  <c r="M255" i="82"/>
  <c r="M256" i="82"/>
  <c r="M257" i="82"/>
  <c r="M258" i="82"/>
  <c r="M259" i="82"/>
  <c r="M260" i="82"/>
  <c r="M261" i="82"/>
  <c r="M262" i="82"/>
  <c r="M263" i="82"/>
  <c r="M264" i="82"/>
  <c r="M265" i="82"/>
  <c r="M266" i="82"/>
  <c r="M267" i="82"/>
  <c r="M268" i="82"/>
  <c r="M269" i="82"/>
  <c r="M270" i="82"/>
  <c r="M271" i="82"/>
  <c r="M272" i="82"/>
  <c r="M273" i="82"/>
  <c r="M274" i="82"/>
  <c r="M275" i="82"/>
  <c r="M276" i="82"/>
  <c r="M277" i="82"/>
  <c r="M278" i="82"/>
  <c r="M279" i="82"/>
  <c r="M280" i="82"/>
  <c r="M281" i="82"/>
  <c r="M282" i="82"/>
  <c r="M283" i="82"/>
  <c r="M284" i="82"/>
  <c r="M285" i="82"/>
  <c r="M286" i="82"/>
  <c r="M287" i="82"/>
  <c r="M288" i="82"/>
  <c r="M289" i="82"/>
  <c r="M290" i="82"/>
  <c r="M291" i="82"/>
  <c r="M292" i="82"/>
  <c r="M293" i="82"/>
  <c r="M294" i="82"/>
  <c r="M295" i="82"/>
  <c r="M296" i="82"/>
  <c r="M297" i="82"/>
  <c r="M298" i="82"/>
  <c r="M299" i="82"/>
  <c r="M300" i="82"/>
  <c r="M301" i="82"/>
  <c r="M302" i="82"/>
  <c r="M303" i="82"/>
  <c r="M304" i="82"/>
  <c r="M305" i="82"/>
  <c r="M306" i="82"/>
  <c r="M307" i="82"/>
  <c r="M308" i="82"/>
  <c r="M309" i="82"/>
  <c r="M310" i="82"/>
  <c r="M311" i="82"/>
  <c r="M312" i="82"/>
  <c r="M313" i="82"/>
  <c r="M314" i="82"/>
  <c r="M315" i="82"/>
  <c r="M316" i="82"/>
  <c r="M317" i="82"/>
  <c r="M318" i="82"/>
  <c r="M319" i="82"/>
  <c r="M320" i="82"/>
  <c r="M321" i="82"/>
  <c r="M322" i="82"/>
  <c r="M323" i="82"/>
  <c r="M324" i="82"/>
  <c r="M325" i="82"/>
  <c r="M326" i="82"/>
  <c r="M327" i="82"/>
  <c r="M328" i="82"/>
  <c r="M329" i="82"/>
  <c r="M330" i="82"/>
  <c r="M331" i="82"/>
  <c r="M332" i="82"/>
  <c r="M333" i="82"/>
  <c r="M334" i="82"/>
  <c r="M335" i="82"/>
  <c r="M336" i="82"/>
  <c r="M337" i="82"/>
  <c r="M338" i="82"/>
  <c r="M339" i="82"/>
  <c r="M340" i="82"/>
  <c r="M341" i="82"/>
  <c r="M342" i="82"/>
  <c r="M343" i="82"/>
  <c r="M344" i="82"/>
  <c r="M345" i="82"/>
  <c r="M346" i="82"/>
  <c r="M347" i="82"/>
  <c r="M348" i="82"/>
  <c r="M349" i="82"/>
  <c r="M350" i="82"/>
  <c r="M351" i="82"/>
  <c r="M352" i="82"/>
  <c r="M353" i="82"/>
  <c r="M354" i="82"/>
  <c r="M355" i="82"/>
  <c r="M356" i="82"/>
  <c r="M357" i="82"/>
  <c r="M358" i="82"/>
  <c r="M359" i="82"/>
  <c r="M360" i="82"/>
  <c r="M361" i="82"/>
  <c r="M362" i="82"/>
  <c r="M363" i="82"/>
  <c r="M364" i="82"/>
  <c r="M365" i="82"/>
  <c r="M366" i="82"/>
  <c r="M367" i="82"/>
  <c r="M368" i="82"/>
  <c r="M369" i="82"/>
  <c r="M370" i="82"/>
  <c r="M371" i="82"/>
  <c r="M372" i="82"/>
  <c r="M373" i="82"/>
  <c r="M374" i="82"/>
  <c r="M375" i="82"/>
  <c r="M376" i="82"/>
  <c r="M377" i="82"/>
  <c r="M378" i="82"/>
  <c r="M379" i="82"/>
  <c r="M380" i="82"/>
  <c r="M381" i="82"/>
  <c r="M382" i="82"/>
  <c r="M383" i="82"/>
  <c r="M384" i="82"/>
  <c r="M385" i="82"/>
  <c r="M386" i="82"/>
  <c r="M387" i="82"/>
  <c r="M388" i="82"/>
  <c r="M389" i="82"/>
  <c r="M390" i="82"/>
  <c r="M391" i="82"/>
  <c r="M392" i="82"/>
  <c r="M393" i="82"/>
  <c r="M394" i="82"/>
  <c r="M395" i="82"/>
  <c r="M396" i="82"/>
  <c r="M397" i="82"/>
  <c r="M398" i="82"/>
  <c r="M399" i="82"/>
  <c r="M400" i="82"/>
  <c r="M401" i="82"/>
  <c r="M402" i="82"/>
  <c r="M403" i="82"/>
  <c r="M404" i="82"/>
  <c r="M405" i="82"/>
  <c r="M406" i="82"/>
  <c r="M407" i="82"/>
  <c r="M408" i="82"/>
  <c r="M409" i="82"/>
  <c r="M410" i="82"/>
  <c r="M411" i="82"/>
  <c r="M412" i="82"/>
  <c r="M413" i="82"/>
  <c r="M414" i="82"/>
  <c r="M415" i="82"/>
  <c r="M416" i="82"/>
  <c r="M417" i="82"/>
  <c r="M418" i="82"/>
  <c r="M419" i="82"/>
  <c r="M420" i="82"/>
  <c r="M421" i="82"/>
  <c r="M422" i="82"/>
  <c r="M423" i="82"/>
  <c r="M424" i="82"/>
  <c r="M425" i="82"/>
  <c r="M426" i="82"/>
  <c r="Q130" i="82"/>
  <c r="Q131" i="82"/>
  <c r="Q132" i="82"/>
  <c r="Q133" i="82"/>
  <c r="Q134" i="82"/>
  <c r="Q135" i="82"/>
  <c r="Q136" i="82"/>
  <c r="Q137" i="82"/>
  <c r="Q138" i="82"/>
  <c r="Q139" i="82"/>
  <c r="Q140" i="82"/>
  <c r="Q141" i="82"/>
  <c r="Q142" i="82"/>
  <c r="Q143" i="82"/>
  <c r="Q144" i="82"/>
  <c r="Q145" i="82"/>
  <c r="Q146" i="82"/>
  <c r="Q147" i="82"/>
  <c r="Q148" i="82"/>
  <c r="Q149" i="82"/>
  <c r="Q150" i="82"/>
  <c r="Q151" i="82"/>
  <c r="Q152" i="82"/>
  <c r="Q153" i="82"/>
  <c r="Q154" i="82"/>
  <c r="Q155" i="82"/>
  <c r="Q156" i="82"/>
  <c r="Q157" i="82"/>
  <c r="Q158" i="82"/>
  <c r="Q159" i="82"/>
  <c r="Q160" i="82"/>
  <c r="Q161" i="82"/>
  <c r="Q162" i="82"/>
  <c r="Q163" i="82"/>
  <c r="Q164" i="82"/>
  <c r="Q165" i="82"/>
  <c r="Q166" i="82"/>
  <c r="Q167" i="82"/>
  <c r="Q168" i="82"/>
  <c r="Q169" i="82"/>
  <c r="Q170" i="82"/>
  <c r="Q171" i="82"/>
  <c r="Q172" i="82"/>
  <c r="Q173" i="82"/>
  <c r="Q174" i="82"/>
  <c r="Q175" i="82"/>
  <c r="Q176" i="82"/>
  <c r="Q177" i="82"/>
  <c r="Q178" i="82"/>
  <c r="Q179" i="82"/>
  <c r="Q180" i="82"/>
  <c r="Q181" i="82"/>
  <c r="Q182" i="82"/>
  <c r="Q183" i="82"/>
  <c r="Q184" i="82"/>
  <c r="Q185" i="82"/>
  <c r="Q186" i="82"/>
  <c r="Q187" i="82"/>
  <c r="Q188" i="82"/>
  <c r="Q189" i="82"/>
  <c r="Q190" i="82"/>
  <c r="Q191" i="82"/>
  <c r="Q192" i="82"/>
  <c r="Q193" i="82"/>
  <c r="Q194" i="82"/>
  <c r="Q195" i="82"/>
  <c r="Q196" i="82"/>
  <c r="Q197" i="82"/>
  <c r="Q198" i="82"/>
  <c r="Q199" i="82"/>
  <c r="Q200" i="82"/>
  <c r="Q201" i="82"/>
  <c r="Q202" i="82"/>
  <c r="Q203" i="82"/>
  <c r="Q204" i="82"/>
  <c r="Q205" i="82"/>
  <c r="Q206" i="82"/>
  <c r="Q207" i="82"/>
  <c r="Q208" i="82"/>
  <c r="Q209" i="82"/>
  <c r="Q210" i="82"/>
  <c r="Q211" i="82"/>
  <c r="Q212" i="82"/>
  <c r="Q213" i="82"/>
  <c r="Q214" i="82"/>
  <c r="Q215" i="82"/>
  <c r="Q216" i="82"/>
  <c r="Q217" i="82"/>
  <c r="Q218" i="82"/>
  <c r="Q219" i="82"/>
  <c r="Q220" i="82"/>
  <c r="Q221" i="82"/>
  <c r="Q222" i="82"/>
  <c r="Q223" i="82"/>
  <c r="Q224" i="82"/>
  <c r="Q225" i="82"/>
  <c r="Q226" i="82"/>
  <c r="Q227" i="82"/>
  <c r="Q228" i="82"/>
  <c r="Q229" i="82"/>
  <c r="Q230" i="82"/>
  <c r="Q231" i="82"/>
  <c r="Q232" i="82"/>
  <c r="Q233" i="82"/>
  <c r="Q234" i="82"/>
  <c r="Q235" i="82"/>
  <c r="Q236" i="82"/>
  <c r="Q237" i="82"/>
  <c r="Q238" i="82"/>
  <c r="Q239" i="82"/>
  <c r="Q240" i="82"/>
  <c r="Q241" i="82"/>
  <c r="Q242" i="82"/>
  <c r="Q243" i="82"/>
  <c r="Q244" i="82"/>
  <c r="Q245" i="82"/>
  <c r="Q246" i="82"/>
  <c r="Q247" i="82"/>
  <c r="Q248" i="82"/>
  <c r="Q249" i="82"/>
  <c r="Q250" i="82"/>
  <c r="Q251" i="82"/>
  <c r="Q252" i="82"/>
  <c r="Q253" i="82"/>
  <c r="Q254" i="82"/>
  <c r="Q255" i="82"/>
  <c r="Q256" i="82"/>
  <c r="Q257" i="82"/>
  <c r="Q258" i="82"/>
  <c r="Q259" i="82"/>
  <c r="Q260" i="82"/>
  <c r="Q261" i="82"/>
  <c r="Q262" i="82"/>
  <c r="Q263" i="82"/>
  <c r="Q264" i="82"/>
  <c r="Q265" i="82"/>
  <c r="Q266" i="82"/>
  <c r="Q267" i="82"/>
  <c r="Q268" i="82"/>
  <c r="Q269" i="82"/>
  <c r="Q270" i="82"/>
  <c r="Q271" i="82"/>
  <c r="Q272" i="82"/>
  <c r="Q273" i="82"/>
  <c r="Q274" i="82"/>
  <c r="Q275" i="82"/>
  <c r="Q276" i="82"/>
  <c r="Q277" i="82"/>
  <c r="Q278" i="82"/>
  <c r="Q279" i="82"/>
  <c r="Q280" i="82"/>
  <c r="Q281" i="82"/>
  <c r="Q282" i="82"/>
  <c r="Q283" i="82"/>
  <c r="Q284" i="82"/>
  <c r="Q285" i="82"/>
  <c r="Q286" i="82"/>
  <c r="Q287" i="82"/>
  <c r="Q288" i="82"/>
  <c r="Q289" i="82"/>
  <c r="Q290" i="82"/>
  <c r="Q291" i="82"/>
  <c r="Q292" i="82"/>
  <c r="Q293" i="82"/>
  <c r="Q294" i="82"/>
  <c r="Q295" i="82"/>
  <c r="Q296" i="82"/>
  <c r="Q297" i="82"/>
  <c r="Q298" i="82"/>
  <c r="Q299" i="82"/>
  <c r="Q300" i="82"/>
  <c r="Q301" i="82"/>
  <c r="Q302" i="82"/>
  <c r="Q303" i="82"/>
  <c r="Q304" i="82"/>
  <c r="Q305" i="82"/>
  <c r="Q306" i="82"/>
  <c r="Q307" i="82"/>
  <c r="Q308" i="82"/>
  <c r="Q309" i="82"/>
  <c r="Q310" i="82"/>
  <c r="Q311" i="82"/>
  <c r="Q312" i="82"/>
  <c r="Q313" i="82"/>
  <c r="Q314" i="82"/>
  <c r="Q315" i="82"/>
  <c r="Q316" i="82"/>
  <c r="Q317" i="82"/>
  <c r="Q318" i="82"/>
  <c r="Q319" i="82"/>
  <c r="Q320" i="82"/>
  <c r="Q321" i="82"/>
  <c r="Q322" i="82"/>
  <c r="Q323" i="82"/>
  <c r="Q324" i="82"/>
  <c r="Q325" i="82"/>
  <c r="Q326" i="82"/>
  <c r="Q327" i="82"/>
  <c r="Q328" i="82"/>
  <c r="Q329" i="82"/>
  <c r="Q330" i="82"/>
  <c r="Q331" i="82"/>
  <c r="Q332" i="82"/>
  <c r="Q333" i="82"/>
  <c r="Q334" i="82"/>
  <c r="Q335" i="82"/>
  <c r="Q336" i="82"/>
  <c r="Q337" i="82"/>
  <c r="Q338" i="82"/>
  <c r="Q339" i="82"/>
  <c r="Q340" i="82"/>
  <c r="Q341" i="82"/>
  <c r="Q342" i="82"/>
  <c r="Q343" i="82"/>
  <c r="Q344" i="82"/>
  <c r="Q345" i="82"/>
  <c r="Q346" i="82"/>
  <c r="Q347" i="82"/>
  <c r="Q348" i="82"/>
  <c r="Q349" i="82"/>
  <c r="Q350" i="82"/>
  <c r="Q351" i="82"/>
  <c r="Q352" i="82"/>
  <c r="Q353" i="82"/>
  <c r="Q354" i="82"/>
  <c r="Q355" i="82"/>
  <c r="Q356" i="82"/>
  <c r="Q357" i="82"/>
  <c r="Q358" i="82"/>
  <c r="Q359" i="82"/>
  <c r="Q360" i="82"/>
  <c r="Q361" i="82"/>
  <c r="Q362" i="82"/>
  <c r="Q363" i="82"/>
  <c r="Q364" i="82"/>
  <c r="Q365" i="82"/>
  <c r="Q366" i="82"/>
  <c r="Q367" i="82"/>
  <c r="Q368" i="82"/>
  <c r="Q369" i="82"/>
  <c r="Q370" i="82"/>
  <c r="Q371" i="82"/>
  <c r="Q372" i="82"/>
  <c r="Q373" i="82"/>
  <c r="Q374" i="82"/>
  <c r="Q375" i="82"/>
  <c r="Q376" i="82"/>
  <c r="Q377" i="82"/>
  <c r="Q378" i="82"/>
  <c r="Q379" i="82"/>
  <c r="Q380" i="82"/>
  <c r="Q381" i="82"/>
  <c r="Q382" i="82"/>
  <c r="Q383" i="82"/>
  <c r="Q384" i="82"/>
  <c r="Q385" i="82"/>
  <c r="Q386" i="82"/>
  <c r="Q387" i="82"/>
  <c r="Q388" i="82"/>
  <c r="Q389" i="82"/>
  <c r="Q390" i="82"/>
  <c r="Q391" i="82"/>
  <c r="Q392" i="82"/>
  <c r="Q393" i="82"/>
  <c r="Q394" i="82"/>
  <c r="Q395" i="82"/>
  <c r="Q396" i="82"/>
  <c r="Q397" i="82"/>
  <c r="Q398" i="82"/>
  <c r="Q399" i="82"/>
  <c r="Q400" i="82"/>
  <c r="Q401" i="82"/>
  <c r="Q402" i="82"/>
  <c r="Q403" i="82"/>
  <c r="Q404" i="82"/>
  <c r="Q405" i="82"/>
  <c r="Q406" i="82"/>
  <c r="Q407" i="82"/>
  <c r="Q408" i="82"/>
  <c r="Q409" i="82"/>
  <c r="Q410" i="82"/>
  <c r="Q411" i="82"/>
  <c r="Q412" i="82"/>
  <c r="Q413" i="82"/>
  <c r="Q414" i="82"/>
  <c r="Q415" i="82"/>
  <c r="Q416" i="82"/>
  <c r="Q417" i="82"/>
  <c r="Q418" i="82"/>
  <c r="Q419" i="82"/>
  <c r="Q420" i="82"/>
  <c r="Q421" i="82"/>
  <c r="Q422" i="82"/>
  <c r="Q423" i="82"/>
  <c r="Q424" i="82"/>
  <c r="Q425" i="82"/>
  <c r="Q426" i="82"/>
  <c r="P130" i="82"/>
  <c r="P131" i="82"/>
  <c r="P132" i="82"/>
  <c r="P133" i="82"/>
  <c r="P134" i="82"/>
  <c r="P135" i="82"/>
  <c r="P136" i="82"/>
  <c r="P137" i="82"/>
  <c r="P138" i="82"/>
  <c r="P139" i="82"/>
  <c r="P140" i="82"/>
  <c r="P141" i="82"/>
  <c r="P142" i="82"/>
  <c r="P143" i="82"/>
  <c r="P144" i="82"/>
  <c r="P145" i="82"/>
  <c r="P146" i="82"/>
  <c r="P147" i="82"/>
  <c r="P148" i="82"/>
  <c r="P149" i="82"/>
  <c r="P150" i="82"/>
  <c r="P151" i="82"/>
  <c r="P152" i="82"/>
  <c r="P153" i="82"/>
  <c r="P154" i="82"/>
  <c r="P155" i="82"/>
  <c r="P156" i="82"/>
  <c r="P157" i="82"/>
  <c r="P158" i="82"/>
  <c r="P159" i="82"/>
  <c r="P160" i="82"/>
  <c r="P161" i="82"/>
  <c r="P162" i="82"/>
  <c r="P163" i="82"/>
  <c r="P164" i="82"/>
  <c r="P165" i="82"/>
  <c r="P166" i="82"/>
  <c r="P167" i="82"/>
  <c r="P168" i="82"/>
  <c r="P169" i="82"/>
  <c r="P170" i="82"/>
  <c r="P171" i="82"/>
  <c r="P172" i="82"/>
  <c r="P173" i="82"/>
  <c r="P174" i="82"/>
  <c r="P175" i="82"/>
  <c r="P176" i="82"/>
  <c r="P177" i="82"/>
  <c r="P178" i="82"/>
  <c r="P179" i="82"/>
  <c r="P180" i="82"/>
  <c r="P181" i="82"/>
  <c r="P182" i="82"/>
  <c r="P183" i="82"/>
  <c r="P184" i="82"/>
  <c r="P185" i="82"/>
  <c r="P186" i="82"/>
  <c r="P187" i="82"/>
  <c r="P188" i="82"/>
  <c r="P189" i="82"/>
  <c r="P190" i="82"/>
  <c r="P191" i="82"/>
  <c r="P192" i="82"/>
  <c r="P193" i="82"/>
  <c r="P194" i="82"/>
  <c r="P195" i="82"/>
  <c r="P196" i="82"/>
  <c r="P197" i="82"/>
  <c r="P198" i="82"/>
  <c r="P199" i="82"/>
  <c r="P200" i="82"/>
  <c r="P201" i="82"/>
  <c r="P202" i="82"/>
  <c r="P203" i="82"/>
  <c r="P204" i="82"/>
  <c r="P205" i="82"/>
  <c r="P206" i="82"/>
  <c r="P207" i="82"/>
  <c r="P208" i="82"/>
  <c r="P209" i="82"/>
  <c r="P210" i="82"/>
  <c r="P211" i="82"/>
  <c r="P212" i="82"/>
  <c r="P213" i="82"/>
  <c r="P214" i="82"/>
  <c r="P215" i="82"/>
  <c r="P216" i="82"/>
  <c r="P217" i="82"/>
  <c r="P218" i="82"/>
  <c r="P219" i="82"/>
  <c r="P220" i="82"/>
  <c r="P221" i="82"/>
  <c r="P222" i="82"/>
  <c r="P223" i="82"/>
  <c r="P224" i="82"/>
  <c r="P225" i="82"/>
  <c r="P226" i="82"/>
  <c r="P227" i="82"/>
  <c r="P228" i="82"/>
  <c r="P229" i="82"/>
  <c r="P230" i="82"/>
  <c r="P231" i="82"/>
  <c r="P232" i="82"/>
  <c r="P233" i="82"/>
  <c r="P234" i="82"/>
  <c r="P235" i="82"/>
  <c r="P236" i="82"/>
  <c r="P237" i="82"/>
  <c r="P238" i="82"/>
  <c r="P239" i="82"/>
  <c r="P240" i="82"/>
  <c r="P241" i="82"/>
  <c r="P242" i="82"/>
  <c r="P243" i="82"/>
  <c r="P244" i="82"/>
  <c r="P245" i="82"/>
  <c r="P246" i="82"/>
  <c r="P247" i="82"/>
  <c r="P248" i="82"/>
  <c r="P249" i="82"/>
  <c r="P250" i="82"/>
  <c r="P251" i="82"/>
  <c r="P252" i="82"/>
  <c r="P253" i="82"/>
  <c r="P254" i="82"/>
  <c r="P255" i="82"/>
  <c r="P256" i="82"/>
  <c r="P257" i="82"/>
  <c r="P258" i="82"/>
  <c r="P259" i="82"/>
  <c r="P260" i="82"/>
  <c r="P261" i="82"/>
  <c r="P262" i="82"/>
  <c r="P263" i="82"/>
  <c r="P264" i="82"/>
  <c r="P265" i="82"/>
  <c r="P266" i="82"/>
  <c r="P267" i="82"/>
  <c r="P268" i="82"/>
  <c r="P269" i="82"/>
  <c r="P270" i="82"/>
  <c r="P271" i="82"/>
  <c r="P272" i="82"/>
  <c r="P273" i="82"/>
  <c r="P274" i="82"/>
  <c r="P275" i="82"/>
  <c r="P276" i="82"/>
  <c r="P277" i="82"/>
  <c r="P278" i="82"/>
  <c r="P279" i="82"/>
  <c r="P280" i="82"/>
  <c r="P281" i="82"/>
  <c r="P282" i="82"/>
  <c r="P283" i="82"/>
  <c r="P284" i="82"/>
  <c r="P285" i="82"/>
  <c r="P286" i="82"/>
  <c r="P287" i="82"/>
  <c r="P288" i="82"/>
  <c r="P289" i="82"/>
  <c r="P290" i="82"/>
  <c r="P291" i="82"/>
  <c r="P292" i="82"/>
  <c r="P293" i="82"/>
  <c r="P294" i="82"/>
  <c r="P295" i="82"/>
  <c r="P296" i="82"/>
  <c r="P297" i="82"/>
  <c r="P298" i="82"/>
  <c r="P299" i="82"/>
  <c r="P300" i="82"/>
  <c r="P301" i="82"/>
  <c r="P302" i="82"/>
  <c r="P303" i="82"/>
  <c r="P304" i="82"/>
  <c r="P305" i="82"/>
  <c r="P306" i="82"/>
  <c r="P307" i="82"/>
  <c r="P308" i="82"/>
  <c r="P309" i="82"/>
  <c r="P310" i="82"/>
  <c r="P311" i="82"/>
  <c r="P312" i="82"/>
  <c r="P313" i="82"/>
  <c r="P314" i="82"/>
  <c r="P315" i="82"/>
  <c r="P316" i="82"/>
  <c r="P317" i="82"/>
  <c r="P318" i="82"/>
  <c r="P319" i="82"/>
  <c r="P320" i="82"/>
  <c r="P321" i="82"/>
  <c r="P322" i="82"/>
  <c r="P323" i="82"/>
  <c r="P324" i="82"/>
  <c r="P325" i="82"/>
  <c r="P326" i="82"/>
  <c r="P327" i="82"/>
  <c r="P328" i="82"/>
  <c r="P329" i="82"/>
  <c r="P330" i="82"/>
  <c r="P331" i="82"/>
  <c r="P332" i="82"/>
  <c r="P333" i="82"/>
  <c r="P334" i="82"/>
  <c r="P335" i="82"/>
  <c r="P336" i="82"/>
  <c r="P337" i="82"/>
  <c r="P338" i="82"/>
  <c r="P339" i="82"/>
  <c r="P340" i="82"/>
  <c r="P341" i="82"/>
  <c r="P342" i="82"/>
  <c r="P343" i="82"/>
  <c r="P344" i="82"/>
  <c r="P345" i="82"/>
  <c r="P346" i="82"/>
  <c r="P347" i="82"/>
  <c r="P348" i="82"/>
  <c r="P349" i="82"/>
  <c r="P350" i="82"/>
  <c r="P351" i="82"/>
  <c r="P352" i="82"/>
  <c r="P353" i="82"/>
  <c r="P354" i="82"/>
  <c r="P355" i="82"/>
  <c r="P356" i="82"/>
  <c r="P357" i="82"/>
  <c r="P358" i="82"/>
  <c r="P359" i="82"/>
  <c r="P360" i="82"/>
  <c r="P361" i="82"/>
  <c r="P362" i="82"/>
  <c r="P363" i="82"/>
  <c r="P364" i="82"/>
  <c r="P365" i="82"/>
  <c r="P366" i="82"/>
  <c r="P367" i="82"/>
  <c r="P368" i="82"/>
  <c r="P369" i="82"/>
  <c r="P370" i="82"/>
  <c r="P371" i="82"/>
  <c r="P372" i="82"/>
  <c r="P373" i="82"/>
  <c r="P374" i="82"/>
  <c r="P375" i="82"/>
  <c r="P376" i="82"/>
  <c r="P377" i="82"/>
  <c r="P378" i="82"/>
  <c r="P379" i="82"/>
  <c r="P380" i="82"/>
  <c r="P381" i="82"/>
  <c r="P382" i="82"/>
  <c r="P383" i="82"/>
  <c r="P384" i="82"/>
  <c r="P385" i="82"/>
  <c r="P386" i="82"/>
  <c r="P387" i="82"/>
  <c r="P388" i="82"/>
  <c r="P389" i="82"/>
  <c r="P390" i="82"/>
  <c r="P391" i="82"/>
  <c r="P392" i="82"/>
  <c r="P393" i="82"/>
  <c r="P394" i="82"/>
  <c r="P395" i="82"/>
  <c r="P396" i="82"/>
  <c r="P397" i="82"/>
  <c r="P398" i="82"/>
  <c r="P399" i="82"/>
  <c r="P400" i="82"/>
  <c r="P401" i="82"/>
  <c r="P402" i="82"/>
  <c r="P403" i="82"/>
  <c r="P404" i="82"/>
  <c r="P405" i="82"/>
  <c r="P406" i="82"/>
  <c r="P407" i="82"/>
  <c r="P408" i="82"/>
  <c r="P409" i="82"/>
  <c r="P410" i="82"/>
  <c r="P411" i="82"/>
  <c r="P412" i="82"/>
  <c r="P413" i="82"/>
  <c r="P414" i="82"/>
  <c r="P415" i="82"/>
  <c r="P416" i="82"/>
  <c r="P417" i="82"/>
  <c r="P418" i="82"/>
  <c r="P419" i="82"/>
  <c r="P420" i="82"/>
  <c r="P421" i="82"/>
  <c r="P422" i="82"/>
  <c r="P423" i="82"/>
  <c r="P424" i="82"/>
  <c r="P425" i="82"/>
  <c r="P426"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N129" i="82"/>
  <c r="N130" i="82"/>
  <c r="N131" i="82"/>
  <c r="N132" i="82"/>
  <c r="N133" i="82"/>
  <c r="N134" i="82"/>
  <c r="N135" i="82"/>
  <c r="N136" i="82"/>
  <c r="N137" i="82"/>
  <c r="N138" i="82"/>
  <c r="N139" i="82"/>
  <c r="N140" i="82"/>
  <c r="N141" i="82"/>
  <c r="N142" i="82"/>
  <c r="N143" i="82"/>
  <c r="N144" i="82"/>
  <c r="N145" i="82"/>
  <c r="N146" i="82"/>
  <c r="N147" i="82"/>
  <c r="N148" i="82"/>
  <c r="N149" i="82"/>
  <c r="N150" i="82"/>
  <c r="N151" i="82"/>
  <c r="N152" i="82"/>
  <c r="N153" i="82"/>
  <c r="N154" i="82"/>
  <c r="N155" i="82"/>
  <c r="N156" i="82"/>
  <c r="N157" i="82"/>
  <c r="N158" i="82"/>
  <c r="N159" i="82"/>
  <c r="N160" i="82"/>
  <c r="N161" i="82"/>
  <c r="N162" i="82"/>
  <c r="N163" i="82"/>
  <c r="N164" i="82"/>
  <c r="N165" i="82"/>
  <c r="N166" i="82"/>
  <c r="N167" i="82"/>
  <c r="N168" i="82"/>
  <c r="N169" i="82"/>
  <c r="N170" i="82"/>
  <c r="N171" i="82"/>
  <c r="N172" i="82"/>
  <c r="N173" i="82"/>
  <c r="N174" i="82"/>
  <c r="N175" i="82"/>
  <c r="N176" i="82"/>
  <c r="N177" i="82"/>
  <c r="N178" i="82"/>
  <c r="N179" i="82"/>
  <c r="N180" i="82"/>
  <c r="N181" i="82"/>
  <c r="N182" i="82"/>
  <c r="N183" i="82"/>
  <c r="N184" i="82"/>
  <c r="N185" i="82"/>
  <c r="N186" i="82"/>
  <c r="N187" i="82"/>
  <c r="N188" i="82"/>
  <c r="N189" i="82"/>
  <c r="N190" i="82"/>
  <c r="N191" i="82"/>
  <c r="N192" i="82"/>
  <c r="N193" i="82"/>
  <c r="N194" i="82"/>
  <c r="N195" i="82"/>
  <c r="N196" i="82"/>
  <c r="N197" i="82"/>
  <c r="N198" i="82"/>
  <c r="N199" i="82"/>
  <c r="N200" i="82"/>
  <c r="N201" i="82"/>
  <c r="N202" i="82"/>
  <c r="N203" i="82"/>
  <c r="N204" i="82"/>
  <c r="N205" i="82"/>
  <c r="N206" i="82"/>
  <c r="N207" i="82"/>
  <c r="N208" i="82"/>
  <c r="N209" i="82"/>
  <c r="N210" i="82"/>
  <c r="N211" i="82"/>
  <c r="N212" i="82"/>
  <c r="N213" i="82"/>
  <c r="N214" i="82"/>
  <c r="N215" i="82"/>
  <c r="N216" i="82"/>
  <c r="N217" i="82"/>
  <c r="N218" i="82"/>
  <c r="N219" i="82"/>
  <c r="N220" i="82"/>
  <c r="N221" i="82"/>
  <c r="N222" i="82"/>
  <c r="N223" i="82"/>
  <c r="N224" i="82"/>
  <c r="N225" i="82"/>
  <c r="N226" i="82"/>
  <c r="N227" i="82"/>
  <c r="N228" i="82"/>
  <c r="N229" i="82"/>
  <c r="N230" i="82"/>
  <c r="N231" i="82"/>
  <c r="N232" i="82"/>
  <c r="N233" i="82"/>
  <c r="N234" i="82"/>
  <c r="N235" i="82"/>
  <c r="N236" i="82"/>
  <c r="N237" i="82"/>
  <c r="N238" i="82"/>
  <c r="N239" i="82"/>
  <c r="N240" i="82"/>
  <c r="N241" i="82"/>
  <c r="N242" i="82"/>
  <c r="N243" i="82"/>
  <c r="N244" i="82"/>
  <c r="N245" i="82"/>
  <c r="N246" i="82"/>
  <c r="N247" i="82"/>
  <c r="N248" i="82"/>
  <c r="N249" i="82"/>
  <c r="N250" i="82"/>
  <c r="N251" i="82"/>
  <c r="N252" i="82"/>
  <c r="N253" i="82"/>
  <c r="N254" i="82"/>
  <c r="N255" i="82"/>
  <c r="N256" i="82"/>
  <c r="N257" i="82"/>
  <c r="N258" i="82"/>
  <c r="N259" i="82"/>
  <c r="N260" i="82"/>
  <c r="N261" i="82"/>
  <c r="N262" i="82"/>
  <c r="N263" i="82"/>
  <c r="N264" i="82"/>
  <c r="N265" i="82"/>
  <c r="N266" i="82"/>
  <c r="N267" i="82"/>
  <c r="N268" i="82"/>
  <c r="N269" i="82"/>
  <c r="N270" i="82"/>
  <c r="N271" i="82"/>
  <c r="N272" i="82"/>
  <c r="N273" i="82"/>
  <c r="N274" i="82"/>
  <c r="N275" i="82"/>
  <c r="N276" i="82"/>
  <c r="N277" i="82"/>
  <c r="N278" i="82"/>
  <c r="N279" i="82"/>
  <c r="N280" i="82"/>
  <c r="N281" i="82"/>
  <c r="N282" i="82"/>
  <c r="N283" i="82"/>
  <c r="N284" i="82"/>
  <c r="N285" i="82"/>
  <c r="N286" i="82"/>
  <c r="N287" i="82"/>
  <c r="N288" i="82"/>
  <c r="N289" i="82"/>
  <c r="N290" i="82"/>
  <c r="N291" i="82"/>
  <c r="N292" i="82"/>
  <c r="N293" i="82"/>
  <c r="N294" i="82"/>
  <c r="N295" i="82"/>
  <c r="N296" i="82"/>
  <c r="N297" i="82"/>
  <c r="N298" i="82"/>
  <c r="N299" i="82"/>
  <c r="N300" i="82"/>
  <c r="N301" i="82"/>
  <c r="N302" i="82"/>
  <c r="N303" i="82"/>
  <c r="N304" i="82"/>
  <c r="N305" i="82"/>
  <c r="N306" i="82"/>
  <c r="N307" i="82"/>
  <c r="N308" i="82"/>
  <c r="N309" i="82"/>
  <c r="N310" i="82"/>
  <c r="N311" i="82"/>
  <c r="N312" i="82"/>
  <c r="N313" i="82"/>
  <c r="N314" i="82"/>
  <c r="N315" i="82"/>
  <c r="N316" i="82"/>
  <c r="N317" i="82"/>
  <c r="N318" i="82"/>
  <c r="N319" i="82"/>
  <c r="N320" i="82"/>
  <c r="N321" i="82"/>
  <c r="N322" i="82"/>
  <c r="N323" i="82"/>
  <c r="N324" i="82"/>
  <c r="N325" i="82"/>
  <c r="N326" i="82"/>
  <c r="N327" i="82"/>
  <c r="N328" i="82"/>
  <c r="N329" i="82"/>
  <c r="N330" i="82"/>
  <c r="N331" i="82"/>
  <c r="N332" i="82"/>
  <c r="N333" i="82"/>
  <c r="N334" i="82"/>
  <c r="N335" i="82"/>
  <c r="N336" i="82"/>
  <c r="N337" i="82"/>
  <c r="N338" i="82"/>
  <c r="N339" i="82"/>
  <c r="N340" i="82"/>
  <c r="N341" i="82"/>
  <c r="N342" i="82"/>
  <c r="N343" i="82"/>
  <c r="N344" i="82"/>
  <c r="N345" i="82"/>
  <c r="N346" i="82"/>
  <c r="N347" i="82"/>
  <c r="N348" i="82"/>
  <c r="N349" i="82"/>
  <c r="N350" i="82"/>
  <c r="N351" i="82"/>
  <c r="N352" i="82"/>
  <c r="N353" i="82"/>
  <c r="N354" i="82"/>
  <c r="N355" i="82"/>
  <c r="N356" i="82"/>
  <c r="N357" i="82"/>
  <c r="N358" i="82"/>
  <c r="N359" i="82"/>
  <c r="N360" i="82"/>
  <c r="N361" i="82"/>
  <c r="N362" i="82"/>
  <c r="N363" i="82"/>
  <c r="N364" i="82"/>
  <c r="N365" i="82"/>
  <c r="N366" i="82"/>
  <c r="N367" i="82"/>
  <c r="N368" i="82"/>
  <c r="N369" i="82"/>
  <c r="N370" i="82"/>
  <c r="N371" i="82"/>
  <c r="N372" i="82"/>
  <c r="N373" i="82"/>
  <c r="N374" i="82"/>
  <c r="N375" i="82"/>
  <c r="N376" i="82"/>
  <c r="N377" i="82"/>
  <c r="N378" i="82"/>
  <c r="N379" i="82"/>
  <c r="N380" i="82"/>
  <c r="N381" i="82"/>
  <c r="N382" i="82"/>
  <c r="N383" i="82"/>
  <c r="N384" i="82"/>
  <c r="N385" i="82"/>
  <c r="N386" i="82"/>
  <c r="N387" i="82"/>
  <c r="N388" i="82"/>
  <c r="N389" i="82"/>
  <c r="N390" i="82"/>
  <c r="N391" i="82"/>
  <c r="N392" i="82"/>
  <c r="N393" i="82"/>
  <c r="N394" i="82"/>
  <c r="N395" i="82"/>
  <c r="N396" i="82"/>
  <c r="N397" i="82"/>
  <c r="N398" i="82"/>
  <c r="N399" i="82"/>
  <c r="N400" i="82"/>
  <c r="N401" i="82"/>
  <c r="N402" i="82"/>
  <c r="N403" i="82"/>
  <c r="N404" i="82"/>
  <c r="N405" i="82"/>
  <c r="N406" i="82"/>
  <c r="N407" i="82"/>
  <c r="N408" i="82"/>
  <c r="N409" i="82"/>
  <c r="N410" i="82"/>
  <c r="N411" i="82"/>
  <c r="N412" i="82"/>
  <c r="N413" i="82"/>
  <c r="N414" i="82"/>
  <c r="N415" i="82"/>
  <c r="N416" i="82"/>
  <c r="N417" i="82"/>
  <c r="N418" i="82"/>
  <c r="N419" i="82"/>
  <c r="N420" i="82"/>
  <c r="N421" i="82"/>
  <c r="N422" i="82"/>
  <c r="N423" i="82"/>
  <c r="N424" i="82"/>
  <c r="N425" i="82"/>
  <c r="N426" i="82"/>
  <c r="F7" i="82"/>
  <c r="M8" i="81"/>
  <c r="N8" i="81" s="1"/>
  <c r="Q44" i="82"/>
  <c r="N13" i="82"/>
  <c r="M13" i="82"/>
  <c r="AB103" i="80"/>
  <c r="AC103" i="80" s="1"/>
  <c r="AB222" i="80"/>
  <c r="AC222" i="80" s="1"/>
  <c r="N9" i="82"/>
  <c r="Q9" i="82"/>
  <c r="P10" i="82"/>
  <c r="O11" i="82"/>
  <c r="N12" i="82"/>
  <c r="Q12" i="82"/>
  <c r="P13" i="82"/>
  <c r="O14" i="82"/>
  <c r="N15" i="82"/>
  <c r="Q15" i="82"/>
  <c r="P16" i="82"/>
  <c r="O17" i="82"/>
  <c r="N18" i="82"/>
  <c r="Q18" i="82"/>
  <c r="P19" i="82"/>
  <c r="O20" i="82"/>
  <c r="N21" i="82"/>
  <c r="Q21" i="82"/>
  <c r="P22" i="82"/>
  <c r="O23" i="82"/>
  <c r="N24" i="82"/>
  <c r="Q24" i="82"/>
  <c r="P25" i="82"/>
  <c r="O26" i="82"/>
  <c r="N27" i="82"/>
  <c r="Q27" i="82"/>
  <c r="P28" i="82"/>
  <c r="O29" i="82"/>
  <c r="N30" i="82"/>
  <c r="Q30" i="82"/>
  <c r="P31" i="82"/>
  <c r="O32" i="82"/>
  <c r="N33" i="82"/>
  <c r="Q33" i="82"/>
  <c r="P34" i="82"/>
  <c r="O35" i="82"/>
  <c r="N36" i="82"/>
  <c r="Q36" i="82"/>
  <c r="P37" i="82"/>
  <c r="O38" i="82"/>
  <c r="N39" i="82"/>
  <c r="Q39" i="82"/>
  <c r="P40" i="82"/>
  <c r="O41" i="82"/>
  <c r="N42" i="82"/>
  <c r="Q42" i="82"/>
  <c r="P43" i="82"/>
  <c r="O44" i="82"/>
  <c r="N45" i="82"/>
  <c r="Q45" i="82"/>
  <c r="P46" i="82"/>
  <c r="O47" i="82"/>
  <c r="N48" i="82"/>
  <c r="Q48" i="82"/>
  <c r="P49" i="82"/>
  <c r="O50" i="82"/>
  <c r="P52" i="82"/>
  <c r="O53" i="82"/>
  <c r="N54" i="82"/>
  <c r="Q54" i="82"/>
  <c r="P55" i="82"/>
  <c r="O56" i="82"/>
  <c r="N57" i="82"/>
  <c r="Q57" i="82"/>
  <c r="P58" i="82"/>
  <c r="O59" i="82"/>
  <c r="N60" i="82"/>
  <c r="Q60" i="82"/>
  <c r="P61" i="82"/>
  <c r="O62" i="82"/>
  <c r="N63" i="82"/>
  <c r="Q63" i="82"/>
  <c r="P64" i="82"/>
  <c r="O65" i="82"/>
  <c r="N66" i="82"/>
  <c r="Q66" i="82"/>
  <c r="P67" i="82"/>
  <c r="O68" i="82"/>
  <c r="N69" i="82"/>
  <c r="Q69" i="82"/>
  <c r="P70" i="82"/>
  <c r="O71" i="82"/>
  <c r="N72" i="82"/>
  <c r="Q72" i="82"/>
  <c r="P73" i="82"/>
  <c r="O74" i="82"/>
  <c r="N75" i="82"/>
  <c r="Q75" i="82"/>
  <c r="P76" i="82"/>
  <c r="O77" i="82"/>
  <c r="N78" i="82"/>
  <c r="Q78" i="82"/>
  <c r="P79" i="82"/>
  <c r="O80" i="82"/>
  <c r="N81" i="82"/>
  <c r="Q81" i="82"/>
  <c r="P82" i="82"/>
  <c r="O83" i="82"/>
  <c r="N84" i="82"/>
  <c r="Q84" i="82"/>
  <c r="P85" i="82"/>
  <c r="O86" i="82"/>
  <c r="N87" i="82"/>
  <c r="Q87" i="82"/>
  <c r="P88" i="82"/>
  <c r="O89" i="82"/>
  <c r="N90" i="82"/>
  <c r="Q90" i="82"/>
  <c r="P91" i="82"/>
  <c r="O92" i="82"/>
  <c r="N93" i="82"/>
  <c r="Q93" i="82"/>
  <c r="P94" i="82"/>
  <c r="O95" i="82"/>
  <c r="N96" i="82"/>
  <c r="Q96" i="82"/>
  <c r="P97" i="82"/>
  <c r="O98" i="82"/>
  <c r="N99" i="82"/>
  <c r="Q99" i="82"/>
  <c r="P100" i="82"/>
  <c r="O101" i="82"/>
  <c r="N102" i="82"/>
  <c r="Q102" i="82"/>
  <c r="P103" i="82"/>
  <c r="O104" i="82"/>
  <c r="N105" i="82"/>
  <c r="Q105" i="82"/>
  <c r="P106" i="82"/>
  <c r="O107" i="82"/>
  <c r="N108" i="82"/>
  <c r="Q108" i="82"/>
  <c r="P109" i="82"/>
  <c r="O110" i="82"/>
  <c r="N111" i="82"/>
  <c r="Q111" i="82"/>
  <c r="P112" i="82"/>
  <c r="O113" i="82"/>
  <c r="N114" i="82"/>
  <c r="Q114" i="82"/>
  <c r="P115" i="82"/>
  <c r="O116" i="82"/>
  <c r="N117" i="82"/>
  <c r="Q117" i="82"/>
  <c r="P118" i="82"/>
  <c r="O119" i="82"/>
  <c r="N120" i="82"/>
  <c r="Q120" i="82"/>
  <c r="P121" i="82"/>
  <c r="O122" i="82"/>
  <c r="N123" i="82"/>
  <c r="Q123" i="82"/>
  <c r="P124" i="82"/>
  <c r="O125" i="82"/>
  <c r="N126" i="82"/>
  <c r="Q126" i="82"/>
  <c r="P127" i="82"/>
  <c r="O128" i="82"/>
  <c r="Q129" i="82"/>
  <c r="O8" i="82"/>
  <c r="Q7" i="82"/>
  <c r="N7" i="82"/>
  <c r="O9" i="82"/>
  <c r="N10" i="82"/>
  <c r="Q10" i="82"/>
  <c r="O10" i="82"/>
  <c r="Q11" i="82"/>
  <c r="N14" i="82"/>
  <c r="O15" i="82"/>
  <c r="O16" i="82"/>
  <c r="P17" i="82"/>
  <c r="P18" i="82"/>
  <c r="Q19" i="82"/>
  <c r="Q20" i="82"/>
  <c r="N22" i="82"/>
  <c r="N23" i="82"/>
  <c r="O24" i="82"/>
  <c r="O25" i="82"/>
  <c r="P26" i="82"/>
  <c r="P27" i="82"/>
  <c r="Q28" i="82"/>
  <c r="Q29" i="82"/>
  <c r="N31" i="82"/>
  <c r="N32" i="82"/>
  <c r="O33" i="82"/>
  <c r="O34" i="82"/>
  <c r="P35" i="82"/>
  <c r="P36" i="82"/>
  <c r="Q37" i="82"/>
  <c r="Q38" i="82"/>
  <c r="N40" i="82"/>
  <c r="N41" i="82"/>
  <c r="O42" i="82"/>
  <c r="O43" i="82"/>
  <c r="P44" i="82"/>
  <c r="P45" i="82"/>
  <c r="Q46" i="82"/>
  <c r="Q47" i="82"/>
  <c r="N49" i="82"/>
  <c r="N50" i="82"/>
  <c r="O52" i="82"/>
  <c r="P53" i="82"/>
  <c r="P54" i="82"/>
  <c r="Q55" i="82"/>
  <c r="Q56" i="82"/>
  <c r="N58" i="82"/>
  <c r="N59" i="82"/>
  <c r="O60" i="82"/>
  <c r="O61" i="82"/>
  <c r="P62" i="82"/>
  <c r="P63" i="82"/>
  <c r="Q64" i="82"/>
  <c r="Q65" i="82"/>
  <c r="N67" i="82"/>
  <c r="N68" i="82"/>
  <c r="O69" i="82"/>
  <c r="O70" i="82"/>
  <c r="P71" i="82"/>
  <c r="P72" i="82"/>
  <c r="Q73" i="82"/>
  <c r="Q74" i="82"/>
  <c r="N76" i="82"/>
  <c r="N77" i="82"/>
  <c r="O78" i="82"/>
  <c r="O79" i="82"/>
  <c r="P80" i="82"/>
  <c r="P81" i="82"/>
  <c r="Q82" i="82"/>
  <c r="Q83" i="82"/>
  <c r="N85" i="82"/>
  <c r="N86" i="82"/>
  <c r="O87" i="82"/>
  <c r="O88" i="82"/>
  <c r="P89" i="82"/>
  <c r="P90" i="82"/>
  <c r="Q91" i="82"/>
  <c r="Q92" i="82"/>
  <c r="N94" i="82"/>
  <c r="N95" i="82"/>
  <c r="O96" i="82"/>
  <c r="O97" i="82"/>
  <c r="P98" i="82"/>
  <c r="P99" i="82"/>
  <c r="Q100" i="82"/>
  <c r="Q101" i="82"/>
  <c r="N103" i="82"/>
  <c r="N104" i="82"/>
  <c r="O105" i="82"/>
  <c r="O106" i="82"/>
  <c r="P107" i="82"/>
  <c r="P108" i="82"/>
  <c r="Q109" i="82"/>
  <c r="Q110" i="82"/>
  <c r="N112" i="82"/>
  <c r="N113" i="82"/>
  <c r="O114" i="82"/>
  <c r="O115" i="82"/>
  <c r="P116" i="82"/>
  <c r="P117" i="82"/>
  <c r="Q118" i="82"/>
  <c r="Q119" i="82"/>
  <c r="N121" i="82"/>
  <c r="N122" i="82"/>
  <c r="O123" i="82"/>
  <c r="O124" i="82"/>
  <c r="P125" i="82"/>
  <c r="P126" i="82"/>
  <c r="Q127" i="82"/>
  <c r="Q128" i="82"/>
  <c r="N8" i="82"/>
  <c r="P7" i="82"/>
  <c r="M50" i="82"/>
  <c r="N11" i="82"/>
  <c r="O12" i="82"/>
  <c r="O13" i="82"/>
  <c r="P14" i="82"/>
  <c r="P15" i="82"/>
  <c r="Q16" i="82"/>
  <c r="Q17" i="82"/>
  <c r="N19" i="82"/>
  <c r="N20" i="82"/>
  <c r="O21" i="82"/>
  <c r="O22" i="82"/>
  <c r="P23" i="82"/>
  <c r="P24" i="82"/>
  <c r="Q26" i="82"/>
  <c r="N28" i="82"/>
  <c r="N29" i="82"/>
  <c r="O30" i="82"/>
  <c r="O31" i="82"/>
  <c r="P32" i="82"/>
  <c r="P33" i="82"/>
  <c r="Q34" i="82"/>
  <c r="Q35" i="82"/>
  <c r="N37" i="82"/>
  <c r="N38" i="82"/>
  <c r="O39" i="82"/>
  <c r="O40" i="82"/>
  <c r="P41" i="82"/>
  <c r="P42" i="82"/>
  <c r="Q43" i="82"/>
  <c r="N46" i="82"/>
  <c r="N47" i="82"/>
  <c r="O48" i="82"/>
  <c r="O49" i="82"/>
  <c r="P50" i="82"/>
  <c r="Q52" i="82"/>
  <c r="N55" i="82"/>
  <c r="N56" i="82"/>
  <c r="O57" i="82"/>
  <c r="P59" i="82"/>
  <c r="P60" i="82"/>
  <c r="Q62" i="82"/>
  <c r="N64" i="82"/>
  <c r="O66" i="82"/>
  <c r="P68" i="82"/>
  <c r="P69" i="82"/>
  <c r="Q71" i="82"/>
  <c r="N74" i="82"/>
  <c r="O76" i="82"/>
  <c r="P77" i="82"/>
  <c r="Q79" i="82"/>
  <c r="N82" i="82"/>
  <c r="N83" i="82"/>
  <c r="O85" i="82"/>
  <c r="P86" i="82"/>
  <c r="Q88" i="82"/>
  <c r="N91" i="82"/>
  <c r="O93" i="82"/>
  <c r="O94" i="82"/>
  <c r="P96" i="82"/>
  <c r="Q98" i="82"/>
  <c r="N100" i="82"/>
  <c r="O102" i="82"/>
  <c r="P104" i="82"/>
  <c r="Q106" i="82"/>
  <c r="Q107" i="82"/>
  <c r="N110" i="82"/>
  <c r="O112" i="82"/>
  <c r="P114" i="82"/>
  <c r="Q115" i="82"/>
  <c r="N118" i="82"/>
  <c r="O120" i="82"/>
  <c r="P122" i="82"/>
  <c r="P123" i="82"/>
  <c r="Q125" i="82"/>
  <c r="N128" i="82"/>
  <c r="P8" i="82"/>
  <c r="P9" i="82"/>
  <c r="P12" i="82"/>
  <c r="Q14" i="82"/>
  <c r="N17" i="82"/>
  <c r="O19" i="82"/>
  <c r="P21" i="82"/>
  <c r="Q23" i="82"/>
  <c r="N25" i="82"/>
  <c r="O27" i="82"/>
  <c r="P29" i="82"/>
  <c r="Q31" i="82"/>
  <c r="N34" i="82"/>
  <c r="O36" i="82"/>
  <c r="P38" i="82"/>
  <c r="P39" i="82"/>
  <c r="Q41" i="82"/>
  <c r="N44" i="82"/>
  <c r="O46" i="82"/>
  <c r="P48" i="82"/>
  <c r="Q49" i="82"/>
  <c r="N52" i="82"/>
  <c r="O54" i="82"/>
  <c r="P56" i="82"/>
  <c r="Q58" i="82"/>
  <c r="N61" i="82"/>
  <c r="O63" i="82"/>
  <c r="O64" i="82"/>
  <c r="P66" i="82"/>
  <c r="Q68" i="82"/>
  <c r="N71" i="82"/>
  <c r="O73" i="82"/>
  <c r="P75" i="82"/>
  <c r="Q77" i="82"/>
  <c r="N80" i="82"/>
  <c r="O82" i="82"/>
  <c r="P84" i="82"/>
  <c r="Q86" i="82"/>
  <c r="N89" i="82"/>
  <c r="O91" i="82"/>
  <c r="P92" i="82"/>
  <c r="Q94" i="82"/>
  <c r="N97" i="82"/>
  <c r="O99" i="82"/>
  <c r="P101" i="82"/>
  <c r="Q103" i="82"/>
  <c r="N106" i="82"/>
  <c r="O108" i="82"/>
  <c r="P110" i="82"/>
  <c r="P111" i="82"/>
  <c r="Q113" i="82"/>
  <c r="N116" i="82"/>
  <c r="O118" i="82"/>
  <c r="P120" i="82"/>
  <c r="Q122" i="82"/>
  <c r="N125" i="82"/>
  <c r="O127" i="82"/>
  <c r="P129" i="82"/>
  <c r="Q8" i="82"/>
  <c r="Q25" i="82"/>
  <c r="Q53" i="82"/>
  <c r="O58" i="82"/>
  <c r="Q61" i="82"/>
  <c r="N65" i="82"/>
  <c r="O67" i="82"/>
  <c r="Q70" i="82"/>
  <c r="N73" i="82"/>
  <c r="O75" i="82"/>
  <c r="P78" i="82"/>
  <c r="Q80" i="82"/>
  <c r="O84" i="82"/>
  <c r="P87" i="82"/>
  <c r="Q89" i="82"/>
  <c r="N92" i="82"/>
  <c r="P95" i="82"/>
  <c r="Q97" i="82"/>
  <c r="N101" i="82"/>
  <c r="O103" i="82"/>
  <c r="P105" i="82"/>
  <c r="N109" i="82"/>
  <c r="O111" i="82"/>
  <c r="P113" i="82"/>
  <c r="Q116" i="82"/>
  <c r="N119" i="82"/>
  <c r="O121" i="82"/>
  <c r="Q124" i="82"/>
  <c r="N127" i="82"/>
  <c r="O7" i="82"/>
  <c r="P11" i="82"/>
  <c r="Q13" i="82"/>
  <c r="N16" i="82"/>
  <c r="O18" i="82"/>
  <c r="P20" i="82"/>
  <c r="Q22" i="82"/>
  <c r="N26" i="82"/>
  <c r="O28" i="82"/>
  <c r="P30" i="82"/>
  <c r="Q32" i="82"/>
  <c r="N35" i="82"/>
  <c r="O37" i="82"/>
  <c r="Q40" i="82"/>
  <c r="N43" i="82"/>
  <c r="O45" i="82"/>
  <c r="P47" i="82"/>
  <c r="Q50" i="82"/>
  <c r="N53" i="82"/>
  <c r="O55" i="82"/>
  <c r="P57" i="82"/>
  <c r="Q59" i="82"/>
  <c r="N62" i="82"/>
  <c r="P65" i="82"/>
  <c r="Q67" i="82"/>
  <c r="N70" i="82"/>
  <c r="O72" i="82"/>
  <c r="P74" i="82"/>
  <c r="Q76" i="82"/>
  <c r="N79" i="82"/>
  <c r="O81" i="82"/>
  <c r="P83" i="82"/>
  <c r="Q85" i="82"/>
  <c r="N88" i="82"/>
  <c r="O90" i="82"/>
  <c r="P93" i="82"/>
  <c r="Q95" i="82"/>
  <c r="N98" i="82"/>
  <c r="O100" i="82"/>
  <c r="P102" i="82"/>
  <c r="Q104" i="82"/>
  <c r="N107" i="82"/>
  <c r="O109" i="82"/>
  <c r="Q112" i="82"/>
  <c r="N115" i="82"/>
  <c r="O117" i="82"/>
  <c r="P119" i="82"/>
  <c r="Q121" i="82"/>
  <c r="N124" i="82"/>
  <c r="O126" i="82"/>
  <c r="P128" i="82"/>
  <c r="AD236" i="80"/>
  <c r="AE236" i="80" s="1"/>
  <c r="AF236" i="80" s="1"/>
  <c r="AB188" i="80"/>
  <c r="AC188" i="80" s="1"/>
  <c r="BL74" i="79"/>
  <c r="BK74" i="79" s="1"/>
  <c r="R85" i="79"/>
  <c r="R86" i="79"/>
  <c r="R99" i="79"/>
  <c r="R101" i="79"/>
  <c r="R102" i="79"/>
  <c r="R70" i="79"/>
  <c r="R74" i="79"/>
  <c r="BJ21" i="79"/>
  <c r="BH21" i="79" s="1"/>
  <c r="BL21" i="79" s="1"/>
  <c r="BJ22" i="79"/>
  <c r="BH22" i="79" s="1"/>
  <c r="BL22" i="79" s="1"/>
  <c r="BL32" i="79"/>
  <c r="BK32" i="79" s="1"/>
  <c r="BL44" i="79"/>
  <c r="BK44" i="79" s="1"/>
  <c r="R67" i="79"/>
  <c r="R68" i="79"/>
  <c r="R81" i="79"/>
  <c r="R83" i="79"/>
  <c r="AD156" i="80"/>
  <c r="AE156" i="80" s="1"/>
  <c r="AF156" i="80" s="1"/>
  <c r="AJ156" i="80" s="1"/>
  <c r="AB211" i="80"/>
  <c r="AC211" i="80" s="1"/>
  <c r="BL26" i="79"/>
  <c r="BK26" i="79" s="1"/>
  <c r="R76" i="79"/>
  <c r="R80" i="79"/>
  <c r="R88" i="79"/>
  <c r="R92" i="79"/>
  <c r="R96" i="79"/>
  <c r="R98" i="79"/>
  <c r="AD220" i="80"/>
  <c r="AE220" i="80" s="1"/>
  <c r="AF220" i="80" s="1"/>
  <c r="AJ220" i="80" s="1"/>
  <c r="AD133" i="80"/>
  <c r="AE133" i="80" s="1"/>
  <c r="AF133" i="80" s="1"/>
  <c r="AJ133" i="80" s="1"/>
  <c r="AD139" i="80"/>
  <c r="AE139" i="80" s="1"/>
  <c r="AF139" i="80" s="1"/>
  <c r="AJ139" i="80" s="1"/>
  <c r="AD151" i="80"/>
  <c r="AE151" i="80" s="1"/>
  <c r="AF151" i="80" s="1"/>
  <c r="AJ151" i="80" s="1"/>
  <c r="AD209" i="80"/>
  <c r="AE209" i="80" s="1"/>
  <c r="AF209" i="80" s="1"/>
  <c r="AD116" i="80"/>
  <c r="AE116" i="80" s="1"/>
  <c r="AF116" i="80" s="1"/>
  <c r="AJ116" i="80" s="1"/>
  <c r="AB129" i="80"/>
  <c r="AC129" i="80" s="1"/>
  <c r="AB135" i="80"/>
  <c r="AC135" i="80" s="1"/>
  <c r="AB153" i="80"/>
  <c r="AC153" i="80" s="1"/>
  <c r="AD187" i="80"/>
  <c r="AE187" i="80" s="1"/>
  <c r="AF187" i="80" s="1"/>
  <c r="AJ187" i="80" s="1"/>
  <c r="AB107" i="80"/>
  <c r="AC107" i="80" s="1"/>
  <c r="AB130" i="80"/>
  <c r="AC130" i="80" s="1"/>
  <c r="AB136" i="80"/>
  <c r="AC136" i="80" s="1"/>
  <c r="AB142" i="80"/>
  <c r="AC142" i="80" s="1"/>
  <c r="AB206" i="80"/>
  <c r="AC206" i="80" s="1"/>
  <c r="AB119" i="80"/>
  <c r="AC119" i="80" s="1"/>
  <c r="AD117" i="80"/>
  <c r="AE117" i="80" s="1"/>
  <c r="AF117" i="80" s="1"/>
  <c r="AJ117" i="80" s="1"/>
  <c r="AD102" i="80"/>
  <c r="AE102" i="80" s="1"/>
  <c r="AF102" i="80" s="1"/>
  <c r="AJ102" i="80" s="1"/>
  <c r="AD107" i="80"/>
  <c r="AE107" i="80" s="1"/>
  <c r="AF107" i="80" s="1"/>
  <c r="AJ107" i="80" s="1"/>
  <c r="AD216" i="80"/>
  <c r="AE216" i="80" s="1"/>
  <c r="AF216" i="80" s="1"/>
  <c r="AB104" i="80"/>
  <c r="AC104" i="80" s="1"/>
  <c r="AB115" i="80"/>
  <c r="AC115" i="80" s="1"/>
  <c r="AB126" i="80"/>
  <c r="AC126" i="80" s="1"/>
  <c r="AB173" i="80"/>
  <c r="AC173" i="80" s="1"/>
  <c r="AD229" i="80"/>
  <c r="AE229" i="80" s="1"/>
  <c r="AF229" i="80" s="1"/>
  <c r="AJ229" i="80" s="1"/>
  <c r="AB156" i="80"/>
  <c r="AC156" i="80" s="1"/>
  <c r="AB162" i="80"/>
  <c r="AC162" i="80" s="1"/>
  <c r="AB168" i="80"/>
  <c r="AC168" i="80" s="1"/>
  <c r="AD230" i="80"/>
  <c r="AE230" i="80" s="1"/>
  <c r="AF230" i="80" s="1"/>
  <c r="AD240" i="80"/>
  <c r="AE240" i="80" s="1"/>
  <c r="AF240" i="80" s="1"/>
  <c r="AB241" i="80"/>
  <c r="AC241" i="80" s="1"/>
  <c r="AB106" i="80"/>
  <c r="AC106" i="80" s="1"/>
  <c r="AB157" i="80"/>
  <c r="AC157" i="80" s="1"/>
  <c r="AB169" i="80"/>
  <c r="AC169" i="80" s="1"/>
  <c r="AB102" i="80"/>
  <c r="AC102" i="80" s="1"/>
  <c r="AB122" i="80"/>
  <c r="AC122" i="80" s="1"/>
  <c r="AB139" i="80"/>
  <c r="AC139" i="80" s="1"/>
  <c r="AB145" i="80"/>
  <c r="AC145" i="80" s="1"/>
  <c r="AB151" i="80"/>
  <c r="AC151" i="80" s="1"/>
  <c r="AB203" i="80"/>
  <c r="AC203" i="80" s="1"/>
  <c r="AB231" i="80"/>
  <c r="AC231" i="80" s="1"/>
  <c r="AD118" i="80"/>
  <c r="AE118" i="80" s="1"/>
  <c r="AF118" i="80" s="1"/>
  <c r="AD168" i="80"/>
  <c r="AE168" i="80" s="1"/>
  <c r="AF168" i="80" s="1"/>
  <c r="AD194" i="80"/>
  <c r="AE194" i="80" s="1"/>
  <c r="AF194" i="80" s="1"/>
  <c r="AJ194" i="80" s="1"/>
  <c r="AD211" i="80"/>
  <c r="AE211" i="80" s="1"/>
  <c r="AF211" i="80" s="1"/>
  <c r="AJ211" i="80" s="1"/>
  <c r="AD232" i="80"/>
  <c r="AE232" i="80" s="1"/>
  <c r="AF232" i="80" s="1"/>
  <c r="AJ232" i="80" s="1"/>
  <c r="AB170" i="80"/>
  <c r="AC170" i="80" s="1"/>
  <c r="AB196" i="80"/>
  <c r="AC196" i="80" s="1"/>
  <c r="AD200" i="80"/>
  <c r="AE200" i="80" s="1"/>
  <c r="AF200" i="80" s="1"/>
  <c r="AJ200" i="80" s="1"/>
  <c r="AD212" i="80"/>
  <c r="AE212" i="80" s="1"/>
  <c r="AF212" i="80" s="1"/>
  <c r="AJ212" i="80" s="1"/>
  <c r="AD223" i="80"/>
  <c r="AE223" i="80" s="1"/>
  <c r="AF223" i="80" s="1"/>
  <c r="AD228" i="80"/>
  <c r="AE228" i="80" s="1"/>
  <c r="AF228" i="80" s="1"/>
  <c r="AJ228" i="80" s="1"/>
  <c r="AB238" i="80"/>
  <c r="AC238" i="80" s="1"/>
  <c r="AD246" i="80"/>
  <c r="AE246" i="80" s="1"/>
  <c r="AF246" i="80" s="1"/>
  <c r="AB101" i="80"/>
  <c r="AC101" i="80" s="1"/>
  <c r="AD115" i="80"/>
  <c r="AE115" i="80" s="1"/>
  <c r="AF115" i="80" s="1"/>
  <c r="AB127" i="80"/>
  <c r="AC127" i="80" s="1"/>
  <c r="AB144" i="80"/>
  <c r="AC144" i="80" s="1"/>
  <c r="AD149" i="80"/>
  <c r="AE149" i="80" s="1"/>
  <c r="AF149" i="80" s="1"/>
  <c r="AJ149" i="80" s="1"/>
  <c r="AB150" i="80"/>
  <c r="AC150" i="80" s="1"/>
  <c r="AD181" i="80"/>
  <c r="AE181" i="80" s="1"/>
  <c r="AF181" i="80" s="1"/>
  <c r="AJ181" i="80" s="1"/>
  <c r="AB197" i="80"/>
  <c r="AC197" i="80" s="1"/>
  <c r="AB202" i="80"/>
  <c r="AC202" i="80" s="1"/>
  <c r="AB214" i="80"/>
  <c r="AC214" i="80" s="1"/>
  <c r="AD224" i="80"/>
  <c r="AE224" i="80" s="1"/>
  <c r="AF224" i="80" s="1"/>
  <c r="AD233" i="80"/>
  <c r="AE233" i="80" s="1"/>
  <c r="AF233" i="80" s="1"/>
  <c r="AJ233" i="80" s="1"/>
  <c r="AB234" i="80"/>
  <c r="AC234" i="80" s="1"/>
  <c r="AB239" i="80"/>
  <c r="AC239" i="80" s="1"/>
  <c r="W13" i="80"/>
  <c r="X13" i="80" s="1"/>
  <c r="AB13" i="80" s="1"/>
  <c r="AC13" i="80" s="1"/>
  <c r="AD130" i="80"/>
  <c r="AE130" i="80" s="1"/>
  <c r="AF130" i="80" s="1"/>
  <c r="AD144" i="80"/>
  <c r="AE144" i="80" s="1"/>
  <c r="AF144" i="80" s="1"/>
  <c r="AD153" i="80"/>
  <c r="AE153" i="80" s="1"/>
  <c r="AF153" i="80" s="1"/>
  <c r="AJ153" i="80" s="1"/>
  <c r="AD157" i="80"/>
  <c r="AE157" i="80" s="1"/>
  <c r="AF157" i="80" s="1"/>
  <c r="AD169" i="80"/>
  <c r="AE169" i="80" s="1"/>
  <c r="AF169" i="80" s="1"/>
  <c r="AD174" i="80"/>
  <c r="AE174" i="80" s="1"/>
  <c r="AF174" i="80" s="1"/>
  <c r="AJ174" i="80" s="1"/>
  <c r="AD188" i="80"/>
  <c r="AE188" i="80" s="1"/>
  <c r="AF188" i="80" s="1"/>
  <c r="AD192" i="80"/>
  <c r="AE192" i="80" s="1"/>
  <c r="AF192" i="80" s="1"/>
  <c r="AJ192" i="80" s="1"/>
  <c r="AD198" i="80"/>
  <c r="AE198" i="80" s="1"/>
  <c r="AF198" i="80" s="1"/>
  <c r="AJ198" i="80" s="1"/>
  <c r="AD207" i="80"/>
  <c r="AE207" i="80" s="1"/>
  <c r="AF207" i="80" s="1"/>
  <c r="AB212" i="80"/>
  <c r="AC212" i="80" s="1"/>
  <c r="AD222" i="80"/>
  <c r="AE222" i="80" s="1"/>
  <c r="AF222" i="80" s="1"/>
  <c r="AB223" i="80"/>
  <c r="AC223" i="80" s="1"/>
  <c r="AB226" i="80"/>
  <c r="AC226" i="80" s="1"/>
  <c r="AD239" i="80"/>
  <c r="AE239" i="80" s="1"/>
  <c r="AF239" i="80" s="1"/>
  <c r="AJ239" i="80" s="1"/>
  <c r="W10" i="80"/>
  <c r="X24" i="80" s="1"/>
  <c r="W19" i="80"/>
  <c r="X19" i="80" s="1"/>
  <c r="AB19" i="80" s="1"/>
  <c r="AC19" i="80" s="1"/>
  <c r="AD104" i="80"/>
  <c r="AE104" i="80" s="1"/>
  <c r="AF104" i="80" s="1"/>
  <c r="AB114" i="80"/>
  <c r="AC114" i="80" s="1"/>
  <c r="AD136" i="80"/>
  <c r="AE136" i="80" s="1"/>
  <c r="AF136" i="80" s="1"/>
  <c r="AD140" i="80"/>
  <c r="AE140" i="80" s="1"/>
  <c r="AF140" i="80" s="1"/>
  <c r="AJ140" i="80" s="1"/>
  <c r="AB141" i="80"/>
  <c r="AC141" i="80" s="1"/>
  <c r="AD145" i="80"/>
  <c r="AE145" i="80" s="1"/>
  <c r="AF145" i="80" s="1"/>
  <c r="AJ145" i="80" s="1"/>
  <c r="AD150" i="80"/>
  <c r="AE150" i="80" s="1"/>
  <c r="AF150" i="80" s="1"/>
  <c r="AJ150" i="80" s="1"/>
  <c r="AB155" i="80"/>
  <c r="AC155" i="80" s="1"/>
  <c r="AB159" i="80"/>
  <c r="AC159" i="80" s="1"/>
  <c r="AD164" i="80"/>
  <c r="AE164" i="80" s="1"/>
  <c r="AF164" i="80" s="1"/>
  <c r="AB165" i="80"/>
  <c r="AC165" i="80" s="1"/>
  <c r="AD180" i="80"/>
  <c r="AE180" i="80" s="1"/>
  <c r="AF180" i="80" s="1"/>
  <c r="AJ180" i="80" s="1"/>
  <c r="AD193" i="80"/>
  <c r="AE193" i="80" s="1"/>
  <c r="AF193" i="80" s="1"/>
  <c r="AB194" i="80"/>
  <c r="AC194" i="80" s="1"/>
  <c r="AD203" i="80"/>
  <c r="AE203" i="80" s="1"/>
  <c r="AF203" i="80" s="1"/>
  <c r="AJ203" i="80" s="1"/>
  <c r="AB213" i="80"/>
  <c r="AC213" i="80" s="1"/>
  <c r="AB228" i="80"/>
  <c r="AC228" i="80" s="1"/>
  <c r="AB240" i="80"/>
  <c r="AC240" i="80" s="1"/>
  <c r="AB245" i="80"/>
  <c r="AC245" i="80" s="1"/>
  <c r="M26" i="82"/>
  <c r="M44" i="82"/>
  <c r="M32" i="82"/>
  <c r="M7" i="82"/>
  <c r="M31" i="82"/>
  <c r="M49" i="82"/>
  <c r="M14" i="82"/>
  <c r="M37" i="82"/>
  <c r="M20" i="82"/>
  <c r="M38" i="82"/>
  <c r="W17" i="80"/>
  <c r="X17" i="80" s="1"/>
  <c r="AB17" i="80" s="1"/>
  <c r="AC17" i="80" s="1"/>
  <c r="AD108" i="80"/>
  <c r="AE108" i="80" s="1"/>
  <c r="AF108" i="80" s="1"/>
  <c r="AJ108" i="80" s="1"/>
  <c r="AB118" i="80"/>
  <c r="AC118" i="80" s="1"/>
  <c r="AD127" i="80"/>
  <c r="AE127" i="80" s="1"/>
  <c r="AF127" i="80" s="1"/>
  <c r="AJ127" i="80" s="1"/>
  <c r="AD132" i="80"/>
  <c r="AE132" i="80" s="1"/>
  <c r="AF132" i="80" s="1"/>
  <c r="AJ132" i="80" s="1"/>
  <c r="AB133" i="80"/>
  <c r="AC133" i="80" s="1"/>
  <c r="AB138" i="80"/>
  <c r="AC138" i="80" s="1"/>
  <c r="AD141" i="80"/>
  <c r="AE141" i="80" s="1"/>
  <c r="AF141" i="80" s="1"/>
  <c r="AJ141" i="80" s="1"/>
  <c r="AB147" i="80"/>
  <c r="AC147" i="80" s="1"/>
  <c r="AB160" i="80"/>
  <c r="AC160" i="80" s="1"/>
  <c r="AD165" i="80"/>
  <c r="AE165" i="80" s="1"/>
  <c r="AF165" i="80" s="1"/>
  <c r="AD171" i="80"/>
  <c r="AE171" i="80" s="1"/>
  <c r="AF171" i="80" s="1"/>
  <c r="AJ171" i="80" s="1"/>
  <c r="AD186" i="80"/>
  <c r="AE186" i="80" s="1"/>
  <c r="AF186" i="80" s="1"/>
  <c r="AJ186" i="80" s="1"/>
  <c r="AB195" i="80"/>
  <c r="AC195" i="80" s="1"/>
  <c r="AB200" i="80"/>
  <c r="AC200" i="80" s="1"/>
  <c r="AB205" i="80"/>
  <c r="AC205" i="80" s="1"/>
  <c r="AB237" i="80"/>
  <c r="AC237" i="80" s="1"/>
  <c r="W31" i="80"/>
  <c r="X31" i="80" s="1"/>
  <c r="AB31" i="80" s="1"/>
  <c r="AC31" i="80" s="1"/>
  <c r="AD110" i="80"/>
  <c r="AE110" i="80" s="1"/>
  <c r="AF110" i="80" s="1"/>
  <c r="AJ110" i="80" s="1"/>
  <c r="AD142" i="80"/>
  <c r="AE142" i="80" s="1"/>
  <c r="AF142" i="80" s="1"/>
  <c r="AD152" i="80"/>
  <c r="AE152" i="80" s="1"/>
  <c r="AF152" i="80" s="1"/>
  <c r="AJ152" i="80" s="1"/>
  <c r="AD215" i="80"/>
  <c r="AE215" i="80" s="1"/>
  <c r="AF215" i="80" s="1"/>
  <c r="AJ215" i="80" s="1"/>
  <c r="AD238" i="80"/>
  <c r="AE238" i="80" s="1"/>
  <c r="AF238" i="80" s="1"/>
  <c r="AJ238" i="80" s="1"/>
  <c r="AD206" i="80"/>
  <c r="AE206" i="80" s="1"/>
  <c r="AF206" i="80" s="1"/>
  <c r="AJ206" i="80" s="1"/>
  <c r="AD234" i="80"/>
  <c r="AE234" i="80" s="1"/>
  <c r="AF234" i="80" s="1"/>
  <c r="AJ234" i="80" s="1"/>
  <c r="M8" i="82"/>
  <c r="M11" i="82"/>
  <c r="M17" i="82"/>
  <c r="M23" i="82"/>
  <c r="M29" i="82"/>
  <c r="M35" i="82"/>
  <c r="M41" i="82"/>
  <c r="M47" i="82"/>
  <c r="M53" i="82"/>
  <c r="M56" i="82"/>
  <c r="M59" i="82"/>
  <c r="M62" i="82"/>
  <c r="M65" i="82"/>
  <c r="M68" i="82"/>
  <c r="M71" i="82"/>
  <c r="M77" i="82"/>
  <c r="M80" i="82"/>
  <c r="M83" i="82"/>
  <c r="M86" i="82"/>
  <c r="M89" i="82"/>
  <c r="M92" i="82"/>
  <c r="M95" i="82"/>
  <c r="M98" i="82"/>
  <c r="M101" i="82"/>
  <c r="M104" i="82"/>
  <c r="M107" i="82"/>
  <c r="M110" i="82"/>
  <c r="M113" i="82"/>
  <c r="M116" i="82"/>
  <c r="M119" i="82"/>
  <c r="M122" i="82"/>
  <c r="M125" i="82"/>
  <c r="M128" i="82"/>
  <c r="M131" i="82"/>
  <c r="M134" i="82"/>
  <c r="M137" i="82"/>
  <c r="M140" i="82"/>
  <c r="M143" i="82"/>
  <c r="M146" i="82"/>
  <c r="M149" i="82"/>
  <c r="M152" i="82"/>
  <c r="M155" i="82"/>
  <c r="M16" i="82"/>
  <c r="M22" i="82"/>
  <c r="M28" i="82"/>
  <c r="M34" i="82"/>
  <c r="M40" i="82"/>
  <c r="M46" i="82"/>
  <c r="M52" i="82"/>
  <c r="M55" i="82"/>
  <c r="M61" i="82"/>
  <c r="M64" i="82"/>
  <c r="M70" i="82"/>
  <c r="M76" i="82"/>
  <c r="M82" i="82"/>
  <c r="M88" i="82"/>
  <c r="M94" i="82"/>
  <c r="M100" i="82"/>
  <c r="M106" i="82"/>
  <c r="M112" i="82"/>
  <c r="M118" i="82"/>
  <c r="M124" i="82"/>
  <c r="M130" i="82"/>
  <c r="M136" i="82"/>
  <c r="M142" i="82"/>
  <c r="M148" i="82"/>
  <c r="M154" i="82"/>
  <c r="M9" i="82"/>
  <c r="M12" i="82"/>
  <c r="M15" i="82"/>
  <c r="M18" i="82"/>
  <c r="M21" i="82"/>
  <c r="M24" i="82"/>
  <c r="M27" i="82"/>
  <c r="M30" i="82"/>
  <c r="M33" i="82"/>
  <c r="M36" i="82"/>
  <c r="M39" i="82"/>
  <c r="M42" i="82"/>
  <c r="M45" i="82"/>
  <c r="M48" i="82"/>
  <c r="M54" i="82"/>
  <c r="M57" i="82"/>
  <c r="M60" i="82"/>
  <c r="M63" i="82"/>
  <c r="M66" i="82"/>
  <c r="M69" i="82"/>
  <c r="M72" i="82"/>
  <c r="M75" i="82"/>
  <c r="M78" i="82"/>
  <c r="M81" i="82"/>
  <c r="M84" i="82"/>
  <c r="M87" i="82"/>
  <c r="M90" i="82"/>
  <c r="M93" i="82"/>
  <c r="M96" i="82"/>
  <c r="M99" i="82"/>
  <c r="M102" i="82"/>
  <c r="M105" i="82"/>
  <c r="M108" i="82"/>
  <c r="M111" i="82"/>
  <c r="M114" i="82"/>
  <c r="M117" i="82"/>
  <c r="M120" i="82"/>
  <c r="M123" i="82"/>
  <c r="M126" i="82"/>
  <c r="M129" i="82"/>
  <c r="M132" i="82"/>
  <c r="M135" i="82"/>
  <c r="M138" i="82"/>
  <c r="M141" i="82"/>
  <c r="M144" i="82"/>
  <c r="M147" i="82"/>
  <c r="M150" i="82"/>
  <c r="M153" i="82"/>
  <c r="M156" i="82"/>
  <c r="M10" i="82"/>
  <c r="M19" i="82"/>
  <c r="M58" i="82"/>
  <c r="M67" i="82"/>
  <c r="M73" i="82"/>
  <c r="M79" i="82"/>
  <c r="M85" i="82"/>
  <c r="M91" i="82"/>
  <c r="M97" i="82"/>
  <c r="M103" i="82"/>
  <c r="M109" i="82"/>
  <c r="M115" i="82"/>
  <c r="M121" i="82"/>
  <c r="M127" i="82"/>
  <c r="M133" i="82"/>
  <c r="M139" i="82"/>
  <c r="M145" i="82"/>
  <c r="M151" i="82"/>
  <c r="BM53" i="79"/>
  <c r="BL62" i="79"/>
  <c r="BK62" i="79" s="1"/>
  <c r="R87" i="79"/>
  <c r="BM89" i="79"/>
  <c r="AB109" i="80"/>
  <c r="AC109" i="80" s="1"/>
  <c r="AB163" i="80"/>
  <c r="AC163" i="80" s="1"/>
  <c r="AB175" i="80"/>
  <c r="AC175" i="80" s="1"/>
  <c r="AD195" i="80"/>
  <c r="AE195" i="80" s="1"/>
  <c r="AF195" i="80" s="1"/>
  <c r="AB210" i="80"/>
  <c r="AC210" i="80" s="1"/>
  <c r="AB225" i="80"/>
  <c r="AC225" i="80" s="1"/>
  <c r="AD241" i="80"/>
  <c r="AE241" i="80" s="1"/>
  <c r="AF241" i="80" s="1"/>
  <c r="AJ241" i="80" s="1"/>
  <c r="BJ20" i="79"/>
  <c r="BH20" i="79" s="1"/>
  <c r="BL20" i="79" s="1"/>
  <c r="BM35" i="79"/>
  <c r="BL38" i="79"/>
  <c r="BK38" i="79" s="1"/>
  <c r="BL56" i="79"/>
  <c r="BK56" i="79" s="1"/>
  <c r="R84" i="79"/>
  <c r="R89" i="79"/>
  <c r="R91" i="79"/>
  <c r="AB112" i="80"/>
  <c r="AC112" i="80" s="1"/>
  <c r="AB121" i="80"/>
  <c r="AC121" i="80" s="1"/>
  <c r="BJ19" i="79"/>
  <c r="BH19" i="79" s="1"/>
  <c r="BL19" i="79" s="1"/>
  <c r="BM50" i="79"/>
  <c r="R66" i="79"/>
  <c r="R69" i="79"/>
  <c r="R71" i="79"/>
  <c r="BM71" i="79"/>
  <c r="R73" i="79"/>
  <c r="R78" i="79"/>
  <c r="BH80" i="79"/>
  <c r="BL80" i="79" s="1"/>
  <c r="BL92" i="79"/>
  <c r="BK92" i="79" s="1"/>
  <c r="R94" i="79"/>
  <c r="BL98" i="79"/>
  <c r="BK98" i="79" s="1"/>
  <c r="W15" i="80"/>
  <c r="AD15" i="80" s="1"/>
  <c r="W16" i="80"/>
  <c r="AD16" i="80" s="1"/>
  <c r="W18" i="80"/>
  <c r="X18" i="80" s="1"/>
  <c r="AB18" i="80" s="1"/>
  <c r="AC18" i="80" s="1"/>
  <c r="W21" i="80"/>
  <c r="X21" i="80" s="1"/>
  <c r="AB21" i="80" s="1"/>
  <c r="AC21" i="80" s="1"/>
  <c r="W26" i="80"/>
  <c r="X26" i="80" s="1"/>
  <c r="AB26" i="80" s="1"/>
  <c r="AC26" i="80" s="1"/>
  <c r="W27" i="80"/>
  <c r="X27" i="80" s="1"/>
  <c r="AB27" i="80" s="1"/>
  <c r="AC27" i="80" s="1"/>
  <c r="W29" i="80"/>
  <c r="AD29" i="80" s="1"/>
  <c r="W30" i="80"/>
  <c r="X30" i="80" s="1"/>
  <c r="AB30" i="80" s="1"/>
  <c r="AC30" i="80" s="1"/>
  <c r="W32" i="80"/>
  <c r="X32" i="80" s="1"/>
  <c r="AB32" i="80" s="1"/>
  <c r="AC32" i="80" s="1"/>
  <c r="W33" i="80"/>
  <c r="X33" i="80" s="1"/>
  <c r="AB33" i="80" s="1"/>
  <c r="AC33" i="80" s="1"/>
  <c r="W42" i="80"/>
  <c r="AB100" i="80"/>
  <c r="AC100" i="80" s="1"/>
  <c r="AB124" i="80"/>
  <c r="AC124" i="80" s="1"/>
  <c r="AB176" i="80"/>
  <c r="AC176" i="80" s="1"/>
  <c r="AB182" i="80"/>
  <c r="AC182" i="80" s="1"/>
  <c r="AB199" i="80"/>
  <c r="AC199" i="80" s="1"/>
  <c r="AB208" i="80"/>
  <c r="AC208" i="80" s="1"/>
  <c r="AB221" i="80"/>
  <c r="AC221" i="80" s="1"/>
  <c r="AB227" i="80"/>
  <c r="AC227" i="80" s="1"/>
  <c r="AB244" i="80"/>
  <c r="AC244" i="80" s="1"/>
  <c r="AB111" i="80"/>
  <c r="AC111" i="80" s="1"/>
  <c r="AD114" i="80"/>
  <c r="AE114" i="80" s="1"/>
  <c r="AF114" i="80" s="1"/>
  <c r="AJ114" i="80" s="1"/>
  <c r="AB120" i="80"/>
  <c r="AC120" i="80" s="1"/>
  <c r="AB123" i="80"/>
  <c r="AC123" i="80" s="1"/>
  <c r="AD126" i="80"/>
  <c r="AE126" i="80" s="1"/>
  <c r="AF126" i="80" s="1"/>
  <c r="AJ126" i="80" s="1"/>
  <c r="AD129" i="80"/>
  <c r="AE129" i="80" s="1"/>
  <c r="AF129" i="80" s="1"/>
  <c r="AB131" i="80"/>
  <c r="AC131" i="80" s="1"/>
  <c r="AD134" i="80"/>
  <c r="AE134" i="80" s="1"/>
  <c r="AF134" i="80" s="1"/>
  <c r="AJ134" i="80" s="1"/>
  <c r="AD135" i="80"/>
  <c r="AE135" i="80" s="1"/>
  <c r="AF135" i="80" s="1"/>
  <c r="AB137" i="80"/>
  <c r="AC137" i="80" s="1"/>
  <c r="AB143" i="80"/>
  <c r="AC143" i="80" s="1"/>
  <c r="AB146" i="80"/>
  <c r="AC146" i="80" s="1"/>
  <c r="AB148" i="80"/>
  <c r="AC148" i="80" s="1"/>
  <c r="AB158" i="80"/>
  <c r="AC158" i="80" s="1"/>
  <c r="AB161" i="80"/>
  <c r="AC161" i="80" s="1"/>
  <c r="AB166" i="80"/>
  <c r="AC166" i="80" s="1"/>
  <c r="AD170" i="80"/>
  <c r="AE170" i="80" s="1"/>
  <c r="AF170" i="80" s="1"/>
  <c r="AJ170" i="80" s="1"/>
  <c r="AB172" i="80"/>
  <c r="AC172" i="80" s="1"/>
  <c r="AB177" i="80"/>
  <c r="AC177" i="80" s="1"/>
  <c r="AD177" i="80"/>
  <c r="AE177" i="80" s="1"/>
  <c r="AF177" i="80" s="1"/>
  <c r="AB178" i="80"/>
  <c r="AC178" i="80" s="1"/>
  <c r="AD178" i="80"/>
  <c r="AE178" i="80" s="1"/>
  <c r="AF178" i="80" s="1"/>
  <c r="AB179" i="80"/>
  <c r="AC179" i="80" s="1"/>
  <c r="AB181" i="80"/>
  <c r="AC181" i="80" s="1"/>
  <c r="AB184" i="80"/>
  <c r="AC184" i="80" s="1"/>
  <c r="AB185" i="80"/>
  <c r="AC185" i="80" s="1"/>
  <c r="AB190" i="80"/>
  <c r="AC190" i="80" s="1"/>
  <c r="AB191" i="80"/>
  <c r="AC191" i="80" s="1"/>
  <c r="AB193" i="80"/>
  <c r="AC193" i="80" s="1"/>
  <c r="AB198" i="80"/>
  <c r="AC198" i="80" s="1"/>
  <c r="AB201" i="80"/>
  <c r="AC201" i="80" s="1"/>
  <c r="AB204" i="80"/>
  <c r="AC204" i="80" s="1"/>
  <c r="AD204" i="80"/>
  <c r="AE204" i="80" s="1"/>
  <c r="AF204" i="80" s="1"/>
  <c r="AD205" i="80"/>
  <c r="AE205" i="80" s="1"/>
  <c r="AF205" i="80" s="1"/>
  <c r="AJ205" i="80" s="1"/>
  <c r="AB209" i="80"/>
  <c r="AC209" i="80" s="1"/>
  <c r="AB215" i="80"/>
  <c r="AC215" i="80" s="1"/>
  <c r="AB217" i="80"/>
  <c r="AC217" i="80" s="1"/>
  <c r="AD217" i="80"/>
  <c r="AE217" i="80" s="1"/>
  <c r="AF217" i="80" s="1"/>
  <c r="AJ217" i="80" s="1"/>
  <c r="AB218" i="80"/>
  <c r="AC218" i="80" s="1"/>
  <c r="AD218" i="80"/>
  <c r="AE218" i="80" s="1"/>
  <c r="AF218" i="80" s="1"/>
  <c r="AB219" i="80"/>
  <c r="AC219" i="80" s="1"/>
  <c r="AB235" i="80"/>
  <c r="AC235" i="80" s="1"/>
  <c r="AD237" i="80"/>
  <c r="AE237" i="80" s="1"/>
  <c r="AF237" i="80" s="1"/>
  <c r="AJ237" i="80" s="1"/>
  <c r="AB243" i="80"/>
  <c r="AC243" i="80" s="1"/>
  <c r="BM68" i="79"/>
  <c r="R72" i="79"/>
  <c r="R75" i="79"/>
  <c r="R77" i="79"/>
  <c r="R79" i="79"/>
  <c r="R82" i="79"/>
  <c r="BM86" i="79"/>
  <c r="R90" i="79"/>
  <c r="R93" i="79"/>
  <c r="R95" i="79"/>
  <c r="R97" i="79"/>
  <c r="R100" i="79"/>
  <c r="W11" i="80"/>
  <c r="X25" i="80" s="1"/>
  <c r="W12" i="80"/>
  <c r="W14" i="80"/>
  <c r="X14" i="80" s="1"/>
  <c r="AB14" i="80" s="1"/>
  <c r="AC14" i="80" s="1"/>
  <c r="W35" i="80"/>
  <c r="AD35" i="80" s="1"/>
  <c r="W38" i="80"/>
  <c r="AD38" i="80" s="1"/>
  <c r="W39" i="80"/>
  <c r="X39" i="80" s="1"/>
  <c r="AB39" i="80" s="1"/>
  <c r="AC39" i="80" s="1"/>
  <c r="AD100" i="80"/>
  <c r="AE100" i="80" s="1"/>
  <c r="AF100" i="80" s="1"/>
  <c r="AD101" i="80"/>
  <c r="AE101" i="80" s="1"/>
  <c r="AF101" i="80" s="1"/>
  <c r="AD103" i="80"/>
  <c r="AE103" i="80" s="1"/>
  <c r="AF103" i="80" s="1"/>
  <c r="AJ103" i="80" s="1"/>
  <c r="AD105" i="80"/>
  <c r="AE105" i="80" s="1"/>
  <c r="AF105" i="80" s="1"/>
  <c r="AJ105" i="80" s="1"/>
  <c r="AD106" i="80"/>
  <c r="AE106" i="80" s="1"/>
  <c r="AF106" i="80" s="1"/>
  <c r="AJ106" i="80" s="1"/>
  <c r="AD109" i="80"/>
  <c r="AE109" i="80" s="1"/>
  <c r="AF109" i="80" s="1"/>
  <c r="AJ109" i="80" s="1"/>
  <c r="AB110" i="80"/>
  <c r="AC110" i="80" s="1"/>
  <c r="AD112" i="80"/>
  <c r="AE112" i="80" s="1"/>
  <c r="AF112" i="80" s="1"/>
  <c r="AB113" i="80"/>
  <c r="AC113" i="80" s="1"/>
  <c r="AB117" i="80"/>
  <c r="AC117" i="80" s="1"/>
  <c r="AD120" i="80"/>
  <c r="AE120" i="80" s="1"/>
  <c r="AF120" i="80" s="1"/>
  <c r="AJ120" i="80" s="1"/>
  <c r="AD121" i="80"/>
  <c r="AE121" i="80" s="1"/>
  <c r="AF121" i="80" s="1"/>
  <c r="AJ121" i="80" s="1"/>
  <c r="AD122" i="80"/>
  <c r="AE122" i="80" s="1"/>
  <c r="AF122" i="80" s="1"/>
  <c r="AJ122" i="80" s="1"/>
  <c r="AD123" i="80"/>
  <c r="AE123" i="80" s="1"/>
  <c r="AF123" i="80" s="1"/>
  <c r="AD124" i="80"/>
  <c r="AE124" i="80" s="1"/>
  <c r="AF124" i="80" s="1"/>
  <c r="AJ124" i="80" s="1"/>
  <c r="AB125" i="80"/>
  <c r="AC125" i="80" s="1"/>
  <c r="AD128" i="80"/>
  <c r="AE128" i="80" s="1"/>
  <c r="AF128" i="80" s="1"/>
  <c r="AB132" i="80"/>
  <c r="AC132" i="80" s="1"/>
  <c r="X134" i="80"/>
  <c r="AB134" i="80" s="1"/>
  <c r="AC134" i="80" s="1"/>
  <c r="AD138" i="80"/>
  <c r="AE138" i="80" s="1"/>
  <c r="AF138" i="80" s="1"/>
  <c r="AJ138" i="80" s="1"/>
  <c r="AB140" i="80"/>
  <c r="AC140" i="80" s="1"/>
  <c r="AD143" i="80"/>
  <c r="AE143" i="80" s="1"/>
  <c r="AF143" i="80" s="1"/>
  <c r="AJ143" i="80" s="1"/>
  <c r="AD146" i="80"/>
  <c r="AE146" i="80" s="1"/>
  <c r="AF146" i="80" s="1"/>
  <c r="AD147" i="80"/>
  <c r="AE147" i="80" s="1"/>
  <c r="AF147" i="80" s="1"/>
  <c r="AB149" i="80"/>
  <c r="AC149" i="80" s="1"/>
  <c r="AB152" i="80"/>
  <c r="AC152" i="80" s="1"/>
  <c r="AB154" i="80"/>
  <c r="AC154" i="80" s="1"/>
  <c r="AD158" i="80"/>
  <c r="AE158" i="80" s="1"/>
  <c r="AF158" i="80" s="1"/>
  <c r="AD159" i="80"/>
  <c r="AE159" i="80" s="1"/>
  <c r="AF159" i="80" s="1"/>
  <c r="AD162" i="80"/>
  <c r="AE162" i="80" s="1"/>
  <c r="AF162" i="80" s="1"/>
  <c r="AJ162" i="80" s="1"/>
  <c r="AD163" i="80"/>
  <c r="AE163" i="80" s="1"/>
  <c r="AF163" i="80" s="1"/>
  <c r="AB164" i="80"/>
  <c r="AC164" i="80" s="1"/>
  <c r="AB167" i="80"/>
  <c r="AC167" i="80" s="1"/>
  <c r="AB171" i="80"/>
  <c r="AC171" i="80" s="1"/>
  <c r="AB174" i="80"/>
  <c r="AC174" i="80" s="1"/>
  <c r="AD175" i="80"/>
  <c r="AE175" i="80" s="1"/>
  <c r="AF175" i="80" s="1"/>
  <c r="AJ175" i="80" s="1"/>
  <c r="AD176" i="80"/>
  <c r="AE176" i="80" s="1"/>
  <c r="AF176" i="80" s="1"/>
  <c r="AJ176" i="80" s="1"/>
  <c r="AB180" i="80"/>
  <c r="AC180" i="80" s="1"/>
  <c r="AD182" i="80"/>
  <c r="AE182" i="80" s="1"/>
  <c r="AF182" i="80" s="1"/>
  <c r="AJ182" i="80" s="1"/>
  <c r="AD183" i="80"/>
  <c r="AE183" i="80" s="1"/>
  <c r="AF183" i="80" s="1"/>
  <c r="AJ183" i="80" s="1"/>
  <c r="AB186" i="80"/>
  <c r="AC186" i="80" s="1"/>
  <c r="AB187" i="80"/>
  <c r="AC187" i="80" s="1"/>
  <c r="AB189" i="80"/>
  <c r="AC189" i="80" s="1"/>
  <c r="AB192" i="80"/>
  <c r="AC192" i="80" s="1"/>
  <c r="AD199" i="80"/>
  <c r="AE199" i="80" s="1"/>
  <c r="AF199" i="80" s="1"/>
  <c r="AJ199" i="80" s="1"/>
  <c r="AB207" i="80"/>
  <c r="AC207" i="80" s="1"/>
  <c r="AD208" i="80"/>
  <c r="AE208" i="80" s="1"/>
  <c r="AF208" i="80" s="1"/>
  <c r="AJ208" i="80" s="1"/>
  <c r="AD210" i="80"/>
  <c r="AE210" i="80" s="1"/>
  <c r="AF210" i="80" s="1"/>
  <c r="AJ210" i="80" s="1"/>
  <c r="AD214" i="80"/>
  <c r="AE214" i="80" s="1"/>
  <c r="AF214" i="80" s="1"/>
  <c r="AJ214" i="80" s="1"/>
  <c r="AB220" i="80"/>
  <c r="AC220" i="80" s="1"/>
  <c r="AD221" i="80"/>
  <c r="AE221" i="80" s="1"/>
  <c r="AF221" i="80" s="1"/>
  <c r="AB224" i="80"/>
  <c r="AC224" i="80" s="1"/>
  <c r="AD226" i="80"/>
  <c r="AE226" i="80" s="1"/>
  <c r="AF226" i="80" s="1"/>
  <c r="AJ226" i="80" s="1"/>
  <c r="AD227" i="80"/>
  <c r="AE227" i="80" s="1"/>
  <c r="AF227" i="80" s="1"/>
  <c r="AJ227" i="80" s="1"/>
  <c r="AB229" i="80"/>
  <c r="AC229" i="80" s="1"/>
  <c r="AB230" i="80"/>
  <c r="AC230" i="80" s="1"/>
  <c r="AB232" i="80"/>
  <c r="AC232" i="80" s="1"/>
  <c r="AB233" i="80"/>
  <c r="AC233" i="80" s="1"/>
  <c r="AB236" i="80"/>
  <c r="AC236" i="80" s="1"/>
  <c r="AB242" i="80"/>
  <c r="AC242" i="80" s="1"/>
  <c r="AD243" i="80"/>
  <c r="AE243" i="80" s="1"/>
  <c r="AF243" i="80" s="1"/>
  <c r="AD244" i="80"/>
  <c r="AE244" i="80" s="1"/>
  <c r="AF244" i="80" s="1"/>
  <c r="AJ244" i="80" s="1"/>
  <c r="AD245" i="80"/>
  <c r="AE245" i="80" s="1"/>
  <c r="AF245" i="80" s="1"/>
  <c r="AJ245" i="80" s="1"/>
  <c r="AD247" i="80"/>
  <c r="AE247" i="80" s="1"/>
  <c r="AF247" i="80" s="1"/>
  <c r="AM186" i="80"/>
  <c r="AN186" i="80" s="1"/>
  <c r="AM158" i="80"/>
  <c r="AN158" i="80" s="1"/>
  <c r="AM226" i="80"/>
  <c r="AN226" i="80" s="1"/>
  <c r="AM114" i="80"/>
  <c r="AN114" i="80" s="1"/>
  <c r="AM139" i="80"/>
  <c r="AN139" i="80" s="1"/>
  <c r="AM151" i="80"/>
  <c r="AN151" i="80" s="1"/>
  <c r="AM238" i="80"/>
  <c r="AN238" i="80" s="1"/>
  <c r="AM225" i="80"/>
  <c r="AN225" i="80" s="1"/>
  <c r="AM211" i="80"/>
  <c r="AN211" i="80" s="1"/>
  <c r="AM228" i="80"/>
  <c r="AN228" i="80" s="1"/>
  <c r="AM232" i="80"/>
  <c r="AN232" i="80" s="1"/>
  <c r="AM170" i="80"/>
  <c r="AN170" i="80" s="1"/>
  <c r="AM140" i="80"/>
  <c r="AN140" i="80" s="1"/>
  <c r="AM205" i="80"/>
  <c r="AN205" i="80" s="1"/>
  <c r="AM227" i="80"/>
  <c r="AN227" i="80" s="1"/>
  <c r="AM215" i="80"/>
  <c r="AN215" i="80" s="1"/>
  <c r="AM233" i="80"/>
  <c r="AN233" i="80" s="1"/>
  <c r="AM177" i="80"/>
  <c r="AN177" i="80" s="1"/>
  <c r="AM185" i="80"/>
  <c r="AN185" i="80" s="1"/>
  <c r="AM206" i="80"/>
  <c r="AN206" i="80" s="1"/>
  <c r="AM164" i="80"/>
  <c r="AN164" i="80" s="1"/>
  <c r="AM175" i="80"/>
  <c r="AN175" i="80" s="1"/>
  <c r="AM192" i="80"/>
  <c r="AN192" i="80" s="1"/>
  <c r="AM143" i="80"/>
  <c r="AN143" i="80" s="1"/>
  <c r="AM103" i="80"/>
  <c r="AN103" i="80" s="1"/>
  <c r="AM161" i="80"/>
  <c r="AN161" i="80" s="1"/>
  <c r="AM181" i="80"/>
  <c r="AN181" i="80" s="1"/>
  <c r="AM204" i="80"/>
  <c r="AN204" i="80" s="1"/>
  <c r="S6" i="81"/>
  <c r="AM142" i="80"/>
  <c r="AN142" i="80" s="1"/>
  <c r="AM156" i="80"/>
  <c r="AN156" i="80" s="1"/>
  <c r="AM173" i="80"/>
  <c r="AN173" i="80" s="1"/>
  <c r="AM178" i="80"/>
  <c r="AN178" i="80" s="1"/>
  <c r="AM220" i="80"/>
  <c r="AN220" i="80" s="1"/>
  <c r="AM180" i="80"/>
  <c r="AN180" i="80" s="1"/>
  <c r="AM112" i="80"/>
  <c r="AN112" i="80" s="1"/>
  <c r="AM137" i="80"/>
  <c r="AN137" i="80" s="1"/>
  <c r="AM138" i="80"/>
  <c r="AN138" i="80" s="1"/>
  <c r="AM144" i="80"/>
  <c r="AN144" i="80" s="1"/>
  <c r="AM160" i="80"/>
  <c r="AN160" i="80" s="1"/>
  <c r="AM162" i="80"/>
  <c r="AN162" i="80" s="1"/>
  <c r="AM167" i="80"/>
  <c r="AN167" i="80" s="1"/>
  <c r="AM193" i="80"/>
  <c r="AN193" i="80" s="1"/>
  <c r="AM195" i="80"/>
  <c r="AN195" i="80" s="1"/>
  <c r="AM198" i="80"/>
  <c r="AN198" i="80" s="1"/>
  <c r="AM214" i="80"/>
  <c r="AN214" i="80" s="1"/>
  <c r="AM217" i="80"/>
  <c r="AN217" i="80" s="1"/>
  <c r="AM236" i="80"/>
  <c r="AN236" i="80" s="1"/>
  <c r="AM101" i="80"/>
  <c r="AN101" i="80" s="1"/>
  <c r="AM104" i="80"/>
  <c r="AN104" i="80" s="1"/>
  <c r="AM106" i="80"/>
  <c r="AN106" i="80" s="1"/>
  <c r="AM108" i="80"/>
  <c r="AN108" i="80" s="1"/>
  <c r="AM110" i="80"/>
  <c r="AN110" i="80" s="1"/>
  <c r="AM113" i="80"/>
  <c r="AN113" i="80" s="1"/>
  <c r="AM116" i="80"/>
  <c r="AN116" i="80" s="1"/>
  <c r="AM119" i="80"/>
  <c r="AN119" i="80" s="1"/>
  <c r="AM135" i="80"/>
  <c r="AN135" i="80" s="1"/>
  <c r="AM150" i="80"/>
  <c r="AN150" i="80" s="1"/>
  <c r="AM176" i="80"/>
  <c r="AN176" i="80" s="1"/>
  <c r="AM207" i="80"/>
  <c r="AN207" i="80" s="1"/>
  <c r="AM209" i="80"/>
  <c r="AN209" i="80" s="1"/>
  <c r="AM231" i="80"/>
  <c r="AN231" i="80" s="1"/>
  <c r="AM237" i="80"/>
  <c r="AN237" i="80" s="1"/>
  <c r="AM242" i="80"/>
  <c r="AN242" i="80" s="1"/>
  <c r="AM244" i="80"/>
  <c r="AN244" i="80" s="1"/>
  <c r="AM247" i="80"/>
  <c r="AN247" i="80" s="1"/>
  <c r="AM100" i="80"/>
  <c r="AN100" i="80" s="1"/>
  <c r="AM105" i="80"/>
  <c r="AN105" i="80" s="1"/>
  <c r="AM120" i="80"/>
  <c r="AN120" i="80" s="1"/>
  <c r="AM128" i="80"/>
  <c r="AN128" i="80" s="1"/>
  <c r="AM131" i="80"/>
  <c r="AN131" i="80" s="1"/>
  <c r="AM133" i="80"/>
  <c r="AN133" i="80" s="1"/>
  <c r="AM149" i="80"/>
  <c r="AN149" i="80" s="1"/>
  <c r="AM152" i="80"/>
  <c r="AN152" i="80" s="1"/>
  <c r="AM163" i="80"/>
  <c r="AN163" i="80" s="1"/>
  <c r="AM165" i="80"/>
  <c r="AN165" i="80" s="1"/>
  <c r="AM174" i="80"/>
  <c r="AN174" i="80" s="1"/>
  <c r="AM179" i="80"/>
  <c r="AN179" i="80" s="1"/>
  <c r="AM194" i="80"/>
  <c r="AN194" i="80" s="1"/>
  <c r="AM199" i="80"/>
  <c r="AN199" i="80" s="1"/>
  <c r="AM213" i="80"/>
  <c r="AN213" i="80" s="1"/>
  <c r="AM218" i="80"/>
  <c r="AN218" i="80" s="1"/>
  <c r="AM221" i="80"/>
  <c r="AN221" i="80" s="1"/>
  <c r="AM243" i="80"/>
  <c r="AN243" i="80" s="1"/>
  <c r="AM245" i="80"/>
  <c r="AN245" i="80" s="1"/>
  <c r="AM129" i="80"/>
  <c r="AN129" i="80" s="1"/>
  <c r="AM132" i="80"/>
  <c r="AN132" i="80" s="1"/>
  <c r="AM102" i="80"/>
  <c r="AN102" i="80" s="1"/>
  <c r="AM107" i="80"/>
  <c r="AN107" i="80" s="1"/>
  <c r="AM109" i="80"/>
  <c r="AN109" i="80" s="1"/>
  <c r="AM123" i="80"/>
  <c r="AN123" i="80" s="1"/>
  <c r="AM126" i="80"/>
  <c r="AN126" i="80" s="1"/>
  <c r="AM136" i="80"/>
  <c r="AN136" i="80" s="1"/>
  <c r="AM145" i="80"/>
  <c r="AN145" i="80" s="1"/>
  <c r="AM155" i="80"/>
  <c r="AN155" i="80" s="1"/>
  <c r="AM166" i="80"/>
  <c r="AN166" i="80" s="1"/>
  <c r="AM168" i="80"/>
  <c r="AN168" i="80" s="1"/>
  <c r="AM190" i="80"/>
  <c r="AN190" i="80" s="1"/>
  <c r="AM197" i="80"/>
  <c r="AN197" i="80" s="1"/>
  <c r="AM202" i="80"/>
  <c r="AN202" i="80" s="1"/>
  <c r="AM203" i="80"/>
  <c r="AN203" i="80" s="1"/>
  <c r="AM208" i="80"/>
  <c r="AN208" i="80" s="1"/>
  <c r="AM219" i="80"/>
  <c r="AN219" i="80" s="1"/>
  <c r="AM223" i="80"/>
  <c r="AN223" i="80" s="1"/>
  <c r="AM239" i="80"/>
  <c r="AN239" i="80" s="1"/>
  <c r="AM248" i="80"/>
  <c r="AN248" i="80" s="1"/>
  <c r="W36" i="80"/>
  <c r="X36" i="80" s="1"/>
  <c r="AB36" i="80" s="1"/>
  <c r="AC36" i="80" s="1"/>
  <c r="W37" i="80"/>
  <c r="X37" i="80" s="1"/>
  <c r="AB37" i="80" s="1"/>
  <c r="AC37" i="80" s="1"/>
  <c r="W40" i="80"/>
  <c r="X40" i="80" s="1"/>
  <c r="AB40" i="80" s="1"/>
  <c r="AC40" i="80" s="1"/>
  <c r="W23" i="80"/>
  <c r="X23" i="80" s="1"/>
  <c r="AB23" i="80" s="1"/>
  <c r="AC23" i="80" s="1"/>
  <c r="W28" i="80"/>
  <c r="X28" i="80" s="1"/>
  <c r="AB28" i="80" s="1"/>
  <c r="AC28" i="80" s="1"/>
  <c r="W41" i="80"/>
  <c r="AD41" i="80" s="1"/>
  <c r="W20" i="80"/>
  <c r="X20" i="80" s="1"/>
  <c r="AB20" i="80" s="1"/>
  <c r="AC20" i="80" s="1"/>
  <c r="W22" i="80"/>
  <c r="X22" i="80" s="1"/>
  <c r="AB22" i="80" s="1"/>
  <c r="AC22" i="80" s="1"/>
  <c r="W34" i="80"/>
  <c r="X34" i="80" s="1"/>
  <c r="AB34" i="80" s="1"/>
  <c r="AC34" i="80" s="1"/>
  <c r="W43" i="80"/>
  <c r="X43" i="80" s="1"/>
  <c r="AB43" i="80" s="1"/>
  <c r="AC43" i="80" s="1"/>
  <c r="AM115" i="80"/>
  <c r="AN115" i="80" s="1"/>
  <c r="AM118" i="80"/>
  <c r="AN118" i="80" s="1"/>
  <c r="AM121" i="80"/>
  <c r="AN121" i="80" s="1"/>
  <c r="AD113" i="80"/>
  <c r="AE113" i="80" s="1"/>
  <c r="AF113" i="80" s="1"/>
  <c r="AJ113" i="80" s="1"/>
  <c r="AB116" i="80"/>
  <c r="AC116" i="80" s="1"/>
  <c r="AM117" i="80"/>
  <c r="AN117" i="80" s="1"/>
  <c r="AM124" i="80"/>
  <c r="AN124" i="80" s="1"/>
  <c r="AB105" i="80"/>
  <c r="AC105" i="80" s="1"/>
  <c r="AM111" i="80"/>
  <c r="AN111" i="80" s="1"/>
  <c r="AM122" i="80"/>
  <c r="AN122" i="80" s="1"/>
  <c r="AM125" i="80"/>
  <c r="AN125" i="80" s="1"/>
  <c r="AM127" i="80"/>
  <c r="AN127" i="80" s="1"/>
  <c r="AM130" i="80"/>
  <c r="AN130" i="80" s="1"/>
  <c r="AB108" i="80"/>
  <c r="AC108" i="80" s="1"/>
  <c r="AD111" i="80"/>
  <c r="AE111" i="80" s="1"/>
  <c r="AF111" i="80" s="1"/>
  <c r="AJ111" i="80" s="1"/>
  <c r="AM134" i="80"/>
  <c r="AN134" i="80" s="1"/>
  <c r="X128" i="80"/>
  <c r="AB128" i="80" s="1"/>
  <c r="AC128" i="80" s="1"/>
  <c r="AM146" i="80"/>
  <c r="AN146" i="80" s="1"/>
  <c r="AM147" i="80"/>
  <c r="AN147" i="80" s="1"/>
  <c r="AM153" i="80"/>
  <c r="AN153" i="80" s="1"/>
  <c r="AM169" i="80"/>
  <c r="AN169" i="80" s="1"/>
  <c r="AD119" i="80"/>
  <c r="AE119" i="80" s="1"/>
  <c r="AF119" i="80" s="1"/>
  <c r="AJ119" i="80" s="1"/>
  <c r="AD125" i="80"/>
  <c r="AE125" i="80" s="1"/>
  <c r="AF125" i="80" s="1"/>
  <c r="AJ125" i="80" s="1"/>
  <c r="AD131" i="80"/>
  <c r="AE131" i="80" s="1"/>
  <c r="AF131" i="80" s="1"/>
  <c r="AJ131" i="80" s="1"/>
  <c r="AD137" i="80"/>
  <c r="AE137" i="80" s="1"/>
  <c r="AF137" i="80" s="1"/>
  <c r="AJ137" i="80" s="1"/>
  <c r="AM141" i="80"/>
  <c r="AN141" i="80" s="1"/>
  <c r="AD148" i="80"/>
  <c r="AE148" i="80" s="1"/>
  <c r="AF148" i="80" s="1"/>
  <c r="AJ148" i="80" s="1"/>
  <c r="AM154" i="80"/>
  <c r="AN154" i="80" s="1"/>
  <c r="AM148" i="80"/>
  <c r="AN148" i="80" s="1"/>
  <c r="AM157" i="80"/>
  <c r="AN157" i="80" s="1"/>
  <c r="AM159" i="80"/>
  <c r="AN159" i="80" s="1"/>
  <c r="AD173" i="80"/>
  <c r="AE173" i="80" s="1"/>
  <c r="AF173" i="80" s="1"/>
  <c r="AJ173" i="80" s="1"/>
  <c r="AM184" i="80"/>
  <c r="AN184" i="80" s="1"/>
  <c r="AM189" i="80"/>
  <c r="AN189" i="80" s="1"/>
  <c r="AM191" i="80"/>
  <c r="AN191" i="80" s="1"/>
  <c r="AM200" i="80"/>
  <c r="AN200" i="80" s="1"/>
  <c r="AM172" i="80"/>
  <c r="AN172" i="80" s="1"/>
  <c r="AM182" i="80"/>
  <c r="AN182" i="80" s="1"/>
  <c r="X183" i="80"/>
  <c r="AB183" i="80" s="1"/>
  <c r="AC183" i="80" s="1"/>
  <c r="AM183" i="80"/>
  <c r="AN183" i="80" s="1"/>
  <c r="AM196" i="80"/>
  <c r="AN196" i="80" s="1"/>
  <c r="AM201" i="80"/>
  <c r="AN201" i="80" s="1"/>
  <c r="AD154" i="80"/>
  <c r="AE154" i="80" s="1"/>
  <c r="AF154" i="80" s="1"/>
  <c r="AJ154" i="80" s="1"/>
  <c r="AD160" i="80"/>
  <c r="AE160" i="80" s="1"/>
  <c r="AF160" i="80" s="1"/>
  <c r="AJ160" i="80" s="1"/>
  <c r="AD166" i="80"/>
  <c r="AE166" i="80" s="1"/>
  <c r="AF166" i="80" s="1"/>
  <c r="AJ166" i="80" s="1"/>
  <c r="AM188" i="80"/>
  <c r="AN188" i="80" s="1"/>
  <c r="AD155" i="80"/>
  <c r="AE155" i="80" s="1"/>
  <c r="AF155" i="80" s="1"/>
  <c r="AJ155" i="80" s="1"/>
  <c r="AD161" i="80"/>
  <c r="AE161" i="80" s="1"/>
  <c r="AF161" i="80" s="1"/>
  <c r="AJ161" i="80" s="1"/>
  <c r="AD167" i="80"/>
  <c r="AE167" i="80" s="1"/>
  <c r="AF167" i="80" s="1"/>
  <c r="AJ167" i="80" s="1"/>
  <c r="AM171" i="80"/>
  <c r="AN171" i="80" s="1"/>
  <c r="AD172" i="80"/>
  <c r="AE172" i="80" s="1"/>
  <c r="AF172" i="80" s="1"/>
  <c r="AJ172" i="80" s="1"/>
  <c r="AD189" i="80"/>
  <c r="AE189" i="80" s="1"/>
  <c r="AF189" i="80" s="1"/>
  <c r="AJ189" i="80" s="1"/>
  <c r="AM187" i="80"/>
  <c r="AN187" i="80" s="1"/>
  <c r="AD201" i="80"/>
  <c r="AE201" i="80" s="1"/>
  <c r="AF201" i="80" s="1"/>
  <c r="AJ201" i="80" s="1"/>
  <c r="AM210" i="80"/>
  <c r="AN210" i="80" s="1"/>
  <c r="AM222" i="80"/>
  <c r="AN222" i="80" s="1"/>
  <c r="AD184" i="80"/>
  <c r="AE184" i="80" s="1"/>
  <c r="AF184" i="80" s="1"/>
  <c r="AJ184" i="80" s="1"/>
  <c r="AD190" i="80"/>
  <c r="AE190" i="80" s="1"/>
  <c r="AF190" i="80" s="1"/>
  <c r="AJ190" i="80" s="1"/>
  <c r="AD196" i="80"/>
  <c r="AE196" i="80" s="1"/>
  <c r="AF196" i="80" s="1"/>
  <c r="AJ196" i="80" s="1"/>
  <c r="AD202" i="80"/>
  <c r="AE202" i="80" s="1"/>
  <c r="AF202" i="80" s="1"/>
  <c r="AJ202" i="80" s="1"/>
  <c r="AM246" i="80"/>
  <c r="AN246" i="80" s="1"/>
  <c r="X247" i="80"/>
  <c r="AB247" i="80" s="1"/>
  <c r="AC247" i="80" s="1"/>
  <c r="AD179" i="80"/>
  <c r="AE179" i="80" s="1"/>
  <c r="AF179" i="80" s="1"/>
  <c r="AJ179" i="80" s="1"/>
  <c r="AD185" i="80"/>
  <c r="AE185" i="80" s="1"/>
  <c r="AF185" i="80" s="1"/>
  <c r="AJ185" i="80" s="1"/>
  <c r="AD191" i="80"/>
  <c r="AE191" i="80" s="1"/>
  <c r="AF191" i="80" s="1"/>
  <c r="AJ191" i="80" s="1"/>
  <c r="AD197" i="80"/>
  <c r="AE197" i="80" s="1"/>
  <c r="AF197" i="80" s="1"/>
  <c r="AJ197" i="80" s="1"/>
  <c r="AD235" i="80"/>
  <c r="AE235" i="80" s="1"/>
  <c r="AF235" i="80" s="1"/>
  <c r="AJ235" i="80" s="1"/>
  <c r="AM241" i="80"/>
  <c r="AN241" i="80" s="1"/>
  <c r="AM216" i="80"/>
  <c r="AN216" i="80" s="1"/>
  <c r="AM240" i="80"/>
  <c r="AN240" i="80" s="1"/>
  <c r="AM230" i="80"/>
  <c r="AN230" i="80" s="1"/>
  <c r="AM235" i="80"/>
  <c r="AN235" i="80" s="1"/>
  <c r="AM212" i="80"/>
  <c r="AN212" i="80" s="1"/>
  <c r="AM224" i="80"/>
  <c r="AN224" i="80" s="1"/>
  <c r="AM229" i="80"/>
  <c r="AN229" i="80" s="1"/>
  <c r="AM234" i="80"/>
  <c r="AN234" i="80" s="1"/>
  <c r="AD242" i="80"/>
  <c r="AE242" i="80" s="1"/>
  <c r="AF242" i="80" s="1"/>
  <c r="AJ242" i="80" s="1"/>
  <c r="X248" i="80"/>
  <c r="AB248" i="80" s="1"/>
  <c r="AC248" i="80" s="1"/>
  <c r="AD248" i="80"/>
  <c r="AE248" i="80" s="1"/>
  <c r="AF248" i="80" s="1"/>
  <c r="AJ248" i="80" s="1"/>
  <c r="AD213" i="80"/>
  <c r="AE213" i="80" s="1"/>
  <c r="AF213" i="80" s="1"/>
  <c r="AJ213" i="80" s="1"/>
  <c r="AD219" i="80"/>
  <c r="AE219" i="80" s="1"/>
  <c r="AF219" i="80" s="1"/>
  <c r="AJ219" i="80" s="1"/>
  <c r="AD225" i="80"/>
  <c r="AE225" i="80" s="1"/>
  <c r="AF225" i="80" s="1"/>
  <c r="AJ225" i="80" s="1"/>
  <c r="AD231" i="80"/>
  <c r="AE231" i="80" s="1"/>
  <c r="AF231" i="80" s="1"/>
  <c r="AJ231" i="80" s="1"/>
  <c r="BH16" i="79"/>
  <c r="BL16" i="79" s="1"/>
  <c r="BM29" i="79"/>
  <c r="BM47" i="79"/>
  <c r="BM65" i="79"/>
  <c r="BM83" i="79"/>
  <c r="BM101" i="79"/>
  <c r="BH18" i="79"/>
  <c r="BL18" i="79" s="1"/>
  <c r="BM41" i="79"/>
  <c r="BM59" i="79"/>
  <c r="BM77" i="79"/>
  <c r="BM95" i="79"/>
  <c r="BH15" i="79"/>
  <c r="BL15" i="79" s="1"/>
  <c r="BL27" i="79"/>
  <c r="BK27" i="79" s="1"/>
  <c r="BH30" i="79"/>
  <c r="BL30" i="79" s="1"/>
  <c r="BL33" i="79"/>
  <c r="BK33" i="79" s="1"/>
  <c r="BH36" i="79"/>
  <c r="BL36" i="79" s="1"/>
  <c r="BL39" i="79"/>
  <c r="BK39" i="79" s="1"/>
  <c r="BH42" i="79"/>
  <c r="BL42" i="79" s="1"/>
  <c r="BL45" i="79"/>
  <c r="BK45" i="79" s="1"/>
  <c r="BH48" i="79"/>
  <c r="BL48" i="79" s="1"/>
  <c r="BK48" i="79" s="1"/>
  <c r="BL51" i="79"/>
  <c r="BK51" i="79" s="1"/>
  <c r="BH54" i="79"/>
  <c r="BL54" i="79" s="1"/>
  <c r="BL57" i="79"/>
  <c r="BK57" i="79" s="1"/>
  <c r="BH60" i="79"/>
  <c r="BL60" i="79" s="1"/>
  <c r="BL63" i="79"/>
  <c r="BK63" i="79" s="1"/>
  <c r="BH66" i="79"/>
  <c r="BL66" i="79" s="1"/>
  <c r="BK66" i="79" s="1"/>
  <c r="BL69" i="79"/>
  <c r="BK69" i="79" s="1"/>
  <c r="BH72" i="79"/>
  <c r="BL72" i="79" s="1"/>
  <c r="BL75" i="79"/>
  <c r="BK75" i="79" s="1"/>
  <c r="BH78" i="79"/>
  <c r="BL78" i="79" s="1"/>
  <c r="BL81" i="79"/>
  <c r="BK81" i="79" s="1"/>
  <c r="BH84" i="79"/>
  <c r="BL84" i="79" s="1"/>
  <c r="BL87" i="79"/>
  <c r="BK87" i="79" s="1"/>
  <c r="BH90" i="79"/>
  <c r="BL90" i="79" s="1"/>
  <c r="BL93" i="79"/>
  <c r="BK93" i="79" s="1"/>
  <c r="BH96" i="79"/>
  <c r="BL96" i="79" s="1"/>
  <c r="BL99" i="79"/>
  <c r="BK99" i="79" s="1"/>
  <c r="BH102" i="79"/>
  <c r="BL102" i="79" s="1"/>
  <c r="BK102" i="79" s="1"/>
  <c r="BL11" i="79"/>
  <c r="BH12" i="79"/>
  <c r="BL12" i="79" s="1"/>
  <c r="BH17" i="79"/>
  <c r="BL17" i="79" s="1"/>
  <c r="BL23" i="79"/>
  <c r="BH24" i="79"/>
  <c r="BL24" i="79" s="1"/>
  <c r="BL28" i="79"/>
  <c r="BK28" i="79" s="1"/>
  <c r="BH31" i="79"/>
  <c r="BL31" i="79" s="1"/>
  <c r="BL34" i="79"/>
  <c r="BK34" i="79" s="1"/>
  <c r="BH37" i="79"/>
  <c r="BL37" i="79" s="1"/>
  <c r="BL40" i="79"/>
  <c r="BK40" i="79" s="1"/>
  <c r="BH43" i="79"/>
  <c r="BL43" i="79" s="1"/>
  <c r="BL46" i="79"/>
  <c r="BK46" i="79" s="1"/>
  <c r="BH49" i="79"/>
  <c r="BL49" i="79" s="1"/>
  <c r="BL52" i="79"/>
  <c r="BK52" i="79" s="1"/>
  <c r="BH55" i="79"/>
  <c r="BL55" i="79" s="1"/>
  <c r="BL58" i="79"/>
  <c r="BK58" i="79" s="1"/>
  <c r="BH61" i="79"/>
  <c r="BL61" i="79" s="1"/>
  <c r="BK61" i="79" s="1"/>
  <c r="BL64" i="79"/>
  <c r="BK64" i="79" s="1"/>
  <c r="BH67" i="79"/>
  <c r="BL67" i="79" s="1"/>
  <c r="BL70" i="79"/>
  <c r="BK70" i="79" s="1"/>
  <c r="BH73" i="79"/>
  <c r="BL73" i="79" s="1"/>
  <c r="BL76" i="79"/>
  <c r="BK76" i="79" s="1"/>
  <c r="BH79" i="79"/>
  <c r="BL79" i="79" s="1"/>
  <c r="BK79" i="79" s="1"/>
  <c r="BL82" i="79"/>
  <c r="BK82" i="79" s="1"/>
  <c r="BH85" i="79"/>
  <c r="BL85" i="79" s="1"/>
  <c r="BL88" i="79"/>
  <c r="BK88" i="79" s="1"/>
  <c r="BH91" i="79"/>
  <c r="BL91" i="79" s="1"/>
  <c r="BL94" i="79"/>
  <c r="BK94" i="79" s="1"/>
  <c r="BH97" i="79"/>
  <c r="BL97" i="79" s="1"/>
  <c r="BL100" i="79"/>
  <c r="BK100" i="79" s="1"/>
  <c r="AG181" i="80" l="1"/>
  <c r="AG152" i="80"/>
  <c r="AG206" i="80"/>
  <c r="AG247" i="80"/>
  <c r="AJ247" i="80"/>
  <c r="AG243" i="80"/>
  <c r="AJ243" i="80"/>
  <c r="AG221" i="80"/>
  <c r="AJ221" i="80"/>
  <c r="AG163" i="80"/>
  <c r="AJ163" i="80"/>
  <c r="AG159" i="80"/>
  <c r="AJ159" i="80"/>
  <c r="AG158" i="80"/>
  <c r="AJ158" i="80"/>
  <c r="AG147" i="80"/>
  <c r="AJ147" i="80"/>
  <c r="AG146" i="80"/>
  <c r="AJ146" i="80"/>
  <c r="AG128" i="80"/>
  <c r="AJ128" i="80"/>
  <c r="AG123" i="80"/>
  <c r="AJ123" i="80"/>
  <c r="AG112" i="80"/>
  <c r="AJ112" i="80"/>
  <c r="AG101" i="80"/>
  <c r="AJ101" i="80"/>
  <c r="AG100" i="80"/>
  <c r="AJ100" i="80"/>
  <c r="AG218" i="80"/>
  <c r="AJ218" i="80"/>
  <c r="AG204" i="80"/>
  <c r="AJ204" i="80"/>
  <c r="AG178" i="80"/>
  <c r="AJ178" i="80"/>
  <c r="AG177" i="80"/>
  <c r="AJ177" i="80"/>
  <c r="AG135" i="80"/>
  <c r="AJ135" i="80"/>
  <c r="AG129" i="80"/>
  <c r="AJ129" i="80"/>
  <c r="AG195" i="80"/>
  <c r="AJ195" i="80"/>
  <c r="AG142" i="80"/>
  <c r="AJ142" i="80"/>
  <c r="AG165" i="80"/>
  <c r="AJ165" i="80"/>
  <c r="AG193" i="80"/>
  <c r="AJ193" i="80"/>
  <c r="AG164" i="80"/>
  <c r="AJ164" i="80"/>
  <c r="AG136" i="80"/>
  <c r="AJ136" i="80"/>
  <c r="AG104" i="80"/>
  <c r="AJ104" i="80"/>
  <c r="AG222" i="80"/>
  <c r="AJ222" i="80"/>
  <c r="AG207" i="80"/>
  <c r="AJ207" i="80"/>
  <c r="AG188" i="80"/>
  <c r="AJ188" i="80"/>
  <c r="AG169" i="80"/>
  <c r="AJ169" i="80"/>
  <c r="AG157" i="80"/>
  <c r="AJ157" i="80"/>
  <c r="AG144" i="80"/>
  <c r="AJ144" i="80"/>
  <c r="AG130" i="80"/>
  <c r="AJ130" i="80"/>
  <c r="AG224" i="80"/>
  <c r="AJ224" i="80"/>
  <c r="AG115" i="80"/>
  <c r="AJ115" i="80"/>
  <c r="AG246" i="80"/>
  <c r="AJ246" i="80"/>
  <c r="AG223" i="80"/>
  <c r="AJ223" i="80"/>
  <c r="AG168" i="80"/>
  <c r="AJ168" i="80"/>
  <c r="AG118" i="80"/>
  <c r="AJ118" i="80"/>
  <c r="AG240" i="80"/>
  <c r="AJ240" i="80"/>
  <c r="AG230" i="80"/>
  <c r="AJ230" i="80"/>
  <c r="AG216" i="80"/>
  <c r="AJ216" i="80"/>
  <c r="AG209" i="80"/>
  <c r="AJ209" i="80"/>
  <c r="AG236" i="80"/>
  <c r="AJ236" i="80"/>
  <c r="O21" i="81"/>
  <c r="P21" i="81" s="1"/>
  <c r="G43" i="82"/>
  <c r="O14" i="81"/>
  <c r="P14" i="81" s="1"/>
  <c r="G37" i="82"/>
  <c r="O13" i="81"/>
  <c r="P13" i="81" s="1"/>
  <c r="G73" i="82"/>
  <c r="O19" i="81"/>
  <c r="P19" i="81" s="1"/>
  <c r="G31" i="82"/>
  <c r="O12" i="81"/>
  <c r="P12" i="81" s="1"/>
  <c r="G55" i="82"/>
  <c r="O16" i="81"/>
  <c r="P16" i="81" s="1"/>
  <c r="G61" i="82"/>
  <c r="O17" i="81"/>
  <c r="P17" i="81" s="1"/>
  <c r="BM26" i="79"/>
  <c r="G67" i="82"/>
  <c r="O18" i="81"/>
  <c r="P18" i="81" s="1"/>
  <c r="F85" i="82"/>
  <c r="M21" i="81"/>
  <c r="N21" i="81" s="1"/>
  <c r="O20" i="81"/>
  <c r="P20" i="81" s="1"/>
  <c r="F13" i="82"/>
  <c r="M9" i="81"/>
  <c r="N9" i="81" s="1"/>
  <c r="G49" i="82"/>
  <c r="O15" i="81"/>
  <c r="P15" i="81" s="1"/>
  <c r="BM18" i="79"/>
  <c r="O8" i="81"/>
  <c r="P8" i="81" s="1"/>
  <c r="G13" i="82"/>
  <c r="O9" i="81"/>
  <c r="P9" i="81" s="1"/>
  <c r="AD21" i="80"/>
  <c r="AG200" i="80"/>
  <c r="AG211" i="80"/>
  <c r="AG107" i="80"/>
  <c r="AG229" i="80"/>
  <c r="AG171" i="80"/>
  <c r="AD19" i="80"/>
  <c r="AD10" i="80"/>
  <c r="X10" i="80"/>
  <c r="AB10" i="80" s="1"/>
  <c r="AD31" i="80"/>
  <c r="X16" i="80"/>
  <c r="AB16" i="80" s="1"/>
  <c r="AC16" i="80" s="1"/>
  <c r="X38" i="80"/>
  <c r="AB38" i="80" s="1"/>
  <c r="AC38" i="80" s="1"/>
  <c r="AD17" i="80"/>
  <c r="AD26" i="80"/>
  <c r="AG187" i="80"/>
  <c r="AG228" i="80"/>
  <c r="BM32" i="79"/>
  <c r="AG212" i="80"/>
  <c r="AG133" i="80"/>
  <c r="BM44" i="79"/>
  <c r="X35" i="80"/>
  <c r="AB35" i="80" s="1"/>
  <c r="AC35" i="80" s="1"/>
  <c r="AD14" i="80"/>
  <c r="AD39" i="80"/>
  <c r="AG151" i="80"/>
  <c r="AG220" i="80"/>
  <c r="AG241" i="80"/>
  <c r="AG141" i="80"/>
  <c r="AG182" i="80"/>
  <c r="AG234" i="80"/>
  <c r="AG127" i="80"/>
  <c r="AG156" i="80"/>
  <c r="AG145" i="80"/>
  <c r="AG245" i="80"/>
  <c r="AG108" i="80"/>
  <c r="AG124" i="80"/>
  <c r="AG116" i="80"/>
  <c r="AG174" i="80"/>
  <c r="AG227" i="80"/>
  <c r="AG210" i="80"/>
  <c r="AG150" i="80"/>
  <c r="AG139" i="80"/>
  <c r="AD12" i="80"/>
  <c r="AD13" i="80"/>
  <c r="X15" i="80"/>
  <c r="AB15" i="80" s="1"/>
  <c r="AC15" i="80" s="1"/>
  <c r="X12" i="80"/>
  <c r="X29" i="80"/>
  <c r="AB29" i="80" s="1"/>
  <c r="AC29" i="80" s="1"/>
  <c r="BM74" i="79"/>
  <c r="AD43" i="80"/>
  <c r="BM98" i="79"/>
  <c r="BM92" i="79"/>
  <c r="BM62" i="79"/>
  <c r="BM56" i="79"/>
  <c r="AG117" i="80"/>
  <c r="AG110" i="80"/>
  <c r="AG192" i="80"/>
  <c r="AG203" i="80"/>
  <c r="AG149" i="80"/>
  <c r="AG194" i="80"/>
  <c r="AG138" i="80"/>
  <c r="AG186" i="80"/>
  <c r="AG217" i="80"/>
  <c r="AG180" i="80"/>
  <c r="AG106" i="80"/>
  <c r="X42" i="80"/>
  <c r="AB42" i="80" s="1"/>
  <c r="AC42" i="80" s="1"/>
  <c r="AD42" i="80"/>
  <c r="AG244" i="80"/>
  <c r="AG170" i="80"/>
  <c r="AG126" i="80"/>
  <c r="AG237" i="80"/>
  <c r="AG183" i="80"/>
  <c r="BK24" i="79"/>
  <c r="G85" i="82"/>
  <c r="BK96" i="79"/>
  <c r="BM96" i="79"/>
  <c r="BK23" i="79"/>
  <c r="G79" i="82"/>
  <c r="BK11" i="79"/>
  <c r="G7" i="82"/>
  <c r="AG153" i="80"/>
  <c r="AG140" i="80"/>
  <c r="AD32" i="80"/>
  <c r="X11" i="80"/>
  <c r="AB11" i="80" s="1"/>
  <c r="AG102" i="80"/>
  <c r="AD18" i="80"/>
  <c r="AG232" i="80"/>
  <c r="AG198" i="80"/>
  <c r="AG233" i="80"/>
  <c r="AG239" i="80"/>
  <c r="AD11" i="80"/>
  <c r="AD33" i="80"/>
  <c r="AG238" i="80"/>
  <c r="AD20" i="80"/>
  <c r="AG132" i="80"/>
  <c r="AD36" i="80"/>
  <c r="AG215" i="80"/>
  <c r="AD25" i="80"/>
  <c r="AD24" i="80"/>
  <c r="AG120" i="80"/>
  <c r="AG134" i="80"/>
  <c r="AG109" i="80"/>
  <c r="AG162" i="80"/>
  <c r="AG175" i="80"/>
  <c r="AG105" i="80"/>
  <c r="AG176" i="80"/>
  <c r="AG122" i="80"/>
  <c r="AG205" i="80"/>
  <c r="BK15" i="79"/>
  <c r="BM15" i="79"/>
  <c r="BK18" i="79"/>
  <c r="BK80" i="79"/>
  <c r="BM80" i="79"/>
  <c r="BK42" i="79"/>
  <c r="BM42" i="79"/>
  <c r="AD30" i="80"/>
  <c r="AG199" i="80"/>
  <c r="AG121" i="80"/>
  <c r="AG103" i="80"/>
  <c r="AG226" i="80"/>
  <c r="AG208" i="80"/>
  <c r="AG114" i="80"/>
  <c r="AD27" i="80"/>
  <c r="BM46" i="79"/>
  <c r="BM100" i="79"/>
  <c r="BM28" i="79"/>
  <c r="BM82" i="79"/>
  <c r="BM23" i="79"/>
  <c r="BM99" i="79"/>
  <c r="BM63" i="79"/>
  <c r="BM27" i="79"/>
  <c r="AD28" i="80"/>
  <c r="AG214" i="80"/>
  <c r="AG143" i="80"/>
  <c r="BM38" i="79"/>
  <c r="AG213" i="80"/>
  <c r="AG248" i="80"/>
  <c r="AG231" i="80"/>
  <c r="AG225" i="80"/>
  <c r="AG242" i="80"/>
  <c r="AG190" i="80"/>
  <c r="AG161" i="80"/>
  <c r="AG166" i="80"/>
  <c r="AG173" i="80"/>
  <c r="AG131" i="80"/>
  <c r="AD40" i="80"/>
  <c r="AG219" i="80"/>
  <c r="AG197" i="80"/>
  <c r="AG184" i="80"/>
  <c r="AG155" i="80"/>
  <c r="AG160" i="80"/>
  <c r="AG125" i="80"/>
  <c r="X41" i="80"/>
  <c r="AB41" i="80" s="1"/>
  <c r="AC41" i="80" s="1"/>
  <c r="AG191" i="80"/>
  <c r="AG154" i="80"/>
  <c r="AG119" i="80"/>
  <c r="AG111" i="80"/>
  <c r="AG185" i="80"/>
  <c r="AG172" i="80"/>
  <c r="AG148" i="80"/>
  <c r="AG113" i="80"/>
  <c r="AD34" i="80"/>
  <c r="AG179" i="80"/>
  <c r="AG202" i="80"/>
  <c r="AG201" i="80"/>
  <c r="AD23" i="80"/>
  <c r="AD37" i="80"/>
  <c r="AG235" i="80"/>
  <c r="AG196" i="80"/>
  <c r="AG189" i="80"/>
  <c r="AG167" i="80"/>
  <c r="AG137" i="80"/>
  <c r="AD22" i="80"/>
  <c r="BK67" i="79"/>
  <c r="BM67" i="79"/>
  <c r="BK31" i="79"/>
  <c r="BM31" i="79"/>
  <c r="BK97" i="79"/>
  <c r="BM97" i="79"/>
  <c r="BK43" i="79"/>
  <c r="BM43" i="79"/>
  <c r="BK78" i="79"/>
  <c r="BM78" i="79"/>
  <c r="BK60" i="79"/>
  <c r="BM60" i="79"/>
  <c r="BK91" i="79"/>
  <c r="BM91" i="79"/>
  <c r="BK73" i="79"/>
  <c r="BM73" i="79"/>
  <c r="BK55" i="79"/>
  <c r="BM55" i="79"/>
  <c r="BK37" i="79"/>
  <c r="BM37" i="79"/>
  <c r="BK17" i="79"/>
  <c r="BK19" i="79"/>
  <c r="BM19" i="79"/>
  <c r="BK16" i="79"/>
  <c r="BM16" i="79"/>
  <c r="BK12" i="79"/>
  <c r="BM12" i="79"/>
  <c r="BK90" i="79"/>
  <c r="BM90" i="79"/>
  <c r="BK72" i="79"/>
  <c r="BM72" i="79"/>
  <c r="BK54" i="79"/>
  <c r="BM54" i="79"/>
  <c r="BK36" i="79"/>
  <c r="BM36" i="79"/>
  <c r="BK22" i="79"/>
  <c r="BM22" i="79"/>
  <c r="BK85" i="79"/>
  <c r="BM85" i="79"/>
  <c r="BK49" i="79"/>
  <c r="BM49" i="79"/>
  <c r="BK21" i="79"/>
  <c r="BM21" i="79"/>
  <c r="BK84" i="79"/>
  <c r="BM84" i="79"/>
  <c r="BK30" i="79"/>
  <c r="BM30" i="79"/>
  <c r="BK20" i="79"/>
  <c r="BM20" i="79"/>
  <c r="BM66" i="79"/>
  <c r="BM70" i="79"/>
  <c r="BM34" i="79"/>
  <c r="BM79" i="79"/>
  <c r="BM24" i="79"/>
  <c r="BM93" i="79"/>
  <c r="BM39" i="79"/>
  <c r="BM76" i="79"/>
  <c r="BM40" i="79"/>
  <c r="BM69" i="79"/>
  <c r="BM33" i="79"/>
  <c r="BM75" i="79"/>
  <c r="BM88" i="79"/>
  <c r="BM52" i="79"/>
  <c r="BM11" i="79"/>
  <c r="BM64" i="79"/>
  <c r="BM102" i="79"/>
  <c r="BM48" i="79"/>
  <c r="BM81" i="79"/>
  <c r="BM45" i="79"/>
  <c r="BM61" i="79"/>
  <c r="BM94" i="79"/>
  <c r="BM58" i="79"/>
  <c r="BM57" i="79"/>
  <c r="BM87" i="79"/>
  <c r="BM51" i="79"/>
  <c r="AB24" i="80" l="1"/>
  <c r="H31" i="82"/>
  <c r="Q12" i="81"/>
  <c r="F37" i="82"/>
  <c r="M13" i="81"/>
  <c r="N13" i="81" s="1"/>
  <c r="H67" i="82"/>
  <c r="Q18" i="81"/>
  <c r="F31" i="82"/>
  <c r="M12" i="81"/>
  <c r="N12" i="81" s="1"/>
  <c r="F67" i="82"/>
  <c r="M18" i="81"/>
  <c r="N18" i="81" s="1"/>
  <c r="F43" i="82"/>
  <c r="M14" i="81"/>
  <c r="N14" i="81" s="1"/>
  <c r="H55" i="82"/>
  <c r="Q16" i="81"/>
  <c r="H85" i="82"/>
  <c r="Q21" i="81"/>
  <c r="H79" i="82"/>
  <c r="Q20" i="81"/>
  <c r="F61" i="82"/>
  <c r="M17" i="81"/>
  <c r="N17" i="81" s="1"/>
  <c r="F55" i="82"/>
  <c r="M16" i="81"/>
  <c r="N16" i="81" s="1"/>
  <c r="H61" i="82"/>
  <c r="Q17" i="81"/>
  <c r="H73" i="82"/>
  <c r="Q19" i="81"/>
  <c r="H37" i="82"/>
  <c r="Q13" i="81"/>
  <c r="BM17" i="79"/>
  <c r="F73" i="82"/>
  <c r="M19" i="81"/>
  <c r="N19" i="81" s="1"/>
  <c r="F79" i="82"/>
  <c r="M20" i="81"/>
  <c r="N20" i="81" s="1"/>
  <c r="H49" i="82"/>
  <c r="Q15" i="81"/>
  <c r="F49" i="82"/>
  <c r="M15" i="81"/>
  <c r="N15" i="81" s="1"/>
  <c r="H13" i="82"/>
  <c r="Q9" i="81"/>
  <c r="H7" i="82"/>
  <c r="Q8" i="81"/>
  <c r="AB12" i="80"/>
  <c r="AB25" i="80"/>
  <c r="AE43" i="80"/>
  <c r="AE25" i="80"/>
  <c r="AE41" i="80"/>
  <c r="AF41" i="80" s="1"/>
  <c r="AE42" i="80"/>
  <c r="AF42" i="80" s="1"/>
  <c r="AE27" i="80"/>
  <c r="AF27" i="80" s="1"/>
  <c r="AC10" i="80"/>
  <c r="AC24" i="80"/>
  <c r="AC11" i="80"/>
  <c r="AC25" i="80"/>
  <c r="AC12" i="80"/>
  <c r="AE24" i="80"/>
  <c r="AE22" i="80"/>
  <c r="AF22" i="80" s="1"/>
  <c r="AJ22" i="80" s="1"/>
  <c r="AE16" i="80"/>
  <c r="AF16" i="80" s="1"/>
  <c r="AE15" i="80"/>
  <c r="AF15" i="80" s="1"/>
  <c r="AE33" i="80"/>
  <c r="AF33" i="80" s="1"/>
  <c r="AJ33" i="80" s="1"/>
  <c r="AE17" i="80"/>
  <c r="AF17" i="80" s="1"/>
  <c r="AJ17" i="80" s="1"/>
  <c r="AE13" i="80"/>
  <c r="AF13" i="80" s="1"/>
  <c r="AE19" i="80"/>
  <c r="AF19" i="80" s="1"/>
  <c r="AJ19" i="80" s="1"/>
  <c r="AE35" i="80"/>
  <c r="AF35" i="80" s="1"/>
  <c r="AJ35" i="80" s="1"/>
  <c r="AE28" i="80"/>
  <c r="AF28" i="80" s="1"/>
  <c r="AJ28" i="80" s="1"/>
  <c r="AE21" i="80"/>
  <c r="AF21" i="80" s="1"/>
  <c r="AJ21" i="80" s="1"/>
  <c r="AE38" i="80"/>
  <c r="AF38" i="80" s="1"/>
  <c r="AJ38" i="80" s="1"/>
  <c r="AE40" i="80"/>
  <c r="AF40" i="80" s="1"/>
  <c r="AJ40" i="80" s="1"/>
  <c r="AE36" i="80"/>
  <c r="AF36" i="80" s="1"/>
  <c r="AJ36" i="80" s="1"/>
  <c r="AE11" i="80"/>
  <c r="AE37" i="80"/>
  <c r="AF37" i="80" s="1"/>
  <c r="AJ37" i="80" s="1"/>
  <c r="AE20" i="80"/>
  <c r="AF20" i="80" s="1"/>
  <c r="AJ20" i="80" s="1"/>
  <c r="AE39" i="80"/>
  <c r="AF39" i="80" s="1"/>
  <c r="AJ39" i="80" s="1"/>
  <c r="AE23" i="80"/>
  <c r="AF23" i="80" s="1"/>
  <c r="AJ23" i="80" s="1"/>
  <c r="AE31" i="80"/>
  <c r="AF31" i="80" s="1"/>
  <c r="AJ31" i="80" s="1"/>
  <c r="AE10" i="80"/>
  <c r="AE12" i="80"/>
  <c r="AE14" i="80"/>
  <c r="AF14" i="80" s="1"/>
  <c r="AE32" i="80"/>
  <c r="AF32" i="80" s="1"/>
  <c r="AJ32" i="80" s="1"/>
  <c r="AE18" i="80"/>
  <c r="AF18" i="80" s="1"/>
  <c r="AJ18" i="80" s="1"/>
  <c r="AE34" i="80"/>
  <c r="AF34" i="80" s="1"/>
  <c r="AJ34" i="80" s="1"/>
  <c r="AE26" i="80"/>
  <c r="AF26" i="80" s="1"/>
  <c r="AE29" i="80"/>
  <c r="AF29" i="80" s="1"/>
  <c r="AJ29" i="80" s="1"/>
  <c r="AE30" i="80"/>
  <c r="AF30" i="80" s="1"/>
  <c r="AJ30" i="80" s="1"/>
  <c r="J85" i="77"/>
  <c r="J37" i="77"/>
  <c r="J38" i="77"/>
  <c r="J39" i="77"/>
  <c r="J40" i="77"/>
  <c r="J41" i="77"/>
  <c r="J42" i="77"/>
  <c r="J43" i="77"/>
  <c r="J44" i="77"/>
  <c r="J45" i="77"/>
  <c r="J46" i="77"/>
  <c r="J47" i="77"/>
  <c r="J48" i="77"/>
  <c r="F61" i="77"/>
  <c r="AK30" i="80" l="1"/>
  <c r="AL30" i="80" s="1"/>
  <c r="AK31" i="80"/>
  <c r="AL31" i="80" s="1"/>
  <c r="AK32" i="80"/>
  <c r="AL32" i="80" s="1"/>
  <c r="AK29" i="80"/>
  <c r="AL29" i="80" s="1"/>
  <c r="AG26" i="80"/>
  <c r="AJ26" i="80"/>
  <c r="AG14" i="80"/>
  <c r="AJ14" i="80"/>
  <c r="AK39" i="80"/>
  <c r="AL39" i="80" s="1"/>
  <c r="AK40" i="80"/>
  <c r="AL40" i="80" s="1"/>
  <c r="AK37" i="80"/>
  <c r="AL37" i="80" s="1"/>
  <c r="AK38" i="80"/>
  <c r="AL38" i="80" s="1"/>
  <c r="AG13" i="80"/>
  <c r="AH13" i="80" s="1"/>
  <c r="AI13" i="80" s="1"/>
  <c r="AJ13" i="80"/>
  <c r="AK35" i="80"/>
  <c r="AL35" i="80" s="1"/>
  <c r="AK36" i="80"/>
  <c r="AL36" i="80" s="1"/>
  <c r="AK33" i="80"/>
  <c r="AL33" i="80" s="1"/>
  <c r="AK34" i="80"/>
  <c r="AL34" i="80" s="1"/>
  <c r="AG15" i="80"/>
  <c r="AJ15" i="80"/>
  <c r="AG16" i="80"/>
  <c r="AJ16" i="80"/>
  <c r="AG27" i="80"/>
  <c r="AJ27" i="80"/>
  <c r="AG42" i="80"/>
  <c r="AJ42" i="80"/>
  <c r="AG41" i="80"/>
  <c r="AJ41" i="80"/>
  <c r="H43" i="82"/>
  <c r="Q14" i="81"/>
  <c r="J9" i="77"/>
  <c r="I89" i="77"/>
  <c r="J36" i="77"/>
  <c r="AH43" i="80"/>
  <c r="AI43" i="80" s="1"/>
  <c r="AF43" i="80"/>
  <c r="AJ43" i="80" s="1"/>
  <c r="I83" i="77"/>
  <c r="I82" i="77"/>
  <c r="J113" i="77"/>
  <c r="J101" i="77"/>
  <c r="J77" i="77"/>
  <c r="J59" i="77"/>
  <c r="J50" i="77"/>
  <c r="J35" i="77"/>
  <c r="J32" i="77"/>
  <c r="J11" i="77"/>
  <c r="J108" i="77"/>
  <c r="J90" i="77"/>
  <c r="J84" i="77"/>
  <c r="J66" i="77"/>
  <c r="J57" i="77"/>
  <c r="J12" i="77"/>
  <c r="J114" i="77"/>
  <c r="J111" i="77"/>
  <c r="J78" i="77"/>
  <c r="J75" i="77"/>
  <c r="J54" i="77"/>
  <c r="J51" i="77"/>
  <c r="J24" i="77"/>
  <c r="J21" i="77"/>
  <c r="J106" i="77"/>
  <c r="J94" i="77"/>
  <c r="J88" i="77"/>
  <c r="J82" i="77"/>
  <c r="J64" i="77"/>
  <c r="J58" i="77"/>
  <c r="J34" i="77"/>
  <c r="J28" i="77"/>
  <c r="J10" i="77"/>
  <c r="J33" i="77"/>
  <c r="J60" i="77"/>
  <c r="AG22" i="80"/>
  <c r="AF12" i="80"/>
  <c r="AF11" i="80"/>
  <c r="AJ11" i="80" s="1"/>
  <c r="AF25" i="80"/>
  <c r="AF10" i="80"/>
  <c r="AJ10" i="80" s="1"/>
  <c r="AF24" i="80"/>
  <c r="I114" i="77"/>
  <c r="J29" i="77"/>
  <c r="J65" i="77"/>
  <c r="J83" i="77"/>
  <c r="K83" i="77" s="1"/>
  <c r="J112" i="77"/>
  <c r="J23" i="77"/>
  <c r="J53" i="77"/>
  <c r="J81" i="77"/>
  <c r="J96" i="77"/>
  <c r="J105" i="77"/>
  <c r="J22" i="77"/>
  <c r="J52" i="77"/>
  <c r="J76" i="77"/>
  <c r="J80" i="77"/>
  <c r="J89" i="77"/>
  <c r="K89" i="77" s="1"/>
  <c r="J95" i="77"/>
  <c r="J107" i="77"/>
  <c r="J20" i="77"/>
  <c r="J30" i="77"/>
  <c r="J63" i="77"/>
  <c r="J87" i="77"/>
  <c r="AG32" i="80"/>
  <c r="AG23" i="80"/>
  <c r="AG39" i="80"/>
  <c r="AG38" i="80"/>
  <c r="AG35" i="80"/>
  <c r="AG30" i="80"/>
  <c r="AG20" i="80"/>
  <c r="AG21" i="80"/>
  <c r="AG19" i="80"/>
  <c r="AG29" i="80"/>
  <c r="AG37" i="80"/>
  <c r="AG28" i="80"/>
  <c r="AG17" i="80"/>
  <c r="AG34" i="80"/>
  <c r="AG36" i="80"/>
  <c r="AG33" i="80"/>
  <c r="AG18" i="80"/>
  <c r="AG31" i="80"/>
  <c r="AG40" i="80"/>
  <c r="J86" i="77"/>
  <c r="J102" i="77"/>
  <c r="F31" i="77"/>
  <c r="F37" i="77"/>
  <c r="F43" i="77"/>
  <c r="F49" i="77"/>
  <c r="F55" i="77"/>
  <c r="F73" i="77"/>
  <c r="F79" i="77"/>
  <c r="F85" i="77"/>
  <c r="F97" i="77"/>
  <c r="F103" i="77"/>
  <c r="F91" i="77"/>
  <c r="AH16" i="80" l="1"/>
  <c r="AI16" i="80" s="1"/>
  <c r="I31" i="82" s="1"/>
  <c r="AG24" i="80"/>
  <c r="AJ24" i="80"/>
  <c r="AG25" i="80"/>
  <c r="AJ25" i="80"/>
  <c r="AG12" i="80"/>
  <c r="AJ12" i="80"/>
  <c r="AK11" i="80" s="1"/>
  <c r="AL11" i="80" s="1"/>
  <c r="AK26" i="80"/>
  <c r="AL26" i="80" s="1"/>
  <c r="AK27" i="80"/>
  <c r="AL27" i="80" s="1"/>
  <c r="AK28" i="80"/>
  <c r="AL28" i="80" s="1"/>
  <c r="N60" i="66"/>
  <c r="AE59" i="66"/>
  <c r="AL19" i="66"/>
  <c r="M59" i="66"/>
  <c r="AE38" i="66"/>
  <c r="AL39" i="66"/>
  <c r="AF19" i="66"/>
  <c r="T60" i="66"/>
  <c r="S101" i="66"/>
  <c r="Z60" i="66"/>
  <c r="N102" i="66"/>
  <c r="AL81" i="66"/>
  <c r="Y59" i="66"/>
  <c r="AE80" i="66"/>
  <c r="Y101" i="66"/>
  <c r="M80" i="66"/>
  <c r="T19" i="66"/>
  <c r="T102" i="66"/>
  <c r="Z19" i="66"/>
  <c r="AF60" i="66"/>
  <c r="AF102" i="66"/>
  <c r="T81" i="66"/>
  <c r="Z39" i="66"/>
  <c r="N81" i="66"/>
  <c r="M18" i="66"/>
  <c r="N19" i="66"/>
  <c r="T39" i="66"/>
  <c r="T38" i="66"/>
  <c r="I94" i="77"/>
  <c r="K94" i="77" s="1"/>
  <c r="M103" i="66"/>
  <c r="M82" i="66"/>
  <c r="AK61" i="66"/>
  <c r="AK82" i="66"/>
  <c r="Y103" i="66"/>
  <c r="Y61" i="66"/>
  <c r="AE40" i="66"/>
  <c r="M20" i="66"/>
  <c r="Y40" i="66"/>
  <c r="S61" i="66"/>
  <c r="AK40" i="66"/>
  <c r="AE20" i="66"/>
  <c r="M40" i="66"/>
  <c r="Y82" i="66"/>
  <c r="M61" i="66"/>
  <c r="AE61" i="66"/>
  <c r="S40" i="66"/>
  <c r="AE82" i="66"/>
  <c r="AE103" i="66"/>
  <c r="S20" i="66"/>
  <c r="S82" i="66"/>
  <c r="AK103" i="66"/>
  <c r="S103" i="66"/>
  <c r="AK20" i="66"/>
  <c r="Y20" i="66"/>
  <c r="AL38" i="66"/>
  <c r="AL101" i="66"/>
  <c r="AE101" i="66"/>
  <c r="M38" i="66"/>
  <c r="AL59" i="66"/>
  <c r="AF81" i="66"/>
  <c r="Z102" i="66"/>
  <c r="AM77" i="66"/>
  <c r="AA77" i="66"/>
  <c r="U56" i="66"/>
  <c r="U35" i="66"/>
  <c r="O35" i="66"/>
  <c r="AA98" i="66"/>
  <c r="AA35" i="66"/>
  <c r="O77" i="66"/>
  <c r="AG35" i="66"/>
  <c r="O98" i="66"/>
  <c r="U77" i="66"/>
  <c r="AM35" i="66"/>
  <c r="AG98" i="66"/>
  <c r="AM56" i="66"/>
  <c r="O56" i="66"/>
  <c r="AG56" i="66"/>
  <c r="AM98" i="66"/>
  <c r="AA56" i="66"/>
  <c r="U98" i="66"/>
  <c r="AG77" i="66"/>
  <c r="T59" i="66"/>
  <c r="I101" i="77"/>
  <c r="K101" i="77" s="1"/>
  <c r="AF104" i="66"/>
  <c r="T104" i="66"/>
  <c r="AL83" i="66"/>
  <c r="Z83" i="66"/>
  <c r="Z62" i="66"/>
  <c r="AL104" i="66"/>
  <c r="N41" i="66"/>
  <c r="AF83" i="66"/>
  <c r="AF21" i="66"/>
  <c r="N83" i="66"/>
  <c r="N21" i="66"/>
  <c r="T41" i="66"/>
  <c r="N104" i="66"/>
  <c r="Z41" i="66"/>
  <c r="T21" i="66"/>
  <c r="T83" i="66"/>
  <c r="AL21" i="66"/>
  <c r="N62" i="66"/>
  <c r="AF62" i="66"/>
  <c r="AL62" i="66"/>
  <c r="Z21" i="66"/>
  <c r="T62" i="66"/>
  <c r="AF41" i="66"/>
  <c r="Z104" i="66"/>
  <c r="AL41" i="66"/>
  <c r="T101" i="66"/>
  <c r="I107" i="77"/>
  <c r="K107" i="77" s="1"/>
  <c r="AL105" i="66"/>
  <c r="Z84" i="66"/>
  <c r="N105" i="66"/>
  <c r="N63" i="66"/>
  <c r="Z22" i="66"/>
  <c r="T22" i="66"/>
  <c r="AF105" i="66"/>
  <c r="AL22" i="66"/>
  <c r="AL63" i="66"/>
  <c r="AF42" i="66"/>
  <c r="AF22" i="66"/>
  <c r="AL42" i="66"/>
  <c r="T105" i="66"/>
  <c r="T63" i="66"/>
  <c r="AL84" i="66"/>
  <c r="N42" i="66"/>
  <c r="T42" i="66"/>
  <c r="Z105" i="66"/>
  <c r="Z63" i="66"/>
  <c r="N22" i="66"/>
  <c r="AF84" i="66"/>
  <c r="AF63" i="66"/>
  <c r="T84" i="66"/>
  <c r="N84" i="66"/>
  <c r="Z42" i="66"/>
  <c r="Y38" i="66"/>
  <c r="AC59" i="66"/>
  <c r="AC101" i="66"/>
  <c r="Q80" i="66"/>
  <c r="Q101" i="66"/>
  <c r="AI101" i="66"/>
  <c r="AI59" i="66"/>
  <c r="AC80" i="66"/>
  <c r="W38" i="66"/>
  <c r="Q59" i="66"/>
  <c r="Q38" i="66"/>
  <c r="AI80" i="66"/>
  <c r="W80" i="66"/>
  <c r="W59" i="66"/>
  <c r="AC38" i="66"/>
  <c r="K80" i="66"/>
  <c r="W101" i="66"/>
  <c r="K38" i="66"/>
  <c r="K59" i="66"/>
  <c r="AI38" i="66"/>
  <c r="K101" i="66"/>
  <c r="Z59" i="66"/>
  <c r="I102" i="77"/>
  <c r="K102" i="77" s="1"/>
  <c r="U104" i="66"/>
  <c r="AG83" i="66"/>
  <c r="AG21" i="66"/>
  <c r="AA41" i="66"/>
  <c r="O104" i="66"/>
  <c r="U21" i="66"/>
  <c r="AG104" i="66"/>
  <c r="U83" i="66"/>
  <c r="AM21" i="66"/>
  <c r="U41" i="66"/>
  <c r="O21" i="66"/>
  <c r="AG62" i="66"/>
  <c r="O83" i="66"/>
  <c r="AM62" i="66"/>
  <c r="AA83" i="66"/>
  <c r="AM104" i="66"/>
  <c r="AM83" i="66"/>
  <c r="AA104" i="66"/>
  <c r="O41" i="66"/>
  <c r="AA62" i="66"/>
  <c r="AA21" i="66"/>
  <c r="U62" i="66"/>
  <c r="AG41" i="66"/>
  <c r="AM41" i="66"/>
  <c r="O62" i="66"/>
  <c r="AL18" i="66"/>
  <c r="M101" i="66"/>
  <c r="I111" i="77"/>
  <c r="K111" i="77" s="1"/>
  <c r="AJ106" i="66"/>
  <c r="X106" i="66"/>
  <c r="L106" i="66"/>
  <c r="AD85" i="66"/>
  <c r="R85" i="66"/>
  <c r="AJ64" i="66"/>
  <c r="L85" i="66"/>
  <c r="AD43" i="66"/>
  <c r="AJ23" i="66"/>
  <c r="X64" i="66"/>
  <c r="AJ85" i="66"/>
  <c r="AD106" i="66"/>
  <c r="AJ43" i="66"/>
  <c r="R64" i="66"/>
  <c r="R23" i="66"/>
  <c r="L43" i="66"/>
  <c r="R106" i="66"/>
  <c r="X85" i="66"/>
  <c r="AD64" i="66"/>
  <c r="R43" i="66"/>
  <c r="X43" i="66"/>
  <c r="L23" i="66"/>
  <c r="AD23" i="66"/>
  <c r="L64" i="66"/>
  <c r="X23" i="66"/>
  <c r="AE56" i="66"/>
  <c r="S98" i="66"/>
  <c r="AK77" i="66"/>
  <c r="M77" i="66"/>
  <c r="AE98" i="66"/>
  <c r="M98" i="66"/>
  <c r="Y35" i="66"/>
  <c r="S56" i="66"/>
  <c r="S35" i="66"/>
  <c r="Y98" i="66"/>
  <c r="Y77" i="66"/>
  <c r="AK98" i="66"/>
  <c r="M35" i="66"/>
  <c r="AK56" i="66"/>
  <c r="M56" i="66"/>
  <c r="S77" i="66"/>
  <c r="AE35" i="66"/>
  <c r="AK35" i="66"/>
  <c r="Y56" i="66"/>
  <c r="AE77" i="66"/>
  <c r="S80" i="66"/>
  <c r="S38" i="66"/>
  <c r="AF80" i="66"/>
  <c r="N39" i="66"/>
  <c r="Z81" i="66"/>
  <c r="Z80" i="66"/>
  <c r="AF59" i="66"/>
  <c r="L100" i="66"/>
  <c r="L79" i="66"/>
  <c r="AJ58" i="66"/>
  <c r="L58" i="66"/>
  <c r="AJ100" i="66"/>
  <c r="R100" i="66"/>
  <c r="AD100" i="66"/>
  <c r="AD58" i="66"/>
  <c r="X58" i="66"/>
  <c r="R58" i="66"/>
  <c r="R79" i="66"/>
  <c r="L37" i="66"/>
  <c r="R37" i="66"/>
  <c r="AD79" i="66"/>
  <c r="X100" i="66"/>
  <c r="AJ79" i="66"/>
  <c r="X79" i="66"/>
  <c r="AD37" i="66"/>
  <c r="AJ37" i="66"/>
  <c r="X37" i="66"/>
  <c r="T98" i="66"/>
  <c r="AF98" i="66"/>
  <c r="N98" i="66"/>
  <c r="Z35" i="66"/>
  <c r="AL77" i="66"/>
  <c r="Z77" i="66"/>
  <c r="N77" i="66"/>
  <c r="AF35" i="66"/>
  <c r="T56" i="66"/>
  <c r="T77" i="66"/>
  <c r="N35" i="66"/>
  <c r="Z98" i="66"/>
  <c r="AL35" i="66"/>
  <c r="T35" i="66"/>
  <c r="AL56" i="66"/>
  <c r="N56" i="66"/>
  <c r="AF56" i="66"/>
  <c r="AL98" i="66"/>
  <c r="AF77" i="66"/>
  <c r="Z56" i="66"/>
  <c r="AF38" i="66"/>
  <c r="AG79" i="66"/>
  <c r="O79" i="66"/>
  <c r="AM58" i="66"/>
  <c r="AG100" i="66"/>
  <c r="U100" i="66"/>
  <c r="AM100" i="66"/>
  <c r="AG37" i="66"/>
  <c r="AA37" i="66"/>
  <c r="U79" i="66"/>
  <c r="O58" i="66"/>
  <c r="U37" i="66"/>
  <c r="AA58" i="66"/>
  <c r="U58" i="66"/>
  <c r="AM79" i="66"/>
  <c r="AA79" i="66"/>
  <c r="AG58" i="66"/>
  <c r="AA100" i="66"/>
  <c r="AM37" i="66"/>
  <c r="O100" i="66"/>
  <c r="O37" i="66"/>
  <c r="K82" i="77"/>
  <c r="N18" i="66"/>
  <c r="AK59" i="66"/>
  <c r="Z38" i="66"/>
  <c r="Y80" i="66"/>
  <c r="S59" i="66"/>
  <c r="N101" i="66"/>
  <c r="AL60" i="66"/>
  <c r="AL102" i="66"/>
  <c r="I106" i="77"/>
  <c r="K106" i="77" s="1"/>
  <c r="AK105" i="66"/>
  <c r="Y84" i="66"/>
  <c r="Y105" i="66"/>
  <c r="M105" i="66"/>
  <c r="M63" i="66"/>
  <c r="AE105" i="66"/>
  <c r="AK42" i="66"/>
  <c r="AK63" i="66"/>
  <c r="AE42" i="66"/>
  <c r="AE22" i="66"/>
  <c r="Y22" i="66"/>
  <c r="S22" i="66"/>
  <c r="M22" i="66"/>
  <c r="M84" i="66"/>
  <c r="AK22" i="66"/>
  <c r="S105" i="66"/>
  <c r="S84" i="66"/>
  <c r="Y63" i="66"/>
  <c r="M42" i="66"/>
  <c r="AE63" i="66"/>
  <c r="S63" i="66"/>
  <c r="AK84" i="66"/>
  <c r="S42" i="66"/>
  <c r="AE84" i="66"/>
  <c r="Y42" i="66"/>
  <c r="T80" i="66"/>
  <c r="AL80" i="66"/>
  <c r="N59" i="66"/>
  <c r="AE79" i="66"/>
  <c r="S79" i="66"/>
  <c r="AK58" i="66"/>
  <c r="Y58" i="66"/>
  <c r="AK37" i="66"/>
  <c r="AK100" i="66"/>
  <c r="S100" i="66"/>
  <c r="AE37" i="66"/>
  <c r="M100" i="66"/>
  <c r="M37" i="66"/>
  <c r="M58" i="66"/>
  <c r="S37" i="66"/>
  <c r="Y37" i="66"/>
  <c r="AE100" i="66"/>
  <c r="M79" i="66"/>
  <c r="AE58" i="66"/>
  <c r="AK79" i="66"/>
  <c r="Y79" i="66"/>
  <c r="Y100" i="66"/>
  <c r="S58" i="66"/>
  <c r="I87" i="77"/>
  <c r="K87" i="77" s="1"/>
  <c r="AD102" i="66"/>
  <c r="R102" i="66"/>
  <c r="AJ81" i="66"/>
  <c r="X81" i="66"/>
  <c r="L81" i="66"/>
  <c r="X60" i="66"/>
  <c r="L19" i="66"/>
  <c r="X102" i="66"/>
  <c r="AJ102" i="66"/>
  <c r="AD81" i="66"/>
  <c r="AD39" i="66"/>
  <c r="AJ39" i="66"/>
  <c r="R19" i="66"/>
  <c r="X19" i="66"/>
  <c r="L60" i="66"/>
  <c r="L39" i="66"/>
  <c r="AJ19" i="66"/>
  <c r="AJ60" i="66"/>
  <c r="R39" i="66"/>
  <c r="R81" i="66"/>
  <c r="AD60" i="66"/>
  <c r="R60" i="66"/>
  <c r="X39" i="66"/>
  <c r="L102" i="66"/>
  <c r="AD19" i="66"/>
  <c r="AK18" i="66"/>
  <c r="AK101" i="66"/>
  <c r="N38" i="66"/>
  <c r="I96" i="77"/>
  <c r="K96" i="77" s="1"/>
  <c r="AM61" i="66"/>
  <c r="AG61" i="66"/>
  <c r="AG82" i="66"/>
  <c r="AG103" i="66"/>
  <c r="U82" i="66"/>
  <c r="AA103" i="66"/>
  <c r="AA40" i="66"/>
  <c r="U103" i="66"/>
  <c r="U61" i="66"/>
  <c r="U40" i="66"/>
  <c r="AA20" i="66"/>
  <c r="AA82" i="66"/>
  <c r="AG20" i="66"/>
  <c r="AA61" i="66"/>
  <c r="O61" i="66"/>
  <c r="AM82" i="66"/>
  <c r="U20" i="66"/>
  <c r="O40" i="66"/>
  <c r="O103" i="66"/>
  <c r="AG40" i="66"/>
  <c r="AM40" i="66"/>
  <c r="AM103" i="66"/>
  <c r="O82" i="66"/>
  <c r="AM20" i="66"/>
  <c r="O20" i="66"/>
  <c r="Z101" i="66"/>
  <c r="X15" i="66"/>
  <c r="AK38" i="66"/>
  <c r="AK80" i="66"/>
  <c r="AF101" i="66"/>
  <c r="AF39" i="66"/>
  <c r="I105" i="77"/>
  <c r="K105" i="77" s="1"/>
  <c r="AJ84" i="66"/>
  <c r="L84" i="66"/>
  <c r="L105" i="66"/>
  <c r="X84" i="66"/>
  <c r="AD105" i="66"/>
  <c r="R84" i="66"/>
  <c r="AD42" i="66"/>
  <c r="AJ63" i="66"/>
  <c r="L22" i="66"/>
  <c r="AD63" i="66"/>
  <c r="AJ42" i="66"/>
  <c r="R63" i="66"/>
  <c r="X105" i="66"/>
  <c r="AJ105" i="66"/>
  <c r="R105" i="66"/>
  <c r="X63" i="66"/>
  <c r="X42" i="66"/>
  <c r="AD22" i="66"/>
  <c r="X22" i="66"/>
  <c r="R22" i="66"/>
  <c r="L63" i="66"/>
  <c r="AJ22" i="66"/>
  <c r="AD84" i="66"/>
  <c r="L42" i="66"/>
  <c r="R42" i="66"/>
  <c r="I95" i="77"/>
  <c r="K95" i="77" s="1"/>
  <c r="AL103" i="66"/>
  <c r="Z103" i="66"/>
  <c r="N103" i="66"/>
  <c r="AF82" i="66"/>
  <c r="T82" i="66"/>
  <c r="AL61" i="66"/>
  <c r="N82" i="66"/>
  <c r="AF61" i="66"/>
  <c r="Z61" i="66"/>
  <c r="AF40" i="66"/>
  <c r="N20" i="66"/>
  <c r="T103" i="66"/>
  <c r="N40" i="66"/>
  <c r="N61" i="66"/>
  <c r="Z82" i="66"/>
  <c r="AF20" i="66"/>
  <c r="AL82" i="66"/>
  <c r="T40" i="66"/>
  <c r="Z20" i="66"/>
  <c r="T61" i="66"/>
  <c r="Z40" i="66"/>
  <c r="T20" i="66"/>
  <c r="AL40" i="66"/>
  <c r="AL20" i="66"/>
  <c r="AF103" i="66"/>
  <c r="I88" i="77"/>
  <c r="K88" i="77" s="1"/>
  <c r="AK102" i="66"/>
  <c r="Y81" i="66"/>
  <c r="Y102" i="66"/>
  <c r="AE102" i="66"/>
  <c r="M60" i="66"/>
  <c r="Y19" i="66"/>
  <c r="AE81" i="66"/>
  <c r="AE39" i="66"/>
  <c r="AK81" i="66"/>
  <c r="S102" i="66"/>
  <c r="M81" i="66"/>
  <c r="AK39" i="66"/>
  <c r="S19" i="66"/>
  <c r="AK19" i="66"/>
  <c r="AK60" i="66"/>
  <c r="M102" i="66"/>
  <c r="Y60" i="66"/>
  <c r="M39" i="66"/>
  <c r="M19" i="66"/>
  <c r="Y39" i="66"/>
  <c r="S81" i="66"/>
  <c r="AE60" i="66"/>
  <c r="S60" i="66"/>
  <c r="S39" i="66"/>
  <c r="AE19" i="66"/>
  <c r="AD107" i="66"/>
  <c r="R107" i="66"/>
  <c r="AJ86" i="66"/>
  <c r="X86" i="66"/>
  <c r="R86" i="66"/>
  <c r="X65" i="66"/>
  <c r="X107" i="66"/>
  <c r="L44" i="66"/>
  <c r="AJ24" i="66"/>
  <c r="AJ65" i="66"/>
  <c r="R24" i="66"/>
  <c r="AJ107" i="66"/>
  <c r="L86" i="66"/>
  <c r="AD86" i="66"/>
  <c r="R44" i="66"/>
  <c r="L65" i="66"/>
  <c r="AD24" i="66"/>
  <c r="R65" i="66"/>
  <c r="AJ44" i="66"/>
  <c r="L107" i="66"/>
  <c r="L24" i="66"/>
  <c r="X44" i="66"/>
  <c r="AD44" i="66"/>
  <c r="X24" i="66"/>
  <c r="AD65" i="66"/>
  <c r="N80" i="66"/>
  <c r="AE15" i="66"/>
  <c r="M15" i="66"/>
  <c r="Y15" i="66"/>
  <c r="AK15" i="66"/>
  <c r="S15" i="66"/>
  <c r="I64" i="77"/>
  <c r="K64" i="77" s="1"/>
  <c r="AA17" i="66"/>
  <c r="AM17" i="66"/>
  <c r="U17" i="66"/>
  <c r="AG17" i="66"/>
  <c r="O17" i="66"/>
  <c r="I78" i="77"/>
  <c r="K78" i="77" s="1"/>
  <c r="Z15" i="66"/>
  <c r="AL15" i="66"/>
  <c r="T15" i="66"/>
  <c r="N15" i="66"/>
  <c r="AF15" i="66"/>
  <c r="I65" i="77"/>
  <c r="K65" i="77" s="1"/>
  <c r="AE18" i="66"/>
  <c r="AF18" i="66"/>
  <c r="Z18" i="66"/>
  <c r="AK17" i="66"/>
  <c r="S17" i="66"/>
  <c r="AE17" i="66"/>
  <c r="M17" i="66"/>
  <c r="Y17" i="66"/>
  <c r="I76" i="77"/>
  <c r="K76" i="77" s="1"/>
  <c r="AG15" i="66"/>
  <c r="O15" i="66"/>
  <c r="AA15" i="66"/>
  <c r="AM15" i="66"/>
  <c r="U15" i="66"/>
  <c r="I66" i="77"/>
  <c r="K66" i="77" s="1"/>
  <c r="K114" i="77"/>
  <c r="F25" i="77"/>
  <c r="X17" i="66"/>
  <c r="AJ17" i="66"/>
  <c r="R17" i="66"/>
  <c r="AD17" i="66"/>
  <c r="L17" i="66"/>
  <c r="I75" i="77"/>
  <c r="K75" i="77" s="1"/>
  <c r="AI18" i="66"/>
  <c r="Q18" i="66"/>
  <c r="AC18" i="66"/>
  <c r="K18" i="66"/>
  <c r="W18" i="66"/>
  <c r="I80" i="77"/>
  <c r="K80" i="77" s="1"/>
  <c r="Y18" i="66"/>
  <c r="S18" i="66"/>
  <c r="T18" i="66"/>
  <c r="AK41" i="80"/>
  <c r="AL41" i="80" s="1"/>
  <c r="AK42" i="80"/>
  <c r="AL42" i="80" s="1"/>
  <c r="O51" i="81" s="1"/>
  <c r="AK23" i="80"/>
  <c r="AL23" i="80" s="1"/>
  <c r="AK16" i="80"/>
  <c r="AL16" i="80" s="1"/>
  <c r="AG11" i="80"/>
  <c r="AG10" i="80"/>
  <c r="AK13" i="80"/>
  <c r="AL13" i="80" s="1"/>
  <c r="M40" i="81"/>
  <c r="N40" i="81" s="1"/>
  <c r="AK10" i="80"/>
  <c r="AL10" i="80" s="1"/>
  <c r="AH17" i="80"/>
  <c r="AI17" i="80" s="1"/>
  <c r="F13" i="77"/>
  <c r="AH30" i="80"/>
  <c r="AI30" i="80" s="1"/>
  <c r="AH29" i="80"/>
  <c r="AI29" i="80" s="1"/>
  <c r="AH31" i="80"/>
  <c r="AI31" i="80" s="1"/>
  <c r="AK22" i="80"/>
  <c r="AL22" i="80" s="1"/>
  <c r="AK21" i="80"/>
  <c r="AL21" i="80" s="1"/>
  <c r="AK20" i="80"/>
  <c r="AL20" i="80" s="1"/>
  <c r="AH36" i="80"/>
  <c r="AI36" i="80" s="1"/>
  <c r="AH39" i="80"/>
  <c r="AI39" i="80" s="1"/>
  <c r="AH38" i="80"/>
  <c r="AI38" i="80" s="1"/>
  <c r="AH37" i="80"/>
  <c r="AI37" i="80" s="1"/>
  <c r="AH40" i="80"/>
  <c r="AI40" i="80" s="1"/>
  <c r="AH22" i="80"/>
  <c r="AI22" i="80" s="1"/>
  <c r="AH23" i="80"/>
  <c r="AI23" i="80" s="1"/>
  <c r="AH21" i="80"/>
  <c r="AI21" i="80" s="1"/>
  <c r="AH20" i="80"/>
  <c r="AI20" i="80" s="1"/>
  <c r="AH19" i="80"/>
  <c r="AI19" i="80" s="1"/>
  <c r="AH18" i="80"/>
  <c r="AI18" i="80" s="1"/>
  <c r="AH27" i="80"/>
  <c r="AI27" i="80" s="1"/>
  <c r="AH26" i="80"/>
  <c r="AI26" i="80" s="1"/>
  <c r="AH28" i="80"/>
  <c r="AI28" i="80" s="1"/>
  <c r="AK19" i="80"/>
  <c r="AL19" i="80" s="1"/>
  <c r="AK18" i="80"/>
  <c r="AL18" i="80" s="1"/>
  <c r="AK17" i="80"/>
  <c r="AL17" i="80" s="1"/>
  <c r="AK14" i="80"/>
  <c r="AL14" i="80" s="1"/>
  <c r="AK15" i="80"/>
  <c r="AL15" i="80" s="1"/>
  <c r="AH14" i="80"/>
  <c r="AI14" i="80" s="1"/>
  <c r="AH15" i="80"/>
  <c r="AI15" i="80" s="1"/>
  <c r="AH35" i="80"/>
  <c r="AI35" i="80" s="1"/>
  <c r="AH33" i="80"/>
  <c r="AI33" i="80" s="1"/>
  <c r="AH32" i="80"/>
  <c r="AI32" i="80" s="1"/>
  <c r="AH34" i="80"/>
  <c r="AI34" i="80" s="1"/>
  <c r="AK12" i="80" l="1"/>
  <c r="AL12" i="80" s="1"/>
  <c r="AK24" i="80"/>
  <c r="AL24" i="80" s="1"/>
  <c r="AK25" i="80"/>
  <c r="AL25" i="80" s="1"/>
  <c r="O42" i="81"/>
  <c r="P42" i="81" s="1"/>
  <c r="J79" i="82"/>
  <c r="O50" i="81"/>
  <c r="P50" i="81" s="1"/>
  <c r="AJ15" i="66"/>
  <c r="I63" i="77"/>
  <c r="K63" i="77" s="1"/>
  <c r="I113" i="77"/>
  <c r="K113" i="77" s="1"/>
  <c r="N106" i="66"/>
  <c r="AL64" i="66"/>
  <c r="AF64" i="66"/>
  <c r="Z43" i="66"/>
  <c r="T23" i="66"/>
  <c r="Z64" i="66"/>
  <c r="AL85" i="66"/>
  <c r="Z106" i="66"/>
  <c r="AL43" i="66"/>
  <c r="T64" i="66"/>
  <c r="N43" i="66"/>
  <c r="T106" i="66"/>
  <c r="AF85" i="66"/>
  <c r="N64" i="66"/>
  <c r="AL23" i="66"/>
  <c r="AL106" i="66"/>
  <c r="N85" i="66"/>
  <c r="N23" i="66"/>
  <c r="Z85" i="66"/>
  <c r="AF106" i="66"/>
  <c r="T85" i="66"/>
  <c r="AF43" i="66"/>
  <c r="T43" i="66"/>
  <c r="AF23" i="66"/>
  <c r="Z23" i="66"/>
  <c r="L15" i="66"/>
  <c r="AD15" i="66"/>
  <c r="I116" i="77"/>
  <c r="AF107" i="66"/>
  <c r="T107" i="66"/>
  <c r="AL86" i="66"/>
  <c r="Z86" i="66"/>
  <c r="N86" i="66"/>
  <c r="AF65" i="66"/>
  <c r="Z65" i="66"/>
  <c r="AL65" i="66"/>
  <c r="T24" i="66"/>
  <c r="AL107" i="66"/>
  <c r="AF86" i="66"/>
  <c r="T44" i="66"/>
  <c r="Z24" i="66"/>
  <c r="Z44" i="66"/>
  <c r="T86" i="66"/>
  <c r="AL44" i="66"/>
  <c r="AF24" i="66"/>
  <c r="N107" i="66"/>
  <c r="N24" i="66"/>
  <c r="N65" i="66"/>
  <c r="Z107" i="66"/>
  <c r="T65" i="66"/>
  <c r="AF44" i="66"/>
  <c r="AL24" i="66"/>
  <c r="N44" i="66"/>
  <c r="I90" i="77"/>
  <c r="K90" i="77" s="1"/>
  <c r="AA102" i="66"/>
  <c r="O102" i="66"/>
  <c r="O60" i="66"/>
  <c r="AA19" i="66"/>
  <c r="AM39" i="66"/>
  <c r="AM81" i="66"/>
  <c r="AM19" i="66"/>
  <c r="O81" i="66"/>
  <c r="U19" i="66"/>
  <c r="U60" i="66"/>
  <c r="AA60" i="66"/>
  <c r="AA39" i="66"/>
  <c r="U102" i="66"/>
  <c r="U81" i="66"/>
  <c r="AM60" i="66"/>
  <c r="AG19" i="66"/>
  <c r="O39" i="66"/>
  <c r="AG81" i="66"/>
  <c r="U39" i="66"/>
  <c r="O19" i="66"/>
  <c r="AG39" i="66"/>
  <c r="AM102" i="66"/>
  <c r="AG60" i="66"/>
  <c r="AA81" i="66"/>
  <c r="AG102" i="66"/>
  <c r="I112" i="77"/>
  <c r="K112" i="77" s="1"/>
  <c r="M85" i="66"/>
  <c r="M106" i="66"/>
  <c r="AK64" i="66"/>
  <c r="AE64" i="66"/>
  <c r="AE85" i="66"/>
  <c r="Y43" i="66"/>
  <c r="S23" i="66"/>
  <c r="AK85" i="66"/>
  <c r="S85" i="66"/>
  <c r="S64" i="66"/>
  <c r="S43" i="66"/>
  <c r="M43" i="66"/>
  <c r="AK43" i="66"/>
  <c r="S106" i="66"/>
  <c r="M64" i="66"/>
  <c r="AK23" i="66"/>
  <c r="AK106" i="66"/>
  <c r="AE106" i="66"/>
  <c r="M23" i="66"/>
  <c r="Y64" i="66"/>
  <c r="AE23" i="66"/>
  <c r="Y106" i="66"/>
  <c r="AE43" i="66"/>
  <c r="Y85" i="66"/>
  <c r="Y23" i="66"/>
  <c r="I61" i="77"/>
  <c r="AM80" i="66"/>
  <c r="AA80" i="66"/>
  <c r="O80" i="66"/>
  <c r="O38" i="66"/>
  <c r="O101" i="66"/>
  <c r="AG101" i="66"/>
  <c r="AM59" i="66"/>
  <c r="AM101" i="66"/>
  <c r="AA38" i="66"/>
  <c r="U101" i="66"/>
  <c r="AG80" i="66"/>
  <c r="AG38" i="66"/>
  <c r="AA101" i="66"/>
  <c r="AM38" i="66"/>
  <c r="O59" i="66"/>
  <c r="U38" i="66"/>
  <c r="AA59" i="66"/>
  <c r="U59" i="66"/>
  <c r="AG59" i="66"/>
  <c r="U80" i="66"/>
  <c r="AE107" i="66"/>
  <c r="S86" i="66"/>
  <c r="AK24" i="66"/>
  <c r="AK107" i="66"/>
  <c r="S107" i="66"/>
  <c r="AE86" i="66"/>
  <c r="S44" i="66"/>
  <c r="Y86" i="66"/>
  <c r="Y65" i="66"/>
  <c r="Y24" i="66"/>
  <c r="M107" i="66"/>
  <c r="M24" i="66"/>
  <c r="AE44" i="66"/>
  <c r="Y107" i="66"/>
  <c r="AE24" i="66"/>
  <c r="M65" i="66"/>
  <c r="M44" i="66"/>
  <c r="AK65" i="66"/>
  <c r="Y44" i="66"/>
  <c r="AK86" i="66"/>
  <c r="S65" i="66"/>
  <c r="AK44" i="66"/>
  <c r="AE65" i="66"/>
  <c r="S24" i="66"/>
  <c r="M86" i="66"/>
  <c r="AD101" i="66"/>
  <c r="R80" i="66"/>
  <c r="AD80" i="66"/>
  <c r="X38" i="66"/>
  <c r="X80" i="66"/>
  <c r="L80" i="66"/>
  <c r="AJ18" i="66"/>
  <c r="AJ101" i="66"/>
  <c r="AJ59" i="66"/>
  <c r="R101" i="66"/>
  <c r="R38" i="66"/>
  <c r="AD59" i="66"/>
  <c r="X59" i="66"/>
  <c r="R59" i="66"/>
  <c r="L38" i="66"/>
  <c r="X101" i="66"/>
  <c r="AD18" i="66"/>
  <c r="AD38" i="66"/>
  <c r="AJ38" i="66"/>
  <c r="L101" i="66"/>
  <c r="L59" i="66"/>
  <c r="AJ80" i="66"/>
  <c r="R15" i="66"/>
  <c r="AJ98" i="66"/>
  <c r="X98" i="66"/>
  <c r="L98" i="66"/>
  <c r="AD77" i="66"/>
  <c r="R77" i="66"/>
  <c r="AJ56" i="66"/>
  <c r="AD98" i="66"/>
  <c r="AD56" i="66"/>
  <c r="X77" i="66"/>
  <c r="AD35" i="66"/>
  <c r="L77" i="66"/>
  <c r="X35" i="66"/>
  <c r="R56" i="66"/>
  <c r="AJ35" i="66"/>
  <c r="AJ77" i="66"/>
  <c r="L35" i="66"/>
  <c r="R35" i="66"/>
  <c r="L56" i="66"/>
  <c r="X56" i="66"/>
  <c r="R98" i="66"/>
  <c r="I115" i="77"/>
  <c r="AL100" i="66"/>
  <c r="Z100" i="66"/>
  <c r="N100" i="66"/>
  <c r="AF79" i="66"/>
  <c r="T79" i="66"/>
  <c r="N79" i="66"/>
  <c r="AL58" i="66"/>
  <c r="AF58" i="66"/>
  <c r="Z58" i="66"/>
  <c r="AL37" i="66"/>
  <c r="T100" i="66"/>
  <c r="N58" i="66"/>
  <c r="T37" i="66"/>
  <c r="AF100" i="66"/>
  <c r="Z37" i="66"/>
  <c r="T58" i="66"/>
  <c r="AL79" i="66"/>
  <c r="Z79" i="66"/>
  <c r="N37" i="66"/>
  <c r="AF37" i="66"/>
  <c r="AA65" i="66"/>
  <c r="U107" i="66"/>
  <c r="AM86" i="66"/>
  <c r="AM65" i="66"/>
  <c r="U24" i="66"/>
  <c r="AM107" i="66"/>
  <c r="AG86" i="66"/>
  <c r="O65" i="66"/>
  <c r="U44" i="66"/>
  <c r="AA86" i="66"/>
  <c r="AM24" i="66"/>
  <c r="AA24" i="66"/>
  <c r="AA44" i="66"/>
  <c r="AG65" i="66"/>
  <c r="O107" i="66"/>
  <c r="O24" i="66"/>
  <c r="U65" i="66"/>
  <c r="AG44" i="66"/>
  <c r="AG107" i="66"/>
  <c r="AM44" i="66"/>
  <c r="O44" i="66"/>
  <c r="AA107" i="66"/>
  <c r="AG24" i="66"/>
  <c r="O86" i="66"/>
  <c r="U86" i="66"/>
  <c r="I108" i="77"/>
  <c r="K108" i="77" s="1"/>
  <c r="AA105" i="66"/>
  <c r="O105" i="66"/>
  <c r="AG105" i="66"/>
  <c r="AM42" i="66"/>
  <c r="AG42" i="66"/>
  <c r="AG84" i="66"/>
  <c r="AG63" i="66"/>
  <c r="AM22" i="66"/>
  <c r="AG22" i="66"/>
  <c r="AA84" i="66"/>
  <c r="AA42" i="66"/>
  <c r="AM105" i="66"/>
  <c r="AM63" i="66"/>
  <c r="U63" i="66"/>
  <c r="AA22" i="66"/>
  <c r="U22" i="66"/>
  <c r="O42" i="66"/>
  <c r="U42" i="66"/>
  <c r="U84" i="66"/>
  <c r="AM84" i="66"/>
  <c r="AA63" i="66"/>
  <c r="O22" i="66"/>
  <c r="O84" i="66"/>
  <c r="U105" i="66"/>
  <c r="O63" i="66"/>
  <c r="AM18" i="66"/>
  <c r="AG18" i="66"/>
  <c r="O18" i="66"/>
  <c r="AA18" i="66"/>
  <c r="U18" i="66"/>
  <c r="I84" i="77"/>
  <c r="K84" i="77" s="1"/>
  <c r="AF17" i="66"/>
  <c r="N17" i="66"/>
  <c r="Z17" i="66"/>
  <c r="T17" i="66"/>
  <c r="AL17" i="66"/>
  <c r="I77" i="77"/>
  <c r="K77" i="77" s="1"/>
  <c r="X18" i="66"/>
  <c r="R18" i="66"/>
  <c r="L18" i="66"/>
  <c r="I81" i="77"/>
  <c r="K81" i="77" s="1"/>
  <c r="AH25" i="80"/>
  <c r="AH11" i="80"/>
  <c r="AI11" i="80" s="1"/>
  <c r="AH10" i="80"/>
  <c r="AI10" i="80" s="1"/>
  <c r="AH41" i="80"/>
  <c r="AI41" i="80" s="1"/>
  <c r="M50" i="81" s="1"/>
  <c r="N50" i="81" s="1"/>
  <c r="AH42" i="80"/>
  <c r="AI42" i="80" s="1"/>
  <c r="AM42" i="80" s="1"/>
  <c r="O47" i="81"/>
  <c r="P47" i="81" s="1"/>
  <c r="AH24" i="80"/>
  <c r="AH12" i="80"/>
  <c r="I19" i="82"/>
  <c r="M42" i="81"/>
  <c r="N42" i="81" s="1"/>
  <c r="AM40" i="80"/>
  <c r="AN40" i="80" s="1"/>
  <c r="I43" i="82"/>
  <c r="M48" i="81"/>
  <c r="N48" i="81" s="1"/>
  <c r="J31" i="82"/>
  <c r="O44" i="81"/>
  <c r="P44" i="81" s="1"/>
  <c r="O48" i="81"/>
  <c r="P48" i="81" s="1"/>
  <c r="AM16" i="80"/>
  <c r="I25" i="82"/>
  <c r="I37" i="82"/>
  <c r="J55" i="82"/>
  <c r="J37" i="82"/>
  <c r="J25" i="82"/>
  <c r="J85" i="82"/>
  <c r="P51" i="81"/>
  <c r="M47" i="81"/>
  <c r="N47" i="81" s="1"/>
  <c r="I61" i="82"/>
  <c r="M46" i="81"/>
  <c r="N46" i="81" s="1"/>
  <c r="I55" i="82"/>
  <c r="I79" i="82" l="1"/>
  <c r="AM41" i="80"/>
  <c r="Q50" i="81" s="1"/>
  <c r="AM39" i="80"/>
  <c r="AN39" i="80" s="1"/>
  <c r="AM43" i="80"/>
  <c r="AN43" i="80" s="1"/>
  <c r="AI12" i="80"/>
  <c r="AM12" i="80" s="1"/>
  <c r="AN12" i="80" s="1"/>
  <c r="AM37" i="80"/>
  <c r="Q49" i="81" s="1"/>
  <c r="AI24" i="80"/>
  <c r="M45" i="81" s="1"/>
  <c r="N45" i="81" s="1"/>
  <c r="AM38" i="80"/>
  <c r="AN38" i="80" s="1"/>
  <c r="AI25" i="80"/>
  <c r="K31" i="82"/>
  <c r="Q42" i="81"/>
  <c r="AN42" i="80"/>
  <c r="L85" i="82" s="1"/>
  <c r="Q51" i="81"/>
  <c r="I25" i="77"/>
  <c r="I22" i="77"/>
  <c r="K22" i="77" s="1"/>
  <c r="AE70" i="66"/>
  <c r="AK70" i="66"/>
  <c r="S70" i="66"/>
  <c r="Y91" i="66"/>
  <c r="AK91" i="66"/>
  <c r="S28" i="66"/>
  <c r="AE49" i="66"/>
  <c r="Y28" i="66"/>
  <c r="M70" i="66"/>
  <c r="AK28" i="66"/>
  <c r="AE91" i="66"/>
  <c r="M91" i="66"/>
  <c r="Y70" i="66"/>
  <c r="S49" i="66"/>
  <c r="AE28" i="66"/>
  <c r="AK49" i="66"/>
  <c r="Y49" i="66"/>
  <c r="S91" i="66"/>
  <c r="M49" i="66"/>
  <c r="M28" i="66"/>
  <c r="I26" i="77"/>
  <c r="I24" i="77"/>
  <c r="K24" i="77" s="1"/>
  <c r="AG91" i="66"/>
  <c r="O70" i="66"/>
  <c r="AM49" i="66"/>
  <c r="AM70" i="66"/>
  <c r="AA91" i="66"/>
  <c r="AA49" i="66"/>
  <c r="O49" i="66"/>
  <c r="AG70" i="66"/>
  <c r="AG49" i="66"/>
  <c r="AA28" i="66"/>
  <c r="AG28" i="66"/>
  <c r="AA70" i="66"/>
  <c r="AM28" i="66"/>
  <c r="O28" i="66"/>
  <c r="U28" i="66"/>
  <c r="U91" i="66"/>
  <c r="U70" i="66"/>
  <c r="U49" i="66"/>
  <c r="AM91" i="66"/>
  <c r="O91" i="66"/>
  <c r="I73" i="77"/>
  <c r="I79" i="77"/>
  <c r="I21" i="77"/>
  <c r="K21" i="77" s="1"/>
  <c r="AD91" i="66"/>
  <c r="R91" i="66"/>
  <c r="AJ70" i="66"/>
  <c r="X70" i="66"/>
  <c r="L91" i="66"/>
  <c r="L28" i="66"/>
  <c r="R70" i="66"/>
  <c r="AJ91" i="66"/>
  <c r="R28" i="66"/>
  <c r="AD49" i="66"/>
  <c r="X28" i="66"/>
  <c r="X91" i="66"/>
  <c r="X49" i="66"/>
  <c r="R49" i="66"/>
  <c r="AD28" i="66"/>
  <c r="L70" i="66"/>
  <c r="AJ49" i="66"/>
  <c r="AD70" i="66"/>
  <c r="L49" i="66"/>
  <c r="AJ28" i="66"/>
  <c r="I91" i="77"/>
  <c r="I97" i="77"/>
  <c r="I13" i="77"/>
  <c r="I20" i="77"/>
  <c r="K20" i="77" s="1"/>
  <c r="K91" i="66"/>
  <c r="AC70" i="66"/>
  <c r="K70" i="66"/>
  <c r="K28" i="66"/>
  <c r="AI70" i="66"/>
  <c r="Q91" i="66"/>
  <c r="Q70" i="66"/>
  <c r="AI91" i="66"/>
  <c r="Q28" i="66"/>
  <c r="W49" i="66"/>
  <c r="W70" i="66"/>
  <c r="AC91" i="66"/>
  <c r="W91" i="66"/>
  <c r="AI49" i="66"/>
  <c r="AC49" i="66"/>
  <c r="W28" i="66"/>
  <c r="K49" i="66"/>
  <c r="Q49" i="66"/>
  <c r="AC28" i="66"/>
  <c r="AI28" i="66"/>
  <c r="I29" i="77"/>
  <c r="K29" i="77" s="1"/>
  <c r="AL92" i="66"/>
  <c r="Z92" i="66"/>
  <c r="N92" i="66"/>
  <c r="AF71" i="66"/>
  <c r="T92" i="66"/>
  <c r="AF50" i="66"/>
  <c r="AL29" i="66"/>
  <c r="AF29" i="66"/>
  <c r="AL50" i="66"/>
  <c r="AL71" i="66"/>
  <c r="Z71" i="66"/>
  <c r="Z50" i="66"/>
  <c r="T71" i="66"/>
  <c r="T29" i="66"/>
  <c r="T50" i="66"/>
  <c r="N29" i="66"/>
  <c r="Z29" i="66"/>
  <c r="N50" i="66"/>
  <c r="N71" i="66"/>
  <c r="AF92" i="66"/>
  <c r="I23" i="77"/>
  <c r="K23" i="77" s="1"/>
  <c r="AF91" i="66"/>
  <c r="T91" i="66"/>
  <c r="AL70" i="66"/>
  <c r="Z70" i="66"/>
  <c r="N70" i="66"/>
  <c r="AF70" i="66"/>
  <c r="T70" i="66"/>
  <c r="Z91" i="66"/>
  <c r="AF49" i="66"/>
  <c r="Z28" i="66"/>
  <c r="AL49" i="66"/>
  <c r="N91" i="66"/>
  <c r="T49" i="66"/>
  <c r="N28" i="66"/>
  <c r="AL28" i="66"/>
  <c r="N49" i="66"/>
  <c r="Z49" i="66"/>
  <c r="AF28" i="66"/>
  <c r="T28" i="66"/>
  <c r="AL91" i="66"/>
  <c r="I19" i="77"/>
  <c r="I28" i="77"/>
  <c r="K28" i="77" s="1"/>
  <c r="S92" i="66"/>
  <c r="AK71" i="66"/>
  <c r="S71" i="66"/>
  <c r="AK29" i="66"/>
  <c r="AK92" i="66"/>
  <c r="AE29" i="66"/>
  <c r="AK50" i="66"/>
  <c r="AE71" i="66"/>
  <c r="Y92" i="66"/>
  <c r="M71" i="66"/>
  <c r="S29" i="66"/>
  <c r="Y50" i="66"/>
  <c r="M29" i="66"/>
  <c r="AE50" i="66"/>
  <c r="Y29" i="66"/>
  <c r="M92" i="66"/>
  <c r="Y71" i="66"/>
  <c r="S50" i="66"/>
  <c r="M50" i="66"/>
  <c r="AE92" i="66"/>
  <c r="I103" i="77"/>
  <c r="I30" i="77"/>
  <c r="K30" i="77" s="1"/>
  <c r="AM71" i="66"/>
  <c r="AA71" i="66"/>
  <c r="AG29" i="66"/>
  <c r="AM92" i="66"/>
  <c r="AG71" i="66"/>
  <c r="AG50" i="66"/>
  <c r="AA29" i="66"/>
  <c r="U92" i="66"/>
  <c r="AM50" i="66"/>
  <c r="AA92" i="66"/>
  <c r="AA50" i="66"/>
  <c r="U50" i="66"/>
  <c r="AM29" i="66"/>
  <c r="U29" i="66"/>
  <c r="U71" i="66"/>
  <c r="O50" i="66"/>
  <c r="O92" i="66"/>
  <c r="O29" i="66"/>
  <c r="O71" i="66"/>
  <c r="AG92" i="66"/>
  <c r="I62" i="77"/>
  <c r="O39" i="81"/>
  <c r="P39" i="81" s="1"/>
  <c r="AM10" i="80"/>
  <c r="M49" i="81"/>
  <c r="N49" i="81" s="1"/>
  <c r="I73" i="82"/>
  <c r="I85" i="82"/>
  <c r="M51" i="81"/>
  <c r="N51" i="81" s="1"/>
  <c r="AM29" i="80"/>
  <c r="J61" i="82"/>
  <c r="J43" i="82"/>
  <c r="AM19" i="80"/>
  <c r="AN19" i="80" s="1"/>
  <c r="AM36" i="80"/>
  <c r="AN36" i="80" s="1"/>
  <c r="O41" i="81"/>
  <c r="P41" i="81" s="1"/>
  <c r="AM27" i="80"/>
  <c r="AN27" i="80" s="1"/>
  <c r="AM21" i="80"/>
  <c r="AN21" i="80" s="1"/>
  <c r="AM28" i="80"/>
  <c r="AN28" i="80" s="1"/>
  <c r="AM31" i="80"/>
  <c r="AN31" i="80" s="1"/>
  <c r="AM32" i="80"/>
  <c r="AN32" i="80" s="1"/>
  <c r="AM26" i="80"/>
  <c r="I67" i="82"/>
  <c r="O46" i="81"/>
  <c r="P46" i="81" s="1"/>
  <c r="AM23" i="80"/>
  <c r="AN23" i="80" s="1"/>
  <c r="I13" i="82"/>
  <c r="AM15" i="80"/>
  <c r="AN15" i="80" s="1"/>
  <c r="AM17" i="80"/>
  <c r="AN17" i="80" s="1"/>
  <c r="AN16" i="80"/>
  <c r="L31" i="82" s="1"/>
  <c r="M44" i="81"/>
  <c r="N44" i="81" s="1"/>
  <c r="AM35" i="80"/>
  <c r="AN35" i="80" s="1"/>
  <c r="AM22" i="80"/>
  <c r="AN22" i="80" s="1"/>
  <c r="M41" i="81"/>
  <c r="N41" i="81" s="1"/>
  <c r="O43" i="81"/>
  <c r="P43" i="81" s="1"/>
  <c r="AM30" i="80"/>
  <c r="AN30" i="80" s="1"/>
  <c r="AM20" i="80"/>
  <c r="M43" i="81"/>
  <c r="N43" i="81" s="1"/>
  <c r="J73" i="82"/>
  <c r="O49" i="81"/>
  <c r="P49" i="81" s="1"/>
  <c r="AM33" i="80"/>
  <c r="AM18" i="80"/>
  <c r="K73" i="82"/>
  <c r="AM34" i="80"/>
  <c r="AN34" i="80" s="1"/>
  <c r="AM14" i="80"/>
  <c r="J67" i="82"/>
  <c r="O40" i="81"/>
  <c r="P40" i="81" s="1"/>
  <c r="AM13" i="80"/>
  <c r="Q40" i="81" s="1"/>
  <c r="J19" i="82"/>
  <c r="K85" i="82"/>
  <c r="O38" i="81"/>
  <c r="P38" i="81" s="1"/>
  <c r="J7" i="82"/>
  <c r="AM11" i="80"/>
  <c r="J13" i="82"/>
  <c r="AM25" i="80"/>
  <c r="J49" i="82"/>
  <c r="O45" i="81"/>
  <c r="P45" i="81" s="1"/>
  <c r="I49" i="82" l="1"/>
  <c r="AN37" i="80"/>
  <c r="L73" i="82" s="1"/>
  <c r="K79" i="82"/>
  <c r="AN41" i="80"/>
  <c r="L79" i="82" s="1"/>
  <c r="K43" i="82"/>
  <c r="Q44" i="81"/>
  <c r="AN11" i="80"/>
  <c r="L13" i="82" s="1"/>
  <c r="Q39" i="81"/>
  <c r="K25" i="82"/>
  <c r="Q41" i="81"/>
  <c r="K37" i="82"/>
  <c r="Q43" i="81"/>
  <c r="K61" i="82"/>
  <c r="Q47" i="81"/>
  <c r="AN33" i="80"/>
  <c r="L67" i="82" s="1"/>
  <c r="Q48" i="81"/>
  <c r="K55" i="82"/>
  <c r="Q46" i="81"/>
  <c r="I110" i="77"/>
  <c r="I86" i="77"/>
  <c r="K86" i="77" s="1"/>
  <c r="AI81" i="66"/>
  <c r="AI102" i="66"/>
  <c r="K102" i="66"/>
  <c r="W81" i="66"/>
  <c r="AC102" i="66"/>
  <c r="K19" i="66"/>
  <c r="Q102" i="66"/>
  <c r="AC81" i="66"/>
  <c r="AC39" i="66"/>
  <c r="W102" i="66"/>
  <c r="K81" i="66"/>
  <c r="Q19" i="66"/>
  <c r="Q60" i="66"/>
  <c r="K60" i="66"/>
  <c r="Q39" i="66"/>
  <c r="AI19" i="66"/>
  <c r="W39" i="66"/>
  <c r="Q81" i="66"/>
  <c r="W19" i="66"/>
  <c r="AI39" i="66"/>
  <c r="K39" i="66"/>
  <c r="AI60" i="66"/>
  <c r="W60" i="66"/>
  <c r="AC19" i="66"/>
  <c r="AC60" i="66"/>
  <c r="I85" i="77"/>
  <c r="K85" i="77" s="1"/>
  <c r="AB102" i="66"/>
  <c r="P102" i="66"/>
  <c r="AH81" i="66"/>
  <c r="V81" i="66"/>
  <c r="V60" i="66"/>
  <c r="J39" i="66"/>
  <c r="AB19" i="66"/>
  <c r="J102" i="66"/>
  <c r="V39" i="66"/>
  <c r="V19" i="66"/>
  <c r="AH102" i="66"/>
  <c r="J81" i="66"/>
  <c r="AB81" i="66"/>
  <c r="AB39" i="66"/>
  <c r="V102" i="66"/>
  <c r="P39" i="66"/>
  <c r="J19" i="66"/>
  <c r="J60" i="66"/>
  <c r="AH19" i="66"/>
  <c r="P19" i="66"/>
  <c r="P60" i="66"/>
  <c r="AH39" i="66"/>
  <c r="P81" i="66"/>
  <c r="AH60" i="66"/>
  <c r="AB60" i="66"/>
  <c r="I27" i="77"/>
  <c r="I98" i="77"/>
  <c r="AM24" i="80"/>
  <c r="I109" i="77"/>
  <c r="I92" i="77"/>
  <c r="I74" i="77"/>
  <c r="I7" i="82"/>
  <c r="I104" i="77"/>
  <c r="M38" i="81"/>
  <c r="N38" i="81" s="1"/>
  <c r="M39" i="81"/>
  <c r="N39" i="81" s="1"/>
  <c r="AN29" i="80"/>
  <c r="L61" i="82" s="1"/>
  <c r="AN26" i="80"/>
  <c r="L55" i="82" s="1"/>
  <c r="AN14" i="80"/>
  <c r="L25" i="82" s="1"/>
  <c r="AN18" i="80"/>
  <c r="L37" i="82" s="1"/>
  <c r="AN20" i="80"/>
  <c r="L43" i="82" s="1"/>
  <c r="K67" i="82"/>
  <c r="K19" i="82"/>
  <c r="AN13" i="80"/>
  <c r="L19" i="82" s="1"/>
  <c r="K13" i="82"/>
  <c r="AN25" i="80"/>
  <c r="K7" i="82"/>
  <c r="AN24" i="80"/>
  <c r="L49" i="82" s="1"/>
  <c r="Q38" i="81"/>
  <c r="AN10" i="80"/>
  <c r="L7" i="82" s="1"/>
  <c r="J15" i="77"/>
  <c r="K49" i="82" l="1"/>
  <c r="Q45" i="81"/>
  <c r="I93" i="77"/>
  <c r="I99" i="77"/>
  <c r="J17" i="77"/>
  <c r="J16" i="77"/>
  <c r="J18" i="77"/>
  <c r="I100" i="77" l="1"/>
  <c r="J14" i="77"/>
  <c r="I18" i="77" l="1"/>
  <c r="K18" i="77" s="1"/>
  <c r="AA90" i="66"/>
  <c r="O90" i="66"/>
  <c r="AG90" i="66"/>
  <c r="AA69" i="66"/>
  <c r="U48" i="66"/>
  <c r="U27" i="66"/>
  <c r="O27" i="66"/>
  <c r="O48" i="66"/>
  <c r="U90" i="66"/>
  <c r="U69" i="66"/>
  <c r="AM90" i="66"/>
  <c r="AA48" i="66"/>
  <c r="AG69" i="66"/>
  <c r="AM48" i="66"/>
  <c r="AM69" i="66"/>
  <c r="O69" i="66"/>
  <c r="AA27" i="66"/>
  <c r="AG48" i="66"/>
  <c r="AM27" i="66"/>
  <c r="AG27" i="66"/>
  <c r="AD89" i="66"/>
  <c r="R68" i="66"/>
  <c r="L68" i="66"/>
  <c r="AJ47" i="66"/>
  <c r="AJ89" i="66"/>
  <c r="R89" i="66"/>
  <c r="L89" i="66"/>
  <c r="AD26" i="66"/>
  <c r="X68" i="66"/>
  <c r="AJ26" i="66"/>
  <c r="X47" i="66"/>
  <c r="AJ68" i="66"/>
  <c r="AD68" i="66"/>
  <c r="L26" i="66"/>
  <c r="L47" i="66"/>
  <c r="R26" i="66"/>
  <c r="X89" i="66"/>
  <c r="X26" i="66"/>
  <c r="R47" i="66"/>
  <c r="AD47" i="66"/>
  <c r="I15" i="77"/>
  <c r="K15" i="77" s="1"/>
  <c r="AJ90" i="66"/>
  <c r="X90" i="66"/>
  <c r="L90" i="66"/>
  <c r="AD69" i="66"/>
  <c r="R69" i="66"/>
  <c r="AJ48" i="66"/>
  <c r="X69" i="66"/>
  <c r="AD48" i="66"/>
  <c r="AD27" i="66"/>
  <c r="AD90" i="66"/>
  <c r="X48" i="66"/>
  <c r="R48" i="66"/>
  <c r="AJ27" i="66"/>
  <c r="L27" i="66"/>
  <c r="L48" i="66"/>
  <c r="R27" i="66"/>
  <c r="R90" i="66"/>
  <c r="AJ69" i="66"/>
  <c r="L69" i="66"/>
  <c r="X27" i="66"/>
  <c r="I17" i="77"/>
  <c r="K17" i="77" s="1"/>
  <c r="AL90" i="66"/>
  <c r="Z27" i="66"/>
  <c r="AF90" i="66"/>
  <c r="N90" i="66"/>
  <c r="N69" i="66"/>
  <c r="N48" i="66"/>
  <c r="T90" i="66"/>
  <c r="T27" i="66"/>
  <c r="T69" i="66"/>
  <c r="AL27" i="66"/>
  <c r="Z69" i="66"/>
  <c r="AL69" i="66"/>
  <c r="Z90" i="66"/>
  <c r="AL48" i="66"/>
  <c r="Z48" i="66"/>
  <c r="N27" i="66"/>
  <c r="AF27" i="66"/>
  <c r="AF48" i="66"/>
  <c r="T48" i="66"/>
  <c r="AF69" i="66"/>
  <c r="M68" i="66"/>
  <c r="AK47" i="66"/>
  <c r="S89" i="66"/>
  <c r="AK68" i="66"/>
  <c r="AK89" i="66"/>
  <c r="AE68" i="66"/>
  <c r="Y47" i="66"/>
  <c r="M47" i="66"/>
  <c r="AE47" i="66"/>
  <c r="AK26" i="66"/>
  <c r="AE89" i="66"/>
  <c r="Y68" i="66"/>
  <c r="M26" i="66"/>
  <c r="S68" i="66"/>
  <c r="S26" i="66"/>
  <c r="Y26" i="66"/>
  <c r="Y89" i="66"/>
  <c r="M89" i="66"/>
  <c r="AE26" i="66"/>
  <c r="S47" i="66"/>
  <c r="I16" i="77"/>
  <c r="K16" i="77" s="1"/>
  <c r="AE48" i="66"/>
  <c r="AK90" i="66"/>
  <c r="Y90" i="66"/>
  <c r="AK48" i="66"/>
  <c r="M90" i="66"/>
  <c r="Y27" i="66"/>
  <c r="AE90" i="66"/>
  <c r="Y69" i="66"/>
  <c r="S48" i="66"/>
  <c r="S27" i="66"/>
  <c r="M27" i="66"/>
  <c r="M48" i="66"/>
  <c r="S69" i="66"/>
  <c r="S90" i="66"/>
  <c r="AE27" i="66"/>
  <c r="AK27" i="66"/>
  <c r="AK69" i="66"/>
  <c r="M69" i="66"/>
  <c r="Y48" i="66"/>
  <c r="AE69" i="66"/>
  <c r="I11" i="77"/>
  <c r="K11" i="77" s="1"/>
  <c r="T89" i="66"/>
  <c r="AF68" i="66"/>
  <c r="Z47" i="66"/>
  <c r="N47" i="66"/>
  <c r="AF89" i="66"/>
  <c r="Z68" i="66"/>
  <c r="AL26" i="66"/>
  <c r="N68" i="66"/>
  <c r="T47" i="66"/>
  <c r="T26" i="66"/>
  <c r="N89" i="66"/>
  <c r="Z89" i="66"/>
  <c r="AL47" i="66"/>
  <c r="Z26" i="66"/>
  <c r="AF26" i="66"/>
  <c r="AL68" i="66"/>
  <c r="T68" i="66"/>
  <c r="AL89" i="66"/>
  <c r="N26" i="66"/>
  <c r="AF47" i="66"/>
  <c r="AM68" i="66"/>
  <c r="AM89" i="66"/>
  <c r="AA68" i="66"/>
  <c r="U89" i="66"/>
  <c r="AG47" i="66"/>
  <c r="AM26" i="66"/>
  <c r="AM47" i="66"/>
  <c r="AG26" i="66"/>
  <c r="O89" i="66"/>
  <c r="O68" i="66"/>
  <c r="AA47" i="66"/>
  <c r="U47" i="66"/>
  <c r="O26" i="66"/>
  <c r="AG68" i="66"/>
  <c r="AA26" i="66"/>
  <c r="O47" i="66"/>
  <c r="AA89" i="66"/>
  <c r="AG89" i="66"/>
  <c r="U68" i="66"/>
  <c r="U26" i="66"/>
  <c r="I9" i="77"/>
  <c r="K9" i="77" s="1"/>
  <c r="I12" i="77"/>
  <c r="K12" i="77" s="1"/>
  <c r="I10" i="77"/>
  <c r="K10" i="77" s="1"/>
  <c r="I14" i="77" l="1"/>
  <c r="K14" i="77" s="1"/>
  <c r="W69" i="66"/>
  <c r="AC48" i="66"/>
  <c r="AI48" i="66"/>
  <c r="AC27" i="66"/>
  <c r="K90" i="66"/>
  <c r="W27" i="66"/>
  <c r="AC90" i="66"/>
  <c r="K69" i="66"/>
  <c r="W48" i="66"/>
  <c r="Q48" i="66"/>
  <c r="AI27" i="66"/>
  <c r="K27" i="66"/>
  <c r="K48" i="66"/>
  <c r="AI90" i="66"/>
  <c r="AI69" i="66"/>
  <c r="Q69" i="66"/>
  <c r="W90" i="66"/>
  <c r="Q90" i="66"/>
  <c r="Q27" i="66"/>
  <c r="AC69" i="66"/>
  <c r="E6" i="72"/>
  <c r="E5" i="72"/>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J171" i="77"/>
  <c r="K171" i="77" s="1"/>
  <c r="L171" i="77"/>
  <c r="J172" i="77"/>
  <c r="K172" i="77" s="1"/>
  <c r="L172" i="77"/>
  <c r="J173" i="77"/>
  <c r="K173" i="77" s="1"/>
  <c r="L173" i="77"/>
  <c r="J174" i="77"/>
  <c r="K174" i="77" s="1"/>
  <c r="L174" i="77"/>
  <c r="J175" i="77"/>
  <c r="K175" i="77" s="1"/>
  <c r="L175" i="77"/>
  <c r="J176" i="77"/>
  <c r="K176" i="77" s="1"/>
  <c r="L176" i="77"/>
  <c r="J177" i="77"/>
  <c r="K177" i="77" s="1"/>
  <c r="L177" i="77"/>
  <c r="J178" i="77"/>
  <c r="K178" i="77" s="1"/>
  <c r="L178" i="77"/>
  <c r="J179" i="77"/>
  <c r="K179" i="77" s="1"/>
  <c r="L179" i="77"/>
  <c r="J180" i="77"/>
  <c r="K180" i="77" s="1"/>
  <c r="L180" i="77"/>
  <c r="J181" i="77"/>
  <c r="K181" i="77" s="1"/>
  <c r="L181" i="77"/>
  <c r="J182" i="77"/>
  <c r="K182" i="77" s="1"/>
  <c r="L182" i="77"/>
  <c r="J183" i="77"/>
  <c r="K183" i="77" s="1"/>
  <c r="L183" i="77"/>
  <c r="J184" i="77"/>
  <c r="K184" i="77" s="1"/>
  <c r="L184" i="77"/>
  <c r="J185" i="77"/>
  <c r="K185" i="77" s="1"/>
  <c r="L185" i="77"/>
  <c r="J186" i="77"/>
  <c r="K186" i="77" s="1"/>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G163" i="77"/>
  <c r="G169"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187" i="77" l="1"/>
  <c r="K193" i="77"/>
  <c r="K199" i="77"/>
  <c r="K203" i="77"/>
  <c r="K202" i="77"/>
  <c r="K194" i="77"/>
  <c r="K192" i="77"/>
  <c r="K191" i="77"/>
  <c r="K201" i="77"/>
  <c r="K195" i="77"/>
  <c r="K197" i="77"/>
  <c r="K204" i="77"/>
  <c r="K188" i="77"/>
  <c r="K196" i="77"/>
  <c r="K200" i="77"/>
  <c r="K190" i="77"/>
  <c r="K189" i="77"/>
  <c r="K198" i="77"/>
  <c r="K391" i="78"/>
  <c r="K239" i="78"/>
  <c r="K221" i="78"/>
  <c r="K207" i="78"/>
  <c r="K183" i="78"/>
  <c r="K175" i="78"/>
  <c r="K171" i="78"/>
  <c r="K155" i="78"/>
  <c r="K151" i="78"/>
  <c r="K147" i="78"/>
  <c r="K113" i="78"/>
  <c r="K95" i="78"/>
  <c r="K91" i="78"/>
  <c r="K84" i="78"/>
  <c r="K403" i="78"/>
  <c r="K96" i="78"/>
  <c r="H85" i="78"/>
  <c r="K376" i="78"/>
  <c r="K316" i="78"/>
  <c r="K312" i="78"/>
  <c r="K300" i="78"/>
  <c r="K296" i="78"/>
  <c r="K293" i="78"/>
  <c r="K281" i="78"/>
  <c r="K212" i="78"/>
  <c r="K128" i="78"/>
  <c r="K124" i="78"/>
  <c r="K120" i="78"/>
  <c r="H361" i="77"/>
  <c r="K408" i="77"/>
  <c r="K396" i="77"/>
  <c r="K348" i="77"/>
  <c r="K340" i="77"/>
  <c r="K324" i="77"/>
  <c r="K304" i="77"/>
  <c r="K300" i="77"/>
  <c r="K288" i="77"/>
  <c r="K284" i="77"/>
  <c r="K216"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K421" i="77"/>
  <c r="K418" i="77"/>
  <c r="K403" i="77"/>
  <c r="K399" i="77"/>
  <c r="K391" i="77"/>
  <c r="K283" i="77"/>
  <c r="K24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375" i="77"/>
  <c r="K369" i="77"/>
  <c r="K315" i="77"/>
  <c r="K298" i="77"/>
  <c r="K261" i="77"/>
  <c r="K244" i="77"/>
  <c r="K423" i="77"/>
  <c r="K412" i="77"/>
  <c r="K410" i="77"/>
  <c r="K406" i="77"/>
  <c r="K339" i="77"/>
  <c r="K332" i="77"/>
  <c r="K282" i="77"/>
  <c r="K278" i="77"/>
  <c r="K240" i="77"/>
  <c r="K234" i="77"/>
  <c r="K232" i="77"/>
  <c r="K230" i="77"/>
  <c r="K211" i="77"/>
  <c r="K386" i="77"/>
  <c r="K318" i="77"/>
  <c r="K314" i="77"/>
  <c r="K295" i="77"/>
  <c r="K291" i="77"/>
  <c r="K289" i="77"/>
  <c r="K264" i="77"/>
  <c r="K260" i="77"/>
  <c r="K224" i="77"/>
  <c r="H367" i="77"/>
  <c r="H349" i="77"/>
  <c r="H187" i="77"/>
  <c r="K385" i="77"/>
  <c r="K381" i="77"/>
  <c r="K379" i="77"/>
  <c r="K316" i="77"/>
  <c r="K301" i="77"/>
  <c r="H289" i="77"/>
  <c r="H253" i="77"/>
  <c r="H217" i="77"/>
  <c r="K424" i="77"/>
  <c r="K409" i="77"/>
  <c r="K382" i="77"/>
  <c r="K331" i="77"/>
  <c r="K327" i="77"/>
  <c r="K325" i="77"/>
  <c r="K355" i="77"/>
  <c r="K372" i="77"/>
  <c r="K368" i="77"/>
  <c r="H145"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62" i="77"/>
  <c r="K208" i="77"/>
  <c r="K420" i="77"/>
  <c r="K388" i="77"/>
  <c r="K366" i="77"/>
  <c r="K334" i="77"/>
  <c r="K312" i="77"/>
  <c r="K280" i="77"/>
  <c r="K258" i="77"/>
  <c r="K226" i="77"/>
  <c r="K330" i="77"/>
  <c r="K276" i="77"/>
  <c r="K222" i="77"/>
  <c r="H385" i="77"/>
  <c r="H313" i="77"/>
  <c r="H241" i="77"/>
  <c r="H205" i="77"/>
  <c r="H169" i="77"/>
  <c r="H397" i="77"/>
  <c r="K395" i="77"/>
  <c r="K215" i="77"/>
  <c r="H409" i="77"/>
  <c r="H175" i="77"/>
  <c r="K344" i="77"/>
  <c r="K326" i="77"/>
  <c r="K308" i="77"/>
  <c r="K290" i="77"/>
  <c r="K272" i="77"/>
  <c r="K254" i="77"/>
  <c r="K236" i="77"/>
  <c r="K218" i="77"/>
  <c r="K413" i="77"/>
  <c r="K377" i="77"/>
  <c r="K359" i="77"/>
  <c r="K341" i="77"/>
  <c r="K323" i="77"/>
  <c r="K305" i="77"/>
  <c r="K287" i="77"/>
  <c r="K269" i="77"/>
  <c r="K251" i="77"/>
  <c r="K233" i="77"/>
  <c r="H337" i="77"/>
  <c r="H301" i="77"/>
  <c r="H247" i="77"/>
  <c r="H157" i="77"/>
  <c r="K416" i="77"/>
  <c r="K398" i="77"/>
  <c r="K380" i="77"/>
  <c r="K362" i="77"/>
  <c r="K419" i="77"/>
  <c r="K401" i="77"/>
  <c r="K383" i="77"/>
  <c r="K365" i="77"/>
  <c r="K347" i="77"/>
  <c r="K329" i="77"/>
  <c r="K311" i="77"/>
  <c r="K293" i="77"/>
  <c r="K275" i="77"/>
  <c r="K257" i="77"/>
  <c r="K239" i="77"/>
  <c r="K221" i="77"/>
  <c r="K425" i="77"/>
  <c r="K407" i="77"/>
  <c r="K389" i="77"/>
  <c r="K371" i="77"/>
  <c r="K353" i="77"/>
  <c r="K335" i="77"/>
  <c r="K317" i="77"/>
  <c r="K299" i="77"/>
  <c r="K281" i="77"/>
  <c r="K263" i="77"/>
  <c r="K245" i="77"/>
  <c r="K227" i="77"/>
  <c r="K209" i="77"/>
  <c r="K164" i="78"/>
  <c r="K118" i="78"/>
  <c r="H217" i="78"/>
  <c r="H403" i="77"/>
  <c r="H331" i="77"/>
  <c r="H295" i="77"/>
  <c r="H259" i="77"/>
  <c r="H223" i="77"/>
  <c r="H151" i="77"/>
  <c r="K136" i="78"/>
  <c r="H391" i="78"/>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L46" i="72"/>
  <c r="X45" i="72"/>
  <c r="U45" i="72"/>
  <c r="X44" i="72"/>
  <c r="U44" i="72"/>
  <c r="X43" i="72"/>
  <c r="U43" i="72"/>
  <c r="X42" i="72"/>
  <c r="U42" i="72"/>
  <c r="X41" i="72"/>
  <c r="U41" i="72"/>
  <c r="X40" i="72"/>
  <c r="U40" i="72"/>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X14" i="72"/>
  <c r="U14" i="72"/>
  <c r="X13" i="72"/>
  <c r="U13" i="72"/>
  <c r="X12" i="72"/>
  <c r="U12" i="72"/>
  <c r="X11" i="72"/>
  <c r="U11" i="72"/>
  <c r="X10" i="72"/>
  <c r="L10" i="72"/>
  <c r="F7" i="78" s="1"/>
  <c r="F221" i="68"/>
  <c r="F220" i="68"/>
  <c r="F219" i="68"/>
  <c r="F218" i="68"/>
  <c r="F217" i="68"/>
  <c r="F216" i="68"/>
  <c r="F215" i="68"/>
  <c r="F214" i="68"/>
  <c r="F213" i="68"/>
  <c r="F212" i="68"/>
  <c r="F211" i="68"/>
  <c r="F210" i="68"/>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F25" i="78" l="1"/>
  <c r="AB63" i="72"/>
  <c r="AF21" i="72"/>
  <c r="AE21" i="72" s="1"/>
  <c r="J18" i="78" s="1"/>
  <c r="AB23" i="72"/>
  <c r="AC23" i="72" s="1"/>
  <c r="I20" i="78" s="1"/>
  <c r="AF51" i="72"/>
  <c r="AE51" i="72" s="1"/>
  <c r="J48" i="78" s="1"/>
  <c r="AF30" i="72"/>
  <c r="AE30" i="72" s="1"/>
  <c r="J27" i="78" s="1"/>
  <c r="AB54" i="72"/>
  <c r="AC54" i="72" s="1"/>
  <c r="I51" i="78" s="1"/>
  <c r="AB61" i="72"/>
  <c r="AD61" i="72" s="1"/>
  <c r="AB18" i="72"/>
  <c r="AC18" i="72" s="1"/>
  <c r="I15" i="78" s="1"/>
  <c r="AF37" i="72"/>
  <c r="AE37" i="72" s="1"/>
  <c r="J34" i="78" s="1"/>
  <c r="AF62" i="72"/>
  <c r="AE62" i="72" s="1"/>
  <c r="J59" i="78" s="1"/>
  <c r="AF19" i="72"/>
  <c r="AE19" i="72" s="1"/>
  <c r="J16" i="78" s="1"/>
  <c r="AF45" i="72"/>
  <c r="AE45" i="72" s="1"/>
  <c r="J42" i="78" s="1"/>
  <c r="M52" i="72"/>
  <c r="F49" i="78"/>
  <c r="M16" i="72"/>
  <c r="F13" i="78"/>
  <c r="M34" i="72"/>
  <c r="AB34" i="72" s="1"/>
  <c r="AD34" i="72" s="1"/>
  <c r="AB35" i="72" s="1"/>
  <c r="AC35" i="72" s="1"/>
  <c r="AB39" i="72"/>
  <c r="AC39" i="72" s="1"/>
  <c r="I36" i="78" s="1"/>
  <c r="M58" i="72"/>
  <c r="F55" i="78"/>
  <c r="M22" i="72"/>
  <c r="AB22" i="72" s="1"/>
  <c r="F19" i="78"/>
  <c r="M40" i="72"/>
  <c r="AB40" i="72" s="1"/>
  <c r="F37" i="78"/>
  <c r="AB19" i="72"/>
  <c r="AD19" i="72" s="1"/>
  <c r="M46" i="72"/>
  <c r="AB46" i="72" s="1"/>
  <c r="F43" i="78"/>
  <c r="M64" i="72"/>
  <c r="B223" i="68"/>
  <c r="M10" i="72"/>
  <c r="AB10" i="72" s="1"/>
  <c r="AD63" i="72"/>
  <c r="AC63" i="72"/>
  <c r="I60" i="78" s="1"/>
  <c r="AB20" i="72"/>
  <c r="AC20" i="72" s="1"/>
  <c r="I17" i="78" s="1"/>
  <c r="AB21" i="72"/>
  <c r="AD21" i="72" s="1"/>
  <c r="AB37" i="72"/>
  <c r="AF43" i="72"/>
  <c r="AE43" i="72" s="1"/>
  <c r="J40" i="78" s="1"/>
  <c r="AB55" i="72"/>
  <c r="AD55" i="72" s="1"/>
  <c r="AF32" i="72"/>
  <c r="AE32" i="72" s="1"/>
  <c r="J29" i="78" s="1"/>
  <c r="AB51" i="72"/>
  <c r="AC51" i="72" s="1"/>
  <c r="AB53" i="72"/>
  <c r="AD53" i="72" s="1"/>
  <c r="AF60" i="72"/>
  <c r="AE60" i="72" s="1"/>
  <c r="J57" i="78" s="1"/>
  <c r="AF66" i="72"/>
  <c r="AE66" i="72" s="1"/>
  <c r="J63" i="78" s="1"/>
  <c r="AF13" i="72"/>
  <c r="AE13" i="72" s="1"/>
  <c r="J10" i="78" s="1"/>
  <c r="AF15" i="72"/>
  <c r="AE15" i="72" s="1"/>
  <c r="J12" i="78" s="1"/>
  <c r="AF26" i="72"/>
  <c r="AE26" i="72" s="1"/>
  <c r="J23" i="78" s="1"/>
  <c r="AB36" i="72"/>
  <c r="AD36" i="72" s="1"/>
  <c r="AB38" i="72"/>
  <c r="AC38" i="72" s="1"/>
  <c r="I35" i="78" s="1"/>
  <c r="AB44" i="72"/>
  <c r="AB45" i="72"/>
  <c r="AC45" i="72"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F50" i="72"/>
  <c r="AE50" i="72" s="1"/>
  <c r="J47" i="78" s="1"/>
  <c r="AB49" i="72"/>
  <c r="AB50" i="72"/>
  <c r="AB25" i="72"/>
  <c r="AB30" i="72"/>
  <c r="AF31" i="72"/>
  <c r="AE31" i="72" s="1"/>
  <c r="J28" i="78" s="1"/>
  <c r="AB31" i="72"/>
  <c r="AB42" i="72"/>
  <c r="AD52" i="72"/>
  <c r="AB59" i="72"/>
  <c r="AF65" i="72"/>
  <c r="AE65" i="72" s="1"/>
  <c r="J62" i="78" s="1"/>
  <c r="AB64" i="72"/>
  <c r="AB65" i="72"/>
  <c r="AB17" i="72"/>
  <c r="AF23" i="72"/>
  <c r="AE23" i="72" s="1"/>
  <c r="M28" i="72"/>
  <c r="AB28" i="72" s="1"/>
  <c r="AF48" i="72"/>
  <c r="AE48" i="72" s="1"/>
  <c r="J45" i="78" s="1"/>
  <c r="AB48" i="72"/>
  <c r="AF49" i="72"/>
  <c r="AE49" i="72" s="1"/>
  <c r="J46" i="78" s="1"/>
  <c r="AF63" i="72"/>
  <c r="AE63" i="72" s="1"/>
  <c r="J60" i="78" s="1"/>
  <c r="AB62" i="72"/>
  <c r="AF24" i="72"/>
  <c r="AE24" i="72" s="1"/>
  <c r="J21"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6" i="72"/>
  <c r="AE36" i="72" s="1"/>
  <c r="J33" i="78" s="1"/>
  <c r="AF38" i="72"/>
  <c r="AE38" i="72" s="1"/>
  <c r="J35" i="78" s="1"/>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R8" i="66"/>
  <c r="B221" i="68"/>
  <c r="B222" i="68"/>
  <c r="K154" i="64" l="1"/>
  <c r="L154" i="64" s="1"/>
  <c r="K142" i="64"/>
  <c r="L142" i="64" s="1"/>
  <c r="K148" i="64"/>
  <c r="L148" i="64" s="1"/>
  <c r="K130" i="64"/>
  <c r="L130" i="64" s="1"/>
  <c r="K136" i="64"/>
  <c r="L136" i="64" s="1"/>
  <c r="K124" i="64"/>
  <c r="L124" i="64" s="1"/>
  <c r="K10" i="64"/>
  <c r="L10" i="64" s="1"/>
  <c r="K16" i="64"/>
  <c r="L16" i="64" s="1"/>
  <c r="K22" i="64"/>
  <c r="L22" i="64" s="1"/>
  <c r="K28" i="64"/>
  <c r="L28" i="64" s="1"/>
  <c r="K34" i="64"/>
  <c r="L34" i="64" s="1"/>
  <c r="K40" i="64"/>
  <c r="L40" i="64" s="1"/>
  <c r="K46" i="64"/>
  <c r="L46" i="64" s="1"/>
  <c r="K52" i="64"/>
  <c r="L52" i="64" s="1"/>
  <c r="K58" i="64"/>
  <c r="L58" i="64" s="1"/>
  <c r="K64" i="64"/>
  <c r="L64" i="64" s="1"/>
  <c r="K70" i="64"/>
  <c r="L70" i="64" s="1"/>
  <c r="K76" i="64"/>
  <c r="L76" i="64" s="1"/>
  <c r="K82" i="64"/>
  <c r="L82" i="64" s="1"/>
  <c r="K88" i="64"/>
  <c r="L88" i="64" s="1"/>
  <c r="K94" i="64"/>
  <c r="L94" i="64" s="1"/>
  <c r="K100" i="64"/>
  <c r="L100" i="64" s="1"/>
  <c r="K106" i="64"/>
  <c r="L106" i="64" s="1"/>
  <c r="K112" i="64"/>
  <c r="L112" i="64" s="1"/>
  <c r="K118" i="64"/>
  <c r="L118" i="64" s="1"/>
  <c r="K16" i="84"/>
  <c r="L16" i="84" s="1"/>
  <c r="K22" i="84"/>
  <c r="L22" i="84" s="1"/>
  <c r="K28" i="84"/>
  <c r="L28" i="84" s="1"/>
  <c r="K34" i="84"/>
  <c r="L34" i="84" s="1"/>
  <c r="K40" i="84"/>
  <c r="L40" i="84" s="1"/>
  <c r="K46" i="84"/>
  <c r="L46" i="84" s="1"/>
  <c r="K52" i="84"/>
  <c r="L52" i="84" s="1"/>
  <c r="K58" i="84"/>
  <c r="L58" i="84" s="1"/>
  <c r="K64" i="84"/>
  <c r="L64" i="84" s="1"/>
  <c r="K10" i="84"/>
  <c r="L10" i="84" s="1"/>
  <c r="P109" i="66"/>
  <c r="AH109" i="66"/>
  <c r="AB88" i="66"/>
  <c r="V88" i="66"/>
  <c r="V67" i="66"/>
  <c r="AB67" i="66"/>
  <c r="V109" i="66"/>
  <c r="J67" i="66"/>
  <c r="P67" i="66"/>
  <c r="AB109" i="66"/>
  <c r="AH88" i="66"/>
  <c r="J88" i="66"/>
  <c r="AH67" i="66"/>
  <c r="J109" i="66"/>
  <c r="P88" i="66"/>
  <c r="I49" i="77"/>
  <c r="I43" i="77"/>
  <c r="K43" i="77" s="1"/>
  <c r="P74" i="66"/>
  <c r="J74" i="66"/>
  <c r="AH53" i="66"/>
  <c r="V53" i="66"/>
  <c r="J53" i="66"/>
  <c r="V95" i="66"/>
  <c r="AH74" i="66"/>
  <c r="V74" i="66"/>
  <c r="AB95" i="66"/>
  <c r="P95" i="66"/>
  <c r="V32" i="66"/>
  <c r="J95" i="66"/>
  <c r="AH95" i="66"/>
  <c r="AB53" i="66"/>
  <c r="AB32" i="66"/>
  <c r="P32" i="66"/>
  <c r="AB74" i="66"/>
  <c r="AH32" i="66"/>
  <c r="P53" i="66"/>
  <c r="J32" i="66"/>
  <c r="I31" i="77"/>
  <c r="I55" i="77"/>
  <c r="K51" i="78"/>
  <c r="AD54" i="72"/>
  <c r="AC36" i="72"/>
  <c r="I33" i="78" s="1"/>
  <c r="K33" i="78" s="1"/>
  <c r="AC34" i="72"/>
  <c r="I31" i="78" s="1"/>
  <c r="K15" i="78"/>
  <c r="AD18" i="72"/>
  <c r="AD51" i="72"/>
  <c r="AD23" i="72"/>
  <c r="AD20" i="72"/>
  <c r="J64" i="83"/>
  <c r="AJ64" i="83"/>
  <c r="N13" i="66"/>
  <c r="Y14" i="66"/>
  <c r="O14" i="66"/>
  <c r="AA11" i="66"/>
  <c r="AD11" i="66"/>
  <c r="S12" i="66"/>
  <c r="AC21" i="72"/>
  <c r="O47" i="74" s="1"/>
  <c r="AC61" i="72"/>
  <c r="I58" i="78" s="1"/>
  <c r="K58" i="78" s="1"/>
  <c r="AD45" i="72"/>
  <c r="AJ8" i="66"/>
  <c r="AD8" i="66"/>
  <c r="AD39" i="72"/>
  <c r="X8" i="66"/>
  <c r="L8" i="66"/>
  <c r="AC55" i="72"/>
  <c r="I52" i="78" s="1"/>
  <c r="K52" i="78" s="1"/>
  <c r="K60" i="78"/>
  <c r="K54" i="78"/>
  <c r="AD38" i="72"/>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AG37" i="74"/>
  <c r="AC53" i="72"/>
  <c r="I50" i="78" s="1"/>
  <c r="K50" i="78" s="1"/>
  <c r="I32" i="78"/>
  <c r="K17" i="78"/>
  <c r="AG23" i="72"/>
  <c r="J20" i="78"/>
  <c r="K20" i="78" s="1"/>
  <c r="AC19" i="72"/>
  <c r="K35" i="78"/>
  <c r="K36" i="78"/>
  <c r="AD57" i="72"/>
  <c r="L5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43"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B41" i="72" s="1"/>
  <c r="AC41" i="72" s="1"/>
  <c r="AC40" i="72"/>
  <c r="AD44" i="72"/>
  <c r="AC44" i="72"/>
  <c r="AD35" i="72"/>
  <c r="AC56" i="72"/>
  <c r="N53" i="74" s="1"/>
  <c r="AD56" i="72"/>
  <c r="AC37" i="72"/>
  <c r="AD37" i="72"/>
  <c r="AD10" i="72"/>
  <c r="AB11" i="72" s="1"/>
  <c r="AC10" i="72"/>
  <c r="I7" i="78" s="1"/>
  <c r="AD33" i="72"/>
  <c r="AC33" i="72"/>
  <c r="AG49" i="74" s="1"/>
  <c r="AC26" i="72"/>
  <c r="AD26" i="72"/>
  <c r="AD66" i="72"/>
  <c r="AC66" i="72"/>
  <c r="R55" i="74" s="1"/>
  <c r="AD12" i="72"/>
  <c r="AC12" i="72"/>
  <c r="I9" i="78" s="1"/>
  <c r="K9" i="78" s="1"/>
  <c r="AG57" i="72"/>
  <c r="AC17" i="72"/>
  <c r="AD17" i="72"/>
  <c r="AD32" i="72"/>
  <c r="AC32" i="72"/>
  <c r="AL49" i="74" s="1"/>
  <c r="AC43" i="72"/>
  <c r="Y41" i="74" s="1"/>
  <c r="AD43" i="72"/>
  <c r="AD69" i="72"/>
  <c r="AC69" i="72"/>
  <c r="AG35" i="74" s="1"/>
  <c r="AD28" i="72"/>
  <c r="AB29" i="72" s="1"/>
  <c r="AD29" i="72" s="1"/>
  <c r="AC28" i="72"/>
  <c r="AD65" i="72"/>
  <c r="AC65" i="72"/>
  <c r="Q35" i="74" s="1"/>
  <c r="AD42" i="72"/>
  <c r="AC42" i="72"/>
  <c r="L51" i="74" s="1"/>
  <c r="AD50" i="72"/>
  <c r="AC50" i="72"/>
  <c r="AL42" i="74" s="1"/>
  <c r="AD15" i="72"/>
  <c r="AC15" i="72"/>
  <c r="I12" i="78" s="1"/>
  <c r="K12" i="78" s="1"/>
  <c r="AC58" i="72"/>
  <c r="AD58" i="72"/>
  <c r="AC60" i="72"/>
  <c r="AJ44" i="74" s="1"/>
  <c r="AD60" i="72"/>
  <c r="AC46" i="72"/>
  <c r="AD46" i="72"/>
  <c r="AB47" i="72" s="1"/>
  <c r="AD47" i="72" s="1"/>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D22" i="72"/>
  <c r="AD59" i="72"/>
  <c r="AC59" i="72"/>
  <c r="AC44" i="74" s="1"/>
  <c r="AD31" i="72"/>
  <c r="AC31" i="72"/>
  <c r="M49" i="74" s="1"/>
  <c r="Z7" i="66"/>
  <c r="T7" i="66"/>
  <c r="AG8" i="66"/>
  <c r="AM8" i="66"/>
  <c r="AA8" i="66"/>
  <c r="U8" i="66"/>
  <c r="O8" i="66"/>
  <c r="M14" i="66"/>
  <c r="AI8" i="66"/>
  <c r="AC8" i="66"/>
  <c r="W8" i="66"/>
  <c r="Q8" i="66"/>
  <c r="K8" i="66"/>
  <c r="S8" i="66"/>
  <c r="AE8" i="66"/>
  <c r="M8" i="66"/>
  <c r="AK8" i="66"/>
  <c r="Y8" i="66"/>
  <c r="L46" i="66"/>
  <c r="AL46" i="66"/>
  <c r="M7" i="66"/>
  <c r="AE7" i="66"/>
  <c r="Y7" i="66"/>
  <c r="AK7" i="66"/>
  <c r="S7" i="66"/>
  <c r="Z8" i="66"/>
  <c r="N8" i="66"/>
  <c r="AL8" i="66"/>
  <c r="T8" i="66"/>
  <c r="AF8" i="66"/>
  <c r="AL7" i="66"/>
  <c r="N7" i="66"/>
  <c r="AF7" i="66"/>
  <c r="AK6" i="66"/>
  <c r="AE6" i="66"/>
  <c r="Y6" i="66"/>
  <c r="S6" i="66"/>
  <c r="M6" i="66"/>
  <c r="I7" i="77"/>
  <c r="H210" i="68"/>
  <c r="G25" i="78" l="1"/>
  <c r="H25" i="78" s="1"/>
  <c r="P8" i="73"/>
  <c r="N10" i="84"/>
  <c r="G7" i="87"/>
  <c r="H7" i="87" s="1"/>
  <c r="AB14" i="85"/>
  <c r="AB22" i="85"/>
  <c r="J30" i="85"/>
  <c r="J38" i="85"/>
  <c r="AB6" i="85"/>
  <c r="AB38" i="85"/>
  <c r="J6" i="85"/>
  <c r="J14" i="85"/>
  <c r="AB30" i="85"/>
  <c r="M10" i="84"/>
  <c r="AB10" i="84" s="1"/>
  <c r="J22" i="85"/>
  <c r="AH38" i="85"/>
  <c r="P38" i="85"/>
  <c r="AH30" i="85"/>
  <c r="P30" i="85"/>
  <c r="AH22" i="85"/>
  <c r="P22" i="85"/>
  <c r="AH14" i="85"/>
  <c r="P14" i="85"/>
  <c r="AH6" i="85"/>
  <c r="P6" i="85"/>
  <c r="V38" i="85"/>
  <c r="V30" i="85"/>
  <c r="V22" i="85"/>
  <c r="V14" i="85"/>
  <c r="V6" i="85"/>
  <c r="N64" i="84"/>
  <c r="V12" i="85"/>
  <c r="AH44" i="85"/>
  <c r="AB44" i="85"/>
  <c r="V44" i="85"/>
  <c r="P44" i="85"/>
  <c r="J44" i="85"/>
  <c r="AH20" i="85"/>
  <c r="AB20" i="85"/>
  <c r="V20" i="85"/>
  <c r="P20" i="85"/>
  <c r="J20" i="85"/>
  <c r="AH36" i="85"/>
  <c r="AB36" i="85"/>
  <c r="V36" i="85"/>
  <c r="P36" i="85"/>
  <c r="J36" i="85"/>
  <c r="AH12" i="85"/>
  <c r="AB12" i="85"/>
  <c r="J12" i="85"/>
  <c r="P12" i="85"/>
  <c r="M64" i="84"/>
  <c r="AH28" i="85"/>
  <c r="AB28" i="85"/>
  <c r="V28" i="85"/>
  <c r="P28" i="85"/>
  <c r="J28" i="85"/>
  <c r="G61" i="87"/>
  <c r="H61" i="87" s="1"/>
  <c r="N58" i="84"/>
  <c r="AF18" i="85"/>
  <c r="G55" i="87"/>
  <c r="H55" i="87" s="1"/>
  <c r="M58" i="84"/>
  <c r="N42" i="85"/>
  <c r="AF26" i="85"/>
  <c r="N18" i="85"/>
  <c r="AF42" i="85"/>
  <c r="N34" i="85"/>
  <c r="Z10" i="85"/>
  <c r="Z18" i="85"/>
  <c r="Z26" i="85"/>
  <c r="Z34" i="85"/>
  <c r="Z42" i="85"/>
  <c r="T10" i="85"/>
  <c r="AL10" i="85"/>
  <c r="T18" i="85"/>
  <c r="AL18" i="85"/>
  <c r="T26" i="85"/>
  <c r="AL26" i="85"/>
  <c r="T34" i="85"/>
  <c r="AL34" i="85"/>
  <c r="T42" i="85"/>
  <c r="AL42" i="85"/>
  <c r="N10" i="85"/>
  <c r="AF10" i="85"/>
  <c r="AF34" i="85"/>
  <c r="N26" i="85"/>
  <c r="N52" i="84"/>
  <c r="G49" i="87"/>
  <c r="H49" i="87" s="1"/>
  <c r="M52" i="84"/>
  <c r="L10" i="85"/>
  <c r="R10" i="85"/>
  <c r="X10" i="85"/>
  <c r="AD10" i="85"/>
  <c r="AJ10" i="85"/>
  <c r="L18" i="85"/>
  <c r="R18" i="85"/>
  <c r="X18" i="85"/>
  <c r="AD18" i="85"/>
  <c r="AJ18" i="85"/>
  <c r="L26" i="85"/>
  <c r="R26" i="85"/>
  <c r="X26" i="85"/>
  <c r="AD26" i="85"/>
  <c r="AJ26" i="85"/>
  <c r="L34" i="85"/>
  <c r="R34" i="85"/>
  <c r="X34" i="85"/>
  <c r="AD34" i="85"/>
  <c r="AJ34" i="85"/>
  <c r="L42" i="85"/>
  <c r="R42" i="85"/>
  <c r="X42" i="85"/>
  <c r="AD42" i="85"/>
  <c r="AJ42" i="85"/>
  <c r="N46" i="84"/>
  <c r="G43" i="87"/>
  <c r="H43" i="87" s="1"/>
  <c r="P10" i="85"/>
  <c r="AH10" i="85"/>
  <c r="P18" i="85"/>
  <c r="AH18" i="85"/>
  <c r="P26" i="85"/>
  <c r="AH26" i="85"/>
  <c r="P34" i="85"/>
  <c r="AH34" i="85"/>
  <c r="P42" i="85"/>
  <c r="AH42" i="85"/>
  <c r="J10" i="85"/>
  <c r="AB10" i="85"/>
  <c r="J18" i="85"/>
  <c r="AB18" i="85"/>
  <c r="J26" i="85"/>
  <c r="AB26" i="85"/>
  <c r="J34" i="85"/>
  <c r="AB34" i="85"/>
  <c r="J42" i="85"/>
  <c r="AB42" i="85"/>
  <c r="V10" i="85"/>
  <c r="V34" i="85"/>
  <c r="V26" i="85"/>
  <c r="M46" i="84"/>
  <c r="V42" i="85"/>
  <c r="V18" i="85"/>
  <c r="N40" i="84"/>
  <c r="Z24" i="85"/>
  <c r="G37" i="87"/>
  <c r="H37" i="87" s="1"/>
  <c r="M40" i="84"/>
  <c r="Z32" i="85"/>
  <c r="T8" i="85"/>
  <c r="AL8" i="85"/>
  <c r="T16" i="85"/>
  <c r="AL16" i="85"/>
  <c r="T24" i="85"/>
  <c r="AL24" i="85"/>
  <c r="T32" i="85"/>
  <c r="AL32" i="85"/>
  <c r="T40" i="85"/>
  <c r="AL40" i="85"/>
  <c r="N8" i="85"/>
  <c r="AF8" i="85"/>
  <c r="N16" i="85"/>
  <c r="AF16" i="85"/>
  <c r="N24" i="85"/>
  <c r="AF24" i="85"/>
  <c r="N32" i="85"/>
  <c r="AF32" i="85"/>
  <c r="N40" i="85"/>
  <c r="AF40" i="85"/>
  <c r="Z8" i="85"/>
  <c r="Z40" i="85"/>
  <c r="Z16" i="85"/>
  <c r="N34" i="84"/>
  <c r="G31" i="87"/>
  <c r="H31" i="87" s="1"/>
  <c r="M34" i="84"/>
  <c r="L8" i="85"/>
  <c r="R8" i="85"/>
  <c r="X8" i="85"/>
  <c r="AD8" i="85"/>
  <c r="AJ8" i="85"/>
  <c r="L16" i="85"/>
  <c r="R16" i="85"/>
  <c r="X16" i="85"/>
  <c r="AD16" i="85"/>
  <c r="AJ16" i="85"/>
  <c r="L24" i="85"/>
  <c r="R24" i="85"/>
  <c r="X24" i="85"/>
  <c r="AD24" i="85"/>
  <c r="AJ24" i="85"/>
  <c r="L32" i="85"/>
  <c r="R32" i="85"/>
  <c r="X32" i="85"/>
  <c r="AD32" i="85"/>
  <c r="AJ32" i="85"/>
  <c r="L40" i="85"/>
  <c r="R40" i="85"/>
  <c r="X40" i="85"/>
  <c r="AD40" i="85"/>
  <c r="AJ40" i="85"/>
  <c r="N28" i="84"/>
  <c r="J8" i="85"/>
  <c r="AB8" i="85"/>
  <c r="AB16" i="85"/>
  <c r="J24" i="85"/>
  <c r="J32" i="85"/>
  <c r="AB32" i="85"/>
  <c r="AB40" i="85"/>
  <c r="V8" i="85"/>
  <c r="V24" i="85"/>
  <c r="V32" i="85"/>
  <c r="P8" i="85"/>
  <c r="AH8" i="85"/>
  <c r="P40" i="85"/>
  <c r="AH24" i="85"/>
  <c r="P32" i="85"/>
  <c r="AH16" i="85"/>
  <c r="M28" i="84"/>
  <c r="AH32" i="85"/>
  <c r="P24" i="85"/>
  <c r="AH40" i="85"/>
  <c r="P16" i="85"/>
  <c r="V40" i="85"/>
  <c r="V16" i="85"/>
  <c r="J40" i="85"/>
  <c r="AB24" i="85"/>
  <c r="J16" i="85"/>
  <c r="G25" i="87"/>
  <c r="H25" i="87" s="1"/>
  <c r="N22" i="84"/>
  <c r="G19" i="87"/>
  <c r="H19" i="87" s="1"/>
  <c r="AL22" i="85"/>
  <c r="T38" i="85"/>
  <c r="T14" i="85"/>
  <c r="AL14" i="85"/>
  <c r="M22" i="84"/>
  <c r="AL38" i="85"/>
  <c r="T30" i="85"/>
  <c r="N6" i="85"/>
  <c r="AF6" i="85"/>
  <c r="N14" i="85"/>
  <c r="AF14" i="85"/>
  <c r="N22" i="85"/>
  <c r="AF22" i="85"/>
  <c r="N30" i="85"/>
  <c r="AF30" i="85"/>
  <c r="N38" i="85"/>
  <c r="AF38" i="85"/>
  <c r="Z6" i="85"/>
  <c r="Z14" i="85"/>
  <c r="Z22" i="85"/>
  <c r="Z30" i="85"/>
  <c r="Z38" i="85"/>
  <c r="T6" i="85"/>
  <c r="AL6" i="85"/>
  <c r="AL30" i="85"/>
  <c r="T22" i="85"/>
  <c r="N16" i="84"/>
  <c r="G13" i="87"/>
  <c r="H13" i="87" s="1"/>
  <c r="M16" i="84"/>
  <c r="L6" i="85"/>
  <c r="R6" i="85"/>
  <c r="X6" i="85"/>
  <c r="AD6" i="85"/>
  <c r="AJ6" i="85"/>
  <c r="L14" i="85"/>
  <c r="R14" i="85"/>
  <c r="X14" i="85"/>
  <c r="AD14" i="85"/>
  <c r="AJ14" i="85"/>
  <c r="L22" i="85"/>
  <c r="R22" i="85"/>
  <c r="X22" i="85"/>
  <c r="AD22" i="85"/>
  <c r="AJ22" i="85"/>
  <c r="L30" i="85"/>
  <c r="R30" i="85"/>
  <c r="X30" i="85"/>
  <c r="AD30" i="85"/>
  <c r="AJ30" i="85"/>
  <c r="L38" i="85"/>
  <c r="R38" i="85"/>
  <c r="X38" i="85"/>
  <c r="AD38" i="85"/>
  <c r="AJ38" i="85"/>
  <c r="M118" i="64"/>
  <c r="AB118" i="64" s="1"/>
  <c r="G115" i="77"/>
  <c r="H115" i="77" s="1"/>
  <c r="N118" i="64"/>
  <c r="G109" i="77"/>
  <c r="H109" i="77" s="1"/>
  <c r="M112" i="64"/>
  <c r="AB112" i="64" s="1"/>
  <c r="N112" i="64"/>
  <c r="M106" i="64"/>
  <c r="AB106" i="64" s="1"/>
  <c r="AA106" i="64" s="1"/>
  <c r="AC106" i="64" s="1"/>
  <c r="N106" i="64"/>
  <c r="M100" i="64"/>
  <c r="AB100" i="64" s="1"/>
  <c r="N100" i="64"/>
  <c r="M94" i="64"/>
  <c r="AB94" i="64" s="1"/>
  <c r="N94" i="64"/>
  <c r="N88" i="64"/>
  <c r="M88" i="64"/>
  <c r="M82" i="64"/>
  <c r="AB82" i="64" s="1"/>
  <c r="AA82" i="64" s="1"/>
  <c r="AC82" i="64" s="1"/>
  <c r="N82" i="64"/>
  <c r="M76" i="64"/>
  <c r="AB76" i="64" s="1"/>
  <c r="N76" i="64"/>
  <c r="M70" i="64"/>
  <c r="AB70" i="64" s="1"/>
  <c r="N70" i="64"/>
  <c r="M64" i="64"/>
  <c r="AB64" i="64" s="1"/>
  <c r="AA64" i="64" s="1"/>
  <c r="AC64" i="64" s="1"/>
  <c r="N64" i="64"/>
  <c r="M58" i="64"/>
  <c r="AB58" i="64" s="1"/>
  <c r="N58" i="64"/>
  <c r="N52" i="64"/>
  <c r="M52" i="64"/>
  <c r="AB52" i="64" s="1"/>
  <c r="AA52" i="64" s="1"/>
  <c r="AC52" i="64" s="1"/>
  <c r="M46" i="64"/>
  <c r="N46" i="64"/>
  <c r="M40" i="64"/>
  <c r="N40" i="64"/>
  <c r="N34" i="64"/>
  <c r="M34" i="64"/>
  <c r="AB34" i="64" s="1"/>
  <c r="AA34" i="64" s="1"/>
  <c r="AC34" i="64" s="1"/>
  <c r="M28" i="64"/>
  <c r="AB28" i="64" s="1"/>
  <c r="N28" i="64"/>
  <c r="M22" i="64"/>
  <c r="AB22" i="64" s="1"/>
  <c r="AA22" i="64" s="1"/>
  <c r="AC22" i="64" s="1"/>
  <c r="N22" i="64"/>
  <c r="M16" i="64"/>
  <c r="AB16" i="64" s="1"/>
  <c r="AA16" i="64" s="1"/>
  <c r="AC16" i="64" s="1"/>
  <c r="N16" i="64"/>
  <c r="M10" i="64"/>
  <c r="AB10" i="64" s="1"/>
  <c r="N10" i="64"/>
  <c r="AB54" i="83"/>
  <c r="J54" i="83"/>
  <c r="AH42" i="83"/>
  <c r="P42" i="83"/>
  <c r="V30" i="83"/>
  <c r="AB18" i="83"/>
  <c r="J18" i="83"/>
  <c r="AH6" i="83"/>
  <c r="P6" i="83"/>
  <c r="V54" i="83"/>
  <c r="AB42" i="83"/>
  <c r="J42" i="83"/>
  <c r="AH30" i="83"/>
  <c r="P30" i="83"/>
  <c r="V18" i="83"/>
  <c r="AB6" i="83"/>
  <c r="J6" i="83"/>
  <c r="J30" i="83"/>
  <c r="P18" i="83"/>
  <c r="V6" i="83"/>
  <c r="AH54" i="83"/>
  <c r="P54" i="83"/>
  <c r="V42" i="83"/>
  <c r="AB30" i="83"/>
  <c r="AH18" i="83"/>
  <c r="M124" i="64"/>
  <c r="AB124" i="64" s="1"/>
  <c r="G121" i="77"/>
  <c r="H121" i="77" s="1"/>
  <c r="N124" i="64"/>
  <c r="G133" i="77"/>
  <c r="H133" i="77" s="1"/>
  <c r="N136" i="64"/>
  <c r="M136" i="64"/>
  <c r="AB136" i="64" s="1"/>
  <c r="M130" i="64"/>
  <c r="AB130" i="64" s="1"/>
  <c r="G127" i="77"/>
  <c r="H127" i="77" s="1"/>
  <c r="N130" i="64"/>
  <c r="M148" i="64"/>
  <c r="N148" i="64"/>
  <c r="G139" i="77"/>
  <c r="H139" i="77" s="1"/>
  <c r="M142" i="64"/>
  <c r="AB142" i="64" s="1"/>
  <c r="AA142" i="64" s="1"/>
  <c r="N142" i="64"/>
  <c r="M154" i="64"/>
  <c r="N154" i="64"/>
  <c r="Q13" i="74"/>
  <c r="L13" i="66"/>
  <c r="AK13" i="74"/>
  <c r="S23" i="74"/>
  <c r="G25" i="77"/>
  <c r="H25" i="77" s="1"/>
  <c r="J56" i="83"/>
  <c r="P44" i="83"/>
  <c r="V32" i="83"/>
  <c r="AB20" i="83"/>
  <c r="P20" i="83"/>
  <c r="AH44" i="83"/>
  <c r="V8" i="83"/>
  <c r="AB56" i="83"/>
  <c r="J20" i="83"/>
  <c r="V44" i="83"/>
  <c r="AH32" i="83"/>
  <c r="P32" i="83"/>
  <c r="V20" i="83"/>
  <c r="AB8" i="83"/>
  <c r="AH8" i="83"/>
  <c r="AH56" i="83"/>
  <c r="P8" i="83"/>
  <c r="P56" i="83"/>
  <c r="V56" i="83"/>
  <c r="AB44" i="83"/>
  <c r="AB32" i="83"/>
  <c r="J32" i="83"/>
  <c r="J44" i="83"/>
  <c r="AH20" i="83"/>
  <c r="J8" i="83"/>
  <c r="AK23" i="74"/>
  <c r="AI13" i="74"/>
  <c r="Q23" i="74"/>
  <c r="AC23" i="74"/>
  <c r="L11" i="66"/>
  <c r="Q33" i="74"/>
  <c r="S24" i="74"/>
  <c r="AC33" i="74"/>
  <c r="W13" i="74"/>
  <c r="Y23" i="74"/>
  <c r="AK43" i="74"/>
  <c r="X11" i="66"/>
  <c r="AD13" i="66"/>
  <c r="W43" i="74"/>
  <c r="R13" i="66"/>
  <c r="AI33" i="74"/>
  <c r="Q43" i="74"/>
  <c r="S33" i="74"/>
  <c r="AG55" i="72"/>
  <c r="M53" i="74"/>
  <c r="K33" i="74"/>
  <c r="AK109" i="66"/>
  <c r="Y88" i="66"/>
  <c r="Y109" i="66"/>
  <c r="S109" i="66"/>
  <c r="M88" i="66"/>
  <c r="M109" i="66"/>
  <c r="AE67" i="66"/>
  <c r="AK88" i="66"/>
  <c r="S88" i="66"/>
  <c r="AE109" i="66"/>
  <c r="AK67" i="66"/>
  <c r="Y67" i="66"/>
  <c r="M67" i="66"/>
  <c r="AE88" i="66"/>
  <c r="S67" i="66"/>
  <c r="AE76" i="66"/>
  <c r="S76" i="66"/>
  <c r="M76" i="66"/>
  <c r="AK55" i="66"/>
  <c r="Y55" i="66"/>
  <c r="M55" i="66"/>
  <c r="AK34" i="66"/>
  <c r="AE97" i="66"/>
  <c r="AK97" i="66"/>
  <c r="S97" i="66"/>
  <c r="S34" i="66"/>
  <c r="Y97" i="66"/>
  <c r="AK76" i="66"/>
  <c r="M34" i="66"/>
  <c r="AE55" i="66"/>
  <c r="M97" i="66"/>
  <c r="Y34" i="66"/>
  <c r="S55" i="66"/>
  <c r="AE34" i="66"/>
  <c r="Y76" i="66"/>
  <c r="I40" i="77"/>
  <c r="K40" i="77" s="1"/>
  <c r="AE73" i="66"/>
  <c r="S73" i="66"/>
  <c r="AE94" i="66"/>
  <c r="M73" i="66"/>
  <c r="M94" i="66"/>
  <c r="Y52" i="66"/>
  <c r="M52" i="66"/>
  <c r="Y73" i="66"/>
  <c r="S31" i="66"/>
  <c r="Y31" i="66"/>
  <c r="Y94" i="66"/>
  <c r="S52" i="66"/>
  <c r="AE31" i="66"/>
  <c r="M31" i="66"/>
  <c r="AE52" i="66"/>
  <c r="AK31" i="66"/>
  <c r="S94" i="66"/>
  <c r="AK94" i="66"/>
  <c r="AK73" i="66"/>
  <c r="AK52" i="66"/>
  <c r="Y12" i="66"/>
  <c r="M12" i="66"/>
  <c r="AE12" i="66"/>
  <c r="I59" i="77"/>
  <c r="K59" i="77" s="1"/>
  <c r="AF76" i="66"/>
  <c r="Z55" i="66"/>
  <c r="N55" i="66"/>
  <c r="AF97" i="66"/>
  <c r="N76" i="66"/>
  <c r="N97" i="66"/>
  <c r="T34" i="66"/>
  <c r="Z97" i="66"/>
  <c r="AL76" i="66"/>
  <c r="Z34" i="66"/>
  <c r="Z76" i="66"/>
  <c r="T97" i="66"/>
  <c r="T55" i="66"/>
  <c r="AF34" i="66"/>
  <c r="AL55" i="66"/>
  <c r="AL34" i="66"/>
  <c r="AF55" i="66"/>
  <c r="AL97" i="66"/>
  <c r="T76" i="66"/>
  <c r="N34" i="66"/>
  <c r="I37" i="77"/>
  <c r="K37" i="77" s="1"/>
  <c r="AB94" i="66"/>
  <c r="P94" i="66"/>
  <c r="AH73" i="66"/>
  <c r="V73" i="66"/>
  <c r="V94" i="66"/>
  <c r="J31" i="66"/>
  <c r="J94" i="66"/>
  <c r="J73" i="66"/>
  <c r="P52" i="66"/>
  <c r="J52" i="66"/>
  <c r="P31" i="66"/>
  <c r="AH52" i="66"/>
  <c r="V31" i="66"/>
  <c r="AB73" i="66"/>
  <c r="AH94" i="66"/>
  <c r="P73" i="66"/>
  <c r="AB31" i="66"/>
  <c r="AB52" i="66"/>
  <c r="AH31" i="66"/>
  <c r="V52" i="66"/>
  <c r="AK12" i="66"/>
  <c r="L10" i="74"/>
  <c r="U73" i="66"/>
  <c r="AG94" i="66"/>
  <c r="O94" i="66"/>
  <c r="AA73" i="66"/>
  <c r="O73" i="66"/>
  <c r="AA52" i="66"/>
  <c r="O52" i="66"/>
  <c r="AM31" i="66"/>
  <c r="AA31" i="66"/>
  <c r="O31" i="66"/>
  <c r="U31" i="66"/>
  <c r="U94" i="66"/>
  <c r="AM94" i="66"/>
  <c r="AG73" i="66"/>
  <c r="AM73" i="66"/>
  <c r="AM52" i="66"/>
  <c r="AA94" i="66"/>
  <c r="U52" i="66"/>
  <c r="AG31" i="66"/>
  <c r="AG52" i="66"/>
  <c r="I53" i="77"/>
  <c r="K53" i="77" s="1"/>
  <c r="AF96" i="66"/>
  <c r="T96" i="66"/>
  <c r="AL75" i="66"/>
  <c r="Z75" i="66"/>
  <c r="AL96" i="66"/>
  <c r="N33" i="66"/>
  <c r="AF54" i="66"/>
  <c r="AL54" i="66"/>
  <c r="Z54" i="66"/>
  <c r="AL33" i="66"/>
  <c r="AF75" i="66"/>
  <c r="T54" i="66"/>
  <c r="N54" i="66"/>
  <c r="T75" i="66"/>
  <c r="Z33" i="66"/>
  <c r="AF33" i="66"/>
  <c r="T33" i="66"/>
  <c r="N96" i="66"/>
  <c r="N75" i="66"/>
  <c r="Z96" i="66"/>
  <c r="I36" i="77"/>
  <c r="K36" i="77" s="1"/>
  <c r="AA93" i="66"/>
  <c r="O93" i="66"/>
  <c r="AM93" i="66"/>
  <c r="AM51" i="66"/>
  <c r="O30" i="66"/>
  <c r="AG93" i="66"/>
  <c r="O72" i="66"/>
  <c r="U51" i="66"/>
  <c r="O51" i="66"/>
  <c r="AA72" i="66"/>
  <c r="AM72" i="66"/>
  <c r="U30" i="66"/>
  <c r="AG72" i="66"/>
  <c r="U72" i="66"/>
  <c r="AA30" i="66"/>
  <c r="AG30" i="66"/>
  <c r="AG51" i="66"/>
  <c r="AM30" i="66"/>
  <c r="U93" i="66"/>
  <c r="AA51" i="66"/>
  <c r="R20" i="74"/>
  <c r="Q53" i="74"/>
  <c r="L30" i="74"/>
  <c r="I51" i="77"/>
  <c r="K51" i="77" s="1"/>
  <c r="X75" i="66"/>
  <c r="R54" i="66"/>
  <c r="R33" i="66"/>
  <c r="AD54" i="66"/>
  <c r="AJ96" i="66"/>
  <c r="R96" i="66"/>
  <c r="X54" i="66"/>
  <c r="R75" i="66"/>
  <c r="AJ33" i="66"/>
  <c r="AJ54" i="66"/>
  <c r="AD75" i="66"/>
  <c r="L33" i="66"/>
  <c r="AD96" i="66"/>
  <c r="L75" i="66"/>
  <c r="L54" i="66"/>
  <c r="AJ75" i="66"/>
  <c r="L96" i="66"/>
  <c r="X96" i="66"/>
  <c r="AD33" i="66"/>
  <c r="X33" i="66"/>
  <c r="I48" i="77"/>
  <c r="K48" i="77" s="1"/>
  <c r="AG53" i="66"/>
  <c r="AM74" i="66"/>
  <c r="AA74" i="66"/>
  <c r="AA95" i="66"/>
  <c r="AA32" i="66"/>
  <c r="U53" i="66"/>
  <c r="U32" i="66"/>
  <c r="AM95" i="66"/>
  <c r="U74" i="66"/>
  <c r="AG32" i="66"/>
  <c r="U95" i="66"/>
  <c r="AG74" i="66"/>
  <c r="O95" i="66"/>
  <c r="O74" i="66"/>
  <c r="AM53" i="66"/>
  <c r="O32" i="66"/>
  <c r="AG95" i="66"/>
  <c r="AA53" i="66"/>
  <c r="O53" i="66"/>
  <c r="AM32" i="66"/>
  <c r="I33" i="77"/>
  <c r="K33" i="77" s="1"/>
  <c r="X72" i="66"/>
  <c r="X30" i="66"/>
  <c r="AJ93" i="66"/>
  <c r="R93" i="66"/>
  <c r="AD72" i="66"/>
  <c r="AJ51" i="66"/>
  <c r="X93" i="66"/>
  <c r="L30" i="66"/>
  <c r="AJ72" i="66"/>
  <c r="X51" i="66"/>
  <c r="AJ30" i="66"/>
  <c r="R51" i="66"/>
  <c r="AD93" i="66"/>
  <c r="L93" i="66"/>
  <c r="L72" i="66"/>
  <c r="L51" i="66"/>
  <c r="AD51" i="66"/>
  <c r="AD30" i="66"/>
  <c r="R30" i="66"/>
  <c r="R72" i="66"/>
  <c r="AL13" i="66"/>
  <c r="W23" i="74"/>
  <c r="W53" i="74"/>
  <c r="AJ20" i="74"/>
  <c r="I32" i="77"/>
  <c r="K32" i="77" s="1"/>
  <c r="AC51" i="66"/>
  <c r="W72" i="66"/>
  <c r="AI93" i="66"/>
  <c r="W30" i="66"/>
  <c r="Q93" i="66"/>
  <c r="Q51" i="66"/>
  <c r="Q30" i="66"/>
  <c r="AC72" i="66"/>
  <c r="AI30" i="66"/>
  <c r="AC93" i="66"/>
  <c r="W93" i="66"/>
  <c r="AI72" i="66"/>
  <c r="W51" i="66"/>
  <c r="K72" i="66"/>
  <c r="K30" i="66"/>
  <c r="K93" i="66"/>
  <c r="Q72" i="66"/>
  <c r="AI51" i="66"/>
  <c r="K51" i="66"/>
  <c r="AC30" i="66"/>
  <c r="I47" i="77"/>
  <c r="K47" i="77" s="1"/>
  <c r="AL95" i="66"/>
  <c r="Z95" i="66"/>
  <c r="N95" i="66"/>
  <c r="AF74" i="66"/>
  <c r="T74" i="66"/>
  <c r="AL53" i="66"/>
  <c r="T95" i="66"/>
  <c r="AF53" i="66"/>
  <c r="AF32" i="66"/>
  <c r="AL74" i="66"/>
  <c r="AF95" i="66"/>
  <c r="Z53" i="66"/>
  <c r="T53" i="66"/>
  <c r="N74" i="66"/>
  <c r="N32" i="66"/>
  <c r="Z74" i="66"/>
  <c r="AL32" i="66"/>
  <c r="N53" i="66"/>
  <c r="Z32" i="66"/>
  <c r="T32" i="66"/>
  <c r="I54" i="77"/>
  <c r="K54" i="77" s="1"/>
  <c r="AA96" i="66"/>
  <c r="O96" i="66"/>
  <c r="AG54" i="66"/>
  <c r="U96" i="66"/>
  <c r="AG75" i="66"/>
  <c r="AM96" i="66"/>
  <c r="U54" i="66"/>
  <c r="O54" i="66"/>
  <c r="AM54" i="66"/>
  <c r="O33" i="66"/>
  <c r="AG33" i="66"/>
  <c r="AM33" i="66"/>
  <c r="AG96" i="66"/>
  <c r="AM75" i="66"/>
  <c r="AA33" i="66"/>
  <c r="AA75" i="66"/>
  <c r="O75" i="66"/>
  <c r="AA54" i="66"/>
  <c r="U75" i="66"/>
  <c r="U33" i="66"/>
  <c r="U76" i="66"/>
  <c r="O76" i="66"/>
  <c r="AM55" i="66"/>
  <c r="AG97" i="66"/>
  <c r="AM34" i="66"/>
  <c r="O97" i="66"/>
  <c r="AA76" i="66"/>
  <c r="AG34" i="66"/>
  <c r="U34" i="66"/>
  <c r="AM76" i="66"/>
  <c r="AG76" i="66"/>
  <c r="AA97" i="66"/>
  <c r="AA34" i="66"/>
  <c r="U97" i="66"/>
  <c r="AA55" i="66"/>
  <c r="AG55" i="66"/>
  <c r="AM97" i="66"/>
  <c r="O55" i="66"/>
  <c r="U55" i="66"/>
  <c r="O34" i="66"/>
  <c r="I52" i="77"/>
  <c r="K52" i="77" s="1"/>
  <c r="AK96" i="66"/>
  <c r="Y96" i="66"/>
  <c r="M33" i="66"/>
  <c r="S96" i="66"/>
  <c r="AE75" i="66"/>
  <c r="S75" i="66"/>
  <c r="Y54" i="66"/>
  <c r="AK33" i="66"/>
  <c r="AK54" i="66"/>
  <c r="S54" i="66"/>
  <c r="M54" i="66"/>
  <c r="M75" i="66"/>
  <c r="AE96" i="66"/>
  <c r="AK75" i="66"/>
  <c r="Y33" i="66"/>
  <c r="M96" i="66"/>
  <c r="S33" i="66"/>
  <c r="Y75" i="66"/>
  <c r="AE54" i="66"/>
  <c r="AE33" i="66"/>
  <c r="I34" i="77"/>
  <c r="K34" i="77" s="1"/>
  <c r="AK93" i="66"/>
  <c r="Y93" i="66"/>
  <c r="S93" i="66"/>
  <c r="AE72" i="66"/>
  <c r="AE51" i="66"/>
  <c r="S51" i="66"/>
  <c r="S30" i="66"/>
  <c r="M30" i="66"/>
  <c r="AK72" i="66"/>
  <c r="Y51" i="66"/>
  <c r="AK30" i="66"/>
  <c r="AE93" i="66"/>
  <c r="M93" i="66"/>
  <c r="M72" i="66"/>
  <c r="M51" i="66"/>
  <c r="Y72" i="66"/>
  <c r="AK51" i="66"/>
  <c r="Y30" i="66"/>
  <c r="AE30" i="66"/>
  <c r="S72" i="66"/>
  <c r="I41" i="77"/>
  <c r="K41" i="77" s="1"/>
  <c r="AF73" i="66"/>
  <c r="N73" i="66"/>
  <c r="AL52" i="66"/>
  <c r="AF94" i="66"/>
  <c r="N94" i="66"/>
  <c r="Z73" i="66"/>
  <c r="T31" i="66"/>
  <c r="Z31" i="66"/>
  <c r="T73" i="66"/>
  <c r="AF52" i="66"/>
  <c r="AL31" i="66"/>
  <c r="N52" i="66"/>
  <c r="N31" i="66"/>
  <c r="AL94" i="66"/>
  <c r="Z52" i="66"/>
  <c r="T94" i="66"/>
  <c r="AL73" i="66"/>
  <c r="T52" i="66"/>
  <c r="Z94" i="66"/>
  <c r="AF31" i="66"/>
  <c r="I35" i="77"/>
  <c r="K35" i="77" s="1"/>
  <c r="AL93" i="66"/>
  <c r="AF51" i="66"/>
  <c r="T51" i="66"/>
  <c r="T30" i="66"/>
  <c r="AL51" i="66"/>
  <c r="AF93" i="66"/>
  <c r="N93" i="66"/>
  <c r="N30" i="66"/>
  <c r="N72" i="66"/>
  <c r="N51" i="66"/>
  <c r="Z72" i="66"/>
  <c r="Z51" i="66"/>
  <c r="AL30" i="66"/>
  <c r="AF72" i="66"/>
  <c r="AL72" i="66"/>
  <c r="T93" i="66"/>
  <c r="Z93" i="66"/>
  <c r="Z30" i="66"/>
  <c r="AF30" i="66"/>
  <c r="T72" i="66"/>
  <c r="AI88" i="66"/>
  <c r="AI109" i="66"/>
  <c r="W88" i="66"/>
  <c r="AC88" i="66"/>
  <c r="K67" i="66"/>
  <c r="Q109" i="66"/>
  <c r="K88" i="66"/>
  <c r="AC67" i="66"/>
  <c r="W67" i="66"/>
  <c r="W109" i="66"/>
  <c r="AC109" i="66"/>
  <c r="Q67" i="66"/>
  <c r="AI67" i="66"/>
  <c r="Q88" i="66"/>
  <c r="K109" i="66"/>
  <c r="I39" i="77"/>
  <c r="K39" i="77" s="1"/>
  <c r="AD94" i="66"/>
  <c r="R94" i="66"/>
  <c r="AJ73" i="66"/>
  <c r="X73" i="66"/>
  <c r="L73" i="66"/>
  <c r="L94" i="66"/>
  <c r="R31" i="66"/>
  <c r="R73" i="66"/>
  <c r="X31" i="66"/>
  <c r="AJ31" i="66"/>
  <c r="AD73" i="66"/>
  <c r="X94" i="66"/>
  <c r="R52" i="66"/>
  <c r="AD31" i="66"/>
  <c r="AD52" i="66"/>
  <c r="AJ94" i="66"/>
  <c r="L52" i="66"/>
  <c r="L31" i="66"/>
  <c r="X52" i="66"/>
  <c r="AJ52" i="66"/>
  <c r="I44" i="77"/>
  <c r="K44" i="77" s="1"/>
  <c r="K74" i="66"/>
  <c r="AI53" i="66"/>
  <c r="AC95" i="66"/>
  <c r="Q95" i="66"/>
  <c r="AI32" i="66"/>
  <c r="W95" i="66"/>
  <c r="AI74" i="66"/>
  <c r="AC32" i="66"/>
  <c r="W32" i="66"/>
  <c r="K95" i="66"/>
  <c r="Q74" i="66"/>
  <c r="AC53" i="66"/>
  <c r="AI95" i="66"/>
  <c r="W74" i="66"/>
  <c r="K53" i="66"/>
  <c r="W53" i="66"/>
  <c r="AC74" i="66"/>
  <c r="K32" i="66"/>
  <c r="Q32" i="66"/>
  <c r="Q53" i="66"/>
  <c r="Y53" i="74"/>
  <c r="K53" i="74"/>
  <c r="AI23" i="74"/>
  <c r="AD40" i="74"/>
  <c r="AJ88" i="66"/>
  <c r="AJ109" i="66"/>
  <c r="AD88" i="66"/>
  <c r="L67" i="66"/>
  <c r="R109" i="66"/>
  <c r="X88" i="66"/>
  <c r="X67" i="66"/>
  <c r="AD67" i="66"/>
  <c r="X109" i="66"/>
  <c r="R67" i="66"/>
  <c r="L88" i="66"/>
  <c r="AD109" i="66"/>
  <c r="R88" i="66"/>
  <c r="AJ67" i="66"/>
  <c r="L109" i="66"/>
  <c r="I46" i="77"/>
  <c r="K46" i="77" s="1"/>
  <c r="S95" i="66"/>
  <c r="AK74" i="66"/>
  <c r="AE32" i="66"/>
  <c r="Y95" i="66"/>
  <c r="S74" i="66"/>
  <c r="Y32" i="66"/>
  <c r="M95" i="66"/>
  <c r="AE95" i="66"/>
  <c r="AE53" i="66"/>
  <c r="AK95" i="66"/>
  <c r="AK53" i="66"/>
  <c r="M74" i="66"/>
  <c r="AE74" i="66"/>
  <c r="Y53" i="66"/>
  <c r="S53" i="66"/>
  <c r="AK32" i="66"/>
  <c r="M53" i="66"/>
  <c r="M32" i="66"/>
  <c r="S32" i="66"/>
  <c r="Y74" i="66"/>
  <c r="AM109" i="66"/>
  <c r="O88" i="66"/>
  <c r="AM67" i="66"/>
  <c r="O109" i="66"/>
  <c r="AG109" i="66"/>
  <c r="AA109" i="66"/>
  <c r="AM88" i="66"/>
  <c r="U88" i="66"/>
  <c r="O67" i="66"/>
  <c r="AG88" i="66"/>
  <c r="AA67" i="66"/>
  <c r="AA88" i="66"/>
  <c r="AG67" i="66"/>
  <c r="U109" i="66"/>
  <c r="U67" i="66"/>
  <c r="T13" i="66"/>
  <c r="Z13" i="66"/>
  <c r="AC13" i="74"/>
  <c r="K23" i="74"/>
  <c r="AD10" i="74"/>
  <c r="U11" i="66"/>
  <c r="AG53" i="72"/>
  <c r="K13" i="74"/>
  <c r="AJ40" i="74"/>
  <c r="AL109" i="66"/>
  <c r="Z109" i="66"/>
  <c r="N109" i="66"/>
  <c r="AF88" i="66"/>
  <c r="T88" i="66"/>
  <c r="Z88" i="66"/>
  <c r="T109" i="66"/>
  <c r="N88" i="66"/>
  <c r="AL88" i="66"/>
  <c r="AL67" i="66"/>
  <c r="Z67" i="66"/>
  <c r="N67" i="66"/>
  <c r="AF109" i="66"/>
  <c r="AF67" i="66"/>
  <c r="T67" i="66"/>
  <c r="I50" i="77"/>
  <c r="K50" i="77" s="1"/>
  <c r="W75" i="66"/>
  <c r="AI96" i="66"/>
  <c r="AI75" i="66"/>
  <c r="Q75" i="66"/>
  <c r="Q54" i="66"/>
  <c r="Q33" i="66"/>
  <c r="K33" i="66"/>
  <c r="AC54" i="66"/>
  <c r="AC33" i="66"/>
  <c r="Q96" i="66"/>
  <c r="AC75" i="66"/>
  <c r="W54" i="66"/>
  <c r="AI33" i="66"/>
  <c r="AI54" i="66"/>
  <c r="K75" i="66"/>
  <c r="K96" i="66"/>
  <c r="AC96" i="66"/>
  <c r="K54" i="66"/>
  <c r="W96" i="66"/>
  <c r="W33" i="66"/>
  <c r="I45" i="77"/>
  <c r="K45" i="77" s="1"/>
  <c r="AJ95" i="66"/>
  <c r="X95" i="66"/>
  <c r="L95" i="66"/>
  <c r="AD74" i="66"/>
  <c r="R74" i="66"/>
  <c r="AD95" i="66"/>
  <c r="AD53" i="66"/>
  <c r="AJ32" i="66"/>
  <c r="AJ74" i="66"/>
  <c r="AD32" i="66"/>
  <c r="R95" i="66"/>
  <c r="X74" i="66"/>
  <c r="L53" i="66"/>
  <c r="AJ53" i="66"/>
  <c r="R53" i="66"/>
  <c r="X53" i="66"/>
  <c r="L74" i="66"/>
  <c r="L32" i="66"/>
  <c r="X32" i="66"/>
  <c r="R32" i="66"/>
  <c r="I57" i="77"/>
  <c r="K57" i="77" s="1"/>
  <c r="L97" i="66"/>
  <c r="AJ97" i="66"/>
  <c r="R97" i="66"/>
  <c r="AJ55" i="66"/>
  <c r="L55" i="66"/>
  <c r="L34" i="66"/>
  <c r="AD76" i="66"/>
  <c r="X97" i="66"/>
  <c r="AJ76" i="66"/>
  <c r="R34" i="66"/>
  <c r="L76" i="66"/>
  <c r="X34" i="66"/>
  <c r="AD55" i="66"/>
  <c r="R55" i="66"/>
  <c r="AD34" i="66"/>
  <c r="X55" i="66"/>
  <c r="AD97" i="66"/>
  <c r="R76" i="66"/>
  <c r="AJ34" i="66"/>
  <c r="X76" i="66"/>
  <c r="AD41" i="72"/>
  <c r="AK34" i="74"/>
  <c r="I60" i="77"/>
  <c r="K60" i="77" s="1"/>
  <c r="I58" i="77"/>
  <c r="K58" i="77" s="1"/>
  <c r="AG11" i="66"/>
  <c r="I42" i="77"/>
  <c r="K42" i="77" s="1"/>
  <c r="AF64" i="83"/>
  <c r="AL64" i="83"/>
  <c r="T64" i="83"/>
  <c r="Z64" i="83"/>
  <c r="AL52" i="83"/>
  <c r="N64" i="83"/>
  <c r="X64" i="83"/>
  <c r="AD64" i="83"/>
  <c r="L64" i="83"/>
  <c r="R64" i="83"/>
  <c r="AB64" i="83"/>
  <c r="AH64" i="83"/>
  <c r="P64" i="83"/>
  <c r="V64" i="83"/>
  <c r="AJ62" i="83"/>
  <c r="AL62" i="83"/>
  <c r="J62" i="83"/>
  <c r="Z62" i="83"/>
  <c r="AF62" i="83"/>
  <c r="N62" i="83"/>
  <c r="T62" i="83"/>
  <c r="X62" i="83"/>
  <c r="AD62" i="83"/>
  <c r="L62" i="83"/>
  <c r="R62" i="83"/>
  <c r="AB62" i="83"/>
  <c r="AH62" i="83"/>
  <c r="P62" i="83"/>
  <c r="V62" i="83"/>
  <c r="Z52" i="83"/>
  <c r="AF52" i="83"/>
  <c r="N52" i="83"/>
  <c r="T52" i="83"/>
  <c r="AD52" i="83"/>
  <c r="AJ52" i="83"/>
  <c r="R52" i="83"/>
  <c r="X52" i="83"/>
  <c r="AJ40" i="83"/>
  <c r="L52" i="83"/>
  <c r="AH52" i="83"/>
  <c r="J52" i="83"/>
  <c r="V52" i="83"/>
  <c r="AB52" i="83"/>
  <c r="J40" i="83"/>
  <c r="P52" i="83"/>
  <c r="J50" i="83"/>
  <c r="AJ50" i="83"/>
  <c r="AL50" i="83"/>
  <c r="Z50" i="83"/>
  <c r="AF50" i="83"/>
  <c r="N50" i="83"/>
  <c r="T50" i="83"/>
  <c r="X50" i="83"/>
  <c r="AD50" i="83"/>
  <c r="L50" i="83"/>
  <c r="R50" i="83"/>
  <c r="AB50" i="83"/>
  <c r="AH50" i="83"/>
  <c r="P50" i="83"/>
  <c r="V50" i="83"/>
  <c r="AF40" i="83"/>
  <c r="AL40" i="83"/>
  <c r="T40" i="83"/>
  <c r="Z40" i="83"/>
  <c r="AL16" i="83"/>
  <c r="N40" i="83"/>
  <c r="X40" i="83"/>
  <c r="AD40" i="83"/>
  <c r="L40" i="83"/>
  <c r="R40" i="83"/>
  <c r="AB40" i="83"/>
  <c r="AH40" i="83"/>
  <c r="P40" i="83"/>
  <c r="V40" i="83"/>
  <c r="R38" i="83"/>
  <c r="J38" i="83"/>
  <c r="AL38" i="83"/>
  <c r="Z38" i="83"/>
  <c r="AF38" i="83"/>
  <c r="N38" i="83"/>
  <c r="T38" i="83"/>
  <c r="AD38" i="83"/>
  <c r="AJ38" i="83"/>
  <c r="L38" i="83"/>
  <c r="X38" i="83"/>
  <c r="AH38" i="83"/>
  <c r="AB38" i="83"/>
  <c r="P38" i="83"/>
  <c r="V38" i="83"/>
  <c r="AD28" i="83"/>
  <c r="AJ28" i="83"/>
  <c r="R28" i="83"/>
  <c r="X28" i="83"/>
  <c r="AJ16" i="83"/>
  <c r="L28" i="83"/>
  <c r="AB28" i="83"/>
  <c r="AH28" i="83"/>
  <c r="P28" i="83"/>
  <c r="V28" i="83"/>
  <c r="AH16" i="83"/>
  <c r="J28" i="83"/>
  <c r="AJ26" i="83"/>
  <c r="AL26" i="83"/>
  <c r="Z28" i="83"/>
  <c r="AF28" i="83"/>
  <c r="AL28" i="83"/>
  <c r="N28" i="83"/>
  <c r="T28" i="83"/>
  <c r="AH26" i="83"/>
  <c r="Z26" i="83"/>
  <c r="AF26" i="83"/>
  <c r="X26" i="83"/>
  <c r="AD26" i="83"/>
  <c r="V26" i="83"/>
  <c r="AB26" i="83"/>
  <c r="N26" i="83"/>
  <c r="T26" i="83"/>
  <c r="L26" i="83"/>
  <c r="R26" i="83"/>
  <c r="J26" i="83"/>
  <c r="P26" i="83"/>
  <c r="Z16" i="83"/>
  <c r="AF16" i="83"/>
  <c r="X16" i="83"/>
  <c r="AD16" i="83"/>
  <c r="V16" i="83"/>
  <c r="AB16" i="83"/>
  <c r="N16" i="83"/>
  <c r="T16" i="83"/>
  <c r="L16" i="83"/>
  <c r="R16" i="83"/>
  <c r="J16" i="83"/>
  <c r="P16" i="83"/>
  <c r="AJ14" i="83"/>
  <c r="AF14" i="83"/>
  <c r="AL14" i="83"/>
  <c r="AB14" i="83"/>
  <c r="AH14" i="83"/>
  <c r="X14" i="83"/>
  <c r="AD14" i="83"/>
  <c r="N14" i="83"/>
  <c r="Z14" i="83"/>
  <c r="P14" i="83"/>
  <c r="V14" i="83"/>
  <c r="T14" i="83"/>
  <c r="L14" i="83"/>
  <c r="R14" i="83"/>
  <c r="G79" i="77"/>
  <c r="H79" i="77" s="1"/>
  <c r="J14" i="83"/>
  <c r="AH58" i="83"/>
  <c r="V58" i="83"/>
  <c r="J58" i="83"/>
  <c r="AH46" i="83"/>
  <c r="V46" i="83"/>
  <c r="J46" i="83"/>
  <c r="AH34" i="83"/>
  <c r="V34" i="83"/>
  <c r="J34" i="83"/>
  <c r="AH22" i="83"/>
  <c r="V22" i="83"/>
  <c r="J22" i="83"/>
  <c r="AH10" i="83"/>
  <c r="V10" i="83"/>
  <c r="J10" i="83"/>
  <c r="P58" i="83"/>
  <c r="P34" i="83"/>
  <c r="AB10" i="83"/>
  <c r="P22" i="83"/>
  <c r="AB46" i="83"/>
  <c r="P10" i="83"/>
  <c r="P46" i="83"/>
  <c r="AB58" i="83"/>
  <c r="AB34" i="83"/>
  <c r="AB22" i="83"/>
  <c r="G73" i="77"/>
  <c r="H73" i="77" s="1"/>
  <c r="AL60" i="83"/>
  <c r="Z60" i="83"/>
  <c r="N60" i="83"/>
  <c r="AL48" i="83"/>
  <c r="Z48" i="83"/>
  <c r="N48" i="83"/>
  <c r="AL36" i="83"/>
  <c r="Z36" i="83"/>
  <c r="N36" i="83"/>
  <c r="AL24" i="83"/>
  <c r="Z24" i="83"/>
  <c r="N24" i="83"/>
  <c r="AL12" i="83"/>
  <c r="Z12" i="83"/>
  <c r="N12" i="83"/>
  <c r="AF60" i="83"/>
  <c r="T60" i="83"/>
  <c r="AF48" i="83"/>
  <c r="T48" i="83"/>
  <c r="AF36" i="83"/>
  <c r="T36" i="83"/>
  <c r="AF24" i="83"/>
  <c r="T24" i="83"/>
  <c r="AF12" i="83"/>
  <c r="T12" i="83"/>
  <c r="R54" i="83"/>
  <c r="AD42" i="83"/>
  <c r="R42" i="83"/>
  <c r="AD30" i="83"/>
  <c r="AJ54" i="83"/>
  <c r="X54" i="83"/>
  <c r="L54" i="83"/>
  <c r="AJ42" i="83"/>
  <c r="X42" i="83"/>
  <c r="L42" i="83"/>
  <c r="AJ30" i="83"/>
  <c r="X30" i="83"/>
  <c r="L30" i="83"/>
  <c r="AJ18" i="83"/>
  <c r="X18" i="83"/>
  <c r="L18" i="83"/>
  <c r="AJ6" i="83"/>
  <c r="X6" i="83"/>
  <c r="L6" i="83"/>
  <c r="AD54" i="83"/>
  <c r="R30" i="83"/>
  <c r="AD6" i="83"/>
  <c r="R18" i="83"/>
  <c r="R6" i="83"/>
  <c r="AD18" i="83"/>
  <c r="AB60" i="83"/>
  <c r="P60" i="83"/>
  <c r="AB48" i="83"/>
  <c r="P48" i="83"/>
  <c r="AB36" i="83"/>
  <c r="P36" i="83"/>
  <c r="AB24" i="83"/>
  <c r="P24" i="83"/>
  <c r="AB12" i="83"/>
  <c r="P12" i="83"/>
  <c r="V48" i="83"/>
  <c r="AH12" i="83"/>
  <c r="J48" i="83"/>
  <c r="V24" i="83"/>
  <c r="AH60" i="83"/>
  <c r="AH36" i="83"/>
  <c r="V12" i="83"/>
  <c r="V60" i="83"/>
  <c r="V36" i="83"/>
  <c r="J24" i="83"/>
  <c r="J60" i="83"/>
  <c r="J36" i="83"/>
  <c r="J12" i="83"/>
  <c r="AH48" i="83"/>
  <c r="AH24" i="83"/>
  <c r="G19" i="77"/>
  <c r="H19" i="77" s="1"/>
  <c r="AF54" i="83"/>
  <c r="T54" i="83"/>
  <c r="AF42" i="83"/>
  <c r="T42" i="83"/>
  <c r="AF30" i="83"/>
  <c r="T30" i="83"/>
  <c r="AF18" i="83"/>
  <c r="T18" i="83"/>
  <c r="AF6" i="83"/>
  <c r="T6" i="83"/>
  <c r="AL54" i="83"/>
  <c r="Z54" i="83"/>
  <c r="N54" i="83"/>
  <c r="AL42" i="83"/>
  <c r="Z42" i="83"/>
  <c r="N42" i="83"/>
  <c r="AL30" i="83"/>
  <c r="Z30" i="83"/>
  <c r="N30" i="83"/>
  <c r="AL18" i="83"/>
  <c r="Z18" i="83"/>
  <c r="N18" i="83"/>
  <c r="AL6" i="83"/>
  <c r="Z6" i="83"/>
  <c r="N6" i="83"/>
  <c r="G49" i="77"/>
  <c r="H49" i="77" s="1"/>
  <c r="AD58" i="83"/>
  <c r="R58" i="83"/>
  <c r="R34" i="83"/>
  <c r="AD46" i="83"/>
  <c r="AJ58" i="83"/>
  <c r="X58" i="83"/>
  <c r="L58" i="83"/>
  <c r="AJ46" i="83"/>
  <c r="X46" i="83"/>
  <c r="L46" i="83"/>
  <c r="AJ34" i="83"/>
  <c r="X34" i="83"/>
  <c r="L34" i="83"/>
  <c r="AJ22" i="83"/>
  <c r="X22" i="83"/>
  <c r="L22" i="83"/>
  <c r="AJ10" i="83"/>
  <c r="X10" i="83"/>
  <c r="L10" i="83"/>
  <c r="R46" i="83"/>
  <c r="AD34" i="83"/>
  <c r="R22" i="83"/>
  <c r="R10" i="83"/>
  <c r="AD22" i="83"/>
  <c r="AD10" i="83"/>
  <c r="AF58" i="83"/>
  <c r="T58" i="83"/>
  <c r="AF46" i="83"/>
  <c r="T46" i="83"/>
  <c r="AF34" i="83"/>
  <c r="T34" i="83"/>
  <c r="AF22" i="83"/>
  <c r="T22" i="83"/>
  <c r="AF10" i="83"/>
  <c r="T10" i="83"/>
  <c r="AL58" i="83"/>
  <c r="Z58" i="83"/>
  <c r="N58" i="83"/>
  <c r="AL46" i="83"/>
  <c r="Z46" i="83"/>
  <c r="N46" i="83"/>
  <c r="AL34" i="83"/>
  <c r="Z34" i="83"/>
  <c r="N34" i="83"/>
  <c r="AL22" i="83"/>
  <c r="Z22" i="83"/>
  <c r="N22" i="83"/>
  <c r="AL10" i="83"/>
  <c r="Z10" i="83"/>
  <c r="N10" i="83"/>
  <c r="G67" i="77"/>
  <c r="H67" i="77" s="1"/>
  <c r="X60" i="83"/>
  <c r="L48" i="83"/>
  <c r="X36" i="83"/>
  <c r="AJ24" i="83"/>
  <c r="AJ60" i="83"/>
  <c r="AJ48" i="83"/>
  <c r="L36" i="83"/>
  <c r="AD60" i="83"/>
  <c r="R60" i="83"/>
  <c r="AD48" i="83"/>
  <c r="R48" i="83"/>
  <c r="AD36" i="83"/>
  <c r="R36" i="83"/>
  <c r="AD24" i="83"/>
  <c r="R24" i="83"/>
  <c r="AD12" i="83"/>
  <c r="R12" i="83"/>
  <c r="L60" i="83"/>
  <c r="X48" i="83"/>
  <c r="AJ36" i="83"/>
  <c r="X24" i="83"/>
  <c r="X12" i="83"/>
  <c r="L24" i="83"/>
  <c r="L12" i="83"/>
  <c r="AJ12" i="83"/>
  <c r="G43" i="77"/>
  <c r="H43" i="77" s="1"/>
  <c r="G85" i="77"/>
  <c r="H85" i="77" s="1"/>
  <c r="G103" i="77"/>
  <c r="H103" i="77" s="1"/>
  <c r="G61" i="77"/>
  <c r="H61" i="77" s="1"/>
  <c r="G55" i="77"/>
  <c r="H55" i="77" s="1"/>
  <c r="G97" i="77"/>
  <c r="H97" i="77" s="1"/>
  <c r="G91" i="77"/>
  <c r="H91" i="77" s="1"/>
  <c r="AG36" i="72"/>
  <c r="X10" i="74"/>
  <c r="AD20" i="74"/>
  <c r="AJ30" i="74"/>
  <c r="L20" i="74"/>
  <c r="AD30" i="74"/>
  <c r="L40" i="74"/>
  <c r="R50" i="74"/>
  <c r="X50" i="74"/>
  <c r="X30" i="74"/>
  <c r="AJ10" i="74"/>
  <c r="R30" i="74"/>
  <c r="R10" i="74"/>
  <c r="X20" i="74"/>
  <c r="R40" i="74"/>
  <c r="X40" i="74"/>
  <c r="AD50" i="74"/>
  <c r="AJ50" i="74"/>
  <c r="K43" i="74"/>
  <c r="W33" i="74"/>
  <c r="AC43" i="74"/>
  <c r="AC53" i="74"/>
  <c r="AI53" i="74"/>
  <c r="Z46" i="66"/>
  <c r="AM14" i="66"/>
  <c r="U14" i="66"/>
  <c r="AG14" i="66"/>
  <c r="R11" i="66"/>
  <c r="AJ11" i="66"/>
  <c r="AJ13" i="66"/>
  <c r="AK14" i="66"/>
  <c r="X13" i="66"/>
  <c r="N46" i="66"/>
  <c r="AF46" i="66"/>
  <c r="T46" i="66"/>
  <c r="AA14" i="66"/>
  <c r="AE14" i="66"/>
  <c r="S14" i="66"/>
  <c r="G13" i="77"/>
  <c r="H13" i="77" s="1"/>
  <c r="M24" i="74"/>
  <c r="AE24" i="74"/>
  <c r="S54" i="74"/>
  <c r="AM11" i="66"/>
  <c r="Y24" i="74"/>
  <c r="Y34" i="74"/>
  <c r="AE54" i="74"/>
  <c r="AA37" i="74"/>
  <c r="AM47" i="74"/>
  <c r="AA47" i="74"/>
  <c r="AM17" i="74"/>
  <c r="O17" i="74"/>
  <c r="AM37" i="74"/>
  <c r="AC29" i="72"/>
  <c r="I26" i="78" s="1"/>
  <c r="AC47" i="72"/>
  <c r="I44" i="78" s="1"/>
  <c r="U7" i="74"/>
  <c r="U37" i="74"/>
  <c r="U27" i="74"/>
  <c r="I18" i="78"/>
  <c r="K18" i="78" s="1"/>
  <c r="U17" i="74"/>
  <c r="AM27" i="74"/>
  <c r="AG47" i="74"/>
  <c r="AG27" i="74"/>
  <c r="O27" i="74"/>
  <c r="AG17" i="74"/>
  <c r="U47" i="74"/>
  <c r="O7" i="74"/>
  <c r="AA27" i="74"/>
  <c r="AM7" i="74"/>
  <c r="AA7" i="74"/>
  <c r="O37" i="74"/>
  <c r="AG21" i="72"/>
  <c r="AG7" i="74"/>
  <c r="AA17" i="74"/>
  <c r="AE11" i="66"/>
  <c r="M11" i="66"/>
  <c r="AK11" i="66"/>
  <c r="O11" i="66"/>
  <c r="S11" i="66"/>
  <c r="Y11" i="66"/>
  <c r="W10" i="66"/>
  <c r="AC10" i="66"/>
  <c r="AI10" i="66"/>
  <c r="K10" i="66"/>
  <c r="Q10" i="66"/>
  <c r="AJ46" i="66"/>
  <c r="AD46" i="66"/>
  <c r="R46" i="66"/>
  <c r="X46" i="66"/>
  <c r="U12" i="66"/>
  <c r="AM12" i="66"/>
  <c r="AE23" i="74"/>
  <c r="M33" i="74"/>
  <c r="AE33" i="74"/>
  <c r="AK53" i="74"/>
  <c r="AK24" i="74"/>
  <c r="S34" i="74"/>
  <c r="S44" i="74"/>
  <c r="M54" i="74"/>
  <c r="AA12" i="66"/>
  <c r="S13" i="74"/>
  <c r="Y33" i="74"/>
  <c r="M43" i="74"/>
  <c r="S53" i="74"/>
  <c r="M14" i="74"/>
  <c r="AE34" i="74"/>
  <c r="AE44" i="74"/>
  <c r="Y54" i="74"/>
  <c r="AG12" i="66"/>
  <c r="O12" i="66"/>
  <c r="M13" i="74"/>
  <c r="AE13" i="74"/>
  <c r="AK33" i="74"/>
  <c r="Y43" i="74"/>
  <c r="AE53" i="74"/>
  <c r="S14" i="74"/>
  <c r="Y14" i="74"/>
  <c r="M44" i="74"/>
  <c r="Y44" i="74"/>
  <c r="AK54" i="74"/>
  <c r="Y13" i="74"/>
  <c r="M23" i="74"/>
  <c r="S43" i="74"/>
  <c r="AE43" i="74"/>
  <c r="AE14" i="74"/>
  <c r="AK14" i="74"/>
  <c r="M34" i="74"/>
  <c r="AK44" i="74"/>
  <c r="AG61" i="72"/>
  <c r="AL33" i="74"/>
  <c r="AF11" i="66"/>
  <c r="Z13" i="74"/>
  <c r="T11" i="66"/>
  <c r="AF9" i="74"/>
  <c r="M15" i="74"/>
  <c r="AE55" i="74"/>
  <c r="AL43" i="74"/>
  <c r="AD22" i="74"/>
  <c r="R42" i="74"/>
  <c r="L52" i="74"/>
  <c r="Z15" i="74"/>
  <c r="AK21" i="74"/>
  <c r="S51" i="74"/>
  <c r="X45" i="74"/>
  <c r="AJ21" i="74"/>
  <c r="K55" i="74"/>
  <c r="T32" i="74"/>
  <c r="AD8" i="74"/>
  <c r="M38" i="74"/>
  <c r="AF39" i="74"/>
  <c r="AE15" i="74"/>
  <c r="L22" i="74"/>
  <c r="R32" i="74"/>
  <c r="AM28" i="74"/>
  <c r="Z25" i="74"/>
  <c r="M31" i="74"/>
  <c r="AE51" i="74"/>
  <c r="Q24" i="74"/>
  <c r="AD31" i="74"/>
  <c r="AL52" i="74"/>
  <c r="N49" i="74"/>
  <c r="AK35" i="74"/>
  <c r="N23" i="74"/>
  <c r="X12" i="74"/>
  <c r="AJ22" i="74"/>
  <c r="AD32" i="74"/>
  <c r="AG28" i="74"/>
  <c r="N45" i="74"/>
  <c r="AK11" i="74"/>
  <c r="AE31" i="74"/>
  <c r="AJ15" i="74"/>
  <c r="AI34" i="74"/>
  <c r="R51" i="74"/>
  <c r="X34" i="74"/>
  <c r="O9" i="74"/>
  <c r="M22" i="74"/>
  <c r="U15" i="74"/>
  <c r="T19" i="74"/>
  <c r="Y55"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J24" i="74"/>
  <c r="P24" i="74"/>
  <c r="V34" i="74"/>
  <c r="AH54" i="74"/>
  <c r="Y15" i="74"/>
  <c r="M25" i="74"/>
  <c r="S35" i="74"/>
  <c r="AK55" i="74"/>
  <c r="AL13" i="74"/>
  <c r="Z23" i="74"/>
  <c r="T43" i="74"/>
  <c r="T53"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I43" i="78"/>
  <c r="AG43" i="72"/>
  <c r="I40" i="78"/>
  <c r="K40" i="78" s="1"/>
  <c r="AK41" i="74"/>
  <c r="S41" i="74"/>
  <c r="M21" i="74"/>
  <c r="Y11" i="74"/>
  <c r="I38" i="78"/>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I37" i="78"/>
  <c r="N29" i="74"/>
  <c r="AF29" i="74"/>
  <c r="Z19" i="74"/>
  <c r="Z39" i="74"/>
  <c r="V24" i="74"/>
  <c r="AB24" i="74"/>
  <c r="AH34" i="74"/>
  <c r="V44" i="74"/>
  <c r="AK15" i="74"/>
  <c r="Y25" i="74"/>
  <c r="AE35" i="74"/>
  <c r="T23" i="74"/>
  <c r="AL23" i="74"/>
  <c r="T33" i="74"/>
  <c r="AF53"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I25" i="78"/>
  <c r="AG32" i="72"/>
  <c r="I29" i="78"/>
  <c r="K29" i="78" s="1"/>
  <c r="AG66" i="72"/>
  <c r="I63" i="78"/>
  <c r="K63" i="78" s="1"/>
  <c r="AD55" i="74"/>
  <c r="X55" i="74"/>
  <c r="L35" i="74"/>
  <c r="X15" i="74"/>
  <c r="R15" i="74"/>
  <c r="AL29" i="74"/>
  <c r="N9" i="74"/>
  <c r="AL19" i="74"/>
  <c r="AL39" i="74"/>
  <c r="AH24" i="74"/>
  <c r="P34" i="74"/>
  <c r="P44" i="74"/>
  <c r="AH44" i="74"/>
  <c r="S25" i="74"/>
  <c r="AK25" i="74"/>
  <c r="S45" i="74"/>
  <c r="Y45" i="74"/>
  <c r="AF23" i="74"/>
  <c r="AF43" i="74"/>
  <c r="AF33"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J14" i="74"/>
  <c r="AB34" i="74"/>
  <c r="AB44" i="74"/>
  <c r="P54" i="74"/>
  <c r="AE25" i="74"/>
  <c r="M35" i="74"/>
  <c r="AE45" i="74"/>
  <c r="AK45" i="74"/>
  <c r="T13" i="74"/>
  <c r="N33" i="74"/>
  <c r="N43" i="74"/>
  <c r="Z53"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L9" i="74"/>
  <c r="T9" i="74"/>
  <c r="T39" i="74"/>
  <c r="AF49" i="74"/>
  <c r="P14" i="74"/>
  <c r="V14" i="74"/>
  <c r="J44" i="74"/>
  <c r="J54" i="74"/>
  <c r="AB54" i="74"/>
  <c r="S15" i="74"/>
  <c r="Y35" i="74"/>
  <c r="M55" i="74"/>
  <c r="S55" i="74"/>
  <c r="N13" i="74"/>
  <c r="AF13" i="74"/>
  <c r="Z33" i="74"/>
  <c r="Z43" i="74"/>
  <c r="AL53"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AL11" i="66"/>
  <c r="Z11" i="66"/>
  <c r="AG12" i="72"/>
  <c r="L6" i="74"/>
  <c r="N11" i="66"/>
  <c r="R46" i="72"/>
  <c r="Q46" i="72"/>
  <c r="AF46" i="72" s="1"/>
  <c r="Q34" i="72"/>
  <c r="AF34" i="72" s="1"/>
  <c r="R34" i="72"/>
  <c r="Q22" i="72"/>
  <c r="AF22" i="72" s="1"/>
  <c r="AE22" i="72" s="1"/>
  <c r="J19" i="78" s="1"/>
  <c r="R22" i="72"/>
  <c r="Q58" i="72"/>
  <c r="R58" i="72"/>
  <c r="Q40" i="72"/>
  <c r="AF40" i="72" s="1"/>
  <c r="R40" i="72"/>
  <c r="Q28" i="72"/>
  <c r="AF28" i="72" s="1"/>
  <c r="R28" i="72"/>
  <c r="R16" i="72"/>
  <c r="Q16" i="72"/>
  <c r="AF16" i="72" s="1"/>
  <c r="AE16" i="72" s="1"/>
  <c r="J13" i="78" s="1"/>
  <c r="Q64" i="72"/>
  <c r="R64" i="72"/>
  <c r="R10" i="72"/>
  <c r="Q10" i="72"/>
  <c r="AF10" i="72" s="1"/>
  <c r="R52" i="72"/>
  <c r="Q52" i="72"/>
  <c r="AD11" i="72"/>
  <c r="AC11" i="72"/>
  <c r="I8" i="78" s="1"/>
  <c r="AA6" i="66"/>
  <c r="AM6" i="66"/>
  <c r="AB12" i="66"/>
  <c r="J12" i="66"/>
  <c r="V12" i="66"/>
  <c r="P12" i="66"/>
  <c r="AH12" i="66"/>
  <c r="Y46" i="66"/>
  <c r="S46" i="66"/>
  <c r="AE46" i="66"/>
  <c r="AK46" i="66"/>
  <c r="M46" i="66"/>
  <c r="AJ7" i="66"/>
  <c r="R7" i="66"/>
  <c r="X7" i="66"/>
  <c r="L7" i="66"/>
  <c r="AD7" i="66"/>
  <c r="Y9" i="66"/>
  <c r="S9" i="66"/>
  <c r="AE9" i="66"/>
  <c r="AK9" i="66"/>
  <c r="M9" i="66"/>
  <c r="AH46" i="66"/>
  <c r="AB46" i="66"/>
  <c r="V46" i="66"/>
  <c r="P46" i="66"/>
  <c r="J46" i="66"/>
  <c r="AA13" i="66"/>
  <c r="AG13" i="66"/>
  <c r="AM13" i="66"/>
  <c r="U13" i="66"/>
  <c r="O13" i="66"/>
  <c r="AG6" i="66"/>
  <c r="AM46" i="66"/>
  <c r="AG46" i="66"/>
  <c r="O46" i="66"/>
  <c r="AA46" i="66"/>
  <c r="U46" i="66"/>
  <c r="AI12" i="66"/>
  <c r="AC12" i="66"/>
  <c r="W12" i="66"/>
  <c r="Q12" i="66"/>
  <c r="K12" i="66"/>
  <c r="Z14" i="66"/>
  <c r="N14" i="66"/>
  <c r="AF14" i="66"/>
  <c r="AL14" i="66"/>
  <c r="T14" i="66"/>
  <c r="O6" i="66"/>
  <c r="N12" i="66"/>
  <c r="AF12" i="66"/>
  <c r="AL12" i="66"/>
  <c r="T12" i="66"/>
  <c r="Z12" i="66"/>
  <c r="AD14" i="66"/>
  <c r="L14" i="66"/>
  <c r="AJ14" i="66"/>
  <c r="X14" i="66"/>
  <c r="R14" i="66"/>
  <c r="AM9" i="66"/>
  <c r="AA9" i="66"/>
  <c r="AG9" i="66"/>
  <c r="O9" i="66"/>
  <c r="U9" i="66"/>
  <c r="AI13" i="66"/>
  <c r="AC13" i="66"/>
  <c r="W13" i="66"/>
  <c r="Q13" i="66"/>
  <c r="K13" i="66"/>
  <c r="AJ12" i="66"/>
  <c r="X12" i="66"/>
  <c r="AD12" i="66"/>
  <c r="L12" i="66"/>
  <c r="R12" i="66"/>
  <c r="V11" i="66"/>
  <c r="J11" i="66"/>
  <c r="AH11" i="66"/>
  <c r="P11" i="66"/>
  <c r="AB11" i="66"/>
  <c r="AA10" i="66"/>
  <c r="AM10" i="66"/>
  <c r="U10" i="66"/>
  <c r="AG10" i="66"/>
  <c r="O10" i="66"/>
  <c r="AI46" i="66"/>
  <c r="AC46" i="66"/>
  <c r="W46" i="66"/>
  <c r="Q46" i="66"/>
  <c r="K46" i="66"/>
  <c r="AI7" i="66"/>
  <c r="AC7" i="66"/>
  <c r="W7" i="66"/>
  <c r="Q7" i="66"/>
  <c r="K7" i="66"/>
  <c r="X10" i="66"/>
  <c r="AJ10" i="66"/>
  <c r="AD10" i="66"/>
  <c r="L10" i="66"/>
  <c r="R10" i="66"/>
  <c r="U6" i="66"/>
  <c r="AE10" i="66"/>
  <c r="S10" i="66"/>
  <c r="M10" i="66"/>
  <c r="AK10" i="66"/>
  <c r="Y10" i="66"/>
  <c r="AA7" i="66"/>
  <c r="AG7" i="66"/>
  <c r="O7" i="66"/>
  <c r="AM7" i="66"/>
  <c r="U7" i="66"/>
  <c r="AE13" i="66"/>
  <c r="M13" i="66"/>
  <c r="S13" i="66"/>
  <c r="Y13" i="66"/>
  <c r="AK13" i="66"/>
  <c r="AL10" i="66"/>
  <c r="AF10" i="66"/>
  <c r="N10" i="66"/>
  <c r="T10" i="66"/>
  <c r="Z10" i="66"/>
  <c r="AF9" i="66"/>
  <c r="N9" i="66"/>
  <c r="Z9" i="66"/>
  <c r="T9" i="66"/>
  <c r="AL9" i="66"/>
  <c r="AJ6" i="66"/>
  <c r="AD6" i="66"/>
  <c r="X6" i="66"/>
  <c r="R6" i="66"/>
  <c r="L6" i="66"/>
  <c r="AF6" i="66"/>
  <c r="AL6" i="66"/>
  <c r="T6" i="66"/>
  <c r="N6" i="66"/>
  <c r="Z6" i="66"/>
  <c r="J139" i="77" l="1"/>
  <c r="K139" i="77" s="1"/>
  <c r="AC142" i="64"/>
  <c r="AA130" i="64"/>
  <c r="AB131" i="64"/>
  <c r="AA131" i="64" s="1"/>
  <c r="AB137" i="64"/>
  <c r="AA137" i="64" s="1"/>
  <c r="AA136" i="64"/>
  <c r="AA124" i="64"/>
  <c r="AB125" i="64"/>
  <c r="AA125" i="64" s="1"/>
  <c r="AA10" i="64"/>
  <c r="AB11" i="64"/>
  <c r="AA11" i="64" s="1"/>
  <c r="AA28" i="64"/>
  <c r="AC28" i="64" s="1"/>
  <c r="AB29" i="64"/>
  <c r="AA29" i="64" s="1"/>
  <c r="AC29" i="64" s="1"/>
  <c r="AA58" i="64"/>
  <c r="AC58" i="64" s="1"/>
  <c r="AB59" i="64"/>
  <c r="AA59" i="64" s="1"/>
  <c r="AC59" i="64" s="1"/>
  <c r="AB71" i="64"/>
  <c r="AA71" i="64" s="1"/>
  <c r="AC71" i="64" s="1"/>
  <c r="AA70" i="64"/>
  <c r="AC70" i="64" s="1"/>
  <c r="AA76" i="64"/>
  <c r="AC76" i="64" s="1"/>
  <c r="AB77" i="64"/>
  <c r="AA77" i="64" s="1"/>
  <c r="AC77" i="64" s="1"/>
  <c r="AA94" i="64"/>
  <c r="AC94" i="64" s="1"/>
  <c r="AB95" i="64"/>
  <c r="AA100" i="64"/>
  <c r="AC100" i="64" s="1"/>
  <c r="AB101" i="64"/>
  <c r="AB113" i="64"/>
  <c r="AA113" i="64" s="1"/>
  <c r="AC113" i="64" s="1"/>
  <c r="AA112" i="64"/>
  <c r="AC112" i="64" s="1"/>
  <c r="AA118" i="64"/>
  <c r="AB119" i="64"/>
  <c r="AA119" i="64" s="1"/>
  <c r="AA10" i="84"/>
  <c r="AB11" i="84"/>
  <c r="AA11" i="84" s="1"/>
  <c r="AB59" i="66"/>
  <c r="V101" i="66"/>
  <c r="J101" i="66"/>
  <c r="J59" i="66"/>
  <c r="AB38" i="66"/>
  <c r="J38" i="66"/>
  <c r="AH80" i="66"/>
  <c r="AH101" i="66"/>
  <c r="AH38" i="66"/>
  <c r="AB80" i="66"/>
  <c r="AH59" i="66"/>
  <c r="P38" i="66"/>
  <c r="J80" i="66"/>
  <c r="V80" i="66"/>
  <c r="V59" i="66"/>
  <c r="V38" i="66"/>
  <c r="P101" i="66"/>
  <c r="P59" i="66"/>
  <c r="AB101" i="66"/>
  <c r="P80" i="66"/>
  <c r="I56" i="77"/>
  <c r="J13" i="77"/>
  <c r="K13" i="77" s="1"/>
  <c r="V48" i="66"/>
  <c r="P27" i="66"/>
  <c r="AB69" i="66"/>
  <c r="P48" i="66"/>
  <c r="AB27" i="66"/>
  <c r="P69" i="66"/>
  <c r="V69" i="66"/>
  <c r="J90" i="66"/>
  <c r="V27" i="66"/>
  <c r="AB48" i="66"/>
  <c r="J69" i="66"/>
  <c r="AB90" i="66"/>
  <c r="AH90" i="66"/>
  <c r="V90" i="66"/>
  <c r="AH69" i="66"/>
  <c r="AH27" i="66"/>
  <c r="J27" i="66"/>
  <c r="J48" i="66"/>
  <c r="AH48" i="66"/>
  <c r="P90" i="66"/>
  <c r="J19" i="77"/>
  <c r="K19" i="77" s="1"/>
  <c r="V91" i="66"/>
  <c r="AH28" i="66"/>
  <c r="AH70" i="66"/>
  <c r="AB91" i="66"/>
  <c r="V49" i="66"/>
  <c r="J91" i="66"/>
  <c r="AB28" i="66"/>
  <c r="J49" i="66"/>
  <c r="P91" i="66"/>
  <c r="AH91" i="66"/>
  <c r="AB70" i="66"/>
  <c r="AH49" i="66"/>
  <c r="V28" i="66"/>
  <c r="V70" i="66"/>
  <c r="J28" i="66"/>
  <c r="J70" i="66"/>
  <c r="P49" i="66"/>
  <c r="P28" i="66"/>
  <c r="P70" i="66"/>
  <c r="AB49" i="66"/>
  <c r="J49" i="77"/>
  <c r="K49" i="77" s="1"/>
  <c r="AB96" i="66"/>
  <c r="V75" i="66"/>
  <c r="P75" i="66"/>
  <c r="AB75" i="66"/>
  <c r="P54" i="66"/>
  <c r="AH75" i="66"/>
  <c r="J96" i="66"/>
  <c r="AB54" i="66"/>
  <c r="AB33" i="66"/>
  <c r="P33" i="66"/>
  <c r="V96" i="66"/>
  <c r="J75" i="66"/>
  <c r="V33" i="66"/>
  <c r="J54" i="66"/>
  <c r="AH96" i="66"/>
  <c r="AH33" i="66"/>
  <c r="P96" i="66"/>
  <c r="V54" i="66"/>
  <c r="AH54" i="66"/>
  <c r="J33" i="66"/>
  <c r="I38" i="77"/>
  <c r="K38" i="77" s="1"/>
  <c r="K94" i="66"/>
  <c r="AC73" i="66"/>
  <c r="AC94" i="66"/>
  <c r="W73" i="66"/>
  <c r="K73" i="66"/>
  <c r="K31" i="66"/>
  <c r="Q31" i="66"/>
  <c r="Q52" i="66"/>
  <c r="AC31" i="66"/>
  <c r="AI94" i="66"/>
  <c r="Q73" i="66"/>
  <c r="W31" i="66"/>
  <c r="W94" i="66"/>
  <c r="AC52" i="66"/>
  <c r="AI31" i="66"/>
  <c r="K52" i="66"/>
  <c r="Q94" i="66"/>
  <c r="AI52" i="66"/>
  <c r="AI73" i="66"/>
  <c r="W52" i="66"/>
  <c r="AH18" i="66"/>
  <c r="J18" i="66"/>
  <c r="V18" i="66"/>
  <c r="AB18" i="66"/>
  <c r="J79" i="77"/>
  <c r="K79" i="77" s="1"/>
  <c r="P18" i="66"/>
  <c r="J8" i="66"/>
  <c r="AB8" i="66"/>
  <c r="AH8" i="66"/>
  <c r="V8" i="66"/>
  <c r="P8" i="66"/>
  <c r="G37" i="77"/>
  <c r="H37" i="77" s="1"/>
  <c r="AL56" i="83"/>
  <c r="Z56" i="83"/>
  <c r="N56" i="83"/>
  <c r="AL44" i="83"/>
  <c r="Z44" i="83"/>
  <c r="N44" i="83"/>
  <c r="AL32" i="83"/>
  <c r="Z32" i="83"/>
  <c r="N32" i="83"/>
  <c r="AL20" i="83"/>
  <c r="Z20" i="83"/>
  <c r="N20" i="83"/>
  <c r="AL8" i="83"/>
  <c r="Z8" i="83"/>
  <c r="N8" i="83"/>
  <c r="AF56" i="83"/>
  <c r="T56" i="83"/>
  <c r="AF44" i="83"/>
  <c r="T44" i="83"/>
  <c r="AF32" i="83"/>
  <c r="T32" i="83"/>
  <c r="AF20" i="83"/>
  <c r="T20" i="83"/>
  <c r="AF8" i="83"/>
  <c r="T8" i="83"/>
  <c r="G31" i="77"/>
  <c r="H31" i="77" s="1"/>
  <c r="AJ56" i="83"/>
  <c r="L56" i="83"/>
  <c r="AJ44" i="83"/>
  <c r="X56" i="83"/>
  <c r="L44" i="83"/>
  <c r="X32" i="83"/>
  <c r="AD56" i="83"/>
  <c r="R56" i="83"/>
  <c r="AD44" i="83"/>
  <c r="R44" i="83"/>
  <c r="AD32" i="83"/>
  <c r="R32" i="83"/>
  <c r="AD20" i="83"/>
  <c r="R20" i="83"/>
  <c r="AD8" i="83"/>
  <c r="R8" i="83"/>
  <c r="X44" i="83"/>
  <c r="AJ32" i="83"/>
  <c r="L32" i="83"/>
  <c r="X8" i="83"/>
  <c r="AJ20" i="83"/>
  <c r="L20" i="83"/>
  <c r="AJ8" i="83"/>
  <c r="L8" i="83"/>
  <c r="X20" i="83"/>
  <c r="V7" i="66"/>
  <c r="J7" i="66"/>
  <c r="AH7" i="66"/>
  <c r="P7" i="66"/>
  <c r="AB7" i="66"/>
  <c r="AH38" i="74"/>
  <c r="J48" i="74"/>
  <c r="K19" i="78"/>
  <c r="P37" i="74"/>
  <c r="J27" i="74"/>
  <c r="AH17" i="74"/>
  <c r="V47" i="74"/>
  <c r="AG16" i="72"/>
  <c r="AB48" i="74"/>
  <c r="P38" i="74"/>
  <c r="AB38" i="74"/>
  <c r="AB18" i="74"/>
  <c r="AH48" i="74"/>
  <c r="AH28" i="74"/>
  <c r="AG22" i="72"/>
  <c r="AB47" i="74"/>
  <c r="J17" i="74"/>
  <c r="V37" i="74"/>
  <c r="AB7" i="74"/>
  <c r="J28" i="74"/>
  <c r="J8" i="74"/>
  <c r="AE28" i="72"/>
  <c r="AF29" i="72"/>
  <c r="AE29" i="72" s="1"/>
  <c r="AH18" i="74"/>
  <c r="V38" i="74"/>
  <c r="V48" i="74"/>
  <c r="P8" i="74"/>
  <c r="V28" i="74"/>
  <c r="P17" i="74"/>
  <c r="AB37" i="74"/>
  <c r="AH47" i="74"/>
  <c r="J7" i="74"/>
  <c r="P28" i="74"/>
  <c r="P18" i="74"/>
  <c r="J38" i="74"/>
  <c r="AH8" i="74"/>
  <c r="AB28" i="74"/>
  <c r="V7" i="74"/>
  <c r="J47" i="74"/>
  <c r="V27" i="74"/>
  <c r="P27" i="74"/>
  <c r="AE40" i="72"/>
  <c r="AF41" i="72"/>
  <c r="AE41" i="72" s="1"/>
  <c r="AE34" i="72"/>
  <c r="AF35" i="72"/>
  <c r="AE35" i="72" s="1"/>
  <c r="V18" i="74"/>
  <c r="AB8" i="74"/>
  <c r="V8" i="74"/>
  <c r="AB17" i="74"/>
  <c r="AB27" i="74"/>
  <c r="P7" i="74"/>
  <c r="V17" i="74"/>
  <c r="AH37" i="74"/>
  <c r="AE46" i="72"/>
  <c r="AF47" i="72"/>
  <c r="AE47" i="72" s="1"/>
  <c r="W52" i="74" s="1"/>
  <c r="P48" i="74"/>
  <c r="J18" i="74"/>
  <c r="AH7" i="74"/>
  <c r="P47" i="74"/>
  <c r="AH27" i="74"/>
  <c r="J37" i="74"/>
  <c r="K13" i="78"/>
  <c r="J13" i="66"/>
  <c r="AH13" i="66"/>
  <c r="V13" i="66"/>
  <c r="AB13" i="66"/>
  <c r="P13" i="66"/>
  <c r="J56" i="77"/>
  <c r="AC11" i="66"/>
  <c r="W11" i="66"/>
  <c r="Q11" i="66"/>
  <c r="K11" i="66"/>
  <c r="AI11" i="66"/>
  <c r="AL6" i="74"/>
  <c r="AF6" i="74"/>
  <c r="N6" i="74"/>
  <c r="Z6" i="74"/>
  <c r="T6" i="74"/>
  <c r="U6" i="74"/>
  <c r="AM6" i="74"/>
  <c r="O6" i="74"/>
  <c r="AA6" i="74"/>
  <c r="AG6" i="74"/>
  <c r="X6" i="74"/>
  <c r="R6" i="74"/>
  <c r="AJ6" i="74"/>
  <c r="AD6" i="74"/>
  <c r="AE10" i="72"/>
  <c r="J7" i="78" s="1"/>
  <c r="K7" i="78" s="1"/>
  <c r="AF11" i="72"/>
  <c r="AE11" i="72" s="1"/>
  <c r="J8" i="87" l="1"/>
  <c r="K8" i="87" s="1"/>
  <c r="AC6" i="86"/>
  <c r="AI16" i="86"/>
  <c r="K36" i="86"/>
  <c r="K46" i="86"/>
  <c r="AI6" i="86"/>
  <c r="K26" i="86"/>
  <c r="Q36" i="86"/>
  <c r="Q46" i="86"/>
  <c r="K16" i="86"/>
  <c r="Q26" i="86"/>
  <c r="W36" i="86"/>
  <c r="W46" i="86"/>
  <c r="Q16" i="86"/>
  <c r="W26" i="86"/>
  <c r="AC36" i="86"/>
  <c r="AC46" i="86"/>
  <c r="AC11" i="84"/>
  <c r="Q6" i="86"/>
  <c r="W16" i="86"/>
  <c r="AC26" i="86"/>
  <c r="AI36" i="86"/>
  <c r="AI46" i="86"/>
  <c r="W6" i="86"/>
  <c r="AC16" i="86"/>
  <c r="AI26" i="86"/>
  <c r="K6" i="86"/>
  <c r="AC10" i="84"/>
  <c r="J7" i="87"/>
  <c r="K7" i="87" s="1"/>
  <c r="AH6" i="86"/>
  <c r="J16" i="86"/>
  <c r="J46" i="86"/>
  <c r="AB26" i="86"/>
  <c r="J6" i="86"/>
  <c r="V16" i="86"/>
  <c r="V26" i="86"/>
  <c r="AB46" i="86"/>
  <c r="V46" i="86"/>
  <c r="P6" i="86"/>
  <c r="V6" i="86"/>
  <c r="J36" i="86"/>
  <c r="J26" i="86"/>
  <c r="AB6" i="86"/>
  <c r="P26" i="86"/>
  <c r="AB36" i="86"/>
  <c r="AH36" i="86"/>
  <c r="P16" i="86"/>
  <c r="AB16" i="86"/>
  <c r="P46" i="86"/>
  <c r="AH26" i="86"/>
  <c r="AH16" i="86"/>
  <c r="V36" i="86"/>
  <c r="P36" i="86"/>
  <c r="AH46" i="86"/>
  <c r="AC119" i="64"/>
  <c r="J116" i="77"/>
  <c r="K116" i="77" s="1"/>
  <c r="AC107" i="66"/>
  <c r="Q86" i="66"/>
  <c r="Q107" i="66"/>
  <c r="W107" i="66"/>
  <c r="K44" i="66"/>
  <c r="Q65" i="66"/>
  <c r="K65" i="66"/>
  <c r="AC24" i="66"/>
  <c r="AC86" i="66"/>
  <c r="AI107" i="66"/>
  <c r="K86" i="66"/>
  <c r="W86" i="66"/>
  <c r="W65" i="66"/>
  <c r="Q44" i="66"/>
  <c r="AC65" i="66"/>
  <c r="AC44" i="66"/>
  <c r="W44" i="66"/>
  <c r="K107" i="66"/>
  <c r="K24" i="66"/>
  <c r="AI24" i="66"/>
  <c r="AI86" i="66"/>
  <c r="AI44" i="66"/>
  <c r="W24" i="66"/>
  <c r="Q24" i="66"/>
  <c r="AI65" i="66"/>
  <c r="AC118" i="64"/>
  <c r="J115" i="77"/>
  <c r="K115" i="77" s="1"/>
  <c r="AB86" i="66"/>
  <c r="AG85" i="66"/>
  <c r="AG106" i="66"/>
  <c r="U85" i="66"/>
  <c r="AH86" i="66"/>
  <c r="AB65" i="66"/>
  <c r="AA64" i="66"/>
  <c r="P65" i="66"/>
  <c r="P44" i="66"/>
  <c r="AM85" i="66"/>
  <c r="P86" i="66"/>
  <c r="AG64" i="66"/>
  <c r="U64" i="66"/>
  <c r="U43" i="66"/>
  <c r="V107" i="66"/>
  <c r="AA106" i="66"/>
  <c r="O43" i="66"/>
  <c r="AH24" i="66"/>
  <c r="AG23" i="66"/>
  <c r="P107" i="66"/>
  <c r="O106" i="66"/>
  <c r="J44" i="66"/>
  <c r="J24" i="66"/>
  <c r="J86" i="66"/>
  <c r="AM23" i="66"/>
  <c r="V86" i="66"/>
  <c r="U106" i="66"/>
  <c r="J65" i="66"/>
  <c r="AB24" i="66"/>
  <c r="U23" i="66"/>
  <c r="AH107" i="66"/>
  <c r="O64" i="66"/>
  <c r="AM106" i="66"/>
  <c r="O85" i="66"/>
  <c r="O23" i="66"/>
  <c r="AB107" i="66"/>
  <c r="AA43" i="66"/>
  <c r="AH44" i="66"/>
  <c r="AA23" i="66"/>
  <c r="V65" i="66"/>
  <c r="V44" i="66"/>
  <c r="AM43" i="66"/>
  <c r="AA85" i="66"/>
  <c r="J107" i="66"/>
  <c r="AB44" i="66"/>
  <c r="AG43" i="66"/>
  <c r="AM64" i="66"/>
  <c r="V24" i="66"/>
  <c r="AH65" i="66"/>
  <c r="P24" i="66"/>
  <c r="AA101" i="64"/>
  <c r="AC101" i="64" s="1"/>
  <c r="AB102" i="64"/>
  <c r="AA95" i="64"/>
  <c r="AC95" i="64" s="1"/>
  <c r="AB96" i="64"/>
  <c r="AA96" i="64" s="1"/>
  <c r="AC96" i="64" s="1"/>
  <c r="AC11" i="64"/>
  <c r="J8" i="77"/>
  <c r="AC10" i="64"/>
  <c r="AB89" i="66"/>
  <c r="P89" i="66"/>
  <c r="AH68" i="66"/>
  <c r="V68" i="66"/>
  <c r="J68" i="66"/>
  <c r="AH47" i="66"/>
  <c r="AH89" i="66"/>
  <c r="J89" i="66"/>
  <c r="AB26" i="66"/>
  <c r="AB68" i="66"/>
  <c r="AB47" i="66"/>
  <c r="P47" i="66"/>
  <c r="AH26" i="66"/>
  <c r="J47" i="66"/>
  <c r="J26" i="66"/>
  <c r="P26" i="66"/>
  <c r="V26" i="66"/>
  <c r="P68" i="66"/>
  <c r="V89" i="66"/>
  <c r="V47" i="66"/>
  <c r="J122" i="77"/>
  <c r="K122" i="77" s="1"/>
  <c r="AC125" i="64"/>
  <c r="J121" i="77"/>
  <c r="K121" i="77" s="1"/>
  <c r="AC124" i="64"/>
  <c r="J133" i="77"/>
  <c r="K133" i="77" s="1"/>
  <c r="AC136" i="64"/>
  <c r="J134" i="77"/>
  <c r="K134" i="77" s="1"/>
  <c r="AC137" i="64"/>
  <c r="J128" i="77"/>
  <c r="K128" i="77" s="1"/>
  <c r="AC131" i="64"/>
  <c r="J127" i="77"/>
  <c r="K127" i="77" s="1"/>
  <c r="AC130" i="64"/>
  <c r="K56" i="77"/>
  <c r="J25" i="77"/>
  <c r="K25" i="77" s="1"/>
  <c r="P29" i="66"/>
  <c r="V92" i="66"/>
  <c r="AH92" i="66"/>
  <c r="AB50" i="66"/>
  <c r="J92" i="66"/>
  <c r="AH29" i="66"/>
  <c r="P71" i="66"/>
  <c r="V50" i="66"/>
  <c r="V71" i="66"/>
  <c r="AH71" i="66"/>
  <c r="J50" i="66"/>
  <c r="P92" i="66"/>
  <c r="V29" i="66"/>
  <c r="AH50" i="66"/>
  <c r="AB29" i="66"/>
  <c r="AB71" i="66"/>
  <c r="AB92" i="66"/>
  <c r="P9" i="74"/>
  <c r="J29" i="66"/>
  <c r="J71" i="66"/>
  <c r="P50" i="66"/>
  <c r="J9" i="66"/>
  <c r="V9" i="66"/>
  <c r="AH9" i="66"/>
  <c r="P9" i="66"/>
  <c r="AB9" i="66"/>
  <c r="Q76" i="66"/>
  <c r="Q34" i="66"/>
  <c r="Q97" i="66"/>
  <c r="AI55" i="66"/>
  <c r="AC76" i="66"/>
  <c r="K97" i="66"/>
  <c r="K55" i="66"/>
  <c r="Q55" i="66"/>
  <c r="AI97" i="66"/>
  <c r="AI34" i="66"/>
  <c r="AC34" i="66"/>
  <c r="K34" i="66"/>
  <c r="W55" i="66"/>
  <c r="AC55" i="66"/>
  <c r="AC97" i="66"/>
  <c r="J16" i="66"/>
  <c r="AH57" i="66"/>
  <c r="P99" i="66"/>
  <c r="AB99" i="66"/>
  <c r="AH78" i="66"/>
  <c r="AB57" i="66"/>
  <c r="P57" i="66"/>
  <c r="V36" i="66"/>
  <c r="J36" i="66"/>
  <c r="V57" i="66"/>
  <c r="AH36" i="66"/>
  <c r="J57" i="66"/>
  <c r="P36" i="66"/>
  <c r="V99" i="66"/>
  <c r="J78" i="66"/>
  <c r="J99" i="66"/>
  <c r="P78" i="66"/>
  <c r="AB78" i="66"/>
  <c r="AH99" i="66"/>
  <c r="AB36" i="66"/>
  <c r="V78" i="66"/>
  <c r="J91" i="77"/>
  <c r="K91" i="77" s="1"/>
  <c r="J40" i="66"/>
  <c r="AB61" i="66"/>
  <c r="P103" i="66"/>
  <c r="V82" i="66"/>
  <c r="AB20" i="66"/>
  <c r="AH61" i="66"/>
  <c r="J61" i="66"/>
  <c r="AB82" i="66"/>
  <c r="J82" i="66"/>
  <c r="AH40" i="66"/>
  <c r="P20" i="66"/>
  <c r="J20" i="66"/>
  <c r="AH20" i="66"/>
  <c r="AB103" i="66"/>
  <c r="P82" i="66"/>
  <c r="P40" i="66"/>
  <c r="V40" i="66"/>
  <c r="AB40" i="66"/>
  <c r="AH103" i="66"/>
  <c r="V61" i="66"/>
  <c r="V103" i="66"/>
  <c r="J103" i="66"/>
  <c r="AH82" i="66"/>
  <c r="V20" i="66"/>
  <c r="P61" i="66"/>
  <c r="W76" i="66"/>
  <c r="J55" i="77"/>
  <c r="K55" i="77" s="1"/>
  <c r="AB97" i="66"/>
  <c r="V55" i="66"/>
  <c r="AB76" i="66"/>
  <c r="AB34" i="66"/>
  <c r="P97" i="66"/>
  <c r="P76" i="66"/>
  <c r="V76" i="66"/>
  <c r="AB55" i="66"/>
  <c r="J55" i="66"/>
  <c r="J34" i="66"/>
  <c r="AH34" i="66"/>
  <c r="P34" i="66"/>
  <c r="AH76" i="66"/>
  <c r="V34" i="66"/>
  <c r="J76" i="66"/>
  <c r="V97" i="66"/>
  <c r="AH55" i="66"/>
  <c r="J97" i="66"/>
  <c r="AH97" i="66"/>
  <c r="P55" i="66"/>
  <c r="W97" i="66"/>
  <c r="K76" i="66"/>
  <c r="V35" i="66"/>
  <c r="P35" i="66"/>
  <c r="J56" i="66"/>
  <c r="AB77" i="66"/>
  <c r="AB56" i="66"/>
  <c r="AH35" i="66"/>
  <c r="AB98" i="66"/>
  <c r="AH77" i="66"/>
  <c r="V77" i="66"/>
  <c r="J98" i="66"/>
  <c r="P98" i="66"/>
  <c r="P77" i="66"/>
  <c r="J77" i="66"/>
  <c r="V56" i="66"/>
  <c r="P56" i="66"/>
  <c r="AB35" i="66"/>
  <c r="AH98" i="66"/>
  <c r="J35" i="66"/>
  <c r="V98" i="66"/>
  <c r="AH56" i="66"/>
  <c r="AI16" i="66"/>
  <c r="Q36" i="66"/>
  <c r="Q57" i="66"/>
  <c r="W78" i="66"/>
  <c r="AC78" i="66"/>
  <c r="AI99" i="66"/>
  <c r="W36" i="66"/>
  <c r="K36" i="66"/>
  <c r="Q99" i="66"/>
  <c r="W99" i="66"/>
  <c r="AI78" i="66"/>
  <c r="Q78" i="66"/>
  <c r="K99" i="66"/>
  <c r="AC36" i="66"/>
  <c r="AC57" i="66"/>
  <c r="W57" i="66"/>
  <c r="AI36" i="66"/>
  <c r="AC99" i="66"/>
  <c r="K78" i="66"/>
  <c r="AI57" i="66"/>
  <c r="K57" i="66"/>
  <c r="K35" i="66"/>
  <c r="K77" i="66"/>
  <c r="AI98" i="66"/>
  <c r="Q56" i="66"/>
  <c r="Q77" i="66"/>
  <c r="Q35" i="66"/>
  <c r="Q98" i="66"/>
  <c r="AC35" i="66"/>
  <c r="K98" i="66"/>
  <c r="W35" i="66"/>
  <c r="AI77" i="66"/>
  <c r="AC77" i="66"/>
  <c r="W56" i="66"/>
  <c r="AC98" i="66"/>
  <c r="AI56" i="66"/>
  <c r="K56" i="66"/>
  <c r="AI35" i="66"/>
  <c r="W98" i="66"/>
  <c r="W77" i="66"/>
  <c r="AC56" i="66"/>
  <c r="J97" i="77"/>
  <c r="K97" i="77" s="1"/>
  <c r="P21" i="66"/>
  <c r="P83" i="66"/>
  <c r="AB104" i="66"/>
  <c r="AB41" i="66"/>
  <c r="V41" i="66"/>
  <c r="P104" i="66"/>
  <c r="J104" i="66"/>
  <c r="P41" i="66"/>
  <c r="AB21" i="66"/>
  <c r="AH83" i="66"/>
  <c r="V21" i="66"/>
  <c r="AB62" i="66"/>
  <c r="J41" i="66"/>
  <c r="AH62" i="66"/>
  <c r="AH21" i="66"/>
  <c r="V83" i="66"/>
  <c r="P62" i="66"/>
  <c r="AH104" i="66"/>
  <c r="AH41" i="66"/>
  <c r="J62" i="66"/>
  <c r="J83" i="66"/>
  <c r="J21" i="66"/>
  <c r="V62" i="66"/>
  <c r="V104" i="66"/>
  <c r="AB83" i="66"/>
  <c r="W100" i="66"/>
  <c r="K58" i="66"/>
  <c r="AC37" i="66"/>
  <c r="AI37" i="66"/>
  <c r="Q100" i="66"/>
  <c r="Q58" i="66"/>
  <c r="AI79" i="66"/>
  <c r="K100" i="66"/>
  <c r="K79" i="66"/>
  <c r="W58" i="66"/>
  <c r="AC100" i="66"/>
  <c r="W79" i="66"/>
  <c r="AI100" i="66"/>
  <c r="AI58" i="66"/>
  <c r="K37" i="66"/>
  <c r="AC58" i="66"/>
  <c r="AC79" i="66"/>
  <c r="W37" i="66"/>
  <c r="Q37" i="66"/>
  <c r="Q79" i="66"/>
  <c r="J109" i="77"/>
  <c r="K109" i="77" s="1"/>
  <c r="V106" i="66"/>
  <c r="J23" i="66"/>
  <c r="AH43" i="66"/>
  <c r="P106" i="66"/>
  <c r="AB64" i="66"/>
  <c r="AH85" i="66"/>
  <c r="J106" i="66"/>
  <c r="AH23" i="66"/>
  <c r="P85" i="66"/>
  <c r="J43" i="66"/>
  <c r="AB106" i="66"/>
  <c r="P23" i="66"/>
  <c r="P43" i="66"/>
  <c r="AB85" i="66"/>
  <c r="V64" i="66"/>
  <c r="AB43" i="66"/>
  <c r="AB23" i="66"/>
  <c r="V85" i="66"/>
  <c r="P64" i="66"/>
  <c r="AH106" i="66"/>
  <c r="J85" i="66"/>
  <c r="V43" i="66"/>
  <c r="AH64" i="66"/>
  <c r="J64" i="66"/>
  <c r="V23" i="66"/>
  <c r="J110" i="77"/>
  <c r="K110" i="77" s="1"/>
  <c r="AI106" i="66"/>
  <c r="AC23" i="66"/>
  <c r="K23" i="66"/>
  <c r="W23" i="66"/>
  <c r="Q64" i="66"/>
  <c r="AI43" i="66"/>
  <c r="W106" i="66"/>
  <c r="AI64" i="66"/>
  <c r="AI23" i="66"/>
  <c r="W43" i="66"/>
  <c r="K85" i="66"/>
  <c r="AC64" i="66"/>
  <c r="AI85" i="66"/>
  <c r="Q106" i="66"/>
  <c r="AC106" i="66"/>
  <c r="AC85" i="66"/>
  <c r="W85" i="66"/>
  <c r="K64" i="66"/>
  <c r="Q43" i="66"/>
  <c r="K43" i="66"/>
  <c r="AC43" i="66"/>
  <c r="Q85" i="66"/>
  <c r="W64" i="66"/>
  <c r="Q23" i="66"/>
  <c r="K106" i="66"/>
  <c r="AI76" i="66"/>
  <c r="J104" i="77"/>
  <c r="K104" i="77" s="1"/>
  <c r="W22" i="66"/>
  <c r="K42" i="66"/>
  <c r="AI22" i="66"/>
  <c r="W84" i="66"/>
  <c r="AC63" i="66"/>
  <c r="Q105" i="66"/>
  <c r="K105" i="66"/>
  <c r="Q42" i="66"/>
  <c r="K22" i="66"/>
  <c r="AC42" i="66"/>
  <c r="Q22" i="66"/>
  <c r="AI105" i="66"/>
  <c r="Q63" i="66"/>
  <c r="K84" i="66"/>
  <c r="AI42" i="66"/>
  <c r="K63" i="66"/>
  <c r="AI63" i="66"/>
  <c r="W105" i="66"/>
  <c r="AC22" i="66"/>
  <c r="AC84" i="66"/>
  <c r="W42" i="66"/>
  <c r="AC105" i="66"/>
  <c r="Q84" i="66"/>
  <c r="W63" i="66"/>
  <c r="AI84" i="66"/>
  <c r="J31" i="77"/>
  <c r="K31" i="77" s="1"/>
  <c r="AH51" i="66"/>
  <c r="P30" i="66"/>
  <c r="AB72" i="66"/>
  <c r="AH72" i="66"/>
  <c r="AB30" i="66"/>
  <c r="V51" i="66"/>
  <c r="P72" i="66"/>
  <c r="AB51" i="66"/>
  <c r="P93" i="66"/>
  <c r="V72" i="66"/>
  <c r="P51" i="66"/>
  <c r="AB93" i="66"/>
  <c r="V93" i="66"/>
  <c r="J51" i="66"/>
  <c r="J93" i="66"/>
  <c r="V30" i="66"/>
  <c r="J72" i="66"/>
  <c r="AH30" i="66"/>
  <c r="J30" i="66"/>
  <c r="AH93" i="66"/>
  <c r="J103" i="77"/>
  <c r="K103" i="77" s="1"/>
  <c r="V63" i="66"/>
  <c r="J63" i="66"/>
  <c r="AB105" i="66"/>
  <c r="P105" i="66"/>
  <c r="AH84" i="66"/>
  <c r="V84" i="66"/>
  <c r="AH42" i="66"/>
  <c r="J105" i="66"/>
  <c r="P42" i="66"/>
  <c r="AH22" i="66"/>
  <c r="AB22" i="66"/>
  <c r="V22" i="66"/>
  <c r="P63" i="66"/>
  <c r="AB63" i="66"/>
  <c r="P22" i="66"/>
  <c r="J42" i="66"/>
  <c r="V42" i="66"/>
  <c r="AH63" i="66"/>
  <c r="AB84" i="66"/>
  <c r="AH105" i="66"/>
  <c r="P84" i="66"/>
  <c r="AB42" i="66"/>
  <c r="J22" i="66"/>
  <c r="J84" i="66"/>
  <c r="V105" i="66"/>
  <c r="W34" i="66"/>
  <c r="J62" i="77"/>
  <c r="K62" i="77" s="1"/>
  <c r="W15" i="66"/>
  <c r="AC15" i="66"/>
  <c r="AI15" i="66"/>
  <c r="K15" i="66"/>
  <c r="Q15" i="66"/>
  <c r="AC17" i="66"/>
  <c r="AI17" i="66"/>
  <c r="Q17" i="66"/>
  <c r="W17" i="66"/>
  <c r="K17" i="66"/>
  <c r="AB16" i="66"/>
  <c r="AH16" i="66"/>
  <c r="W16" i="66"/>
  <c r="AC16" i="66"/>
  <c r="P16" i="66"/>
  <c r="V16" i="66"/>
  <c r="K16" i="66"/>
  <c r="Q16" i="66"/>
  <c r="J68" i="77"/>
  <c r="K68" i="77" s="1"/>
  <c r="J67" i="77"/>
  <c r="K67" i="77" s="1"/>
  <c r="AH15" i="66"/>
  <c r="J15" i="66"/>
  <c r="V15" i="66"/>
  <c r="AB15" i="66"/>
  <c r="J61" i="77"/>
  <c r="K61" i="77" s="1"/>
  <c r="P15" i="66"/>
  <c r="J74" i="77"/>
  <c r="K74" i="77" s="1"/>
  <c r="J31" i="78"/>
  <c r="K31" i="78" s="1"/>
  <c r="AH50" i="74"/>
  <c r="V40" i="74"/>
  <c r="V10" i="74"/>
  <c r="V20" i="74"/>
  <c r="V50" i="74"/>
  <c r="J40" i="74"/>
  <c r="J10" i="74"/>
  <c r="J20" i="74"/>
  <c r="J50" i="74"/>
  <c r="V30" i="74"/>
  <c r="AB30" i="74"/>
  <c r="AB10" i="74"/>
  <c r="AB40" i="74"/>
  <c r="AB20" i="74"/>
  <c r="AH30" i="74"/>
  <c r="P10" i="74"/>
  <c r="AG34" i="72"/>
  <c r="AB50" i="74"/>
  <c r="P40" i="74"/>
  <c r="P20" i="74"/>
  <c r="J30" i="74"/>
  <c r="P30" i="74"/>
  <c r="P50" i="74"/>
  <c r="AH40" i="74"/>
  <c r="AH10" i="74"/>
  <c r="AH20" i="74"/>
  <c r="J38" i="78"/>
  <c r="K38" i="78" s="1"/>
  <c r="AC31" i="74"/>
  <c r="AG41" i="72"/>
  <c r="AC51" i="74"/>
  <c r="AI11" i="74"/>
  <c r="Q11" i="74"/>
  <c r="K21" i="74"/>
  <c r="W51" i="74"/>
  <c r="K31" i="74"/>
  <c r="AC11" i="74"/>
  <c r="Q51" i="74"/>
  <c r="K51" i="74"/>
  <c r="AC21" i="74"/>
  <c r="AI51" i="74"/>
  <c r="W31" i="74"/>
  <c r="W21" i="74"/>
  <c r="Q41" i="74"/>
  <c r="AI41" i="74"/>
  <c r="Q21" i="74"/>
  <c r="Q31" i="74"/>
  <c r="AC41" i="74"/>
  <c r="K41" i="74"/>
  <c r="AI31" i="74"/>
  <c r="AI21" i="74"/>
  <c r="W41" i="74"/>
  <c r="W11" i="74"/>
  <c r="K11" i="74"/>
  <c r="J37" i="78"/>
  <c r="K37" i="78" s="1"/>
  <c r="P51" i="74"/>
  <c r="AH21" i="74"/>
  <c r="J11" i="74"/>
  <c r="AB11" i="74"/>
  <c r="P41" i="74"/>
  <c r="AH31" i="74"/>
  <c r="AB31" i="74"/>
  <c r="V51" i="74"/>
  <c r="AH11" i="74"/>
  <c r="P11" i="74"/>
  <c r="J31" i="74"/>
  <c r="J41" i="74"/>
  <c r="J51" i="74"/>
  <c r="V11" i="74"/>
  <c r="AH41" i="74"/>
  <c r="V21" i="74"/>
  <c r="AB41" i="74"/>
  <c r="AG40" i="72"/>
  <c r="AH51" i="74"/>
  <c r="P31" i="74"/>
  <c r="AB21" i="74"/>
  <c r="J21" i="74"/>
  <c r="V41" i="74"/>
  <c r="V31" i="74"/>
  <c r="AB51" i="74"/>
  <c r="P21" i="74"/>
  <c r="J26" i="78"/>
  <c r="K26" i="78" s="1"/>
  <c r="AI39" i="74"/>
  <c r="AC49" i="74"/>
  <c r="Q29" i="74"/>
  <c r="W49" i="74"/>
  <c r="Q39" i="74"/>
  <c r="AC39" i="74"/>
  <c r="K19" i="74"/>
  <c r="W29" i="74"/>
  <c r="AI49" i="74"/>
  <c r="AC19" i="74"/>
  <c r="Q49" i="74"/>
  <c r="K49" i="74"/>
  <c r="W19" i="74"/>
  <c r="W9" i="74"/>
  <c r="Q9" i="74"/>
  <c r="AG29" i="72"/>
  <c r="AC9" i="74"/>
  <c r="K9" i="74"/>
  <c r="AC29" i="74"/>
  <c r="AI9" i="74"/>
  <c r="Q19" i="74"/>
  <c r="K29" i="74"/>
  <c r="AI19" i="74"/>
  <c r="AI29" i="74"/>
  <c r="K39" i="74"/>
  <c r="W39" i="74"/>
  <c r="J44" i="78"/>
  <c r="K44" i="78" s="1"/>
  <c r="K42" i="74"/>
  <c r="Q52" i="74"/>
  <c r="AI32" i="74"/>
  <c r="W12" i="74"/>
  <c r="AC42" i="74"/>
  <c r="AI22" i="74"/>
  <c r="W42" i="74"/>
  <c r="K22" i="74"/>
  <c r="K52" i="74"/>
  <c r="Q32" i="74"/>
  <c r="AC22" i="74"/>
  <c r="AC52" i="74"/>
  <c r="Q42" i="74"/>
  <c r="K32" i="74"/>
  <c r="AI42" i="74"/>
  <c r="AG47" i="72"/>
  <c r="AC32" i="74"/>
  <c r="Q12" i="74"/>
  <c r="K12" i="74"/>
  <c r="AI12" i="74"/>
  <c r="AI52" i="74"/>
  <c r="W32" i="74"/>
  <c r="AC12" i="74"/>
  <c r="W22" i="74"/>
  <c r="Q22" i="74"/>
  <c r="J25" i="78"/>
  <c r="K25" i="78" s="1"/>
  <c r="AG28" i="72"/>
  <c r="AB39" i="74"/>
  <c r="AB19" i="74"/>
  <c r="P49" i="74"/>
  <c r="P29" i="74"/>
  <c r="AB9" i="74"/>
  <c r="J49" i="74"/>
  <c r="AB29" i="74"/>
  <c r="V29" i="74"/>
  <c r="AH49" i="74"/>
  <c r="P19" i="74"/>
  <c r="AB49" i="74"/>
  <c r="J9" i="74"/>
  <c r="V39" i="74"/>
  <c r="V49" i="74"/>
  <c r="P39" i="74"/>
  <c r="V9" i="74"/>
  <c r="V19" i="74"/>
  <c r="J39" i="74"/>
  <c r="AH29" i="74"/>
  <c r="AH39" i="74"/>
  <c r="J29" i="74"/>
  <c r="J19" i="74"/>
  <c r="AH9" i="74"/>
  <c r="AH19" i="74"/>
  <c r="J43" i="78"/>
  <c r="K43" i="78" s="1"/>
  <c r="J32" i="74"/>
  <c r="J52" i="74"/>
  <c r="P42" i="74"/>
  <c r="AH32" i="74"/>
  <c r="AB22" i="74"/>
  <c r="AH42" i="74"/>
  <c r="J42" i="74"/>
  <c r="AB32" i="74"/>
  <c r="V22" i="74"/>
  <c r="P22" i="74"/>
  <c r="V12" i="74"/>
  <c r="J12" i="74"/>
  <c r="AG46" i="72"/>
  <c r="V42" i="74"/>
  <c r="J22" i="74"/>
  <c r="P12" i="74"/>
  <c r="AH52" i="74"/>
  <c r="AH12" i="74"/>
  <c r="AB42" i="74"/>
  <c r="V32" i="74"/>
  <c r="P32" i="74"/>
  <c r="V52" i="74"/>
  <c r="AB12" i="74"/>
  <c r="AB52" i="74"/>
  <c r="P52" i="74"/>
  <c r="AH22" i="74"/>
  <c r="J32" i="78"/>
  <c r="K32" i="78" s="1"/>
  <c r="W30" i="74"/>
  <c r="Q50" i="74"/>
  <c r="Q20" i="74"/>
  <c r="AG35" i="72"/>
  <c r="AC20" i="74"/>
  <c r="AI30" i="74"/>
  <c r="AI40" i="74"/>
  <c r="W50" i="74"/>
  <c r="AI20" i="74"/>
  <c r="K30" i="74"/>
  <c r="W40" i="74"/>
  <c r="K40" i="74"/>
  <c r="Q30" i="74"/>
  <c r="AC30" i="74"/>
  <c r="AC50" i="74"/>
  <c r="Q10" i="74"/>
  <c r="AI10" i="74"/>
  <c r="AI50" i="74"/>
  <c r="W10" i="74"/>
  <c r="W20" i="74"/>
  <c r="K10" i="74"/>
  <c r="K20" i="74"/>
  <c r="K50" i="74"/>
  <c r="AC40" i="74"/>
  <c r="AC10" i="74"/>
  <c r="Q40" i="74"/>
  <c r="K14" i="66"/>
  <c r="W14" i="66"/>
  <c r="AC14" i="66"/>
  <c r="Q14" i="66"/>
  <c r="AI14" i="66"/>
  <c r="AH14" i="66"/>
  <c r="AB14" i="66"/>
  <c r="V14" i="66"/>
  <c r="J14" i="66"/>
  <c r="P14" i="66"/>
  <c r="V10" i="66"/>
  <c r="AH10" i="66"/>
  <c r="J10" i="66"/>
  <c r="AB10" i="66"/>
  <c r="P10" i="66"/>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AA102" i="64" l="1"/>
  <c r="AC102" i="64" s="1"/>
  <c r="AB103" i="64"/>
  <c r="AA103" i="64" s="1"/>
  <c r="AC103" i="64" s="1"/>
  <c r="J26" i="77"/>
  <c r="K26" i="77" s="1"/>
  <c r="W92" i="66"/>
  <c r="W50" i="66"/>
  <c r="AI29" i="66"/>
  <c r="AI50" i="66"/>
  <c r="AI71" i="66"/>
  <c r="K50" i="66"/>
  <c r="Q50" i="66"/>
  <c r="Q92" i="66"/>
  <c r="AC29" i="66"/>
  <c r="AC71" i="66"/>
  <c r="AC50" i="66"/>
  <c r="AI92" i="66"/>
  <c r="W71" i="66"/>
  <c r="Q71" i="66"/>
  <c r="K71" i="66"/>
  <c r="K92" i="66"/>
  <c r="K29" i="66"/>
  <c r="AC92" i="66"/>
  <c r="Q29" i="66"/>
  <c r="W29" i="66"/>
  <c r="AI9" i="66"/>
  <c r="AC9" i="66"/>
  <c r="W9" i="66"/>
  <c r="Q9" i="66"/>
  <c r="K9" i="66"/>
  <c r="J27" i="77"/>
  <c r="K27" i="77" s="1"/>
  <c r="AD71" i="66"/>
  <c r="X92" i="66"/>
  <c r="AJ71" i="66"/>
  <c r="R92" i="66"/>
  <c r="AD50" i="66"/>
  <c r="AD29" i="66"/>
  <c r="AJ29" i="66"/>
  <c r="L29" i="66"/>
  <c r="X71" i="66"/>
  <c r="AD92" i="66"/>
  <c r="R50" i="66"/>
  <c r="L71" i="66"/>
  <c r="R29" i="66"/>
  <c r="X50" i="66"/>
  <c r="L92" i="66"/>
  <c r="L50" i="66"/>
  <c r="R71" i="66"/>
  <c r="AJ92" i="66"/>
  <c r="AJ50" i="66"/>
  <c r="X29" i="66"/>
  <c r="R9" i="66"/>
  <c r="AJ9" i="66"/>
  <c r="X9" i="66"/>
  <c r="L9" i="66"/>
  <c r="AD9" i="66"/>
  <c r="J37" i="66"/>
  <c r="AB79" i="66"/>
  <c r="P79" i="66"/>
  <c r="AH37" i="66"/>
  <c r="AH79" i="66"/>
  <c r="V37" i="66"/>
  <c r="AB58" i="66"/>
  <c r="J79" i="66"/>
  <c r="P58" i="66"/>
  <c r="J58" i="66"/>
  <c r="P100" i="66"/>
  <c r="V100" i="66"/>
  <c r="P37" i="66"/>
  <c r="AB37" i="66"/>
  <c r="AH58" i="66"/>
  <c r="V58" i="66"/>
  <c r="V79" i="66"/>
  <c r="AH100" i="66"/>
  <c r="J100" i="66"/>
  <c r="AB100" i="66"/>
  <c r="J93" i="77"/>
  <c r="K93" i="77" s="1"/>
  <c r="L61" i="66"/>
  <c r="L82" i="66"/>
  <c r="AD82" i="66"/>
  <c r="AJ40" i="66"/>
  <c r="AJ61" i="66"/>
  <c r="AD103" i="66"/>
  <c r="AJ82" i="66"/>
  <c r="R61" i="66"/>
  <c r="X82" i="66"/>
  <c r="X40" i="66"/>
  <c r="R103" i="66"/>
  <c r="AD61" i="66"/>
  <c r="AD40" i="66"/>
  <c r="X20" i="66"/>
  <c r="X61" i="66"/>
  <c r="AJ103" i="66"/>
  <c r="R40" i="66"/>
  <c r="X103" i="66"/>
  <c r="L103" i="66"/>
  <c r="AJ20" i="66"/>
  <c r="R20" i="66"/>
  <c r="R82" i="66"/>
  <c r="AD20" i="66"/>
  <c r="L20" i="66"/>
  <c r="L40" i="66"/>
  <c r="J98" i="77"/>
  <c r="K98" i="77" s="1"/>
  <c r="W104" i="66"/>
  <c r="K21" i="66"/>
  <c r="AI21" i="66"/>
  <c r="Q41" i="66"/>
  <c r="K83" i="66"/>
  <c r="AC62" i="66"/>
  <c r="Q104" i="66"/>
  <c r="Q21" i="66"/>
  <c r="AI104" i="66"/>
  <c r="AI62" i="66"/>
  <c r="K41" i="66"/>
  <c r="W21" i="66"/>
  <c r="W41" i="66"/>
  <c r="AI41" i="66"/>
  <c r="Q62" i="66"/>
  <c r="K62" i="66"/>
  <c r="K104" i="66"/>
  <c r="AC83" i="66"/>
  <c r="W83" i="66"/>
  <c r="W62" i="66"/>
  <c r="AC104" i="66"/>
  <c r="AC41" i="66"/>
  <c r="Q83" i="66"/>
  <c r="AC21" i="66"/>
  <c r="AI83" i="66"/>
  <c r="J92" i="77"/>
  <c r="K92" i="77" s="1"/>
  <c r="AC20" i="66"/>
  <c r="AI103" i="66"/>
  <c r="K103" i="66"/>
  <c r="AI61" i="66"/>
  <c r="Q82" i="66"/>
  <c r="K61" i="66"/>
  <c r="AI82" i="66"/>
  <c r="W20" i="66"/>
  <c r="W61" i="66"/>
  <c r="Q61" i="66"/>
  <c r="AC82" i="66"/>
  <c r="AI20" i="66"/>
  <c r="K82" i="66"/>
  <c r="AC103" i="66"/>
  <c r="W40" i="66"/>
  <c r="AI40" i="66"/>
  <c r="W103" i="66"/>
  <c r="W82" i="66"/>
  <c r="Q40" i="66"/>
  <c r="AC61" i="66"/>
  <c r="Q20" i="66"/>
  <c r="Q103" i="66"/>
  <c r="AC40" i="66"/>
  <c r="K20" i="66"/>
  <c r="K40" i="66"/>
  <c r="AH17" i="66"/>
  <c r="J17" i="66"/>
  <c r="V17" i="66"/>
  <c r="AB17" i="66"/>
  <c r="P17" i="66"/>
  <c r="J73" i="77"/>
  <c r="K73" i="77" s="1"/>
  <c r="J99" i="77" l="1"/>
  <c r="K99" i="77" s="1"/>
  <c r="AJ104" i="66"/>
  <c r="L21" i="66"/>
  <c r="AD41" i="66"/>
  <c r="X21" i="66"/>
  <c r="R104" i="66"/>
  <c r="X83" i="66"/>
  <c r="AD83" i="66"/>
  <c r="X62" i="66"/>
  <c r="AD21" i="66"/>
  <c r="L104" i="66"/>
  <c r="AD104" i="66"/>
  <c r="R41" i="66"/>
  <c r="L83" i="66"/>
  <c r="AJ62" i="66"/>
  <c r="AJ83" i="66"/>
  <c r="AJ41" i="66"/>
  <c r="R62" i="66"/>
  <c r="X41" i="66"/>
  <c r="X104" i="66"/>
  <c r="AD62" i="66"/>
  <c r="L41" i="66"/>
  <c r="L62" i="66"/>
  <c r="R83" i="66"/>
  <c r="R21" i="66"/>
  <c r="AJ21" i="66"/>
  <c r="J100" i="77"/>
  <c r="K100" i="77" s="1"/>
  <c r="Y83" i="66"/>
  <c r="AK62" i="66"/>
  <c r="M41" i="66"/>
  <c r="Y62" i="66"/>
  <c r="AE62" i="66"/>
  <c r="AE41" i="66"/>
  <c r="AK41" i="66"/>
  <c r="S104" i="66"/>
  <c r="AE83" i="66"/>
  <c r="AK104" i="66"/>
  <c r="AE21" i="66"/>
  <c r="S83" i="66"/>
  <c r="AK83" i="66"/>
  <c r="M62" i="66"/>
  <c r="AK21" i="66"/>
  <c r="M21" i="66"/>
  <c r="Y21" i="66"/>
  <c r="S62" i="66"/>
  <c r="S41" i="66"/>
  <c r="AE104" i="66"/>
  <c r="M104" i="66"/>
  <c r="M83" i="66"/>
  <c r="Y104" i="66"/>
  <c r="S21" i="66"/>
  <c r="Y41" i="66"/>
  <c r="W18" i="42"/>
  <c r="Y8" i="42"/>
  <c r="Y9" i="42"/>
  <c r="Y10" i="42"/>
  <c r="Y11" i="42"/>
  <c r="Y12" i="42"/>
  <c r="Y13" i="42"/>
  <c r="X20" i="42"/>
  <c r="Y7" i="42"/>
  <c r="R50" i="42" l="1"/>
  <c r="R46" i="42"/>
  <c r="R47" i="42"/>
  <c r="R48" i="42"/>
  <c r="R49" i="42"/>
  <c r="R45" i="42"/>
  <c r="Q42" i="42"/>
  <c r="J7" i="77" l="1"/>
  <c r="K7" i="77" s="1"/>
  <c r="P6" i="66" l="1"/>
  <c r="AH6" i="66"/>
  <c r="J6" i="66"/>
  <c r="V6" i="66"/>
  <c r="AB6" i="66"/>
  <c r="P6" i="74" l="1"/>
  <c r="AH6" i="74"/>
  <c r="V6" i="74"/>
  <c r="AC6" i="66" l="1"/>
  <c r="AC89" i="66"/>
  <c r="Q68" i="66"/>
  <c r="Q89" i="66"/>
  <c r="AI89" i="66"/>
  <c r="AC68" i="66"/>
  <c r="W47" i="66"/>
  <c r="K47" i="66"/>
  <c r="K89" i="66"/>
  <c r="AC26" i="66"/>
  <c r="W68" i="66"/>
  <c r="K68" i="66"/>
  <c r="AI26" i="66"/>
  <c r="AC47" i="66"/>
  <c r="Q47" i="66"/>
  <c r="K26" i="66"/>
  <c r="AI68" i="66"/>
  <c r="W89" i="66"/>
  <c r="Q26" i="66"/>
  <c r="W26" i="66"/>
  <c r="AI47" i="66"/>
  <c r="K6" i="66"/>
  <c r="AI6" i="66"/>
  <c r="I8" i="77"/>
  <c r="K8" i="77" s="1"/>
  <c r="W6" i="74"/>
  <c r="W6" i="66"/>
  <c r="Q6" i="66"/>
  <c r="AI6" i="74" l="1"/>
  <c r="AC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Ivan</author>
  </authors>
  <commentList>
    <comment ref="G118" authorId="0" shapeId="0" xr:uid="{11CC4FE3-FBCF-410F-9758-D3E42C179B78}">
      <text>
        <r>
          <rPr>
            <sz val="16"/>
            <color indexed="81"/>
            <rFont val="Tahoma"/>
            <family val="2"/>
          </rPr>
          <t>La información se toma del listado de contratistas para la vigencia 2024</t>
        </r>
      </text>
    </comment>
    <comment ref="G124" authorId="0" shapeId="0" xr:uid="{B12389C5-296E-408D-B900-7E6085531ABF}">
      <text>
        <r>
          <rPr>
            <sz val="14"/>
            <color indexed="81"/>
            <rFont val="Tahoma"/>
            <family val="2"/>
          </rPr>
          <t>La información se toma del informe de PQRSD vencidas vigencia 2024</t>
        </r>
      </text>
    </comment>
    <comment ref="G130" authorId="0" shapeId="0" xr:uid="{DB7D1288-67D8-4FB1-AE02-DABF73FD6CF0}">
      <text>
        <r>
          <rPr>
            <sz val="16"/>
            <color indexed="81"/>
            <rFont val="Tahoma"/>
            <family val="2"/>
          </rPr>
          <t>La información se toma del registro de personerías</t>
        </r>
      </text>
    </comment>
    <comment ref="G136" authorId="0" shapeId="0" xr:uid="{ED0E0525-BD1A-4EF5-9001-8294D7D3A52C}">
      <text>
        <r>
          <rPr>
            <b/>
            <sz val="14"/>
            <color indexed="81"/>
            <rFont val="Tahoma"/>
            <family val="2"/>
          </rPr>
          <t>La información se toma del reporte de viáticos solicitados vigencia 2024</t>
        </r>
        <r>
          <rPr>
            <sz val="14"/>
            <color indexed="81"/>
            <rFont val="Tahoma"/>
            <family val="2"/>
          </rPr>
          <t xml:space="preserve">
</t>
        </r>
      </text>
    </comment>
    <comment ref="G142" authorId="0" shapeId="0" xr:uid="{FD1FD8BB-1E84-468D-BB8E-25D8DE32E027}">
      <text>
        <r>
          <rPr>
            <sz val="16"/>
            <color indexed="81"/>
            <rFont val="Tahoma"/>
            <family val="2"/>
          </rPr>
          <t>Revisión anual de la documentación de la DAR en el SIGI</t>
        </r>
      </text>
    </comment>
    <comment ref="P142" authorId="1" shapeId="0" xr:uid="{42E19B3E-6711-48AA-A791-9021A38806E8}">
      <text>
        <r>
          <rPr>
            <b/>
            <sz val="9"/>
            <color indexed="81"/>
            <rFont val="Tahoma"/>
            <family val="2"/>
          </rPr>
          <t>incluir acta enviada a oap</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Jaime Ivan Enciso Gonzalez</author>
  </authors>
  <commentList>
    <comment ref="G10" authorId="0" shapeId="0" xr:uid="{B874C8F0-3169-418B-8B1C-57E6F9B4B633}">
      <text>
        <r>
          <rPr>
            <sz val="10"/>
            <color indexed="81"/>
            <rFont val="Tahoma"/>
            <family val="2"/>
          </rPr>
          <t>Cantidad de proyectos presentados por los Consejos Comunitarios y Organizaciones de Bases en el periodo de un año</t>
        </r>
      </text>
    </comment>
  </commentList>
</comments>
</file>

<file path=xl/sharedStrings.xml><?xml version="1.0" encoding="utf-8"?>
<sst xmlns="http://schemas.openxmlformats.org/spreadsheetml/2006/main" count="5312" uniqueCount="1842">
  <si>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</si>
  <si>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</si>
  <si>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</si>
  <si>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</si>
  <si>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</si>
  <si>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</si>
  <si>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</si>
  <si>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</si>
  <si>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</si>
  <si>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</si>
  <si>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</si>
  <si>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</si>
  <si>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</si>
  <si>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</si>
  <si>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</si>
  <si>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</si>
  <si>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</si>
  <si>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</si>
  <si>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</si>
  <si>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</si>
  <si>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</si>
  <si>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</si>
  <si>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</si>
  <si>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</si>
  <si>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</si>
  <si>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</si>
  <si>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</si>
  <si>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</si>
  <si>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</si>
  <si>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</si>
  <si>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</si>
  <si>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</si>
  <si>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</si>
  <si>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</si>
  <si>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</si>
  <si>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</si>
  <si>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</si>
  <si>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</si>
  <si>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</si>
  <si>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</si>
  <si>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</si>
  <si>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</si>
  <si>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</si>
  <si>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</si>
  <si>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</si>
  <si>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</si>
  <si>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</si>
  <si>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</si>
  <si>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</si>
  <si>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</si>
  <si>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</si>
  <si>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</si>
  <si>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</si>
  <si>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</si>
  <si>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</si>
  <si>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</si>
  <si>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</si>
  <si>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</si>
  <si>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</si>
  <si>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</si>
  <si>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</si>
  <si>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</si>
  <si>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</si>
  <si>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</si>
  <si>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</si>
  <si>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</si>
  <si>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</si>
  <si>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</si>
  <si>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</si>
  <si>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</si>
  <si>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</si>
  <si>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</si>
  <si>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</si>
  <si>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</si>
  <si>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</si>
  <si>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</si>
  <si>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</si>
  <si>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</si>
  <si>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</si>
  <si>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</si>
  <si>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</si>
  <si>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</si>
  <si>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</si>
  <si>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</si>
  <si>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</si>
  <si>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</si>
  <si>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</si>
  <si>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</si>
  <si>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</si>
  <si>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</si>
  <si>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</si>
  <si>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</si>
  <si>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</si>
  <si>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</si>
  <si>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</si>
  <si>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</si>
  <si>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</si>
  <si>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</si>
  <si>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</si>
  <si>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</si>
  <si>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</si>
  <si>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</si>
  <si>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</si>
  <si>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</si>
  <si>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</si>
  <si>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</si>
  <si>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</si>
  <si>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</si>
  <si>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</si>
  <si>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</si>
  <si>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</si>
  <si>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</si>
  <si>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</si>
  <si>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</si>
  <si>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</si>
  <si>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</si>
  <si>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</si>
  <si>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</si>
  <si>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</si>
  <si>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</si>
  <si>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</si>
  <si>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</si>
  <si>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</si>
  <si>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</si>
  <si>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</si>
  <si>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</si>
  <si>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</si>
  <si>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para la Protección de los Derechos</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</si>
  <si>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</si>
  <si>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</si>
  <si>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</si>
  <si>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</si>
  <si>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</si>
  <si>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</si>
  <si>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</si>
  <si>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</si>
  <si>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</si>
  <si>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</si>
  <si>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</si>
  <si>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</si>
  <si>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</si>
  <si>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</si>
  <si>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</si>
  <si>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</si>
  <si>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</si>
  <si>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</si>
  <si>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</si>
  <si>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</si>
  <si>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</si>
  <si>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</si>
  <si>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</si>
  <si>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</si>
  <si>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</si>
  <si>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</si>
  <si>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</si>
  <si>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</si>
  <si>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</si>
  <si>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</si>
  <si>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</si>
  <si>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</si>
  <si>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</si>
  <si>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Reputacional</t>
  </si>
  <si>
    <t>Desarrollar asistencias técnicas sin el cumplimiento de las condiciones previstas para su realización</t>
  </si>
  <si>
    <t>Rotación constante del personal, falta de claridad para la implementación de las acciones en el territorio y  dificultades para el registro y la sistematización de las asistencias técnicas</t>
  </si>
  <si>
    <t>Posibilidad de afectación reputacional por desarrollar asistencias técnicas sin el cumplimiento de las condiciones previstas para su realización debido a la rotación constante del personal, falta de claridad para la implementación de las acciones en el territorio y  dificultades para el registro y la sistematización de las asistencias técnicas</t>
  </si>
  <si>
    <t>Ejecucion y Administracion de procesos</t>
  </si>
  <si>
    <t xml:space="preserve">     El riesgo afecta la imagen de de la entidad con efecto publicitario sostenido a nivel de sector administrativo, nivel departamental o municipal</t>
  </si>
  <si>
    <t>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t>
  </si>
  <si>
    <t>Preventivo</t>
  </si>
  <si>
    <t>Manual</t>
  </si>
  <si>
    <t>Sin Documentar</t>
  </si>
  <si>
    <t>Continua</t>
  </si>
  <si>
    <t>Sin Registro</t>
  </si>
  <si>
    <t>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t>
  </si>
  <si>
    <t>Con Registro</t>
  </si>
  <si>
    <t>Reducir (mitigar)</t>
  </si>
  <si>
    <t>Realizar seguimiento mensual a la actuación en territorio, midiendo los avances y cumplimiento de las acciones y los productos, así como a la ejecución de las acciones y los productos bajo su liderazgo. Como evidencia se deja trazabilidad en correo electrónico e informe de seguimiento.</t>
  </si>
  <si>
    <t>Líder del proyecto o programa</t>
  </si>
  <si>
    <t>Inoportuna entrega de información a la Corte Constitucional sobre el avance de cumplimiento de las ordenes impartidas en la sentencia T-025 de 2004 y sus autos de seguimiento</t>
  </si>
  <si>
    <t>Demoras en el reporte de la informacion solicitada a  las dependencias tranversales referentes a la sentencia T-025 y sus autos de seguimiento.</t>
  </si>
  <si>
    <t>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t>
  </si>
  <si>
    <t>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t>
  </si>
  <si>
    <t>Detectivo</t>
  </si>
  <si>
    <t>Documentado</t>
  </si>
  <si>
    <t>Con registro</t>
  </si>
  <si>
    <t>En caso que las áreas o dependencias del Ministerio del Interior no envíen a tiempo los reportes requeridos, el Coordinador del Grupo de Articulación Interna para la Política de Víctimas del Conflicto Armado remite a la Corte Constitucional la información disponible identificando los vacíos de los informes solicitando un plazo adicional para completar la misma.</t>
  </si>
  <si>
    <t xml:space="preserve">Coordinador del Grupo de Articulación Interna para la Política de Víctimas del Conflicto Armado. </t>
  </si>
  <si>
    <t>Incumplimiento del cronograma de asistencias técnicas a nivel territorial</t>
  </si>
  <si>
    <t>Situaciones de orden público que impide el desarrollo de jornadas generando una alteración de los cronogramas.</t>
  </si>
  <si>
    <t>Posibilidad afectación reputacional por incumplimiento del cronograma de asistencias técnicas a nivel territorial, debido a situaciones de orden público que impide el desarrollo de las jornadas generando una alteración de los cronogramas.</t>
  </si>
  <si>
    <t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t>
  </si>
  <si>
    <t>Aleatoria</t>
  </si>
  <si>
    <t>En caso de presentarse una situación de orden público o de contexto que impidan el desplazamiento de los funcionarios y contratistas a los territorios, el Coordinador del Grupo notificará a las entidades territoriales la reprogramación o cancelación de la misma a través del correo electrónico</t>
  </si>
  <si>
    <t>Coordinador del Grupo de Articulación Interna para la Política de Víctimas</t>
  </si>
  <si>
    <t xml:space="preserve">Respuesta de solicitudes fuera de tiempos legales </t>
  </si>
  <si>
    <t xml:space="preserve">Insuficiente planta de funcionarios y contratistas para responder los requerimientos recibidos y al aumento de la demanda de solicitudes en el primer trimestre del año
</t>
  </si>
  <si>
    <t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t>
  </si>
  <si>
    <t xml:space="preserve">     El riesgo afecta la imagen de la entidad con algunos usuarios de relevancia frente al logro de los objetivos</t>
  </si>
  <si>
    <t>El Director incluye anualmente la contratación del personal para responder a las solicitudes asignadas de PQRSD a traves del usuario personal de ControlDoc. Y, como evidencia se deja trazabilidad en correo electrónico y en las cuentas de cobro de los contratistas</t>
  </si>
  <si>
    <t>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t>
  </si>
  <si>
    <t xml:space="preserve">Contratar personal para brindar apoyo a las PQRSD, se ha capacitado a funcionarios y contratistas para mejorar respuestas, usar de manera adecuada las plataformas y generar informes semanales sobre el estado de las PQRSD . Como evidencia se deja trazabilidad en correo electrónico y en documentos de seguimiento.
</t>
  </si>
  <si>
    <t>Director DAIRM y profesional de la mesa de entrada.</t>
  </si>
  <si>
    <t/>
  </si>
  <si>
    <t>Incumplimiento en la organización de los eventos establecidos para las comunidades indígenas.</t>
  </si>
  <si>
    <t>Solicitud de los eventos con poco tiempo para la ejecución del mismo.</t>
  </si>
  <si>
    <t>Posibilidad de afectación reputacional por el incumplimiento en la organización de los eventos establecidos para las comunidades indígenas  debido solicitud de los eventos con poco tiempo para la ejecución del mismo.</t>
  </si>
  <si>
    <t>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t>
  </si>
  <si>
    <t>Sin registro</t>
  </si>
  <si>
    <t>Realizar un cronograma de eventos que involucre eventos programados con las comunidades indígenas. Como evidencia se deja trazabilidad en correo electrónico y en informes de eventos.</t>
  </si>
  <si>
    <t xml:space="preserve">Apoyo financiero de la DAIRM, operador logístico </t>
  </si>
  <si>
    <t>Incumplimiento en los procedimientos que puede ocasionar registros erróneos</t>
  </si>
  <si>
    <t>Falta de cumplimiento de los procedimientos, según lo establecido en la ley</t>
  </si>
  <si>
    <t>Posibilidad de afectación reputacional por el incumplimiento en los procedimientos que puede ocasionar registros erróneos debido a falta de cumplimiento de los procedimientos, según lo establecido en la ley</t>
  </si>
  <si>
    <t xml:space="preserve">     El riesgo afecta la imagen de alguna área de la organización</t>
  </si>
  <si>
    <t>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t>
  </si>
  <si>
    <t>Aceptar</t>
  </si>
  <si>
    <t>Incumplimiento a los compromisos pactados en cada una de las mesas de diálogo</t>
  </si>
  <si>
    <t xml:space="preserve">Falta de seguimiento de cada una de las tareas que se establecen en espacios de diálogo con las comunidades indígenas. </t>
  </si>
  <si>
    <t xml:space="preserve">Posibilidad de afectación reputacional por el incumplimiento a los compromisos pactados en cada una de las mesas de diálogo, debido a la falta de seguimiento de cada una de las tareas que se establecen en espacios de diálogo con las comunidades indígenas. </t>
  </si>
  <si>
    <t>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t>
  </si>
  <si>
    <t>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t>
  </si>
  <si>
    <t xml:space="preserve">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</si>
  <si>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</si>
  <si>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     El riesgo afecta la imagen de la entidad internamente, de conocimiento general, nivel interno, de junta dircetiva y accionistas y/o de provedores</t>
  </si>
  <si>
    <t>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t>
  </si>
  <si>
    <t xml:space="preserve">Verificar y validar que la documentación incluida por la población en los aplicativos tecnológicos controlados y custodiados por el Ministerio del Interior, cumpla con los requisitos establecidos por la Dirección de Asuntos para Comunidades Negras, Afrocolombianas y Palenqueras.
</t>
  </si>
  <si>
    <t>Director de comunidades negras, afrocolombianas, raizales y palenqueras</t>
  </si>
  <si>
    <t>Reprocesos y fallas técnicas, logísticas y operativas que afectan a la comunidad Negra, Afrocolombiana, Raizal y Palenquera</t>
  </si>
  <si>
    <t>Incumplimiento de los lineamientos establecidos en la normatividad vigente del Ministerio del Interior, al realizar fortalecimientos y eventos dirigidos a la comunidad.</t>
  </si>
  <si>
    <t>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t>
  </si>
  <si>
    <t>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t>
  </si>
  <si>
    <t>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t>
  </si>
  <si>
    <t>Verificar que la información registrada en los formatos asociados al Instructivo "Realización de Eventos en el Ministerio Interior", se haya incluido acorde con lo requerido, además, que cumpla con criterios de calidad.</t>
  </si>
  <si>
    <t>Cargue de la información incumpliendo con los requisitos establecidos por la DACNARP, para que los Jóvenes de las Comunidades se les exonere del servicio militar y de pagar la cuota de compensación militar</t>
  </si>
  <si>
    <t>Inobservancia en los requisitos para lograr el beneficio según resolución 0762 del 8 de julio de 2020 y Sentencia 433 de 2021 de la Corte Constitucional.</t>
  </si>
  <si>
    <t>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t>
  </si>
  <si>
    <t>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t>
  </si>
  <si>
    <t xml:space="preserve">Verificar y validar que la documentación incluida por la población en los aplicativos tecnológicos controlados y custodiados por el Ministerio del Interior, para el trámite de exoneración del servicio militar y pago de la cuota de compensación militar cumpla con los requisitos establecidos por la Dirección de Asuntos para Comunidades Negras, Afrocolombianas y Palenqueras.
</t>
  </si>
  <si>
    <t>Inconvenientes jurídicos y administrativos que se desprenden del incumplimiento en los plazos establecidos por la ley para la atención de las PQRSD</t>
  </si>
  <si>
    <t xml:space="preserve">Trámite inoportuno de las PQRSD allegadas a la Dirección de Asuntos para Comunidades Negras, Afrocolombianas, Raizales y Palenqueras </t>
  </si>
  <si>
    <t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t>
  </si>
  <si>
    <t>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t>
  </si>
  <si>
    <t>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t>
  </si>
  <si>
    <r>
      <t>Verificar y validar con frecuencia mensual, que los funcionarios y contratistas de la DACNARP no tengan trámites pendientes por gestionar fuera de los términos establecidos, a través del informe</t>
    </r>
    <r>
      <rPr>
        <i/>
        <sz val="12"/>
        <color theme="1"/>
        <rFont val="Arial"/>
        <family val="2"/>
      </rPr>
      <t xml:space="preserve"> "Pendientes por Usuario(s)"</t>
    </r>
    <r>
      <rPr>
        <sz val="12"/>
        <color theme="1"/>
        <rFont val="Arial"/>
        <family val="2"/>
      </rPr>
      <t xml:space="preserve"> arrojado por la plataforma de gestión documental ControlDoc</t>
    </r>
  </si>
  <si>
    <t>Incumplimiento de los tiempos internos para la coordinación de las etapas del proceso de consulta previa</t>
  </si>
  <si>
    <t xml:space="preserve"> Desconocimiento y aplicabilidad del procedimiento interno "Gestión de la Consulta Previa" por parte de las comunidades y algunos ejecutores</t>
  </si>
  <si>
    <t>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t>
  </si>
  <si>
    <t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t>
  </si>
  <si>
    <t>Realizar eventos y/o procesos de capacitación a los colaboradores de la DANCP en el año, en materia de consulta previa (normatividad, jurisprudencia y metodologías relacionadas con la consulta previa).
Evidencia: listas de asistencia y presentaciones</t>
  </si>
  <si>
    <t>Subdirector de Gestión,  Coordinador Grupo de Formacion</t>
  </si>
  <si>
    <t>El Subdirector de gestión junto al coordinador grupo de formación realizan capacitaciones en consulta previa para comunidades, sectores económicos y entidades participes en el proceso consultivo. Como evidencia se dejan  listas de asistencia y memorias de presentaciones.</t>
  </si>
  <si>
    <t>Llevar a cabo eventos y/o iniciativas de formación dirigidas a las comunidades, sectores económicos y entidades involucradas en el proceso consultivo. como evidencia se dejan  listas de asistencia, actas  y trazabilidad en correo electrónico.</t>
  </si>
  <si>
    <t>Incumplimiento en el desarrollo del proceso de consulta previa</t>
  </si>
  <si>
    <t>Debilidad en los seguimientos y diferencias entre las partes</t>
  </si>
  <si>
    <t>Posibilidad de afectación reputacional por incumplimiento  en el desarrollo del proceso de consulta previa, debido a la debilidad en los seguimientos y diferencias entre las partes</t>
  </si>
  <si>
    <t>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t>
  </si>
  <si>
    <t>Incumplimiento en la atención de PQRSD</t>
  </si>
  <si>
    <t xml:space="preserve">Vencimiento de  términos para dar respuesta y debilidades en los seguimientos, además, en control a las respuestas </t>
  </si>
  <si>
    <t>Posibilidad de afectación reputacional por incumplimiento en la atención de PQRSD, debido al vencimiento de  términos para dar respuesta y debilidades en los seguimientos, además, en el control a las respuestas</t>
  </si>
  <si>
    <t>Los coordinadores de DANCP adelantan el trámite de las solicitudes vencidas, a través de una identificación de las solicitudes que no fueron respondidas oportunamente. como evidencia se deja trazabilidad en correo electrónico.</t>
  </si>
  <si>
    <t>Correctivo</t>
  </si>
  <si>
    <t>Adelantar un plan de choque con responsables de  dar respuesta a las solicitudes que no fueron respondidas oportunamente</t>
  </si>
  <si>
    <t>Subdirectores y 
coordinadores de la DANCP</t>
  </si>
  <si>
    <t>Los  coordinadores de DANCP diseñan e implementan el tablero de control de las PQRSD recibidas como mecanismos de seguimiento y generador de alertas. como evidencia se dejan  listas de asistencia y trazabilidad en correo electrónico y tablero de control</t>
  </si>
  <si>
    <t>Automático</t>
  </si>
  <si>
    <t>Emitir reportes de tablero de control de las PQRSD y enviarlo a director y  subdirectores de la DANCP</t>
  </si>
  <si>
    <t xml:space="preserve">Incumplimiento en la implementación de la política marco de Convivencia y Seguridad Ciudadana, lo cual conlleva al incumplimiento en las metas contenidas dentro del Plan Nacional de Desarrollo y la no elaboración de Planes Integrales de Seguridad,  Convivencia Ciudadana y Gobierno que exige la Ley a las entidades territoriales. </t>
  </si>
  <si>
    <t>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</si>
  <si>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</si>
  <si>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t>
  </si>
  <si>
    <t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t>
  </si>
  <si>
    <t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t>
  </si>
  <si>
    <t>Mitigar el impacto de la materialización del riesgo, identificando la actividad que no se realizó y el responsable a cargo, revisar la agenda del desarrollo de actividades de los meses siguientes para Prioriza las tareas y agregar fecha límite Identificando los recursos necesarios para la nueva reprogramación por parte del coordinador en menor tiempo.</t>
  </si>
  <si>
    <t>Coordinadores</t>
  </si>
  <si>
    <t>Económico y Reputacional</t>
  </si>
  <si>
    <t>Acumulación de expedientes observados de solicitudes de reconocimiento de personerías jurídicas.</t>
  </si>
  <si>
    <t xml:space="preserve"> Insuficiente seguimiento a los tiempos de respuesta de las correcciones por parte del solicitante a las observaciones realizadas por parte de los funcionarios la DAR. 
</t>
  </si>
  <si>
    <t>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t>
  </si>
  <si>
    <t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t>
  </si>
  <si>
    <t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t>
  </si>
  <si>
    <t>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t>
  </si>
  <si>
    <t>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t>
  </si>
  <si>
    <t>Expedir Decreto Reglamentario de actualización del procedimiento para trámite y reconocimiento de las personerías jurídicas, que no cubran los marcos normativos y necesidades del sector de religioso</t>
  </si>
  <si>
    <t xml:space="preserve">Desconocimiento del marco legal de la Libertad Religiosa en Colombia por parte del funcionario que proyecta el decreto.
</t>
  </si>
  <si>
    <t>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t>
  </si>
  <si>
    <t>Usuarios, productos y practicas , organizacionales</t>
  </si>
  <si>
    <t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t>
  </si>
  <si>
    <t>Incumplimiento de las metas del plan de acción de la Subdirección de Proyectos para la Seguridad y la Convivencia Ciudadana</t>
  </si>
  <si>
    <t>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t>
  </si>
  <si>
    <t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t>
  </si>
  <si>
    <t>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t>
  </si>
  <si>
    <t>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t>
  </si>
  <si>
    <t xml:space="preserve">Incumplimiento de términos legales en la publicación de los documentos necesarios en el SECOP II establecidos en el curso del proceso de selección y contratos tramitados por la Dirección de Asuntos Religiosos </t>
  </si>
  <si>
    <t>Desconocimiento u omisión de los términos de Ley y los documentos que se deben publicar por parte de los supervisores.</t>
  </si>
  <si>
    <t>Posibilidad de afectación reputacional por incumplimiento de términos legales en la publicación de los documentos necesarios en el SECOP II establecidos en el curso del proceso de selección y contratos tramitados por la Dirección de Asuntos Religiosos, debido al desconocimiento u omisión de los términos de Ley y los documentos que se deben publicar por parte de los supervisores.</t>
  </si>
  <si>
    <t>El Director(a) de la DAR o la persona designada para tal fin, será responsable de socializar, divulgar y verificar trimestralmente a los supervisores y el personal involucrado en los procesos contractuales,  los términos legales y los documentos que deben ser publicados en las etapas precontractual, contractual y postcontractual, así como las consecuencias del incumplimiento. Como evidencia, acta y/o registro de asistencia.</t>
  </si>
  <si>
    <t>El supervisor de contratos verificará, de manera mensual y previa a la publicación, que las cuentas de cobro y los soportes de la ejecución contractual cumplan con los requisitos establecidos en la normativa vigente.  La verificación incluirá la revisión de los documentos de soporte de la ejecución contractual (actas, informes, entregables, etc.). Como evidencia, soporte del registro en el SECOP  de la publicación de las cuentas de cobro y sus soportes por parte del contratista.</t>
  </si>
  <si>
    <t xml:space="preserve">El Director(a) de la DAR designa una funcionario y/o contratista  responsable para revisar mensualmente el cumplimiento del cargue  de los soportes en el SECOP II. Como evidencia soporte de las publicaciones en el  SECOP II </t>
  </si>
  <si>
    <t>Dirección de 
Asuntos 
Religiosos</t>
  </si>
  <si>
    <r>
      <t>Acciones de tutela instauradas en contra de la</t>
    </r>
    <r>
      <rPr>
        <sz val="12"/>
        <rFont val="Arial "/>
      </rPr>
      <t xml:space="preserve"> Dirección de Asuntos Religiosos </t>
    </r>
    <r>
      <rPr>
        <sz val="12"/>
        <color theme="1"/>
        <rFont val="Arial "/>
      </rPr>
      <t xml:space="preserve"> y/o incidentes de desacato, así como responsabilidades de carácter administrativo y disciplinario.
</t>
    </r>
  </si>
  <si>
    <t>Incumplimiento en la atención de quejas o reclamos, ya sea por no ser atendidos o por ser atendidos fuera de los términos legales establecidos.</t>
  </si>
  <si>
    <t>Posibilidad de afectación reputacional por acciones de tutela instauradas en contra de la Dirección de Asuntos Religiosos  y/o incidentes de desacato, así como responsabilidades de carácter administrativo y disciplinario, debido al incumplimiento en la atención de quejas o reclamos, ya sea por no ser atendidos o por ser atendidos fuera de los términos legales establecidos.</t>
  </si>
  <si>
    <t xml:space="preserve">     El riesgo afecta la imagen de la entidad a nivel nacional, con efecto publicitarios sostenible a nivel país</t>
  </si>
  <si>
    <t>El servidor público y/o contratista de la Dirección de Asuntos Religiosos designado realizará trimestralmente sesiones de inducción y reinducción dirigidas a los funcionarios y contratistas de la Dirección. Estas sesiones estarán enfocadas en los trámites y servicios ofrecidos, así como en las implicaciones legales derivadas de la respuesta inoportuna a las PQRSD. Como evidencia de este control, se dispondrá de listas de asistencia y registros fotográficos correspondientes a cada sesión.</t>
  </si>
  <si>
    <t>El servidor público o contratista designado por la Dirección de Asuntos Religiosos verificará de manera continua y el último día de cada semana, que los trámites asignados a los funcionarios y contratistas en la plataforma de gestión documental ControlDoc sean respondidos oportunamente. Como evidencia de este control, se dispondrá de: Listados en Excel de los trámites asignados a los funcionarios y/o contratistas y Soportes de correos electrónicos de seguimiento enviados.</t>
  </si>
  <si>
    <t>El Director (a) de la DAR o a quien designe, verificará y validará con frecuencia mensual, que los funcionarios y contratistas de la DAR no tengan trámites pendientes por gestionar fuera de los términos establecidos, a través del informe "Pendientes por Usuario(s)". Como evidencia se conserva el registro arrojado por la plataforma de gestión documental ControlDoc</t>
  </si>
  <si>
    <t>Incumplimiento de las normas archivísticas vigentes.</t>
  </si>
  <si>
    <t xml:space="preserve">Deficiente monitoreo y control de la gestión documental en la Dirección de Asuntos Religiosos
 </t>
  </si>
  <si>
    <t>Posibilidad de afectación económica y reputacional por incumplimiento de las normas archivísticas vigentes, debido al deficiente monitoreo y control de la gestión documental en la Dirección de Asuntos Religiosos</t>
  </si>
  <si>
    <t>El funcionario y/o contratista responsable del archivo verificará y actualizará mensualmente el formato FUID de todos los expedientes, asegurando su cumplimiento con los requisitos establecidos por la Ley General de Archivos y los acuerdos pertinentes. La actualización se llevará a cabo mediante la revisión de los documentos tanto en el archivo físico como digital, comparándolos con los registros y actualizando los formatos según corresponda. Como evidencia, se mantendrá el FUID actualizado.</t>
  </si>
  <si>
    <t>El funcionario y/o contratista responsable del archivo verificará, de manera mensual, que los expedientes estén debidamente organizados, foliados, rotulados y almacenados de acuerdo con los lineamientos establecidos por la normativa archivística. La verificación incluirá la revisión de la organización física de los documentos (foliación, rotulación y clasificación), así como el cumplimiento de los procedimientos de archivo. Como evidencia, se generarán informes de verificación y se adjuntarán fotografías de la organización del archivo.</t>
  </si>
  <si>
    <t xml:space="preserve">El Director (a) o a quien designe, realizará capacitaciones con frecuencia semestral en donde se socialice la actualización de los instrumentos archivísticos. Como evidencia del control se dejan listas de asistencia y/o acta de la reunión </t>
  </si>
  <si>
    <t>Incumplimiento del procedimiento para la legalización de comisiones de servicio y autorizaciones de desplazamientos al interior y exterior del país.</t>
  </si>
  <si>
    <t>Ausencia de seguimiento y supervisión sobre el cumplimiento de los protocolos establecidos.</t>
  </si>
  <si>
    <t>Posibilidad de afectación económica y reputacional por incumplimiento del procedimiento para la legalización de comisiones de servicio y autorizaciones de desplazamientos al interior y exterior del país, debido a la ausencia de seguimiento y supervisión sobre el cumplimiento de los protocolos establecidos.</t>
  </si>
  <si>
    <t>El funcionario y/o contratista designado verificará semanalmente el estado de las solicitudes de comisiones de servicio y autorizaciones de desplazamientos, asegurándose de que se cumplan los procedimientos y plazos establecidos. Como evidencia se conserva reporte de verificación semanal, listado de control de comisiones de servicio con fechas de legalización y los informes de seguimiento correspondientes.</t>
  </si>
  <si>
    <t>El funcionario y/o contratista designado previo a la legalización de las comisiones de servicio y autorizaciones de desplazamiento validará los recibos de caja menor, asegurándose de que contengan toda la información requerida y de que se utilicen únicamente en zonas con transporte público formal, de acuerdo con la normatividad vigente. Como evidencia se conservan recibos de caja menor validados, con soportes de la comisión o autorización de desplazamiento y la evidencia de la revisión.</t>
  </si>
  <si>
    <t>El Director (a) o a quien designe, realizará un registro en una  matriz de seguimiento con los estados de legalización y cumplimiento de informes. Como evidencia "archivo en excel comisiones"</t>
  </si>
  <si>
    <t>Incumplimiento del "Manual para el manejo de la información documentada"</t>
  </si>
  <si>
    <t>Inexistencia de controles en la DAR para garantizar el cumplimiento del manual</t>
  </si>
  <si>
    <t>Posibilidad de afectación económica y reputacional por incumplimiento del "Manual para el manejo de la información documentada", debido a la inexistencia de controles en la DAR para garantizar el cumplimiento del manual.</t>
  </si>
  <si>
    <t>El funcionario o contratista designado por la Dirección de Asuntos Religiosos, realizará anualmente la revisión de la documentación almacenada en el SIGI, asegurando que toda la información esté actualizada de acuerdo con lo establecido en el "Manual para el manejo de la información documentada". Como evidencia: 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</si>
  <si>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</si>
  <si>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</si>
  <si>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</si>
  <si>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</si>
  <si>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</si>
  <si>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</si>
  <si>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</si>
  <si>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</si>
  <si>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</si>
  <si>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</si>
  <si>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</si>
  <si>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</si>
  <si>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</si>
  <si>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</si>
  <si>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</si>
  <si>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</si>
  <si>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</si>
  <si>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</si>
  <si>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</si>
  <si>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</si>
  <si>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</si>
  <si>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</si>
  <si>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</si>
  <si>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</si>
  <si>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</si>
  <si>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</si>
  <si>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</si>
  <si>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</si>
  <si>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</si>
  <si>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</si>
  <si>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</si>
  <si>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</si>
  <si>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</si>
  <si>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</si>
  <si>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</si>
  <si>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</si>
  <si>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</si>
  <si>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</si>
  <si>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</si>
  <si>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</si>
  <si>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</si>
  <si>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</si>
  <si>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</si>
  <si>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</si>
  <si>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</si>
  <si>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</si>
  <si>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Informe de actuación en territorio</t>
  </si>
  <si>
    <t>Profesional líder del proyecto o programa</t>
  </si>
  <si>
    <t>Trimestral</t>
  </si>
  <si>
    <t>R1-CO2</t>
  </si>
  <si>
    <t xml:space="preserve">Informe </t>
  </si>
  <si>
    <t>Mensual</t>
  </si>
  <si>
    <t>Porcentaje de asistencias técnicas documentadas correctamente en comparación con el total de asistencias técnicas realizadas en el periodo</t>
  </si>
  <si>
    <t>R1-CO3</t>
  </si>
  <si>
    <t>R1-CO4</t>
  </si>
  <si>
    <t>R1-CO5</t>
  </si>
  <si>
    <t>R1-CO6</t>
  </si>
  <si>
    <t>R2-CO1</t>
  </si>
  <si>
    <t>R2</t>
  </si>
  <si>
    <t>Correos electrónicos o Memorandos Aplicativo Control Doc</t>
  </si>
  <si>
    <t>Mensualmente</t>
  </si>
  <si>
    <t>Eficacia: número de respuestas dadas/ número de solicitudes recibidas</t>
  </si>
  <si>
    <t>R2-CO2</t>
  </si>
  <si>
    <t>R2-CO3</t>
  </si>
  <si>
    <t>R2-CO4</t>
  </si>
  <si>
    <t>R2-CO5</t>
  </si>
  <si>
    <t>R2-CO6</t>
  </si>
  <si>
    <t>R3-CO1</t>
  </si>
  <si>
    <t>R3</t>
  </si>
  <si>
    <t>Revisión a Bitácora de comisiones con el fin de aprobar las asistencias técnicas que permiten agotar los compromisos institucionales a nivel territorial. Envíos de correos electrónicos en caso de cancelación de visitas a territorio por situaciones de orden publico</t>
  </si>
  <si>
    <t>Eficacia: número de comisiones tramitadas/número de comisiones programadas</t>
  </si>
  <si>
    <t>R3-CO2</t>
  </si>
  <si>
    <t>R3-CO3</t>
  </si>
  <si>
    <t>R3-CO4</t>
  </si>
  <si>
    <t>R3-CO5</t>
  </si>
  <si>
    <t>R3-CO6</t>
  </si>
  <si>
    <t>R4-CO1</t>
  </si>
  <si>
    <t>R4</t>
  </si>
  <si>
    <t>Plan anual de adquisición</t>
  </si>
  <si>
    <t>Director DAIRM</t>
  </si>
  <si>
    <t>Anualmente</t>
  </si>
  <si>
    <t>R4-CO2</t>
  </si>
  <si>
    <t>Bimensual</t>
  </si>
  <si>
    <t>Número de PQRSD's revisadas por el responsable / No. PQRSD´s asignadas * 100%</t>
  </si>
  <si>
    <t>R4-CO3</t>
  </si>
  <si>
    <t>R4-CO4</t>
  </si>
  <si>
    <t>R4-CO5</t>
  </si>
  <si>
    <t>R4-CO6</t>
  </si>
  <si>
    <t>R5-CO1</t>
  </si>
  <si>
    <t>R5</t>
  </si>
  <si>
    <t>Memorandos a las comunidades actualizando base de datos de: correos electrónicos, números de teléfonos fijo y/o celulares</t>
  </si>
  <si>
    <t>Coordinador del área de registro</t>
  </si>
  <si>
    <t>Cuando sea necesario</t>
  </si>
  <si>
    <t>No. de eventos organizados / No. de eventos solicitados * 100%</t>
  </si>
  <si>
    <t>R5-CO2</t>
  </si>
  <si>
    <t>R5-CO3</t>
  </si>
  <si>
    <t>R5-CO4</t>
  </si>
  <si>
    <t>R5-CO5</t>
  </si>
  <si>
    <t>R5-CO6</t>
  </si>
  <si>
    <t>R6-CO1</t>
  </si>
  <si>
    <t>R6</t>
  </si>
  <si>
    <t>Procedimientos actualizados en SIGI</t>
  </si>
  <si>
    <t>Coordinadores de grupo - DAIRM</t>
  </si>
  <si>
    <t xml:space="preserve">N. de capacitaciones realizadas / N. de capacitaciones planeadas durante el año. </t>
  </si>
  <si>
    <t>R6-CO2</t>
  </si>
  <si>
    <t>R6-CO3</t>
  </si>
  <si>
    <t>R6-CO4</t>
  </si>
  <si>
    <t>R6-CO5</t>
  </si>
  <si>
    <t>R6-CO6</t>
  </si>
  <si>
    <t>R7-CO1</t>
  </si>
  <si>
    <t>R7</t>
  </si>
  <si>
    <t>Matriz de seguimiento</t>
  </si>
  <si>
    <t>Sumatoria de mesas de diálogo efectuadas</t>
  </si>
  <si>
    <t>R7-CO2</t>
  </si>
  <si>
    <t>R7-CO3</t>
  </si>
  <si>
    <t>R7-CO4</t>
  </si>
  <si>
    <t>R7-CO5</t>
  </si>
  <si>
    <t>R7-CO6</t>
  </si>
  <si>
    <t>R8-CO1</t>
  </si>
  <si>
    <t>R8</t>
  </si>
  <si>
    <t xml:space="preserve">Listas de asistencia, informes de comisiones, registro fotografico </t>
  </si>
  <si>
    <t>Director de la Dirección de Asuntos para Comunidades Negras, Afrocolombianas, Raizales y Palenqueras</t>
  </si>
  <si>
    <t>Permanentemente</t>
  </si>
  <si>
    <t>Número de solicitudes atendidas/Número de solicitudes allegadas a la DCNARP</t>
  </si>
  <si>
    <t>R8-CO2</t>
  </si>
  <si>
    <t>R8-CO3</t>
  </si>
  <si>
    <t>R8-CO4</t>
  </si>
  <si>
    <t>R8-CO5</t>
  </si>
  <si>
    <t>R8-CO6</t>
  </si>
  <si>
    <t>R9-CO1</t>
  </si>
  <si>
    <t>R9</t>
  </si>
  <si>
    <t>Formatos realización de eventos,  informe de comisión</t>
  </si>
  <si>
    <t>Anual</t>
  </si>
  <si>
    <t>R9-CO2</t>
  </si>
  <si>
    <t>Listas de aistencia</t>
  </si>
  <si>
    <t>EFICACIA:
Plan de capacitaciones = (# de capacitaciones realizadas/ # de capacitaciones programadas)</t>
  </si>
  <si>
    <t>R9-CO3</t>
  </si>
  <si>
    <t>R9-CO4</t>
  </si>
  <si>
    <t>R9-CO5</t>
  </si>
  <si>
    <t>R9-CO6</t>
  </si>
  <si>
    <t>R10-CO1</t>
  </si>
  <si>
    <t>R10</t>
  </si>
  <si>
    <t>Listas de asistencia, registro fotográfico, informes de comisión, link de reuniones</t>
  </si>
  <si>
    <t>Semestral</t>
  </si>
  <si>
    <t>EFICACIA:
( # de capacitaciones realizadas del Instructivo Beneficio Servicio Militar como miembro de la comunidad Negra, Afrocolombiana, Raizal y Palenquera, a los miembros de las Comunidades Negras, Afrocolombianas, raizales y Palenqueras del pais/ # de socializaciones programadas del Instructivo Beneficio Servicio Militar como miembro de la comunidad Negra, Afrocolombiana, Raizal y Palenquera, a los miembros de las Comunidades Negras, Afrocolombianas, raizales y Palenqueras del pais)</t>
  </si>
  <si>
    <t>R10-CO2</t>
  </si>
  <si>
    <t>R10-CO3</t>
  </si>
  <si>
    <t>R10-CO4</t>
  </si>
  <si>
    <t>R10-CO5</t>
  </si>
  <si>
    <t>R10-CO6</t>
  </si>
  <si>
    <t>R11-CO1</t>
  </si>
  <si>
    <t>R11</t>
  </si>
  <si>
    <t>Listas de asistencias, registro fotográfico, informes de comisión.</t>
  </si>
  <si>
    <t>R11-CO2</t>
  </si>
  <si>
    <t>Verificación en ControlDoc.</t>
  </si>
  <si>
    <t xml:space="preserve">Mensual </t>
  </si>
  <si>
    <t>(# de PQRSD atendidas DACNARP/ # de PQRSD allegadas a la DACNARP)</t>
  </si>
  <si>
    <t>R11-CO3</t>
  </si>
  <si>
    <t>R11-CO4</t>
  </si>
  <si>
    <t>R11-CO5</t>
  </si>
  <si>
    <t>R11-CO6</t>
  </si>
  <si>
    <t>R12-CO1</t>
  </si>
  <si>
    <t>R12</t>
  </si>
  <si>
    <t>Listados de asistencia a las jornadas de inducción, reinducción y capacitación.</t>
  </si>
  <si>
    <t xml:space="preserve">Funcionario y/o contratista designado de la Subdirección Corporativa </t>
  </si>
  <si>
    <t>Permanente</t>
  </si>
  <si>
    <t>(# jornadas de inducción, re-inducción y capacitación realizadas/ # de jornadas de inducción, re-inducción y capacitación programadas) x 100
(número de funcionarios capacitados/total funcionarios DANCP) x 100</t>
  </si>
  <si>
    <t>R12-CO2</t>
  </si>
  <si>
    <t>(#capacitaciones en consulta previa realizadas/ #capacitaciones en consulta previa programadas) x 100</t>
  </si>
  <si>
    <t>R12-CO3</t>
  </si>
  <si>
    <t>R12-CO4</t>
  </si>
  <si>
    <t>R12-CO5</t>
  </si>
  <si>
    <t>R12-CO6</t>
  </si>
  <si>
    <t>R13-CO1</t>
  </si>
  <si>
    <t>R13</t>
  </si>
  <si>
    <t>Registro de  programación y reprogramación de  las visitas de verificación  de acuerdo al seguimiento efectuado</t>
  </si>
  <si>
    <t xml:space="preserve">Subdirección Técnica de la DANCP </t>
  </si>
  <si>
    <t>Indicador de Eficacia: (Total de visitas de verificación realizadas durante el periodo)/(Total de Visitas de verificación programadaspara el periodo)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</si>
  <si>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R13-CO2</t>
  </si>
  <si>
    <t>R13-CO3</t>
  </si>
  <si>
    <t>R13-CO4</t>
  </si>
  <si>
    <t>R13-CO5</t>
  </si>
  <si>
    <t>R13-CO6</t>
  </si>
  <si>
    <t>R14-CO1</t>
  </si>
  <si>
    <t>R14</t>
  </si>
  <si>
    <t>Documento que registre la  necesidad en cuanto a  cantidad  y a  perfiles  del recurso humano.    Listado de contratistas y/o funcionarios  con los que se cuenta para la atención de las solicitudes de Determinación y Procedencia de Consulta Previa</t>
  </si>
  <si>
    <t>Indicador de Eficacia: (Total de contratos suscritos de acuerdo  a los perfiles requeridos para el recurso humano)/(Total de perfiles requeridos en las necesidades de contratación de recurso humano)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</si>
  <si>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R14-CO2</t>
  </si>
  <si>
    <t>R14-CO3</t>
  </si>
  <si>
    <t>R14-CO4</t>
  </si>
  <si>
    <t>R14-CO5</t>
  </si>
  <si>
    <t>R14-CO6</t>
  </si>
  <si>
    <t>R15-CO1</t>
  </si>
  <si>
    <t>R15</t>
  </si>
  <si>
    <t>Memorando</t>
  </si>
  <si>
    <t>Director para la Seguridad, Convivencia Ciudadana y Gobierno</t>
  </si>
  <si>
    <t>R15-CO2</t>
  </si>
  <si>
    <t>Lista de asistencia</t>
  </si>
  <si>
    <t>Coordinador del Grupo de Seguridad Territorial y Convivencia Ciudadana</t>
  </si>
  <si>
    <t>Semestralmente</t>
  </si>
  <si>
    <t>R15-CO3</t>
  </si>
  <si>
    <t>Trimestralmente</t>
  </si>
  <si>
    <t>R15-CO4</t>
  </si>
  <si>
    <t>R15-CO5</t>
  </si>
  <si>
    <t>R15-CO6</t>
  </si>
  <si>
    <t>R16-CO1</t>
  </si>
  <si>
    <t>R16</t>
  </si>
  <si>
    <t xml:space="preserve">Cuadro de control de Excel, correos electrónicos y oficios y/o resoluciones de archivo. </t>
  </si>
  <si>
    <t>Profesional asignado por la DAR</t>
  </si>
  <si>
    <t xml:space="preserve">Número de   asistencias Técnicas frete al marco normativo para los tramites de personerías jurídicas especiales desarrolladas / Número de   asistencias Técnicas frente al marco normativo para los tramites de personerías jurídicas especiales programadas </t>
  </si>
  <si>
    <t>R16-CO2</t>
  </si>
  <si>
    <t xml:space="preserve">Lista de asistencia o
 correos electrónicos. </t>
  </si>
  <si>
    <t>Director DAR</t>
  </si>
  <si>
    <t>Cada vez que se requiera</t>
  </si>
  <si>
    <t>Número de talleres de formación realizados por la Dirección para la disminución de cuellos de botellas / Número de talleres de formación programados por la Dirección para mitigar de cuellos de botellas</t>
  </si>
  <si>
    <t>R16-CO3</t>
  </si>
  <si>
    <t xml:space="preserve">Convocatorias
Listas de asistencia
Correos electrónicos </t>
  </si>
  <si>
    <t>Número de solicitudes de reconocimiento de personerías jurídicas especiales vencidas por termino / Número de total de solicitudes  de reconocimiento de personerías jurídicas especiales</t>
  </si>
  <si>
    <t>R16-CO4</t>
  </si>
  <si>
    <t>Número de actividades realizadas para el conocimiento del marco legal en la expedicion del decreto</t>
  </si>
  <si>
    <t>R16-CO5</t>
  </si>
  <si>
    <t>R16-CO6</t>
  </si>
  <si>
    <t>R17-CO1</t>
  </si>
  <si>
    <t>R17</t>
  </si>
  <si>
    <t xml:space="preserve">Correos electrónicos de envió del proyecto de Resolución para su validación y aprobación. </t>
  </si>
  <si>
    <t>Cada vez que se elabore un proyecto de Decreto</t>
  </si>
  <si>
    <t xml:space="preserve">Número de proyectos de resolución para validación y aprobación/ No solicitudes de proyectos de Resolución recibidas </t>
  </si>
  <si>
    <t>R17-CO2</t>
  </si>
  <si>
    <t>R17-CO3</t>
  </si>
  <si>
    <t>R17-CO4</t>
  </si>
  <si>
    <t>R17-CO5</t>
  </si>
  <si>
    <t>R17-CO6</t>
  </si>
  <si>
    <t>R18-CO1</t>
  </si>
  <si>
    <t>R18</t>
  </si>
  <si>
    <t>Informes y designaciones de supervisión</t>
  </si>
  <si>
    <t>Supervisor y apoyo a la supervisión</t>
  </si>
  <si>
    <t>Mensual desde que este vigente el convenio</t>
  </si>
  <si>
    <t>Número de obras entregadas en la vigencia/ Número de obras programadas para entrega</t>
  </si>
  <si>
    <t>R18-CO2</t>
  </si>
  <si>
    <t>Comunicaciones dirigidas a los alcaldes</t>
  </si>
  <si>
    <t xml:space="preserve"> Subdirector de Proyectos para la Seguridad y Convivencia- Supervisor y apoyo a la supervisión</t>
  </si>
  <si>
    <t xml:space="preserve">En el primer trimestre del primer año de gobierno de los nuevos mandatarios locales. </t>
  </si>
  <si>
    <t>Número de entidades territoriales notificadas</t>
  </si>
  <si>
    <t>R18-CO3</t>
  </si>
  <si>
    <t>R18-CO4</t>
  </si>
  <si>
    <t>R18-CO5</t>
  </si>
  <si>
    <t>R18-CO6</t>
  </si>
  <si>
    <t>R19-CO1</t>
  </si>
  <si>
    <t>R19</t>
  </si>
  <si>
    <t>Acta y/o registro de asistencia.</t>
  </si>
  <si>
    <t>El Director (a) o a quien este designe</t>
  </si>
  <si>
    <t>(Número de cuentas de cobro publicadas correctamente/Número total de cuentas de cobro que deben publicarse)*100</t>
  </si>
  <si>
    <t>R19-CO2</t>
  </si>
  <si>
    <t>Soporte del registro en el SECOP  de la publicación de las cuentas de cobro y sus soportes por parte del contratista.</t>
  </si>
  <si>
    <t>R19-CO3</t>
  </si>
  <si>
    <t>R19-CO4</t>
  </si>
  <si>
    <t>R19-CO5</t>
  </si>
  <si>
    <t>R19-CO6</t>
  </si>
  <si>
    <t>R20-CO1</t>
  </si>
  <si>
    <t>R20</t>
  </si>
  <si>
    <t>Listas de asistencia y registros fotográficos correspondientes a cada sesión</t>
  </si>
  <si>
    <t>R20-CO2</t>
  </si>
  <si>
    <t>Listados en Excel de los trámites asignados a los funcionarios y/o contratistas y Soportes de correos electrónicos de seguimiento enviados.</t>
  </si>
  <si>
    <t xml:space="preserve">Semanal </t>
  </si>
  <si>
    <t>Número de inducciones realizadas/Número de inducciones planificadas</t>
  </si>
  <si>
    <t>R20-CO3</t>
  </si>
  <si>
    <t>R20-CO4</t>
  </si>
  <si>
    <t>R20-CO5</t>
  </si>
  <si>
    <t>R20-CO6</t>
  </si>
  <si>
    <t>R21-CO1</t>
  </si>
  <si>
    <t>R21</t>
  </si>
  <si>
    <t>FUID actualizado.</t>
  </si>
  <si>
    <t>Número de FUID actualizados</t>
  </si>
  <si>
    <t>R21-CO2</t>
  </si>
  <si>
    <t>Informes de verificación y se adjuntarán fotografías de la organización del archivo.</t>
  </si>
  <si>
    <t>Número de documentos foliados / Total de documentos</t>
  </si>
  <si>
    <t>R21-CO3</t>
  </si>
  <si>
    <t>R21-CO4</t>
  </si>
  <si>
    <t>R21-CO5</t>
  </si>
  <si>
    <t>R21-CO6</t>
  </si>
  <si>
    <t>R22-CO1</t>
  </si>
  <si>
    <t>R22</t>
  </si>
  <si>
    <t>Reporte de verificación semanal, listado de control de comisiones de servicio con fechas de legalización y los informes de seguimiento correspondientes.</t>
  </si>
  <si>
    <t>Número de comisiones legalizadas / Total de comisiones</t>
  </si>
  <si>
    <t>R22-CO2</t>
  </si>
  <si>
    <t>Recibos de caja menor validados, con soportes de la comisión o autorización de desplazamiento y la evidencia de la revisión.</t>
  </si>
  <si>
    <t>R22-CO3</t>
  </si>
  <si>
    <t>R22-CO4</t>
  </si>
  <si>
    <t>R22-CO5</t>
  </si>
  <si>
    <t>R22-CO6</t>
  </si>
  <si>
    <t>R23-CO1</t>
  </si>
  <si>
    <t>R23</t>
  </si>
  <si>
    <t>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t>
  </si>
  <si>
    <t xml:space="preserve">Anualmente </t>
  </si>
  <si>
    <t>(Número de documentos actualizados / Total de documentos) × 100</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</si>
  <si>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</si>
  <si>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</si>
  <si>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</si>
  <si>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</si>
  <si>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</si>
  <si>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</si>
  <si>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</si>
  <si>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</si>
  <si>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</si>
  <si>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</si>
  <si>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</si>
  <si>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</si>
  <si>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</si>
  <si>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</si>
  <si>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</si>
  <si>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</si>
  <si>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</si>
  <si>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</si>
  <si>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</si>
  <si>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</si>
  <si>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</si>
  <si>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</si>
  <si>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</si>
  <si>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</si>
  <si>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</si>
  <si>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</si>
  <si>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</si>
  <si>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</si>
  <si>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</si>
  <si>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</si>
  <si>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</si>
  <si>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</si>
  <si>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</si>
  <si>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</si>
  <si>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</si>
  <si>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</si>
  <si>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</si>
  <si>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</si>
  <si>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</si>
  <si>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</si>
  <si>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</si>
  <si>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</si>
  <si>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</si>
  <si>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</si>
  <si>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</si>
  <si>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</si>
  <si>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</si>
  <si>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</si>
  <si>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</si>
  <si>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</si>
  <si>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</si>
  <si>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</si>
  <si>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</si>
  <si>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</si>
  <si>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</si>
  <si>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</si>
  <si>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</si>
  <si>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</si>
  <si>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</si>
  <si>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</si>
  <si>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</si>
  <si>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</si>
  <si>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</si>
  <si>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</si>
  <si>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</si>
  <si>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</si>
  <si>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</si>
  <si>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</si>
  <si>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</si>
  <si>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</si>
  <si>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</si>
  <si>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</si>
  <si>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</si>
  <si>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</si>
  <si>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</si>
  <si>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</si>
  <si>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</si>
  <si>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</si>
  <si>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</si>
  <si>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</si>
  <si>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</si>
  <si>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</si>
  <si>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</si>
  <si>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</si>
  <si>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</si>
  <si>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</si>
  <si>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</si>
  <si>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</si>
  <si>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</si>
  <si>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</si>
  <si>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</si>
  <si>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</si>
  <si>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</si>
  <si>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</si>
  <si>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</si>
  <si>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</si>
  <si>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</si>
  <si>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</si>
  <si>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</si>
  <si>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</si>
  <si>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</si>
  <si>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</si>
  <si>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</si>
  <si>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</si>
  <si>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</si>
  <si>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</si>
  <si>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</si>
  <si>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</si>
  <si>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</si>
  <si>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</si>
  <si>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</si>
  <si>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</si>
  <si>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</si>
  <si>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</si>
  <si>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</si>
  <si>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</si>
  <si>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</si>
  <si>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</si>
  <si>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</si>
  <si>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</si>
  <si>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</si>
  <si>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</si>
  <si>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</si>
  <si>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</si>
  <si>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</si>
  <si>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</si>
  <si>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</si>
  <si>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</si>
  <si>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</si>
  <si>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</si>
  <si>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</si>
  <si>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</si>
  <si>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</si>
  <si>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</si>
  <si>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</si>
  <si>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</si>
  <si>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</si>
  <si>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</si>
  <si>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</si>
  <si>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</si>
  <si>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</si>
  <si>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</si>
  <si>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</si>
  <si>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</si>
  <si>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</si>
  <si>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</si>
  <si>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</si>
  <si>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</si>
  <si>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</si>
  <si>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</si>
  <si>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</si>
  <si>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</si>
  <si>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</si>
  <si>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</si>
  <si>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</si>
  <si>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</si>
  <si>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</si>
  <si>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</si>
  <si>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</si>
  <si>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</si>
  <si>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</si>
  <si>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</si>
  <si>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</si>
  <si>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</si>
  <si>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</si>
  <si>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</si>
  <si>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</si>
  <si>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</si>
  <si>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</si>
  <si>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</si>
  <si>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</si>
  <si>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</si>
  <si>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</si>
  <si>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</si>
  <si>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</si>
  <si>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</si>
  <si>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</si>
  <si>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</si>
  <si>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</si>
  <si>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</si>
  <si>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</si>
  <si>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</si>
  <si>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</si>
  <si>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</si>
  <si>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</si>
  <si>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</si>
  <si>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</si>
  <si>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</si>
  <si>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</si>
  <si>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</si>
  <si>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</si>
  <si>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</si>
  <si>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</si>
  <si>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</si>
  <si>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</si>
  <si>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</si>
  <si>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</si>
  <si>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</si>
  <si>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</si>
  <si>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</si>
  <si>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</si>
  <si>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</si>
  <si>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</si>
  <si>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</si>
  <si>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</si>
  <si>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</si>
  <si>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</si>
  <si>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</si>
  <si>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</si>
  <si>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</si>
  <si>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</si>
  <si>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</si>
  <si>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</si>
  <si>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</si>
  <si>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</si>
  <si>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</si>
  <si>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</si>
  <si>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</si>
  <si>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</si>
  <si>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</si>
  <si>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</si>
  <si>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</si>
  <si>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</si>
  <si>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</si>
  <si>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</si>
  <si>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</si>
  <si>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</si>
  <si>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</si>
  <si>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</si>
  <si>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</si>
  <si>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</si>
  <si>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</si>
  <si>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</si>
  <si>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</si>
  <si>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</si>
  <si>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</si>
  <si>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</si>
  <si>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</si>
  <si>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</si>
  <si>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</si>
  <si>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</si>
  <si>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</si>
  <si>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</si>
  <si>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</si>
  <si>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</si>
  <si>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</si>
  <si>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</si>
  <si>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</si>
  <si>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</si>
  <si>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</si>
  <si>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</si>
  <si>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</si>
  <si>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</si>
  <si>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</si>
  <si>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</si>
  <si>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</si>
  <si>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</si>
  <si>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</si>
  <si>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</si>
  <si>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</si>
  <si>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</si>
  <si>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</si>
  <si>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</si>
  <si>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</si>
  <si>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</si>
  <si>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</si>
  <si>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</si>
  <si>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</si>
  <si>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</si>
  <si>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</si>
  <si>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</si>
  <si>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</si>
  <si>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</si>
  <si>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</si>
  <si>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</si>
  <si>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</si>
  <si>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</si>
  <si>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</si>
  <si>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</si>
  <si>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</si>
  <si>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</si>
  <si>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</si>
  <si>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</si>
  <si>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</si>
  <si>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</si>
  <si>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</si>
  <si>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</si>
  <si>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</si>
  <si>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</si>
  <si>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</si>
  <si>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</si>
  <si>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</si>
  <si>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</si>
  <si>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</si>
  <si>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</si>
  <si>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</si>
  <si>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</si>
  <si>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</si>
  <si>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</si>
  <si>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</si>
  <si>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</si>
  <si>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</si>
  <si>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</si>
  <si>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</si>
  <si>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</si>
  <si>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</si>
  <si>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</si>
  <si>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</si>
  <si>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</si>
  <si>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</si>
  <si>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</si>
  <si>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</si>
  <si>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</si>
  <si>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</si>
  <si>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</si>
  <si>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</si>
  <si>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</si>
  <si>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</si>
  <si>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</si>
  <si>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</si>
  <si>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</si>
  <si>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</si>
  <si>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</si>
  <si>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</si>
  <si>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</si>
  <si>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51 y 100 SMLMV </t>
  </si>
  <si>
    <t xml:space="preserve">     Entre 101 y 500 SMLMV </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</si>
  <si>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</si>
  <si>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</si>
  <si>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</si>
  <si>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</si>
  <si>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</si>
  <si>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</si>
  <si>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</si>
  <si>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</si>
  <si>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</si>
  <si>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</si>
  <si>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</si>
  <si>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</si>
  <si>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</si>
  <si>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</si>
  <si>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</si>
  <si>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</si>
  <si>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</si>
  <si>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</si>
  <si>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</si>
  <si>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</si>
  <si>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</si>
  <si>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</si>
  <si>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</si>
  <si>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</si>
  <si>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</si>
  <si>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</si>
  <si>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</si>
  <si>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</si>
  <si>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</si>
  <si>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ID RIESGO</t>
  </si>
  <si>
    <t>N° RIESGO</t>
  </si>
  <si>
    <t>N° CONTROL</t>
  </si>
  <si>
    <t>N° CAUSA</t>
  </si>
  <si>
    <t>PROCESOS</t>
  </si>
  <si>
    <t>IMPACTO</t>
  </si>
  <si>
    <t>FRECUENCIA</t>
  </si>
  <si>
    <t>CO1</t>
  </si>
  <si>
    <t>CA1</t>
  </si>
  <si>
    <t>Definición e Implementacion del Marco Legal y Normativo</t>
  </si>
  <si>
    <t>Rara vez</t>
  </si>
  <si>
    <t>CO2</t>
  </si>
  <si>
    <t>CA2</t>
  </si>
  <si>
    <t>Definición, Implementación y Evaluación de la Política Pública</t>
  </si>
  <si>
    <t>Improbable</t>
  </si>
  <si>
    <t>CO3</t>
  </si>
  <si>
    <t>CA3</t>
  </si>
  <si>
    <t>Seguimiento y Evaluación a la Gestión</t>
  </si>
  <si>
    <t>Evaluación y Mejora</t>
  </si>
  <si>
    <t>Posible</t>
  </si>
  <si>
    <t>1.1</t>
  </si>
  <si>
    <t>CO4</t>
  </si>
  <si>
    <t>CA4</t>
  </si>
  <si>
    <t>Gestión de Asuntos Disciplinarios</t>
  </si>
  <si>
    <t>Probable</t>
  </si>
  <si>
    <t>1.2</t>
  </si>
  <si>
    <t>CO5</t>
  </si>
  <si>
    <t>CA5</t>
  </si>
  <si>
    <t>Gestión de Bienes y Servicios</t>
  </si>
  <si>
    <t>Casi seguro</t>
  </si>
  <si>
    <t>1.3</t>
  </si>
  <si>
    <t>N° Riesgo</t>
  </si>
  <si>
    <t>DESPLAZAMIENTO</t>
  </si>
  <si>
    <t>CO6</t>
  </si>
  <si>
    <t>CA6</t>
  </si>
  <si>
    <t>Gestión de Tecnología</t>
  </si>
  <si>
    <t>1.4</t>
  </si>
  <si>
    <t>CO7</t>
  </si>
  <si>
    <t>CA7</t>
  </si>
  <si>
    <t>Gestión del Talento Humano</t>
  </si>
  <si>
    <t>Gestion del Talento Humano</t>
  </si>
  <si>
    <t>1.5</t>
  </si>
  <si>
    <t>CO8</t>
  </si>
  <si>
    <t>CA8</t>
  </si>
  <si>
    <t>Gestión Documental y Archivo</t>
  </si>
  <si>
    <t>Gestión Documental</t>
  </si>
  <si>
    <t>TIPO DE RIESGO</t>
  </si>
  <si>
    <t>2.1</t>
  </si>
  <si>
    <t>CO9</t>
  </si>
  <si>
    <t>CA9</t>
  </si>
  <si>
    <t>Gestión Financiera</t>
  </si>
  <si>
    <t xml:space="preserve">Corrupción </t>
  </si>
  <si>
    <t>2.2</t>
  </si>
  <si>
    <t>CO10</t>
  </si>
  <si>
    <t>CA10</t>
  </si>
  <si>
    <t>Gestión Jurídica</t>
  </si>
  <si>
    <t>Conflicto de Intereses</t>
  </si>
  <si>
    <t>2.3</t>
  </si>
  <si>
    <t>CO11</t>
  </si>
  <si>
    <t>CA11</t>
  </si>
  <si>
    <t>Planeación Direccionamiento Estratégico y Comunicaciones</t>
  </si>
  <si>
    <t>Planeación y Direccionamiento Estratégico</t>
  </si>
  <si>
    <t>2.4</t>
  </si>
  <si>
    <t>CO12</t>
  </si>
  <si>
    <t>CA12</t>
  </si>
  <si>
    <t>Servicio al Ciudadano</t>
  </si>
  <si>
    <t>Digital</t>
  </si>
  <si>
    <t>2.5</t>
  </si>
  <si>
    <t>CO13</t>
  </si>
  <si>
    <t>CA13</t>
  </si>
  <si>
    <t>3.1</t>
  </si>
  <si>
    <t>CO14</t>
  </si>
  <si>
    <t>CA14</t>
  </si>
  <si>
    <t>3.2</t>
  </si>
  <si>
    <t>CO15</t>
  </si>
  <si>
    <t>CA15</t>
  </si>
  <si>
    <t>3.3</t>
  </si>
  <si>
    <t>CO16</t>
  </si>
  <si>
    <t>CA16</t>
  </si>
  <si>
    <t>3.4</t>
  </si>
  <si>
    <t>CO17</t>
  </si>
  <si>
    <t>CA17</t>
  </si>
  <si>
    <t>3.5</t>
  </si>
  <si>
    <t>CO18</t>
  </si>
  <si>
    <t>CA18</t>
  </si>
  <si>
    <t>4.1</t>
  </si>
  <si>
    <t>CO19</t>
  </si>
  <si>
    <t>CA19</t>
  </si>
  <si>
    <t>RIESGOS</t>
  </si>
  <si>
    <t>4.2</t>
  </si>
  <si>
    <t>CO20</t>
  </si>
  <si>
    <t>CA20</t>
  </si>
  <si>
    <t>Pérdida de Disponibilidad</t>
  </si>
  <si>
    <t>4.3</t>
  </si>
  <si>
    <t>OBJETIVO</t>
  </si>
  <si>
    <t>ALCANCE</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</si>
  <si>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</si>
  <si>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</si>
  <si>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</si>
  <si>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</si>
  <si>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</si>
  <si>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</si>
  <si>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</si>
  <si>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</si>
  <si>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</si>
  <si>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</si>
  <si>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</si>
  <si>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</si>
  <si>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</si>
  <si>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</si>
  <si>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</si>
  <si>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</si>
  <si>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</si>
  <si>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</si>
  <si>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</si>
  <si>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</si>
  <si>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</si>
  <si>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</si>
  <si>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</si>
  <si>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</si>
  <si>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</si>
  <si>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</si>
  <si>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</si>
  <si>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</si>
  <si>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</si>
  <si>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</si>
  <si>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</si>
  <si>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</si>
  <si>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</si>
  <si>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</si>
  <si>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</si>
  <si>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</si>
  <si>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</si>
  <si>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</si>
  <si>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</si>
  <si>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</si>
  <si>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</si>
  <si>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</si>
  <si>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</si>
  <si>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</si>
  <si>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</si>
  <si>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</si>
  <si>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</si>
  <si>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</si>
  <si>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</si>
  <si>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</si>
  <si>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</si>
  <si>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</si>
  <si>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</si>
  <si>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</si>
  <si>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</si>
  <si>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</si>
  <si>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</si>
  <si>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</si>
  <si>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</si>
  <si>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</si>
  <si>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</si>
  <si>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</si>
  <si>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</si>
  <si>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</si>
  <si>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</si>
  <si>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</si>
  <si>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</si>
  <si>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</si>
  <si>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</si>
  <si>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</si>
  <si>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</si>
  <si>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</si>
  <si>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</si>
  <si>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</si>
  <si>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</si>
  <si>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</si>
  <si>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</si>
  <si>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</si>
  <si>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</si>
  <si>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</si>
  <si>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</si>
  <si>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</si>
  <si>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</si>
  <si>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</si>
  <si>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</si>
  <si>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</si>
  <si>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</si>
  <si>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</si>
  <si>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</si>
  <si>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</si>
  <si>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</si>
  <si>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</si>
  <si>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</si>
  <si>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</si>
  <si>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</si>
  <si>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</si>
  <si>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</si>
  <si>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</si>
  <si>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</si>
  <si>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</si>
  <si>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</si>
  <si>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</si>
  <si>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</si>
  <si>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</si>
  <si>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</si>
  <si>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</si>
  <si>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</si>
  <si>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</si>
  <si>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</si>
  <si>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</si>
  <si>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</si>
  <si>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</si>
  <si>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</si>
  <si>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</si>
  <si>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</si>
  <si>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</si>
  <si>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</si>
  <si>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</si>
  <si>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</si>
  <si>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</si>
  <si>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</si>
  <si>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</si>
  <si>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</si>
  <si>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</si>
  <si>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</si>
  <si>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</si>
  <si>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</si>
  <si>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</si>
  <si>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</si>
  <si>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</si>
  <si>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</si>
  <si>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</si>
  <si>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</si>
  <si>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</si>
  <si>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</si>
  <si>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</si>
  <si>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</si>
  <si>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</si>
  <si>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</si>
  <si>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</si>
  <si>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</si>
  <si>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</si>
  <si>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</si>
  <si>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</si>
  <si>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</si>
  <si>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</si>
  <si>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</si>
  <si>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</si>
  <si>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</si>
  <si>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</si>
  <si>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</si>
  <si>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</si>
  <si>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</si>
  <si>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</si>
  <si>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</si>
  <si>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</si>
  <si>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</si>
  <si>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</si>
  <si>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</si>
  <si>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</si>
  <si>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</si>
  <si>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</si>
  <si>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</si>
  <si>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</si>
  <si>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</si>
  <si>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</si>
  <si>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</si>
  <si>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</si>
  <si>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</si>
  <si>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</si>
  <si>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</si>
  <si>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</si>
  <si>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</si>
  <si>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</si>
  <si>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</si>
  <si>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</si>
  <si>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</si>
  <si>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</si>
  <si>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</si>
  <si>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</si>
  <si>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</si>
  <si>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</si>
  <si>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</si>
  <si>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</si>
  <si>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</si>
  <si>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</si>
  <si>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</si>
  <si>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</si>
  <si>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</si>
  <si>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</si>
  <si>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</si>
  <si>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</si>
  <si>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</si>
  <si>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</si>
  <si>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</si>
  <si>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</si>
  <si>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</si>
  <si>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</si>
  <si>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</si>
  <si>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</si>
  <si>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</si>
  <si>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</si>
  <si>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</si>
  <si>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</si>
  <si>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</si>
  <si>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</si>
  <si>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</si>
  <si>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</si>
  <si>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</si>
  <si>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</si>
  <si>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</si>
  <si>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</si>
  <si>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</si>
  <si>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</si>
  <si>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</si>
  <si>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</si>
  <si>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</si>
  <si>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</si>
  <si>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</si>
  <si>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</si>
  <si>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</si>
  <si>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</si>
  <si>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</si>
  <si>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</si>
  <si>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</si>
  <si>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</si>
  <si>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</si>
  <si>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</si>
  <si>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</si>
  <si>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</si>
  <si>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</si>
  <si>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</si>
  <si>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</si>
  <si>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</si>
  <si>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</si>
  <si>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</si>
  <si>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</si>
  <si>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</si>
  <si>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</si>
  <si>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</si>
  <si>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</si>
  <si>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</si>
  <si>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</si>
  <si>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</si>
  <si>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</si>
  <si>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</si>
  <si>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</si>
  <si>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</si>
  <si>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</si>
  <si>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</si>
  <si>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</si>
  <si>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</si>
  <si>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</si>
  <si>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</si>
  <si>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</si>
  <si>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</si>
  <si>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</si>
  <si>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</si>
  <si>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</si>
  <si>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</si>
  <si>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</si>
  <si>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</si>
  <si>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</si>
  <si>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</si>
  <si>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</si>
  <si>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</si>
  <si>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</si>
  <si>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</si>
  <si>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</si>
  <si>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</si>
  <si>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</si>
  <si>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</si>
  <si>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</si>
  <si>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</si>
  <si>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</si>
  <si>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</si>
  <si>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</si>
  <si>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</si>
  <si>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Mal manejo de los recursos entregados, al aliado estratégico, en el marco de la convocatoria y la estrategia de Banco de Proyectos  a los Consejos Comunitarios y Organizaciones de Base.</t>
  </si>
  <si>
    <r>
      <t xml:space="preserve">Deficiente seguimiento por parte del aliado estratégico y/o
 Dirección de Asuntos para Comunidades Negras, Afrocolombianas, Raizales y Palenqueras
</t>
    </r>
    <r>
      <rPr>
        <sz val="12"/>
        <color rgb="FF0070C0"/>
        <rFont val="Arial"/>
        <family val="2"/>
      </rPr>
      <t xml:space="preserve">
</t>
    </r>
  </si>
  <si>
    <t>Posibilidad de efecto dañoso sobre recursos públicos, por  mal manejo de los recursos entregados, al aliado estratégico, en el marco de la convocatoria y la estrategia de Banco de Proyectos  a los Consejos Comunitarios y Organizaciones de Base, debido al deficiente seguimiento por parte del aliado estratégico y/o  Dirección de Asuntos para Comunidades Negras, Afrocolombianas, Raizales y Palenqueras</t>
  </si>
  <si>
    <t>El comité técnico de Banco de Proyectos y la Dirección de Asuntos para Comunidades Negras, Afrocolombianas, Raizales y Palenqueras, realiza la revisión de informes aportados por los consejos comunitarios y organizaciones de base a través de un aliado estratégico, como evidencia se deja los informes técnicos aportados por el aliado estratégico</t>
  </si>
  <si>
    <t xml:space="preserve">La Dirección de Asuntos para Comunidades Negras, Afrocolombianas, Raizales y Palenqueras, junto con los profesionales de apoyo a la estrategia Bancos de Proyectos, realiza seguimiento y monitoreo permanente a los recursos asignados a los proyectos presentados y aprobados por los Consejos Comunitarios y Organizaciones de Base, como evidencia se deja informes técnicos aportados por el aliado estratégico, además, los informes emitidos por los profesionales de la Dirección Comunidades Negras, Afrocolombianas, Raizales y Palenqueras </t>
  </si>
  <si>
    <t>La Dirección de Asuntos para Comunidades Negras, Afrocolombianas, Rizales y Palenqueras, junto con los profesionales de apoyo a la estrategia Bancos de Proyectos, realiza seguimiento y monitoreo permanente a los recursos asignados a los proyectos presentados y aprobados por los Consejos Comunitarios y Organizaciones de Base, en el aplicativo tecnológico desarrollado por el aliado estratégico para realizar las evaluaciones e informes técnicos. Como evidencia se deja informes técnicos aportados por el aliado estratégico, trazabilidad de información en el software desarrollado para tal fin</t>
  </si>
  <si>
    <t>Dirección de Asuntos para Comunidades Negras, Afrocolombianas, Raizales y Palenqueras</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</si>
  <si>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</si>
  <si>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</si>
  <si>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</si>
  <si>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</si>
  <si>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 xml:space="preserve">Informes Tecnicos </t>
  </si>
  <si>
    <t>Dirección de Asuntos para Comunidades Negras, Afrocolombinas, Raizales y Palenqueras</t>
  </si>
  <si>
    <t>EFICACIA:
(  # de Informes revisados por la Dirección a traves del aliado estrategico de los consejos comunitarios y organizaciones de base/ # de Informes aportados a través del aliado estratégico de los consejos comunitarios y organizaciones de base )</t>
  </si>
  <si>
    <t>EFICACIA:
( # de proyectos aprobados por la Dirección a traves del aliado estrategico para los consejos comunitarios y organizaciones de base /# de proyectos presentados a traves del aliado estrategico para los consejos comunitarios y organizaciones de base)</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</si>
  <si>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</si>
  <si>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</si>
  <si>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</si>
  <si>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</si>
  <si>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</si>
  <si>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</si>
  <si>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</si>
  <si>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</si>
  <si>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</si>
  <si>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</si>
  <si>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</si>
  <si>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</si>
  <si>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</si>
  <si>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</si>
  <si>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</si>
  <si>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</si>
  <si>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</si>
  <si>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</si>
  <si>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</si>
  <si>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</si>
  <si>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</si>
  <si>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</si>
  <si>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</si>
  <si>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</si>
  <si>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</si>
  <si>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</si>
  <si>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</si>
  <si>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</si>
  <si>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</si>
  <si>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</si>
  <si>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</si>
  <si>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</si>
  <si>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</si>
  <si>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</si>
  <si>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</si>
  <si>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</si>
  <si>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</si>
  <si>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</si>
  <si>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</si>
  <si>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</si>
  <si>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</si>
  <si>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</si>
  <si>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</si>
  <si>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recibir o solicitar cualquier dádiva o beneficios a nombre propio o de terceros con el fin de recibir prioritariamente un servicio que ofrece la Dirección de Derechos Humanos a las personas, instituciones u organizaciones con la que se adelanta gestiones.</t>
  </si>
  <si>
    <t>Debido a posibles presiones indebidas y a la discrecionalidad de las decisiones respecto a la implementación de las asistencias técnicas, existe la posibilidad de recibir o solicitar cualquier dádiva o beneficios a nombre propio o de terceros con el fin de recibir prioritariamente un servicio que ofrece la Dirección de Derechos Humanos a las personas, instituciones u organizaciones con la que se adelanta gestiones. Lo que puede conllevar a la concentración de acciones en unos territorios en detrimento de otros, quejas o  denuncias de parte de los usuarios y deterioro de la imagen y credibilidad institucional.</t>
  </si>
  <si>
    <r>
      <rPr>
        <b/>
        <sz val="10"/>
        <color theme="1"/>
        <rFont val="Arial"/>
        <family val="2"/>
      </rPr>
      <t>CA1.</t>
    </r>
    <r>
      <rPr>
        <sz val="10"/>
        <color theme="1"/>
        <rFont val="Arial"/>
        <family val="2"/>
      </rPr>
      <t xml:space="preserve">  Presiones indebidas.
</t>
    </r>
    <r>
      <rPr>
        <b/>
        <sz val="10"/>
        <color theme="1"/>
        <rFont val="Arial"/>
        <family val="2"/>
      </rPr>
      <t xml:space="preserve">CA2. </t>
    </r>
    <r>
      <rPr>
        <sz val="10"/>
        <color theme="1"/>
        <rFont val="Arial"/>
        <family val="2"/>
      </rPr>
      <t xml:space="preserve">Manejo discrecional de las decisiones respecto a la implementación de las asistencias técnicas. 
</t>
    </r>
  </si>
  <si>
    <r>
      <rPr>
        <b/>
        <sz val="10"/>
        <color theme="1"/>
        <rFont val="Arial"/>
        <family val="2"/>
      </rPr>
      <t xml:space="preserve">1) </t>
    </r>
    <r>
      <rPr>
        <sz val="10"/>
        <color theme="1"/>
        <rFont val="Arial"/>
        <family val="2"/>
      </rPr>
      <t xml:space="preserve">Concentración de acciones en unos territorios en detrimento de otros.
</t>
    </r>
    <r>
      <rPr>
        <b/>
        <sz val="10"/>
        <color theme="1"/>
        <rFont val="Arial"/>
        <family val="2"/>
      </rPr>
      <t>2)</t>
    </r>
    <r>
      <rPr>
        <sz val="10"/>
        <color theme="1"/>
        <rFont val="Arial"/>
        <family val="2"/>
      </rPr>
      <t xml:space="preserve"> Quejas o  denuncias de parte de los usuarios.
</t>
    </r>
    <r>
      <rPr>
        <b/>
        <sz val="10"/>
        <color theme="1"/>
        <rFont val="Arial"/>
        <family val="2"/>
      </rPr>
      <t xml:space="preserve">3) </t>
    </r>
    <r>
      <rPr>
        <sz val="10"/>
        <color theme="1"/>
        <rFont val="Arial"/>
        <family val="2"/>
      </rPr>
      <t>Deterioro de la imagen y credibilidad institucional.</t>
    </r>
  </si>
  <si>
    <t>SI</t>
  </si>
  <si>
    <t>NO</t>
  </si>
  <si>
    <t xml:space="preserve">Dirección de Derechos Humanos </t>
  </si>
  <si>
    <r>
      <t xml:space="preserve">CA1. </t>
    </r>
    <r>
      <rPr>
        <sz val="10"/>
        <color theme="1"/>
        <rFont val="Arial"/>
        <family val="2"/>
      </rPr>
      <t xml:space="preserve">Falta de criterios y estándares unificados que faciliten la toma de decisiones al personal que maneja las bases de datos.
</t>
    </r>
    <r>
      <rPr>
        <b/>
        <sz val="10"/>
        <color theme="1"/>
        <rFont val="Arial"/>
        <family val="2"/>
      </rPr>
      <t xml:space="preserve">
CA2. </t>
    </r>
    <r>
      <rPr>
        <sz val="10"/>
        <color theme="1"/>
        <rFont val="Arial"/>
        <family val="2"/>
      </rPr>
      <t>Deficiencia en corroborar y constatar la información censal  suministrada por las comunidades para detectar inconsistencias</t>
    </r>
  </si>
  <si>
    <r>
      <t xml:space="preserve">
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2. </t>
    </r>
    <r>
      <rPr>
        <sz val="10"/>
        <color theme="1"/>
        <rFont val="Arial"/>
        <family val="2"/>
      </rPr>
      <t>Detrimento de la imagen institucional</t>
    </r>
    <r>
      <rPr>
        <b/>
        <sz val="10"/>
        <color theme="1"/>
        <rFont val="Arial"/>
        <family val="2"/>
      </rPr>
      <t xml:space="preserve">
3.</t>
    </r>
    <r>
      <rPr>
        <sz val="10"/>
        <color theme="1"/>
        <rFont val="Arial"/>
        <family val="2"/>
      </rPr>
      <t xml:space="preserve"> Crecimiento exponencial de la población que se beneficia de los derechos de la población objeto.</t>
    </r>
  </si>
  <si>
    <t xml:space="preserve">Dirección de Asuntos Indigenas, Rom y Minorías </t>
  </si>
  <si>
    <t xml:space="preserve">NO </t>
  </si>
  <si>
    <t xml:space="preserve">SI </t>
  </si>
  <si>
    <t>Zona Extrema</t>
  </si>
  <si>
    <r>
      <rPr>
        <b/>
        <sz val="10"/>
        <color theme="1"/>
        <rFont val="Arial"/>
        <family val="2"/>
      </rPr>
      <t>CA1</t>
    </r>
    <r>
      <rPr>
        <sz val="10"/>
        <color theme="1"/>
        <rFont val="Arial"/>
        <family val="2"/>
      </rPr>
      <t xml:space="preserve">. Intereses individuales por parte de los funcionarios y/o contratistas de la Dirección de Asuntos Indígenas Rom y Minorías
</t>
    </r>
    <r>
      <rPr>
        <b/>
        <sz val="10"/>
        <color theme="1"/>
        <rFont val="Arial"/>
        <family val="2"/>
      </rPr>
      <t>CA2</t>
    </r>
    <r>
      <rPr>
        <sz val="10"/>
        <color theme="1"/>
        <rFont val="Arial"/>
        <family val="2"/>
      </rPr>
      <t xml:space="preserve">. Intereses particulares de terceros </t>
    </r>
  </si>
  <si>
    <t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t>
  </si>
  <si>
    <t>Manipulación y extracción de información de las bases de datos a favor de terceros.</t>
  </si>
  <si>
    <t>Manipular u omitir información para direccionar la toma de decisiones en beneficio propio y/o de terceros en el proceso consultivo</t>
  </si>
  <si>
    <t xml:space="preserve">Posibilidad de que el suministro de información incompleta y/o imprecisa por parte de los ejecutores a las comunidades sobre los POAS o funcionarios de la DCP en situación de conflicto de intereses frente a un ejecutor, puede ocasionar que se manipula u omita información para direccionar la toma de decisiones en beneficio propio y/o de terceros en el proceso consultivo, lo cual puede conllevar a la identificación de impactos y determinación de medidas que no correspondan a una situación real, asi como a la desconfianza e insatisfacción de las comunidades y/o de los ejecutores en el proceso de consulta previa. </t>
  </si>
  <si>
    <r>
      <rPr>
        <b/>
        <sz val="11"/>
        <rFont val="Arial Narrow"/>
        <family val="2"/>
      </rPr>
      <t>CA1</t>
    </r>
    <r>
      <rPr>
        <sz val="11"/>
        <rFont val="Arial Narrow"/>
        <family val="2"/>
      </rPr>
      <t xml:space="preserve">. Suministro de información incompleta y/o imprecisa por parte de los ejecutores a las comunidades sobre los POAS
</t>
    </r>
    <r>
      <rPr>
        <b/>
        <sz val="11"/>
        <rFont val="Arial Narrow"/>
        <family val="2"/>
      </rPr>
      <t>CA2</t>
    </r>
    <r>
      <rPr>
        <sz val="11"/>
        <rFont val="Arial Narrow"/>
        <family val="2"/>
      </rPr>
      <t xml:space="preserve">. Funcionarios de la DCP en situación de conflicto de intereses frente a un ejecutor
</t>
    </r>
  </si>
  <si>
    <r>
      <rPr>
        <b/>
        <sz val="11"/>
        <rFont val="Arial Narrow"/>
        <family val="2"/>
      </rPr>
      <t>1</t>
    </r>
    <r>
      <rPr>
        <sz val="11"/>
        <rFont val="Arial Narrow"/>
        <family val="2"/>
      </rPr>
      <t xml:space="preserve">. Identificación de impactos y determinación de medidas que no correspondan a una situación real.
</t>
    </r>
    <r>
      <rPr>
        <b/>
        <sz val="11"/>
        <rFont val="Arial Narrow"/>
        <family val="2"/>
      </rPr>
      <t xml:space="preserve">2. </t>
    </r>
    <r>
      <rPr>
        <sz val="11"/>
        <rFont val="Arial Narrow"/>
        <family val="2"/>
      </rPr>
      <t xml:space="preserve">Desconfianza e insatisfacción de las comunidades y/o de los ejecutores en el proceso de consulta previa, </t>
    </r>
  </si>
  <si>
    <t>Director de la Autoridad Nacional de Consulta Previa. Subdirector de Gestión. Subdirector de Técnica, funcionarios DANCP</t>
  </si>
  <si>
    <t>Realizar actividades que NO se contemplan dentro de la politica marco de Convivencia y Seguridad ciudadana con el fin de beneficiar a terceros.</t>
  </si>
  <si>
    <t>Factores como la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t>
  </si>
  <si>
    <r>
      <rPr>
        <b/>
        <sz val="10"/>
        <color theme="1"/>
        <rFont val="Arial"/>
        <family val="2"/>
      </rPr>
      <t xml:space="preserve">CA1. </t>
    </r>
    <r>
      <rPr>
        <sz val="10"/>
        <color theme="1"/>
        <rFont val="Arial"/>
        <family val="2"/>
      </rPr>
      <t xml:space="preserve"> Aceptación de algún tipo de soborno por parte del funcionario en territorio para gestionar o realizar actividades que van más allá de la misión de la entidad dentro de la política marco.
</t>
    </r>
    <r>
      <rPr>
        <b/>
        <sz val="10"/>
        <color theme="1"/>
        <rFont val="Arial"/>
        <family val="2"/>
      </rPr>
      <t>CA2.</t>
    </r>
    <r>
      <rPr>
        <sz val="10"/>
        <color theme="1"/>
        <rFont val="Arial"/>
        <family val="2"/>
      </rPr>
      <t xml:space="preserve"> Buscar obtener un beneficio propio por parte del gestor de la entidad territorial.
</t>
    </r>
    <r>
      <rPr>
        <b/>
        <sz val="10"/>
        <color theme="1"/>
        <rFont val="Arial"/>
        <family val="2"/>
      </rPr>
      <t>CA3.</t>
    </r>
    <r>
      <rPr>
        <sz val="10"/>
        <color theme="1"/>
        <rFont val="Arial"/>
        <family val="2"/>
      </rPr>
      <t xml:space="preserve"> Abuso de confianza
</t>
    </r>
  </si>
  <si>
    <r>
      <rPr>
        <b/>
        <sz val="10"/>
        <color theme="1"/>
        <rFont val="Arial"/>
        <family val="2"/>
      </rPr>
      <t xml:space="preserve">1. </t>
    </r>
    <r>
      <rPr>
        <sz val="10"/>
        <color theme="1"/>
        <rFont val="Arial"/>
        <family val="2"/>
      </rPr>
      <t xml:space="preserve">Mala reputación de la entidad en territorio.
</t>
    </r>
    <r>
      <rPr>
        <b/>
        <sz val="10"/>
        <color theme="1"/>
        <rFont val="Arial"/>
        <family val="2"/>
      </rPr>
      <t xml:space="preserve">2. </t>
    </r>
    <r>
      <rPr>
        <sz val="10"/>
        <color theme="1"/>
        <rFont val="Arial"/>
        <family val="2"/>
      </rPr>
      <t xml:space="preserve">Problemas juridicos  que involucran a la entidad 
</t>
    </r>
    <r>
      <rPr>
        <b/>
        <sz val="10"/>
        <color theme="1"/>
        <rFont val="Arial"/>
        <family val="2"/>
      </rPr>
      <t xml:space="preserve">3. </t>
    </r>
    <r>
      <rPr>
        <sz val="10"/>
        <color theme="1"/>
        <rFont val="Arial"/>
        <family val="2"/>
      </rPr>
      <t>Quejas, Peticiones y Reclamos</t>
    </r>
  </si>
  <si>
    <t>Dirección de Seguridad, Convivencia Ciudadana y Gobierno</t>
  </si>
  <si>
    <t>Posibilidad de viabilizar proyectos sin el cumplimiento de los requisitos previstos, en beneficio propio o de tercero.</t>
  </si>
  <si>
    <t>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t>
  </si>
  <si>
    <r>
      <rPr>
        <b/>
        <sz val="10"/>
        <color theme="1"/>
        <rFont val="Arial"/>
        <family val="2"/>
      </rPr>
      <t>CA1.</t>
    </r>
    <r>
      <rPr>
        <sz val="10"/>
        <color theme="1"/>
        <rFont val="Arial"/>
        <family val="2"/>
      </rPr>
      <t xml:space="preserve">  Desconocimiento del evaluador en la Verificación de requisitos y priorización de la necesidad.                 
</t>
    </r>
    <r>
      <rPr>
        <b/>
        <sz val="10"/>
        <color theme="1"/>
        <rFont val="Arial"/>
        <family val="2"/>
      </rPr>
      <t>CA2.</t>
    </r>
    <r>
      <rPr>
        <sz val="10"/>
        <color theme="1"/>
        <rFont val="Arial"/>
        <family val="2"/>
      </rPr>
      <t xml:space="preserve">  Desinformación de los interesados (Entidades Territoriales y/o Gubernamentales) al respecto de los requisitos para la presentación de proyectos.
</t>
    </r>
    <r>
      <rPr>
        <b/>
        <sz val="10"/>
        <color theme="1"/>
        <rFont val="Arial"/>
        <family val="2"/>
      </rPr>
      <t>CA3</t>
    </r>
    <r>
      <rPr>
        <sz val="10"/>
        <color theme="1"/>
        <rFont val="Arial"/>
        <family val="2"/>
      </rPr>
      <t xml:space="preserve">. Intereses económicos, personales y/o presiones de terceros.
</t>
    </r>
    <r>
      <rPr>
        <b/>
        <sz val="10"/>
        <color theme="1"/>
        <rFont val="Arial"/>
        <family val="2"/>
      </rPr>
      <t>CA4</t>
    </r>
    <r>
      <rPr>
        <sz val="10"/>
        <color theme="1"/>
        <rFont val="Arial"/>
        <family val="2"/>
      </rPr>
      <t xml:space="preserve">. Inconsistencia en los estudios previos.
</t>
    </r>
  </si>
  <si>
    <r>
      <rPr>
        <b/>
        <sz val="10"/>
        <color theme="1"/>
        <rFont val="Arial"/>
        <family val="2"/>
      </rPr>
      <t>1.</t>
    </r>
    <r>
      <rPr>
        <sz val="10"/>
        <color theme="1"/>
        <rFont val="Arial"/>
        <family val="2"/>
      </rPr>
      <t xml:space="preserve">  Tomar decisiones inapropiadas.  
</t>
    </r>
    <r>
      <rPr>
        <b/>
        <sz val="10"/>
        <color theme="1"/>
        <rFont val="Arial"/>
        <family val="2"/>
      </rPr>
      <t>2.</t>
    </r>
    <r>
      <rPr>
        <sz val="10"/>
        <color theme="1"/>
        <rFont val="Arial"/>
        <family val="2"/>
      </rPr>
      <t xml:space="preserve">  Investigaciones disciplinarias, fiscales, penales. 
</t>
    </r>
    <r>
      <rPr>
        <b/>
        <sz val="10"/>
        <color theme="1"/>
        <rFont val="Arial"/>
        <family val="2"/>
      </rPr>
      <t>3.</t>
    </r>
    <r>
      <rPr>
        <sz val="10"/>
        <color theme="1"/>
        <rFont val="Arial"/>
        <family val="2"/>
      </rPr>
      <t xml:space="preserve"> Errores en las Viabilidades .
</t>
    </r>
    <r>
      <rPr>
        <b/>
        <sz val="10"/>
        <color theme="1"/>
        <rFont val="Arial"/>
        <family val="2"/>
      </rPr>
      <t xml:space="preserve">4, </t>
    </r>
    <r>
      <rPr>
        <sz val="10"/>
        <color theme="1"/>
        <rFont val="Arial"/>
        <family val="2"/>
      </rPr>
      <t xml:space="preserve"> Inconsistencia en los estudios previos.
</t>
    </r>
  </si>
  <si>
    <t>Posibilidad de recibir o solicitar cualquier dádiva a nombre propio o de terceros, con el fin de aprobar programas o proyectos a ejecutarse con los recursos de FONSECON.</t>
  </si>
  <si>
    <t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t>
  </si>
  <si>
    <r>
      <t xml:space="preserve">
</t>
    </r>
    <r>
      <rPr>
        <b/>
        <sz val="10"/>
        <color theme="1"/>
        <rFont val="Arial"/>
        <family val="2"/>
      </rPr>
      <t xml:space="preserve">
CA1.</t>
    </r>
    <r>
      <rPr>
        <sz val="10"/>
        <color theme="1"/>
        <rFont val="Arial"/>
        <family val="2"/>
      </rPr>
      <t xml:space="preserve"> Presiones indebidas de terceros.
</t>
    </r>
    <r>
      <rPr>
        <b/>
        <sz val="10"/>
        <color theme="1"/>
        <rFont val="Arial"/>
        <family val="2"/>
      </rPr>
      <t>CA2</t>
    </r>
    <r>
      <rPr>
        <sz val="10"/>
        <color theme="1"/>
        <rFont val="Arial"/>
        <family val="2"/>
      </rPr>
      <t xml:space="preserve">. Eludir al comité de escogencia o evaluación para elegir a dedo a la Entidad solicitante o receptora.
</t>
    </r>
    <r>
      <rPr>
        <b/>
        <sz val="10"/>
        <color theme="1"/>
        <rFont val="Arial"/>
        <family val="2"/>
      </rPr>
      <t xml:space="preserve">CA3. </t>
    </r>
    <r>
      <rPr>
        <sz val="10"/>
        <color theme="1"/>
        <rFont val="Arial"/>
        <family val="2"/>
      </rPr>
      <t xml:space="preserve">Coyuntura política.
</t>
    </r>
    <r>
      <rPr>
        <b/>
        <sz val="10"/>
        <color theme="1"/>
        <rFont val="Arial"/>
        <family val="2"/>
      </rPr>
      <t>CA4</t>
    </r>
    <r>
      <rPr>
        <sz val="10"/>
        <color theme="1"/>
        <rFont val="Arial"/>
        <family val="2"/>
      </rPr>
      <t>. Falta de ética.</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</si>
  <si>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Demandas contra la Entidad.
</t>
    </r>
    <r>
      <rPr>
        <b/>
        <sz val="10"/>
        <color theme="1"/>
        <rFont val="Arial"/>
        <family val="2"/>
      </rPr>
      <t>3</t>
    </r>
    <r>
      <rPr>
        <sz val="10"/>
        <color theme="1"/>
        <rFont val="Arial"/>
        <family val="2"/>
      </rPr>
      <t xml:space="preserve">. Pérdida de confianza en lo público.
</t>
    </r>
    <r>
      <rPr>
        <b/>
        <sz val="10"/>
        <color theme="1"/>
        <rFont val="Arial"/>
        <family val="2"/>
      </rPr>
      <t>4</t>
    </r>
    <r>
      <rPr>
        <sz val="10"/>
        <color theme="1"/>
        <rFont val="Arial"/>
        <family val="2"/>
      </rPr>
      <t xml:space="preserve">. Investigaciones disciplinarias, penales y fiscales.
</t>
    </r>
    <r>
      <rPr>
        <b/>
        <sz val="10"/>
        <color theme="1"/>
        <rFont val="Arial"/>
        <family val="2"/>
      </rPr>
      <t>5</t>
    </r>
    <r>
      <rPr>
        <sz val="10"/>
        <color theme="1"/>
        <rFont val="Arial"/>
        <family val="2"/>
      </rPr>
      <t xml:space="preserve">. Detrimento patrimonial.
</t>
    </r>
    <r>
      <rPr>
        <b/>
        <sz val="10"/>
        <color theme="1"/>
        <rFont val="Arial"/>
        <family val="2"/>
      </rPr>
      <t>6</t>
    </r>
    <r>
      <rPr>
        <sz val="10"/>
        <color theme="1"/>
        <rFont val="Arial"/>
        <family val="2"/>
      </rPr>
      <t xml:space="preserve">. Obras inconclusas.
</t>
    </r>
    <r>
      <rPr>
        <b/>
        <sz val="10"/>
        <color theme="1"/>
        <rFont val="Arial"/>
        <family val="2"/>
      </rPr>
      <t>7</t>
    </r>
    <r>
      <rPr>
        <sz val="10"/>
        <color theme="1"/>
        <rFont val="Arial"/>
        <family val="2"/>
      </rPr>
      <t>. Enrequecimiento ílicito de funcionarios y/o contratistas.</t>
    </r>
  </si>
  <si>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</si>
  <si>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t>
  </si>
  <si>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</si>
  <si>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ílicito de funcionarios y contratistas. </t>
    </r>
  </si>
  <si>
    <t>Dirección de Seguridad, Convivencia Ciudadana y Gobierno
Funcionarios y contratistas</t>
  </si>
  <si>
    <t>Expedir Decreto Reglamentario de actualización del procedimiento para trámite y reconocimiento de las personerías jurídicas, que no cubra los marcos normativos y necesidades del sector religioso.</t>
  </si>
  <si>
    <t>Posibilidad de presentarse desconocimiento del marco legal de la libertad religiosa en Colombia por parte del funcionario que proyecta el decreto, se puede expedir Decreto Reglamentario de actualización del procedimiento para trámite y reconocimiento de las personerías jurídicas, que no cubra los marcos normativos y necesidades del sector religioso, lo que puede generar, presentación de tutelas, demandas en contra del Decreto expedido por el Ministerio, inconformidad por parte del sector religioso y Perdida de la imagen institucional.</t>
  </si>
  <si>
    <t>Posibilidad de que un supervisor de convenio pueda involucrarse en actividades no éticas que no estén alineadas con los valores del Ministerio, o que busque obtener beneficios personales o favorecer a las entidades territoriales.</t>
  </si>
  <si>
    <t>Posibilidad de  ausencia de integridad y supervisión insuficiente sobre las acciones de los supervisores de convenio debido a que un supervisor de convenio pueda involucrarse en actividades no éticas que no estén alineadas con los valores del Ministerio, o que busque obtener beneficios personales o favorecer a las entidades territoriales lo que puede conllevar a deterioro de la reputación del Ministerio y pérdida de confianza por parte de las partes interesadas.</t>
  </si>
  <si>
    <r>
      <rPr>
        <b/>
        <sz val="10"/>
        <color theme="1"/>
        <rFont val="Arial"/>
        <family val="2"/>
      </rPr>
      <t>CA1.</t>
    </r>
    <r>
      <rPr>
        <sz val="10"/>
        <color theme="1"/>
        <rFont val="Arial"/>
        <family val="2"/>
      </rPr>
      <t xml:space="preserve"> Ausencia de integridad y supervisión insuficiente sobre las acciones de los supervisores de convenio.
</t>
    </r>
  </si>
  <si>
    <r>
      <rPr>
        <b/>
        <sz val="10"/>
        <color theme="1"/>
        <rFont val="Arial"/>
        <family val="2"/>
      </rPr>
      <t xml:space="preserve">1. </t>
    </r>
    <r>
      <rPr>
        <sz val="10"/>
        <color theme="1"/>
        <rFont val="Arial"/>
        <family val="2"/>
      </rPr>
      <t xml:space="preserve">Deterioro de la reputación del Ministerio y pérdida de confianza por parte de las partes interesadas.
</t>
    </r>
  </si>
  <si>
    <t>Subdirección de Proyectos para la Seguridad y la Convivencia Ciudadana</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</si>
  <si>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</si>
  <si>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</si>
  <si>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</si>
  <si>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</si>
  <si>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</si>
  <si>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</si>
  <si>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</si>
  <si>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</si>
  <si>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</si>
  <si>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</si>
  <si>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</si>
  <si>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</si>
  <si>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</si>
  <si>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</si>
  <si>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</si>
  <si>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</si>
  <si>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</si>
  <si>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</si>
  <si>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</si>
  <si>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</si>
  <si>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</si>
  <si>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</si>
  <si>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</si>
  <si>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</si>
  <si>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</si>
  <si>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</si>
  <si>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</si>
  <si>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</si>
  <si>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</si>
  <si>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</si>
  <si>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</si>
  <si>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</si>
  <si>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</si>
  <si>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</si>
  <si>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</si>
  <si>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</si>
  <si>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</si>
  <si>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</si>
  <si>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</si>
  <si>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</si>
  <si>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</si>
  <si>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</si>
  <si>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</si>
  <si>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</si>
  <si>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</si>
  <si>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t>
  </si>
  <si>
    <t>Asignado</t>
  </si>
  <si>
    <t>Adecuado</t>
  </si>
  <si>
    <t>Oportuna</t>
  </si>
  <si>
    <t>Prevenir</t>
  </si>
  <si>
    <t>Confiable</t>
  </si>
  <si>
    <t>Se investigan y resuelven oportunamente</t>
  </si>
  <si>
    <t>Completa</t>
  </si>
  <si>
    <t>Siempre se ejecuta</t>
  </si>
  <si>
    <t xml:space="preserve">Listados de asistencia </t>
  </si>
  <si>
    <t>Profesional Líder del Proyecto o Programa
Dirección de Derechos Humanos</t>
  </si>
  <si>
    <t xml:space="preserve">Cuando se requiera ( Por demanda ) </t>
  </si>
  <si>
    <t xml:space="preserve">Informe que evidencia la situación presentada, con el fin de tomar los correctivos a lugar. </t>
  </si>
  <si>
    <t>Cuando se requiera</t>
  </si>
  <si>
    <t>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t>
  </si>
  <si>
    <r>
      <rPr>
        <sz val="11"/>
        <color rgb="FF000000"/>
        <rFont val="Arial"/>
        <family val="2"/>
      </rPr>
      <t xml:space="preserve">Durante el primer trimestre y debido a los cambios de alta gerencia institucional incluido la Dirección de Derechos Humanos, generaron retrasos en los procesos de contratación de los profesionales para el desarrollo de las actividades programadas por en el plan de acción. Los equipos que pudieron avanzar en territorio fueron: a) Programa de Garantías para Lideresas y Defensoras de Derechos Humanos: i) desarrollo de mesas territoriales en Nariño y Putumayo; y ii) Sesión del Comité Directivo de Seguimiento del Programa; y b) Garantía derechos de los integrantes de los sectores sociales LGBTIQ+: i) Construcción del  plan de autoprotección con colectivos de Cúcuta; ii) Asistencia técnica a la mesa  de género de Norte de Santander; y iii) Jornada de la Mesa de Participación con la Organización Caribe Afirmativo.
Adicionalmente se llevó a cabo un seguimiento al control de corrupción en la Dirección para que este no se materializara, a través de la verificación del sistema Controldoc para corroborar la integridad y transparencia de los procesos, así:
</t>
    </r>
    <r>
      <rPr>
        <b/>
        <sz val="11"/>
        <color rgb="FF000000"/>
        <rFont val="Arial"/>
        <family val="2"/>
      </rPr>
      <t>1. Eficacia</t>
    </r>
    <r>
      <rPr>
        <sz val="11"/>
        <color rgb="FF000000"/>
        <rFont val="Arial"/>
        <family val="2"/>
      </rPr>
      <t xml:space="preserve">: No se materializo el riesgo de eficacia ya que hubo cero (0) número de denuncias reportadas en el sistema PQRSD en el primer cuatrimestre de 2025.
</t>
    </r>
    <r>
      <rPr>
        <b/>
        <sz val="11"/>
        <color rgb="FF000000"/>
        <rFont val="Arial"/>
        <family val="2"/>
      </rPr>
      <t xml:space="preserve">2. Efectividad: </t>
    </r>
    <r>
      <rPr>
        <sz val="11"/>
        <color rgb="FF000000"/>
        <rFont val="Arial"/>
        <family val="2"/>
      </rPr>
      <t>No se materializo el riesgo de efectividad ya que hubo cero (0) número de denuncias reportadas en el sistema PQRSD en el primer cuatrimestre de 2025, menos cero (0) número de denuncias reportadas en el sistema PQRSD en el cuarto cuatrimestre de 2024, sobre el cero (0) número de denuncias reportadas en el sistema PQRSD en el periodo anterior X 100</t>
    </r>
  </si>
  <si>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t>
  </si>
  <si>
    <t xml:space="preserve">Respuestas emitidas y enviadas vía correo y/o sistema Control Doc.
</t>
  </si>
  <si>
    <t>Coordinación del Grupo de Investigación y Registro Dirección de Asuntos indígenas, Rom y Minorías.</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</si>
  <si>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t>
  </si>
  <si>
    <t>Trazabilidad en el sistema de información SIIC y bases de datos de la Dirección de Asuntos indígenas, Rom y Minorías.</t>
  </si>
  <si>
    <t>Inmediato</t>
  </si>
  <si>
    <t>Al corte de la fecha no habia personal nuevo para capacitar por lo tanto no se habia realizado capacitacion, el personal existente conoce el procedimiento y no es necesario realizar capacitaciones.</t>
  </si>
  <si>
    <t xml:space="preserve">Cuatrimestralmente se realizará un contraste en la información suministrada  por la población y la información censal que hace parte del histórico del de la dirección para detectar cualquier tipo de alteración. </t>
  </si>
  <si>
    <t>Cuatrimestralmente</t>
  </si>
  <si>
    <t>El GIR tiene programado realizar una capacitación en el mes de octubre dirigido al personal que lo conforma, relacionado con el manejo de información, para lo cual se solicitará acompañamiento a la Oficina de Control Interno Disciplinario, para que exponga lo competente a los servidores públicos frente al régimen anticorrupción.</t>
  </si>
  <si>
    <t>Trazabilidad en el sistema de información SIIC.</t>
  </si>
  <si>
    <t xml:space="preserve">Cuatrimestralmente se realizarán capacitaciones frente a los procedimientos y lineamientos establecidos para los registros de las comunidades indígenas, con el fin de mitigar errores que se puedan presentar en estos procesos </t>
  </si>
  <si>
    <t xml:space="preserve">Listados de asistencia a capacitaciones </t>
  </si>
  <si>
    <t xml:space="preserve">El GIR programa y capacita a los funcionarios y contratistas en temas de ley referentes a los registros de las comunidades indígenas, con el fin de que se interioricen los procedimientos para cada uno de los registros y de esta manera evitar errores </t>
  </si>
  <si>
    <t xml:space="preserve">Listados de asistencia de capacitaciones. </t>
  </si>
  <si>
    <t>Coordinación del Grupo de Investigación y Registro.</t>
  </si>
  <si>
    <t xml:space="preserve">Semestralmente la Dirección de Asuntos indígenas, Rom y Minorías, en conjunto con la Oficina de Control Interno y Asuntos disciplinarios realizará capacitaciones, sobre conflicto de interés, código de integridad y posibles faltas disciplinarias ante el favorecimiento de intereses particulares y malos manejos de información. </t>
  </si>
  <si>
    <t>Dirección de Asuntos indígenas, Rom y Minorías.</t>
  </si>
  <si>
    <t xml:space="preserve">Semestralmente </t>
  </si>
  <si>
    <t xml:space="preserve">La DAIRM en conjunto con la Oficina de Control Interno y Asuntos disciplinarios realizará capacitaciones, sobre conflicto de interés, código de integridad y posibles faltas disciplinarias ante el favorecimiento de intereses particulares y malos manejos de información. </t>
  </si>
  <si>
    <t>Solicitar capacitación para los funcionarios y contratistas de la Dirección de Asuntos indígenas, Rom y Minorías, en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Departamento Administrativo de Función Pública.</t>
  </si>
  <si>
    <t>Manifestar en forma motivada la causal del conflicto de interés al jefe inmediato o al supervisor del contrato o por recusación de un tercero y seguir los lineamientos establecidos en el procedimiento Trámite de la Declaratoria de Conflicto de Intereses.</t>
  </si>
  <si>
    <t>Trazabilidad electrónica,  correos electrónicos listas de asistentes.</t>
  </si>
  <si>
    <t>Director (a) de comunidades negras, afrocolombianas, raizales y palenqueras</t>
  </si>
  <si>
    <t>Remitir al ente competente la denuncia formal</t>
  </si>
  <si>
    <t>Comunicación escrita, dando traslado de la denuncia</t>
  </si>
  <si>
    <t>1dia</t>
  </si>
  <si>
    <r>
      <rPr>
        <b/>
        <sz val="10"/>
        <color theme="1"/>
        <rFont val="Arial"/>
        <family val="2"/>
      </rPr>
      <t>EFICACIA:</t>
    </r>
    <r>
      <rPr>
        <sz val="10"/>
        <color theme="1"/>
        <rFont val="Arial"/>
        <family val="2"/>
      </rPr>
      <t xml:space="preserve"> (número de carpetas expedientes entregadas y devueltas/Número de carpetas expedientes solicitados)*100
</t>
    </r>
    <r>
      <rPr>
        <b/>
        <sz val="10"/>
        <color theme="1"/>
        <rFont val="Arial"/>
        <family val="2"/>
      </rPr>
      <t xml:space="preserve">EFECTIVIDAD: </t>
    </r>
    <r>
      <rPr>
        <sz val="10"/>
        <color theme="1"/>
        <rFont val="Arial"/>
        <family val="2"/>
      </rPr>
      <t>(# de solicitudes contestadas /# de solicitudes allegadas)*100</t>
    </r>
  </si>
  <si>
    <r>
      <t>En el primer cuatrimestre se creo la matriz  para el registro digital de préstamos y devoluciones  de expedientes digitales se encuetra totalmete custodia por el grupo de archivo de la DCN y lleva por nombre "PRESTAMO DE CARPETA, Grupo de Gestión en Participación y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Enero 10 solicitudes de prestamos de expedientes digitales.
Febrero 13 solicitudes de prestamos de expedientes digitales.
Marzo 15 solicitudes de prestamos de expedientes digitales.
Abril 18 solicitudes de prestamos de expedientes</t>
    </r>
    <r>
      <rPr>
        <sz val="10"/>
        <rFont val="Arial"/>
        <family val="2"/>
      </rPr>
      <t xml:space="preserve">.
</t>
    </r>
    <r>
      <rPr>
        <b/>
        <sz val="10"/>
        <rFont val="Arial"/>
        <family val="2"/>
      </rPr>
      <t>Eficacia:</t>
    </r>
    <r>
      <rPr>
        <sz val="10"/>
        <color theme="1"/>
        <rFont val="Arial"/>
        <family val="2"/>
      </rPr>
      <t xml:space="preserve"> ( 56 de carpetas expedientes digitales entregadas y devueltas/ (56 de carpetas expedientes digitales solicitados)*100</t>
    </r>
    <r>
      <rPr>
        <sz val="10"/>
        <rFont val="Arial"/>
        <family val="2"/>
      </rPr>
      <t>= 100%</t>
    </r>
    <r>
      <rPr>
        <sz val="10"/>
        <color theme="1"/>
        <rFont val="Arial"/>
        <family val="2"/>
      </rPr>
      <t xml:space="preserve">
</t>
    </r>
    <r>
      <rPr>
        <b/>
        <sz val="10"/>
        <color theme="1"/>
        <rFont val="Arial"/>
        <family val="2"/>
      </rPr>
      <t>Efectividad:</t>
    </r>
    <r>
      <rPr>
        <sz val="10"/>
        <color theme="1"/>
        <rFont val="Arial"/>
        <family val="2"/>
      </rPr>
      <t xml:space="preserve"> (15 Solicitudes contestadas/ 15 solicitudes allegadas)*100=</t>
    </r>
    <r>
      <rPr>
        <sz val="10"/>
        <rFont val="Arial"/>
        <family val="2"/>
      </rPr>
      <t>100%</t>
    </r>
  </si>
  <si>
    <r>
      <t xml:space="preserve">En el segundo cuatrimestre se creo la matriz  para el registro digital de préstamos y devoluciones  de expedientes digitales se encuetra totalmete custodia por el grupo de archivo de la DCN y lleva por nombre "PRESTAMO DE CARPETA, Grupo de Gestión en Participación y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SOLICITUDES DE PRESTAM DE EXPEDIENTES DIGITALES.
CERTIFICACIONES. 130
ORGANIZACION DE BASE 109
Mayo: 48
Junio: 26
Julio: 23 
Agosto: 12
CONSEJOS COMUNITARIOS 17
Mayo: 5
Junio: 11
Julio: Ninguno
Agosto: 1
FORMA O EXPRESION 4
Mayo: 0
Junio: 1
Julio: 3
Agosto: Ninguno
SOLICITUDES DE PRESTAM DE EXPEDIENTES DIGITALES. 
ACTOS ADMINISTRATIVOS - REGISTRO. 65
CONSEJO COMUNITARIO  7
Mayo: 2
Junio: 4
Julio: Ninguno
Agosto: 1
FORMA O EXPRESION 4
Mayo: Ninguno
Junio: 1
Julio: 3
Agosto: Ninguno 
ORGANIZACION DE BASE 54
Mayo: 26
Junio: 13
Julio: 11
Agosto: 4 
SOLICITUDES DE PRESTAM DE EXPEDIENTES DIGITALES. 
ACTOS ADMINISTRATIVOS - ACTUALIZACIÓN. 58
CONSEJO COMUNITARIO 8
Mayo: 3
Junio: 3
Julio:  2
Agosto: Ninguno
FORMA O EXPRESION 1
Mayo: Ninguno
Junio: 1
Julio: Ninguno
Agosto: Ninguno
ORGANIZACION DE BASE 49
Mayo: 14
Junio: 13
Julio: 11
Agosto: 11 
</t>
    </r>
    <r>
      <rPr>
        <sz val="9"/>
        <color rgb="FFFF0000"/>
        <rFont val="Arial"/>
        <family val="2"/>
      </rPr>
      <t xml:space="preserve">
</t>
    </r>
    <r>
      <rPr>
        <b/>
        <sz val="9"/>
        <rFont val="Arial"/>
        <family val="2"/>
      </rPr>
      <t>Eficacia:</t>
    </r>
    <r>
      <rPr>
        <sz val="9"/>
        <rFont val="Arial"/>
        <family val="2"/>
      </rPr>
      <t xml:space="preserve"> ( 253 de carpetas expedientes digitales entregadas y devueltas/ (253 de carpetas expedientes digitales solicitados)*100= 100%
</t>
    </r>
    <r>
      <rPr>
        <b/>
        <sz val="9"/>
        <rFont val="Arial"/>
        <family val="2"/>
      </rPr>
      <t>Efectividad:</t>
    </r>
    <r>
      <rPr>
        <sz val="9"/>
        <rFont val="Arial"/>
        <family val="2"/>
      </rPr>
      <t xml:space="preserve"> (253 Solicitudes contestadas/ 253 solicitudes allegadas)*100=100%</t>
    </r>
    <r>
      <rPr>
        <sz val="9"/>
        <color theme="1"/>
        <rFont val="Arial"/>
        <family val="2"/>
      </rPr>
      <t xml:space="preserve">
</t>
    </r>
    <r>
      <rPr>
        <u/>
        <sz val="9"/>
        <color rgb="FFC00000"/>
        <rFont val="Arial"/>
        <family val="2"/>
      </rPr>
      <t>MONITOREO OAP:</t>
    </r>
    <r>
      <rPr>
        <sz val="9"/>
        <color theme="1"/>
        <rFont val="Arial"/>
        <family val="2"/>
      </rPr>
      <t xml:space="preserve">
27/08/2025: Por favor, organizar las evidencias en el SharePoint. Se recuerda que estas deben coincidir con lo descrito en la actividad de control. Para este caso específico, se deben incluir evidencias como trazabilidad electrónica, correos electrónicos y listas de asistencia, las cuales no se encuentran en la carpeta destinada para tal fin. Adicionalmente, se requiere ajustar el texto correspondiente, incluyendo el avance de la actividad de control según lo definido en la columna F. Así mismo, se sugiere incorporar información resumida que permita evidenciar de manera clara la gestión realizada.
03/09/2025: Se solicitó a las dependencias realizar el ajuste correspondiente; sin embargo, este no fue allegado. Como resultado del monitoreo realizado por la Oficina Asesora de Planeación, se concluye que lo registrado en el seguimiento, así como las evidencias presentadas, no coinciden con lo definido en la matriz de riesgos.</t>
    </r>
  </si>
  <si>
    <t>Piezas publicadas, y el oficio o memorando de traslado al ente competente.</t>
  </si>
  <si>
    <r>
      <t xml:space="preserve">
En relación a la generación de las piezas de  la emisión de piezas de comunicaciones con el propósito de llegar de forma masiva a la comunidad en general, enfatizando la gratuidad y el procedimiento de los tramites, en el 1 Cuatrimestre por parte de la DCN, no se genero por lo que la misma no contaba con el profesional contrato para tal fin , sin embargo en la pagina web del Ministerio del Interior se evidencia que los tramites y servicios del mismo son totalmente gratiuitos.
</t>
    </r>
    <r>
      <rPr>
        <b/>
        <sz val="10"/>
        <color theme="1"/>
        <rFont val="Arial"/>
        <family val="2"/>
      </rPr>
      <t>Eficacia:</t>
    </r>
    <r>
      <rPr>
        <sz val="10"/>
        <color theme="1"/>
        <rFont val="Arial"/>
        <family val="2"/>
      </rPr>
      <t xml:space="preserve"> ( 56 de carpetas expedientes digitales entregadas y devueltas/ (56 de carpetas expedientes digitales solicitados)*100= 100%
</t>
    </r>
    <r>
      <rPr>
        <b/>
        <sz val="10"/>
        <color theme="1"/>
        <rFont val="Arial"/>
        <family val="2"/>
      </rPr>
      <t xml:space="preserve">Efectividad: </t>
    </r>
    <r>
      <rPr>
        <sz val="10"/>
        <color theme="1"/>
        <rFont val="Arial"/>
        <family val="2"/>
      </rPr>
      <t>(15 Solicitudes contestadas/ 15 solicitudes allegadas)*100=100%</t>
    </r>
  </si>
  <si>
    <r>
      <t xml:space="preserve">
En relación a la generación de las piezas de  la emisión de piezas de comunicaciones con el propósito de llegar de forma masiva a la comunidad en general, enfatizando la gratuidad y el procedimiento de los tramites, en el 2 Cuatrimestre por parte de la DCN, se genero 1 pieza, adicionalmente en la pagina web del Ministerio del Interior se evidencia que los tramites y servicios del mismo son totalmente gratiuitos.
</t>
    </r>
    <r>
      <rPr>
        <sz val="10"/>
        <rFont val="Arial"/>
        <family val="2"/>
      </rPr>
      <t xml:space="preserve">
Eficacia: ( 253 de carpetas expedientes digitales entregadas y devueltas/ (253 de carpetas expedientes digitales solicitados)*100= 100%
Efectividad: (253 Solicitudes contestadas/ 253 solicitudes allegadas)*100=100%</t>
    </r>
    <r>
      <rPr>
        <sz val="10"/>
        <color theme="1"/>
        <rFont val="Arial"/>
        <family val="2"/>
      </rPr>
      <t xml:space="preserve">
</t>
    </r>
    <r>
      <rPr>
        <b/>
        <u/>
        <sz val="10"/>
        <color rgb="FFC00000"/>
        <rFont val="Arial"/>
        <family val="2"/>
      </rPr>
      <t>MONITOREO OAP:</t>
    </r>
    <r>
      <rPr>
        <sz val="10"/>
        <color theme="1"/>
        <rFont val="Arial"/>
        <family val="2"/>
      </rPr>
      <t xml:space="preserve">
</t>
    </r>
    <r>
      <rPr>
        <b/>
        <sz val="10"/>
        <color theme="1"/>
        <rFont val="Arial"/>
        <family val="2"/>
      </rPr>
      <t>26/08/2025:</t>
    </r>
    <r>
      <rPr>
        <sz val="10"/>
        <color theme="1"/>
        <rFont val="Arial"/>
        <family val="2"/>
      </rPr>
      <t xml:space="preserve"> Adicional a la pieza de comunicación ya incluida, se debe agregar en el SharePoint una imagen que evidencie que dicha pieza fue efectivamente publicada en la página web.
</t>
    </r>
    <r>
      <rPr>
        <b/>
        <sz val="10"/>
        <color theme="1"/>
        <rFont val="Arial"/>
        <family val="2"/>
      </rPr>
      <t>03/09/2025:</t>
    </r>
    <r>
      <rPr>
        <sz val="10"/>
        <color theme="1"/>
        <rFont val="Arial"/>
        <family val="2"/>
      </rPr>
      <t xml:space="preserve"> Se solicitó a las dependencias realizar el ajuste correspondiente; sin embargo, este no fue allegado. Como resultado del monitoreo realizado por la Oficina Asesora de Planeación, se concluye que, si bien lo registrado en el seguimiento y las evidencias presentadas guardan coherencia, no es posible evidenciar que las piezas hayan sido publicadas para conocimiento de la comunidad, conforme a lo establecido en la actividad de control.</t>
    </r>
  </si>
  <si>
    <r>
      <rPr>
        <b/>
        <sz val="10"/>
        <color theme="1"/>
        <rFont val="Arial"/>
        <family val="2"/>
      </rPr>
      <t xml:space="preserve">EFECTIVIDAD: </t>
    </r>
    <r>
      <rPr>
        <sz val="10"/>
        <color theme="1"/>
        <rFont val="Arial"/>
        <family val="2"/>
      </rPr>
      <t xml:space="preserve">(# de solicitudes rechazadas/ # número de solicitudes allegadas)*100
</t>
    </r>
    <r>
      <rPr>
        <b/>
        <sz val="10"/>
        <color theme="1"/>
        <rFont val="Arial"/>
        <family val="2"/>
      </rPr>
      <t>EFICACIA:</t>
    </r>
    <r>
      <rPr>
        <sz val="10"/>
        <color theme="1"/>
        <rFont val="Arial"/>
        <family val="2"/>
      </rPr>
      <t xml:space="preserve"> (número de expedientes entregados y devueltos/Número de expedientes solicitados)*100</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</si>
  <si>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Los líderes de grupo, verificaron y trazabilizaron permanentemente la información que produce la dirección a través de los funcionarios y contratistas con el propósito de encontrar información inconsistente posteriormente se  requiere al servidor público que la produjo para ajustar el documento solicitada, en cuatrimestre no se encontraron inconsistencia ni reporocesos de información producida por la DCN.</t>
    </r>
    <r>
      <rPr>
        <sz val="10"/>
        <color rgb="FFFF0000"/>
        <rFont val="Arial"/>
        <family val="2"/>
      </rPr>
      <t xml:space="preserve">
</t>
    </r>
    <r>
      <rPr>
        <sz val="10"/>
        <rFont val="Arial"/>
        <family val="2"/>
      </rPr>
      <t xml:space="preserve">
</t>
    </r>
    <r>
      <rPr>
        <b/>
        <sz val="10"/>
        <rFont val="Arial"/>
        <family val="2"/>
      </rPr>
      <t xml:space="preserve">Efectividad: </t>
    </r>
    <r>
      <rPr>
        <sz val="10"/>
        <rFont val="Arial"/>
        <family val="2"/>
      </rPr>
      <t xml:space="preserve">(15 Solicitudes contestadas/ 15 solicitudes allegadas)*100=100%
</t>
    </r>
    <r>
      <rPr>
        <b/>
        <sz val="10"/>
        <rFont val="Arial"/>
        <family val="2"/>
      </rPr>
      <t xml:space="preserve">Eficacia: </t>
    </r>
    <r>
      <rPr>
        <sz val="10"/>
        <rFont val="Arial"/>
        <family val="2"/>
      </rPr>
      <t xml:space="preserve">(56 de carpetas expedientes digitales entregadas y devueltas/ (56 de carpetas expedientes digitales solicitados)*100= 100%
</t>
    </r>
  </si>
  <si>
    <r>
      <rPr>
        <sz val="10"/>
        <rFont val="Arial"/>
        <family val="2"/>
      </rPr>
      <t>En el segundo cuatrimentre se realizan mesas de trabajo técnicas con el Director (a), los funcionarios y contratistas de la Dirección, como fortalecimiento técnico en la elaboración de documentos de emite la Dirección. Se realiza en la sala de juntas, presencialmente de la DCN, 75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Los líderes de grupo, verificaron y trazabilizaron permanentemente la información que produce la dirección a través de los funcionarios y contratistas con el propósito de encontrar información inconsistente posteriormente se  requiere al servidor público que la produjo para ajustar el documento solicitada, en cuatrimestre no se encontraron inconsistencia ni reporocesos de información producida por la DCN.</t>
    </r>
    <r>
      <rPr>
        <sz val="10"/>
        <color rgb="FFFF0000"/>
        <rFont val="Arial"/>
        <family val="2"/>
      </rPr>
      <t xml:space="preserve">
</t>
    </r>
    <r>
      <rPr>
        <sz val="10"/>
        <rFont val="Arial"/>
        <family val="2"/>
      </rPr>
      <t xml:space="preserve">
Eficacia: ( 253 de carpetas expedientes digitales entregadas y devueltas/ (253 de carpetas expedientes digitales solicitados)*100= 100%
Efectividad: (253 Solicitudes contestadas/ 253 solicitudes allegadas)*100=100%
</t>
    </r>
    <r>
      <rPr>
        <b/>
        <u/>
        <sz val="10"/>
        <color rgb="FFC00000"/>
        <rFont val="Arial"/>
        <family val="2"/>
      </rPr>
      <t xml:space="preserve">
MONITOREO OAP:
</t>
    </r>
    <r>
      <rPr>
        <b/>
        <sz val="10"/>
        <rFont val="Arial"/>
        <family val="2"/>
      </rPr>
      <t>26/08/2025:</t>
    </r>
    <r>
      <rPr>
        <sz val="10"/>
        <rFont val="Arial"/>
        <family val="2"/>
      </rPr>
      <t xml:space="preserve"> Se requiere ajustar el texto, describiendo la actividad en términos de lo que ya ocurrió, es decir, redactado en pasado y reflejando las acciones efectivamente ejecutadas, de acuerdo con lo establecido en la actividad de control. Por favor, organizar las evidencias en el SharePoint, se recuerda que estas deben coincidir con lo descrito en la actividad de control. Para este caso específico, se deben incluir evidencias como trazabilidad electrónica, correos electrónicos y listas de asistencia, las listas de asistentes deben reflejar de acuerdo con lo descrito en la actividad de control las asesorías y capacitaciones para la mejora en la calidad de los servicios realizadas a su equipo de trabajo entorno a la información con inconsistencias encontrada. En relación con las evidencias aportadas se reitera a la dependencia la importancia de conservar las evidencias, especialmente aquellas relacionadas con las listas de asistentes, las cuales deben incluir un resumen del desarrollo de las actividades realizadas. En este caso particular, dichas listas deberían reflejar los temas abordados durante las sesiones, con el fin de evidenciar de manera clara que la actividad de control fue efectivamente ejecutada.  Ahora bien, en relación con los datos aportados de los indicadores estos no coinciden con la formula de calculo definida en la columna AW.
</t>
    </r>
    <r>
      <rPr>
        <b/>
        <sz val="10"/>
        <rFont val="Arial"/>
        <family val="2"/>
      </rPr>
      <t>03/09/2025:</t>
    </r>
    <r>
      <rPr>
        <sz val="10"/>
        <color rgb="FFFF0000"/>
        <rFont val="Arial"/>
        <family val="2"/>
      </rPr>
      <t xml:space="preserve"> </t>
    </r>
    <r>
      <rPr>
        <sz val="10"/>
        <rFont val="Arial"/>
        <family val="2"/>
      </rPr>
      <t>Se solicitó a las dependencias realizar el ajuste correspondiente; sin embargo, este no fue allegado. Como resultado del monitoreo realizado por la Oficina Asesora de Planeación, se concluye que lo registrado en el seguimiento coincide con lo descrito en la actividad de control, sin embargo las evidencias presentadas y lo registrado como avance respecto a los indicadores no coinciden con lo definido en la matriz de riesgos.</t>
    </r>
  </si>
  <si>
    <t>Cuadro de control préstamo de carpetas el cual incluye la fecha de entrega y devolución de estas y memorandos emitidos por la Dirección.</t>
  </si>
  <si>
    <r>
      <t>En el primer cuatrimestre se creo la matriz digital  para el registro digital de préstamos y devoluciones  de expedientes digitales se encuetra custodia por el grupo de la DCN y lleva por nombre "PRESTAMO DE CARPETA, grupo de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Enero 10 solicitudes de prestamos de expedientes digitales.
Febrero 13 solicitudes de prestamos de expedientes digitales.
Marzo 15 solicitudes de prestamos de expedientes digitales.
Abril 18 solicitudes de prestamos de expedientes</t>
    </r>
    <r>
      <rPr>
        <sz val="10"/>
        <rFont val="Arial"/>
        <family val="2"/>
      </rPr>
      <t xml:space="preserve">.
</t>
    </r>
    <r>
      <rPr>
        <b/>
        <sz val="10"/>
        <rFont val="Arial"/>
        <family val="2"/>
      </rPr>
      <t xml:space="preserve">
Efectividad: </t>
    </r>
    <r>
      <rPr>
        <sz val="10"/>
        <rFont val="Arial"/>
        <family val="2"/>
      </rPr>
      <t xml:space="preserve">(15 Solicitudes contestadas/ 15 solicitudes allegadas)*100=100%
</t>
    </r>
    <r>
      <rPr>
        <b/>
        <sz val="10"/>
        <rFont val="Arial"/>
        <family val="2"/>
      </rPr>
      <t xml:space="preserve">Eficacia: </t>
    </r>
    <r>
      <rPr>
        <sz val="10"/>
        <rFont val="Arial"/>
        <family val="2"/>
      </rPr>
      <t>(56 de carpetas expedientes digitales entregadas y devueltas/ (56 de carpetas expedientes digitales solicitados)*100= 100%</t>
    </r>
  </si>
  <si>
    <r>
      <t xml:space="preserve">En el segundo cuatrimestre se creo la matriz  para el registro digital de préstamos y devoluciones  de expedientes digitales se encuetra totalmete custodia por el grupo de archivo de la DCN y lleva por nombre "PRESTAMO DE CARPETA, Grupo de Gestión en Participación y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t>
    </r>
    <r>
      <rPr>
        <sz val="8"/>
        <color theme="1"/>
        <rFont val="Arial"/>
        <family val="2"/>
      </rPr>
      <t xml:space="preserve">
SOLICITUDES DE PRESTAM DE EXPEDIENTES DIGITALES.
CERTIFICACIONES. 130
ORGANIZACION DE BASE 109
Mayo: 48
Junio: 26
Julio: 23 
Agosto: 12
CONSEJOS COMUNITARIOS 17
Mayo: 5
Junio: 11
Julio: Ninguno
Agosto: 1
FORMA O EXPRESION 4
Mayo: 0
Junio: 1
Julio: 3
Agosto: Ninguno
SOLICITUDES DE PRESTAM DE EXPEDIENTES DIGITALES. 
ACTOS ADMINISTRATIVOS - REGISTRO. 65
CONSEJO COMUNITARIO  7
Mayo: 2
Junio: 4
Julio: Ninguno
Agosto: 1
FORMA O EXPRESION 4
Mayo: Ninguno
Junio: 1
Julio: 3
Agosto: Ninguno 
ORGANIZACION DE BASE 54
Mayo: 26
Junio: 13
Julio: 11
Agosto: 4 
SOLICITUDES DE PRESTAM DE EXPEDIENTES DIGITALES. 
ACTOS ADMINISTRATIVOS - ACTUALIZACIÓN. 58
CONSEJO COMUNITARIO 8
Mayo: 3
Junio: 3
Julio:  2
Agosto: Ninguno
FORMA O EXPRESION 1
Mayo: Ninguno
Junio: 1
Julio: Ninguno
Agosto: Ninguno
ORGANIZACION DE BASE 49
Mayo: 14
Junio: 13
Julio: 11
</t>
    </r>
    <r>
      <rPr>
        <sz val="10"/>
        <color theme="1"/>
        <rFont val="Arial"/>
        <family val="2"/>
      </rPr>
      <t xml:space="preserve">Agosto: 11 
</t>
    </r>
    <r>
      <rPr>
        <sz val="10"/>
        <color rgb="FFFF0000"/>
        <rFont val="Arial"/>
        <family val="2"/>
      </rPr>
      <t xml:space="preserve">
</t>
    </r>
    <r>
      <rPr>
        <b/>
        <sz val="10"/>
        <rFont val="Arial"/>
        <family val="2"/>
      </rPr>
      <t>Eficacia:</t>
    </r>
    <r>
      <rPr>
        <sz val="10"/>
        <rFont val="Arial"/>
        <family val="2"/>
      </rPr>
      <t xml:space="preserve"> ( 253 de carpetas expedientes digitales entregadas y devueltas/ (253 de carpetas expedientes digitales solicitados)*100= 100%
</t>
    </r>
    <r>
      <rPr>
        <b/>
        <sz val="10"/>
        <rFont val="Arial"/>
        <family val="2"/>
      </rPr>
      <t>Efectividad:</t>
    </r>
    <r>
      <rPr>
        <sz val="10"/>
        <rFont val="Arial"/>
        <family val="2"/>
      </rPr>
      <t xml:space="preserve"> (253 Solicitudes contestadas/ 253 solicitudes allegadas)*100=100%</t>
    </r>
    <r>
      <rPr>
        <sz val="10"/>
        <color theme="1"/>
        <rFont val="Arial"/>
        <family val="2"/>
      </rPr>
      <t xml:space="preserve">
</t>
    </r>
    <r>
      <rPr>
        <u/>
        <sz val="10"/>
        <color rgb="FFC00000"/>
        <rFont val="Arial"/>
        <family val="2"/>
      </rPr>
      <t>MONITOREO OAP:</t>
    </r>
    <r>
      <rPr>
        <sz val="10"/>
        <color theme="1"/>
        <rFont val="Arial"/>
        <family val="2"/>
      </rPr>
      <t xml:space="preserve">
26/08/2025: Se requiere ajustar el texto, describiendo la actividad en términos de lo que ya ocurrió, es decir, redactado en pasado y reflejando las acciones efectivamente ejecutadas, de acuerdo con lo establecido en la actividad de control. Por favor, organizar las evidencias en el SharePoint, se recuerda que estas deben coincidir con lo descrito en la actividad de control. Para este caso específico, se deben incluir el cuadro de control préstamo de carpetas el cual incluye la fecha de entrega y devolución de estas y memorandos emitidos por la Dirección.  Ahora bien, en relación con los datos aportados de los indicadores estos no coinciden con la formula de calculo definida en la columna AW.
03/09/2025: Se solicitó a las dependencias realizar el ajuste correspondiente; sin embargo, este no fue allegado. Como resultado del monitoreo realizado por la Oficina Asesora de Planeación, se concluye que lo registrado en el seguimiento no coincide con lo descrito en la actividad de control. Asimismo, las evidencias presentadas no corresponden con lo definido en la matriz de riesgos.</t>
    </r>
  </si>
  <si>
    <t>Solicitud de oficio con soportes de manifestación de conflicto de interés.</t>
  </si>
  <si>
    <t>Director (a) de comunidades negras, afrocolombianas, raizales y palenqueras
Funcionarios y contratistas</t>
  </si>
  <si>
    <t>Cumplir con los lineamientos establecidos en el procedimiento Trámite de la Declaratoria de Conflicto de Intereses del Ministerio del Interior.</t>
  </si>
  <si>
    <t>Requerimiento mediante memorando al servidor público responsable.</t>
  </si>
  <si>
    <t xml:space="preserve">Debe hacerse dentro de los tiempos establecidos en el procedimiento Trámite de la Declaratoria de Conflicto de Intereses. </t>
  </si>
  <si>
    <t xml:space="preserve">EFECTIVIDAD: Efectividad del plan de manejo de riesgos = (# de situaciones de conflicto de intereses configurados como hechos de corrupción durante el cuatrimestre)
</t>
  </si>
  <si>
    <r>
      <t xml:space="preserve">
En el primer cuatrimestre NO se generaron situaciones de conflicto de intereses, Dirección, como fortalecimiento técnico en la elaboración de documentos de emite la Dirección. Se realizaron en la sala de juntas, presencialmente de la DCN, 29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
    </r>
    <r>
      <rPr>
        <b/>
        <sz val="10"/>
        <color theme="1"/>
        <rFont val="Arial"/>
        <family val="2"/>
      </rPr>
      <t>Efectividad:</t>
    </r>
    <r>
      <rPr>
        <sz val="10"/>
        <color theme="1"/>
        <rFont val="Arial"/>
        <family val="2"/>
      </rPr>
      <t xml:space="preserve"> (0 situaciones de conflicto de intereses configurados como hechos de corrupción durante el cuatrimestre)/ 0 (0 situaciones de conflicto de intereses configurados como hechos de corrupción durante el cuatrimestre)*100=100%</t>
    </r>
  </si>
  <si>
    <r>
      <t xml:space="preserve">
En el segundo cuatrimestre NO se generaron situaciones de conflicto de intereses, Dirección, como fortalecimiento técnico en la elaboración de documentos de emite la Dirección. Se realizaron en la sala de juntas, presencialmente de la DCN, 75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
    </r>
    <r>
      <rPr>
        <b/>
        <sz val="10"/>
        <color theme="1"/>
        <rFont val="Arial"/>
        <family val="2"/>
      </rPr>
      <t>Efectividad:</t>
    </r>
    <r>
      <rPr>
        <sz val="10"/>
        <color theme="1"/>
        <rFont val="Arial"/>
        <family val="2"/>
      </rPr>
      <t xml:space="preserve"> (0 situaciones de conflicto de intereses configurados como hechos de corrupción durante el cuatrimestre)/ 0 (0 situaciones de conflicto de intereses configurados como hechos de corrupción durante el cuatrimestre)*100=100%
</t>
    </r>
    <r>
      <rPr>
        <b/>
        <u/>
        <sz val="10"/>
        <color rgb="FFC00000"/>
        <rFont val="Arial"/>
        <family val="2"/>
      </rPr>
      <t xml:space="preserve">MONITOREO OAP:
</t>
    </r>
    <r>
      <rPr>
        <b/>
        <sz val="10"/>
        <color theme="1"/>
        <rFont val="Arial"/>
        <family val="2"/>
      </rPr>
      <t>26/08/2025:</t>
    </r>
    <r>
      <rPr>
        <sz val="10"/>
        <color theme="1"/>
        <rFont val="Arial"/>
        <family val="2"/>
      </rPr>
      <t xml:space="preserve"> Por favor, organizar adecuadamente las evidencias en el SharePoint. Se recuerda que estas deben coincidir con lo descrito en la actividad de control. Para este caso específico, se requiere incluir la solicitud de oficio junto con los soportes de manifestación de conflicto de interés. Sin embargo, dado que en el texto se indica que no se presentaron situaciones de conflicto, no deberían encontrarse evidencias relacionadas con este aspecto. Por otro lado, aunque se han aportado listas de asistencia, estas no están definidas como parte de la actividad de control, sino como acciones asociadas. Dichas listas deberían corresponder a las capacitaciones impartidas a los funcionarios y contratistas de la DCN sobre la normatividad legal vigente en relación con las consecuencias fiscales, penales y administrativas de encontrarse en situaciones de conflicto de interés. Lo cual, no es posible observar en la carpeta dispuesta.
</t>
    </r>
    <r>
      <rPr>
        <b/>
        <sz val="10"/>
        <color theme="1"/>
        <rFont val="Arial"/>
        <family val="2"/>
      </rPr>
      <t xml:space="preserve">03/09/2025: </t>
    </r>
    <r>
      <rPr>
        <sz val="10"/>
        <color theme="1"/>
        <rFont val="Arial"/>
        <family val="2"/>
      </rPr>
      <t>Se solicitó a las dependencias realizar el ajuste correspondiente; sin embargo, este no fue allegado. Como resultado del monitoreo realizado por la Oficina Asesora de Planeación, se concluye que lo registrado en el seguimiento coincide con lo descrito en la actividad de control. La dependencia no reporto el avance a las acciones y las evidencias no coinciden con lo definido en la actividad de control.</t>
    </r>
  </si>
  <si>
    <t>Listas de asistentes a capacitación.</t>
  </si>
  <si>
    <t>Dos veces al año</t>
  </si>
  <si>
    <r>
      <t xml:space="preserve">EFICACIA: Plan de capacitaciones = </t>
    </r>
    <r>
      <rPr>
        <sz val="10"/>
        <color theme="1"/>
        <rFont val="Arial"/>
        <family val="2"/>
      </rPr>
      <t>(# de capacitaciones realizadas/# de capacitaciones programadas)*100</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</si>
  <si>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t>
    </r>
    <r>
      <rPr>
        <b/>
        <sz val="10"/>
        <rFont val="Arial"/>
        <family val="2"/>
      </rPr>
      <t>Eficacia:</t>
    </r>
    <r>
      <rPr>
        <sz val="10"/>
        <rFont val="Arial"/>
        <family val="2"/>
      </rPr>
      <t xml:space="preserve"> ( 29 capacitaciones realizadas/ 29 capacitaciones programadas)*100= 100%
</t>
    </r>
  </si>
  <si>
    <r>
      <rPr>
        <sz val="10"/>
        <rFont val="Arial"/>
        <family val="2"/>
      </rPr>
      <t>En el segundo cuatrimentre se realizan mesas de trabajo técnicas con el Director (a), los funcionarios y contratistas de la Dirección, como fortalecimiento técnico en la elaboración de documentos de emite la Dirección. Se realiza en la sala de juntas, presencialmente de la DCN, 75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t>
    </r>
    <r>
      <rPr>
        <b/>
        <sz val="10"/>
        <rFont val="Arial"/>
        <family val="2"/>
      </rPr>
      <t>Eficacia:</t>
    </r>
    <r>
      <rPr>
        <sz val="10"/>
        <rFont val="Arial"/>
        <family val="2"/>
      </rPr>
      <t xml:space="preserve"> ( 75 capacitaciones realizadas/ 75 capacitaciones programadas)*100= 100%
</t>
    </r>
    <r>
      <rPr>
        <b/>
        <u/>
        <sz val="10"/>
        <color rgb="FFC00000"/>
        <rFont val="Arial"/>
        <family val="2"/>
      </rPr>
      <t>MONITOREO OAP:</t>
    </r>
    <r>
      <rPr>
        <sz val="10"/>
        <rFont val="Arial"/>
        <family val="2"/>
      </rPr>
      <t xml:space="preserve">
</t>
    </r>
    <r>
      <rPr>
        <b/>
        <sz val="10"/>
        <rFont val="Arial"/>
        <family val="2"/>
      </rPr>
      <t>26/08/2025</t>
    </r>
    <r>
      <rPr>
        <sz val="10"/>
        <rFont val="Arial"/>
        <family val="2"/>
      </rPr>
      <t xml:space="preserve">: Lo descrito no refleja el avance correspondiente a la actividad de control definida en la columna F, por lo tanto, las evidencias aportadas no guardan coherencia con lo establecido en dicha actividad. Al respecto, se reitera lo señalado a lo largo de la vigencia: en caso de que la dependencia considere necesario realizar ajustes a la matriz de riesgos, estos deberán llevarse a cabo conforme a los lineamientos impartidos durante las capacitaciones brindadas para tal fin.
</t>
    </r>
    <r>
      <rPr>
        <b/>
        <sz val="10"/>
        <rFont val="Arial"/>
        <family val="2"/>
      </rPr>
      <t>03/09/2025:</t>
    </r>
    <r>
      <rPr>
        <sz val="10"/>
        <rFont val="Arial"/>
        <family val="2"/>
      </rPr>
      <t xml:space="preserve"> Se solicitó a la dependencia realizar el ajuste correspondiente; sin embargo, este no fue allegado. Como resultado del monitoreo realizado por la Oficina Asesora de Planeación, se concluye que lo registrado en el seguimiento  coincide con lo descrito en la actividad de control, sin embargo, las evidencias no coinciden con lo definido en la actividad de control.
</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</si>
  <si>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t>
    </r>
    <r>
      <rPr>
        <b/>
        <sz val="10"/>
        <rFont val="Arial"/>
        <family val="2"/>
      </rPr>
      <t xml:space="preserve">Eficacia: </t>
    </r>
    <r>
      <rPr>
        <sz val="10"/>
        <rFont val="Arial"/>
        <family val="2"/>
      </rPr>
      <t xml:space="preserve">( 29 capacitaciones realizadas/ 29 capacitaciones programadas)*100= 100%
</t>
    </r>
  </si>
  <si>
    <r>
      <t xml:space="preserve">EFICACIA: Plan de capacitaciones = </t>
    </r>
    <r>
      <rPr>
        <sz val="10"/>
        <color theme="1"/>
        <rFont val="Arial"/>
        <family val="2"/>
      </rPr>
      <t xml:space="preserve"> (# de capacitaciones realizadas/# de capacitaciones programadas)*10</t>
    </r>
  </si>
  <si>
    <t xml:space="preserve">El Subdirector de Gestión de Consulta Previa y el Coordinador de Formación en Consulta Previa, de manera mensual desarrollan las actividades para la ejecución de las capacitaciones y demás eventos para fortalecer los conocimientos en materia de consulta previa. En caso de presentarse dificultades se tomaran las acciones emergentes para ejecutar los eventos. Como evidencia se encuentran las listas de asistentes. </t>
  </si>
  <si>
    <t>Funcionarios y contratistas de la DCP, periodicamente realizará anuncios informativos indicado la oferta de capacitaciones y eventos en formación del proceso consultivo. Como evidencia se encuentran los anuncios informativos</t>
  </si>
  <si>
    <t>Listados de asistencia</t>
  </si>
  <si>
    <t>Dirección de la Autoridad Nacional de Consulta Previa
El Subdirector de Gestión de Consulta Previa y el Coordinador de Formación en Consulta Previa</t>
  </si>
  <si>
    <t>Establecer un plan de capacitaciones con programación de capacitaciones dirigidas a funcionarios y colaboradores</t>
  </si>
  <si>
    <t xml:space="preserve"> Plan de capacitaciones </t>
  </si>
  <si>
    <t>Subdirector de Gestión, coordinador de formación</t>
  </si>
  <si>
    <r>
      <rPr>
        <b/>
        <sz val="11"/>
        <rFont val="Arial Narrow"/>
        <family val="2"/>
      </rPr>
      <t xml:space="preserve">Indicador de eficacia: </t>
    </r>
    <r>
      <rPr>
        <sz val="11"/>
        <rFont val="Arial Narrow"/>
        <family val="2"/>
      </rPr>
      <t xml:space="preserve">(número de capacitaciones ejecutadas para funcionarios y colaboradores/total de capacitaciones programadas) x 100                                                                                                                                                      </t>
    </r>
  </si>
  <si>
    <t>Por parte de la Subdirección Corporativa, se organizaron y convocaron nueve (9) jornadas de inducción y reinducción dirigidas a funcionarios y contratistas de la Dirección de la Autoridad Nacional de Consulta Previa. Adicionalmente, se publicaron en los grupos de chat siete (7) anuncios informativos indicando la oferta de las jornadas de inducción y reinducción.
Cumplimiento del 100%. Se realizaron 9 jornadas de capacitacion, de las 9 jornadas programadas de inducción y reinducción para los funcionarios y contratistas de la Dirección de la Autoridad Nacional de consulta Previa.</t>
  </si>
  <si>
    <r>
      <t xml:space="preserve">Se adelantó en el período comprendido mayo al 31 de agosto, 6 eventos de capacitación y de fortalecimiento sobre temas relacionados con el derecho fundamental a la consulta previa y sobre asuntos que fortalecen las capacidades y habilidades de los servidores públicos de la DANCP, así:
1) 30 DE MAYO DE 2025 – CAPACITACIÓN SOOBRE EL CONVENIO 169 DE 1989 OIT
2) 27 DE JUNIO DE 2025- ENCUENTRO TÉCNICO AGENCIA NACIONAL DE MINERIA- CAPACITACIÓN;
3) 29 DE JULIO DE 2025- CAPACITACIÓN TRANSVERSALIZACIÓN DEL ENFOQUE DE GÉNERO Y DIVERSIDAD;
4) 01 DE AGOSTO DE 2025- SOCIALIZACIÓN TABLERO POWER BI;
5) 13 DE AGOSTO DE 2025 -WEBINAR CONFERENCIA: LA ENERGIA DEL FUTURO SE CONSTRUYE CONTIGO; y 
6) 22 DE AGOSTO DE 2025- GRUPO DE ESTUDIOS- ALCANCES E IMPLICACIONES DE LA SENTENCIA DE LA CIDH: PUEBLO U´WA  Vs COLOMBIA .
Igualmente, se han implementado jornadas de capacitación a grupos focales de la Subdirección de Gestión, dirigidas a los servidores públicos que ingresan por primera vez a la entidad, con el propósito de nivelarlos con los conocimientos respecto al derechos fundamentales a la consulta previa y el procedimiento para garantizar el mismo. En este sentido, se adelantaron 2 jornadas, una el 28 de julio y la otra el 20 de agosto de 2025.   
Cumplimiento del 100%. Se realizaron 8 jornadas de capacitacion, de las 8 jornadas programadas para los funcionarios y contratistas de la Dirección de la Autoridad Nacional de Consulta Previa.
</t>
    </r>
    <r>
      <rPr>
        <b/>
        <u/>
        <sz val="13"/>
        <color rgb="FFC00000"/>
        <rFont val="Arial Narrow"/>
        <family val="2"/>
      </rPr>
      <t>MONITOREO OAP:</t>
    </r>
    <r>
      <rPr>
        <b/>
        <sz val="13"/>
        <color theme="1"/>
        <rFont val="Arial Narrow"/>
        <family val="2"/>
      </rPr>
      <t xml:space="preserve">
01/09/2025:</t>
    </r>
    <r>
      <rPr>
        <sz val="13"/>
        <color theme="1"/>
        <rFont val="Arial Narrow"/>
        <family val="2"/>
      </rPr>
      <t xml:space="preserve"> El seguimiento reportado coincide con lo registrado en la actividad de control; asimismo, la evidencia presentada es correspondiente. Se realiza el registro de la evolución de la acción, el indicador de eficacia y el indicador de efectividad</t>
    </r>
  </si>
  <si>
    <t>Los subdirectores, funcionarios y contratistas de la DCP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t>
  </si>
  <si>
    <t>Formato Declaración de conflicto de intereses</t>
  </si>
  <si>
    <t>Dirección de la Autoridad Nacional de Consulta Previa
Los subdirectores, funcionarios y contratistas de la DCP</t>
  </si>
  <si>
    <t>Establecer un plan de capacitaciones con programación de capacitaciones dirigidas a comunidades, ejecutores y población de interes</t>
  </si>
  <si>
    <r>
      <t xml:space="preserve">Indicador de efectividad </t>
    </r>
    <r>
      <rPr>
        <sz val="11"/>
        <rFont val="Arial Narrow"/>
        <family val="2"/>
      </rPr>
      <t>Número de funcionarios y colaboradores en situación de conflicto de intereses con Formulario Declaratoria de Intereses diligenciado</t>
    </r>
  </si>
  <si>
    <t xml:space="preserve">Se publicaron en los grupos de chat siete (7) anuncios informativos indicando la oferta de las jornadas de inducción y reinducción. 
En el primer cuatrimestre no se registraron situaciones de conflicto de intereses. </t>
  </si>
  <si>
    <r>
      <t xml:space="preserve">Se publicaron en los grupos de chat cinco (5) anuncios informativos indicando la oferta de las jornadas capacitación  los funcionarios y contratistas, y una (1) convocatoria directa por correo electrónico mediante aplicación Teams a funcionarios y contratistas de la Dirección de la Autoridad Nacional de Consulta Previa.
En el segundo cuatrimestre no se registraron situaciones de conflicto de intereses. 
</t>
    </r>
    <r>
      <rPr>
        <b/>
        <u/>
        <sz val="13"/>
        <color rgb="FFC00000"/>
        <rFont val="Arial Narrow"/>
        <family val="2"/>
      </rPr>
      <t xml:space="preserve">MONITOREO OAP:
</t>
    </r>
    <r>
      <rPr>
        <b/>
        <sz val="13"/>
        <color theme="1"/>
        <rFont val="Arial Narrow"/>
        <family val="2"/>
      </rPr>
      <t>01/09/2025:</t>
    </r>
    <r>
      <rPr>
        <sz val="13"/>
        <color theme="1"/>
        <rFont val="Arial Narrow"/>
        <family val="2"/>
      </rPr>
      <t xml:space="preserve"> El seguimiento reportado coincide con lo registrado en la actividad de control; asimismo, la evidencia presentada es correspondiente. Se realiza el registro de la evolución de la acción, el indicador de eficacia y el indicador de efectividad</t>
    </r>
  </si>
  <si>
    <t>Realizar la denuncia del hecho de corrupción</t>
  </si>
  <si>
    <t>Denuncia</t>
  </si>
  <si>
    <t>director Seguridad, Convivencia Ciudadana y Gobierno</t>
  </si>
  <si>
    <t>Durante el primer cuatrimestre de 2025, se adelantó la programación de actividades de seguimiento y asistencia técnica en los meses de enero y febrero. Posteriormente, en el mes de marzo, se realizaron 22 asistencias técnicas, y en abril, 47, para un total de 69 municipios que recibieron asistencia técnica. Estas actividades se llevaron a cabo en el marco de las herramientas de gestión en seguridad y convivencia ciudadana, tales como los Planes Integrales de Seguridad y Convivencia Ciudadana (PISCC), los Fondos Territoriales de Seguridad (FONSET y FONSECON) y el Comité Nacional de Seguridad y Convivencia Ciudadana (CNSCC). Las acciones están soportadas en, actas de reunión, listados de asistencia y registros de intervención territorial.
Indicador:
Número de casos detectados: 0
No se reportaron casos de incumplimiento ni se identificó la necesidad de reasignación de personal para el desarrollo de las actividades.</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</si>
  <si>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</si>
  <si>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Realizar socialización y capacitaciones de los funcionarios, contratistas y entidades territoriales tendientes al fortalecimiento de los requisitos y formatos establacidos para la viabilización y radicación de proyectos.
</t>
  </si>
  <si>
    <t>Lista de Asistencias
Actas de Capacitación</t>
  </si>
  <si>
    <t>Asignar el proyecto radicado a un servidor publico que tenga los conocimientos requeridos (experticia profesional)</t>
  </si>
  <si>
    <t>Memorando Interno</t>
  </si>
  <si>
    <t>Semanal</t>
  </si>
  <si>
    <t>(EFECTIVIDAD) Número de capacitaciones realizadas/número de capacitaciones solicitadas.
(EFICACIA) Numero de personas satisfechas con asistencia tecnica/Numero de personas capacitadas.</t>
  </si>
  <si>
    <r>
      <t>En cuanto actividad de control y la acción, durante el I cuatrimestre de 2025, como medida para el fortalecimiento del proceso, la Subdirección de Proyectos actualizó, formalizó y publicó en la página web institucional 16 formatos oficiales para la radicación y evaluación de proyectos. Esta publicación actúa como un mecanismo de socialización oficial, garantizando el acceso público, transparente y permanente a los lineamientos técnicos vigentes, así mismo se brindaron asistencias, capacitaciones y socializaciones puntuales así:
Actividades realizadas
Capacitaciones y asistencias técnicas realizadas para la viabilización de proyectos:
• 31 de enero: Belén de Bajirá (Chocó)
• 5 de febrero: Salamina (Caldas)
• 19 de febrero: Fresno (Tolima)
• 19 de febrero: CAM Trinidad
• 5 de marzo: Guacamayo (Santander)
• 6 de marzo: Pore (Casanare)
• 7 de marzo: Caicedo (Antioquia)
• 24 de abril: Policía Nacional
Socialización de oferta institucional:
• 18 de febrero: Nariño
• 6 de marzo: Policía – Reunión en Sibaté
Revisión de proyectos radicados:
• 15 de abril: Proyecto 001.924, San Pablo (Nariño)
Capacitación interna (Grupo de Viabilidad):
• 3 de marzo
Indicador de Efectividad:
Número de capacitaciones realizadas / Número de capacitaciones solicitadas.
= 12/12*100% =10%</t>
    </r>
    <r>
      <rPr>
        <b/>
        <sz val="10"/>
        <color rgb="FF000000"/>
        <rFont val="Arial"/>
        <family val="2"/>
      </rPr>
      <t xml:space="preserve">
Resultado: 100%
Durante el cuatrimestre no se presentaron 12 solicitudes de capacitación y/o asistencias, adicionalmente se actualizaron, formalizaron y publicaron 16 formatos página web institucional, lo cual garantiza el acceso público, transparente y permanente de la información.</t>
    </r>
    <r>
      <rPr>
        <sz val="10"/>
        <color rgb="FF000000"/>
        <rFont val="Arial"/>
        <family val="2"/>
      </rPr>
      <t xml:space="preserve">
Indicador de Eficacia:
Número de personas satisfechas con la asistencia técnica / Número de personas capacitadas.
= 49/49*100% =10%
Total de personas satisfechas capacitadas : 49</t>
    </r>
  </si>
  <si>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</si>
  <si>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r>
      <t xml:space="preserve">Durante el II cuatrimestre de 2025, la Subdirección de Proyectos participó en el Día Nacional de Lucha contra la Corrupción en Santa Marta, organizado por la Presidencia de la República, con el propósito de socializar la oferta institucional del FONSECON y explicar el proceso de radicación en SIPI, garantizando que las entidades territoriales comprendieran los requisitos y condiciones mínimas para la cofinanciación de proyectos. Se programó una actividad y esta se ejecutó en su totalidad, alcanzando una efectividad del 100% (1/1).
Evidencias: listado de asistencia, registro fotográfico y material socializado.
</t>
    </r>
    <r>
      <rPr>
        <b/>
        <u/>
        <sz val="10"/>
        <color rgb="FFC00000"/>
        <rFont val="Arial"/>
        <family val="2"/>
      </rPr>
      <t xml:space="preserve">MONITOREO OAP:
</t>
    </r>
    <r>
      <rPr>
        <b/>
        <sz val="10"/>
        <rFont val="Arial"/>
        <family val="2"/>
      </rPr>
      <t xml:space="preserve">01/09/2025: </t>
    </r>
    <r>
      <rPr>
        <sz val="10"/>
        <rFont val="Arial"/>
        <family val="2"/>
      </rPr>
      <t xml:space="preserve"> Una vez revisadas las evidencias con el seguimiento, estas no corresponden a lo reportado, se solicita  ordenar las evidencias nuevamente para corroborar el seguimiento
</t>
    </r>
    <r>
      <rPr>
        <b/>
        <sz val="10"/>
        <rFont val="Arial"/>
        <family val="2"/>
      </rPr>
      <t xml:space="preserve">02/09/2025: </t>
    </r>
    <r>
      <rPr>
        <sz val="10"/>
        <rFont val="Arial"/>
        <family val="2"/>
      </rPr>
      <t xml:space="preserve"> El seguimiento al 31 de agosto de 2025 corresponde a lo definido en la Actividad de Control y es coherente con las evidencias cargadas por la SPS; así mismo, se registra la evolución de la acción y los indicadores de eficacia y efectividad
</t>
    </r>
    <r>
      <rPr>
        <b/>
        <sz val="10"/>
        <color theme="8"/>
        <rFont val="Arial"/>
        <family val="2"/>
      </rPr>
      <t xml:space="preserve">RECOMENDACIÓN OAP: </t>
    </r>
    <r>
      <rPr>
        <sz val="10"/>
        <rFont val="Arial"/>
        <family val="2"/>
      </rPr>
      <t xml:space="preserve">
Es necesario que, la SPS, revise nuevamente el Mapa de Riesgos y realice los ajustes metodológicos de acuerdo a los lineamientos que se encuentran en el  Manual de la Administración de Riesgos vigente del Ministerio del Interior.</t>
    </r>
  </si>
  <si>
    <t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t>
  </si>
  <si>
    <t xml:space="preserve">
Asignar perfil de usuario unico para cada municipio en donde se podran radicar los proyectos en la plataforma SIPI.
</t>
  </si>
  <si>
    <t xml:space="preserve">
Asignar perfil de usuario unico para cada municipio en donde se podran radicar los proyectos en la plataforma SIPI.
</t>
  </si>
  <si>
    <r>
      <t>En cuanto actividad de control y la acción, durante el I cuatrimestre de 2025, se recibieron 121 solicitudes de creación de usuarios para entidades territoriales, distribuidas así: (Enero: 23, Febrero: 32, Marzo: 35, Abril: 31). La totalidad de estas solicitudes fueron atendidas, y se asignaron los respectivos usuarios y contraseñas únicas para el ingreso a la plataforma SIPI, garantizando el acceso controlado para la radicación digital de proyectos. No se reportaron casos de uso indebido ni fue necesario el bloqueo o la reasignación de credenciales durante este periodo.
En cuanto a los indicadores, cabe precisar que inicialmente se encontraban asociados a jornadas de capacitación. Sin embargo, el riesgo identificado en esta actividad de control se relaciona directamente con la gestión y seguridad de los usuarios del sistema SIPI. Por lo tanto, se presentan a continuación la relación de la formulación del indicador que mide el riesfo y los resultados de los indicadores ajustados y pertinentes al proceso de asignación y control de accesos a la plataforma SIPI, los cuales permiten medir de manera más precisa la efectividad y eficacia de la acción implementada.</t>
    </r>
    <r>
      <rPr>
        <b/>
        <sz val="10"/>
        <color rgb="FF000000"/>
        <rFont val="Arial"/>
        <family val="2"/>
      </rPr>
      <t xml:space="preserve">
Indicador de Efectividad:
Número de usuarios asignados / Número de solicitudes recibidas*100%
(121/121)*100= 100 %
​Se asignaron el 100% de los usuarios solicitados por las entidades territoriales.
Indicador de Eficacia:
Número de accesos sin incidentes / Número total de accesos
(121/121)*100= 100 %
No se reportaron incidentes de seguridad, ni bloqueos, ni uso indebido de las credenciales asignadas.</t>
    </r>
  </si>
  <si>
    <t>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t>
  </si>
  <si>
    <t xml:space="preserve">Revisar la información resultante  de la  formulación de los estudios previos, para reducir la posibilidad de inconsistencias en la documentación y estructuración del proceso por parte de oficina de gestion contractual.
</t>
  </si>
  <si>
    <t xml:space="preserve">Revisar la información resultante  de la  formulación de los estudios previos, para reducir la posibilidad de inconsistencias en la documentación y estructuración del proceso por parte de Subdirección de Gestión Contractula
</t>
  </si>
  <si>
    <t>Director Seguridad, Convivencia Ciudadana y Gobierno</t>
  </si>
  <si>
    <t>(EFECTIVIDAD) Número de estudios previos realizados/número de estudios previos solicitados,
(EFICACIA) Número de estudios previos verificados/Numero de estudios previos aprobados.</t>
  </si>
  <si>
    <r>
      <t>En cuanto actividad de control y la acción, durante el I cuatrimestre de 2025, se llevó a cabo la revisión jurídica, técnica y financiera de la documentación correspondiente a 2 proyectos radicados ante el comité. Esta revisión se efectuó conforme a los criterios definidos y permitió anticipar posibles inconsistencias, garantizando que los documentos cumplieran con los requisitos mínimos exigidos.</t>
    </r>
    <r>
      <rPr>
        <b/>
        <sz val="10"/>
        <rFont val="Arial"/>
        <family val="2"/>
      </rPr>
      <t xml:space="preserve">
Indicador de Efectividad:
Número de estudios previos realizados / Número de estudios previos solicitados
(2/2)*100=100%
Se realizó el 100% de los estudios previos solicitados en el periodo.
Indicador de Eficacia:
Número de estudios previos verificados / Número de estudios previos aprobados
(2/2)*100=100%
La totalidad de los estudios previos aprobados fueron verificados conforme al procedimiento interno</t>
    </r>
  </si>
  <si>
    <r>
      <t xml:space="preserve">La información resultante de la formulación de los estudios previos, con el fin de reducir inconsistencias en la documentación y en la estructuración del proceso por parte de la Oficina y la Subdirección de Gestión Contractual. En este periodo se registraron 318 proyectos radicados, de los cuales 77 fueron viabilizados (mayo: 21; junio: 30; julio: 12; agosto: 14). De estos, 20 proyectos viabilizados fueron llevados a comité, instancia en la cual se aprueba la asignación de recursos, y los 20 obtuvieron aprobación, confiando en el buen criterio del proceso de viabilización.
Indicador de Efectividad:
Número de estudios previos revisados / Número de estudios previos solicitados
(77/77)*100 = 100%
Se revisó la totalidad de los estudios previos solicitados durante el periodo.
Indicador de Eficacia:
Número de estudios previos revisados / Número de estudios previos con asignación de recursos
(20/20)*100 = 100%
La totalidad de los estudios previos que fueron llevados a comité y obtuvieron asignación de recursos fueron revisados conforme al procedimiento establecido.
Evidencias: cifras oficiales de proyectos radicados, viabilizados y aprobados en comité con asignación de recursos, junto con el correo del coordinador, que certifica la información por tratarse de datos sensibles
</t>
    </r>
    <r>
      <rPr>
        <b/>
        <u/>
        <sz val="10"/>
        <color rgb="FFC00000"/>
        <rFont val="Arial"/>
        <family val="2"/>
      </rPr>
      <t>MONITOREO OAP:</t>
    </r>
    <r>
      <rPr>
        <b/>
        <sz val="10"/>
        <rFont val="Arial"/>
        <family val="2"/>
      </rPr>
      <t xml:space="preserve">
01/09/2025:  </t>
    </r>
    <r>
      <rPr>
        <sz val="10"/>
        <rFont val="Arial"/>
        <family val="2"/>
      </rPr>
      <t xml:space="preserve">Una vez revisadas las evidencias con el seguimiento, estas no corresponden a lo reportado, se solicita  ordenar las evidencias nuevamente para corroborar el seguimiento
</t>
    </r>
    <r>
      <rPr>
        <b/>
        <sz val="10"/>
        <rFont val="Arial"/>
        <family val="2"/>
      </rPr>
      <t xml:space="preserve">02/09/2025: </t>
    </r>
    <r>
      <rPr>
        <sz val="10"/>
        <rFont val="Arial"/>
        <family val="2"/>
      </rPr>
      <t xml:space="preserve"> El seguimiento al 31 de agosto de 2025 corresponde a lo definido en la Actividad de Control y es coherente con las evidencias cargadas por la SPS; así mismo, se registra la evolución de la acción y los indicadores de eficacia y efectividad
</t>
    </r>
    <r>
      <rPr>
        <b/>
        <sz val="10"/>
        <color theme="8"/>
        <rFont val="Arial"/>
        <family val="2"/>
      </rPr>
      <t xml:space="preserve">RECOMENDACIÓN OAP: 
</t>
    </r>
    <r>
      <rPr>
        <sz val="10"/>
        <rFont val="Arial"/>
        <family val="2"/>
      </rPr>
      <t>Es necesario que, la SPS, revise nuevamente el Mapa de Riesgos y realice los ajustes metodológicos de acuerdo a los lineamientos que se encuentran en el  Manual de la Administración de Riesgos vigente del Ministerio del Interior.</t>
    </r>
  </si>
  <si>
    <t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SPS requerirá a la entidad solicitante la información, documentos y/o soportes que no se hayan presentado y/o cuando los presentados no cumplan con los requisitos. Como evidencia se deja la respectiva trazabilidad en la Plataforma SIPI. </t>
  </si>
  <si>
    <t xml:space="preserve">Evaluar proyectos de las Entidades solicitantes a financiar con recursos de FONSECON, de acuerdo con los criterios técnicos establecidos en los procedimientos del Ministerio del Interior.  </t>
  </si>
  <si>
    <t>Trazabilidad Plataforma SIPI</t>
  </si>
  <si>
    <t xml:space="preserve">Cada vez que se evalúe un proyecto </t>
  </si>
  <si>
    <t>Reportar el hecho ante el jefe inmediato para tomar las medidas pertinentes.</t>
  </si>
  <si>
    <t>Memorando
Correo electrónico</t>
  </si>
  <si>
    <t>Una vez se materialice el riesgo.</t>
  </si>
  <si>
    <r>
      <t xml:space="preserve">EFICACIA:
Evaluación Proyectos FONSECON = </t>
    </r>
    <r>
      <rPr>
        <sz val="10"/>
        <rFont val="Arial"/>
        <family val="2"/>
      </rPr>
      <t>Sumatoria proyectos FONSECON evaluados y viabilizados de acuerdo al procedimiento</t>
    </r>
    <r>
      <rPr>
        <b/>
        <sz val="10"/>
        <rFont val="Arial"/>
        <family val="2"/>
      </rPr>
      <t xml:space="preserve">
</t>
    </r>
  </si>
  <si>
    <r>
      <t>En cuanto actividad de control y la acción, Durante el primer cuatrimestre de 2025, el Comité Técnico de FONSECON aplicó rigurosamente los criterios técnicos establecidos en los procedimientos del Ministerio del Interior y en el Manual correspondiente. Los proyectos radicados en la plataforma SIPI fueron evaluados conforme a dicho procedimiento, garantizando su coherencia técnica, legal y financiera antes de emitir concepto sobre su viabilidad.
Aquellos proyectos que presentaron deficiencias fueron objeto de requerimientos formales a través del sistema, dejando constancia de cada actuación en la trazabilidad documental. Esta labor de control asegura que los recursos del FONSECON sean asignados exclusivamente a proyectos que cumplen con las condiciones técnicas y legales exigidas. Los indicadores establecidos permiten evidenciar tanto el cumplimiento del procedimiento como la calidad de la documentación recibida.
Con corte al 30 de abril de 2025, se registraron en la plataforma SIPI un total de 401 proyectos, distribuidos así:
2 proyectos evaluados por el Comité Técnico,
3 proyectos pendientes de evaluación por parte del Comité,
36 proyectos calificados como no viables,
128 proyectos en proceso de evaluación,
232 proyectos en fase de ajustes.
El Comité ha evaluado únicamente aquellos proyectos que cumplen con los requisitos mínimos establecidos para avanzar a la etapa de viabilidad. Toda la información y trazabilidad correspondiente a cada proyecto es registrada en el sistema, como evidencia del seguimiento técnico y documental realizado.</t>
    </r>
    <r>
      <rPr>
        <b/>
        <sz val="10"/>
        <rFont val="Arial"/>
        <family val="2"/>
      </rPr>
      <t xml:space="preserve">
Evaluación Proyectos FONSECON = Sumatoria proyectos FONSECON evaluados y viabilizados de acuerdo al procedimiento = 2</t>
    </r>
  </si>
  <si>
    <r>
      <t xml:space="preserve">el Comité Técnico de FONSECON aplicó los criterios técnicos establecidos en los procedimientos del Ministerio del Interior y en el Manual correspondiente. Los proyectos radicados en la plataforma SIPI fueron evaluados conforme a dicho procedimiento, garantizando que la documentación estuviera completa y en cumplimiento de los requisitos mínimos exigidos antes de su paso a comité. Aquellos proyectos que presentaron deficiencias fueron objeto de requerimientos formales, quedando toda la trazabilidad en el sistema como evidencia.
Con corte al 31 de agosto de 2025, se registraron 318 proyectos radicados, de los cuales 77 fueron viabilizados y 20 fueron presentados a comité, obteniendo todos asignación de recursos, lo que evidencia la eficacia del procedimiento y la confianza en el proceso de viabilización.
Indicador de Eficacia:
Número de proyectos aprobados en comité con documentación completa en SIPI / Número de proyectos aprobados en comité
(20/20) * 100 = 100%
Evidencias: trazabilidad en la plataforma SIPI, cifras oficiales de proyectos viabilizados y aprobados en comité, y el correo del coordinador que certifica la información por tratarse de datos sensibles.
</t>
    </r>
    <r>
      <rPr>
        <u/>
        <sz val="10"/>
        <rFont val="Arial"/>
        <family val="2"/>
      </rPr>
      <t xml:space="preserve">
</t>
    </r>
    <r>
      <rPr>
        <b/>
        <u/>
        <sz val="10"/>
        <color rgb="FFC00000"/>
        <rFont val="Arial"/>
        <family val="2"/>
      </rPr>
      <t>MONITOREO OAP:</t>
    </r>
    <r>
      <rPr>
        <b/>
        <u/>
        <sz val="10"/>
        <rFont val="Arial"/>
        <family val="2"/>
      </rPr>
      <t xml:space="preserve">
</t>
    </r>
    <r>
      <rPr>
        <b/>
        <sz val="10"/>
        <rFont val="Arial"/>
        <family val="2"/>
      </rPr>
      <t>01/09/2025</t>
    </r>
    <r>
      <rPr>
        <sz val="10"/>
        <rFont val="Arial"/>
        <family val="2"/>
      </rPr>
      <t xml:space="preserve">:  Una vez revisadas las evidencias con el seguimiento, estas no corresponden a lo reportado, se solicita  ordenar las evidencias nuevamente para corroborar el seguimiento
</t>
    </r>
    <r>
      <rPr>
        <b/>
        <sz val="10"/>
        <rFont val="Arial"/>
        <family val="2"/>
      </rPr>
      <t xml:space="preserve">02/09/2025: </t>
    </r>
    <r>
      <rPr>
        <sz val="10"/>
        <rFont val="Arial"/>
        <family val="2"/>
      </rPr>
      <t xml:space="preserve"> El seguimiento al 31 de agosto de 2025 corresponde a lo definido en la Actividad de Control y es coherente con las evidencias cargadas por la SPS; así mismo, se registra la evolución de la acción y los indicadores de eficacia y efectividad
</t>
    </r>
    <r>
      <rPr>
        <b/>
        <sz val="10"/>
        <color theme="8"/>
        <rFont val="Arial"/>
        <family val="2"/>
      </rPr>
      <t xml:space="preserve">RECOMENDACIÓN OAP: 
</t>
    </r>
    <r>
      <rPr>
        <sz val="10"/>
        <rFont val="Arial"/>
        <family val="2"/>
      </rPr>
      <t>Es necesario que, la SPS, revise nuevamente el Mapa de Riesgos y realice los ajustes metodológicos de acuerdo a los lineamientos que se encuentran en el  Manual de la Administración de Riesgos vigente del Ministerio del Interior.</t>
    </r>
  </si>
  <si>
    <t>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DSC,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t>
  </si>
  <si>
    <t xml:space="preserve">Capacitar a los funcionarios y contratistas de la dirección de Seguridad y Convivencia Ciudadana, en herramientas básicas para identificar posibles situaciones de corrupción en las cuales puedan estar inmersos dentro de su actuar administrativo. </t>
  </si>
  <si>
    <t>Actas de asistencia a capacitación.</t>
  </si>
  <si>
    <r>
      <t xml:space="preserve">EFICACIA:
Plan de capacitaciones = </t>
    </r>
    <r>
      <rPr>
        <sz val="10"/>
        <rFont val="Arial"/>
        <family val="2"/>
      </rPr>
      <t>(# de capacitaciones realizadas / # de capacitaciones programadas)</t>
    </r>
  </si>
  <si>
    <t>En cuanto a la actividad de control y la acción, durante el primer cuatrimestre de 2025, la Dirección de Seguridad, Convivencia Ciudadana y Gobierno dio cumplimiento a la acción prevista mediante la solicitud formal a la Subdirección de Gestión Humana de una capacitación sobre el Código de Ética del Ministerio del Interior, conforme a lo establecido en la Resolución 904 de 2017. Esta gestión representa el primer paso hacia el cumplimiento de la meta anual, orientada a fortalecer la integridad institucional y la capacidad de los servidores públicos para identificar posibles situaciones de corrupción. No obstante, dado que la capacitación aún no se ha realizado, el indicador de eficacia presenta un resultado del 0% con corte a abril. Sin embargo, se resalta que, de acuerdo con lo previsto (mínimo dos capacitaciones por año), la acción adelantada corresponde a la fase inicial para el cumplimiento de esta obligación anual.</t>
  </si>
  <si>
    <r>
      <t xml:space="preserve">No se presenta cumplimiento durante el II cuatrimestre de 2025, por cuanto esta gestión corresponde directamente a la </t>
    </r>
    <r>
      <rPr>
        <b/>
        <sz val="10"/>
        <color theme="1"/>
        <rFont val="Arial"/>
        <family val="2"/>
      </rPr>
      <t>Dirección de Seguridad, Convivencia Ciudadana y Gobierno</t>
    </r>
    <r>
      <rPr>
        <sz val="10"/>
        <color theme="1"/>
        <rFont val="Arial"/>
        <family val="2"/>
      </rPr>
      <t xml:space="preserve"> y no a la Subdirección de Proyectos para la Seguridad y Convivencia Ciudadana.
</t>
    </r>
    <r>
      <rPr>
        <b/>
        <u/>
        <sz val="10"/>
        <color rgb="FFC00000"/>
        <rFont val="Arial"/>
        <family val="2"/>
      </rPr>
      <t>MONITOREO OAP:</t>
    </r>
    <r>
      <rPr>
        <b/>
        <sz val="10"/>
        <color theme="1"/>
        <rFont val="Arial"/>
        <family val="2"/>
      </rPr>
      <t xml:space="preserve">
01/09/2025: </t>
    </r>
    <r>
      <rPr>
        <sz val="10"/>
        <color theme="1"/>
        <rFont val="Arial"/>
        <family val="2"/>
      </rPr>
      <t xml:space="preserve">Teniendo en cuenta que este Riesgo para el I Cuatrimestre de 2025 se encontraba a cargo de la DSC y que realizó su respectivo reporte anual, en este cuatrimestre no  se presenta seguimiento
</t>
    </r>
    <r>
      <rPr>
        <b/>
        <sz val="10"/>
        <color theme="8"/>
        <rFont val="Arial"/>
        <family val="2"/>
      </rPr>
      <t xml:space="preserve">RECOMENDACIÓN OAP: 
</t>
    </r>
    <r>
      <rPr>
        <sz val="10"/>
        <color theme="1"/>
        <rFont val="Arial"/>
        <family val="2"/>
      </rPr>
      <t>Es necesario que, la SPS, revise nuevamente el Mapa de Riesgos y realice los ajustes metodológicos de acuerdo a los lineamientos que se encuentran en el  Manual de la Administración de Riesgos vigente del Ministerio del Interior.</t>
    </r>
  </si>
  <si>
    <t>Oficio con soportes de manifestación de conflicto de interés.</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</si>
  <si>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</si>
  <si>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</si>
  <si>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Director  para la Seguridad y Convivencia Ciudadana</t>
  </si>
  <si>
    <t>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t>
  </si>
  <si>
    <t xml:space="preserve">Director (a) de Asuntos Religiosos </t>
  </si>
  <si>
    <t xml:space="preserve">Cada vez que se requiera </t>
  </si>
  <si>
    <t xml:space="preserve">Capacitar al publico por profesionales experimentados en el tema de los tramites y la gratuidad en los procesos que realiza la DAR, con el fin de que la comunidad tenga información de primera mano cada vez que se requiera </t>
  </si>
  <si>
    <t xml:space="preserve">Listados de Asistencia </t>
  </si>
  <si>
    <t>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t>
  </si>
  <si>
    <t>Capacitar a los funcionarios o contratistas  para conocimiento del  Código de Ética adoptado por el Ministerio del Interior mediente resolución 904 de 2017.</t>
  </si>
  <si>
    <t>Actas y listas de asistencia</t>
  </si>
  <si>
    <t>Reportar la información al jefe inmediato sobre el hecho generador del acto de corrupción para tomar las medidas correspondientes.</t>
  </si>
  <si>
    <t>Inmediata</t>
  </si>
  <si>
    <t>Número de capacitaciones realizadas/número de capacitaciones programadas.</t>
  </si>
  <si>
    <t xml:space="preserve">Se solicitó formalmente a la Subdirección de Gestión Humana la programación de capacitaciones en ética y habilidades laborales (Radicado 2025-3-003122-014084), con el objetivo de reforzar los principios de integridad, prevenir riesgos asociados al ejercicio de la función pública y fortalecer las competencias necesarias para un desempeño eficiente. Esta acción permite avanzar en el cumplimiento de las actividades formativas previstas para la vigencia.
.
</t>
  </si>
  <si>
    <r>
      <t xml:space="preserve">Se solicitó formalmente a la Subdirección de Gestión Humana la programación de capacitaciones en ética y habilidades laborales (Radicado 2025-3-003122-014084), con el objetivo de reforzar los principios de integridad, prevenir riesgos asociados al ejercicio de la función pública y fortalecer las competencias necesarias para un desempeño eficiente. Esta acción permite avanzar en el cumplimiento de las actividades formativas previstas para la vigencia.
</t>
    </r>
    <r>
      <rPr>
        <b/>
        <u/>
        <sz val="10"/>
        <color rgb="FFC00000"/>
        <rFont val="Arial"/>
        <family val="2"/>
      </rPr>
      <t>MONITOREO OAP:</t>
    </r>
    <r>
      <rPr>
        <b/>
        <sz val="10"/>
        <color theme="1"/>
        <rFont val="Arial"/>
        <family val="2"/>
      </rPr>
      <t xml:space="preserve">
01/09/2025: </t>
    </r>
    <r>
      <rPr>
        <sz val="10"/>
        <color theme="1"/>
        <rFont val="Arial"/>
        <family val="2"/>
      </rPr>
      <t xml:space="preserve"> Una vez revisadas las evidencias con el seguimiento, estas no corresponden a lo reportado, se solicita  ordenar las evidencias nuevamente para corroborar el seguimiento
</t>
    </r>
    <r>
      <rPr>
        <b/>
        <sz val="10"/>
        <color theme="1"/>
        <rFont val="Arial"/>
        <family val="2"/>
      </rPr>
      <t>02/09/2025</t>
    </r>
    <r>
      <rPr>
        <sz val="10"/>
        <color theme="1"/>
        <rFont val="Arial"/>
        <family val="2"/>
      </rPr>
      <t xml:space="preserve">:  El seguimiento al 31 de agosto de 2025 corresponde a lo definido en la Actividad de Control y es coherente con las evidencias cargadas por la SPS; así mismo, se registra la evolución de la acción y los indicadores de eficacia y efectividad
</t>
    </r>
    <r>
      <rPr>
        <b/>
        <sz val="10"/>
        <color theme="8"/>
        <rFont val="Arial"/>
        <family val="2"/>
      </rPr>
      <t xml:space="preserve">RECOMENDACIÓN OAP: </t>
    </r>
    <r>
      <rPr>
        <sz val="10"/>
        <color theme="1"/>
        <rFont val="Arial"/>
        <family val="2"/>
      </rPr>
      <t xml:space="preserve">
Es necesario que, la SPS, revise nuevamente el Mapa de Riesgos y realice los ajustes metodológicos de acuerdo a los lineamientos que se encuentran en el  Manual de la Administración de Riesgos vigente del Ministerio del Interior.</t>
    </r>
  </si>
  <si>
    <t>,</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</si>
  <si>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</si>
  <si>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</si>
  <si>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</si>
  <si>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</si>
  <si>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</si>
  <si>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</si>
  <si>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</si>
  <si>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</si>
  <si>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</si>
  <si>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</si>
  <si>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</si>
  <si>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</si>
  <si>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</si>
  <si>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</si>
  <si>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</si>
  <si>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</si>
  <si>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</si>
  <si>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</si>
  <si>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</si>
  <si>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</si>
  <si>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</si>
  <si>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</si>
  <si>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</si>
  <si>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</si>
  <si>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</si>
  <si>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</si>
  <si>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</si>
  <si>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</si>
  <si>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</si>
  <si>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</si>
  <si>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</si>
  <si>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</si>
  <si>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</si>
  <si>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</si>
  <si>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</si>
  <si>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</si>
  <si>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08</t>
  </si>
  <si>
    <t>Activo</t>
  </si>
  <si>
    <t>Amenaza</t>
  </si>
  <si>
    <t>Vulnerabilidades</t>
  </si>
  <si>
    <t>Anenaza</t>
  </si>
  <si>
    <t>Pérdida de integridad de la información almacenada en el Sistema de información RUSICST</t>
  </si>
  <si>
    <t>Cambios de los enlaces en las alcaldías y gobernaciones quienes son los encargados de diligenciar los reportes dentro del sistema.</t>
  </si>
  <si>
    <t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t>
  </si>
  <si>
    <t>Seguridad de la Información</t>
  </si>
  <si>
    <t>Error en el uso o abuso de derechos</t>
  </si>
  <si>
    <t>Ausencia de politicas de control de acceso</t>
  </si>
  <si>
    <t>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t>
  </si>
  <si>
    <t>El Coordinador del Sistema de Información con el fin de evitar la pérdida de integridad de la información, se articula con la Oficina de  Información pública del Interior para Verificar que se efectúen copias de seguridad de la información alojada en el RUSICST, las cuales están almacenados en los servidores del Ministerio del Interior.</t>
  </si>
  <si>
    <t xml:space="preserve">Coordinador del Sistema de Información del Grupo de Articulación Interna para la Política de Víctimas </t>
  </si>
  <si>
    <t>Perdida de integridad de la información almacenada en el Sistema de Información Indígena de Colombia - SIIC</t>
  </si>
  <si>
    <t>Fallas en el sistema de información, que puede generar pérdida de información sobre las comunidades indígenas</t>
  </si>
  <si>
    <t>Posibilidad de afectación reputacional por pérdida de integridad de la información almacenada en el Sistema de Información Indígena de Colombia, debido a fallas en el sistema de información que puede generar pérdida de información sobre las comunidades indígenas.</t>
  </si>
  <si>
    <t xml:space="preserve">Falta de controles de seguridad que impidan la perdida de la información en el Sistema de Información Indígena de Colombia - SIIC.
Carencia de mantenimiento preventivo del Sistema de Información Indígena de Colombia - SIIC, que permita copias continuas de seguridad, frente a la información almacenada  </t>
  </si>
  <si>
    <t>Ausencia de esquemas de reemplazo periódico</t>
  </si>
  <si>
    <t>El grupo de sistemas OIP y la DAIRM realizará continuamente actualizaciones y/o mantenimientos en el sistema, para poder tener backup de la información contenida en el Sistema de Información Indígena de Colombia - SIIC. Como evidencia se deja trazabilidad en correo electrónico.</t>
  </si>
  <si>
    <t>Mantenimiento insuficiente</t>
  </si>
  <si>
    <t>Perdida de confidencialidad de la información que se encuentra registrada en el Sistema de Información Indígena</t>
  </si>
  <si>
    <t>Uso inadecuado de la información para intereses particulares</t>
  </si>
  <si>
    <t xml:space="preserve">Posibilidad de afectación reputacional por pérdida de confidencialidad de la información que se encuentra registrada en el Sistema de Información Indígena de Colombia - SIIC, debido al uso inadecuado de la información para intereses particulares </t>
  </si>
  <si>
    <t>Falta de controles de seguridad frente a la asignación de usuarios de ingreso al Sistema de Información Indígena de Colombia - SIIC
Manipulación de la información del Sistema de Información Indígena de Colombia - SIIC, realizando modificaciones no autorizadas</t>
  </si>
  <si>
    <t xml:space="preserve">Ausencia de políticas de control de acceso </t>
  </si>
  <si>
    <t>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t>
  </si>
  <si>
    <t>Hacer firmar a los funcionarios y contratistas los respectivos acuerdos de confidencialidad frente al manejo de la información contenida en el Sistema de Información Indígena de Colombia - SIIC. Como evidencia se deja trazabilidad en documentos firmados.</t>
  </si>
  <si>
    <t>Coordinador Grupo Investigación
 y Registro</t>
  </si>
  <si>
    <t>Ausencia de procedimiento de registro/retiro de usuarios</t>
  </si>
  <si>
    <t>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t>
  </si>
  <si>
    <t>Carencia de seguridad de la información, que pone en riesgo la información confidencial que utilizan los clientes internos y externos para acceder a la oferta institucional de la DACNARP.</t>
  </si>
  <si>
    <t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t>
  </si>
  <si>
    <t>Perdida de información, sustracción, reprocesos.</t>
  </si>
  <si>
    <t>Débil fortalecimiento en la supervisión y verificación en el control de las bases de datos de operación en los procesos, lo cual acarrea fallas en la operación.</t>
  </si>
  <si>
    <t>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</si>
  <si>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Revisar y verificar con frecuencia mensual, que los aplicativos, soportes y plataformas asociados a los trámites y servicios de la dirección estén funcionando de forma correcta. Como evidencia se dejan pantallazos de los aplicativos funcionando correctamente.</t>
  </si>
  <si>
    <t xml:space="preserve">El Director de la DACNARP y Coordinadores de grupo </t>
  </si>
  <si>
    <t>Débil manipulación de información contenida en los sistemas, bases de datos y en el archivo donde se encuentran consignados los documentos.</t>
  </si>
  <si>
    <t>Respuestas fuera de términos de los requerimientos allegados a la DACNARP, asignados a través del aplicativo ControlDoc.</t>
  </si>
  <si>
    <t>Falta de mantenimiento tecnológico del aplicativo ControlDoc</t>
  </si>
  <si>
    <t>Posibilidad de afectación reputacional por respuestas fuera de términos de los requerimientos allegados a la DACNARP, asignados a través del aplicativo ControlDoc, debido a la falta de mantenimiento tecnológico del aplicativo ControlDoc</t>
  </si>
  <si>
    <t>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t>
  </si>
  <si>
    <t>Solicitar fortalecimiento y apoyo técnico a la dependencia líder del manejo del el aplicativo ControlDoc para funcionarios y contratistas.  Como evidencia de este control se tendrá las listas de asistencias con su respectivo registro fotográfico, informes de comisión.</t>
  </si>
  <si>
    <t>Respuestas fuera de términos de los requerimientos allegados a la DAR, asignados a través del aplicativo ControlDoc e indebida asignación de correspondencia</t>
  </si>
  <si>
    <t>Falta de fortalecimiento en la respuesta al cliente externo del aplicativo ControlDoc y soporte técnico del mismo</t>
  </si>
  <si>
    <t>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t>
  </si>
  <si>
    <t xml:space="preserve"> Débil fortalecimiento en la supervisión y verificación en el control de las bases de datos de operación en los procesos, lo cual acarrea fallas en la operación.</t>
  </si>
  <si>
    <t>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t>
  </si>
  <si>
    <t>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t>
  </si>
  <si>
    <t>Desarrollar reuniones con funcionarios y contratistas para identificar los trámites vencidos asignados en la dirección con el fin de priorizarlos y dar respuesta a los requerimientos en el menor tiempo posible.  Como Evidencia se incluyen actas de reuniones de seguimientos, informes de tramites que presentan demoras, lista de asistencia entre otros.</t>
  </si>
  <si>
    <t>Dirección de Asuntos Religiosos</t>
  </si>
  <si>
    <t>Demora  en la atención de trámites  y servicios dirigidos a las  Entidades y Organizaciones del Sector Religioso</t>
  </si>
  <si>
    <t>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t>
  </si>
  <si>
    <t>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t>
  </si>
  <si>
    <t xml:space="preserve"> Debil fortalecimiento en la supervisión y verificación en el control de las bases de datos de operación en los procesos, lo cual acarrea fallas en la operación.</t>
  </si>
  <si>
    <t>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t>
  </si>
  <si>
    <t>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t>
  </si>
  <si>
    <t xml:space="preserve">Realizar acciones de contingencia con los funcionarios y contratistas de la Dirección para identificar necesidades y mejoras que permitan fortalecer el aplicativo ControlDoc y tener mayor manejo de la herramienta de gestión documental, en la verificación de las asignaciones realizadas por la DAR y realizar los requerimientos a los responsables de los mismo con el fin de evitar respuestas fuera de términos. Como Evidencia se incluyen informes de seguimiento a plataforma tecnológica, listas de asistencia, informes de mejoras, entre otros.  </t>
  </si>
  <si>
    <t>MATRIZ MAPA DE RIESGO SEGURIDAD DE LA INFORMACIÓN</t>
  </si>
  <si>
    <t>Correo electrónico reporteunificado@mininterior.gov.co 
Plataforma RUSICST</t>
  </si>
  <si>
    <t xml:space="preserve">Coordinador del Sistema de Información del Grupo de Articulación Interna para la Politica de Victimas </t>
  </si>
  <si>
    <t>Semanalmente</t>
  </si>
  <si>
    <t>Eficacia: (No. de respuestas a las comunicaciones allegadas en el mes/No. De comunicaciones allegadas en el mes)*100</t>
  </si>
  <si>
    <t xml:space="preserve">Actualizaciones realizadas </t>
  </si>
  <si>
    <t>Grupo de Sistemas / Dirección de Asuntos Indígenas</t>
  </si>
  <si>
    <t>N. de actualizaciones realizadas / N. de actualizaciones planeadas.</t>
  </si>
  <si>
    <t xml:space="preserve">Usuarios de consulta y usuarios de trámites asignados </t>
  </si>
  <si>
    <t xml:space="preserve">Coordinador del Grupo de Investigación y Registro </t>
  </si>
  <si>
    <t xml:space="preserve">Continuamente </t>
  </si>
  <si>
    <t xml:space="preserve">N. de usuarios de consulta creados 
N. de usuarios de trámites creados </t>
  </si>
  <si>
    <t>Trazabilidad electrónica.</t>
  </si>
  <si>
    <t xml:space="preserve"> # de incumplimientos de los requisitos legales en las solicitudes de trámite radicadas/#Solicitudes de trámite radicadas *100
</t>
  </si>
  <si>
    <t>Lista de verificación, informes, envio de correos electrónicos</t>
  </si>
  <si>
    <t>Fichas de relatoría, listas de asistencias, informes periódicos de ControlDoc.</t>
  </si>
  <si>
    <t xml:space="preserve">Número de reuniones de seguimiento de tramites
Número de Tramites vencidos / número de tramites presentados a la DAR
</t>
  </si>
  <si>
    <t>Informes y/o soportes de ControlDoc</t>
  </si>
  <si>
    <t xml:space="preserve">Número de Reuniones de  fortalecimiento y seguimiento al aplicativo controlDoc
Número de quejas  y denuncias presentadas </t>
  </si>
  <si>
    <t>Actas de reuniones de seguimientos de la plataforma tecnológica, lista de asistencia e informes y matrices.</t>
  </si>
  <si>
    <t xml:space="preserve">Número de reuniones de verificación de las bases de datos para el fortalecimiento tecnológico. 
Número de quejas y denuncias presentadas por tramites y servicios </t>
  </si>
  <si>
    <t>Actas de reuniones de seguimientos a tramites que presentan demoras, lista de asistencia e informes.</t>
  </si>
  <si>
    <t xml:space="preserve">Capacitaciones relacionadas con la tramitología y conocimiento de la misma 
Número de quejas y denuncias presentadas por los ciudadanos por tramites vencidos </t>
  </si>
  <si>
    <r>
      <t xml:space="preserve">Durante el segundo cuatrimestre, continuando con  el cumplimiento de la acción de control, los profesionales lideres de la Dirección han desarrollado asistencias técnicas en territorio; dirigidas a: a) Prevención para la formulación de los Planes Integrales de prevención a las violaciones de derechos humanos e infracciones al derecho internacional humanitario; b) Socialización del Programa Integral de Seguridad y Protección para Comunidades y Organizaciones en los Territorios - Decreto 660; c) Programa  de garantías para lideresas y Defensoras de Derechos Humanos, mesa de articulación para la territorialización; d) Garantía derechos de los integrantes de los sectores sociales LGBTIQ+; e) Implementación Ruta Interinstitucional de defensores. 
Adicionalmente y con miras a la prevención de la materialización del riesgo de corrupción, se llevó a cabo verificación del sistema Controldoc, para corroborar la integridad y transparencia de los procesos, así:
1. Eficacia: No se materializo el riesgo de eficacia ya que hubo cero (0) número de denuncias reportadas en el sistema PQRSD en el segundo cuatrimestre de 2025.
2. Efectividad: No se materializo el riesgo de efectividad ya que hubo cero (0) número de denuncias reportadas en el sistema PQRSD en el segundo cuatrimestre de 2025, menos cero (0) número de denuncias reportadas en el sistema PQRSD en el cuarto cuatrimestre de 2024, sobre el cero (0) número de denuncias reportadas en el sistema PQRSD en el periodo anterior X 100.
</t>
    </r>
    <r>
      <rPr>
        <b/>
        <u/>
        <sz val="9"/>
        <color rgb="FFC00000"/>
        <rFont val="Arial"/>
        <family val="2"/>
      </rPr>
      <t xml:space="preserve">MONITOREO OAP
</t>
    </r>
    <r>
      <rPr>
        <b/>
        <sz val="9"/>
        <rFont val="Arial"/>
        <family val="2"/>
      </rPr>
      <t xml:space="preserve">13/08/2025: </t>
    </r>
    <r>
      <rPr>
        <sz val="9"/>
        <rFont val="Arial"/>
        <family val="2"/>
      </rPr>
      <t xml:space="preserve">Solicitud de Reporte
</t>
    </r>
    <r>
      <rPr>
        <b/>
        <sz val="9"/>
        <rFont val="Arial"/>
        <family val="2"/>
      </rPr>
      <t>01/09/2025:</t>
    </r>
    <r>
      <rPr>
        <sz val="9"/>
        <rFont val="Arial"/>
        <family val="2"/>
      </rPr>
      <t xml:space="preserve"> Es necesario incluir un control para mitigar la Causa 2 Identificada. Solo existe un control el cual mitiga la Causa 1 Columna F.
En la columna F del control 1 se debe señalar de manera expresa cual es la evidencia de la ejecución del control y debe coinciditir con lo señalado en la columna AP
La acción de la columna AO debe ser diferente a lo señalado en el control (columna f)
</t>
    </r>
    <r>
      <rPr>
        <b/>
        <sz val="9"/>
        <rFont val="Arial"/>
        <family val="2"/>
      </rPr>
      <t>03/09/2025</t>
    </r>
    <r>
      <rPr>
        <sz val="9"/>
        <rFont val="Arial"/>
        <family val="2"/>
      </rPr>
      <t xml:space="preserve">: La dependencia no remitió los ajustes solicitados
</t>
    </r>
  </si>
  <si>
    <t xml:space="preserve">Dirección de Derechos Humanos
Profesional Líder del Proyecto o Programa
</t>
  </si>
  <si>
    <t>Posibilidad de uso indebido de información contenida en las bases de datos de la Dirección de Asuntos Indígenas, Rom y Minorías, con fines personales o para favorecer a terceros, en contravención  de los principios de legalidad, transparencia y protección de datos personales establecidos en la normativa colombiana.</t>
  </si>
  <si>
    <t>Posibilidad de Gestión inadecuada de registros administrativos y censales, incluyendo la entrega de información a autoridades, comunidades y asociaciones, así como la carga de datos censales, en beneficio de terceros y en contravención de los lineamientos establecidos en la legislación vigente.</t>
  </si>
  <si>
    <t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t>
  </si>
  <si>
    <t>Debido a la  falta de criterios y estándares unificados que faciliten la toma de decisiones al personal que maneja las bases de datos y deficiencias en corroborar y constatar la información censal  suministrada por las comunidades para detectar inconsistencias, genera la posibilidad de uso indebido de información contenida en las bases de datos de la Dirección de Asuntos Indígenas, Rom y Minorías, con fines personales o para favorecer a terceros, en contravención  de los principios de legalidad, transparencia y protección de datos personales establecidos en la normativa colombiana, generando posibles Tutelas, quejas, procesos disciplinarios, vulneración de los derechos de las comunidades al no acceder a sus derechos, Detrimento de la imagen institucional y/o Crecimiento exponencial de la población que se beneficia de los derechos de la población objeto.</t>
  </si>
  <si>
    <t>Debido al desconocimiento de los lineamientos de Ley establecidos para el registro a las autoridades, comunidades, asociaciones y cargues de censos  generando la  posibilidad de Gestión inadecuada de registros administrativos y censales, incluyendo la entrega de información a autoridades, comunidades y asociaciones, así como la carga de datos censales, en beneficio de terceros y en contravención de los lineamientos establecidos en la legislación vigente, por lo cual se puede ocasionar  Tutelas, quejas, procesos disciplinarios, vulneración de los derechos de las comunidades al no acceder a sus derechos,detrimento de la imagen institucional y/o Malos manejos de la información de las Comunidades Indígenas</t>
  </si>
  <si>
    <t>Debido a intereses individuales por parte de los funcionarios y/o contratistas de la Dirección de Asuntos Indígenas Rom y Minorías, e  Intereses particulares de terceros, generando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lo cual puede ocasionar pérdida de confianza en las entidades públicas, Investigaciones disciplinarias, fiscales y penales,Información sesgada en las bases de datos de las comunidades Indígenas</t>
  </si>
  <si>
    <r>
      <t xml:space="preserve">CA1. </t>
    </r>
    <r>
      <rPr>
        <sz val="10"/>
        <rFont val="Arial"/>
        <family val="2"/>
      </rPr>
      <t>Desconocimiento de los lineamientos de Ley establecidos para el registro a las autoridades, comunidades, asociaciones y cargues de censos</t>
    </r>
  </si>
  <si>
    <r>
      <t xml:space="preserve">1. </t>
    </r>
    <r>
      <rPr>
        <sz val="10"/>
        <rFont val="Arial"/>
        <family val="2"/>
      </rPr>
      <t xml:space="preserve">Tutelas, quejas, procesos disciplinarios, vulneración de los derechos de las comunidades al no acceder a sus derechos. </t>
    </r>
    <r>
      <rPr>
        <b/>
        <sz val="10"/>
        <rFont val="Arial"/>
        <family val="2"/>
      </rPr>
      <t xml:space="preserve"> 
2. </t>
    </r>
    <r>
      <rPr>
        <sz val="10"/>
        <rFont val="Arial"/>
        <family val="2"/>
      </rPr>
      <t>Detrimento de la imagen institucional</t>
    </r>
    <r>
      <rPr>
        <b/>
        <sz val="10"/>
        <rFont val="Arial"/>
        <family val="2"/>
      </rPr>
      <t xml:space="preserve">
3. </t>
    </r>
    <r>
      <rPr>
        <sz val="10"/>
        <rFont val="Arial"/>
        <family val="2"/>
      </rPr>
      <t>Malos manejos de la información de las Comunidades Indígenas</t>
    </r>
  </si>
  <si>
    <r>
      <t xml:space="preserve">1. </t>
    </r>
    <r>
      <rPr>
        <sz val="10"/>
        <rFont val="Arial"/>
        <family val="2"/>
      </rPr>
      <t>Pérdida de confianza en las entidades públicas</t>
    </r>
    <r>
      <rPr>
        <b/>
        <sz val="10"/>
        <color theme="1"/>
        <rFont val="Arial"/>
        <family val="2"/>
      </rPr>
      <t xml:space="preserve">
2.</t>
    </r>
    <r>
      <rPr>
        <sz val="10"/>
        <color theme="1"/>
        <rFont val="Arial"/>
        <family val="2"/>
      </rPr>
      <t xml:space="preserve"> Investigaciones disciplinarias, fiscales y penales</t>
    </r>
    <r>
      <rPr>
        <b/>
        <sz val="10"/>
        <color theme="1"/>
        <rFont val="Arial"/>
        <family val="2"/>
      </rPr>
      <t xml:space="preserve">
3. </t>
    </r>
    <r>
      <rPr>
        <sz val="10"/>
        <color theme="1"/>
        <rFont val="Arial"/>
        <family val="2"/>
      </rPr>
      <t>Información sesgada en las bases de datos de las comunidades Indígenas</t>
    </r>
  </si>
  <si>
    <t>N° Riesgo Consolidado</t>
  </si>
  <si>
    <t xml:space="preserve">El coordinador  del Grupo de Investigación y Registro,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t>
  </si>
  <si>
    <t>La lider del area Juridica de la DAI,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funcionarios.En caso de detectar que un funcionario o contratista de la DAIRM, no cuente con las herramientas o habilidades para identificar situaciones de conflicto de intereses en las cuales pueda estar inmerso, deberá solicitarse Grupo de Control Interno Disciplinario adelantar el tramite a que haya lugar, Como evidencia se tendrá en cuenta la lista de asistencia a las capacitaciones.</t>
  </si>
  <si>
    <t>La lider del area Juridica de la DAI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la capacitación respectiva. Como evidencia se deja las actas de asistencia a capacitación.</t>
  </si>
  <si>
    <t>El coordinador del Grupo de Investigación y Registro Dirección de Asuntos indígenas, Rom y Minorías. realizará una capacitación semestral dirigida al personal con acceso a las bases de datos para estandarizar y unificar criterios o se emitira comunicación estableciendo lineamientos .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se deja  lista de asistencia de la capacitación.</t>
  </si>
  <si>
    <t xml:space="preserve">El coordinador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t>
  </si>
  <si>
    <t xml:space="preserve">Listados de asistencia de capacitaciones
</t>
  </si>
  <si>
    <t xml:space="preserve">
N. de capacitaciones realizadas en el semestre / N. de capacitaciones planeadas en el semestre
N. de riesgos materializados
</t>
  </si>
  <si>
    <t xml:space="preserve">
N. de capacitaciones realizadas en el cuatrimestre / N. de capacitaciones planeadas en el cuatrimestre. 
N. de riesgos materializados
</t>
  </si>
  <si>
    <t>N. de capacitaciones realizadas / N. de capacitaciones planeadas durante el año. 
No. de riesgos materializados</t>
  </si>
  <si>
    <t>Dirección de Asuntos Indigenas, Rom y Minorías</t>
  </si>
  <si>
    <r>
      <rPr>
        <b/>
        <sz val="11"/>
        <color theme="1"/>
        <rFont val="Arial"/>
        <family val="2"/>
      </rPr>
      <t>Seguimiento al Control:</t>
    </r>
    <r>
      <rPr>
        <sz val="11"/>
        <color theme="1"/>
        <rFont val="Arial"/>
        <family val="2"/>
      </rPr>
      <t xml:space="preserve">Con corte al 31 de Agosto, la DAI realizó socialización de los  Lineamientos para el diligenciamiento y presentación de los auto censos o censos propios de los resguardos y comunidades indígenas del país el 25 de febrero 2025 con Id.498230 respecto al trámite que deben seguir los Cabildos y Autoridades Indígenas para el manejo de registos censales, asi mismo se diseño un formato de censo que facilita el seguimiento  de auto-censo o censo propio establecido con las nuevas variables.
</t>
    </r>
    <r>
      <rPr>
        <b/>
        <sz val="11"/>
        <color theme="1"/>
        <rFont val="Arial"/>
        <family val="2"/>
      </rPr>
      <t>Seguimiento Acciòn de Tratamiento:</t>
    </r>
    <r>
      <rPr>
        <sz val="11"/>
        <color theme="1"/>
        <rFont val="Arial"/>
        <family val="2"/>
      </rPr>
      <t xml:space="preserve">Se ha realizado seguimiento a la tipificación de iconsistencias a la sistema de censo a travez de correos electronicos para garantizar el cumplimiento de la entrega de la información en cuanto a censos de la comunidads indigenas, se anexa evidencia aleatoria de seguimiento realizado 
</t>
    </r>
    <r>
      <rPr>
        <b/>
        <sz val="11"/>
        <color theme="1"/>
        <rFont val="Arial"/>
        <family val="2"/>
      </rPr>
      <t xml:space="preserve">Seguimiento a la acción de contingencia </t>
    </r>
    <r>
      <rPr>
        <sz val="11"/>
        <color theme="1"/>
        <rFont val="Arial"/>
        <family val="2"/>
      </rPr>
      <t xml:space="preserve">- No se aplico la acción de contingencia por cuanto el riesgo no se materializó durante el periodo evaluado 
</t>
    </r>
    <r>
      <rPr>
        <b/>
        <sz val="11"/>
        <color theme="1"/>
        <rFont val="Arial"/>
        <family val="2"/>
      </rPr>
      <t xml:space="preserve">Seguimiento al Inicador: indicador 1: </t>
    </r>
    <r>
      <rPr>
        <sz val="11"/>
        <color theme="1"/>
        <rFont val="Arial"/>
        <family val="2"/>
      </rPr>
      <t xml:space="preserve">Durante el semestre se realizaòn 2 capacitaciones/ 2 capcitaciones planedas onteniendo un 100% de cumplimiento.
</t>
    </r>
    <r>
      <rPr>
        <b/>
        <sz val="11"/>
        <color theme="1"/>
        <rFont val="Arial"/>
        <family val="2"/>
      </rPr>
      <t>Inicador 2:</t>
    </r>
    <r>
      <rPr>
        <sz val="11"/>
        <color theme="1"/>
        <rFont val="Arial"/>
        <family val="2"/>
      </rPr>
      <t xml:space="preserve">No hay Riesgo materializado
</t>
    </r>
    <r>
      <rPr>
        <b/>
        <u/>
        <sz val="11"/>
        <color rgb="FFC00000"/>
        <rFont val="Arial"/>
        <family val="2"/>
      </rPr>
      <t>MONITOREO OAP</t>
    </r>
    <r>
      <rPr>
        <sz val="11"/>
        <color rgb="FFFF0000"/>
        <rFont val="Arial"/>
        <family val="2"/>
      </rPr>
      <t xml:space="preserve">
</t>
    </r>
    <r>
      <rPr>
        <b/>
        <sz val="11"/>
        <rFont val="Arial"/>
        <family val="2"/>
      </rPr>
      <t>13/08/2025:</t>
    </r>
    <r>
      <rPr>
        <sz val="11"/>
        <rFont val="Arial"/>
        <family val="2"/>
      </rPr>
      <t xml:space="preserve"> Solicitud de Reporte
</t>
    </r>
    <r>
      <rPr>
        <b/>
        <sz val="11"/>
        <rFont val="Arial"/>
        <family val="2"/>
      </rPr>
      <t xml:space="preserve">28/08/2025: </t>
    </r>
    <r>
      <rPr>
        <sz val="11"/>
        <rFont val="Arial"/>
        <family val="2"/>
      </rPr>
      <t xml:space="preserve">La DAI, reporta los riesgos de corrupción
</t>
    </r>
    <r>
      <rPr>
        <b/>
        <sz val="11"/>
        <rFont val="Arial"/>
        <family val="2"/>
      </rPr>
      <t>01/09/2025:</t>
    </r>
    <r>
      <rPr>
        <sz val="11"/>
        <rFont val="Arial"/>
        <family val="2"/>
      </rPr>
      <t xml:space="preserve"> Se realiza reunión para revisar el reporte de riegos de corrupción y se iidentificaron modificaciones tales como: Ajustar la redacción del riesgo y su descripción en la persona que ejecuta el control. Las acciones de la columna AO deben ser diferentes y complmentarias a las actividades de control, las acciones de contingencia se deben replantear ya que deben corresponder a eventos en los cuales se materializa el riesgo y en consecuencia se debe revisar  los soportes y responsables de las mismas</t>
    </r>
  </si>
  <si>
    <r>
      <rPr>
        <b/>
        <sz val="11"/>
        <color theme="1"/>
        <rFont val="Arial"/>
        <family val="2"/>
      </rPr>
      <t>Seguimiento al Control:</t>
    </r>
    <r>
      <rPr>
        <sz val="11"/>
        <color theme="1"/>
        <rFont val="Arial"/>
        <family val="2"/>
      </rPr>
      <t xml:space="preserve"> Con corte al 31 de Agosto, la Dirección de Asuntos Indigenas realizó capacitación frente al tema de cargue de Censo y Autoridades el 16 de Juio 2025 en modalidad virtual, en el cual participo todo el equipo encargado de Regitro-DAI . Se realizó el 26 de Agosto 2025 capacitación frente a Registro de autoridades y cargue censal en el grupo de Investigación y Registo.
</t>
    </r>
    <r>
      <rPr>
        <b/>
        <sz val="11"/>
        <color theme="1"/>
        <rFont val="Arial"/>
        <family val="2"/>
      </rPr>
      <t>Seguimiento Acciòn de Tratamiento:</t>
    </r>
    <r>
      <rPr>
        <sz val="11"/>
        <color theme="1"/>
        <rFont val="Arial"/>
        <family val="2"/>
      </rPr>
      <t xml:space="preserve">Se ha realizado seguimiento a la tipificación de iconsistencias a la sistema de censo a travez de correos electronicos para garantizar el cumplimiento de la entrega de la información en cuanto a censos de la comunidads indigenas, se anexa evidencia aleatoria de seguimiento realizado ;
</t>
    </r>
    <r>
      <rPr>
        <b/>
        <sz val="11"/>
        <color theme="1"/>
        <rFont val="Arial"/>
        <family val="2"/>
      </rPr>
      <t>Seguimiento a la acción de contiingencia</t>
    </r>
    <r>
      <rPr>
        <sz val="11"/>
        <color theme="1"/>
        <rFont val="Arial"/>
        <family val="2"/>
      </rPr>
      <t xml:space="preserve"> - No se aplico la acción de contingencia por cualto el reisgo no se materializó durante el periodo evaluado 
</t>
    </r>
    <r>
      <rPr>
        <b/>
        <sz val="11"/>
        <color theme="1"/>
        <rFont val="Arial"/>
        <family val="2"/>
      </rPr>
      <t>Seguimiento al Inicador: Inicador 1:</t>
    </r>
    <r>
      <rPr>
        <sz val="11"/>
        <color theme="1"/>
        <rFont val="Arial"/>
        <family val="2"/>
      </rPr>
      <t xml:space="preserve"> Durante el semestre se realizaòn 2 capacitaciones/ 2 capcitaciones planedas onteniendo un 100% de cumplimiento.
</t>
    </r>
    <r>
      <rPr>
        <b/>
        <sz val="11"/>
        <color theme="1"/>
        <rFont val="Arial"/>
        <family val="2"/>
      </rPr>
      <t>Inicador 2:</t>
    </r>
    <r>
      <rPr>
        <sz val="11"/>
        <color theme="1"/>
        <rFont val="Arial"/>
        <family val="2"/>
      </rPr>
      <t xml:space="preserve">No hay Riesgo materializado
</t>
    </r>
    <r>
      <rPr>
        <b/>
        <u/>
        <sz val="11"/>
        <color rgb="FFC00000"/>
        <rFont val="Arial"/>
        <family val="2"/>
      </rPr>
      <t>MONITOREO OAP</t>
    </r>
    <r>
      <rPr>
        <b/>
        <sz val="11"/>
        <rFont val="Arial"/>
        <family val="2"/>
      </rPr>
      <t xml:space="preserve">
13/08/2025: </t>
    </r>
    <r>
      <rPr>
        <sz val="11"/>
        <rFont val="Arial"/>
        <family val="2"/>
      </rPr>
      <t xml:space="preserve">Solicitud de Reporte
</t>
    </r>
    <r>
      <rPr>
        <b/>
        <sz val="11"/>
        <rFont val="Arial"/>
        <family val="2"/>
      </rPr>
      <t>28/08/2025:</t>
    </r>
    <r>
      <rPr>
        <sz val="11"/>
        <rFont val="Arial"/>
        <family val="2"/>
      </rPr>
      <t xml:space="preserve">La DAI, reporta los riesgos de corrupción
01/09/2025: </t>
    </r>
    <r>
      <rPr>
        <sz val="11"/>
        <color theme="1"/>
        <rFont val="Arial"/>
        <family val="2"/>
      </rPr>
      <t>Se realiza reunión para revisar el reporte de riegos de corrupción y se iidentificaron modificaciones tales como: Ajustar la redacción del riesgo y su descripción en la persona que ejecuta el control. Las acciones de la columna AO deben ser diferentes y complmentarias a las actividades de control, las acciones de contingencia se deben replantear ya que deben corresponder a eventos en los cuales se materializa el riesgo y en consecuencia se debe revisar  los soportes y responsables de las mismas</t>
    </r>
  </si>
  <si>
    <r>
      <rPr>
        <b/>
        <sz val="11"/>
        <color theme="1"/>
        <rFont val="Arial"/>
        <family val="2"/>
      </rPr>
      <t>Seguimiento al Control:</t>
    </r>
    <r>
      <rPr>
        <sz val="11"/>
        <color theme="1"/>
        <rFont val="Arial"/>
        <family val="2"/>
      </rPr>
      <t xml:space="preserve">Con corte al 31 de Agosto, la Dirección de Asuntos Indigenas realizó capacitación frente al tema de cargue de Censo y Autoridades el 16 de Juio 2025 en modalidad virtual, en el cual participo todo el equipo encargado de Regitro-DAI.     
Se realizo el 26 de Agosto 2025 capacitación frente a Registro de autoridades y cargue censal en el grupo de Investigación y Registo
</t>
    </r>
    <r>
      <rPr>
        <b/>
        <sz val="11"/>
        <color theme="1"/>
        <rFont val="Arial"/>
        <family val="2"/>
      </rPr>
      <t>Seguimiento a la acción de Tratamiento: S</t>
    </r>
    <r>
      <rPr>
        <sz val="11"/>
        <color theme="1"/>
        <rFont val="Arial"/>
        <family val="2"/>
      </rPr>
      <t xml:space="preserve">e esta realizando una revisión de los procedimientos asociados, para mantener actualizado el sistema de administración documental y garantizar la eficiencia y eficacia en la gestión de la Diección de asusntos indigenas, cn el fin de sersocializados posterior a su actaulizacion.
</t>
    </r>
    <r>
      <rPr>
        <b/>
        <sz val="11"/>
        <color theme="1"/>
        <rFont val="Arial"/>
        <family val="2"/>
      </rPr>
      <t>Seguimiento a la acción de contingencia</t>
    </r>
    <r>
      <rPr>
        <sz val="11"/>
        <color theme="1"/>
        <rFont val="Arial"/>
        <family val="2"/>
      </rPr>
      <t xml:space="preserve"> - No se aplico la acción de contingencia por cuanto el riesgo no se materializó durante el periodo evaluado 
</t>
    </r>
    <r>
      <rPr>
        <b/>
        <sz val="11"/>
        <color theme="1"/>
        <rFont val="Arial"/>
        <family val="2"/>
      </rPr>
      <t>Seguimiento al Inicador:</t>
    </r>
    <r>
      <rPr>
        <sz val="11"/>
        <color theme="1"/>
        <rFont val="Arial"/>
        <family val="2"/>
      </rPr>
      <t xml:space="preserve"> Indicador 1: Durante el semestre se realizaòn 2 capacitaciones/ 2 capcitaciones planedas onteniendo un 100% de cumplimiento.
Indicador 2:No hay Riesgo materializado
</t>
    </r>
    <r>
      <rPr>
        <b/>
        <u/>
        <sz val="11"/>
        <color rgb="FFC00000"/>
        <rFont val="Arial"/>
        <family val="2"/>
      </rPr>
      <t xml:space="preserve">MONITOREO OAP
</t>
    </r>
    <r>
      <rPr>
        <b/>
        <sz val="11"/>
        <rFont val="Arial"/>
        <family val="2"/>
      </rPr>
      <t xml:space="preserve">13/08/2025. </t>
    </r>
    <r>
      <rPr>
        <sz val="11"/>
        <rFont val="Arial"/>
        <family val="2"/>
      </rPr>
      <t xml:space="preserve">Solicitud de Reporte
</t>
    </r>
    <r>
      <rPr>
        <b/>
        <sz val="11"/>
        <rFont val="Arial"/>
        <family val="2"/>
      </rPr>
      <t>28/08/2025.</t>
    </r>
    <r>
      <rPr>
        <sz val="11"/>
        <rFont val="Arial"/>
        <family val="2"/>
      </rPr>
      <t xml:space="preserve">La DAI, reporta los riesgos de corrupción
</t>
    </r>
    <r>
      <rPr>
        <b/>
        <sz val="11"/>
        <rFont val="Arial"/>
        <family val="2"/>
      </rPr>
      <t xml:space="preserve">01/092025: </t>
    </r>
    <r>
      <rPr>
        <sz val="11"/>
        <rFont val="Arial"/>
        <family val="2"/>
      </rPr>
      <t>Se realiza reunión para revisar el reporte de riegos de corrupción y se iidentificaron modificaciones tales como: Ajustar la redacción del riesgo y su descripción en la persona que ejecuta el control. Las acciones de la columna AO deben ser diferentes y complmentarias a las actividades de control, las acciones de contingencia se deben replantear ya que deben corresponder a eventos en los cuales se materializa el riesgo y en consecuencia se debe revisar  los soportes y responsables de las mismas</t>
    </r>
  </si>
  <si>
    <r>
      <rPr>
        <b/>
        <sz val="11"/>
        <color theme="1"/>
        <rFont val="Arial"/>
        <family val="2"/>
      </rPr>
      <t>Seguimiento al control:</t>
    </r>
    <r>
      <rPr>
        <sz val="11"/>
        <color theme="1"/>
        <rFont val="Arial"/>
        <family val="2"/>
      </rPr>
      <t xml:space="preserve">Con corte al 31 de agosto 2025 el proceso de Talento Humano realizó una capacitación frente a Capacitación - El Origen del Control Disciplinario Interno y los Beneficios en la Administración Publica realizada el 29 de Mayo 2025, en la cual se desarrollaron temas frente a obre conflicto de interés, código de integridad y posibles faltas disciplinarias ante el favorecimiento de intereses particulares y malos manejos de información.
</t>
    </r>
    <r>
      <rPr>
        <b/>
        <sz val="11"/>
        <color theme="1"/>
        <rFont val="Arial"/>
        <family val="2"/>
      </rPr>
      <t>Seguimiento a la acción de Tratamiento:</t>
    </r>
    <r>
      <rPr>
        <sz val="11"/>
        <color theme="1"/>
        <rFont val="Arial"/>
        <family val="2"/>
      </rPr>
      <t xml:space="preserve"> El 20 de Agosto de 2025 desde el area de Talento Humano realizó capacitación para los colaboradores frente a  inhabilidades, incompatibilidades, conflicto de intereses,recusaciones e impedimentos.
</t>
    </r>
    <r>
      <rPr>
        <b/>
        <sz val="11"/>
        <color theme="1"/>
        <rFont val="Arial"/>
        <family val="2"/>
      </rPr>
      <t>Seguimiento a la acción de contingencia -</t>
    </r>
    <r>
      <rPr>
        <sz val="11"/>
        <color theme="1"/>
        <rFont val="Arial"/>
        <family val="2"/>
      </rPr>
      <t xml:space="preserve"> No se aplico la acción de contingencia por cuanto el riesgo no se materializó durante el periodo evaluado 
</t>
    </r>
    <r>
      <rPr>
        <b/>
        <sz val="11"/>
        <color theme="1"/>
        <rFont val="Arial"/>
        <family val="2"/>
      </rPr>
      <t>Seguimiento al Inicador:</t>
    </r>
    <r>
      <rPr>
        <sz val="11"/>
        <color theme="1"/>
        <rFont val="Arial"/>
        <family val="2"/>
      </rPr>
      <t xml:space="preserve"> Indicador 1: Durante el semestre se realizaòn 2 capacitaciones/ 2 capcitaciones planedas onteniendo un 100% de cumplimiento.
</t>
    </r>
    <r>
      <rPr>
        <b/>
        <sz val="11"/>
        <color theme="1"/>
        <rFont val="Arial"/>
        <family val="2"/>
      </rPr>
      <t>Indicador 2:</t>
    </r>
    <r>
      <rPr>
        <sz val="11"/>
        <color theme="1"/>
        <rFont val="Arial"/>
        <family val="2"/>
      </rPr>
      <t xml:space="preserve">No hay Riesgo materializado
</t>
    </r>
    <r>
      <rPr>
        <b/>
        <u/>
        <sz val="11"/>
        <color rgb="FFC00000"/>
        <rFont val="Arial"/>
        <family val="2"/>
      </rPr>
      <t>MONITOREO OAP</t>
    </r>
    <r>
      <rPr>
        <b/>
        <sz val="11"/>
        <rFont val="Arial"/>
        <family val="2"/>
      </rPr>
      <t xml:space="preserve">
13/08/2025: </t>
    </r>
    <r>
      <rPr>
        <sz val="11"/>
        <rFont val="Arial"/>
        <family val="2"/>
      </rPr>
      <t xml:space="preserve">Solicitud de Reporte
</t>
    </r>
    <r>
      <rPr>
        <b/>
        <sz val="11"/>
        <rFont val="Arial"/>
        <family val="2"/>
      </rPr>
      <t>28/08/2025:</t>
    </r>
    <r>
      <rPr>
        <sz val="11"/>
        <rFont val="Arial"/>
        <family val="2"/>
      </rPr>
      <t xml:space="preserve">La DAI, reporta los riesgos de corrupción
</t>
    </r>
    <r>
      <rPr>
        <b/>
        <sz val="11"/>
        <rFont val="Arial"/>
        <family val="2"/>
      </rPr>
      <t xml:space="preserve">01/092025: </t>
    </r>
    <r>
      <rPr>
        <sz val="11"/>
        <rFont val="Arial"/>
        <family val="2"/>
      </rPr>
      <t>Se realiza reunión para revisar el reporte de riegos de corrupción y se iidentificaron modificaciones tales como: Ajustar la redacción del riesgo y su descripción en la persona que ejecuta el control. Las acciones de la columna AO deben ser diferentes y complmentarias a las actividades de control, las acciones de contingencia se deben replantear ya que deben corresponder a eventos en los cuales se materializa el riesgo y en consecuencia se debe revisar  los soportes y responsables de las mismas</t>
    </r>
  </si>
  <si>
    <t>Posible situación que surja entre los intereses personales o particulares de un funcionario o contratista y los intereses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</si>
  <si>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Posibilidad de que por falta de mecanismos para la detención, prevención, administración y corrección de situaciones o hechos que pueden generar un conflicto de interés,  deficiencia en la implementación del código de ética en el Ministerio del Interior, falta de ética profesional, desconocimiento de la normatividad y procedimientos que rigen la declaratoria del conflicto de intereses en el sector público colombiano, pueda surgir una posible situación de intereses personales o particulares de un funcionario o contratista que afecten los  intereses del Ministerio del Interior, lo cual puede generar un conflicto de interés, permitiendo obtener un beneficio directo e indirecto y que, ante esta situación real, potencial o aparente de conflicto de interés, el servidor público no se declare impedido ante el jefe inmediato, lo que conlleva a la pérdida de la imagen institucional, pérdida de confianza en lo público, Investigaciones disciplinarias, fiscales y penales, detrimento patrimonial y enriquecimiento ilícito de funcionarios y contratistas.</t>
  </si>
  <si>
    <r>
      <rPr>
        <b/>
        <sz val="10"/>
        <color theme="1"/>
        <rFont val="Gill Sans MT"/>
        <family val="2"/>
      </rPr>
      <t>1.</t>
    </r>
    <r>
      <rPr>
        <sz val="10"/>
        <color theme="1"/>
        <rFont val="Gill Sans MT"/>
        <family val="2"/>
      </rPr>
      <t xml:space="preserve"> Pérdida y deterioro de la imagen institucional.
</t>
    </r>
    <r>
      <rPr>
        <b/>
        <sz val="10"/>
        <color theme="1"/>
        <rFont val="Gill Sans MT"/>
        <family val="2"/>
      </rPr>
      <t>2</t>
    </r>
    <r>
      <rPr>
        <sz val="10"/>
        <color theme="1"/>
        <rFont val="Gill Sans MT"/>
        <family val="2"/>
      </rPr>
      <t xml:space="preserve">. Expedición de actos administrativos que vulneran los derechos de los Usuarios. </t>
    </r>
  </si>
  <si>
    <r>
      <t xml:space="preserve">1. </t>
    </r>
    <r>
      <rPr>
        <sz val="10"/>
        <color theme="1"/>
        <rFont val="Gill Sans MT"/>
        <family val="2"/>
      </rPr>
      <t>Falla en la operatividad del procedimiento y reprocesos.</t>
    </r>
    <r>
      <rPr>
        <b/>
        <sz val="10"/>
        <color theme="1"/>
        <rFont val="Gill Sans MT"/>
        <family val="2"/>
      </rPr>
      <t xml:space="preserve">
2.</t>
    </r>
    <r>
      <rPr>
        <sz val="10"/>
        <color theme="1"/>
        <rFont val="Gill Sans MT"/>
        <family val="2"/>
      </rPr>
      <t xml:space="preserve"> Información sesgada, y posible pérdida de información.</t>
    </r>
  </si>
  <si>
    <r>
      <t xml:space="preserve">
</t>
    </r>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</si>
  <si>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</si>
  <si>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Director(a) de comunidades negras, afrocolombianas, raizales y palenqueras</t>
  </si>
  <si>
    <t>Director(a) de la DCN
Funcionarios y contratistas</t>
  </si>
  <si>
    <t>La DCN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t>
  </si>
  <si>
    <t>La DCN apoyada en su grupo de seguimiento y monitoreo realiza permanentemente la revisión de la actualización de la página institucional del Ministerio del Interior, con el propósito de llegar de forma masiva a la comunidad en general, enfatizando la gratuidad de los tramites y servicios ofertados por la Dirección. En caso de que por parte de la comunidad se formalice  una denuncia de  dádivas o presiones y amenazas por parte de los interesados a un funcionario o servidor público, se dará traslado a las autoridades competentes de acuerdo al tipo de vinculación (Funcionarios y Contratistas), Como evidencia se tiene las piezas publicadas, y el oficio o memorando de traslado al ente competente.</t>
  </si>
  <si>
    <t>La DCN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t>
  </si>
  <si>
    <t>El grupo de gestión documental de la DCN realiza cada vez que sea solicitada, control de entrega de información contenida en los expedientes a los servidores públicos que la requieran con el propósito de encontrar alguna inconsistencia de la información y se pueda hacer seguimiento de esta, en caso de encontrar inconsistencias en la información, se informa a la Dirección para tomar medidas como emitir memorando solicitando subsanar las situaciones encontradas. Como evidencia se realiza cuadro de control préstamo de carpetas el cual incluye la fecha de entrega y devolución de estas y memorandos emitidos por la Dirección.</t>
  </si>
  <si>
    <t xml:space="preserve">Los funcionarios y contratistas de la DCN,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t>
  </si>
  <si>
    <t>La Dirección de Asuntos para las Comunidades Negras solicitará como mínimo dos capacitaciones al año a la Subdirección de Gestión Humana y al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DCN, no cuente con las herramientas o habilidades para identificar situaciones de conflicto de intereses en las cuales pueda estar inmerso, deberá solicitarse a la Subdirección de Gestión Humana y al jefe de la Oficina de Control Interno Disciplinario la capacitación respectiva. Como evidencia se deja las listas de asistentes a capacitación.</t>
  </si>
  <si>
    <t>La DCN como mecanismo de validación y control se realizan mesas de trabajo técnicas con el Director (a) y con los funcionarios y contratistas de la Dirección, como fortalecimiento técnico en la elaboración de documentos de emite la Dirección como evidencia se deja la trazabilidad electrónica y listas de asistentes.</t>
  </si>
  <si>
    <t xml:space="preserve">La DCN apoyada en su grupo de seguimiento y monitoreo realiza permanentemente la emisión de piezas de comunicaciones con el propósito de llegar de forma masiva a la comunidad en general, enfatizando la gratuidad y el procedimiento de los tramites. Como evidencia se tiene las piezas publicadas. </t>
  </si>
  <si>
    <t>La DCN como mecanismo de validación y control se realizan mesas de trabajo técnicas con el Director (a), los funcionarios y contratistas de la Dirección, como fortalecimiento técnico en la elaboración de documentos de emite la Dirección como evidencia se deja la trazabilidad electrónica y listas de asistentes.</t>
  </si>
  <si>
    <t>El grupo de gestión documental de la DCN emitirá un correo electrónico a la Dirección del control de entrega de información contenida en los expedientes a los servidores públicos solicitada. Como evidencia se realiza cuadro de control préstamo de carpetas el cual incluye la fecha de entrega y devolución de estas y correos electrónicos emitidos.</t>
  </si>
  <si>
    <t>Capacitar a los funcionarios y contratistas de la DCN, en normatividad legal vigente en cuanto a las consecuencia fiscales, penales y administrativas encontrarse en situaciones de conflicto de intereses, como evidencia de deja las listas de asistentes</t>
  </si>
  <si>
    <t xml:space="preserve">Dirección de Asuntos para Comunidades Negras, Afrocolombianas, Raizales y Palenqueras
Director (a) de comunidades negras, afrocolombianas, raizales y palenqueras
</t>
  </si>
  <si>
    <t xml:space="preserve">Dirección de Asuntos para Comunidades Negras, Afrocolombianas, Raizales y Palenqueras
Director (a) de comunidades negras, afrocolombianas, raizales y palenqueras
Funcionarios y contratistas
Subdirección de Gestión Humana
Jefe de la Oficina  Control Disciplinario Interno
</t>
  </si>
  <si>
    <t>El servidor delegado por el director de Seguridad, Convivencia Ciudadana y Gobierno realizará reuniones cada  vez que se requiera para el seguimiento de las actividades desarrolladas en territorio por parte de los servidores públicos y, a su vez el seguimiento a las entidades territoriales en la formulación, y aplicación de los Planes Integrales en Seguridad y Convivencia Ciudadana contenidos dentro de la politica marco. Esto se evidenciará en actas y/o listas de asistencia de las reuniones. En caso que el funcionario asignado a la tarea no pueda cumplir con el seguimiento, será reasignado a otro funcionario.</t>
  </si>
  <si>
    <t>El servidor delegado por el director de Seguridad, Convivencia Ciudadana y Gobierno, realizará capacitación sobre la Política marco de Convivencia y Seguridad ciudadana de la DSC  en el tercer cuatrimestre. Evidencia actas y/o listas de asistencia de las capacitaciones</t>
  </si>
  <si>
    <t>Actas y/o Listas de asistencia</t>
  </si>
  <si>
    <t>Dirección de Seguridad, Convivencia Ciudadana y Gobierno
Servidor delegado por parte del director para Seguridad, Convivencia Ciudadana y Gobierno</t>
  </si>
  <si>
    <t>EFECTIVIDAD 
Número de casos de corrupción detectados
EFICACIA
No. De capacitaciones realizadas /número de capacitaciones programadas * 100</t>
  </si>
  <si>
    <r>
      <t xml:space="preserve">Durante el segundo cuatrimestre de 2025, se adelantó reuniones de seguimiento y de asistencia técnica. Se realizaron 26 asistencias en el mes de Mayo, 30 Asistencias para el mes de Junio, 10 Asistencias en el mes de Julio y 81 asistencias en el mes de Agosto, para un total de 147 entidades territoriales que recibieron asistencias técnicas. Estas actividades se llevaron a cabo en el marco de las herramientas de gestión en seguridad y convivencia ciudadana, tales como los Planes Integrales de Seguridad y Convivencia Ciudadana (PISCC), los Fondos Territoriales de Seguridad (FONSET y FONSECON) y el Código Nacional de Seguridad y Convivencia Ciudadana (CNSCC). Por otro lado, se realizaron cuatro seguimientos a los Planes Integrales de Seguridad y Convivencia Ciudadana (PISCC) y 5 reuniones internas del equipo para realizar seguimiento a las asistencias técnicas. Las acciones están soportadas en listas de asistencia, actas de reunión y registros de intervención territorial.
Indicador Efectividad:
Numero de Casos Detectados de corrupión: 0 
Inidicador de efeicacia. No aplica para el periodo. Esta previsto para el tercer cuatrimestre
No se reportaron casos de incumplimiento ni se identificó la necesidad de reasignación del servidor público para el desarrollo de las actividades, por tanto no se ha materializado el riesgo.
</t>
    </r>
    <r>
      <rPr>
        <b/>
        <u/>
        <sz val="10"/>
        <color rgb="FFC00000"/>
        <rFont val="Gill Sans MT"/>
        <family val="2"/>
      </rPr>
      <t>MONITOREO OAP</t>
    </r>
    <r>
      <rPr>
        <b/>
        <sz val="10"/>
        <rFont val="Gill Sans MT"/>
        <family val="2"/>
      </rPr>
      <t xml:space="preserve">
13/08/2025:</t>
    </r>
    <r>
      <rPr>
        <sz val="10"/>
        <rFont val="Gill Sans MT"/>
        <family val="2"/>
      </rPr>
      <t xml:space="preserve"> Se solicitó reporte de los riesgos de corrupción II cuatrimestre
</t>
    </r>
    <r>
      <rPr>
        <b/>
        <sz val="10"/>
        <rFont val="Gill Sans MT"/>
        <family val="2"/>
      </rPr>
      <t>01/06/2025</t>
    </r>
    <r>
      <rPr>
        <sz val="10"/>
        <rFont val="Gill Sans MT"/>
        <family val="2"/>
      </rPr>
      <t xml:space="preserve">: Se realiza reporte por parte de la DSC
</t>
    </r>
    <r>
      <rPr>
        <b/>
        <sz val="10"/>
        <rFont val="Gill Sans MT"/>
        <family val="2"/>
      </rPr>
      <t>02/09/2025:</t>
    </r>
    <r>
      <rPr>
        <sz val="10"/>
        <rFont val="Gill Sans MT"/>
        <family val="2"/>
      </rPr>
      <t xml:space="preserve"> Se revisa y se dejan las siguientes observaciones: La actividad de la Columna AO debe ser diferente a la del control (Columna E), debe ser adicional para contribuir a mitigar el riesgo
Los riesgos deben tener indicadores de eficacia y eficiencia de acuerdo con la metodología - Se debe Formular riesgos señalando cual es de eficacia y eficiencia</t>
    </r>
  </si>
  <si>
    <r>
      <t xml:space="preserve">Durante el II cuatrimestre de 2025, la Subdirección de Proyectos participó en el Día Nacional de Lucha contra la Corrupción en Santa Marta, organizado por la Presidencia de la República, con el propósito de socializar la oferta institucional del FONSECON y explicar el proceso de radicación en SIPI, garantizando que las entidades territoriales comprendieran los requisitos y condiciones mínimas para la cofinanciación de proyectos. Se programó una actividad y esta se ejecutó en su totalidad, alcanzando una efectividad del 100% (1/1).
Evidencias: listado de asistencia, registro fotográfico y material socializado.
</t>
    </r>
    <r>
      <rPr>
        <b/>
        <u/>
        <sz val="10"/>
        <color rgb="FFC00000"/>
        <rFont val="Arial"/>
        <family val="2"/>
      </rPr>
      <t xml:space="preserve">MONITOREO OAP:
</t>
    </r>
    <r>
      <rPr>
        <b/>
        <sz val="10"/>
        <rFont val="Arial"/>
        <family val="2"/>
      </rPr>
      <t xml:space="preserve">01/09/2025: </t>
    </r>
    <r>
      <rPr>
        <sz val="10"/>
        <rFont val="Arial"/>
        <family val="2"/>
      </rPr>
      <t xml:space="preserve"> Una vez revisadas las evidencias con el seguimiento, estas no corresponden a lo reportado, se solicita  ordenar las evidencias nuevamente para corroborar el seguimiento
</t>
    </r>
    <r>
      <rPr>
        <b/>
        <sz val="10"/>
        <rFont val="Arial"/>
        <family val="2"/>
      </rPr>
      <t xml:space="preserve">02/09/2025: </t>
    </r>
    <r>
      <rPr>
        <sz val="10"/>
        <rFont val="Arial"/>
        <family val="2"/>
      </rPr>
      <t xml:space="preserve"> El seguimiento al 31 de agosto de 2025 corresponde a lo definido en la Actividad de Control y es coherente con las evidencias cargadas por la SPS; así mismo, se registra la evolución de la acción y los indicadores de eficacia y efectividad
</t>
    </r>
    <r>
      <rPr>
        <b/>
        <sz val="10"/>
        <color theme="8"/>
        <rFont val="Arial"/>
        <family val="2"/>
      </rPr>
      <t xml:space="preserve">RECOMENDACIÓN OAP: </t>
    </r>
    <r>
      <rPr>
        <sz val="10"/>
        <rFont val="Arial"/>
        <family val="2"/>
      </rPr>
      <t xml:space="preserve">
Es necesario que, la SPS revise nuevamente el Mapa de Riesgos y realice los ajustes metodológicos de acuerdo a los lineamientos que se encuentran en el  Manual de la Administración de Riesgos vigente del Ministerio del Interior.</t>
    </r>
  </si>
  <si>
    <t>Subdirección de Proyectos para la Seguridad y la Convivencia Ciudadana
 Director  de Seguridad, Convivencia Ciudadana y Gobierno</t>
  </si>
  <si>
    <t xml:space="preserve">Los funcionarios y contratistas de la dirección de Seguridad,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</si>
  <si>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r>
      <rPr>
        <sz val="10"/>
        <color theme="1"/>
        <rFont val="Gill Sans MT"/>
        <family val="2"/>
      </rPr>
      <t xml:space="preserve">El profesional designado por el director(a) de Seguridad, Convivencia Ciudadana y Gobierno realizará como mínimo dos socializaciones al año a los funcionarios y contratistas de la dirección, sobre el procedimiento </t>
    </r>
    <r>
      <rPr>
        <b/>
        <sz val="10"/>
        <color theme="1"/>
        <rFont val="Gill Sans MT"/>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0"/>
        <color theme="1"/>
        <rFont val="Gill Sans MT"/>
        <family val="2"/>
      </rPr>
      <t>, con el próposito de brindarle a los funcionarios y contratistas de ésta dependencia,  las herramientas básicas para identificar situaciones de conflicto de intereses en las cuales puedan estar inmersos dentro de su actuar administrativo. En caso de detectar que un funcionario o contratista de la DSC, no cuente con las herramientas o habilidades para identificar situaciones de conflicto de intereses en las cuales pueda estar inmerso, el profesional designado por el director(a) le socializará los lineamientos anteriormente mencionados. Como evidencia se deja las actas y/o listas de asistencia a socialización.</t>
    </r>
  </si>
  <si>
    <t>Solicitar cuatrimestralmente  a los supervisores mediante correo reporte de conflicto de intereses de los contratistas bajo su supervisión</t>
  </si>
  <si>
    <t>Dirección de Seguridad, Convivencia Ciudadana y Gobierno
Director Seguridad y Convivencia Ciudadana
Funcionarios y contratistas</t>
  </si>
  <si>
    <r>
      <t xml:space="preserve">EFICTIVIDAD:
Efectividad del plan de manejo de riesgos = </t>
    </r>
    <r>
      <rPr>
        <sz val="10"/>
        <color theme="1"/>
        <rFont val="Gill Sans MT"/>
        <family val="2"/>
      </rPr>
      <t>(# de situaciones de conflicto de intereses configurados como hechos de corrupción durante el cuatrimestre)</t>
    </r>
    <r>
      <rPr>
        <b/>
        <sz val="10"/>
        <color theme="1"/>
        <rFont val="Gill Sans MT"/>
        <family val="2"/>
      </rPr>
      <t xml:space="preserve">
</t>
    </r>
  </si>
  <si>
    <r>
      <t xml:space="preserve">En cuanto a la actividad de control y la acción,  la Dirección de Seguridad, Convivencia Ciudadana y Gobierno ha gestionado adecuadamente las posibles situaciones de conflicto de interés a través de la solicitud formal de reporte a los supervisores de contratos. La ausencia de situaciones que se hayan configurado como hechos de corrupción sugiere que los procesos de identificación y manejo de conflictos de interés están siendo gestionados de manera efectiva. Además, la respuesta recibida de los supervisores confirma que las medidas preventivas y correctivas están siendo implementadas con éxito, asegurando que no se generen riesgos asociados a la corrupción dentro de la administración.
</t>
    </r>
    <r>
      <rPr>
        <b/>
        <sz val="10"/>
        <color theme="1"/>
        <rFont val="Gill Sans MT"/>
        <family val="2"/>
      </rPr>
      <t>Indicador</t>
    </r>
    <r>
      <rPr>
        <sz val="10"/>
        <color theme="1"/>
        <rFont val="Gill Sans MT"/>
        <family val="2"/>
      </rPr>
      <t xml:space="preserve">
•  Número de situaciones de conflicto de interés configuradas como hechos de corrupción = 0 
•  Resultado del indicador = 0 situaciones configuradas como hechos de corrupción 
</t>
    </r>
  </si>
  <si>
    <r>
      <t xml:space="preserve">EFICACIA:
Socializaciones </t>
    </r>
    <r>
      <rPr>
        <sz val="10"/>
        <color theme="1"/>
        <rFont val="Gill Sans MT"/>
        <family val="2"/>
      </rPr>
      <t>(# de socializaciones realizadas / # de socializaciones programadas)</t>
    </r>
  </si>
  <si>
    <t xml:space="preserve">En cuanto a la actividad de control y la acción, Durante el primer cuatrimestre de 2025, la Dirección de Seguridad, Convivencia Ciudadana y Gobierno dio cumplimiento a la actividad de control prevista, considerando que es necesario e indispensable realizar la solicitud formal a las áreas competentes para avanzar con el proceso de capacitación sobre el Trámite de la Declaratoria de Conflicto de Intereses, el Código de Ética del Ministerio del Interior (Resolución 904 de 2017) y la Guía expedida por el DAFP. En este sentido, se remitió el memorando correspondiente a la Subdirección de Gestión Humana y a la Oficina de Control Interno Disciplinario, como primer paso para garantizar el desarrollo de las capacitaciones programadas. Aunque a la fecha no se han ejecutado las jornadas de formación, esta gestión representa una acción clave y oportuna para cumplir con la meta anual establecida y fortalecer las competencias éticas de los funcionarios y contratistas de la Dirección.
</t>
  </si>
  <si>
    <r>
      <t xml:space="preserve">En cuanto a la actividad de control y la acción,  la Dirección de Seguridad, Convivencia Ciudadana y Gobierno ha gestionado adecuadamente las posibles situaciones de conflicto de interés a través de la solicitud formal de reporte a los supervisores de contratos. La ausencia de situaciones que se hayan configurado como hechos de corrupción sugiere que los procesos de identificación y manejo de conflictos de interés están siendo gestionados de manera efectiva. Además, la respuesta recibida de los supervisores confirma que las medidas preventivas y correctivas están siendo implementadas con éxito, asegurando que no se generen riesgos asociados a la corrupción ni al conflicto de interés dentro de la administración.
</t>
    </r>
    <r>
      <rPr>
        <b/>
        <sz val="10"/>
        <color theme="1"/>
        <rFont val="Gill Sans MT"/>
        <family val="2"/>
      </rPr>
      <t>Indicador</t>
    </r>
    <r>
      <rPr>
        <sz val="10"/>
        <color theme="1"/>
        <rFont val="Gill Sans MT"/>
        <family val="2"/>
      </rPr>
      <t xml:space="preserve">
•  Número de situaciones de conflicto de interés configuradas como hechos de corrupción = 0 
•  Resultado del indicador = 0 situaciones configuradas como hechos de corrupción 
</t>
    </r>
    <r>
      <rPr>
        <sz val="10"/>
        <color rgb="FFFF0000"/>
        <rFont val="Gill Sans MT"/>
        <family val="2"/>
      </rPr>
      <t xml:space="preserve">
</t>
    </r>
    <r>
      <rPr>
        <b/>
        <u/>
        <sz val="10"/>
        <color rgb="FFC00000"/>
        <rFont val="Gill Sans MT"/>
        <family val="2"/>
      </rPr>
      <t>MONITOREO OAP</t>
    </r>
    <r>
      <rPr>
        <b/>
        <sz val="10"/>
        <rFont val="Gill Sans MT"/>
        <family val="2"/>
      </rPr>
      <t xml:space="preserve">
13/08/2025:</t>
    </r>
    <r>
      <rPr>
        <sz val="10"/>
        <rFont val="Gill Sans MT"/>
        <family val="2"/>
      </rPr>
      <t xml:space="preserve"> Se solicitó reporte de los riesgos de corrupción II cuatrimestre
</t>
    </r>
    <r>
      <rPr>
        <b/>
        <sz val="10"/>
        <rFont val="Gill Sans MT"/>
        <family val="2"/>
      </rPr>
      <t>01/06/2025:</t>
    </r>
    <r>
      <rPr>
        <sz val="10"/>
        <rFont val="Gill Sans MT"/>
        <family val="2"/>
      </rPr>
      <t xml:space="preserve"> Se realiza reporte por parte de la DSC
</t>
    </r>
    <r>
      <rPr>
        <b/>
        <sz val="10"/>
        <rFont val="Gill Sans MT"/>
        <family val="2"/>
      </rPr>
      <t>02/09/2025:</t>
    </r>
    <r>
      <rPr>
        <sz val="10"/>
        <rFont val="Gill Sans MT"/>
        <family val="2"/>
      </rPr>
      <t xml:space="preserve"> Se revisa y se dejan las siguientes observaciones: La actividad de la Columna AO debe ser diferente a la del control (Columna F), debe ser adicional para contribuir a mitigar el riesgo</t>
    </r>
  </si>
  <si>
    <r>
      <t xml:space="preserve">En el marco de la actividad de control y acción, la Dirección de Seguridad Convivencia Ciudadana y Gobierno (DSC) realizó una solicitud de apoyo para la realización de jornadas de sensibilización. Sin embargo, la Subdirección de Gestión Humana informó que estas capacitaciones ya no serían impartidas de forma centralizada, y que, en adelante, cada dependencia debía asumir la responsabilidad de socializar internamente dichos temas.
En este sentido, durante el segundo cuatrimestre se designó a un servidor público de la DSC para capacitarse en los temas relacionados con el Programa de Transparencia y Ética Pública, así como en inhabilidades, incompatibilidades, conflicto de intereses, recusaciones e impedimentos. Posteriormente, se llevó a cabo una mesa de trabajo interna con el fin de definir las acciones necesarias para implementar, de manera autónoma, jornadas de socialización orientadas a fortalecer el conocimiento sobre el trámite de la Declaratoria de Conflicto de Intereses y el Código de Ética del Ministerio del Interior.
En este sentido, en dicha mesa de trabajo se realizó la revisión de los avances en la estructuración, definición de compromisos y organización de los temas. Esta actividad representa un paso clave para establecer el cronograma de socializaciones y asegurar el cumplimiento de la meta institucional al finalizar el año, contribuyendo así al fortalecimiento de las competencias en ética </t>
    </r>
    <r>
      <rPr>
        <sz val="10"/>
        <rFont val="Gill Sans MT"/>
        <family val="2"/>
      </rPr>
      <t xml:space="preserve">y transparencia de todos los servidores públicos de la Dirección.
Indicador de eficacia: Se ajusto el indicador y aplicará a partir del próximo cuatrimestre
</t>
    </r>
    <r>
      <rPr>
        <b/>
        <u/>
        <sz val="10"/>
        <color rgb="FFC00000"/>
        <rFont val="Gill Sans MT"/>
        <family val="2"/>
      </rPr>
      <t>MONITOREO OAP</t>
    </r>
    <r>
      <rPr>
        <sz val="10"/>
        <color rgb="FFFF0000"/>
        <rFont val="Gill Sans MT"/>
        <family val="2"/>
      </rPr>
      <t xml:space="preserve">
</t>
    </r>
    <r>
      <rPr>
        <b/>
        <sz val="10"/>
        <rFont val="Gill Sans MT"/>
        <family val="2"/>
      </rPr>
      <t>13/08/2025:</t>
    </r>
    <r>
      <rPr>
        <sz val="10"/>
        <rFont val="Gill Sans MT"/>
        <family val="2"/>
      </rPr>
      <t xml:space="preserve"> Se solicitó reporte de los riesgos de corrupción II cuatrimestre
</t>
    </r>
    <r>
      <rPr>
        <b/>
        <sz val="10"/>
        <rFont val="Gill Sans MT"/>
        <family val="2"/>
      </rPr>
      <t>01/06/2025:</t>
    </r>
    <r>
      <rPr>
        <sz val="10"/>
        <rFont val="Gill Sans MT"/>
        <family val="2"/>
      </rPr>
      <t xml:space="preserve"> Se realiza reporte por parte de la DSC
</t>
    </r>
    <r>
      <rPr>
        <b/>
        <sz val="10"/>
        <rFont val="Gill Sans MT"/>
        <family val="2"/>
      </rPr>
      <t>02/09/2025:</t>
    </r>
    <r>
      <rPr>
        <sz val="10"/>
        <rFont val="Gill Sans MT"/>
        <family val="2"/>
      </rPr>
      <t xml:space="preserve"> Se revisa y se dejan las siguientes observaciones: La actividad de la Columna AO debe ser diferente a la del control (Columna F), debe ser adicional para contribuir a mitigar el riesgo
No se reporta seguimiento del indicador</t>
    </r>
  </si>
  <si>
    <r>
      <t xml:space="preserve">CA1. </t>
    </r>
    <r>
      <rPr>
        <sz val="10"/>
        <color indexed="8"/>
        <rFont val="Gill Sans MT"/>
        <family val="2"/>
      </rPr>
      <t>Desconocimiento del marco legal de la libertad religiosa en Colombia por parte del funcionario que proyecta el decreto</t>
    </r>
  </si>
  <si>
    <r>
      <rPr>
        <b/>
        <sz val="10"/>
        <color theme="1"/>
        <rFont val="Gill Sans MT"/>
        <family val="2"/>
      </rPr>
      <t xml:space="preserve">1. </t>
    </r>
    <r>
      <rPr>
        <sz val="10"/>
        <color theme="1"/>
        <rFont val="Gill Sans MT"/>
        <family val="2"/>
      </rPr>
      <t xml:space="preserve">Presentación de tutelas, demandas en contra del Decreto expedido por el Ministerio
</t>
    </r>
    <r>
      <rPr>
        <b/>
        <sz val="10"/>
        <color theme="1"/>
        <rFont val="Gill Sans MT"/>
        <family val="2"/>
      </rPr>
      <t xml:space="preserve">2. </t>
    </r>
    <r>
      <rPr>
        <sz val="10"/>
        <color theme="1"/>
        <rFont val="Gill Sans MT"/>
        <family val="2"/>
      </rPr>
      <t xml:space="preserve">Inconformidad por parte del sector religioso.
</t>
    </r>
    <r>
      <rPr>
        <b/>
        <sz val="10"/>
        <color theme="1"/>
        <rFont val="Gill Sans MT"/>
        <family val="2"/>
      </rPr>
      <t>3.</t>
    </r>
    <r>
      <rPr>
        <sz val="10"/>
        <color theme="1"/>
        <rFont val="Gill Sans MT"/>
        <family val="2"/>
      </rPr>
      <t xml:space="preserve"> Pérdida de la imagen institucional</t>
    </r>
  </si>
  <si>
    <t xml:space="preserve"> Director (a) Asuntos Religiosos</t>
  </si>
  <si>
    <t>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 y actas de asistencia.</t>
  </si>
  <si>
    <t>Fichas relatorías, lista de asistencias, registros fotográficos, Actas de reunión.</t>
  </si>
  <si>
    <r>
      <rPr>
        <b/>
        <sz val="10"/>
        <rFont val="Arial"/>
        <family val="2"/>
      </rPr>
      <t xml:space="preserve">Eficacia: </t>
    </r>
    <r>
      <rPr>
        <sz val="10"/>
        <rFont val="Arial"/>
        <family val="2"/>
      </rPr>
      <t xml:space="preserve">Capacitaciones relacionadas con la tramitología y conocimiento de la misma 
</t>
    </r>
    <r>
      <rPr>
        <b/>
        <sz val="10"/>
        <rFont val="Arial"/>
        <family val="2"/>
      </rPr>
      <t xml:space="preserve">
Efectividad: </t>
    </r>
    <r>
      <rPr>
        <sz val="10"/>
        <rFont val="Arial"/>
        <family val="2"/>
      </rPr>
      <t>Número de quejas y denuncias presentadas por los ciudadanos resueltas/ Número de quejas y denuncias presentadas por los ciudadanos allegadas) *100</t>
    </r>
  </si>
  <si>
    <r>
      <t xml:space="preserve">Los colaboradores (Profesionales y/o contratistas) de la Dirección de Asuntos Religiosos, fueron capacitados a través de los diferentes medios existentes en el ministerio, con el fin de que cuenten con la suficiente experticia para informar a la comunidad religiosa sobre los diferentes tramites, procesos, acciones y el marco legal que rige a la dirección, además, de constatar que lo comunicado al público religioso sea lo más veraz para así evitar estafas o engaños de personas inescrupulosas  
A continuación, se relaciona el avance a los indicadores:
</t>
    </r>
    <r>
      <rPr>
        <b/>
        <sz val="10"/>
        <rFont val="Arial"/>
        <family val="2"/>
      </rPr>
      <t>Eficacia:</t>
    </r>
    <r>
      <rPr>
        <sz val="10"/>
        <rFont val="Arial"/>
        <family val="2"/>
      </rPr>
      <t xml:space="preserve"> 4 Capacitaciones
</t>
    </r>
    <r>
      <rPr>
        <b/>
        <sz val="10"/>
        <rFont val="Arial"/>
        <family val="2"/>
      </rPr>
      <t>Efectividad:</t>
    </r>
    <r>
      <rPr>
        <sz val="10"/>
        <rFont val="Arial"/>
        <family val="2"/>
      </rPr>
      <t xml:space="preserve"> (4/4)*100=100%</t>
    </r>
  </si>
  <si>
    <r>
      <t xml:space="preserve">A los contratistas que ingresaron a la Dirección de Asuntos Religiosos se les brindó capacitación mediante una reunión informativa, liderada por el Director de la dependencia, con el propósito de actualizar sus conocimientos sobre el marco legal de la libertad religiosa en Colombia y fortalecer su idoneidad para orientar a la comunidad en relación con trámites, procedimientos, acciones y el reconocimiento de personerías jurídicas. En relación con las acciones en el transcurso del segundo cuatrimestre del año, la comunidad religiosa recibió información sobre la gratuidad de los trámites, procesos y demás disposiciones que regulan a la DAR, así como sobre la optimización en el uso de las herramientas de la dirección para prevenir posibles actos de corrupción por parte de terceros. Este resultado se alcanzó gracias a las asistencias técnicas impartidos por  los funcionarios y contratistas.
Avance frente a los indicadores:
</t>
    </r>
    <r>
      <rPr>
        <b/>
        <sz val="10"/>
        <color theme="1"/>
        <rFont val="Arial"/>
        <family val="2"/>
      </rPr>
      <t xml:space="preserve">Eficacia: </t>
    </r>
    <r>
      <rPr>
        <sz val="10"/>
        <color theme="1"/>
        <rFont val="Arial"/>
        <family val="2"/>
      </rPr>
      <t xml:space="preserve">1 capacitación realizada
</t>
    </r>
    <r>
      <rPr>
        <b/>
        <sz val="10"/>
        <color theme="1"/>
        <rFont val="Arial"/>
        <family val="2"/>
      </rPr>
      <t>Efectividad:</t>
    </r>
    <r>
      <rPr>
        <sz val="10"/>
        <color theme="1"/>
        <rFont val="Arial"/>
        <family val="2"/>
      </rPr>
      <t xml:space="preserve"> No allegaron quejas o denuncias por parte de los ciudadanos
</t>
    </r>
    <r>
      <rPr>
        <b/>
        <u/>
        <sz val="10"/>
        <color rgb="FFC00000"/>
        <rFont val="Arial"/>
        <family val="2"/>
      </rPr>
      <t>MONITOREO OAP</t>
    </r>
    <r>
      <rPr>
        <sz val="10"/>
        <rFont val="Arial"/>
        <family val="2"/>
      </rPr>
      <t xml:space="preserve">
</t>
    </r>
    <r>
      <rPr>
        <b/>
        <sz val="10"/>
        <rFont val="Arial"/>
        <family val="2"/>
      </rPr>
      <t xml:space="preserve">02/09/2025: </t>
    </r>
    <r>
      <rPr>
        <sz val="10"/>
        <rFont val="Arial"/>
        <family val="2"/>
      </rPr>
      <t xml:space="preserve">Se deben seguir los lineamientos establecidos en el memorando de solicitud, así como los emitidos a través del correo correspondiente y los impartidos durante la capacitación brindada. El seguimiento debe reportarse en términos de lo que ya ocurrió es decir, redactado en pasado y reflejando las acciones efectivamente ejecutadas, de acuerdo con lo establecido en la actividad de control (columna F), las acciones (columna AO) y de los indicadores (Columna AW). Para este caso específico, se debe incluir en la descripción, así como aportar las evidencias de las capacitaciones desarrolladas por el Director (a) de Asuntos Religiosos mensualmente acerca de actualización frente al conocimiento del marco legal de la libertad religiosa en Colombia,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 Adicional se debe incluir el avance de las acciones y de los indicadores. Las evidencias actualmente cargadas no corresponden con lo indicado en la actividad de control, por lo que es necesario que se revisen y se actualicen en SharePoint.
</t>
    </r>
    <r>
      <rPr>
        <b/>
        <sz val="10"/>
        <rFont val="Arial"/>
        <family val="2"/>
      </rPr>
      <t xml:space="preserve">03/09/2025: </t>
    </r>
    <r>
      <rPr>
        <sz val="10"/>
        <rFont val="Arial"/>
        <family val="2"/>
      </rPr>
      <t>El seguimiento reportado coincide con lo registrado en la actividad de control, incluyendo las acciones y los indicadores correspondientes. No reporta materialización del riesgo, por lo que no reporta la aplicación de la acción de contingencia. La evidencia aportada es consistentes con lo establecido en la actividad de control; sin embargo, se identificó que el acta utilizada corresponde a una versión no actualizada y contiene un logo institucional que no es el vigente. Se recomienda socializar con el equipo de trabajo cuál es el logo institucional vigente, conforme a lo establecido en la Ley 2345 de 2023, "Por medio de la cual se implementa el manual de identidad visual de las entidades estatales, se prohíben las marcas de gobierno y se establecen medidas para la austeridad en la publicidad estatal”, así como el uso de formatos en su versión vigente de acuerdo con lo establecido en el Sistema Integrado de Gestión Institucional y el Manual Menejo de la Información Documentada</t>
    </r>
  </si>
  <si>
    <t>Dirección de Asuntos Indigenas, Rom y Minorías
Coordinación del Grupo de Investigación y Registro Dirección de Asuntos indígenas, Rom y Minorías.</t>
  </si>
  <si>
    <t>Dirección de Asuntos Indigenas, Rom y Minorías
Lider del area Juridica de la DA</t>
  </si>
  <si>
    <t>Subdirección de Proyectos para la Seguridad y la Convivencia Ciudadana
Comité Técnico y/o Evaluador de FONSECON
director Seguridad, Convivencia Ciudadana y Gobierno</t>
  </si>
  <si>
    <t xml:space="preserve">Dirección de Asuntos Religiosos
Director (a) de Asuntos Religiosos </t>
  </si>
  <si>
    <t>Subdirección de Proyectos para la Seguridad y la Convivencia
Subdirección de Proyectos para la Seguridad y la Convivencia Ciudadana y Subdirección de Gestión Humana</t>
  </si>
  <si>
    <r>
      <rPr>
        <b/>
        <sz val="10"/>
        <color theme="1"/>
        <rFont val="Gill Sans MT"/>
        <family val="2"/>
      </rPr>
      <t xml:space="preserve">CA1.  </t>
    </r>
    <r>
      <rPr>
        <sz val="10"/>
        <color theme="1"/>
        <rFont val="Gill Sans MT"/>
        <family val="2"/>
      </rPr>
      <t xml:space="preserve">Debilidad en la asesoría para el acceso a los trámites y servicios ofrecidos por la Dirección de Comunidades Negras, Afrocolombianas, Raizales y Palenqueras, dirigidos a la comunidad NARP del país, así como en su aplicación e interacción a través de los diferentes canales establecidos para tal fin.          </t>
    </r>
    <r>
      <rPr>
        <b/>
        <sz val="10"/>
        <color theme="1"/>
        <rFont val="Gill Sans MT"/>
        <family val="2"/>
      </rPr>
      <t xml:space="preserve"> 
CA2.</t>
    </r>
    <r>
      <rPr>
        <sz val="10"/>
        <color theme="1"/>
        <rFont val="Gill Sans MT"/>
        <family val="2"/>
      </rPr>
      <t xml:space="preserve">  Solicitud de dádivas o presiones y amenazas por parte de los interesados a un funcionario o servidor público, vulnerando los derechos de los usuarios.</t>
    </r>
  </si>
  <si>
    <r>
      <rPr>
        <b/>
        <sz val="10"/>
        <color theme="1"/>
        <rFont val="Gill Sans MT"/>
        <family val="2"/>
      </rPr>
      <t xml:space="preserve">CA1.  </t>
    </r>
    <r>
      <rPr>
        <sz val="10"/>
        <color theme="1"/>
        <rFont val="Gill Sans MT"/>
        <family val="2"/>
      </rPr>
      <t xml:space="preserve">Debilidad en la asesoría para el acceso a los trámites y servicios ofrecidos por la Dirección de Comunidades Negras, Afrocolombianas, Raizales y Palenqueras, dirigidos a la comunidad NARP del país, así como en su aplicación e interacción a través de los diferentes canales establecidos para tal fin.         </t>
    </r>
    <r>
      <rPr>
        <b/>
        <sz val="10"/>
        <color theme="1"/>
        <rFont val="Gill Sans MT"/>
        <family val="2"/>
      </rPr>
      <t xml:space="preserve">      
CA2.  </t>
    </r>
    <r>
      <rPr>
        <sz val="10"/>
        <color theme="1"/>
        <rFont val="Gill Sans MT"/>
        <family val="2"/>
      </rPr>
      <t>Solicitud de dádivas o presiones y amenazas por parte de los interesados a un funcionario o servidor público, vulnerando los derechos de los usuarios.</t>
    </r>
  </si>
  <si>
    <t>Posibilidad de que por debilidad en la asesoría para el acceso a los trámites y servicios ofrecidos por la Dirección de Comunidades Negras, Afrocolombianas, Raizales y Palenqueras, dirigidos a la comunidad NARP del país, así como en su aplicación e interacción a través de los diferentes canales establecidos para tal fin,  además, que por solicitudes de dádivas o presiones y amenazas por parte de los interesados a un funcionario o servidor público, vulnerando los derechos de los usuarios, se pueda incumplir y generar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lo que puede generar pérdida y deterioro de la imagen institucional, y a la vez expedición de actos administrativos que vulneran los derechos de los Usuarios.</t>
  </si>
  <si>
    <t>Posibilidad de que por debilidad en la asesoría para el acceso a los trámites y servicios ofrecidos por la Dirección de Comunidades Negras, Afrocolombianas, Raizales y Palenqueras, dirigidos a la comunidad NARP del país, así como en su aplicación e interacción a través de los diferentes canales establecidos para tal fin,  y a su vez que, por solicitud de dádivas o presiones y amenazas por parte de los interesados a un funcionario o servidor público, vulnerando los derechos de los usuarios. Se pueda manipular y extraer información de las bases de datos a favor de terceros, lo que puede generar fallas en la operatividad del procedimiento, reprocesos, Información sesgada y posible pérdida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</si>
</sst>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9">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sz val="12"/>
      <color theme="1"/>
      <name val="Arial"/>
      <family val="2"/>
    </font>
    <font>
      <sz val="11"/>
      <name val="Arial"/>
      <family val="2"/>
    </font>
    <font>
      <sz val="11"/>
      <color rgb="FFFF0000"/>
      <name val="Arial"/>
      <family val="2"/>
    </font>
    <font>
      <sz val="10"/>
      <color rgb="FFFF0000"/>
      <name val="Gill Sans MT"/>
      <family val="2"/>
    </font>
    <font>
      <b/>
      <sz val="11"/>
      <color theme="0"/>
      <name val="Gill Sans MT"/>
      <family val="2"/>
    </font>
    <font>
      <b/>
      <sz val="9"/>
      <color theme="1"/>
      <name val="Arial"/>
      <family val="2"/>
    </font>
    <font>
      <sz val="11"/>
      <color rgb="FFFF0000"/>
      <name val="Arial Narrow"/>
      <family val="2"/>
    </font>
    <font>
      <sz val="12"/>
      <color rgb="FFFF0000"/>
      <name val="Arial"/>
      <family val="2"/>
    </font>
    <font>
      <sz val="10"/>
      <color rgb="FFFF0000"/>
      <name val="Arial"/>
      <family val="2"/>
    </font>
    <font>
      <b/>
      <sz val="10"/>
      <color rgb="FFFF0000"/>
      <name val="Gill Sans MT"/>
      <family val="2"/>
    </font>
    <font>
      <b/>
      <sz val="11"/>
      <color rgb="FFFF0000"/>
      <name val="Arial"/>
      <family val="2"/>
    </font>
    <font>
      <b/>
      <sz val="10"/>
      <name val="Arial"/>
      <family val="2"/>
    </font>
    <font>
      <b/>
      <sz val="12"/>
      <color theme="1"/>
      <name val="Arial"/>
      <family val="2"/>
    </font>
    <font>
      <sz val="9"/>
      <color rgb="FFFF0000"/>
      <name val="Arial"/>
      <family val="2"/>
    </font>
    <font>
      <b/>
      <sz val="22"/>
      <color rgb="FF000000"/>
      <name val="Calibri"/>
      <family val="2"/>
    </font>
    <font>
      <b/>
      <sz val="14"/>
      <name val="Calibri"/>
      <family val="2"/>
    </font>
    <font>
      <b/>
      <sz val="16"/>
      <color rgb="FF000000"/>
      <name val="Calibri"/>
      <family val="2"/>
    </font>
    <font>
      <b/>
      <sz val="12"/>
      <color rgb="FFFF0000"/>
      <name val="Arial"/>
      <family val="2"/>
    </font>
    <font>
      <b/>
      <sz val="12"/>
      <name val="Arial"/>
      <family val="2"/>
    </font>
    <font>
      <sz val="12"/>
      <name val="Arial"/>
      <family val="2"/>
    </font>
    <font>
      <sz val="9"/>
      <color theme="1"/>
      <name val="Arial"/>
      <family val="2"/>
    </font>
    <font>
      <b/>
      <sz val="11"/>
      <name val="Gill Sans MT"/>
      <family val="2"/>
    </font>
    <font>
      <sz val="10"/>
      <color theme="1"/>
      <name val="Arial Narrow"/>
      <family val="2"/>
    </font>
    <font>
      <b/>
      <sz val="16"/>
      <name val="Gill Sans MT"/>
      <family val="2"/>
    </font>
    <font>
      <sz val="12"/>
      <color rgb="FF000000"/>
      <name val="Arial"/>
      <family val="2"/>
    </font>
    <font>
      <i/>
      <sz val="12"/>
      <color theme="1"/>
      <name val="Arial"/>
      <family val="2"/>
    </font>
    <font>
      <b/>
      <sz val="12"/>
      <color theme="9" tint="-0.249977111117893"/>
      <name val="Arial"/>
      <family val="2"/>
    </font>
    <font>
      <sz val="14"/>
      <color theme="1"/>
      <name val="Arial Narrow"/>
      <family val="2"/>
    </font>
    <font>
      <b/>
      <sz val="14"/>
      <color theme="1"/>
      <name val="Arial Narrow"/>
      <family val="2"/>
    </font>
    <font>
      <b/>
      <sz val="20"/>
      <color theme="1"/>
      <name val="Arial Narrow"/>
      <family val="2"/>
    </font>
    <font>
      <b/>
      <sz val="12"/>
      <color theme="1"/>
      <name val="Arial Narrow"/>
      <family val="2"/>
    </font>
    <font>
      <sz val="14"/>
      <name val="Arial Narrow"/>
      <family val="2"/>
    </font>
    <font>
      <sz val="12"/>
      <name val="Arial Narrow"/>
      <family val="2"/>
    </font>
    <font>
      <sz val="9"/>
      <name val="Arial"/>
      <family val="2"/>
    </font>
    <font>
      <sz val="12"/>
      <color theme="1"/>
      <name val="Arial "/>
    </font>
    <font>
      <sz val="12"/>
      <name val="Arial "/>
    </font>
    <font>
      <sz val="16"/>
      <color indexed="81"/>
      <name val="Tahoma"/>
      <family val="2"/>
    </font>
    <font>
      <sz val="14"/>
      <color indexed="81"/>
      <name val="Tahoma"/>
      <family val="2"/>
    </font>
    <font>
      <sz val="12"/>
      <color rgb="FFFF0000"/>
      <name val="Arial "/>
    </font>
    <font>
      <b/>
      <sz val="14"/>
      <color indexed="81"/>
      <name val="Tahoma"/>
      <family val="2"/>
    </font>
    <font>
      <b/>
      <sz val="9"/>
      <color indexed="81"/>
      <name val="Tahoma"/>
      <family val="2"/>
    </font>
    <font>
      <sz val="9"/>
      <color indexed="81"/>
      <name val="Tahoma"/>
      <family val="2"/>
    </font>
    <font>
      <sz val="12"/>
      <color rgb="FF0070C0"/>
      <name val="Arial"/>
      <family val="2"/>
    </font>
    <font>
      <sz val="10"/>
      <color indexed="81"/>
      <name val="Tahoma"/>
      <family val="2"/>
    </font>
    <font>
      <sz val="11"/>
      <color rgb="FF000000"/>
      <name val="Arial"/>
      <family val="2"/>
    </font>
    <font>
      <b/>
      <sz val="11"/>
      <color rgb="FF000000"/>
      <name val="Arial"/>
      <family val="2"/>
    </font>
    <font>
      <sz val="13"/>
      <name val="Arial Narrow"/>
      <family val="2"/>
    </font>
    <font>
      <b/>
      <sz val="9"/>
      <name val="Arial"/>
      <family val="2"/>
    </font>
    <font>
      <u/>
      <sz val="9"/>
      <color rgb="FFC00000"/>
      <name val="Arial"/>
      <family val="2"/>
    </font>
    <font>
      <b/>
      <u/>
      <sz val="10"/>
      <color rgb="FFC00000"/>
      <name val="Arial"/>
      <family val="2"/>
    </font>
    <font>
      <sz val="8"/>
      <color theme="1"/>
      <name val="Arial"/>
      <family val="2"/>
    </font>
    <font>
      <u/>
      <sz val="10"/>
      <color rgb="FFC00000"/>
      <name val="Arial"/>
      <family val="2"/>
    </font>
    <font>
      <sz val="13"/>
      <color theme="1"/>
      <name val="Arial Narrow"/>
      <family val="2"/>
    </font>
    <font>
      <b/>
      <u/>
      <sz val="13"/>
      <color rgb="FFC00000"/>
      <name val="Arial Narrow"/>
      <family val="2"/>
    </font>
    <font>
      <b/>
      <sz val="13"/>
      <color theme="1"/>
      <name val="Arial Narrow"/>
      <family val="2"/>
    </font>
    <font>
      <b/>
      <sz val="10"/>
      <color theme="8"/>
      <name val="Arial"/>
      <family val="2"/>
    </font>
    <font>
      <u/>
      <sz val="10"/>
      <name val="Arial"/>
      <family val="2"/>
    </font>
    <font>
      <b/>
      <u/>
      <sz val="10"/>
      <name val="Arial"/>
      <family val="2"/>
    </font>
    <font>
      <b/>
      <u/>
      <sz val="9"/>
      <color rgb="FFC00000"/>
      <name val="Arial"/>
      <family val="2"/>
    </font>
    <font>
      <b/>
      <sz val="11"/>
      <name val="Arial"/>
      <family val="2"/>
    </font>
    <font>
      <b/>
      <u/>
      <sz val="11"/>
      <color rgb="FFC00000"/>
      <name val="Arial"/>
      <family val="2"/>
    </font>
    <font>
      <b/>
      <u/>
      <sz val="10"/>
      <color rgb="FFC00000"/>
      <name val="Gill Sans MT"/>
      <family val="2"/>
    </font>
    <font>
      <sz val="10"/>
      <color indexed="8"/>
      <name val="Gill Sans MT"/>
      <family val="2"/>
    </font>
  </fonts>
  <fills count="3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
      <patternFill patternType="solid">
        <fgColor rgb="FFFFFFFF"/>
        <bgColor rgb="FF000000"/>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dashed">
        <color rgb="FF548235"/>
      </left>
      <right style="dashed">
        <color rgb="FF548235"/>
      </right>
      <top style="dashed">
        <color rgb="FF548235"/>
      </top>
      <bottom style="dashed">
        <color rgb="FF548235"/>
      </bottom>
      <diagonal/>
    </border>
    <border>
      <left/>
      <right style="dashed">
        <color rgb="FF548235"/>
      </right>
      <top style="dashed">
        <color rgb="FF548235"/>
      </top>
      <bottom style="dashed">
        <color rgb="FF548235"/>
      </bottom>
      <diagonal/>
    </border>
    <border>
      <left style="dashed">
        <color theme="9" tint="-0.24994659260841701"/>
      </left>
      <right style="dashed">
        <color theme="9" tint="-0.24994659260841701"/>
      </right>
      <top style="dotted">
        <color theme="9" tint="-0.24994659260841701"/>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7" fillId="0" borderId="0"/>
    <xf numFmtId="9" fontId="7" fillId="0" borderId="0" applyFont="0" applyFill="0" applyBorder="0" applyAlignment="0" applyProtection="0"/>
    <xf numFmtId="0" fontId="43" fillId="0" borderId="0"/>
    <xf numFmtId="0" fontId="52" fillId="0" borderId="0"/>
  </cellStyleXfs>
  <cellXfs count="155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6"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6"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6"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4" xfId="0" applyFont="1" applyFill="1" applyBorder="1" applyAlignment="1">
      <alignment horizontal="center"/>
    </xf>
    <xf numFmtId="0" fontId="31" fillId="11" borderId="0" xfId="0" applyFont="1" applyFill="1" applyAlignment="1">
      <alignment horizontal="center" vertical="center"/>
    </xf>
    <xf numFmtId="0" fontId="18" fillId="0" borderId="68"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8"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39"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0" fontId="34" fillId="9" borderId="53" xfId="0" applyFont="1" applyFill="1" applyBorder="1" applyAlignment="1" applyProtection="1">
      <alignment horizontal="left" vertical="center"/>
      <protection hidden="1"/>
    </xf>
    <xf numFmtId="0" fontId="45" fillId="10" borderId="82" xfId="3" applyFont="1" applyFill="1" applyBorder="1"/>
    <xf numFmtId="0" fontId="45" fillId="10" borderId="4" xfId="3" applyFont="1" applyFill="1" applyBorder="1"/>
    <xf numFmtId="0" fontId="45" fillId="10" borderId="68"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56" fillId="10" borderId="0" xfId="0" applyFont="1" applyFill="1"/>
    <xf numFmtId="0" fontId="56" fillId="0" borderId="0" xfId="0" applyFont="1"/>
    <xf numFmtId="0" fontId="56" fillId="10" borderId="0" xfId="0" applyFont="1" applyFill="1" applyAlignment="1">
      <alignment horizontal="center" vertical="center"/>
    </xf>
    <xf numFmtId="0" fontId="56" fillId="10" borderId="0" xfId="0" applyFont="1" applyFill="1" applyAlignment="1">
      <alignment horizontal="center"/>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6" fillId="0" borderId="0" xfId="0" applyFont="1" applyAlignment="1">
      <alignment horizontal="center" vertical="center"/>
    </xf>
    <xf numFmtId="0" fontId="56" fillId="0" borderId="0" xfId="0" applyFont="1" applyAlignment="1">
      <alignment horizontal="center"/>
    </xf>
    <xf numFmtId="0" fontId="63" fillId="10" borderId="0" xfId="0" applyFont="1" applyFill="1" applyAlignment="1">
      <alignment vertical="center"/>
    </xf>
    <xf numFmtId="0" fontId="67" fillId="25" borderId="33" xfId="0" applyFont="1" applyFill="1" applyBorder="1" applyAlignment="1" applyProtection="1">
      <alignment horizontal="center" vertical="center" wrapText="1" readingOrder="1"/>
      <protection hidden="1"/>
    </xf>
    <xf numFmtId="0" fontId="67" fillId="25" borderId="38" xfId="0" applyFont="1" applyFill="1" applyBorder="1" applyAlignment="1" applyProtection="1">
      <alignment horizontal="center" vertical="center" wrapText="1" readingOrder="1"/>
      <protection hidden="1"/>
    </xf>
    <xf numFmtId="0" fontId="67" fillId="25" borderId="61" xfId="0" applyFont="1" applyFill="1" applyBorder="1" applyAlignment="1" applyProtection="1">
      <alignment horizontal="center" vertical="center" wrapText="1" readingOrder="1"/>
      <protection hidden="1"/>
    </xf>
    <xf numFmtId="0" fontId="67" fillId="26" borderId="33" xfId="0" applyFont="1" applyFill="1" applyBorder="1" applyAlignment="1" applyProtection="1">
      <alignment horizontal="center" wrapText="1" readingOrder="1"/>
      <protection hidden="1"/>
    </xf>
    <xf numFmtId="0" fontId="67" fillId="26" borderId="38" xfId="0" applyFont="1" applyFill="1" applyBorder="1" applyAlignment="1" applyProtection="1">
      <alignment horizontal="center" wrapText="1" readingOrder="1"/>
      <protection hidden="1"/>
    </xf>
    <xf numFmtId="0" fontId="67" fillId="26" borderId="61" xfId="0" applyFont="1" applyFill="1" applyBorder="1" applyAlignment="1" applyProtection="1">
      <alignment horizontal="center" wrapText="1" readingOrder="1"/>
      <protection hidden="1"/>
    </xf>
    <xf numFmtId="0" fontId="67" fillId="25" borderId="12" xfId="0" applyFont="1" applyFill="1" applyBorder="1" applyAlignment="1" applyProtection="1">
      <alignment horizontal="center" vertical="center" wrapText="1" readingOrder="1"/>
      <protection hidden="1"/>
    </xf>
    <xf numFmtId="0" fontId="67" fillId="25" borderId="0" xfId="0" applyFont="1" applyFill="1" applyAlignment="1" applyProtection="1">
      <alignment horizontal="center" vertical="center" wrapText="1" readingOrder="1"/>
      <protection hidden="1"/>
    </xf>
    <xf numFmtId="0" fontId="67" fillId="25" borderId="3" xfId="0" applyFont="1" applyFill="1" applyBorder="1" applyAlignment="1" applyProtection="1">
      <alignment horizontal="center" vertical="center" wrapText="1" readingOrder="1"/>
      <protection hidden="1"/>
    </xf>
    <xf numFmtId="0" fontId="67" fillId="26" borderId="12" xfId="0" applyFont="1" applyFill="1" applyBorder="1" applyAlignment="1" applyProtection="1">
      <alignment horizontal="center" wrapText="1" readingOrder="1"/>
      <protection hidden="1"/>
    </xf>
    <xf numFmtId="0" fontId="67" fillId="26" borderId="0" xfId="0" applyFont="1" applyFill="1" applyAlignment="1" applyProtection="1">
      <alignment horizontal="center" wrapText="1" readingOrder="1"/>
      <protection hidden="1"/>
    </xf>
    <xf numFmtId="0" fontId="67" fillId="26" borderId="3" xfId="0" applyFont="1" applyFill="1" applyBorder="1" applyAlignment="1" applyProtection="1">
      <alignment horizontal="center" wrapText="1" readingOrder="1"/>
      <protection hidden="1"/>
    </xf>
    <xf numFmtId="0" fontId="67" fillId="25" borderId="15" xfId="0" applyFont="1" applyFill="1" applyBorder="1" applyAlignment="1" applyProtection="1">
      <alignment horizontal="center" vertical="center" wrapText="1" readingOrder="1"/>
      <protection hidden="1"/>
    </xf>
    <xf numFmtId="0" fontId="67" fillId="25" borderId="16" xfId="0" applyFont="1" applyFill="1" applyBorder="1" applyAlignment="1" applyProtection="1">
      <alignment horizontal="center" vertical="center" wrapText="1" readingOrder="1"/>
      <protection hidden="1"/>
    </xf>
    <xf numFmtId="0" fontId="67" fillId="25" borderId="13" xfId="0" applyFont="1" applyFill="1" applyBorder="1" applyAlignment="1" applyProtection="1">
      <alignment horizontal="center" vertical="center" wrapText="1" readingOrder="1"/>
      <protection hidden="1"/>
    </xf>
    <xf numFmtId="0" fontId="67" fillId="26" borderId="15" xfId="0" applyFont="1" applyFill="1" applyBorder="1" applyAlignment="1" applyProtection="1">
      <alignment horizontal="center" wrapText="1" readingOrder="1"/>
      <protection hidden="1"/>
    </xf>
    <xf numFmtId="0" fontId="67" fillId="26" borderId="16" xfId="0" applyFont="1" applyFill="1" applyBorder="1" applyAlignment="1" applyProtection="1">
      <alignment horizontal="center" wrapText="1" readingOrder="1"/>
      <protection hidden="1"/>
    </xf>
    <xf numFmtId="0" fontId="67" fillId="26" borderId="13" xfId="0" applyFont="1" applyFill="1" applyBorder="1" applyAlignment="1" applyProtection="1">
      <alignment horizontal="center" wrapText="1" readingOrder="1"/>
      <protection hidden="1"/>
    </xf>
    <xf numFmtId="0" fontId="67" fillId="7" borderId="33" xfId="0" applyFont="1" applyFill="1" applyBorder="1" applyAlignment="1" applyProtection="1">
      <alignment horizontal="center" wrapText="1" readingOrder="1"/>
      <protection hidden="1"/>
    </xf>
    <xf numFmtId="0" fontId="67" fillId="7" borderId="38" xfId="0" applyFont="1" applyFill="1" applyBorder="1" applyAlignment="1" applyProtection="1">
      <alignment horizontal="center" wrapText="1" readingOrder="1"/>
      <protection hidden="1"/>
    </xf>
    <xf numFmtId="0" fontId="67" fillId="7" borderId="61"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8" borderId="33" xfId="0" applyFont="1" applyFill="1" applyBorder="1" applyAlignment="1" applyProtection="1">
      <alignment horizontal="center" wrapText="1" readingOrder="1"/>
      <protection hidden="1"/>
    </xf>
    <xf numFmtId="0" fontId="67" fillId="8" borderId="38" xfId="0" applyFont="1" applyFill="1" applyBorder="1" applyAlignment="1" applyProtection="1">
      <alignment horizontal="center" wrapText="1" readingOrder="1"/>
      <protection hidden="1"/>
    </xf>
    <xf numFmtId="0" fontId="67" fillId="8" borderId="61"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9" fillId="7" borderId="38" xfId="0" applyFont="1" applyFill="1" applyBorder="1" applyAlignment="1" applyProtection="1">
      <alignment horizontal="center" wrapText="1" readingOrder="1"/>
      <protection hidden="1"/>
    </xf>
    <xf numFmtId="0" fontId="70" fillId="0" borderId="0" xfId="0" applyFont="1" applyAlignment="1">
      <alignment horizontal="center" vertical="center" wrapText="1"/>
    </xf>
    <xf numFmtId="0" fontId="71" fillId="27" borderId="0" xfId="0" applyFont="1" applyFill="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0" borderId="122" xfId="0" applyFont="1" applyBorder="1" applyAlignment="1">
      <alignment horizontal="justify" vertical="center" wrapText="1" readingOrder="1"/>
    </xf>
    <xf numFmtId="9" fontId="72" fillId="0" borderId="122" xfId="0" applyNumberFormat="1" applyFont="1" applyBorder="1" applyAlignment="1">
      <alignment horizontal="center" vertical="center" wrapText="1" readingOrder="1"/>
    </xf>
    <xf numFmtId="0" fontId="72" fillId="28" borderId="123" xfId="0" applyFont="1" applyFill="1" applyBorder="1" applyAlignment="1">
      <alignment horizontal="center" vertical="center" wrapText="1" readingOrder="1"/>
    </xf>
    <xf numFmtId="0" fontId="72" fillId="0" borderId="123" xfId="0" applyFont="1" applyBorder="1" applyAlignment="1">
      <alignment horizontal="justify" vertical="center" wrapText="1" readingOrder="1"/>
    </xf>
    <xf numFmtId="9" fontId="72" fillId="0" borderId="123" xfId="0" applyNumberFormat="1" applyFont="1" applyBorder="1" applyAlignment="1">
      <alignment horizontal="center" vertical="center" wrapText="1" readingOrder="1"/>
    </xf>
    <xf numFmtId="0" fontId="72" fillId="29" borderId="123" xfId="0" applyFont="1" applyFill="1" applyBorder="1" applyAlignment="1">
      <alignment horizontal="center" vertical="center" wrapText="1" readingOrder="1"/>
    </xf>
    <xf numFmtId="0" fontId="72" fillId="22" borderId="123" xfId="0" applyFont="1" applyFill="1" applyBorder="1" applyAlignment="1">
      <alignment horizontal="center" vertical="center" wrapText="1" readingOrder="1"/>
    </xf>
    <xf numFmtId="0" fontId="73" fillId="6" borderId="123" xfId="0" applyFont="1" applyFill="1" applyBorder="1" applyAlignment="1">
      <alignment horizontal="center" vertical="center" wrapText="1" readingOrder="1"/>
    </xf>
    <xf numFmtId="0" fontId="74" fillId="10" borderId="0" xfId="0" applyFont="1" applyFill="1"/>
    <xf numFmtId="0" fontId="76" fillId="10" borderId="0" xfId="0" applyFont="1" applyFill="1" applyAlignment="1">
      <alignment horizontal="center" vertical="center" wrapText="1"/>
    </xf>
    <xf numFmtId="0" fontId="77" fillId="27" borderId="0" xfId="0" applyFont="1" applyFill="1" applyAlignment="1">
      <alignment horizontal="center" vertical="center" wrapText="1" readingOrder="1"/>
    </xf>
    <xf numFmtId="0" fontId="35" fillId="10" borderId="0" xfId="0" applyFont="1" applyFill="1"/>
    <xf numFmtId="0" fontId="78" fillId="8" borderId="122" xfId="0" applyFont="1" applyFill="1" applyBorder="1" applyAlignment="1">
      <alignment horizontal="center" vertical="center" wrapText="1" readingOrder="1"/>
    </xf>
    <xf numFmtId="0" fontId="78" fillId="0" borderId="122" xfId="0" applyFont="1" applyBorder="1" applyAlignment="1">
      <alignment horizontal="center" vertical="center" wrapText="1" readingOrder="1"/>
    </xf>
    <xf numFmtId="0" fontId="78" fillId="0" borderId="122" xfId="0" applyFont="1" applyBorder="1" applyAlignment="1">
      <alignment horizontal="justify" vertical="center" wrapText="1" readingOrder="1"/>
    </xf>
    <xf numFmtId="0" fontId="78" fillId="28" borderId="123" xfId="0" applyFont="1" applyFill="1" applyBorder="1" applyAlignment="1">
      <alignment horizontal="center" vertical="center" wrapText="1" readingOrder="1"/>
    </xf>
    <xf numFmtId="0" fontId="78" fillId="0" borderId="123" xfId="0" applyFont="1" applyBorder="1" applyAlignment="1">
      <alignment horizontal="center" vertical="center" wrapText="1" readingOrder="1"/>
    </xf>
    <xf numFmtId="0" fontId="78" fillId="0" borderId="123" xfId="0" applyFont="1" applyBorder="1" applyAlignment="1">
      <alignment horizontal="justify" vertical="center" wrapText="1" readingOrder="1"/>
    </xf>
    <xf numFmtId="0" fontId="78" fillId="29" borderId="123" xfId="0" applyFont="1" applyFill="1" applyBorder="1" applyAlignment="1">
      <alignment horizontal="center" vertical="center" wrapText="1" readingOrder="1"/>
    </xf>
    <xf numFmtId="0" fontId="78" fillId="22" borderId="123" xfId="0" applyFont="1" applyFill="1" applyBorder="1" applyAlignment="1">
      <alignment horizontal="center" vertical="center" wrapText="1" readingOrder="1"/>
    </xf>
    <xf numFmtId="0" fontId="79" fillId="6" borderId="123" xfId="0" applyFont="1" applyFill="1" applyBorder="1" applyAlignment="1">
      <alignment horizontal="center" vertical="center" wrapText="1" readingOrder="1"/>
    </xf>
    <xf numFmtId="0" fontId="80" fillId="10" borderId="0" xfId="0" applyFont="1" applyFill="1" applyAlignment="1">
      <alignment horizontal="justify" vertical="center" wrapText="1" readingOrder="1"/>
    </xf>
    <xf numFmtId="0" fontId="35" fillId="0" borderId="0" xfId="0" applyFont="1"/>
    <xf numFmtId="0" fontId="80" fillId="0" borderId="0" xfId="0" applyFont="1" applyAlignment="1">
      <alignment horizontal="justify" vertical="center" wrapText="1" readingOrder="1"/>
    </xf>
    <xf numFmtId="0" fontId="81" fillId="0" borderId="0" xfId="0" applyFont="1" applyAlignment="1">
      <alignment vertical="center"/>
    </xf>
    <xf numFmtId="0" fontId="82" fillId="0" borderId="0" xfId="0" applyFont="1"/>
    <xf numFmtId="0" fontId="42" fillId="0" borderId="0" xfId="0" applyFont="1"/>
    <xf numFmtId="0" fontId="83" fillId="0" borderId="0" xfId="0" applyFont="1"/>
    <xf numFmtId="0" fontId="74" fillId="0" borderId="0" xfId="0" applyFont="1"/>
    <xf numFmtId="0" fontId="85" fillId="10" borderId="0" xfId="0" applyFont="1" applyFill="1"/>
    <xf numFmtId="0" fontId="17" fillId="10" borderId="0" xfId="0" applyFont="1" applyFill="1"/>
    <xf numFmtId="0" fontId="86" fillId="16" borderId="41" xfId="0" applyFont="1" applyFill="1" applyBorder="1" applyAlignment="1">
      <alignment horizontal="center" vertical="center" wrapText="1" readingOrder="1"/>
    </xf>
    <xf numFmtId="0" fontId="86" fillId="16" borderId="42"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7" fillId="10" borderId="11" xfId="0" applyFont="1" applyFill="1" applyBorder="1" applyAlignment="1">
      <alignment horizontal="justify" vertical="center" wrapText="1" readingOrder="1"/>
    </xf>
    <xf numFmtId="9" fontId="86" fillId="10" borderId="47" xfId="0" applyNumberFormat="1"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7" fillId="10" borderId="5" xfId="0" applyFont="1" applyFill="1" applyBorder="1" applyAlignment="1">
      <alignment horizontal="justify" vertical="center" wrapText="1" readingOrder="1"/>
    </xf>
    <xf numFmtId="9" fontId="86" fillId="10" borderId="59" xfId="0" applyNumberFormat="1" applyFont="1" applyFill="1" applyBorder="1" applyAlignment="1">
      <alignment horizontal="center" vertical="center" wrapText="1" readingOrder="1"/>
    </xf>
    <xf numFmtId="0" fontId="87" fillId="10" borderId="59"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87" fillId="10" borderId="6" xfId="0" applyFont="1" applyFill="1" applyBorder="1" applyAlignment="1">
      <alignment horizontal="justify" vertical="center" wrapText="1" readingOrder="1"/>
    </xf>
    <xf numFmtId="0" fontId="87" fillId="10" borderId="9" xfId="0" applyFont="1" applyFill="1" applyBorder="1" applyAlignment="1">
      <alignment horizontal="center" vertical="center" wrapText="1" readingOrder="1"/>
    </xf>
    <xf numFmtId="0" fontId="91" fillId="10" borderId="0" xfId="0" applyFont="1" applyFill="1"/>
    <xf numFmtId="0" fontId="92" fillId="0" borderId="123" xfId="0" applyFont="1" applyBorder="1" applyAlignment="1">
      <alignment horizontal="left" vertical="center" wrapText="1" indent="1" readingOrder="1"/>
    </xf>
    <xf numFmtId="0" fontId="85" fillId="0" borderId="0" xfId="0" applyFont="1"/>
    <xf numFmtId="0" fontId="42" fillId="10" borderId="0" xfId="0" applyFont="1" applyFill="1"/>
    <xf numFmtId="0" fontId="93" fillId="10" borderId="0" xfId="0" applyFont="1" applyFill="1" applyAlignment="1">
      <alignment horizontal="left" vertical="center"/>
    </xf>
    <xf numFmtId="0" fontId="81"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4" fillId="10" borderId="0" xfId="0" applyFont="1" applyFill="1" applyAlignment="1">
      <alignment vertical="center"/>
    </xf>
    <xf numFmtId="0" fontId="95" fillId="0" borderId="0" xfId="1" applyFont="1"/>
    <xf numFmtId="0" fontId="95" fillId="0" borderId="0" xfId="0" applyFont="1"/>
    <xf numFmtId="0" fontId="95" fillId="10" borderId="73" xfId="0" applyFont="1" applyFill="1" applyBorder="1" applyAlignment="1">
      <alignment horizontal="justify" vertical="center" wrapText="1"/>
    </xf>
    <xf numFmtId="0" fontId="95" fillId="0" borderId="0" xfId="0" applyFont="1" applyAlignment="1">
      <alignment vertical="center" wrapText="1"/>
    </xf>
    <xf numFmtId="0" fontId="95" fillId="10" borderId="78" xfId="0" applyFont="1" applyFill="1" applyBorder="1" applyAlignment="1">
      <alignment horizontal="justify" vertical="center" wrapText="1"/>
    </xf>
    <xf numFmtId="0" fontId="95" fillId="10" borderId="75" xfId="0" applyFont="1" applyFill="1" applyBorder="1" applyAlignment="1">
      <alignment horizontal="justify" vertical="center" wrapText="1"/>
    </xf>
    <xf numFmtId="0" fontId="95" fillId="10" borderId="74" xfId="0" applyFont="1" applyFill="1" applyBorder="1" applyAlignment="1">
      <alignment horizontal="justify" vertical="center" wrapText="1"/>
    </xf>
    <xf numFmtId="0" fontId="95" fillId="10" borderId="77" xfId="0" applyFont="1" applyFill="1" applyBorder="1" applyAlignment="1">
      <alignment vertical="center" wrapText="1"/>
    </xf>
    <xf numFmtId="0" fontId="95" fillId="7" borderId="77" xfId="0" applyFont="1" applyFill="1" applyBorder="1" applyAlignment="1">
      <alignment vertical="center" wrapText="1"/>
    </xf>
    <xf numFmtId="0" fontId="95" fillId="7" borderId="0" xfId="0" applyFont="1" applyFill="1" applyAlignment="1">
      <alignment vertical="center" wrapText="1"/>
    </xf>
    <xf numFmtId="0" fontId="95" fillId="7" borderId="76" xfId="0" applyFont="1" applyFill="1" applyBorder="1" applyAlignment="1">
      <alignment vertical="center" wrapText="1"/>
    </xf>
    <xf numFmtId="0" fontId="95"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21" fillId="0" borderId="0" xfId="0" applyFont="1" applyAlignment="1">
      <alignment horizontal="center" vertical="center" wrapText="1"/>
    </xf>
    <xf numFmtId="0" fontId="41" fillId="0" borderId="17" xfId="0" applyFont="1" applyBorder="1" applyAlignment="1">
      <alignment horizontal="center" vertical="center"/>
    </xf>
    <xf numFmtId="0" fontId="41"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2" xfId="0" applyFont="1" applyBorder="1" applyAlignment="1" applyProtection="1">
      <alignment horizontal="center" vertical="center" wrapText="1"/>
      <protection locked="0"/>
    </xf>
    <xf numFmtId="0" fontId="30" fillId="0" borderId="64" xfId="0" applyFont="1" applyBorder="1" applyAlignment="1" applyProtection="1">
      <alignment vertical="center" wrapText="1"/>
      <protection locked="0"/>
    </xf>
    <xf numFmtId="0" fontId="30" fillId="0" borderId="63" xfId="0" applyFont="1" applyBorder="1" applyAlignment="1" applyProtection="1">
      <alignment vertical="center" wrapText="1"/>
      <protection locked="0"/>
    </xf>
    <xf numFmtId="0" fontId="2" fillId="0" borderId="63" xfId="0" applyFont="1" applyBorder="1" applyAlignment="1" applyProtection="1">
      <alignment vertical="top" wrapText="1"/>
      <protection locked="0"/>
    </xf>
    <xf numFmtId="0" fontId="0" fillId="0" borderId="64" xfId="0" applyBorder="1"/>
    <xf numFmtId="0" fontId="38" fillId="0" borderId="63" xfId="0" applyFont="1" applyBorder="1" applyAlignment="1" applyProtection="1">
      <alignment vertical="center" wrapText="1"/>
      <protection locked="0"/>
    </xf>
    <xf numFmtId="0" fontId="12" fillId="0" borderId="11" xfId="0" applyFont="1" applyBorder="1" applyAlignment="1" applyProtection="1">
      <alignment horizontal="center" vertical="center" textRotation="90" wrapText="1"/>
      <protection hidden="1"/>
    </xf>
    <xf numFmtId="0" fontId="38" fillId="0" borderId="63"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8" fillId="30" borderId="62" xfId="0" applyFont="1" applyFill="1" applyBorder="1" applyAlignment="1" applyProtection="1">
      <alignment vertical="center"/>
      <protection locked="0"/>
    </xf>
    <xf numFmtId="0" fontId="8" fillId="30" borderId="63" xfId="0" applyFont="1" applyFill="1" applyBorder="1" applyAlignment="1" applyProtection="1">
      <alignment vertical="center"/>
      <protection locked="0"/>
    </xf>
    <xf numFmtId="0" fontId="30" fillId="30" borderId="66" xfId="0" applyFont="1" applyFill="1" applyBorder="1" applyAlignment="1" applyProtection="1">
      <alignment vertical="center"/>
      <protection locked="0"/>
    </xf>
    <xf numFmtId="0" fontId="0" fillId="30" borderId="62" xfId="0" applyFill="1" applyBorder="1" applyProtection="1">
      <protection locked="0"/>
    </xf>
    <xf numFmtId="0" fontId="18" fillId="30" borderId="63" xfId="0" applyFont="1" applyFill="1" applyBorder="1" applyProtection="1">
      <protection locked="0"/>
    </xf>
    <xf numFmtId="0" fontId="27" fillId="30" borderId="63" xfId="0" applyFont="1" applyFill="1" applyBorder="1" applyAlignment="1" applyProtection="1">
      <alignment vertical="center"/>
      <protection locked="0"/>
    </xf>
    <xf numFmtId="0" fontId="0" fillId="30" borderId="64" xfId="0" applyFill="1" applyBorder="1"/>
    <xf numFmtId="0" fontId="3" fillId="4" borderId="50" xfId="0" applyFont="1" applyFill="1" applyBorder="1" applyAlignment="1" applyProtection="1">
      <alignment vertical="top"/>
      <protection locked="0"/>
    </xf>
    <xf numFmtId="0" fontId="20" fillId="10" borderId="0" xfId="0" applyFont="1" applyFill="1" applyAlignment="1" applyProtection="1">
      <alignment horizontal="center" vertical="top"/>
      <protection locked="0"/>
    </xf>
    <xf numFmtId="0" fontId="97" fillId="0" borderId="5"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locked="0"/>
    </xf>
    <xf numFmtId="0" fontId="18" fillId="0" borderId="5" xfId="0" applyFont="1" applyBorder="1" applyAlignment="1" applyProtection="1">
      <alignment vertical="center" wrapText="1"/>
      <protection locked="0"/>
    </xf>
    <xf numFmtId="0" fontId="98" fillId="0" borderId="5" xfId="0" applyFont="1" applyBorder="1" applyAlignment="1" applyProtection="1">
      <alignment horizontal="center" vertical="center" wrapText="1"/>
      <protection hidden="1"/>
    </xf>
    <xf numFmtId="0" fontId="98" fillId="0" borderId="11" xfId="0" applyFont="1" applyBorder="1" applyAlignment="1" applyProtection="1">
      <alignment horizontal="center" vertical="center" wrapText="1"/>
      <protection hidden="1"/>
    </xf>
    <xf numFmtId="1" fontId="98" fillId="0" borderId="5" xfId="0" applyNumberFormat="1" applyFont="1" applyBorder="1" applyAlignment="1" applyProtection="1">
      <alignment horizontal="center" vertical="center" wrapText="1"/>
      <protection hidden="1"/>
    </xf>
    <xf numFmtId="0" fontId="99" fillId="0" borderId="5" xfId="0" applyFont="1" applyBorder="1" applyAlignment="1" applyProtection="1">
      <alignment horizontal="center" vertical="center"/>
      <protection locked="0"/>
    </xf>
    <xf numFmtId="0" fontId="99" fillId="0" borderId="5" xfId="0" applyFont="1" applyBorder="1" applyAlignment="1" applyProtection="1">
      <alignment horizontal="justify" vertical="center" wrapText="1"/>
      <protection locked="0"/>
    </xf>
    <xf numFmtId="0" fontId="18" fillId="0" borderId="5" xfId="0" applyFont="1" applyBorder="1" applyAlignment="1" applyProtection="1">
      <alignment vertical="top"/>
      <protection locked="0"/>
    </xf>
    <xf numFmtId="0" fontId="39" fillId="10" borderId="11" xfId="0" applyFont="1" applyFill="1" applyBorder="1" applyAlignment="1" applyProtection="1">
      <alignment horizontal="center" vertical="center" wrapText="1"/>
      <protection locked="0"/>
    </xf>
    <xf numFmtId="0" fontId="18" fillId="0" borderId="59" xfId="0" applyFont="1" applyBorder="1" applyAlignment="1" applyProtection="1">
      <alignment wrapText="1"/>
      <protection locked="0"/>
    </xf>
    <xf numFmtId="0" fontId="18" fillId="0" borderId="5" xfId="0" applyFont="1" applyBorder="1" applyAlignment="1" applyProtection="1">
      <alignment wrapText="1"/>
      <protection locked="0"/>
    </xf>
    <xf numFmtId="0" fontId="18" fillId="0" borderId="0" xfId="0" applyFont="1" applyAlignment="1" applyProtection="1">
      <alignment vertical="top"/>
      <protection locked="0"/>
    </xf>
    <xf numFmtId="0" fontId="0" fillId="30" borderId="66" xfId="0" applyFill="1" applyBorder="1" applyProtection="1">
      <protection locked="0"/>
    </xf>
    <xf numFmtId="0" fontId="0" fillId="30" borderId="67" xfId="0" applyFill="1" applyBorder="1" applyProtection="1">
      <protection locked="0"/>
    </xf>
    <xf numFmtId="0" fontId="100" fillId="30" borderId="67" xfId="0" applyFont="1" applyFill="1" applyBorder="1" applyAlignment="1" applyProtection="1">
      <alignment vertical="center"/>
      <protection locked="0"/>
    </xf>
    <xf numFmtId="0" fontId="0" fillId="30" borderId="18" xfId="0" applyFill="1" applyBorder="1" applyProtection="1">
      <protection locked="0"/>
    </xf>
    <xf numFmtId="0" fontId="14" fillId="30" borderId="62" xfId="0" applyFont="1" applyFill="1" applyBorder="1" applyAlignment="1" applyProtection="1">
      <alignment horizontal="center" vertical="center" wrapText="1"/>
      <protection locked="0"/>
    </xf>
    <xf numFmtId="0" fontId="30" fillId="30" borderId="64" xfId="0" applyFont="1" applyFill="1" applyBorder="1" applyAlignment="1" applyProtection="1">
      <alignment vertical="center" wrapText="1"/>
      <protection locked="0"/>
    </xf>
    <xf numFmtId="0" fontId="30" fillId="30" borderId="63" xfId="0" applyFont="1" applyFill="1" applyBorder="1" applyAlignment="1" applyProtection="1">
      <alignment vertical="center" wrapText="1"/>
      <protection locked="0"/>
    </xf>
    <xf numFmtId="0" fontId="2" fillId="30" borderId="63" xfId="0" applyFont="1" applyFill="1" applyBorder="1" applyAlignment="1" applyProtection="1">
      <alignment vertical="top" wrapText="1"/>
      <protection locked="0"/>
    </xf>
    <xf numFmtId="0" fontId="12" fillId="0" borderId="36" xfId="0" applyFont="1" applyBorder="1" applyAlignment="1" applyProtection="1">
      <alignment horizontal="left" vertical="center" wrapText="1"/>
      <protection hidden="1"/>
    </xf>
    <xf numFmtId="0" fontId="56" fillId="10" borderId="0" xfId="0" applyFont="1" applyFill="1" applyAlignment="1">
      <alignment horizontal="center" vertical="top"/>
    </xf>
    <xf numFmtId="0" fontId="56" fillId="10" borderId="0" xfId="0" applyFont="1" applyFill="1" applyAlignment="1">
      <alignment horizontal="left" vertical="top"/>
    </xf>
    <xf numFmtId="0" fontId="56" fillId="0" borderId="0" xfId="0" applyFont="1" applyAlignment="1">
      <alignment vertical="top"/>
    </xf>
    <xf numFmtId="0" fontId="58" fillId="0" borderId="0" xfId="0" applyFont="1" applyAlignment="1">
      <alignment horizontal="left" vertical="top"/>
    </xf>
    <xf numFmtId="0" fontId="56" fillId="0" borderId="0" xfId="0" applyFont="1" applyAlignment="1">
      <alignment horizontal="center" vertical="top"/>
    </xf>
    <xf numFmtId="0" fontId="95" fillId="0" borderId="11" xfId="0" quotePrefix="1" applyFont="1" applyBorder="1" applyAlignment="1" applyProtection="1">
      <alignment horizontal="justify" vertical="center" wrapText="1"/>
      <protection hidden="1"/>
    </xf>
    <xf numFmtId="0" fontId="95" fillId="0" borderId="36" xfId="0" applyFont="1" applyBorder="1" applyAlignment="1" applyProtection="1">
      <alignment horizontal="justify" vertical="center" wrapText="1"/>
      <protection locked="0"/>
    </xf>
    <xf numFmtId="0" fontId="95" fillId="0" borderId="36" xfId="0" applyFont="1" applyBorder="1" applyAlignment="1" applyProtection="1">
      <alignment horizontal="justify" vertical="center" wrapText="1"/>
      <protection hidden="1"/>
    </xf>
    <xf numFmtId="0" fontId="0" fillId="30" borderId="18" xfId="0" applyFill="1" applyBorder="1" applyAlignment="1">
      <alignment vertical="center"/>
    </xf>
    <xf numFmtId="0" fontId="0" fillId="4" borderId="49" xfId="0" applyFill="1" applyBorder="1" applyAlignment="1" applyProtection="1">
      <alignment vertical="center"/>
      <protection locked="0"/>
    </xf>
    <xf numFmtId="0" fontId="0" fillId="10" borderId="0" xfId="0" applyFill="1" applyAlignment="1" applyProtection="1">
      <alignment horizontal="center" vertical="center"/>
      <protection locked="0"/>
    </xf>
    <xf numFmtId="0" fontId="49" fillId="10" borderId="0" xfId="0" applyFont="1" applyFill="1"/>
    <xf numFmtId="0" fontId="49" fillId="0" borderId="0" xfId="0" applyFont="1"/>
    <xf numFmtId="0" fontId="105" fillId="0" borderId="1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99" fillId="0" borderId="59" xfId="0" applyFont="1" applyBorder="1" applyAlignment="1" applyProtection="1">
      <alignment horizontal="justify" vertical="center" wrapText="1"/>
      <protection locked="0"/>
    </xf>
    <xf numFmtId="0" fontId="99" fillId="0" borderId="18" xfId="0" applyFont="1" applyBorder="1" applyAlignment="1" applyProtection="1">
      <alignment horizontal="center" vertical="center" wrapText="1"/>
      <protection locked="0"/>
    </xf>
    <xf numFmtId="0" fontId="99" fillId="0" borderId="11" xfId="0" applyFont="1" applyBorder="1" applyAlignment="1" applyProtection="1">
      <alignment horizontal="left" vertical="top" wrapText="1"/>
      <protection locked="0"/>
    </xf>
    <xf numFmtId="0" fontId="106" fillId="0" borderId="11"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justify" vertical="center" wrapText="1"/>
      <protection locked="0"/>
    </xf>
    <xf numFmtId="14" fontId="98" fillId="0" borderId="5" xfId="0" applyNumberFormat="1" applyFont="1" applyBorder="1" applyAlignment="1" applyProtection="1">
      <alignment horizontal="center" vertical="center" wrapText="1"/>
      <protection locked="0"/>
    </xf>
    <xf numFmtId="0" fontId="98" fillId="0" borderId="5" xfId="0" applyFont="1" applyBorder="1" applyAlignment="1" applyProtection="1">
      <alignment horizontal="left" vertical="center" wrapText="1"/>
      <protection locked="0"/>
    </xf>
    <xf numFmtId="0" fontId="106" fillId="0" borderId="5" xfId="0" applyFont="1" applyBorder="1" applyAlignment="1" applyProtection="1">
      <alignment horizontal="center" vertical="center" wrapText="1"/>
      <protection locked="0"/>
    </xf>
    <xf numFmtId="1" fontId="98" fillId="10" borderId="7" xfId="0" applyNumberFormat="1" applyFont="1" applyFill="1" applyBorder="1" applyAlignment="1" applyProtection="1">
      <alignment horizontal="center" vertical="center" wrapText="1"/>
      <protection hidden="1"/>
    </xf>
    <xf numFmtId="0" fontId="102" fillId="0" borderId="5" xfId="0" applyFont="1" applyBorder="1" applyAlignment="1" applyProtection="1">
      <alignment horizontal="justify" vertical="center" wrapText="1"/>
      <protection locked="0"/>
    </xf>
    <xf numFmtId="0" fontId="105" fillId="0" borderId="5" xfId="0" applyFont="1" applyBorder="1" applyAlignment="1" applyProtection="1">
      <alignment horizontal="center" vertical="center" wrapText="1"/>
      <protection locked="0"/>
    </xf>
    <xf numFmtId="1" fontId="99" fillId="0" borderId="5" xfId="0" applyNumberFormat="1" applyFont="1" applyBorder="1" applyAlignment="1" applyProtection="1">
      <alignment horizontal="center" vertical="center" wrapText="1"/>
      <protection hidden="1"/>
    </xf>
    <xf numFmtId="1" fontId="99" fillId="10" borderId="7" xfId="0" applyNumberFormat="1" applyFont="1" applyFill="1" applyBorder="1" applyAlignment="1" applyProtection="1">
      <alignment horizontal="center" vertical="center" wrapText="1"/>
      <protection hidden="1"/>
    </xf>
    <xf numFmtId="0" fontId="99" fillId="0" borderId="5" xfId="0" applyFont="1" applyBorder="1" applyAlignment="1" applyProtection="1">
      <alignment horizontal="justify" vertical="center"/>
      <protection locked="0"/>
    </xf>
    <xf numFmtId="0" fontId="98" fillId="0" borderId="47" xfId="0" applyFont="1" applyBorder="1" applyAlignment="1" applyProtection="1">
      <alignment horizontal="justify" vertical="center" wrapText="1"/>
      <protection locked="0"/>
    </xf>
    <xf numFmtId="0" fontId="98" fillId="0" borderId="30" xfId="0" applyFont="1" applyBorder="1" applyAlignment="1" applyProtection="1">
      <alignment horizontal="center" vertical="center" wrapText="1"/>
      <protection locked="0"/>
    </xf>
    <xf numFmtId="0" fontId="99" fillId="0" borderId="5" xfId="0" applyFont="1" applyBorder="1" applyAlignment="1" applyProtection="1">
      <alignment vertical="top"/>
      <protection locked="0"/>
    </xf>
    <xf numFmtId="0" fontId="99" fillId="0" borderId="5" xfId="0" applyFont="1" applyBorder="1" applyProtection="1">
      <protection locked="0"/>
    </xf>
    <xf numFmtId="14" fontId="99" fillId="0" borderId="5" xfId="0" applyNumberFormat="1" applyFont="1" applyBorder="1" applyAlignment="1" applyProtection="1">
      <alignment horizontal="center" vertical="center"/>
      <protection locked="0"/>
    </xf>
    <xf numFmtId="0" fontId="102" fillId="10" borderId="0" xfId="0" applyFont="1" applyFill="1"/>
    <xf numFmtId="0" fontId="102" fillId="0" borderId="0" xfId="0" applyFont="1"/>
    <xf numFmtId="0" fontId="43" fillId="0" borderId="11" xfId="0" applyFont="1" applyBorder="1" applyAlignment="1" applyProtection="1">
      <alignment horizontal="center" vertical="center" wrapText="1"/>
      <protection locked="0"/>
    </xf>
    <xf numFmtId="0" fontId="102" fillId="10" borderId="0" xfId="0" applyFont="1" applyFill="1" applyAlignment="1">
      <alignment vertical="center"/>
    </xf>
    <xf numFmtId="0" fontId="102" fillId="0" borderId="0" xfId="0" applyFont="1" applyAlignment="1">
      <alignment vertical="center"/>
    </xf>
    <xf numFmtId="0" fontId="104" fillId="0" borderId="11" xfId="0" applyFont="1" applyBorder="1" applyAlignment="1" applyProtection="1">
      <alignment horizontal="center" vertical="center" wrapText="1"/>
      <protection hidden="1"/>
    </xf>
    <xf numFmtId="0" fontId="97" fillId="0" borderId="11" xfId="0" applyFont="1" applyBorder="1" applyAlignment="1" applyProtection="1">
      <alignment horizontal="center" vertical="center" wrapText="1"/>
      <protection locked="0"/>
    </xf>
    <xf numFmtId="0" fontId="3" fillId="4" borderId="50" xfId="0" applyFont="1" applyFill="1" applyBorder="1" applyAlignment="1" applyProtection="1">
      <alignment horizontal="left" vertical="center"/>
      <protection locked="0"/>
    </xf>
    <xf numFmtId="0" fontId="20" fillId="10" borderId="0" xfId="0" applyFont="1" applyFill="1" applyAlignment="1" applyProtection="1">
      <alignment horizontal="left" vertical="center"/>
      <protection locked="0"/>
    </xf>
    <xf numFmtId="0" fontId="99"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wrapText="1"/>
      <protection locked="0"/>
    </xf>
    <xf numFmtId="0" fontId="18" fillId="0" borderId="5" xfId="0" applyFont="1" applyBorder="1" applyAlignment="1" applyProtection="1">
      <alignment horizontal="left" wrapText="1"/>
      <protection locked="0"/>
    </xf>
    <xf numFmtId="0" fontId="18" fillId="0" borderId="5" xfId="0" applyFont="1" applyBorder="1" applyAlignment="1" applyProtection="1">
      <alignment horizontal="left"/>
      <protection locked="0"/>
    </xf>
    <xf numFmtId="0" fontId="18" fillId="0" borderId="0" xfId="0" applyFont="1" applyAlignment="1" applyProtection="1">
      <alignment horizontal="left"/>
      <protection locked="0"/>
    </xf>
    <xf numFmtId="0" fontId="44" fillId="10" borderId="0" xfId="0" applyFont="1" applyFill="1" applyAlignment="1">
      <alignment horizontal="center" vertical="top"/>
    </xf>
    <xf numFmtId="0" fontId="44" fillId="0" borderId="0" xfId="0" applyFont="1" applyAlignment="1">
      <alignment vertical="top"/>
    </xf>
    <xf numFmtId="0" fontId="44" fillId="0" borderId="0" xfId="0" applyFont="1" applyAlignment="1">
      <alignment horizontal="center" vertical="top"/>
    </xf>
    <xf numFmtId="0" fontId="104" fillId="0" borderId="22" xfId="0" applyFont="1" applyBorder="1" applyAlignment="1" applyProtection="1">
      <alignment horizontal="center" vertical="center"/>
      <protection hidden="1"/>
    </xf>
    <xf numFmtId="0" fontId="98" fillId="0" borderId="36" xfId="0" applyFont="1" applyBorder="1" applyAlignment="1" applyProtection="1">
      <alignment horizontal="justify" vertical="center" wrapText="1"/>
      <protection locked="0"/>
    </xf>
    <xf numFmtId="0" fontId="42" fillId="0" borderId="0" xfId="0" applyFont="1" applyProtection="1">
      <protection locked="0"/>
    </xf>
    <xf numFmtId="0" fontId="103" fillId="0" borderId="109" xfId="0" applyFont="1" applyBorder="1" applyAlignment="1" applyProtection="1">
      <alignment horizontal="left" vertical="top" wrapText="1"/>
      <protection locked="0"/>
    </xf>
    <xf numFmtId="0" fontId="103" fillId="0" borderId="110" xfId="0" applyFont="1" applyBorder="1" applyAlignment="1" applyProtection="1">
      <alignment horizontal="justify" vertical="top" wrapText="1"/>
      <protection locked="0"/>
    </xf>
    <xf numFmtId="0" fontId="103" fillId="0" borderId="110" xfId="0" applyFont="1" applyBorder="1" applyAlignment="1" applyProtection="1">
      <alignment horizontal="justify" vertical="top"/>
      <protection locked="0"/>
    </xf>
    <xf numFmtId="0" fontId="99" fillId="0" borderId="0" xfId="0" applyFont="1" applyProtection="1">
      <protection locked="0"/>
    </xf>
    <xf numFmtId="9" fontId="102" fillId="0" borderId="5" xfId="2" applyFont="1" applyBorder="1" applyAlignment="1" applyProtection="1">
      <alignment horizontal="justify" vertical="center" wrapText="1"/>
      <protection locked="0"/>
    </xf>
    <xf numFmtId="0" fontId="104" fillId="0" borderId="0" xfId="0" applyFont="1" applyAlignment="1" applyProtection="1">
      <alignment horizontal="center" vertical="center"/>
      <protection locked="0"/>
    </xf>
    <xf numFmtId="0" fontId="104" fillId="0" borderId="0" xfId="0" applyFont="1" applyProtection="1">
      <protection locked="0"/>
    </xf>
    <xf numFmtId="0" fontId="104" fillId="0" borderId="0" xfId="0" applyFont="1" applyAlignment="1" applyProtection="1">
      <alignment horizontal="center"/>
      <protection locked="0"/>
    </xf>
    <xf numFmtId="0" fontId="0" fillId="0" borderId="0" xfId="0" applyAlignment="1" applyProtection="1">
      <alignment vertical="center"/>
      <protection hidden="1"/>
    </xf>
    <xf numFmtId="0" fontId="109" fillId="0" borderId="11" xfId="0" applyFont="1" applyBorder="1" applyAlignment="1" applyProtection="1">
      <alignment horizontal="center" vertical="center" wrapText="1"/>
      <protection locked="0"/>
    </xf>
    <xf numFmtId="0" fontId="109" fillId="0" borderId="36" xfId="0" applyFont="1" applyBorder="1" applyAlignment="1" applyProtection="1">
      <alignment horizontal="justify" vertical="center" wrapText="1"/>
      <protection locked="0"/>
    </xf>
    <xf numFmtId="0" fontId="104" fillId="0" borderId="36"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97" fillId="0" borderId="11" xfId="0" quotePrefix="1" applyFont="1" applyBorder="1" applyAlignment="1" applyProtection="1">
      <alignment horizontal="justify" vertical="center" wrapText="1"/>
      <protection hidden="1"/>
    </xf>
    <xf numFmtId="0" fontId="43" fillId="0" borderId="22" xfId="0" applyFont="1" applyBorder="1" applyAlignment="1" applyProtection="1">
      <alignment horizontal="center" vertical="center"/>
      <protection hidden="1"/>
    </xf>
    <xf numFmtId="0" fontId="97" fillId="0" borderId="36" xfId="0" applyFont="1" applyBorder="1" applyAlignment="1" applyProtection="1">
      <alignment horizontal="justify" vertical="center"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protection locked="0"/>
    </xf>
    <xf numFmtId="0" fontId="18" fillId="0" borderId="5" xfId="0" applyFont="1" applyBorder="1" applyAlignment="1" applyProtection="1">
      <alignment horizontal="center" wrapText="1"/>
      <protection locked="0"/>
    </xf>
    <xf numFmtId="0" fontId="107" fillId="0" borderId="11" xfId="0" applyFont="1" applyBorder="1" applyAlignment="1" applyProtection="1">
      <alignment horizontal="center" vertical="center" wrapText="1"/>
      <protection locked="0"/>
    </xf>
    <xf numFmtId="0" fontId="34" fillId="9" borderId="54" xfId="0" applyFont="1" applyFill="1" applyBorder="1" applyAlignment="1">
      <alignment vertical="center" wrapText="1"/>
    </xf>
    <xf numFmtId="0" fontId="0" fillId="0" borderId="0" xfId="0" applyAlignment="1" applyProtection="1">
      <alignment wrapText="1"/>
      <protection locked="0"/>
    </xf>
    <xf numFmtId="0" fontId="97" fillId="0" borderId="11" xfId="0" applyFont="1" applyBorder="1" applyAlignment="1" applyProtection="1">
      <alignment horizontal="justify" vertical="center" wrapText="1"/>
      <protection locked="0"/>
    </xf>
    <xf numFmtId="0" fontId="97" fillId="0" borderId="36" xfId="0" applyFont="1" applyBorder="1" applyAlignment="1" applyProtection="1">
      <alignment horizontal="justify" vertical="center" wrapText="1"/>
      <protection hidden="1"/>
    </xf>
    <xf numFmtId="0" fontId="97" fillId="0" borderId="36" xfId="0" applyFont="1" applyBorder="1" applyAlignment="1" applyProtection="1">
      <alignment horizontal="justify" vertical="center" wrapText="1"/>
      <protection locked="0" hidden="1"/>
    </xf>
    <xf numFmtId="0" fontId="96" fillId="10" borderId="0" xfId="0" applyFont="1" applyFill="1" applyAlignment="1">
      <alignment vertical="top"/>
    </xf>
    <xf numFmtId="0" fontId="96" fillId="10" borderId="0" xfId="0" applyFont="1" applyFill="1" applyAlignment="1" applyProtection="1">
      <alignment vertical="top"/>
      <protection locked="0"/>
    </xf>
    <xf numFmtId="0" fontId="96" fillId="0" borderId="0" xfId="0" applyFont="1" applyAlignment="1">
      <alignment vertical="top"/>
    </xf>
    <xf numFmtId="0" fontId="3" fillId="4" borderId="50" xfId="0" applyFont="1" applyFill="1" applyBorder="1" applyAlignment="1" applyProtection="1">
      <alignment horizontal="center" vertical="center"/>
      <protection locked="0"/>
    </xf>
    <xf numFmtId="0" fontId="95" fillId="0" borderId="11" xfId="0" applyFont="1" applyBorder="1" applyAlignment="1" applyProtection="1">
      <alignment horizontal="center" vertical="center" wrapText="1"/>
      <protection locked="0" hidden="1"/>
    </xf>
    <xf numFmtId="0" fontId="95" fillId="0" borderId="11" xfId="0" applyFont="1" applyBorder="1" applyAlignment="1" applyProtection="1">
      <alignment horizontal="justify" vertical="center" wrapText="1"/>
      <protection hidden="1"/>
    </xf>
    <xf numFmtId="0" fontId="59" fillId="24" borderId="0" xfId="0" applyFont="1" applyFill="1" applyAlignment="1">
      <alignment horizontal="center" vertical="center" textRotation="90" wrapText="1" readingOrder="1"/>
    </xf>
    <xf numFmtId="0" fontId="111" fillId="25" borderId="33" xfId="0" applyFont="1" applyFill="1" applyBorder="1" applyAlignment="1" applyProtection="1">
      <alignment horizontal="center" vertical="center" readingOrder="1"/>
      <protection hidden="1"/>
    </xf>
    <xf numFmtId="0" fontId="111" fillId="25" borderId="38" xfId="0" applyFont="1" applyFill="1" applyBorder="1" applyAlignment="1" applyProtection="1">
      <alignment horizontal="center" vertical="center" readingOrder="1"/>
      <protection hidden="1"/>
    </xf>
    <xf numFmtId="0" fontId="111" fillId="25" borderId="61" xfId="0" applyFont="1" applyFill="1" applyBorder="1" applyAlignment="1" applyProtection="1">
      <alignment horizontal="center" vertical="center" readingOrder="1"/>
      <protection hidden="1"/>
    </xf>
    <xf numFmtId="0" fontId="111" fillId="26" borderId="33" xfId="0" applyFont="1" applyFill="1" applyBorder="1" applyAlignment="1" applyProtection="1">
      <alignment horizontal="center" readingOrder="1"/>
      <protection hidden="1"/>
    </xf>
    <xf numFmtId="0" fontId="111" fillId="26" borderId="38" xfId="0" applyFont="1" applyFill="1" applyBorder="1" applyAlignment="1" applyProtection="1">
      <alignment horizontal="center" readingOrder="1"/>
      <protection hidden="1"/>
    </xf>
    <xf numFmtId="0" fontId="111" fillId="26" borderId="61" xfId="0" applyFont="1" applyFill="1" applyBorder="1" applyAlignment="1" applyProtection="1">
      <alignment horizontal="center" readingOrder="1"/>
      <protection hidden="1"/>
    </xf>
    <xf numFmtId="0" fontId="111" fillId="25" borderId="12" xfId="0" applyFont="1" applyFill="1" applyBorder="1" applyAlignment="1" applyProtection="1">
      <alignment horizontal="center" vertical="center" readingOrder="1"/>
      <protection hidden="1"/>
    </xf>
    <xf numFmtId="0" fontId="111" fillId="25" borderId="0" xfId="0" applyFont="1" applyFill="1" applyAlignment="1" applyProtection="1">
      <alignment horizontal="center" vertical="center" readingOrder="1"/>
      <protection hidden="1"/>
    </xf>
    <xf numFmtId="0" fontId="111" fillId="25" borderId="3" xfId="0" applyFont="1" applyFill="1" applyBorder="1" applyAlignment="1" applyProtection="1">
      <alignment horizontal="center" vertical="center" readingOrder="1"/>
      <protection hidden="1"/>
    </xf>
    <xf numFmtId="0" fontId="111" fillId="26" borderId="12" xfId="0" applyFont="1" applyFill="1" applyBorder="1" applyAlignment="1" applyProtection="1">
      <alignment horizontal="center" readingOrder="1"/>
      <protection hidden="1"/>
    </xf>
    <xf numFmtId="0" fontId="111" fillId="26" borderId="0" xfId="0" applyFont="1" applyFill="1" applyAlignment="1" applyProtection="1">
      <alignment horizontal="center" readingOrder="1"/>
      <protection hidden="1"/>
    </xf>
    <xf numFmtId="0" fontId="111" fillId="26" borderId="3" xfId="0" applyFont="1" applyFill="1" applyBorder="1" applyAlignment="1" applyProtection="1">
      <alignment horizontal="center" readingOrder="1"/>
      <protection hidden="1"/>
    </xf>
    <xf numFmtId="0" fontId="111" fillId="7" borderId="33" xfId="0" applyFont="1" applyFill="1" applyBorder="1" applyAlignment="1" applyProtection="1">
      <alignment horizontal="center" vertical="center" readingOrder="1"/>
      <protection hidden="1"/>
    </xf>
    <xf numFmtId="0" fontId="111" fillId="7" borderId="38" xfId="0" applyFont="1" applyFill="1" applyBorder="1" applyAlignment="1" applyProtection="1">
      <alignment horizontal="center" vertical="center" readingOrder="1"/>
      <protection hidden="1"/>
    </xf>
    <xf numFmtId="0" fontId="111" fillId="7" borderId="61" xfId="0" applyFont="1" applyFill="1" applyBorder="1" applyAlignment="1" applyProtection="1">
      <alignment horizontal="center" vertical="center" readingOrder="1"/>
      <protection hidden="1"/>
    </xf>
    <xf numFmtId="0" fontId="111" fillId="7" borderId="12" xfId="0" applyFont="1" applyFill="1" applyBorder="1" applyAlignment="1" applyProtection="1">
      <alignment horizontal="center" vertical="center" readingOrder="1"/>
      <protection hidden="1"/>
    </xf>
    <xf numFmtId="0" fontId="111" fillId="7" borderId="0" xfId="0" applyFont="1" applyFill="1" applyAlignment="1" applyProtection="1">
      <alignment horizontal="center" vertical="center" readingOrder="1"/>
      <protection hidden="1"/>
    </xf>
    <xf numFmtId="0" fontId="111" fillId="7" borderId="3" xfId="0" applyFont="1" applyFill="1" applyBorder="1" applyAlignment="1" applyProtection="1">
      <alignment horizontal="center" vertical="center" readingOrder="1"/>
      <protection hidden="1"/>
    </xf>
    <xf numFmtId="0" fontId="111" fillId="7" borderId="15" xfId="0" applyFont="1" applyFill="1" applyBorder="1" applyAlignment="1" applyProtection="1">
      <alignment horizontal="center" readingOrder="1"/>
      <protection hidden="1"/>
    </xf>
    <xf numFmtId="0" fontId="111" fillId="7" borderId="16" xfId="0" applyFont="1" applyFill="1" applyBorder="1" applyAlignment="1" applyProtection="1">
      <alignment horizontal="center" readingOrder="1"/>
      <protection hidden="1"/>
    </xf>
    <xf numFmtId="0" fontId="111" fillId="7" borderId="13" xfId="0" applyFont="1" applyFill="1" applyBorder="1" applyAlignment="1" applyProtection="1">
      <alignment horizontal="center" readingOrder="1"/>
      <protection hidden="1"/>
    </xf>
    <xf numFmtId="0" fontId="111" fillId="25" borderId="15" xfId="0" applyFont="1" applyFill="1" applyBorder="1" applyAlignment="1" applyProtection="1">
      <alignment horizontal="center" vertical="center" readingOrder="1"/>
      <protection hidden="1"/>
    </xf>
    <xf numFmtId="0" fontId="111" fillId="25" borderId="16" xfId="0" applyFont="1" applyFill="1" applyBorder="1" applyAlignment="1" applyProtection="1">
      <alignment horizontal="center" vertical="center" readingOrder="1"/>
      <protection hidden="1"/>
    </xf>
    <xf numFmtId="0" fontId="111" fillId="25" borderId="13" xfId="0" applyFont="1" applyFill="1" applyBorder="1" applyAlignment="1" applyProtection="1">
      <alignment horizontal="center" vertical="center" readingOrder="1"/>
      <protection hidden="1"/>
    </xf>
    <xf numFmtId="0" fontId="111" fillId="26" borderId="15" xfId="0" applyFont="1" applyFill="1" applyBorder="1" applyAlignment="1" applyProtection="1">
      <alignment horizontal="center" readingOrder="1"/>
      <protection hidden="1"/>
    </xf>
    <xf numFmtId="0" fontId="111" fillId="26" borderId="16" xfId="0" applyFont="1" applyFill="1" applyBorder="1" applyAlignment="1" applyProtection="1">
      <alignment horizontal="center" readingOrder="1"/>
      <protection hidden="1"/>
    </xf>
    <xf numFmtId="0" fontId="111" fillId="26" borderId="13" xfId="0" applyFont="1" applyFill="1" applyBorder="1" applyAlignment="1" applyProtection="1">
      <alignment horizontal="center" readingOrder="1"/>
      <protection hidden="1"/>
    </xf>
    <xf numFmtId="0" fontId="111" fillId="7" borderId="15" xfId="0" applyFont="1" applyFill="1" applyBorder="1" applyAlignment="1" applyProtection="1">
      <alignment horizontal="center" vertical="center" readingOrder="1"/>
      <protection hidden="1"/>
    </xf>
    <xf numFmtId="0" fontId="111" fillId="7" borderId="16" xfId="0" applyFont="1" applyFill="1" applyBorder="1" applyAlignment="1" applyProtection="1">
      <alignment horizontal="center" vertical="center" readingOrder="1"/>
      <protection hidden="1"/>
    </xf>
    <xf numFmtId="0" fontId="111" fillId="7" borderId="13" xfId="0" applyFont="1" applyFill="1" applyBorder="1" applyAlignment="1" applyProtection="1">
      <alignment horizontal="center" vertical="center" readingOrder="1"/>
      <protection hidden="1"/>
    </xf>
    <xf numFmtId="0" fontId="111" fillId="8" borderId="33" xfId="0" applyFont="1" applyFill="1" applyBorder="1" applyAlignment="1" applyProtection="1">
      <alignment horizontal="center" readingOrder="1"/>
      <protection hidden="1"/>
    </xf>
    <xf numFmtId="0" fontId="111" fillId="8" borderId="38" xfId="0" applyFont="1" applyFill="1" applyBorder="1" applyAlignment="1" applyProtection="1">
      <alignment horizontal="center" readingOrder="1"/>
      <protection hidden="1"/>
    </xf>
    <xf numFmtId="0" fontId="111" fillId="8" borderId="61" xfId="0" applyFont="1" applyFill="1" applyBorder="1" applyAlignment="1" applyProtection="1">
      <alignment horizontal="center" readingOrder="1"/>
      <protection hidden="1"/>
    </xf>
    <xf numFmtId="0" fontId="111" fillId="8" borderId="12" xfId="0" applyFont="1" applyFill="1" applyBorder="1" applyAlignment="1" applyProtection="1">
      <alignment horizontal="center" readingOrder="1"/>
      <protection hidden="1"/>
    </xf>
    <xf numFmtId="0" fontId="111" fillId="8" borderId="0" xfId="0" applyFont="1" applyFill="1" applyAlignment="1" applyProtection="1">
      <alignment horizontal="center" readingOrder="1"/>
      <protection hidden="1"/>
    </xf>
    <xf numFmtId="0" fontId="111" fillId="8" borderId="3" xfId="0" applyFont="1" applyFill="1" applyBorder="1" applyAlignment="1" applyProtection="1">
      <alignment horizontal="center" readingOrder="1"/>
      <protection hidden="1"/>
    </xf>
    <xf numFmtId="0" fontId="111" fillId="8" borderId="15" xfId="0" applyFont="1" applyFill="1" applyBorder="1" applyAlignment="1" applyProtection="1">
      <alignment horizontal="center" readingOrder="1"/>
      <protection hidden="1"/>
    </xf>
    <xf numFmtId="0" fontId="111" fillId="8" borderId="16" xfId="0" applyFont="1" applyFill="1" applyBorder="1" applyAlignment="1" applyProtection="1">
      <alignment horizontal="center" readingOrder="1"/>
      <protection hidden="1"/>
    </xf>
    <xf numFmtId="0" fontId="111" fillId="8" borderId="13" xfId="0" applyFont="1" applyFill="1" applyBorder="1" applyAlignment="1" applyProtection="1">
      <alignment horizontal="center" readingOrder="1"/>
      <protection hidden="1"/>
    </xf>
    <xf numFmtId="0" fontId="63" fillId="10" borderId="0" xfId="0" applyFont="1" applyFill="1"/>
    <xf numFmtId="0" fontId="63" fillId="0" borderId="0" xfId="0" applyFont="1"/>
    <xf numFmtId="0" fontId="103" fillId="0" borderId="109" xfId="0" applyFont="1" applyBorder="1" applyAlignment="1" applyProtection="1">
      <alignment horizontal="center" vertical="top" textRotation="90"/>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protection locked="0"/>
    </xf>
    <xf numFmtId="14" fontId="103" fillId="0" borderId="110" xfId="0" applyNumberFormat="1" applyFont="1" applyBorder="1" applyAlignment="1" applyProtection="1">
      <alignment horizontal="center" vertical="center"/>
      <protection locked="0"/>
    </xf>
    <xf numFmtId="0" fontId="103" fillId="0" borderId="110" xfId="0" applyFont="1" applyBorder="1" applyAlignment="1" applyProtection="1">
      <alignment horizontal="left" vertical="center" wrapText="1"/>
      <protection locked="0"/>
    </xf>
    <xf numFmtId="0" fontId="103" fillId="0" borderId="110" xfId="0" applyFont="1" applyBorder="1" applyAlignment="1" applyProtection="1">
      <alignment horizontal="center" vertical="top"/>
      <protection hidden="1"/>
    </xf>
    <xf numFmtId="0" fontId="103" fillId="0" borderId="110" xfId="0" applyFont="1" applyBorder="1" applyAlignment="1" applyProtection="1">
      <alignment horizontal="center" vertical="top" textRotation="90"/>
      <protection locked="0"/>
    </xf>
    <xf numFmtId="9" fontId="103" fillId="0" borderId="110" xfId="0" applyNumberFormat="1" applyFont="1" applyBorder="1" applyAlignment="1" applyProtection="1">
      <alignment horizontal="center" vertical="top"/>
      <protection hidden="1"/>
    </xf>
    <xf numFmtId="165" fontId="103" fillId="0" borderId="110" xfId="2" applyNumberFormat="1" applyFont="1" applyBorder="1" applyAlignment="1">
      <alignment horizontal="center" vertical="top"/>
    </xf>
    <xf numFmtId="0" fontId="113" fillId="0" borderId="110" xfId="0" applyFont="1" applyBorder="1" applyAlignment="1" applyProtection="1">
      <alignment horizontal="center" vertical="top" textRotation="90" wrapText="1"/>
      <protection hidden="1"/>
    </xf>
    <xf numFmtId="9" fontId="103" fillId="0" borderId="109" xfId="0" applyNumberFormat="1" applyFont="1" applyBorder="1" applyAlignment="1" applyProtection="1">
      <alignment horizontal="center" vertical="top"/>
      <protection hidden="1"/>
    </xf>
    <xf numFmtId="0" fontId="113" fillId="0" borderId="110" xfId="0" applyFont="1" applyBorder="1" applyAlignment="1" applyProtection="1">
      <alignment horizontal="center" vertical="top" textRotation="90"/>
      <protection hidden="1"/>
    </xf>
    <xf numFmtId="14" fontId="103" fillId="0" borderId="110" xfId="0" applyNumberFormat="1" applyFont="1" applyBorder="1" applyAlignment="1" applyProtection="1">
      <alignment horizontal="center" vertical="center" wrapText="1"/>
      <protection locked="0"/>
    </xf>
    <xf numFmtId="0" fontId="103" fillId="0" borderId="110" xfId="0" applyFont="1" applyBorder="1" applyAlignment="1" applyProtection="1">
      <alignment horizontal="left" vertical="top" wrapText="1"/>
      <protection locked="0" hidden="1"/>
    </xf>
    <xf numFmtId="14" fontId="103" fillId="0" borderId="110" xfId="0" applyNumberFormat="1" applyFont="1" applyBorder="1" applyAlignment="1" applyProtection="1">
      <alignment horizontal="center" vertical="top"/>
      <protection locked="0"/>
    </xf>
    <xf numFmtId="0" fontId="104" fillId="10" borderId="11" xfId="0" applyFont="1" applyFill="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hidden="1"/>
    </xf>
    <xf numFmtId="0" fontId="102" fillId="0" borderId="18" xfId="0" applyFont="1" applyBorder="1" applyAlignment="1" applyProtection="1">
      <alignment horizontal="center" vertical="center" wrapText="1"/>
      <protection locked="0"/>
    </xf>
    <xf numFmtId="0" fontId="98" fillId="0" borderId="59" xfId="0" applyFont="1" applyBorder="1" applyAlignment="1" applyProtection="1">
      <alignment horizontal="justify" vertical="center" wrapText="1"/>
      <protection locked="0"/>
    </xf>
    <xf numFmtId="0" fontId="98" fillId="0" borderId="5" xfId="0" applyFont="1" applyBorder="1" applyAlignment="1" applyProtection="1">
      <alignment horizontal="justify" vertical="center" wrapText="1"/>
      <protection locked="0"/>
    </xf>
    <xf numFmtId="0" fontId="98" fillId="0" borderId="66" xfId="0" applyFont="1" applyBorder="1" applyAlignment="1" applyProtection="1">
      <alignment horizontal="center" vertical="center" wrapText="1"/>
      <protection locked="0"/>
    </xf>
    <xf numFmtId="0" fontId="102" fillId="0" borderId="5"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hidden="1"/>
    </xf>
    <xf numFmtId="0" fontId="114" fillId="0" borderId="110" xfId="0" applyFont="1" applyBorder="1" applyAlignment="1">
      <alignment horizontal="center" vertical="top"/>
    </xf>
    <xf numFmtId="0" fontId="115" fillId="0" borderId="110" xfId="0" applyFont="1" applyBorder="1" applyAlignment="1" applyProtection="1">
      <alignment horizontal="justify" vertical="top" wrapText="1"/>
      <protection locked="0"/>
    </xf>
    <xf numFmtId="0" fontId="115" fillId="0" borderId="110" xfId="0" applyFont="1" applyBorder="1" applyAlignment="1" applyProtection="1">
      <alignment horizontal="center" vertical="top"/>
      <protection hidden="1"/>
    </xf>
    <xf numFmtId="0" fontId="115" fillId="0" borderId="110" xfId="0" applyFont="1" applyBorder="1" applyAlignment="1" applyProtection="1">
      <alignment horizontal="center" vertical="top" textRotation="90"/>
      <protection locked="0"/>
    </xf>
    <xf numFmtId="9" fontId="115" fillId="0" borderId="110" xfId="0" applyNumberFormat="1" applyFont="1" applyBorder="1" applyAlignment="1" applyProtection="1">
      <alignment horizontal="center" vertical="top"/>
      <protection hidden="1"/>
    </xf>
    <xf numFmtId="165" fontId="115" fillId="0" borderId="110" xfId="2" applyNumberFormat="1" applyFont="1" applyBorder="1" applyAlignment="1">
      <alignment horizontal="center" vertical="top"/>
    </xf>
    <xf numFmtId="0" fontId="114" fillId="0" borderId="110" xfId="0" applyFont="1" applyBorder="1" applyAlignment="1" applyProtection="1">
      <alignment horizontal="center" vertical="top" textRotation="90" wrapText="1"/>
      <protection hidden="1"/>
    </xf>
    <xf numFmtId="9" fontId="115" fillId="0" borderId="109" xfId="0" applyNumberFormat="1" applyFont="1" applyBorder="1" applyAlignment="1" applyProtection="1">
      <alignment horizontal="center" vertical="top"/>
      <protection hidden="1"/>
    </xf>
    <xf numFmtId="0" fontId="114" fillId="0" borderId="110" xfId="0" applyFont="1" applyBorder="1" applyAlignment="1" applyProtection="1">
      <alignment horizontal="center" vertical="top" textRotation="90"/>
      <protection hidden="1"/>
    </xf>
    <xf numFmtId="0" fontId="115" fillId="0" borderId="109" xfId="0" applyFont="1" applyBorder="1" applyAlignment="1" applyProtection="1">
      <alignment horizontal="center" vertical="top" textRotation="90"/>
      <protection locked="0"/>
    </xf>
    <xf numFmtId="0" fontId="43" fillId="0" borderId="5"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5" fillId="0" borderId="59" xfId="0" applyFont="1" applyBorder="1" applyAlignment="1" applyProtection="1">
      <alignment horizontal="left" vertical="center" wrapText="1"/>
      <protection locked="0"/>
    </xf>
    <xf numFmtId="0" fontId="12" fillId="0" borderId="36"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hidden="1"/>
    </xf>
    <xf numFmtId="0" fontId="116"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15" fillId="0" borderId="109" xfId="0" applyFont="1" applyBorder="1" applyAlignment="1" applyProtection="1">
      <alignment horizontal="left" vertical="top" wrapText="1"/>
      <protection locked="0"/>
    </xf>
    <xf numFmtId="0" fontId="115" fillId="0" borderId="110" xfId="0" applyFont="1" applyBorder="1" applyAlignment="1" applyProtection="1">
      <alignment horizontal="center" vertical="center" wrapText="1"/>
      <protection locked="0"/>
    </xf>
    <xf numFmtId="14" fontId="115" fillId="0" borderId="110" xfId="0" applyNumberFormat="1" applyFont="1" applyBorder="1" applyAlignment="1" applyProtection="1">
      <alignment horizontal="center" vertical="center"/>
      <protection locked="0"/>
    </xf>
    <xf numFmtId="0" fontId="115" fillId="0" borderId="110" xfId="0" applyFont="1" applyBorder="1" applyAlignment="1" applyProtection="1">
      <alignment horizontal="center" vertical="center"/>
      <protection locked="0"/>
    </xf>
    <xf numFmtId="14" fontId="115" fillId="0" borderId="110" xfId="0" applyNumberFormat="1" applyFont="1" applyBorder="1" applyAlignment="1" applyProtection="1">
      <alignment horizontal="center" vertical="center" wrapText="1"/>
      <protection locked="0"/>
    </xf>
    <xf numFmtId="0" fontId="98" fillId="0" borderId="11" xfId="0" quotePrefix="1" applyFont="1" applyBorder="1" applyAlignment="1" applyProtection="1">
      <alignment horizontal="justify" vertical="center" wrapText="1"/>
      <protection hidden="1"/>
    </xf>
    <xf numFmtId="14" fontId="98" fillId="0" borderId="11" xfId="0" applyNumberFormat="1" applyFont="1" applyBorder="1" applyAlignment="1" applyProtection="1">
      <alignment horizontal="center" vertical="center" wrapText="1"/>
      <protection locked="0"/>
    </xf>
    <xf numFmtId="0" fontId="98" fillId="0" borderId="36" xfId="0" applyFont="1" applyBorder="1" applyAlignment="1" applyProtection="1">
      <alignment horizontal="justify" vertical="center" wrapText="1"/>
      <protection locked="0" hidden="1"/>
    </xf>
    <xf numFmtId="0" fontId="98" fillId="0" borderId="11" xfId="0" applyFont="1" applyBorder="1" applyAlignment="1" applyProtection="1">
      <alignment horizontal="center" vertical="top" wrapText="1"/>
      <protection locked="0"/>
    </xf>
    <xf numFmtId="14" fontId="98" fillId="0" borderId="11" xfId="0" applyNumberFormat="1" applyFont="1" applyBorder="1" applyAlignment="1" applyProtection="1">
      <alignment horizontal="center" vertical="top" wrapText="1"/>
      <protection locked="0"/>
    </xf>
    <xf numFmtId="0" fontId="12" fillId="0" borderId="36" xfId="0" applyFont="1" applyBorder="1" applyAlignment="1" applyProtection="1">
      <alignment horizontal="justify" vertical="center" wrapText="1"/>
      <protection locked="0" hidden="1"/>
    </xf>
    <xf numFmtId="0" fontId="12" fillId="0" borderId="11" xfId="0" applyFont="1" applyBorder="1" applyAlignment="1" applyProtection="1">
      <alignment horizontal="center" vertical="center" wrapText="1"/>
      <protection locked="0" hidden="1"/>
    </xf>
    <xf numFmtId="0" fontId="96" fillId="10" borderId="110" xfId="0" applyFont="1" applyFill="1" applyBorder="1" applyAlignment="1" applyProtection="1">
      <alignment horizontal="justify" vertical="top" wrapText="1"/>
      <protection locked="0"/>
    </xf>
    <xf numFmtId="0" fontId="115" fillId="0" borderId="110" xfId="0" applyFont="1" applyBorder="1" applyAlignment="1" applyProtection="1">
      <alignment horizontal="justify" vertical="top"/>
      <protection locked="0"/>
    </xf>
    <xf numFmtId="0" fontId="108" fillId="0" borderId="110" xfId="0" applyFont="1" applyBorder="1" applyAlignment="1">
      <alignment horizontal="center" vertical="top"/>
    </xf>
    <xf numFmtId="0" fontId="96" fillId="0" borderId="110" xfId="0" applyFont="1" applyBorder="1" applyAlignment="1" applyProtection="1">
      <alignment horizontal="center" vertical="top"/>
      <protection hidden="1"/>
    </xf>
    <xf numFmtId="0" fontId="96" fillId="0" borderId="110" xfId="0" applyFont="1" applyBorder="1" applyAlignment="1" applyProtection="1">
      <alignment horizontal="center" vertical="top" textRotation="90"/>
      <protection locked="0"/>
    </xf>
    <xf numFmtId="9" fontId="96" fillId="0" borderId="110" xfId="0" applyNumberFormat="1" applyFont="1" applyBorder="1" applyAlignment="1" applyProtection="1">
      <alignment horizontal="center" vertical="top"/>
      <protection hidden="1"/>
    </xf>
    <xf numFmtId="165" fontId="96" fillId="0" borderId="110" xfId="2" applyNumberFormat="1" applyFont="1" applyBorder="1" applyAlignment="1">
      <alignment horizontal="center" vertical="top"/>
    </xf>
    <xf numFmtId="0" fontId="108" fillId="0" borderId="110" xfId="0" applyFont="1" applyBorder="1" applyAlignment="1" applyProtection="1">
      <alignment horizontal="center" vertical="top" textRotation="90" wrapText="1"/>
      <protection hidden="1"/>
    </xf>
    <xf numFmtId="9" fontId="96" fillId="0" borderId="109" xfId="0" applyNumberFormat="1" applyFont="1" applyBorder="1" applyAlignment="1" applyProtection="1">
      <alignment horizontal="center" vertical="top"/>
      <protection hidden="1"/>
    </xf>
    <xf numFmtId="0" fontId="108" fillId="0" borderId="110" xfId="0" applyFont="1" applyBorder="1" applyAlignment="1" applyProtection="1">
      <alignment horizontal="center" vertical="top" textRotation="90"/>
      <protection hidden="1"/>
    </xf>
    <xf numFmtId="0" fontId="96" fillId="0" borderId="109" xfId="0" applyFont="1" applyBorder="1" applyAlignment="1" applyProtection="1">
      <alignment horizontal="center" vertical="top" textRotation="90"/>
      <protection locked="0"/>
    </xf>
    <xf numFmtId="0" fontId="12" fillId="0" borderId="19"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12" fillId="0" borderId="11" xfId="0" applyFont="1" applyBorder="1" applyAlignment="1" applyProtection="1">
      <alignment horizontal="left" vertical="center" wrapText="1"/>
      <protection locked="0"/>
    </xf>
    <xf numFmtId="0" fontId="12" fillId="0" borderId="0" xfId="0" applyFont="1" applyAlignment="1" applyProtection="1">
      <alignment horizontal="center" vertical="center"/>
      <protection locked="0"/>
    </xf>
    <xf numFmtId="0" fontId="1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2" fillId="0" borderId="0" xfId="0" applyFont="1" applyProtection="1">
      <protection locked="0"/>
    </xf>
    <xf numFmtId="0" fontId="12" fillId="0" borderId="5" xfId="0" applyFont="1" applyBorder="1" applyAlignment="1" applyProtection="1">
      <alignment horizontal="center" vertical="center" wrapText="1"/>
      <protection hidden="1"/>
    </xf>
    <xf numFmtId="0" fontId="95" fillId="0" borderId="59" xfId="0" applyFont="1" applyBorder="1" applyAlignment="1" applyProtection="1">
      <alignment horizontal="justify" vertical="center" wrapText="1"/>
      <protection locked="0"/>
    </xf>
    <xf numFmtId="0" fontId="95" fillId="0" borderId="5"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hidden="1"/>
    </xf>
    <xf numFmtId="0" fontId="95" fillId="10" borderId="5" xfId="0" applyFont="1" applyFill="1" applyBorder="1" applyAlignment="1" applyProtection="1">
      <alignment horizontal="center" vertical="center" wrapText="1"/>
      <protection hidden="1"/>
    </xf>
    <xf numFmtId="0" fontId="96" fillId="0" borderId="110" xfId="0" applyFont="1" applyBorder="1" applyAlignment="1" applyProtection="1">
      <alignment horizontal="center" vertical="center" wrapText="1"/>
      <protection locked="0"/>
    </xf>
    <xf numFmtId="0" fontId="96" fillId="0" borderId="110" xfId="0" applyFont="1" applyBorder="1" applyAlignment="1" applyProtection="1">
      <alignment horizontal="center" vertical="center"/>
      <protection locked="0"/>
    </xf>
    <xf numFmtId="14" fontId="96" fillId="0" borderId="110" xfId="0" applyNumberFormat="1" applyFont="1" applyBorder="1" applyAlignment="1" applyProtection="1">
      <alignment horizontal="center" vertical="center"/>
      <protection locked="0"/>
    </xf>
    <xf numFmtId="165" fontId="96" fillId="0" borderId="110" xfId="2" applyNumberFormat="1" applyFont="1" applyFill="1" applyBorder="1" applyAlignment="1">
      <alignment horizontal="center" vertical="top"/>
    </xf>
    <xf numFmtId="0" fontId="96" fillId="0" borderId="109" xfId="0" applyFont="1" applyBorder="1" applyAlignment="1" applyProtection="1">
      <alignment horizontal="left" vertical="top" wrapText="1"/>
      <protection locked="0"/>
    </xf>
    <xf numFmtId="0" fontId="96" fillId="0" borderId="110" xfId="0" applyFont="1" applyBorder="1" applyAlignment="1" applyProtection="1">
      <alignment horizontal="left" vertical="center" wrapText="1"/>
      <protection locked="0"/>
    </xf>
    <xf numFmtId="0" fontId="12" fillId="0" borderId="133" xfId="0" applyFont="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hidden="1"/>
    </xf>
    <xf numFmtId="0" fontId="12" fillId="10" borderId="133" xfId="0" applyFont="1" applyFill="1" applyBorder="1" applyAlignment="1" applyProtection="1">
      <alignment horizontal="center" vertical="center" wrapText="1"/>
      <protection locked="0"/>
    </xf>
    <xf numFmtId="0" fontId="96" fillId="0" borderId="110" xfId="0" applyFont="1" applyBorder="1" applyAlignment="1" applyProtection="1">
      <alignment horizontal="justify" vertical="center" wrapText="1"/>
      <protection locked="0"/>
    </xf>
    <xf numFmtId="0" fontId="96" fillId="10" borderId="110" xfId="0" applyFont="1" applyFill="1" applyBorder="1" applyAlignment="1" applyProtection="1">
      <alignment horizontal="left" vertical="center" wrapText="1"/>
      <protection locked="0"/>
    </xf>
    <xf numFmtId="0" fontId="96" fillId="0" borderId="110" xfId="0" applyFont="1" applyBorder="1" applyAlignment="1" applyProtection="1">
      <alignment horizontal="justify" vertical="top"/>
      <protection locked="0"/>
    </xf>
    <xf numFmtId="0" fontId="96" fillId="0" borderId="110" xfId="0" applyFont="1" applyBorder="1" applyAlignment="1" applyProtection="1">
      <alignment horizontal="justify" vertical="top" wrapText="1"/>
      <protection locked="0"/>
    </xf>
    <xf numFmtId="0" fontId="12" fillId="0" borderId="0" xfId="0" applyFont="1" applyAlignment="1" applyProtection="1">
      <alignment horizontal="center"/>
      <protection locked="0"/>
    </xf>
    <xf numFmtId="14" fontId="96" fillId="0" borderId="110" xfId="0" applyNumberFormat="1" applyFont="1" applyBorder="1" applyAlignment="1" applyProtection="1">
      <alignment horizontal="center" vertical="center" wrapText="1"/>
      <protection locked="0"/>
    </xf>
    <xf numFmtId="0" fontId="115" fillId="0" borderId="110" xfId="0" applyFont="1" applyBorder="1" applyAlignment="1" applyProtection="1">
      <alignment horizontal="left" vertical="center" wrapText="1"/>
      <protection locked="0"/>
    </xf>
    <xf numFmtId="0" fontId="74" fillId="0" borderId="0" xfId="0" applyFont="1" applyProtection="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left" vertical="top" wrapText="1"/>
      <protection locked="0"/>
    </xf>
    <xf numFmtId="0" fontId="119" fillId="4" borderId="50" xfId="0" applyFont="1" applyFill="1" applyBorder="1" applyAlignment="1" applyProtection="1">
      <alignment vertical="center"/>
      <protection locked="0"/>
    </xf>
    <xf numFmtId="0" fontId="39" fillId="10" borderId="0" xfId="0" applyFont="1" applyFill="1" applyAlignment="1" applyProtection="1">
      <alignment horizontal="center" vertical="center"/>
      <protection locked="0"/>
    </xf>
    <xf numFmtId="0" fontId="117" fillId="2" borderId="0" xfId="0" applyFont="1" applyFill="1" applyAlignment="1">
      <alignment horizontal="center" vertical="center" wrapText="1"/>
    </xf>
    <xf numFmtId="1" fontId="97" fillId="0" borderId="5" xfId="0" applyNumberFormat="1" applyFont="1" applyBorder="1" applyAlignment="1" applyProtection="1">
      <alignment horizontal="center" vertical="center" wrapText="1"/>
      <protection hidden="1"/>
    </xf>
    <xf numFmtId="0" fontId="5" fillId="0" borderId="0" xfId="0" applyFont="1" applyProtection="1">
      <protection locked="0"/>
    </xf>
    <xf numFmtId="0" fontId="74" fillId="0" borderId="0" xfId="0" applyFont="1" applyAlignment="1" applyProtection="1">
      <alignment vertical="center"/>
      <protection hidden="1"/>
    </xf>
    <xf numFmtId="0" fontId="5" fillId="0" borderId="5" xfId="0" applyFont="1" applyBorder="1" applyAlignment="1" applyProtection="1">
      <alignment horizontal="justify" vertical="center" wrapText="1"/>
      <protection locked="0"/>
    </xf>
    <xf numFmtId="0" fontId="42" fillId="0" borderId="0" xfId="0" applyFont="1" applyAlignment="1" applyProtection="1">
      <alignment vertical="center"/>
      <protection hidden="1"/>
    </xf>
    <xf numFmtId="0" fontId="103" fillId="0" borderId="110" xfId="0" applyFont="1" applyBorder="1" applyAlignment="1" applyProtection="1">
      <alignment horizontal="center" vertical="top" wrapText="1"/>
      <protection locked="0"/>
    </xf>
    <xf numFmtId="0" fontId="115" fillId="0" borderId="109"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115" fillId="0" borderId="111" xfId="0" applyFont="1" applyBorder="1" applyAlignment="1" applyProtection="1">
      <alignment horizontal="center" vertical="top" wrapText="1"/>
      <protection locked="0"/>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1" xfId="0" applyFont="1" applyBorder="1" applyAlignment="1" applyProtection="1">
      <alignment horizontal="center" vertical="top" wrapText="1"/>
      <protection locked="0"/>
    </xf>
    <xf numFmtId="14" fontId="97" fillId="0" borderId="11" xfId="0" applyNumberFormat="1"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97" fillId="0" borderId="11" xfId="0" applyFont="1" applyBorder="1" applyAlignment="1" applyProtection="1">
      <alignment horizontal="center" vertical="center" wrapText="1"/>
      <protection hidden="1"/>
    </xf>
    <xf numFmtId="0" fontId="114" fillId="10" borderId="0" xfId="0" applyFont="1" applyFill="1" applyAlignment="1">
      <alignment vertical="top"/>
    </xf>
    <xf numFmtId="0" fontId="108" fillId="19" borderId="110" xfId="0" applyFont="1" applyFill="1" applyBorder="1" applyAlignment="1">
      <alignment horizontal="center" vertical="center" textRotation="90"/>
    </xf>
    <xf numFmtId="0" fontId="96" fillId="0" borderId="110" xfId="0" applyFont="1" applyBorder="1" applyAlignment="1" applyProtection="1">
      <alignment horizontal="center" vertical="top" wrapText="1"/>
      <protection locked="0"/>
    </xf>
    <xf numFmtId="0" fontId="114" fillId="0" borderId="0" xfId="0" applyFont="1" applyAlignment="1">
      <alignment vertical="top"/>
    </xf>
    <xf numFmtId="0" fontId="96" fillId="0" borderId="0" xfId="0" applyFont="1"/>
    <xf numFmtId="0" fontId="114" fillId="10" borderId="0" xfId="0" applyFont="1" applyFill="1" applyAlignment="1">
      <alignment horizontal="center" vertical="top"/>
    </xf>
    <xf numFmtId="0" fontId="115" fillId="10" borderId="0" xfId="0" applyFont="1" applyFill="1" applyAlignment="1">
      <alignment horizontal="left" vertical="top"/>
    </xf>
    <xf numFmtId="0" fontId="96" fillId="10" borderId="0" xfId="0" applyFont="1" applyFill="1" applyAlignment="1">
      <alignment horizontal="center" vertical="top"/>
    </xf>
    <xf numFmtId="0" fontId="96" fillId="10" borderId="0" xfId="0" applyFont="1" applyFill="1"/>
    <xf numFmtId="0" fontId="96" fillId="10" borderId="0" xfId="0" applyFont="1" applyFill="1" applyAlignment="1">
      <alignment vertical="center"/>
    </xf>
    <xf numFmtId="0" fontId="96" fillId="10" borderId="0" xfId="0" applyFont="1" applyFill="1" applyAlignment="1" applyProtection="1">
      <alignment vertical="center"/>
      <protection locked="0"/>
    </xf>
    <xf numFmtId="0" fontId="96" fillId="0" borderId="0" xfId="0" applyFont="1" applyAlignment="1">
      <alignment vertical="center"/>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96" fillId="0" borderId="110" xfId="0" applyFont="1" applyBorder="1" applyAlignment="1" applyProtection="1">
      <alignment horizontal="center" vertical="top"/>
      <protection locked="0"/>
    </xf>
    <xf numFmtId="14" fontId="96" fillId="0" borderId="110" xfId="0" applyNumberFormat="1" applyFont="1" applyBorder="1" applyAlignment="1" applyProtection="1">
      <alignment horizontal="center" vertical="top"/>
      <protection locked="0"/>
    </xf>
    <xf numFmtId="0" fontId="115" fillId="0" borderId="106" xfId="0" applyFont="1" applyBorder="1" applyAlignment="1" applyProtection="1">
      <alignment horizontal="center" vertical="top"/>
      <protection locked="0"/>
    </xf>
    <xf numFmtId="0" fontId="103" fillId="0" borderId="110" xfId="0" applyFont="1" applyBorder="1" applyAlignment="1" applyProtection="1">
      <alignment horizontal="center" vertical="top"/>
      <protection locked="0"/>
    </xf>
    <xf numFmtId="0" fontId="103" fillId="10" borderId="0" xfId="0" applyFont="1" applyFill="1"/>
    <xf numFmtId="0" fontId="103" fillId="0" borderId="0" xfId="0" applyFont="1"/>
    <xf numFmtId="0" fontId="103" fillId="10" borderId="0" xfId="0" applyFont="1" applyFill="1" applyAlignment="1">
      <alignment vertical="center"/>
    </xf>
    <xf numFmtId="0" fontId="103" fillId="0" borderId="0" xfId="0" applyFont="1" applyAlignment="1">
      <alignment vertical="center"/>
    </xf>
    <xf numFmtId="0" fontId="103" fillId="0" borderId="110" xfId="0" applyFont="1" applyBorder="1" applyAlignment="1" applyProtection="1">
      <alignment horizontal="justify" vertical="justify" wrapText="1"/>
      <protection locked="0"/>
    </xf>
    <xf numFmtId="14" fontId="120" fillId="0" borderId="137" xfId="0" applyNumberFormat="1" applyFont="1" applyBorder="1" applyAlignment="1" applyProtection="1">
      <alignment horizontal="center" vertical="top"/>
      <protection locked="0"/>
    </xf>
    <xf numFmtId="14" fontId="120" fillId="0" borderId="138" xfId="0" applyNumberFormat="1" applyFont="1" applyBorder="1" applyAlignment="1" applyProtection="1">
      <alignment horizontal="center" vertical="top"/>
      <protection locked="0"/>
    </xf>
    <xf numFmtId="0" fontId="96" fillId="10" borderId="110" xfId="0" applyFont="1" applyFill="1" applyBorder="1" applyAlignment="1" applyProtection="1">
      <alignment horizontal="center" vertical="center" wrapText="1"/>
      <protection locked="0"/>
    </xf>
    <xf numFmtId="0" fontId="115" fillId="0" borderId="110" xfId="0" applyFont="1" applyBorder="1" applyAlignment="1" applyProtection="1">
      <alignment horizontal="center" vertical="top" wrapText="1"/>
      <protection locked="0"/>
    </xf>
    <xf numFmtId="0" fontId="115" fillId="0" borderId="110" xfId="0" applyFont="1" applyBorder="1" applyAlignment="1" applyProtection="1">
      <alignment horizontal="center" vertical="top"/>
      <protection locked="0"/>
    </xf>
    <xf numFmtId="0" fontId="115" fillId="10" borderId="0" xfId="0" applyFont="1" applyFill="1"/>
    <xf numFmtId="0" fontId="115" fillId="0" borderId="0" xfId="0" applyFont="1"/>
    <xf numFmtId="14" fontId="115" fillId="0" borderId="110" xfId="0" applyNumberFormat="1" applyFont="1" applyBorder="1" applyAlignment="1" applyProtection="1">
      <alignment horizontal="center" vertical="top" wrapText="1"/>
      <protection locked="0"/>
    </xf>
    <xf numFmtId="0" fontId="103" fillId="0" borderId="110" xfId="0" applyFont="1" applyBorder="1" applyAlignment="1" applyProtection="1">
      <alignment horizontal="left" vertical="top" wrapText="1"/>
      <protection locked="0"/>
    </xf>
    <xf numFmtId="0" fontId="114" fillId="0" borderId="0" xfId="0" applyFont="1" applyAlignment="1">
      <alignment horizontal="left" vertical="top"/>
    </xf>
    <xf numFmtId="0" fontId="114" fillId="0" borderId="0" xfId="0" applyFont="1" applyAlignment="1">
      <alignment horizontal="center" vertical="top"/>
    </xf>
    <xf numFmtId="0" fontId="115" fillId="0" borderId="0" xfId="0" applyFont="1" applyAlignment="1">
      <alignment horizontal="center" vertical="top"/>
    </xf>
    <xf numFmtId="0" fontId="96" fillId="0" borderId="0" xfId="0" applyFont="1" applyAlignment="1">
      <alignment horizontal="center" vertical="top"/>
    </xf>
    <xf numFmtId="0" fontId="115" fillId="0" borderId="110" xfId="0" applyFont="1" applyBorder="1" applyAlignment="1">
      <alignment horizontal="center" vertical="top"/>
    </xf>
    <xf numFmtId="0" fontId="103" fillId="0" borderId="106" xfId="0" applyFont="1" applyBorder="1" applyAlignment="1" applyProtection="1">
      <alignment horizontal="center" vertical="top"/>
      <protection locked="0"/>
    </xf>
    <xf numFmtId="0" fontId="103" fillId="10" borderId="125" xfId="0" applyFont="1" applyFill="1" applyBorder="1"/>
    <xf numFmtId="0" fontId="103" fillId="0" borderId="110" xfId="0" applyFont="1" applyBorder="1" applyAlignment="1" applyProtection="1">
      <alignment horizontal="left" vertical="top"/>
      <protection locked="0"/>
    </xf>
    <xf numFmtId="0" fontId="96" fillId="0" borderId="110" xfId="0" applyFont="1" applyBorder="1" applyAlignment="1">
      <alignment horizontal="center" vertical="top"/>
    </xf>
    <xf numFmtId="0" fontId="96" fillId="0" borderId="106" xfId="0" applyFont="1" applyBorder="1" applyAlignment="1" applyProtection="1">
      <alignment horizontal="center" vertical="top"/>
      <protection locked="0"/>
    </xf>
    <xf numFmtId="0" fontId="96" fillId="10" borderId="125" xfId="0" applyFont="1" applyFill="1" applyBorder="1"/>
    <xf numFmtId="0" fontId="96" fillId="0" borderId="106" xfId="0" applyFont="1" applyBorder="1" applyAlignment="1" applyProtection="1">
      <alignment horizontal="center" vertical="center"/>
      <protection locked="0"/>
    </xf>
    <xf numFmtId="165" fontId="96" fillId="6" borderId="110" xfId="2" applyNumberFormat="1" applyFont="1" applyFill="1" applyBorder="1" applyAlignment="1">
      <alignment horizontal="center" vertical="top"/>
    </xf>
    <xf numFmtId="0" fontId="96" fillId="0" borderId="110" xfId="0" applyFont="1" applyBorder="1" applyAlignment="1" applyProtection="1">
      <alignment horizontal="left" vertical="top"/>
      <protection locked="0"/>
    </xf>
    <xf numFmtId="0" fontId="96" fillId="0" borderId="110" xfId="0" applyFont="1" applyBorder="1" applyAlignment="1" applyProtection="1">
      <alignment horizontal="left" vertical="top" wrapText="1"/>
      <protection locked="0"/>
    </xf>
    <xf numFmtId="14" fontId="103" fillId="0" borderId="110" xfId="0" applyNumberFormat="1" applyFont="1" applyBorder="1" applyAlignment="1" applyProtection="1">
      <alignment horizontal="center" vertical="top" wrapText="1"/>
      <protection locked="0"/>
    </xf>
    <xf numFmtId="14" fontId="115" fillId="0" borderId="110" xfId="0" applyNumberFormat="1" applyFont="1" applyBorder="1" applyAlignment="1" applyProtection="1">
      <alignment horizontal="center" vertical="top"/>
      <protection locked="0"/>
    </xf>
    <xf numFmtId="0" fontId="115" fillId="10" borderId="125" xfId="0" applyFont="1" applyFill="1" applyBorder="1"/>
    <xf numFmtId="0" fontId="115" fillId="0" borderId="125" xfId="0" applyFont="1" applyBorder="1"/>
    <xf numFmtId="0" fontId="96" fillId="0" borderId="106" xfId="0" applyFont="1" applyBorder="1" applyAlignment="1">
      <alignment horizontal="center" vertical="top"/>
    </xf>
    <xf numFmtId="0" fontId="115" fillId="0" borderId="106" xfId="0" applyFont="1" applyBorder="1" applyAlignment="1" applyProtection="1">
      <alignment horizontal="center" vertical="center"/>
      <protection locked="0"/>
    </xf>
    <xf numFmtId="0" fontId="96" fillId="10" borderId="110" xfId="0" applyFont="1" applyFill="1" applyBorder="1" applyAlignment="1" applyProtection="1">
      <alignment horizontal="center" vertical="top" wrapText="1"/>
      <protection locked="0"/>
    </xf>
    <xf numFmtId="0" fontId="19" fillId="11" borderId="17" xfId="0" applyFont="1" applyFill="1" applyBorder="1" applyAlignment="1">
      <alignment horizontal="center" vertical="center" wrapText="1"/>
    </xf>
    <xf numFmtId="0" fontId="19" fillId="11" borderId="61" xfId="0" applyFont="1" applyFill="1" applyBorder="1" applyAlignment="1">
      <alignment horizontal="center" vertical="center" wrapText="1"/>
    </xf>
    <xf numFmtId="0" fontId="12" fillId="0" borderId="5" xfId="0" applyFont="1" applyBorder="1" applyAlignment="1" applyProtection="1">
      <alignment horizontal="justify" vertical="center" wrapText="1"/>
      <protection locked="0"/>
    </xf>
    <xf numFmtId="0" fontId="97" fillId="0" borderId="59" xfId="0" applyFont="1" applyBorder="1" applyAlignment="1" applyProtection="1">
      <alignment horizontal="justify" vertical="center" wrapText="1"/>
      <protection locked="0"/>
    </xf>
    <xf numFmtId="0" fontId="45" fillId="0" borderId="110" xfId="0" applyFont="1" applyBorder="1" applyAlignment="1" applyProtection="1">
      <alignment horizontal="center" vertical="center" wrapText="1"/>
      <protection locked="0"/>
    </xf>
    <xf numFmtId="0" fontId="96" fillId="0" borderId="59" xfId="0" applyFont="1" applyBorder="1" applyAlignment="1" applyProtection="1">
      <alignment horizontal="left" vertical="center" wrapText="1"/>
      <protection hidden="1"/>
    </xf>
    <xf numFmtId="0" fontId="12" fillId="10" borderId="110" xfId="0" applyFont="1" applyFill="1" applyBorder="1" applyAlignment="1" applyProtection="1">
      <alignment horizontal="justify" vertical="center" wrapText="1"/>
      <protection locked="0"/>
    </xf>
    <xf numFmtId="0" fontId="5" fillId="0" borderId="5" xfId="0" applyFont="1" applyBorder="1" applyAlignment="1" applyProtection="1">
      <alignment horizontal="left" vertical="center" wrapText="1"/>
      <protection locked="0"/>
    </xf>
    <xf numFmtId="0" fontId="49" fillId="0" borderId="110" xfId="0" applyFont="1" applyBorder="1" applyAlignment="1" applyProtection="1">
      <alignment horizontal="left" vertical="top" wrapText="1"/>
      <protection locked="0"/>
    </xf>
    <xf numFmtId="14" fontId="56" fillId="0" borderId="110" xfId="0" applyNumberFormat="1" applyFont="1" applyBorder="1" applyAlignment="1" applyProtection="1">
      <alignment horizontal="center" vertical="top" wrapText="1"/>
      <protection locked="0"/>
    </xf>
    <xf numFmtId="0" fontId="90" fillId="0" borderId="110" xfId="0" applyFont="1" applyBorder="1" applyAlignment="1" applyProtection="1">
      <alignment horizontal="left" vertical="top" wrapText="1"/>
      <protection locked="0"/>
    </xf>
    <xf numFmtId="0" fontId="95" fillId="10" borderId="0" xfId="0" applyFont="1" applyFill="1"/>
    <xf numFmtId="0" fontId="97" fillId="0" borderId="110" xfId="0" applyFont="1" applyBorder="1" applyAlignment="1" applyProtection="1">
      <alignment horizontal="justify" vertical="top" wrapText="1"/>
      <protection locked="0"/>
    </xf>
    <xf numFmtId="0" fontId="98" fillId="10" borderId="125" xfId="0" applyFont="1" applyFill="1" applyBorder="1"/>
    <xf numFmtId="0" fontId="95" fillId="10" borderId="125" xfId="0" applyFont="1" applyFill="1" applyBorder="1"/>
    <xf numFmtId="0" fontId="95" fillId="10" borderId="125" xfId="0" applyFont="1" applyFill="1" applyBorder="1" applyAlignment="1">
      <alignment wrapText="1"/>
    </xf>
    <xf numFmtId="0" fontId="97" fillId="10" borderId="125" xfId="0" applyFont="1" applyFill="1" applyBorder="1"/>
    <xf numFmtId="0" fontId="97" fillId="0" borderId="125" xfId="0" applyFont="1" applyBorder="1"/>
    <xf numFmtId="0" fontId="56" fillId="10" borderId="0" xfId="0" applyFont="1" applyFill="1" applyAlignment="1">
      <alignment vertical="top"/>
    </xf>
    <xf numFmtId="0" fontId="14" fillId="0" borderId="21"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43" fillId="10" borderId="110" xfId="0" applyFont="1" applyFill="1" applyBorder="1" applyAlignment="1" applyProtection="1">
      <alignment horizontal="justify" vertical="center" wrapText="1"/>
      <protection locked="0"/>
    </xf>
    <xf numFmtId="0" fontId="13" fillId="0" borderId="5" xfId="0" applyFont="1" applyBorder="1" applyAlignment="1">
      <alignment horizontal="center" vertical="center" readingOrder="1"/>
    </xf>
    <xf numFmtId="0" fontId="0" fillId="0" borderId="24" xfId="0" applyBorder="1" applyProtection="1">
      <protection locked="0"/>
    </xf>
    <xf numFmtId="0" fontId="0" fillId="0" borderId="19" xfId="0" applyBorder="1" applyProtection="1">
      <protection locked="0"/>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140"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141" xfId="0" applyFont="1" applyBorder="1" applyAlignment="1" applyProtection="1">
      <alignment horizontal="center" vertical="center" wrapText="1"/>
      <protection hidden="1"/>
    </xf>
    <xf numFmtId="0" fontId="21" fillId="0" borderId="124" xfId="0" applyFont="1" applyBorder="1" applyAlignment="1" applyProtection="1">
      <alignment horizontal="center" vertical="center" wrapText="1"/>
      <protection locked="0"/>
    </xf>
    <xf numFmtId="0" fontId="21" fillId="0" borderId="57" xfId="0" applyFont="1" applyBorder="1" applyAlignment="1" applyProtection="1">
      <alignment horizontal="center" vertical="center" wrapText="1"/>
      <protection locked="0"/>
    </xf>
    <xf numFmtId="0" fontId="56" fillId="10" borderId="0" xfId="0" applyFont="1" applyFill="1" applyAlignment="1">
      <alignment horizontal="left" vertical="center"/>
    </xf>
    <xf numFmtId="0" fontId="118" fillId="0" borderId="110" xfId="0" applyFont="1" applyBorder="1" applyAlignment="1" applyProtection="1">
      <alignment horizontal="justify" vertical="top" wrapText="1"/>
      <protection locked="0"/>
    </xf>
    <xf numFmtId="0" fontId="56" fillId="0" borderId="110" xfId="0" applyFont="1" applyBorder="1" applyAlignment="1" applyProtection="1">
      <alignment horizontal="center" vertical="top"/>
      <protection hidden="1"/>
    </xf>
    <xf numFmtId="0" fontId="56" fillId="0" borderId="110" xfId="0" applyFont="1" applyBorder="1" applyAlignment="1" applyProtection="1">
      <alignment horizontal="center" vertical="top" textRotation="90"/>
      <protection locked="0"/>
    </xf>
    <xf numFmtId="9" fontId="56" fillId="0" borderId="110" xfId="0" applyNumberFormat="1" applyFont="1" applyBorder="1" applyAlignment="1" applyProtection="1">
      <alignment horizontal="center" vertical="top"/>
      <protection hidden="1"/>
    </xf>
    <xf numFmtId="165" fontId="56" fillId="0" borderId="110" xfId="2" applyNumberFormat="1" applyFont="1" applyBorder="1" applyAlignment="1">
      <alignment horizontal="center" vertical="top"/>
    </xf>
    <xf numFmtId="0" fontId="58" fillId="0" borderId="110" xfId="0" applyFont="1" applyBorder="1" applyAlignment="1" applyProtection="1">
      <alignment horizontal="center" vertical="top" textRotation="90" wrapText="1"/>
      <protection hidden="1"/>
    </xf>
    <xf numFmtId="9" fontId="56" fillId="0" borderId="109" xfId="0" applyNumberFormat="1" applyFont="1" applyBorder="1" applyAlignment="1" applyProtection="1">
      <alignment horizontal="center" vertical="top"/>
      <protection hidden="1"/>
    </xf>
    <xf numFmtId="0" fontId="58" fillId="0" borderId="110" xfId="0" applyFont="1" applyBorder="1" applyAlignment="1" applyProtection="1">
      <alignment horizontal="center" vertical="top" textRotation="90"/>
      <protection hidden="1"/>
    </xf>
    <xf numFmtId="0" fontId="56" fillId="0" borderId="110" xfId="0" applyFont="1" applyBorder="1" applyAlignment="1" applyProtection="1">
      <alignment horizontal="center" vertical="top" wrapText="1"/>
      <protection locked="0"/>
    </xf>
    <xf numFmtId="0" fontId="56" fillId="0" borderId="110" xfId="0" applyFont="1" applyBorder="1" applyAlignment="1" applyProtection="1">
      <alignment horizontal="center" vertical="top"/>
      <protection locked="0"/>
    </xf>
    <xf numFmtId="14" fontId="56" fillId="0" borderId="110" xfId="0" applyNumberFormat="1" applyFont="1" applyBorder="1" applyAlignment="1" applyProtection="1">
      <alignment horizontal="center" vertical="top"/>
      <protection locked="0"/>
    </xf>
    <xf numFmtId="0" fontId="56" fillId="10" borderId="0" xfId="0" applyFont="1" applyFill="1" applyAlignment="1">
      <alignment vertical="center"/>
    </xf>
    <xf numFmtId="0" fontId="56" fillId="0" borderId="0" xfId="0" applyFont="1" applyAlignment="1">
      <alignment vertical="center"/>
    </xf>
    <xf numFmtId="0" fontId="56" fillId="0" borderId="110" xfId="0" applyFont="1" applyBorder="1" applyAlignment="1" applyProtection="1">
      <alignment horizontal="justify" vertical="top"/>
      <protection locked="0"/>
    </xf>
    <xf numFmtId="165" fontId="56" fillId="6" borderId="110" xfId="2" applyNumberFormat="1" applyFont="1" applyFill="1" applyBorder="1" applyAlignment="1">
      <alignment horizontal="center" vertical="top"/>
    </xf>
    <xf numFmtId="0" fontId="56" fillId="0" borderId="110" xfId="0" applyFont="1" applyBorder="1" applyAlignment="1">
      <alignment horizontal="center" vertical="center"/>
    </xf>
    <xf numFmtId="0" fontId="58" fillId="0" borderId="0" xfId="0" applyFont="1" applyAlignment="1">
      <alignment horizontal="left" vertical="center"/>
    </xf>
    <xf numFmtId="0" fontId="58" fillId="0" borderId="110" xfId="0" applyFont="1" applyBorder="1" applyAlignment="1">
      <alignment horizontal="center" vertical="top"/>
    </xf>
    <xf numFmtId="0" fontId="95" fillId="0" borderId="109" xfId="0" applyFont="1" applyBorder="1" applyAlignment="1" applyProtection="1">
      <alignment horizontal="center" vertical="top" textRotation="90"/>
      <protection locked="0"/>
    </xf>
    <xf numFmtId="0" fontId="58" fillId="10" borderId="0" xfId="0" applyFont="1" applyFill="1"/>
    <xf numFmtId="0" fontId="58" fillId="0" borderId="0" xfId="0" applyFont="1"/>
    <xf numFmtId="0" fontId="123" fillId="10" borderId="0" xfId="0" applyFont="1" applyFill="1" applyAlignment="1" applyProtection="1">
      <alignment vertical="center"/>
      <protection locked="0"/>
    </xf>
    <xf numFmtId="0" fontId="90" fillId="10" borderId="0" xfId="0" applyFont="1" applyFill="1"/>
    <xf numFmtId="0" fontId="90" fillId="0" borderId="0" xfId="0" applyFont="1"/>
    <xf numFmtId="0" fontId="126" fillId="19" borderId="110" xfId="0" applyFont="1" applyFill="1" applyBorder="1" applyAlignment="1">
      <alignment horizontal="center" vertical="center" textRotation="90"/>
    </xf>
    <xf numFmtId="0" fontId="126" fillId="10" borderId="0" xfId="0" applyFont="1" applyFill="1" applyAlignment="1">
      <alignment horizontal="center" vertical="center"/>
    </xf>
    <xf numFmtId="0" fontId="12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69"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96" fillId="0" borderId="11" xfId="0" applyFont="1" applyBorder="1" applyAlignment="1" applyProtection="1">
      <alignment horizontal="center" vertical="center" textRotation="90" wrapText="1"/>
      <protection hidden="1"/>
    </xf>
    <xf numFmtId="0" fontId="96" fillId="0" borderId="11" xfId="0" quotePrefix="1" applyFont="1" applyBorder="1" applyAlignment="1" applyProtection="1">
      <alignment horizontal="justify" vertical="center" wrapText="1"/>
      <protection hidden="1"/>
    </xf>
    <xf numFmtId="0" fontId="96" fillId="0" borderId="11" xfId="0" applyFont="1" applyBorder="1" applyAlignment="1" applyProtection="1">
      <alignment horizontal="center" vertical="center" wrapText="1"/>
      <protection hidden="1"/>
    </xf>
    <xf numFmtId="0" fontId="90" fillId="0" borderId="110" xfId="0" applyFont="1" applyBorder="1" applyAlignment="1" applyProtection="1">
      <alignment horizontal="justify" vertical="top" wrapText="1"/>
      <protection locked="0"/>
    </xf>
    <xf numFmtId="0" fontId="97" fillId="10" borderId="110" xfId="0" applyFont="1" applyFill="1" applyBorder="1" applyAlignment="1" applyProtection="1">
      <alignment horizontal="justify" vertical="center" wrapText="1"/>
      <protection locked="0"/>
    </xf>
    <xf numFmtId="0" fontId="95" fillId="0" borderId="110" xfId="0" applyFont="1" applyBorder="1" applyAlignment="1" applyProtection="1">
      <alignment horizontal="justify" vertical="center" wrapText="1"/>
      <protection locked="0"/>
    </xf>
    <xf numFmtId="0" fontId="95" fillId="10" borderId="110" xfId="0" applyFont="1" applyFill="1" applyBorder="1" applyAlignment="1" applyProtection="1">
      <alignment horizontal="justify" vertical="top" wrapText="1"/>
      <protection locked="0"/>
    </xf>
    <xf numFmtId="0" fontId="96" fillId="10" borderId="110" xfId="0" applyFont="1" applyFill="1" applyBorder="1" applyAlignment="1" applyProtection="1">
      <alignment horizontal="justify" vertical="center" wrapText="1"/>
      <protection locked="0"/>
    </xf>
    <xf numFmtId="0" fontId="115" fillId="0" borderId="110" xfId="0" applyFont="1" applyBorder="1" applyAlignment="1" applyProtection="1">
      <alignment horizontal="justify" vertical="center" wrapText="1"/>
      <protection locked="0"/>
    </xf>
    <xf numFmtId="0" fontId="96" fillId="10" borderId="110" xfId="0" applyFont="1" applyFill="1" applyBorder="1" applyAlignment="1">
      <alignment horizontal="justify" vertical="center" wrapText="1"/>
    </xf>
    <xf numFmtId="0" fontId="96" fillId="0" borderId="110" xfId="0" applyFont="1" applyBorder="1" applyAlignment="1">
      <alignment horizontal="justify" vertical="center" wrapText="1"/>
    </xf>
    <xf numFmtId="0" fontId="115" fillId="10" borderId="110" xfId="0" applyFont="1" applyFill="1" applyBorder="1" applyAlignment="1" applyProtection="1">
      <alignment horizontal="justify" vertical="top" wrapText="1"/>
      <protection locked="0"/>
    </xf>
    <xf numFmtId="0" fontId="129" fillId="10" borderId="110" xfId="0" applyFont="1" applyFill="1" applyBorder="1" applyAlignment="1" applyProtection="1">
      <alignment horizontal="justify" vertical="top" wrapText="1"/>
      <protection locked="0"/>
    </xf>
    <xf numFmtId="14" fontId="95" fillId="0" borderId="110" xfId="0" applyNumberFormat="1" applyFont="1" applyBorder="1" applyAlignment="1" applyProtection="1">
      <alignment horizontal="center" vertical="top" wrapText="1"/>
      <protection locked="0"/>
    </xf>
    <xf numFmtId="0" fontId="95" fillId="0" borderId="110" xfId="0" applyFont="1" applyBorder="1" applyAlignment="1" applyProtection="1">
      <alignment horizontal="justify" vertical="top"/>
      <protection locked="0"/>
    </xf>
    <xf numFmtId="0" fontId="95" fillId="0" borderId="110" xfId="0" applyFont="1" applyBorder="1" applyAlignment="1" applyProtection="1">
      <alignment horizontal="center" vertical="top" wrapText="1"/>
      <protection locked="0"/>
    </xf>
    <xf numFmtId="0" fontId="97" fillId="10" borderId="110" xfId="0" applyFont="1" applyFill="1" applyBorder="1" applyAlignment="1" applyProtection="1">
      <alignment horizontal="justify" vertical="top" wrapText="1"/>
      <protection locked="0"/>
    </xf>
    <xf numFmtId="0" fontId="95" fillId="10" borderId="110" xfId="0" applyFont="1" applyFill="1" applyBorder="1" applyAlignment="1" applyProtection="1">
      <alignment horizontal="left" vertical="top" wrapText="1"/>
      <protection locked="0"/>
    </xf>
    <xf numFmtId="0" fontId="12" fillId="0" borderId="5" xfId="0" applyFont="1" applyBorder="1" applyAlignment="1" applyProtection="1">
      <alignment horizontal="justify" vertical="top" wrapText="1"/>
      <protection locked="0"/>
    </xf>
    <xf numFmtId="0" fontId="12" fillId="10" borderId="5" xfId="0" applyFont="1" applyFill="1" applyBorder="1" applyAlignment="1" applyProtection="1">
      <alignment horizontal="justify" vertical="top" wrapText="1"/>
      <protection locked="0"/>
    </xf>
    <xf numFmtId="0" fontId="12" fillId="0" borderId="5" xfId="0" applyFont="1" applyBorder="1" applyAlignment="1" applyProtection="1">
      <alignment horizontal="left" vertical="top" wrapText="1"/>
      <protection locked="0"/>
    </xf>
    <xf numFmtId="0" fontId="43" fillId="0" borderId="110" xfId="0" applyFont="1" applyBorder="1" applyAlignment="1" applyProtection="1">
      <alignment horizontal="justify" vertical="top" wrapText="1"/>
      <protection locked="0"/>
    </xf>
    <xf numFmtId="0" fontId="90" fillId="10" borderId="125" xfId="0" applyFont="1" applyFill="1" applyBorder="1" applyProtection="1">
      <protection locked="0"/>
    </xf>
    <xf numFmtId="0" fontId="118" fillId="0" borderId="110" xfId="0" applyFont="1" applyBorder="1" applyAlignment="1" applyProtection="1">
      <alignment horizontal="center" vertical="top" wrapText="1"/>
      <protection locked="0"/>
    </xf>
    <xf numFmtId="0" fontId="43" fillId="10" borderId="110" xfId="0" applyFont="1" applyFill="1" applyBorder="1" applyAlignment="1" applyProtection="1">
      <alignment horizontal="justify" vertical="top" wrapText="1"/>
      <protection locked="0"/>
    </xf>
    <xf numFmtId="0" fontId="96" fillId="10" borderId="110" xfId="0" applyFont="1" applyFill="1" applyBorder="1" applyAlignment="1" applyProtection="1">
      <alignment horizontal="left" vertical="top" wrapText="1"/>
      <protection locked="0"/>
    </xf>
    <xf numFmtId="0" fontId="128" fillId="0" borderId="110" xfId="0" applyFont="1" applyBorder="1" applyAlignment="1" applyProtection="1">
      <alignment horizontal="left" vertical="center" wrapText="1"/>
      <protection locked="0"/>
    </xf>
    <xf numFmtId="0" fontId="49" fillId="0" borderId="5" xfId="0" applyFont="1" applyBorder="1" applyAlignment="1">
      <alignment horizontal="left" wrapText="1"/>
    </xf>
    <xf numFmtId="0" fontId="49" fillId="0" borderId="11" xfId="0" applyFont="1" applyBorder="1" applyAlignment="1">
      <alignment horizontal="left" wrapText="1"/>
    </xf>
    <xf numFmtId="14" fontId="118" fillId="0" borderId="110" xfId="0" applyNumberFormat="1" applyFont="1" applyBorder="1" applyAlignment="1" applyProtection="1">
      <alignment horizontal="center" vertical="top"/>
      <protection locked="0"/>
    </xf>
    <xf numFmtId="0" fontId="118" fillId="0" borderId="110" xfId="0" applyFont="1" applyBorder="1" applyAlignment="1" applyProtection="1">
      <alignment horizontal="left" vertical="top" wrapText="1"/>
      <protection locked="0"/>
    </xf>
    <xf numFmtId="0" fontId="56" fillId="0" borderId="110" xfId="0" applyFont="1" applyBorder="1" applyAlignment="1" applyProtection="1">
      <alignment horizontal="left" vertical="top" wrapText="1"/>
      <protection locked="0"/>
    </xf>
    <xf numFmtId="0" fontId="97" fillId="0" borderId="5" xfId="0" quotePrefix="1" applyFont="1" applyBorder="1" applyAlignment="1" applyProtection="1">
      <alignment horizontal="justify" vertical="center" wrapText="1"/>
      <protection hidden="1"/>
    </xf>
    <xf numFmtId="14" fontId="97" fillId="0" borderId="5" xfId="0" applyNumberFormat="1" applyFont="1" applyBorder="1" applyAlignment="1" applyProtection="1">
      <alignment horizontal="center" vertical="center" wrapText="1"/>
      <protection locked="0"/>
    </xf>
    <xf numFmtId="0" fontId="98" fillId="0" borderId="5" xfId="0" quotePrefix="1" applyFont="1" applyBorder="1" applyAlignment="1" applyProtection="1">
      <alignment horizontal="justify" vertical="center" wrapText="1"/>
      <protection hidden="1"/>
    </xf>
    <xf numFmtId="0" fontId="12" fillId="0" borderId="59" xfId="0"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hidden="1"/>
    </xf>
    <xf numFmtId="0" fontId="97" fillId="0" borderId="59" xfId="0" applyFont="1" applyBorder="1" applyAlignment="1" applyProtection="1">
      <alignment horizontal="justify" vertical="center" wrapText="1"/>
      <protection locked="0" hidden="1"/>
    </xf>
    <xf numFmtId="0" fontId="97" fillId="0" borderId="5" xfId="0" quotePrefix="1" applyFont="1" applyBorder="1" applyAlignment="1" applyProtection="1">
      <alignment vertical="center" wrapText="1"/>
      <protection hidden="1"/>
    </xf>
    <xf numFmtId="0" fontId="97" fillId="0" borderId="5" xfId="0" applyFont="1" applyBorder="1" applyAlignment="1" applyProtection="1">
      <alignment horizontal="justify" vertical="center" wrapText="1"/>
      <protection locked="0"/>
    </xf>
    <xf numFmtId="0" fontId="104" fillId="0" borderId="59" xfId="0" applyFont="1" applyBorder="1" applyAlignment="1" applyProtection="1">
      <alignment horizontal="justify" vertical="center" wrapText="1"/>
      <protection locked="0"/>
    </xf>
    <xf numFmtId="0" fontId="95" fillId="0" borderId="5" xfId="0" quotePrefix="1" applyFont="1" applyBorder="1" applyAlignment="1" applyProtection="1">
      <alignment horizontal="justify" vertical="center" wrapText="1"/>
      <protection hidden="1"/>
    </xf>
    <xf numFmtId="0" fontId="95" fillId="0" borderId="59" xfId="0" applyFont="1" applyBorder="1" applyAlignment="1" applyProtection="1">
      <alignment horizontal="justify" vertical="center" wrapText="1"/>
      <protection hidden="1"/>
    </xf>
    <xf numFmtId="0" fontId="12" fillId="0" borderId="59" xfId="0" applyFont="1" applyBorder="1" applyAlignment="1" applyProtection="1">
      <alignment horizontal="justify" vertical="center" wrapText="1"/>
      <protection hidden="1"/>
    </xf>
    <xf numFmtId="0" fontId="96" fillId="10" borderId="11" xfId="0" applyFont="1" applyFill="1" applyBorder="1" applyAlignment="1" applyProtection="1">
      <alignment horizontal="center" vertical="center" wrapText="1"/>
      <protection hidden="1"/>
    </xf>
    <xf numFmtId="0" fontId="115" fillId="0" borderId="36" xfId="0" applyFont="1" applyBorder="1" applyAlignment="1" applyProtection="1">
      <alignment horizontal="justify" vertical="center" wrapText="1"/>
      <protection hidden="1"/>
    </xf>
    <xf numFmtId="0" fontId="14" fillId="0" borderId="5" xfId="0" applyFont="1" applyBorder="1" applyAlignment="1" applyProtection="1">
      <alignment horizontal="center" vertical="center" wrapText="1"/>
      <protection locked="0"/>
    </xf>
    <xf numFmtId="0" fontId="120" fillId="10" borderId="110" xfId="0" applyFont="1" applyFill="1" applyBorder="1" applyAlignment="1" applyProtection="1">
      <alignment horizontal="left" vertical="top" wrapText="1"/>
      <protection locked="0"/>
    </xf>
    <xf numFmtId="0" fontId="26" fillId="0" borderId="110" xfId="0" applyFont="1" applyBorder="1" applyAlignment="1" applyProtection="1">
      <alignment horizontal="left" vertical="center" wrapText="1"/>
      <protection locked="0"/>
    </xf>
    <xf numFmtId="0" fontId="26" fillId="10" borderId="110" xfId="0" applyFont="1" applyFill="1" applyBorder="1" applyAlignment="1" applyProtection="1">
      <alignment horizontal="left" vertical="center" wrapText="1"/>
      <protection locked="0"/>
    </xf>
    <xf numFmtId="0" fontId="97" fillId="0" borderId="110" xfId="0" applyFont="1" applyBorder="1" applyAlignment="1" applyProtection="1">
      <alignment horizontal="left" vertical="top" wrapText="1"/>
      <protection locked="0"/>
    </xf>
    <xf numFmtId="0" fontId="115" fillId="0" borderId="5" xfId="0" applyFont="1" applyBorder="1" applyAlignment="1">
      <alignment vertical="top" wrapText="1"/>
    </xf>
    <xf numFmtId="0" fontId="115" fillId="0" borderId="59" xfId="0" applyFont="1" applyBorder="1" applyAlignment="1">
      <alignment vertical="top" wrapText="1"/>
    </xf>
    <xf numFmtId="0" fontId="14" fillId="10" borderId="5" xfId="0" applyFont="1" applyFill="1" applyBorder="1" applyAlignment="1" applyProtection="1">
      <alignment horizontal="center" vertical="center" wrapText="1"/>
      <protection locked="0"/>
    </xf>
    <xf numFmtId="0" fontId="12" fillId="0" borderId="5" xfId="0" applyFont="1" applyBorder="1" applyAlignment="1" applyProtection="1">
      <alignment horizontal="left" vertical="center" wrapText="1"/>
      <protection locked="0"/>
    </xf>
    <xf numFmtId="1" fontId="12" fillId="10" borderId="5" xfId="0" applyNumberFormat="1" applyFont="1" applyFill="1" applyBorder="1" applyAlignment="1" applyProtection="1">
      <alignment horizontal="center" vertical="center" wrapText="1"/>
      <protection hidden="1"/>
    </xf>
    <xf numFmtId="1" fontId="43" fillId="0" borderId="5" xfId="0" applyNumberFormat="1" applyFont="1" applyBorder="1" applyAlignment="1" applyProtection="1">
      <alignment horizontal="center" vertical="center" wrapText="1"/>
      <protection hidden="1"/>
    </xf>
    <xf numFmtId="1" fontId="12" fillId="0" borderId="5" xfId="0" applyNumberFormat="1" applyFont="1" applyBorder="1" applyAlignment="1" applyProtection="1">
      <alignment horizontal="center" vertical="center" wrapText="1"/>
      <protection hidden="1"/>
    </xf>
    <xf numFmtId="0" fontId="107" fillId="0" borderId="5" xfId="0" applyFont="1" applyBorder="1" applyAlignment="1" applyProtection="1">
      <alignment horizontal="center" vertical="center" wrapText="1"/>
      <protection locked="0"/>
    </xf>
    <xf numFmtId="0" fontId="43" fillId="0" borderId="18"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hidden="1"/>
    </xf>
    <xf numFmtId="1" fontId="43" fillId="10" borderId="5" xfId="0" applyNumberFormat="1" applyFont="1" applyFill="1" applyBorder="1" applyAlignment="1" applyProtection="1">
      <alignment horizontal="center" vertical="center" wrapText="1"/>
      <protection hidden="1"/>
    </xf>
    <xf numFmtId="0" fontId="43" fillId="0" borderId="11" xfId="0" applyFont="1" applyBorder="1" applyAlignment="1" applyProtection="1">
      <alignment horizontal="justify" vertical="center" wrapText="1"/>
      <protection locked="0"/>
    </xf>
    <xf numFmtId="14" fontId="43" fillId="0" borderId="5" xfId="0" applyNumberFormat="1" applyFont="1" applyBorder="1" applyAlignment="1" applyProtection="1">
      <alignment horizontal="center" vertical="center" wrapText="1"/>
      <protection locked="0"/>
    </xf>
    <xf numFmtId="0" fontId="43" fillId="0" borderId="5" xfId="0" applyFont="1" applyBorder="1" applyAlignment="1" applyProtection="1">
      <alignment horizontal="justify" vertical="center" wrapText="1"/>
      <protection locked="0"/>
    </xf>
    <xf numFmtId="14" fontId="43" fillId="0" borderId="5" xfId="0" applyNumberFormat="1" applyFont="1" applyBorder="1" applyAlignment="1" applyProtection="1">
      <alignment horizontal="justify" vertical="center" wrapText="1"/>
      <protection locked="0"/>
    </xf>
    <xf numFmtId="0" fontId="43" fillId="0" borderId="7"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4" fontId="107" fillId="0" borderId="5" xfId="0" applyNumberFormat="1" applyFont="1" applyBorder="1" applyAlignment="1" applyProtection="1">
      <alignment horizontal="justify" vertical="center" wrapText="1"/>
      <protection locked="0"/>
    </xf>
    <xf numFmtId="0" fontId="43" fillId="0" borderId="7" xfId="0" applyFont="1" applyBorder="1" applyAlignment="1" applyProtection="1">
      <alignment horizontal="justify" vertical="center" wrapText="1"/>
      <protection locked="0"/>
    </xf>
    <xf numFmtId="0" fontId="43" fillId="0" borderId="30"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14" fontId="43" fillId="0" borderId="7" xfId="0" applyNumberFormat="1" applyFont="1" applyBorder="1" applyAlignment="1" applyProtection="1">
      <alignment horizontal="justify" vertical="center" wrapText="1"/>
      <protection locked="0"/>
    </xf>
    <xf numFmtId="14" fontId="43" fillId="0" borderId="7" xfId="0" applyNumberFormat="1" applyFont="1" applyBorder="1" applyAlignment="1" applyProtection="1">
      <alignment horizontal="center" vertical="center" wrapText="1"/>
      <protection locked="0"/>
    </xf>
    <xf numFmtId="0" fontId="12" fillId="0" borderId="58" xfId="0" applyFont="1" applyBorder="1" applyAlignment="1" applyProtection="1">
      <alignment horizontal="justify" vertical="center" wrapText="1"/>
      <protection locked="0"/>
    </xf>
    <xf numFmtId="1" fontId="12" fillId="10" borderId="11" xfId="0" applyNumberFormat="1" applyFont="1" applyFill="1" applyBorder="1" applyAlignment="1" applyProtection="1">
      <alignment horizontal="center" vertical="center" wrapText="1"/>
      <protection hidden="1"/>
    </xf>
    <xf numFmtId="1" fontId="12" fillId="0" borderId="11" xfId="0" applyNumberFormat="1" applyFont="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wrapText="1"/>
      <protection hidden="1"/>
    </xf>
    <xf numFmtId="0" fontId="12" fillId="0" borderId="133" xfId="0" applyFont="1" applyBorder="1" applyAlignment="1" applyProtection="1">
      <alignment horizontal="justify" vertical="center" wrapText="1"/>
      <protection locked="0"/>
    </xf>
    <xf numFmtId="0" fontId="12" fillId="0" borderId="136" xfId="0" applyFont="1" applyBorder="1" applyAlignment="1" applyProtection="1">
      <alignment horizontal="center" vertical="center" wrapText="1"/>
      <protection locked="0"/>
    </xf>
    <xf numFmtId="0" fontId="12" fillId="0" borderId="133" xfId="0" applyFont="1" applyBorder="1" applyAlignment="1" applyProtection="1">
      <alignment horizontal="left" vertical="center" wrapText="1"/>
      <protection locked="0"/>
    </xf>
    <xf numFmtId="0" fontId="12" fillId="0" borderId="59" xfId="0" applyFont="1" applyBorder="1" applyAlignment="1" applyProtection="1">
      <alignment horizontal="justify" vertical="center" wrapText="1"/>
      <protection locked="0"/>
    </xf>
    <xf numFmtId="0" fontId="12" fillId="0" borderId="66" xfId="0" applyFont="1" applyBorder="1" applyAlignment="1" applyProtection="1">
      <alignment horizontal="center" vertical="center" wrapText="1"/>
      <protection locked="0"/>
    </xf>
    <xf numFmtId="0" fontId="43" fillId="0" borderId="59" xfId="0" applyFont="1" applyBorder="1" applyAlignment="1" applyProtection="1">
      <alignment horizontal="justify" vertical="center" wrapText="1"/>
      <protection locked="0"/>
    </xf>
    <xf numFmtId="0" fontId="43" fillId="0" borderId="59" xfId="0" applyFont="1" applyBorder="1" applyAlignment="1" applyProtection="1">
      <alignment horizontal="justify" vertical="center"/>
      <protection locked="0"/>
    </xf>
    <xf numFmtId="0" fontId="18" fillId="10" borderId="5" xfId="0" applyFont="1" applyFill="1" applyBorder="1" applyAlignment="1" applyProtection="1">
      <alignment horizontal="center" vertical="center" wrapText="1"/>
      <protection hidden="1"/>
    </xf>
    <xf numFmtId="0" fontId="140" fillId="0" borderId="133" xfId="0" applyFont="1" applyBorder="1" applyAlignment="1">
      <alignment vertical="top" wrapText="1"/>
    </xf>
    <xf numFmtId="0" fontId="49" fillId="0" borderId="11" xfId="0" applyFont="1" applyBorder="1" applyAlignment="1" applyProtection="1">
      <alignment horizontal="justify" vertical="center" wrapText="1"/>
      <protection locked="0"/>
    </xf>
    <xf numFmtId="0" fontId="49" fillId="10" borderId="133" xfId="0" applyFont="1" applyFill="1" applyBorder="1" applyAlignment="1" applyProtection="1">
      <alignment horizontal="left" vertical="center" wrapText="1"/>
      <protection locked="0"/>
    </xf>
    <xf numFmtId="0" fontId="49" fillId="10" borderId="5" xfId="0" applyFont="1" applyFill="1" applyBorder="1" applyAlignment="1" applyProtection="1">
      <alignment horizontal="justify" vertical="center" wrapText="1"/>
      <protection locked="0"/>
    </xf>
    <xf numFmtId="14" fontId="49" fillId="0" borderId="5" xfId="0" applyNumberFormat="1" applyFont="1" applyBorder="1" applyAlignment="1" applyProtection="1">
      <alignment horizontal="center" vertical="center" wrapText="1"/>
      <protection locked="0"/>
    </xf>
    <xf numFmtId="0" fontId="49" fillId="0" borderId="5" xfId="0" applyFont="1" applyBorder="1" applyAlignment="1" applyProtection="1">
      <alignment horizontal="left" vertical="center" wrapText="1"/>
      <protection locked="0"/>
    </xf>
    <xf numFmtId="0" fontId="49" fillId="0" borderId="18" xfId="0" applyFont="1" applyBorder="1" applyAlignment="1" applyProtection="1">
      <alignment horizontal="center" vertical="center" wrapText="1"/>
      <protection locked="0"/>
    </xf>
    <xf numFmtId="0" fontId="49" fillId="0" borderId="5" xfId="0" applyFont="1" applyBorder="1" applyAlignment="1" applyProtection="1">
      <alignment vertical="center" wrapText="1"/>
      <protection locked="0"/>
    </xf>
    <xf numFmtId="0" fontId="48" fillId="0" borderId="5" xfId="0" applyFont="1" applyBorder="1" applyAlignment="1" applyProtection="1">
      <alignment vertical="center" wrapText="1"/>
      <protection locked="0"/>
    </xf>
    <xf numFmtId="0" fontId="142" fillId="0" borderId="5" xfId="0" applyFont="1" applyBorder="1" applyAlignment="1" applyProtection="1">
      <alignment horizontal="justify" vertical="center" wrapText="1"/>
      <protection locked="0"/>
    </xf>
    <xf numFmtId="0" fontId="148" fillId="0" borderId="5" xfId="0" applyFont="1" applyBorder="1" applyAlignment="1" applyProtection="1">
      <alignment horizontal="justify" vertical="center" wrapText="1"/>
      <protection locked="0"/>
    </xf>
    <xf numFmtId="0" fontId="56" fillId="0" borderId="5" xfId="0" applyFont="1" applyBorder="1" applyAlignment="1" applyProtection="1">
      <alignment horizontal="left" vertical="center" wrapText="1"/>
      <protection locked="0"/>
    </xf>
    <xf numFmtId="0" fontId="26" fillId="0" borderId="5" xfId="0" applyFont="1" applyBorder="1" applyAlignment="1">
      <alignment wrapText="1"/>
    </xf>
    <xf numFmtId="0" fontId="26" fillId="0" borderId="11" xfId="0" applyFont="1" applyBorder="1" applyAlignment="1">
      <alignment wrapText="1"/>
    </xf>
    <xf numFmtId="0" fontId="43" fillId="31" borderId="5" xfId="0" applyFont="1" applyFill="1" applyBorder="1" applyAlignment="1">
      <alignment wrapText="1"/>
    </xf>
    <xf numFmtId="0" fontId="43" fillId="31" borderId="5" xfId="0" applyFont="1" applyFill="1" applyBorder="1" applyAlignment="1">
      <alignment vertical="top" wrapText="1"/>
    </xf>
    <xf numFmtId="0" fontId="26" fillId="31" borderId="5" xfId="0" applyFont="1" applyFill="1" applyBorder="1" applyAlignment="1">
      <alignment vertical="top" wrapText="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51" fillId="23" borderId="83" xfId="4" applyFont="1" applyFill="1" applyBorder="1" applyAlignment="1">
      <alignment horizontal="center" vertical="center" wrapText="1"/>
    </xf>
    <xf numFmtId="0" fontId="51" fillId="23" borderId="84" xfId="4" applyFont="1" applyFill="1" applyBorder="1" applyAlignment="1">
      <alignment horizontal="center" vertical="center" wrapText="1"/>
    </xf>
    <xf numFmtId="0" fontId="51" fillId="23" borderId="85" xfId="3" applyFont="1" applyFill="1" applyBorder="1" applyAlignment="1">
      <alignment horizontal="center" vertical="center"/>
    </xf>
    <xf numFmtId="0" fontId="51" fillId="23" borderId="86" xfId="3" applyFont="1" applyFill="1" applyBorder="1" applyAlignment="1">
      <alignment horizontal="center" vertical="center"/>
    </xf>
    <xf numFmtId="0" fontId="44" fillId="23" borderId="79" xfId="3" applyFont="1" applyFill="1" applyBorder="1" applyAlignment="1">
      <alignment horizontal="center" vertical="center" wrapText="1"/>
    </xf>
    <xf numFmtId="0" fontId="44" fillId="23" borderId="80" xfId="3" applyFont="1" applyFill="1" applyBorder="1" applyAlignment="1">
      <alignment horizontal="center" vertical="center" wrapText="1"/>
    </xf>
    <xf numFmtId="0" fontId="44" fillId="23" borderId="81"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0" xfId="3" quotePrefix="1" applyFont="1" applyBorder="1" applyAlignment="1">
      <alignment horizontal="left" vertical="center" wrapText="1"/>
    </xf>
    <xf numFmtId="0" fontId="45" fillId="0" borderId="21" xfId="3" quotePrefix="1" applyFont="1" applyBorder="1" applyAlignment="1">
      <alignment horizontal="left" vertical="center" wrapText="1"/>
    </xf>
    <xf numFmtId="0" fontId="45" fillId="0" borderId="36" xfId="3" quotePrefix="1" applyFont="1" applyBorder="1" applyAlignment="1">
      <alignment horizontal="left" vertical="center" wrapText="1"/>
    </xf>
    <xf numFmtId="0" fontId="47" fillId="10" borderId="82"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68" xfId="3" quotePrefix="1" applyFont="1" applyFill="1" applyBorder="1" applyAlignment="1">
      <alignment horizontal="left" vertical="top" wrapText="1"/>
    </xf>
    <xf numFmtId="0" fontId="49" fillId="10" borderId="70" xfId="3" quotePrefix="1" applyFont="1" applyFill="1" applyBorder="1" applyAlignment="1">
      <alignment horizontal="justify" vertical="center"/>
    </xf>
    <xf numFmtId="0" fontId="49" fillId="10" borderId="21" xfId="3" quotePrefix="1" applyFont="1" applyFill="1" applyBorder="1" applyAlignment="1">
      <alignment horizontal="justify" vertical="center"/>
    </xf>
    <xf numFmtId="0" fontId="49" fillId="10" borderId="36"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51" fillId="10" borderId="87" xfId="4" applyFont="1" applyFill="1" applyBorder="1" applyAlignment="1">
      <alignment horizontal="left" vertical="top" wrapText="1" readingOrder="1"/>
    </xf>
    <xf numFmtId="0" fontId="51" fillId="10" borderId="88" xfId="4" applyFont="1" applyFill="1" applyBorder="1" applyAlignment="1">
      <alignment horizontal="left" vertical="top" wrapText="1" readingOrder="1"/>
    </xf>
    <xf numFmtId="0" fontId="45" fillId="10" borderId="89" xfId="3" applyFont="1" applyFill="1" applyBorder="1" applyAlignment="1">
      <alignment horizontal="justify" vertical="center" wrapText="1"/>
    </xf>
    <xf numFmtId="0" fontId="45" fillId="10" borderId="90" xfId="3" applyFont="1" applyFill="1" applyBorder="1" applyAlignment="1">
      <alignment horizontal="justify" vertical="center" wrapText="1"/>
    </xf>
    <xf numFmtId="0" fontId="51" fillId="10" borderId="91"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45" fillId="10" borderId="92" xfId="3" applyFont="1" applyFill="1" applyBorder="1" applyAlignment="1">
      <alignment horizontal="justify" vertical="center" wrapText="1"/>
    </xf>
    <xf numFmtId="0" fontId="45" fillId="10" borderId="93" xfId="3" applyFont="1" applyFill="1" applyBorder="1" applyAlignment="1">
      <alignment horizontal="justify" vertical="center" wrapText="1"/>
    </xf>
    <xf numFmtId="0" fontId="51" fillId="10" borderId="94" xfId="0" applyFont="1" applyFill="1" applyBorder="1" applyAlignment="1">
      <alignment horizontal="left" vertical="center" wrapText="1"/>
    </xf>
    <xf numFmtId="0" fontId="51" fillId="10" borderId="95" xfId="0" applyFont="1" applyFill="1" applyBorder="1" applyAlignment="1">
      <alignment horizontal="left" vertical="center" wrapText="1"/>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3" fillId="10" borderId="96" xfId="0" applyFont="1" applyFill="1" applyBorder="1" applyAlignment="1">
      <alignment horizontal="left" vertical="center" wrapText="1"/>
    </xf>
    <xf numFmtId="0" fontId="53" fillId="10" borderId="97" xfId="0" applyFont="1" applyFill="1" applyBorder="1" applyAlignment="1">
      <alignment horizontal="left" vertical="center" wrapText="1"/>
    </xf>
    <xf numFmtId="0" fontId="54" fillId="10" borderId="98" xfId="0" applyFont="1" applyFill="1" applyBorder="1" applyAlignment="1">
      <alignment horizontal="justify" vertical="center" wrapText="1"/>
    </xf>
    <xf numFmtId="0" fontId="54" fillId="10" borderId="99" xfId="0" applyFont="1" applyFill="1" applyBorder="1" applyAlignment="1">
      <alignment horizontal="justify" vertical="center" wrapText="1"/>
    </xf>
    <xf numFmtId="0" fontId="108" fillId="0" borderId="109" xfId="0" applyFont="1" applyBorder="1" applyAlignment="1" applyProtection="1">
      <alignment horizontal="center" vertical="top"/>
      <protection hidden="1"/>
    </xf>
    <xf numFmtId="0" fontId="108" fillId="0" borderId="112" xfId="0" applyFont="1" applyBorder="1" applyAlignment="1" applyProtection="1">
      <alignment horizontal="center" vertical="top"/>
      <protection hidden="1"/>
    </xf>
    <xf numFmtId="0" fontId="108" fillId="0" borderId="111" xfId="0" applyFont="1" applyBorder="1" applyAlignment="1" applyProtection="1">
      <alignment horizontal="center" vertical="top"/>
      <protection hidden="1"/>
    </xf>
    <xf numFmtId="0" fontId="108" fillId="0" borderId="109" xfId="0" applyFont="1" applyBorder="1" applyAlignment="1">
      <alignment horizontal="center" vertical="top"/>
    </xf>
    <xf numFmtId="0" fontId="108" fillId="0" borderId="112" xfId="0" applyFont="1" applyBorder="1" applyAlignment="1">
      <alignment horizontal="center" vertical="top"/>
    </xf>
    <xf numFmtId="0" fontId="108" fillId="0" borderId="111" xfId="0" applyFont="1" applyBorder="1" applyAlignment="1">
      <alignment horizontal="center" vertical="top"/>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96" fillId="0" borderId="109" xfId="0" applyFont="1" applyBorder="1" applyAlignment="1" applyProtection="1">
      <alignment horizontal="center" vertical="top"/>
      <protection locked="0"/>
    </xf>
    <xf numFmtId="0" fontId="96" fillId="0" borderId="112" xfId="0" applyFont="1" applyBorder="1" applyAlignment="1" applyProtection="1">
      <alignment horizontal="center" vertical="top"/>
      <protection locked="0"/>
    </xf>
    <xf numFmtId="0" fontId="96" fillId="0" borderId="111" xfId="0" applyFont="1" applyBorder="1" applyAlignment="1" applyProtection="1">
      <alignment horizontal="center" vertical="top"/>
      <protection locked="0"/>
    </xf>
    <xf numFmtId="0" fontId="108" fillId="0" borderId="109" xfId="0" applyFont="1" applyBorder="1" applyAlignment="1" applyProtection="1">
      <alignment horizontal="center" vertical="top" wrapText="1"/>
      <protection hidden="1"/>
    </xf>
    <xf numFmtId="0" fontId="108" fillId="0" borderId="112" xfId="0" applyFont="1" applyBorder="1" applyAlignment="1" applyProtection="1">
      <alignment horizontal="center" vertical="top" wrapText="1"/>
      <protection hidden="1"/>
    </xf>
    <xf numFmtId="0" fontId="108" fillId="0" borderId="111" xfId="0" applyFont="1" applyBorder="1" applyAlignment="1" applyProtection="1">
      <alignment horizontal="center" vertical="top" wrapText="1"/>
      <protection hidden="1"/>
    </xf>
    <xf numFmtId="9" fontId="96" fillId="0" borderId="109" xfId="0" applyNumberFormat="1" applyFont="1" applyBorder="1" applyAlignment="1" applyProtection="1">
      <alignment horizontal="center" vertical="top" wrapText="1"/>
      <protection hidden="1"/>
    </xf>
    <xf numFmtId="9" fontId="96" fillId="0" borderId="112" xfId="0" applyNumberFormat="1" applyFont="1" applyBorder="1" applyAlignment="1" applyProtection="1">
      <alignment horizontal="center" vertical="top" wrapText="1"/>
      <protection hidden="1"/>
    </xf>
    <xf numFmtId="9" fontId="96" fillId="0" borderId="111" xfId="0" applyNumberFormat="1" applyFont="1" applyBorder="1" applyAlignment="1" applyProtection="1">
      <alignment horizontal="center" vertical="top" wrapText="1"/>
      <protection hidden="1"/>
    </xf>
    <xf numFmtId="0" fontId="108" fillId="19" borderId="110" xfId="0" applyFont="1" applyFill="1" applyBorder="1" applyAlignment="1">
      <alignment horizontal="center" vertical="center" wrapText="1"/>
    </xf>
    <xf numFmtId="0" fontId="108" fillId="19" borderId="103" xfId="0" applyFont="1" applyFill="1" applyBorder="1" applyAlignment="1">
      <alignment horizontal="center" vertical="center"/>
    </xf>
    <xf numFmtId="0" fontId="108" fillId="19" borderId="104" xfId="0" applyFont="1" applyFill="1" applyBorder="1" applyAlignment="1">
      <alignment horizontal="center" vertical="center"/>
    </xf>
    <xf numFmtId="0" fontId="114" fillId="19" borderId="106" xfId="0" applyFont="1" applyFill="1" applyBorder="1" applyAlignment="1">
      <alignment horizontal="left" vertical="top"/>
    </xf>
    <xf numFmtId="0" fontId="114" fillId="19" borderId="108" xfId="0" applyFont="1" applyFill="1" applyBorder="1" applyAlignment="1">
      <alignment horizontal="left" vertical="top"/>
    </xf>
    <xf numFmtId="0" fontId="108" fillId="19" borderId="106" xfId="0" applyFont="1" applyFill="1" applyBorder="1" applyAlignment="1">
      <alignment horizontal="center" vertical="center"/>
    </xf>
    <xf numFmtId="0" fontId="108" fillId="19" borderId="108" xfId="0" applyFont="1" applyFill="1" applyBorder="1" applyAlignment="1">
      <alignment horizontal="center" vertical="center"/>
    </xf>
    <xf numFmtId="0" fontId="108" fillId="19" borderId="105" xfId="0" applyFont="1" applyFill="1" applyBorder="1" applyAlignment="1">
      <alignment horizontal="center" vertical="center"/>
    </xf>
    <xf numFmtId="0" fontId="108" fillId="19" borderId="103" xfId="0" applyFont="1" applyFill="1" applyBorder="1" applyAlignment="1">
      <alignment horizontal="center" vertical="top"/>
    </xf>
    <xf numFmtId="0" fontId="108" fillId="19" borderId="104" xfId="0" applyFont="1" applyFill="1" applyBorder="1" applyAlignment="1">
      <alignment horizontal="center" vertical="top"/>
    </xf>
    <xf numFmtId="0" fontId="108" fillId="19" borderId="105" xfId="0" applyFont="1" applyFill="1" applyBorder="1" applyAlignment="1">
      <alignment horizontal="center" vertical="top"/>
    </xf>
    <xf numFmtId="0" fontId="108" fillId="19" borderId="109" xfId="0" applyFont="1" applyFill="1" applyBorder="1" applyAlignment="1">
      <alignment horizontal="center" vertical="center" textRotation="90" wrapText="1"/>
    </xf>
    <xf numFmtId="0" fontId="108" fillId="19" borderId="111" xfId="0" applyFont="1" applyFill="1" applyBorder="1" applyAlignment="1">
      <alignment horizontal="center" vertical="center" textRotation="90" wrapText="1"/>
    </xf>
    <xf numFmtId="0" fontId="108" fillId="19" borderId="110" xfId="0" applyFont="1" applyFill="1" applyBorder="1" applyAlignment="1">
      <alignment horizontal="center" vertical="center" textRotation="90" wrapText="1"/>
    </xf>
    <xf numFmtId="0" fontId="108" fillId="19" borderId="109" xfId="0" applyFont="1" applyFill="1" applyBorder="1" applyAlignment="1">
      <alignment horizontal="center" vertical="center" wrapText="1"/>
    </xf>
    <xf numFmtId="0" fontId="108" fillId="19" borderId="111" xfId="0" applyFont="1" applyFill="1" applyBorder="1" applyAlignment="1">
      <alignment horizontal="center" vertical="center" wrapText="1"/>
    </xf>
    <xf numFmtId="0" fontId="114" fillId="19" borderId="107" xfId="0" applyFont="1" applyFill="1" applyBorder="1" applyAlignment="1">
      <alignment horizontal="left" vertical="top"/>
    </xf>
    <xf numFmtId="0" fontId="96" fillId="10" borderId="126" xfId="0" applyFont="1" applyFill="1" applyBorder="1" applyAlignment="1" applyProtection="1">
      <alignment horizontal="left" vertical="center"/>
      <protection locked="0"/>
    </xf>
    <xf numFmtId="0" fontId="96" fillId="10" borderId="127" xfId="0" applyFont="1" applyFill="1" applyBorder="1" applyAlignment="1" applyProtection="1">
      <alignment horizontal="left" vertical="center"/>
      <protection locked="0"/>
    </xf>
    <xf numFmtId="0" fontId="96" fillId="10" borderId="128" xfId="0" applyFont="1" applyFill="1" applyBorder="1" applyAlignment="1" applyProtection="1">
      <alignment horizontal="left" vertical="center"/>
      <protection locked="0"/>
    </xf>
    <xf numFmtId="0" fontId="96" fillId="10" borderId="100" xfId="0" applyFont="1" applyFill="1" applyBorder="1" applyAlignment="1" applyProtection="1">
      <alignment horizontal="left" vertical="center" wrapText="1"/>
      <protection locked="0"/>
    </xf>
    <xf numFmtId="0" fontId="96" fillId="10" borderId="101" xfId="0" applyFont="1" applyFill="1" applyBorder="1" applyAlignment="1" applyProtection="1">
      <alignment horizontal="left" vertical="center" wrapText="1"/>
      <protection locked="0"/>
    </xf>
    <xf numFmtId="0" fontId="96" fillId="10" borderId="102" xfId="0" applyFont="1" applyFill="1" applyBorder="1" applyAlignment="1" applyProtection="1">
      <alignment horizontal="left" vertical="center" wrapText="1"/>
      <protection locked="0"/>
    </xf>
    <xf numFmtId="0" fontId="96" fillId="10" borderId="100" xfId="0" applyFont="1" applyFill="1" applyBorder="1" applyAlignment="1" applyProtection="1">
      <alignment horizontal="left" vertical="center"/>
      <protection locked="0"/>
    </xf>
    <xf numFmtId="0" fontId="96" fillId="10" borderId="101" xfId="0" applyFont="1" applyFill="1" applyBorder="1" applyAlignment="1" applyProtection="1">
      <alignment horizontal="left" vertical="center"/>
      <protection locked="0"/>
    </xf>
    <xf numFmtId="0" fontId="96" fillId="10" borderId="102" xfId="0" applyFont="1" applyFill="1" applyBorder="1" applyAlignment="1" applyProtection="1">
      <alignment horizontal="left" vertical="center"/>
      <protection locked="0"/>
    </xf>
    <xf numFmtId="0" fontId="108" fillId="19" borderId="113" xfId="0" applyFont="1" applyFill="1" applyBorder="1" applyAlignment="1">
      <alignment horizontal="center" vertical="center" wrapText="1"/>
    </xf>
    <xf numFmtId="0" fontId="108" fillId="19" borderId="113" xfId="0" applyFont="1" applyFill="1" applyBorder="1" applyAlignment="1">
      <alignment horizontal="center" vertical="center"/>
    </xf>
    <xf numFmtId="0" fontId="114" fillId="19" borderId="109" xfId="0" applyFont="1" applyFill="1" applyBorder="1" applyAlignment="1">
      <alignment horizontal="center" vertical="top" textRotation="90" wrapText="1"/>
    </xf>
    <xf numFmtId="0" fontId="114" fillId="19" borderId="111" xfId="0" applyFont="1" applyFill="1" applyBorder="1" applyAlignment="1">
      <alignment horizontal="center" vertical="top" textRotation="90" wrapText="1"/>
    </xf>
    <xf numFmtId="0" fontId="114" fillId="19" borderId="109" xfId="0" applyFont="1" applyFill="1" applyBorder="1" applyAlignment="1">
      <alignment horizontal="center" vertical="center" textRotation="90"/>
    </xf>
    <xf numFmtId="0" fontId="114" fillId="19" borderId="111" xfId="0" applyFont="1" applyFill="1" applyBorder="1" applyAlignment="1">
      <alignment horizontal="center" vertical="center" textRotation="90"/>
    </xf>
    <xf numFmtId="0" fontId="114" fillId="19" borderId="110"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10" xfId="0" applyFont="1" applyFill="1" applyBorder="1" applyAlignment="1">
      <alignment horizontal="center" vertical="center"/>
    </xf>
    <xf numFmtId="0" fontId="108" fillId="19" borderId="112" xfId="0" applyFont="1" applyFill="1" applyBorder="1" applyAlignment="1">
      <alignment horizontal="center" vertical="center" wrapText="1"/>
    </xf>
    <xf numFmtId="0" fontId="114" fillId="0" borderId="109" xfId="0" applyFont="1" applyBorder="1" applyAlignment="1" applyProtection="1">
      <alignment horizontal="center" vertical="top"/>
      <protection hidden="1"/>
    </xf>
    <xf numFmtId="0" fontId="114" fillId="0" borderId="112" xfId="0" applyFont="1" applyBorder="1" applyAlignment="1" applyProtection="1">
      <alignment horizontal="center" vertical="top"/>
      <protection hidden="1"/>
    </xf>
    <xf numFmtId="0" fontId="114" fillId="0" borderId="111" xfId="0" applyFont="1" applyBorder="1" applyAlignment="1" applyProtection="1">
      <alignment horizontal="center" vertical="top"/>
      <protection hidden="1"/>
    </xf>
    <xf numFmtId="0" fontId="114" fillId="0" borderId="109" xfId="0" applyFont="1" applyBorder="1" applyAlignment="1">
      <alignment horizontal="center" vertical="top"/>
    </xf>
    <xf numFmtId="0" fontId="114" fillId="0" borderId="112" xfId="0" applyFont="1" applyBorder="1" applyAlignment="1">
      <alignment horizontal="center" vertical="top"/>
    </xf>
    <xf numFmtId="0" fontId="114" fillId="0" borderId="111" xfId="0" applyFont="1" applyBorder="1" applyAlignment="1">
      <alignment horizontal="center" vertical="top"/>
    </xf>
    <xf numFmtId="0" fontId="115" fillId="0" borderId="109"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115" fillId="0" borderId="111" xfId="0" applyFont="1" applyBorder="1" applyAlignment="1" applyProtection="1">
      <alignment horizontal="center" vertical="top" wrapText="1"/>
      <protection locked="0"/>
    </xf>
    <xf numFmtId="0" fontId="115" fillId="0" borderId="109" xfId="0" applyFont="1" applyBorder="1" applyAlignment="1" applyProtection="1">
      <alignment horizontal="center" vertical="top"/>
      <protection locked="0"/>
    </xf>
    <xf numFmtId="0" fontId="115" fillId="0" borderId="112" xfId="0" applyFont="1" applyBorder="1" applyAlignment="1" applyProtection="1">
      <alignment horizontal="center" vertical="top"/>
      <protection locked="0"/>
    </xf>
    <xf numFmtId="0" fontId="115" fillId="0" borderId="111" xfId="0" applyFont="1" applyBorder="1" applyAlignment="1" applyProtection="1">
      <alignment horizontal="center" vertical="top"/>
      <protection locked="0"/>
    </xf>
    <xf numFmtId="0" fontId="114" fillId="0" borderId="109" xfId="0" applyFont="1" applyBorder="1" applyAlignment="1" applyProtection="1">
      <alignment horizontal="center" vertical="top" wrapText="1"/>
      <protection hidden="1"/>
    </xf>
    <xf numFmtId="0" fontId="114" fillId="0" borderId="112" xfId="0" applyFont="1" applyBorder="1" applyAlignment="1" applyProtection="1">
      <alignment horizontal="center" vertical="top" wrapText="1"/>
      <protection hidden="1"/>
    </xf>
    <xf numFmtId="0" fontId="114" fillId="0" borderId="111" xfId="0" applyFont="1" applyBorder="1" applyAlignment="1" applyProtection="1">
      <alignment horizontal="center" vertical="top" wrapText="1"/>
      <protection hidden="1"/>
    </xf>
    <xf numFmtId="9" fontId="96" fillId="0" borderId="109" xfId="0" applyNumberFormat="1" applyFont="1" applyBorder="1" applyAlignment="1" applyProtection="1">
      <alignment horizontal="center" vertical="top" wrapText="1"/>
      <protection locked="0"/>
    </xf>
    <xf numFmtId="9" fontId="96" fillId="0" borderId="112" xfId="0" applyNumberFormat="1" applyFont="1" applyBorder="1" applyAlignment="1" applyProtection="1">
      <alignment horizontal="center" vertical="top" wrapText="1"/>
      <protection locked="0"/>
    </xf>
    <xf numFmtId="9" fontId="96" fillId="0" borderId="111" xfId="0" applyNumberFormat="1" applyFont="1" applyBorder="1" applyAlignment="1" applyProtection="1">
      <alignment horizontal="center" vertical="top" wrapText="1"/>
      <protection locked="0"/>
    </xf>
    <xf numFmtId="9" fontId="115" fillId="0" borderId="109" xfId="0" applyNumberFormat="1" applyFont="1" applyBorder="1" applyAlignment="1" applyProtection="1">
      <alignment horizontal="center" vertical="top" wrapText="1"/>
      <protection hidden="1"/>
    </xf>
    <xf numFmtId="9" fontId="115" fillId="0" borderId="112" xfId="0" applyNumberFormat="1" applyFont="1" applyBorder="1" applyAlignment="1" applyProtection="1">
      <alignment horizontal="center" vertical="top" wrapText="1"/>
      <protection hidden="1"/>
    </xf>
    <xf numFmtId="9" fontId="115" fillId="0" borderId="111" xfId="0" applyNumberFormat="1" applyFont="1" applyBorder="1" applyAlignment="1" applyProtection="1">
      <alignment horizontal="center" vertical="top" wrapText="1"/>
      <protection hidden="1"/>
    </xf>
    <xf numFmtId="0" fontId="108" fillId="0" borderId="109" xfId="0" applyFont="1" applyBorder="1" applyAlignment="1">
      <alignment horizontal="center" vertical="top" wrapText="1"/>
    </xf>
    <xf numFmtId="0" fontId="108" fillId="0" borderId="112" xfId="0" applyFont="1" applyBorder="1" applyAlignment="1">
      <alignment horizontal="center" vertical="top" wrapText="1"/>
    </xf>
    <xf numFmtId="0" fontId="108" fillId="0" borderId="111" xfId="0" applyFont="1" applyBorder="1" applyAlignment="1">
      <alignment horizontal="center" vertical="top" wrapText="1"/>
    </xf>
    <xf numFmtId="9" fontId="115" fillId="0" borderId="109" xfId="0" applyNumberFormat="1" applyFont="1" applyBorder="1" applyAlignment="1" applyProtection="1">
      <alignment horizontal="center" vertical="top" wrapText="1"/>
      <protection locked="0"/>
    </xf>
    <xf numFmtId="9" fontId="115" fillId="0" borderId="112" xfId="0" applyNumberFormat="1" applyFont="1" applyBorder="1" applyAlignment="1" applyProtection="1">
      <alignment horizontal="center" vertical="top" wrapText="1"/>
      <protection locked="0"/>
    </xf>
    <xf numFmtId="9" fontId="115" fillId="0" borderId="111" xfId="0" applyNumberFormat="1" applyFont="1" applyBorder="1" applyAlignment="1" applyProtection="1">
      <alignment horizontal="center" vertical="top" wrapText="1"/>
      <protection locked="0"/>
    </xf>
    <xf numFmtId="0" fontId="114" fillId="0" borderId="109" xfId="0" applyFont="1" applyBorder="1" applyAlignment="1">
      <alignment horizontal="center" vertical="top" wrapText="1"/>
    </xf>
    <xf numFmtId="0" fontId="114" fillId="0" borderId="112" xfId="0" applyFont="1" applyBorder="1" applyAlignment="1">
      <alignment horizontal="center" vertical="top" wrapText="1"/>
    </xf>
    <xf numFmtId="0" fontId="114" fillId="0" borderId="111" xfId="0" applyFont="1" applyBorder="1" applyAlignment="1">
      <alignment horizontal="center" vertical="top" wrapText="1"/>
    </xf>
    <xf numFmtId="0" fontId="96" fillId="10" borderId="109" xfId="0" applyFont="1" applyFill="1" applyBorder="1" applyAlignment="1" applyProtection="1">
      <alignment horizontal="center" vertical="top" wrapText="1"/>
      <protection locked="0"/>
    </xf>
    <xf numFmtId="0" fontId="96" fillId="10" borderId="112" xfId="0" applyFont="1" applyFill="1" applyBorder="1" applyAlignment="1" applyProtection="1">
      <alignment horizontal="center" vertical="top" wrapText="1"/>
      <protection locked="0"/>
    </xf>
    <xf numFmtId="0" fontId="96" fillId="10" borderId="111" xfId="0" applyFont="1" applyFill="1" applyBorder="1" applyAlignment="1" applyProtection="1">
      <alignment horizontal="center" vertical="top" wrapText="1"/>
      <protection locked="0"/>
    </xf>
    <xf numFmtId="0" fontId="103" fillId="0" borderId="109"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1" xfId="0" applyFont="1" applyBorder="1" applyAlignment="1" applyProtection="1">
      <alignment horizontal="center" vertical="top" wrapText="1"/>
      <protection locked="0"/>
    </xf>
    <xf numFmtId="0" fontId="103" fillId="0" borderId="109" xfId="0" applyFont="1" applyBorder="1" applyAlignment="1" applyProtection="1">
      <alignment horizontal="center" vertical="top"/>
      <protection locked="0"/>
    </xf>
    <xf numFmtId="0" fontId="103" fillId="0" borderId="112" xfId="0" applyFont="1" applyBorder="1" applyAlignment="1" applyProtection="1">
      <alignment horizontal="center" vertical="top"/>
      <protection locked="0"/>
    </xf>
    <xf numFmtId="0" fontId="103" fillId="0" borderId="111" xfId="0" applyFont="1" applyBorder="1" applyAlignment="1" applyProtection="1">
      <alignment horizontal="center" vertical="top"/>
      <protection locked="0"/>
    </xf>
    <xf numFmtId="0" fontId="113" fillId="0" borderId="109" xfId="0" applyFont="1" applyBorder="1" applyAlignment="1" applyProtection="1">
      <alignment horizontal="center" vertical="top" wrapText="1"/>
      <protection hidden="1"/>
    </xf>
    <xf numFmtId="0" fontId="113" fillId="0" borderId="112" xfId="0" applyFont="1" applyBorder="1" applyAlignment="1" applyProtection="1">
      <alignment horizontal="center" vertical="top" wrapText="1"/>
      <protection hidden="1"/>
    </xf>
    <xf numFmtId="0" fontId="113" fillId="0" borderId="111" xfId="0" applyFont="1" applyBorder="1" applyAlignment="1" applyProtection="1">
      <alignment horizontal="center" vertical="top" wrapText="1"/>
      <protection hidden="1"/>
    </xf>
    <xf numFmtId="0" fontId="96" fillId="0" borderId="106" xfId="0" applyFont="1" applyBorder="1" applyAlignment="1">
      <alignment horizontal="left" vertical="center" wrapText="1"/>
    </xf>
    <xf numFmtId="0" fontId="96" fillId="0" borderId="108" xfId="0" applyFont="1" applyBorder="1" applyAlignment="1">
      <alignment horizontal="left" vertical="center" wrapText="1"/>
    </xf>
    <xf numFmtId="0" fontId="96" fillId="0" borderId="107" xfId="0" applyFont="1" applyBorder="1" applyAlignment="1">
      <alignment horizontal="left" vertical="center" wrapText="1"/>
    </xf>
    <xf numFmtId="9" fontId="103" fillId="0" borderId="109" xfId="0" applyNumberFormat="1" applyFont="1" applyBorder="1" applyAlignment="1" applyProtection="1">
      <alignment horizontal="center" vertical="top" wrapText="1"/>
      <protection hidden="1"/>
    </xf>
    <xf numFmtId="9" fontId="103" fillId="0" borderId="112" xfId="0" applyNumberFormat="1" applyFont="1" applyBorder="1" applyAlignment="1" applyProtection="1">
      <alignment horizontal="center" vertical="top" wrapText="1"/>
      <protection hidden="1"/>
    </xf>
    <xf numFmtId="9" fontId="103" fillId="0" borderId="111" xfId="0" applyNumberFormat="1" applyFont="1" applyBorder="1" applyAlignment="1" applyProtection="1">
      <alignment horizontal="center" vertical="top" wrapText="1"/>
      <protection hidden="1"/>
    </xf>
    <xf numFmtId="9" fontId="103" fillId="0" borderId="109" xfId="0" applyNumberFormat="1" applyFont="1" applyBorder="1" applyAlignment="1" applyProtection="1">
      <alignment horizontal="center" vertical="top" wrapText="1"/>
      <protection locked="0"/>
    </xf>
    <xf numFmtId="9" fontId="103" fillId="0" borderId="112" xfId="0" applyNumberFormat="1" applyFont="1" applyBorder="1" applyAlignment="1" applyProtection="1">
      <alignment horizontal="center" vertical="top" wrapText="1"/>
      <protection locked="0"/>
    </xf>
    <xf numFmtId="9" fontId="103" fillId="0" borderId="111" xfId="0" applyNumberFormat="1" applyFont="1" applyBorder="1" applyAlignment="1" applyProtection="1">
      <alignment horizontal="center" vertical="top" wrapText="1"/>
      <protection locked="0"/>
    </xf>
    <xf numFmtId="0" fontId="113" fillId="0" borderId="109" xfId="0" applyFont="1" applyBorder="1" applyAlignment="1">
      <alignment horizontal="center" vertical="top" wrapText="1"/>
    </xf>
    <xf numFmtId="0" fontId="113" fillId="0" borderId="112" xfId="0" applyFont="1" applyBorder="1" applyAlignment="1">
      <alignment horizontal="center" vertical="top" wrapText="1"/>
    </xf>
    <xf numFmtId="0" fontId="113" fillId="0" borderId="111" xfId="0" applyFont="1" applyBorder="1" applyAlignment="1">
      <alignment horizontal="center" vertical="top" wrapText="1"/>
    </xf>
    <xf numFmtId="0" fontId="113" fillId="0" borderId="109" xfId="0" applyFont="1" applyBorder="1" applyAlignment="1" applyProtection="1">
      <alignment horizontal="center" vertical="top"/>
      <protection hidden="1"/>
    </xf>
    <xf numFmtId="0" fontId="113" fillId="0" borderId="112" xfId="0" applyFont="1" applyBorder="1" applyAlignment="1" applyProtection="1">
      <alignment horizontal="center" vertical="top"/>
      <protection hidden="1"/>
    </xf>
    <xf numFmtId="0" fontId="113" fillId="0" borderId="111" xfId="0" applyFont="1" applyBorder="1" applyAlignment="1" applyProtection="1">
      <alignment horizontal="center" vertical="top"/>
      <protection hidden="1"/>
    </xf>
    <xf numFmtId="0" fontId="108" fillId="0" borderId="113" xfId="0" applyFont="1" applyBorder="1" applyAlignment="1">
      <alignment horizontal="center" vertical="center"/>
    </xf>
    <xf numFmtId="0" fontId="108" fillId="0" borderId="0" xfId="0" applyFont="1" applyAlignment="1">
      <alignment horizontal="center" vertical="center"/>
    </xf>
    <xf numFmtId="0" fontId="128" fillId="0" borderId="109" xfId="0" applyFont="1" applyBorder="1" applyAlignment="1" applyProtection="1">
      <alignment horizontal="center" vertical="top" wrapText="1"/>
      <protection locked="0"/>
    </xf>
    <xf numFmtId="0" fontId="128" fillId="0" borderId="112" xfId="0" applyFont="1" applyBorder="1" applyAlignment="1" applyProtection="1">
      <alignment horizontal="center" vertical="top" wrapText="1"/>
      <protection locked="0"/>
    </xf>
    <xf numFmtId="0" fontId="128" fillId="0" borderId="111" xfId="0" applyFont="1" applyBorder="1" applyAlignment="1" applyProtection="1">
      <alignment horizontal="center" vertical="top" wrapText="1"/>
      <protection locked="0"/>
    </xf>
    <xf numFmtId="0" fontId="130" fillId="0" borderId="109" xfId="0" applyFont="1" applyBorder="1" applyAlignment="1" applyProtection="1">
      <alignment horizontal="center" vertical="top" wrapText="1"/>
      <protection locked="0"/>
    </xf>
    <xf numFmtId="0" fontId="130" fillId="0" borderId="112" xfId="0" applyFont="1" applyBorder="1" applyAlignment="1" applyProtection="1">
      <alignment horizontal="center" vertical="top" wrapText="1"/>
      <protection locked="0"/>
    </xf>
    <xf numFmtId="0" fontId="130" fillId="0" borderId="111" xfId="0" applyFont="1" applyBorder="1" applyAlignment="1" applyProtection="1">
      <alignment horizontal="center" vertical="top" wrapText="1"/>
      <protection locked="0"/>
    </xf>
    <xf numFmtId="0" fontId="131" fillId="0" borderId="109" xfId="0" applyFont="1" applyBorder="1" applyAlignment="1" applyProtection="1">
      <alignment horizontal="center" vertical="top" wrapText="1"/>
      <protection locked="0"/>
    </xf>
    <xf numFmtId="0" fontId="131" fillId="0" borderId="112" xfId="0" applyFont="1" applyBorder="1" applyAlignment="1" applyProtection="1">
      <alignment horizontal="center" vertical="top" wrapText="1"/>
      <protection locked="0"/>
    </xf>
    <xf numFmtId="0" fontId="131" fillId="0" borderId="111" xfId="0" applyFont="1" applyBorder="1" applyAlignment="1" applyProtection="1">
      <alignment horizontal="center" vertical="top" wrapText="1"/>
      <protection locked="0"/>
    </xf>
    <xf numFmtId="0" fontId="56" fillId="0" borderId="109" xfId="0" applyFont="1" applyBorder="1" applyAlignment="1" applyProtection="1">
      <alignment horizontal="center" vertical="top"/>
      <protection locked="0"/>
    </xf>
    <xf numFmtId="0" fontId="56" fillId="0" borderId="112" xfId="0" applyFont="1" applyBorder="1" applyAlignment="1" applyProtection="1">
      <alignment horizontal="center" vertical="top"/>
      <protection locked="0"/>
    </xf>
    <xf numFmtId="0" fontId="56" fillId="0" borderId="111" xfId="0" applyFont="1" applyBorder="1" applyAlignment="1" applyProtection="1">
      <alignment horizontal="center" vertical="top"/>
      <protection locked="0"/>
    </xf>
    <xf numFmtId="0" fontId="134" fillId="0" borderId="112" xfId="0" applyFont="1" applyBorder="1" applyAlignment="1" applyProtection="1">
      <alignment horizontal="center" vertical="top" wrapText="1"/>
      <protection locked="0"/>
    </xf>
    <xf numFmtId="0" fontId="134" fillId="0" borderId="111" xfId="0" applyFont="1" applyBorder="1" applyAlignment="1" applyProtection="1">
      <alignment horizontal="center" vertical="top" wrapText="1"/>
      <protection locked="0"/>
    </xf>
    <xf numFmtId="0" fontId="49" fillId="0" borderId="109" xfId="0" applyFont="1" applyBorder="1" applyAlignment="1" applyProtection="1">
      <alignment horizontal="center" vertical="top"/>
      <protection locked="0"/>
    </xf>
    <xf numFmtId="0" fontId="49" fillId="0" borderId="112" xfId="0" applyFont="1" applyBorder="1" applyAlignment="1" applyProtection="1">
      <alignment horizontal="center" vertical="top"/>
      <protection locked="0"/>
    </xf>
    <xf numFmtId="0" fontId="49" fillId="0" borderId="111" xfId="0" applyFont="1" applyBorder="1" applyAlignment="1" applyProtection="1">
      <alignment horizontal="center" vertical="top"/>
      <protection locked="0"/>
    </xf>
    <xf numFmtId="0" fontId="55" fillId="0" borderId="0" xfId="0" applyFont="1" applyAlignment="1">
      <alignment horizontal="center" vertical="center" wrapText="1"/>
    </xf>
    <xf numFmtId="0" fontId="59" fillId="24" borderId="0" xfId="0" applyFont="1" applyFill="1" applyAlignment="1">
      <alignment horizontal="center" vertical="center" wrapText="1" readingOrder="1"/>
    </xf>
    <xf numFmtId="0" fontId="59" fillId="24" borderId="0" xfId="0" applyFont="1" applyFill="1" applyAlignment="1">
      <alignment horizontal="center" vertical="center" textRotation="90" wrapText="1" readingOrder="1"/>
    </xf>
    <xf numFmtId="0" fontId="59" fillId="24" borderId="3" xfId="0" applyFont="1" applyFill="1" applyBorder="1" applyAlignment="1">
      <alignment horizontal="center" vertical="center" textRotation="90" wrapText="1" readingOrder="1"/>
    </xf>
    <xf numFmtId="0" fontId="110" fillId="25" borderId="33" xfId="0" applyFont="1" applyFill="1" applyBorder="1" applyAlignment="1" applyProtection="1">
      <alignment horizontal="center" vertical="center" wrapText="1" readingOrder="1"/>
      <protection hidden="1"/>
    </xf>
    <xf numFmtId="0" fontId="110" fillId="25" borderId="38" xfId="0" applyFont="1" applyFill="1" applyBorder="1" applyAlignment="1" applyProtection="1">
      <alignment horizontal="center" vertical="center" wrapText="1" readingOrder="1"/>
      <protection hidden="1"/>
    </xf>
    <xf numFmtId="0" fontId="110" fillId="25" borderId="12" xfId="0" applyFont="1" applyFill="1" applyBorder="1" applyAlignment="1" applyProtection="1">
      <alignment horizontal="center" vertical="center" wrapText="1" readingOrder="1"/>
      <protection hidden="1"/>
    </xf>
    <xf numFmtId="0" fontId="110" fillId="25" borderId="0" xfId="0" applyFont="1" applyFill="1" applyAlignment="1" applyProtection="1">
      <alignment horizontal="center" vertical="center" wrapText="1" readingOrder="1"/>
      <protection hidden="1"/>
    </xf>
    <xf numFmtId="0" fontId="110" fillId="25" borderId="61" xfId="0" applyFont="1" applyFill="1" applyBorder="1" applyAlignment="1" applyProtection="1">
      <alignment horizontal="center" vertical="center" wrapText="1" readingOrder="1"/>
      <protection hidden="1"/>
    </xf>
    <xf numFmtId="0" fontId="110" fillId="25" borderId="3" xfId="0" applyFont="1" applyFill="1" applyBorder="1" applyAlignment="1" applyProtection="1">
      <alignment horizontal="center" vertical="center" wrapText="1" readingOrder="1"/>
      <protection hidden="1"/>
    </xf>
    <xf numFmtId="0" fontId="110" fillId="26" borderId="33" xfId="0" applyFont="1" applyFill="1" applyBorder="1" applyAlignment="1" applyProtection="1">
      <alignment horizontal="center" wrapText="1" readingOrder="1"/>
      <protection hidden="1"/>
    </xf>
    <xf numFmtId="0" fontId="110" fillId="26" borderId="38" xfId="0" applyFont="1" applyFill="1" applyBorder="1" applyAlignment="1" applyProtection="1">
      <alignment horizontal="center" wrapText="1" readingOrder="1"/>
      <protection hidden="1"/>
    </xf>
    <xf numFmtId="0" fontId="110" fillId="26" borderId="12" xfId="0" applyFont="1" applyFill="1" applyBorder="1" applyAlignment="1" applyProtection="1">
      <alignment horizontal="center" wrapText="1" readingOrder="1"/>
      <protection hidden="1"/>
    </xf>
    <xf numFmtId="0" fontId="110" fillId="26" borderId="0" xfId="0" applyFont="1" applyFill="1" applyAlignment="1" applyProtection="1">
      <alignment horizontal="center" wrapText="1" readingOrder="1"/>
      <protection hidden="1"/>
    </xf>
    <xf numFmtId="0" fontId="110" fillId="26" borderId="61" xfId="0" applyFont="1" applyFill="1" applyBorder="1" applyAlignment="1" applyProtection="1">
      <alignment horizontal="center" wrapText="1" readingOrder="1"/>
      <protection hidden="1"/>
    </xf>
    <xf numFmtId="0" fontId="110" fillId="26" borderId="3" xfId="0" applyFont="1" applyFill="1" applyBorder="1" applyAlignment="1" applyProtection="1">
      <alignment horizontal="center" wrapText="1" readingOrder="1"/>
      <protection hidden="1"/>
    </xf>
    <xf numFmtId="0" fontId="110" fillId="7" borderId="33" xfId="0" applyFont="1" applyFill="1" applyBorder="1" applyAlignment="1" applyProtection="1">
      <alignment horizontal="center" wrapText="1" readingOrder="1"/>
      <protection hidden="1"/>
    </xf>
    <xf numFmtId="0" fontId="110" fillId="7" borderId="38" xfId="0" applyFont="1" applyFill="1" applyBorder="1" applyAlignment="1" applyProtection="1">
      <alignment horizontal="center" wrapText="1" readingOrder="1"/>
      <protection hidden="1"/>
    </xf>
    <xf numFmtId="0" fontId="110" fillId="7" borderId="12" xfId="0" applyFont="1" applyFill="1" applyBorder="1" applyAlignment="1" applyProtection="1">
      <alignment horizontal="center" wrapText="1" readingOrder="1"/>
      <protection hidden="1"/>
    </xf>
    <xf numFmtId="0" fontId="110" fillId="7" borderId="0" xfId="0" applyFont="1" applyFill="1" applyAlignment="1" applyProtection="1">
      <alignment horizontal="center" wrapText="1" readingOrder="1"/>
      <protection hidden="1"/>
    </xf>
    <xf numFmtId="0" fontId="110" fillId="7" borderId="61" xfId="0" applyFont="1" applyFill="1" applyBorder="1" applyAlignment="1" applyProtection="1">
      <alignment horizontal="center" wrapText="1" readingOrder="1"/>
      <protection hidden="1"/>
    </xf>
    <xf numFmtId="0" fontId="110" fillId="7" borderId="3" xfId="0" applyFont="1" applyFill="1" applyBorder="1" applyAlignment="1" applyProtection="1">
      <alignment horizontal="center" wrapText="1" readingOrder="1"/>
      <protection hidden="1"/>
    </xf>
    <xf numFmtId="0" fontId="110" fillId="8" borderId="12" xfId="0" applyFont="1" applyFill="1" applyBorder="1" applyAlignment="1" applyProtection="1">
      <alignment horizontal="center" wrapText="1" readingOrder="1"/>
      <protection hidden="1"/>
    </xf>
    <xf numFmtId="0" fontId="110" fillId="8" borderId="0" xfId="0" applyFont="1" applyFill="1" applyAlignment="1" applyProtection="1">
      <alignment horizontal="center" wrapText="1" readingOrder="1"/>
      <protection hidden="1"/>
    </xf>
    <xf numFmtId="0" fontId="110" fillId="8" borderId="3" xfId="0" applyFont="1" applyFill="1" applyBorder="1" applyAlignment="1" applyProtection="1">
      <alignment horizontal="center" wrapText="1" readingOrder="1"/>
      <protection hidden="1"/>
    </xf>
    <xf numFmtId="0" fontId="110" fillId="8" borderId="33" xfId="0" applyFont="1" applyFill="1" applyBorder="1" applyAlignment="1" applyProtection="1">
      <alignment horizontal="center" wrapText="1" readingOrder="1"/>
      <protection hidden="1"/>
    </xf>
    <xf numFmtId="0" fontId="110" fillId="8" borderId="38" xfId="0" applyFont="1" applyFill="1" applyBorder="1" applyAlignment="1" applyProtection="1">
      <alignment horizontal="center" wrapText="1" readingOrder="1"/>
      <protection hidden="1"/>
    </xf>
    <xf numFmtId="0" fontId="110" fillId="8" borderId="61" xfId="0" applyFont="1" applyFill="1" applyBorder="1" applyAlignment="1" applyProtection="1">
      <alignment horizontal="center" wrapText="1" readingOrder="1"/>
      <protection hidden="1"/>
    </xf>
    <xf numFmtId="0" fontId="110" fillId="7" borderId="16" xfId="0" applyFont="1" applyFill="1" applyBorder="1" applyAlignment="1" applyProtection="1">
      <alignment horizontal="center" wrapText="1" readingOrder="1"/>
      <protection hidden="1"/>
    </xf>
    <xf numFmtId="0" fontId="110" fillId="7" borderId="13" xfId="0" applyFont="1" applyFill="1" applyBorder="1" applyAlignment="1" applyProtection="1">
      <alignment horizontal="center" wrapText="1" readingOrder="1"/>
      <protection hidden="1"/>
    </xf>
    <xf numFmtId="0" fontId="110" fillId="7" borderId="15" xfId="0" applyFont="1" applyFill="1" applyBorder="1" applyAlignment="1" applyProtection="1">
      <alignment horizontal="center" wrapText="1" readingOrder="1"/>
      <protection hidden="1"/>
    </xf>
    <xf numFmtId="0" fontId="60" fillId="0" borderId="12" xfId="0" applyFont="1" applyBorder="1" applyAlignment="1">
      <alignment horizontal="center" vertical="center" wrapText="1"/>
    </xf>
    <xf numFmtId="0" fontId="60" fillId="0" borderId="0" xfId="0" applyFont="1" applyAlignment="1">
      <alignment horizontal="center" vertical="center"/>
    </xf>
    <xf numFmtId="0" fontId="60" fillId="0" borderId="3" xfId="0" applyFont="1" applyBorder="1" applyAlignment="1">
      <alignment horizontal="center" vertical="center"/>
    </xf>
    <xf numFmtId="0" fontId="60" fillId="0" borderId="12" xfId="0" applyFont="1" applyBorder="1" applyAlignment="1">
      <alignment horizontal="center" vertical="center"/>
    </xf>
    <xf numFmtId="0" fontId="60" fillId="0" borderId="15" xfId="0" applyFont="1" applyBorder="1" applyAlignment="1">
      <alignment horizontal="center" vertical="center"/>
    </xf>
    <xf numFmtId="0" fontId="60" fillId="0" borderId="16" xfId="0" applyFont="1" applyBorder="1" applyAlignment="1">
      <alignment horizontal="center" vertical="center"/>
    </xf>
    <xf numFmtId="0" fontId="60" fillId="0" borderId="13" xfId="0" applyFont="1" applyBorder="1" applyAlignment="1">
      <alignment horizontal="center" vertical="center"/>
    </xf>
    <xf numFmtId="0" fontId="60" fillId="0" borderId="0" xfId="0" applyFont="1" applyAlignment="1">
      <alignment horizontal="center" vertical="center" wrapText="1"/>
    </xf>
    <xf numFmtId="0" fontId="60" fillId="0" borderId="33" xfId="0" applyFont="1" applyBorder="1" applyAlignment="1">
      <alignment horizontal="center" vertical="center" wrapText="1"/>
    </xf>
    <xf numFmtId="0" fontId="60" fillId="0" borderId="38" xfId="0" applyFont="1" applyBorder="1" applyAlignment="1">
      <alignment horizontal="center" vertical="center" wrapText="1"/>
    </xf>
    <xf numFmtId="0" fontId="60" fillId="0" borderId="61"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3" xfId="0" applyFont="1" applyBorder="1" applyAlignment="1">
      <alignment horizontal="center" vertical="center" wrapText="1"/>
    </xf>
    <xf numFmtId="0" fontId="62" fillId="26" borderId="114" xfId="0" applyFont="1" applyFill="1" applyBorder="1" applyAlignment="1">
      <alignment horizontal="center" vertical="center" wrapText="1" readingOrder="1"/>
    </xf>
    <xf numFmtId="0" fontId="62" fillId="26" borderId="115" xfId="0" applyFont="1" applyFill="1" applyBorder="1" applyAlignment="1">
      <alignment horizontal="center" vertical="center" wrapText="1" readingOrder="1"/>
    </xf>
    <xf numFmtId="0" fontId="62" fillId="26" borderId="116" xfId="0" applyFont="1" applyFill="1" applyBorder="1" applyAlignment="1">
      <alignment horizontal="center" vertical="center" wrapText="1" readingOrder="1"/>
    </xf>
    <xf numFmtId="0" fontId="62" fillId="26" borderId="117" xfId="0" applyFont="1" applyFill="1" applyBorder="1" applyAlignment="1">
      <alignment horizontal="center" vertical="center" wrapText="1" readingOrder="1"/>
    </xf>
    <xf numFmtId="0" fontId="62" fillId="26" borderId="0" xfId="0" applyFont="1" applyFill="1" applyAlignment="1">
      <alignment horizontal="center" vertical="center" wrapText="1" readingOrder="1"/>
    </xf>
    <xf numFmtId="0" fontId="62" fillId="26" borderId="118" xfId="0" applyFont="1" applyFill="1" applyBorder="1" applyAlignment="1">
      <alignment horizontal="center" vertical="center" wrapText="1" readingOrder="1"/>
    </xf>
    <xf numFmtId="0" fontId="62" fillId="26" borderId="119" xfId="0" applyFont="1" applyFill="1" applyBorder="1" applyAlignment="1">
      <alignment horizontal="center" vertical="center" wrapText="1" readingOrder="1"/>
    </xf>
    <xf numFmtId="0" fontId="62" fillId="26" borderId="120" xfId="0" applyFont="1" applyFill="1" applyBorder="1" applyAlignment="1">
      <alignment horizontal="center" vertical="center" wrapText="1" readingOrder="1"/>
    </xf>
    <xf numFmtId="0" fontId="62" fillId="26" borderId="121" xfId="0" applyFont="1" applyFill="1" applyBorder="1" applyAlignment="1">
      <alignment horizontal="center" vertical="center" wrapText="1" readingOrder="1"/>
    </xf>
    <xf numFmtId="0" fontId="62" fillId="25" borderId="114" xfId="0" applyFont="1" applyFill="1" applyBorder="1" applyAlignment="1">
      <alignment horizontal="center" vertical="center" wrapText="1" readingOrder="1"/>
    </xf>
    <xf numFmtId="0" fontId="62" fillId="25" borderId="115" xfId="0" applyFont="1" applyFill="1" applyBorder="1" applyAlignment="1">
      <alignment horizontal="center" vertical="center" wrapText="1" readingOrder="1"/>
    </xf>
    <xf numFmtId="0" fontId="62" fillId="25" borderId="116" xfId="0" applyFont="1" applyFill="1" applyBorder="1" applyAlignment="1">
      <alignment horizontal="center" vertical="center" wrapText="1" readingOrder="1"/>
    </xf>
    <xf numFmtId="0" fontId="62" fillId="25" borderId="117" xfId="0" applyFont="1" applyFill="1" applyBorder="1" applyAlignment="1">
      <alignment horizontal="center" vertical="center" wrapText="1" readingOrder="1"/>
    </xf>
    <xf numFmtId="0" fontId="62" fillId="25" borderId="0" xfId="0" applyFont="1" applyFill="1" applyAlignment="1">
      <alignment horizontal="center" vertical="center" wrapText="1" readingOrder="1"/>
    </xf>
    <xf numFmtId="0" fontId="62" fillId="25" borderId="118" xfId="0" applyFont="1" applyFill="1" applyBorder="1" applyAlignment="1">
      <alignment horizontal="center" vertical="center" wrapText="1" readingOrder="1"/>
    </xf>
    <xf numFmtId="0" fontId="62" fillId="25" borderId="119" xfId="0" applyFont="1" applyFill="1" applyBorder="1" applyAlignment="1">
      <alignment horizontal="center" vertical="center" wrapText="1" readingOrder="1"/>
    </xf>
    <xf numFmtId="0" fontId="62" fillId="25" borderId="120" xfId="0" applyFont="1" applyFill="1" applyBorder="1" applyAlignment="1">
      <alignment horizontal="center" vertical="center" wrapText="1" readingOrder="1"/>
    </xf>
    <xf numFmtId="0" fontId="62" fillId="25" borderId="121" xfId="0" applyFont="1" applyFill="1" applyBorder="1" applyAlignment="1">
      <alignment horizontal="center" vertical="center" wrapText="1" readingOrder="1"/>
    </xf>
    <xf numFmtId="0" fontId="110" fillId="26" borderId="16" xfId="0" applyFont="1" applyFill="1" applyBorder="1" applyAlignment="1" applyProtection="1">
      <alignment horizontal="center" wrapText="1" readingOrder="1"/>
      <protection hidden="1"/>
    </xf>
    <xf numFmtId="0" fontId="110" fillId="26" borderId="13" xfId="0" applyFont="1" applyFill="1" applyBorder="1" applyAlignment="1" applyProtection="1">
      <alignment horizontal="center" wrapText="1" readingOrder="1"/>
      <protection hidden="1"/>
    </xf>
    <xf numFmtId="0" fontId="110" fillId="25" borderId="15" xfId="0" applyFont="1" applyFill="1" applyBorder="1" applyAlignment="1" applyProtection="1">
      <alignment horizontal="center" vertical="center" wrapText="1" readingOrder="1"/>
      <protection hidden="1"/>
    </xf>
    <xf numFmtId="0" fontId="110" fillId="25" borderId="16" xfId="0" applyFont="1" applyFill="1" applyBorder="1" applyAlignment="1" applyProtection="1">
      <alignment horizontal="center" vertical="center" wrapText="1" readingOrder="1"/>
      <protection hidden="1"/>
    </xf>
    <xf numFmtId="0" fontId="110" fillId="25" borderId="13" xfId="0" applyFont="1" applyFill="1" applyBorder="1" applyAlignment="1" applyProtection="1">
      <alignment horizontal="center" vertical="center" wrapText="1" readingOrder="1"/>
      <protection hidden="1"/>
    </xf>
    <xf numFmtId="0" fontId="110" fillId="26" borderId="15" xfId="0" applyFont="1" applyFill="1" applyBorder="1" applyAlignment="1" applyProtection="1">
      <alignment horizontal="center" wrapText="1" readingOrder="1"/>
      <protection hidden="1"/>
    </xf>
    <xf numFmtId="0" fontId="62" fillId="7" borderId="114" xfId="0" applyFont="1" applyFill="1" applyBorder="1" applyAlignment="1">
      <alignment horizontal="center" vertical="center" wrapText="1" readingOrder="1"/>
    </xf>
    <xf numFmtId="0" fontId="62" fillId="7" borderId="115" xfId="0" applyFont="1" applyFill="1" applyBorder="1" applyAlignment="1">
      <alignment horizontal="center" vertical="center" wrapText="1" readingOrder="1"/>
    </xf>
    <xf numFmtId="0" fontId="62" fillId="7" borderId="116" xfId="0" applyFont="1" applyFill="1" applyBorder="1" applyAlignment="1">
      <alignment horizontal="center" vertical="center" wrapText="1" readingOrder="1"/>
    </xf>
    <xf numFmtId="0" fontId="62" fillId="7" borderId="117" xfId="0" applyFont="1" applyFill="1" applyBorder="1" applyAlignment="1">
      <alignment horizontal="center" vertical="center" wrapText="1" readingOrder="1"/>
    </xf>
    <xf numFmtId="0" fontId="62" fillId="7" borderId="0" xfId="0" applyFont="1" applyFill="1" applyAlignment="1">
      <alignment horizontal="center" vertical="center" wrapText="1" readingOrder="1"/>
    </xf>
    <xf numFmtId="0" fontId="62" fillId="7" borderId="118" xfId="0" applyFont="1" applyFill="1" applyBorder="1" applyAlignment="1">
      <alignment horizontal="center" vertical="center" wrapText="1" readingOrder="1"/>
    </xf>
    <xf numFmtId="0" fontId="62" fillId="7" borderId="119" xfId="0" applyFont="1" applyFill="1" applyBorder="1" applyAlignment="1">
      <alignment horizontal="center" vertical="center" wrapText="1" readingOrder="1"/>
    </xf>
    <xf numFmtId="0" fontId="62" fillId="7" borderId="120" xfId="0" applyFont="1" applyFill="1" applyBorder="1" applyAlignment="1">
      <alignment horizontal="center" vertical="center" wrapText="1" readingOrder="1"/>
    </xf>
    <xf numFmtId="0" fontId="62" fillId="7" borderId="121" xfId="0" applyFont="1" applyFill="1" applyBorder="1" applyAlignment="1">
      <alignment horizontal="center" vertical="center" wrapText="1" readingOrder="1"/>
    </xf>
    <xf numFmtId="0" fontId="62" fillId="8" borderId="115" xfId="0" applyFont="1" applyFill="1" applyBorder="1" applyAlignment="1">
      <alignment horizontal="center" vertical="center" wrapText="1" readingOrder="1"/>
    </xf>
    <xf numFmtId="0" fontId="62" fillId="8" borderId="0" xfId="0" applyFont="1" applyFill="1" applyAlignment="1">
      <alignment horizontal="center" vertical="center" wrapText="1" readingOrder="1"/>
    </xf>
    <xf numFmtId="0" fontId="110" fillId="8" borderId="15" xfId="0" applyFont="1" applyFill="1" applyBorder="1" applyAlignment="1" applyProtection="1">
      <alignment horizontal="center" wrapText="1" readingOrder="1"/>
      <protection hidden="1"/>
    </xf>
    <xf numFmtId="0" fontId="110" fillId="8" borderId="16" xfId="0" applyFont="1" applyFill="1" applyBorder="1" applyAlignment="1" applyProtection="1">
      <alignment horizontal="center" wrapText="1" readingOrder="1"/>
      <protection hidden="1"/>
    </xf>
    <xf numFmtId="0" fontId="110" fillId="8" borderId="13" xfId="0" applyFont="1" applyFill="1" applyBorder="1" applyAlignment="1" applyProtection="1">
      <alignment horizontal="center" wrapText="1" readingOrder="1"/>
      <protection hidden="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112" fillId="24" borderId="0" xfId="0" applyFont="1" applyFill="1" applyAlignment="1">
      <alignment horizontal="center" vertical="center" wrapText="1" readingOrder="1"/>
    </xf>
    <xf numFmtId="0" fontId="66" fillId="0" borderId="33" xfId="0" applyFont="1" applyBorder="1" applyAlignment="1">
      <alignment horizontal="center" vertical="center" wrapText="1"/>
    </xf>
    <xf numFmtId="0" fontId="66" fillId="0" borderId="38" xfId="0" applyFont="1" applyBorder="1" applyAlignment="1">
      <alignment horizontal="center" vertical="center"/>
    </xf>
    <xf numFmtId="0" fontId="66" fillId="0" borderId="12" xfId="0" applyFont="1" applyBorder="1" applyAlignment="1">
      <alignment horizontal="center" vertical="center" wrapText="1"/>
    </xf>
    <xf numFmtId="0" fontId="66" fillId="0" borderId="0" xfId="0" applyFont="1" applyAlignment="1">
      <alignment horizontal="center" vertical="center"/>
    </xf>
    <xf numFmtId="0" fontId="66" fillId="0" borderId="12"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8" fillId="25" borderId="114" xfId="0" applyFont="1" applyFill="1" applyBorder="1" applyAlignment="1">
      <alignment horizontal="center" vertical="center" wrapText="1" readingOrder="1"/>
    </xf>
    <xf numFmtId="0" fontId="68" fillId="25" borderId="115" xfId="0" applyFont="1" applyFill="1" applyBorder="1" applyAlignment="1">
      <alignment horizontal="center" vertical="center" wrapText="1" readingOrder="1"/>
    </xf>
    <xf numFmtId="0" fontId="68" fillId="25" borderId="116" xfId="0" applyFont="1" applyFill="1" applyBorder="1" applyAlignment="1">
      <alignment horizontal="center" vertical="center" wrapText="1" readingOrder="1"/>
    </xf>
    <xf numFmtId="0" fontId="68" fillId="25" borderId="117" xfId="0" applyFont="1" applyFill="1" applyBorder="1" applyAlignment="1">
      <alignment horizontal="center" vertical="center" wrapText="1" readingOrder="1"/>
    </xf>
    <xf numFmtId="0" fontId="68" fillId="25" borderId="0" xfId="0" applyFont="1" applyFill="1" applyAlignment="1">
      <alignment horizontal="center" vertical="center" wrapText="1" readingOrder="1"/>
    </xf>
    <xf numFmtId="0" fontId="68" fillId="25" borderId="118" xfId="0" applyFont="1" applyFill="1" applyBorder="1" applyAlignment="1">
      <alignment horizontal="center" vertical="center" wrapText="1" readingOrder="1"/>
    </xf>
    <xf numFmtId="0" fontId="68" fillId="25" borderId="119" xfId="0" applyFont="1" applyFill="1" applyBorder="1" applyAlignment="1">
      <alignment horizontal="center" vertical="center" wrapText="1" readingOrder="1"/>
    </xf>
    <xf numFmtId="0" fontId="68" fillId="25" borderId="120" xfId="0" applyFont="1" applyFill="1" applyBorder="1" applyAlignment="1">
      <alignment horizontal="center" vertical="center" wrapText="1" readingOrder="1"/>
    </xf>
    <xf numFmtId="0" fontId="68" fillId="25" borderId="121" xfId="0" applyFont="1" applyFill="1" applyBorder="1" applyAlignment="1">
      <alignment horizontal="center" vertical="center" wrapText="1" readingOrder="1"/>
    </xf>
    <xf numFmtId="0" fontId="66" fillId="0" borderId="61" xfId="0" applyFont="1" applyBorder="1" applyAlignment="1">
      <alignment horizontal="center" vertical="center"/>
    </xf>
    <xf numFmtId="0" fontId="66" fillId="0" borderId="3" xfId="0" applyFont="1" applyBorder="1" applyAlignment="1">
      <alignment horizontal="center" vertical="center"/>
    </xf>
    <xf numFmtId="0" fontId="68" fillId="7" borderId="114" xfId="0" applyFont="1" applyFill="1" applyBorder="1" applyAlignment="1">
      <alignment horizontal="center" vertical="center" wrapText="1" readingOrder="1"/>
    </xf>
    <xf numFmtId="0" fontId="68" fillId="7" borderId="115" xfId="0" applyFont="1" applyFill="1" applyBorder="1" applyAlignment="1">
      <alignment horizontal="center" vertical="center" wrapText="1" readingOrder="1"/>
    </xf>
    <xf numFmtId="0" fontId="68" fillId="7" borderId="116"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8" borderId="114" xfId="0" applyFont="1" applyFill="1" applyBorder="1" applyAlignment="1">
      <alignment horizontal="center" vertical="center" wrapText="1" readingOrder="1"/>
    </xf>
    <xf numFmtId="0" fontId="68" fillId="8" borderId="115" xfId="0" applyFont="1" applyFill="1" applyBorder="1" applyAlignment="1">
      <alignment horizontal="center" vertical="center" wrapText="1" readingOrder="1"/>
    </xf>
    <xf numFmtId="0" fontId="68" fillId="8" borderId="116" xfId="0" applyFont="1" applyFill="1" applyBorder="1" applyAlignment="1">
      <alignment horizontal="center" vertical="center" wrapText="1" readingOrder="1"/>
    </xf>
    <xf numFmtId="0" fontId="68" fillId="8" borderId="117"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18" xfId="0" applyFont="1" applyFill="1" applyBorder="1" applyAlignment="1">
      <alignment horizontal="center" vertical="center" wrapText="1" readingOrder="1"/>
    </xf>
    <xf numFmtId="0" fontId="66" fillId="0" borderId="13" xfId="0" applyFont="1" applyBorder="1" applyAlignment="1">
      <alignment horizontal="center" vertical="center"/>
    </xf>
    <xf numFmtId="0" fontId="66" fillId="0" borderId="38"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0" xfId="0" applyFont="1" applyAlignment="1">
      <alignment horizontal="center" vertical="center" wrapText="1"/>
    </xf>
    <xf numFmtId="0" fontId="66" fillId="0" borderId="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3" xfId="0" applyFont="1" applyBorder="1" applyAlignment="1">
      <alignment horizontal="center" vertical="center" wrapText="1"/>
    </xf>
    <xf numFmtId="0" fontId="68" fillId="26" borderId="114" xfId="0" applyFont="1" applyFill="1" applyBorder="1" applyAlignment="1">
      <alignment horizontal="center" vertical="center" wrapText="1" readingOrder="1"/>
    </xf>
    <xf numFmtId="0" fontId="68" fillId="26" borderId="115" xfId="0" applyFont="1" applyFill="1" applyBorder="1" applyAlignment="1">
      <alignment horizontal="center" vertical="center" wrapText="1" readingOrder="1"/>
    </xf>
    <xf numFmtId="0" fontId="68" fillId="26" borderId="116"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121" xfId="0" applyFont="1" applyFill="1" applyBorder="1" applyAlignment="1">
      <alignment horizontal="center" vertical="center" wrapText="1" readingOrder="1"/>
    </xf>
    <xf numFmtId="0" fontId="31" fillId="0" borderId="33" xfId="0" applyFont="1" applyBorder="1" applyAlignment="1">
      <alignment horizontal="center" vertical="center" wrapText="1"/>
    </xf>
    <xf numFmtId="0" fontId="31" fillId="0" borderId="38" xfId="0" applyFont="1" applyBorder="1" applyAlignment="1">
      <alignment horizontal="center" vertical="center"/>
    </xf>
    <xf numFmtId="0" fontId="31" fillId="0" borderId="61"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13" xfId="0" applyFont="1" applyBorder="1" applyAlignment="1">
      <alignment horizontal="center" vertical="center"/>
    </xf>
    <xf numFmtId="0" fontId="31" fillId="0" borderId="38" xfId="0" applyFont="1" applyBorder="1" applyAlignment="1">
      <alignment horizontal="center" vertical="center" wrapText="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97" fillId="0" borderId="19" xfId="0" applyFont="1" applyBorder="1" applyAlignment="1" applyProtection="1">
      <alignment horizontal="justify" vertical="center" wrapText="1"/>
      <protection hidden="1"/>
    </xf>
    <xf numFmtId="0" fontId="97" fillId="0" borderId="18" xfId="0" applyFont="1" applyBorder="1" applyAlignment="1" applyProtection="1">
      <alignment horizontal="justify" vertical="center" wrapText="1"/>
      <protection hidden="1"/>
    </xf>
    <xf numFmtId="0" fontId="97" fillId="0" borderId="47" xfId="0" applyFont="1" applyBorder="1" applyAlignment="1" applyProtection="1">
      <alignment horizontal="center" vertical="center" wrapText="1"/>
      <protection hidden="1"/>
    </xf>
    <xf numFmtId="0" fontId="97" fillId="0" borderId="59" xfId="0" applyFont="1" applyBorder="1" applyAlignment="1" applyProtection="1">
      <alignment horizontal="center" vertical="center" wrapText="1"/>
      <protection hidden="1"/>
    </xf>
    <xf numFmtId="0" fontId="43" fillId="0" borderId="11" xfId="0" applyFont="1" applyBorder="1" applyAlignment="1" applyProtection="1">
      <alignment horizontal="center" vertical="center" textRotation="90" wrapText="1"/>
      <protection hidden="1"/>
    </xf>
    <xf numFmtId="0" fontId="43" fillId="0" borderId="5"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5" fillId="0" borderId="5" xfId="0" applyFont="1" applyBorder="1" applyAlignment="1" applyProtection="1">
      <alignment horizontal="center" vertical="center" textRotation="90" wrapText="1"/>
      <protection hidden="1"/>
    </xf>
    <xf numFmtId="0" fontId="14" fillId="0" borderId="71"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97" fillId="0" borderId="134" xfId="0" applyFont="1" applyBorder="1" applyAlignment="1" applyProtection="1">
      <alignment horizontal="justify" vertical="center" wrapText="1"/>
      <protection hidden="1"/>
    </xf>
    <xf numFmtId="0" fontId="97" fillId="0" borderId="135" xfId="0" applyFont="1" applyBorder="1" applyAlignment="1" applyProtection="1">
      <alignment horizontal="justify" vertical="center" wrapText="1"/>
      <protection hidden="1"/>
    </xf>
    <xf numFmtId="0" fontId="97" fillId="0" borderId="124" xfId="0" applyFont="1" applyBorder="1" applyAlignment="1" applyProtection="1">
      <alignment horizontal="justify" vertical="center" wrapText="1"/>
      <protection hidden="1"/>
    </xf>
    <xf numFmtId="0" fontId="107" fillId="0" borderId="19" xfId="0" applyFont="1" applyBorder="1" applyAlignment="1" applyProtection="1">
      <alignment horizontal="center" vertical="center"/>
      <protection locked="0"/>
    </xf>
    <xf numFmtId="0" fontId="107" fillId="0" borderId="18" xfId="0" applyFont="1" applyBorder="1" applyAlignment="1" applyProtection="1">
      <alignment horizontal="center" vertical="center"/>
      <protection locked="0"/>
    </xf>
    <xf numFmtId="0" fontId="95" fillId="0" borderId="19" xfId="0" applyFont="1" applyBorder="1" applyAlignment="1" applyProtection="1">
      <alignment horizontal="justify" vertical="center" wrapText="1"/>
      <protection hidden="1"/>
    </xf>
    <xf numFmtId="0" fontId="95" fillId="0" borderId="18"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57" fillId="0" borderId="0" xfId="0" applyFont="1" applyAlignment="1">
      <alignment horizontal="center" vertical="center"/>
    </xf>
    <xf numFmtId="0" fontId="75" fillId="0" borderId="0" xfId="0" applyFont="1" applyAlignment="1">
      <alignment horizontal="center" vertical="center"/>
    </xf>
    <xf numFmtId="0" fontId="90" fillId="10" borderId="0" xfId="0" applyFont="1" applyFill="1" applyAlignment="1">
      <alignment horizontal="justify" vertical="center" wrapText="1"/>
    </xf>
    <xf numFmtId="0" fontId="84" fillId="16" borderId="25" xfId="0" applyFont="1" applyFill="1" applyBorder="1" applyAlignment="1">
      <alignment horizontal="center" vertical="center" wrapText="1" readingOrder="1"/>
    </xf>
    <xf numFmtId="0" fontId="84" fillId="16" borderId="26" xfId="0" applyFont="1" applyFill="1" applyBorder="1" applyAlignment="1">
      <alignment horizontal="center" vertical="center" wrapText="1" readingOrder="1"/>
    </xf>
    <xf numFmtId="0" fontId="84" fillId="16" borderId="27" xfId="0" applyFont="1" applyFill="1" applyBorder="1" applyAlignment="1">
      <alignment horizontal="center" vertical="center" wrapText="1" readingOrder="1"/>
    </xf>
    <xf numFmtId="0" fontId="86" fillId="16" borderId="60" xfId="0" applyFont="1" applyFill="1" applyBorder="1" applyAlignment="1">
      <alignment horizontal="center" vertical="center" wrapText="1" readingOrder="1"/>
    </xf>
    <xf numFmtId="0" fontId="86" fillId="16" borderId="41" xfId="0" applyFont="1" applyFill="1" applyBorder="1" applyAlignment="1">
      <alignment horizontal="center" vertical="center" wrapText="1" readingOrder="1"/>
    </xf>
    <xf numFmtId="0" fontId="86" fillId="10" borderId="124" xfId="0" applyFont="1" applyFill="1" applyBorder="1" applyAlignment="1">
      <alignment horizontal="center" vertical="center" wrapText="1" readingOrder="1"/>
    </xf>
    <xf numFmtId="0" fontId="86" fillId="10" borderId="35"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6" fillId="10" borderId="57"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56" fillId="0" borderId="106" xfId="0" applyFont="1" applyBorder="1" applyAlignment="1">
      <alignment horizontal="left" vertical="center" wrapText="1"/>
    </xf>
    <xf numFmtId="0" fontId="56" fillId="0" borderId="108" xfId="0" applyFont="1" applyBorder="1" applyAlignment="1">
      <alignment horizontal="left" vertical="center" wrapText="1"/>
    </xf>
    <xf numFmtId="0" fontId="56" fillId="0" borderId="107" xfId="0" applyFont="1" applyBorder="1" applyAlignment="1">
      <alignment horizontal="left" vertical="center" wrapText="1"/>
    </xf>
    <xf numFmtId="9" fontId="56" fillId="0" borderId="109" xfId="0" applyNumberFormat="1" applyFont="1" applyBorder="1" applyAlignment="1" applyProtection="1">
      <alignment horizontal="center" vertical="top" wrapText="1"/>
      <protection hidden="1"/>
    </xf>
    <xf numFmtId="9" fontId="56" fillId="0" borderId="112" xfId="0" applyNumberFormat="1" applyFont="1" applyBorder="1" applyAlignment="1" applyProtection="1">
      <alignment horizontal="center" vertical="top" wrapText="1"/>
      <protection hidden="1"/>
    </xf>
    <xf numFmtId="9" fontId="56" fillId="0" borderId="111" xfId="0" applyNumberFormat="1" applyFont="1" applyBorder="1" applyAlignment="1" applyProtection="1">
      <alignment horizontal="center" vertical="top" wrapText="1"/>
      <protection hidden="1"/>
    </xf>
    <xf numFmtId="9" fontId="56" fillId="0" borderId="109" xfId="0" applyNumberFormat="1" applyFont="1" applyBorder="1" applyAlignment="1" applyProtection="1">
      <alignment horizontal="center" vertical="top" wrapText="1"/>
      <protection locked="0"/>
    </xf>
    <xf numFmtId="9" fontId="56" fillId="0" borderId="112" xfId="0" applyNumberFormat="1" applyFont="1" applyBorder="1" applyAlignment="1" applyProtection="1">
      <alignment horizontal="center" vertical="top" wrapText="1"/>
      <protection locked="0"/>
    </xf>
    <xf numFmtId="9" fontId="56" fillId="0" borderId="111" xfId="0" applyNumberFormat="1" applyFont="1" applyBorder="1" applyAlignment="1" applyProtection="1">
      <alignment horizontal="center" vertical="top" wrapText="1"/>
      <protection locked="0"/>
    </xf>
    <xf numFmtId="0" fontId="58" fillId="0" borderId="109" xfId="0" applyFont="1" applyBorder="1" applyAlignment="1">
      <alignment horizontal="center" vertical="top" wrapText="1"/>
    </xf>
    <xf numFmtId="0" fontId="58" fillId="0" borderId="112" xfId="0" applyFont="1" applyBorder="1" applyAlignment="1">
      <alignment horizontal="center" vertical="top" wrapText="1"/>
    </xf>
    <xf numFmtId="0" fontId="58" fillId="0" borderId="111" xfId="0" applyFont="1" applyBorder="1" applyAlignment="1">
      <alignment horizontal="center" vertical="top" wrapText="1"/>
    </xf>
    <xf numFmtId="0" fontId="58" fillId="0" borderId="109" xfId="0" applyFont="1" applyBorder="1" applyAlignment="1" applyProtection="1">
      <alignment horizontal="center" vertical="top"/>
      <protection hidden="1"/>
    </xf>
    <xf numFmtId="0" fontId="58" fillId="0" borderId="112" xfId="0" applyFont="1" applyBorder="1" applyAlignment="1" applyProtection="1">
      <alignment horizontal="center" vertical="top"/>
      <protection hidden="1"/>
    </xf>
    <xf numFmtId="0" fontId="58" fillId="0" borderId="111" xfId="0" applyFont="1" applyBorder="1" applyAlignment="1" applyProtection="1">
      <alignment horizontal="center" vertical="top"/>
      <protection hidden="1"/>
    </xf>
    <xf numFmtId="0" fontId="58" fillId="0" borderId="109" xfId="0" applyFont="1" applyBorder="1" applyAlignment="1" applyProtection="1">
      <alignment horizontal="center" vertical="top" wrapText="1"/>
      <protection hidden="1"/>
    </xf>
    <xf numFmtId="0" fontId="58" fillId="0" borderId="112" xfId="0" applyFont="1" applyBorder="1" applyAlignment="1" applyProtection="1">
      <alignment horizontal="center" vertical="top" wrapText="1"/>
      <protection hidden="1"/>
    </xf>
    <xf numFmtId="0" fontId="58" fillId="0" borderId="111" xfId="0" applyFont="1" applyBorder="1" applyAlignment="1" applyProtection="1">
      <alignment horizontal="center" vertical="top" wrapText="1"/>
      <protection hidden="1"/>
    </xf>
    <xf numFmtId="0" fontId="56" fillId="0" borderId="109" xfId="0" applyFont="1" applyBorder="1" applyAlignment="1">
      <alignment horizontal="center" vertical="top"/>
    </xf>
    <xf numFmtId="0" fontId="56" fillId="0" borderId="112" xfId="0" applyFont="1" applyBorder="1" applyAlignment="1">
      <alignment horizontal="center" vertical="top"/>
    </xf>
    <xf numFmtId="0" fontId="56" fillId="0" borderId="111" xfId="0" applyFont="1" applyBorder="1" applyAlignment="1">
      <alignment horizontal="center" vertical="top"/>
    </xf>
    <xf numFmtId="0" fontId="56" fillId="0" borderId="109" xfId="0" applyFont="1" applyBorder="1" applyAlignment="1" applyProtection="1">
      <alignment horizontal="center" vertical="top" wrapText="1"/>
      <protection locked="0"/>
    </xf>
    <xf numFmtId="0" fontId="56" fillId="0" borderId="112" xfId="0" applyFont="1" applyBorder="1" applyAlignment="1" applyProtection="1">
      <alignment horizontal="center" vertical="top" wrapText="1"/>
      <protection locked="0"/>
    </xf>
    <xf numFmtId="0" fontId="56" fillId="0" borderId="111" xfId="0" applyFont="1" applyBorder="1" applyAlignment="1" applyProtection="1">
      <alignment horizontal="center" vertical="top" wrapText="1"/>
      <protection locked="0"/>
    </xf>
    <xf numFmtId="0" fontId="49" fillId="0" borderId="109" xfId="0" applyFont="1" applyBorder="1" applyAlignment="1" applyProtection="1">
      <alignment horizontal="center" vertical="top" wrapText="1"/>
      <protection locked="0"/>
    </xf>
    <xf numFmtId="0" fontId="49" fillId="0" borderId="112" xfId="0" applyFont="1" applyBorder="1" applyAlignment="1" applyProtection="1">
      <alignment horizontal="center" vertical="top" wrapText="1"/>
      <protection locked="0"/>
    </xf>
    <xf numFmtId="0" fontId="49" fillId="0" borderId="111" xfId="0" applyFont="1" applyBorder="1" applyAlignment="1" applyProtection="1">
      <alignment horizontal="center" vertical="top" wrapText="1"/>
      <protection locked="0"/>
    </xf>
    <xf numFmtId="0" fontId="97" fillId="0" borderId="109" xfId="0" applyFont="1" applyBorder="1" applyAlignment="1" applyProtection="1">
      <alignment horizontal="center" vertical="top" wrapText="1"/>
      <protection locked="0"/>
    </xf>
    <xf numFmtId="0" fontId="97" fillId="0" borderId="112" xfId="0" applyFont="1" applyBorder="1" applyAlignment="1" applyProtection="1">
      <alignment horizontal="center" vertical="top" wrapText="1"/>
      <protection locked="0"/>
    </xf>
    <xf numFmtId="0" fontId="97" fillId="0" borderId="111" xfId="0" applyFont="1" applyBorder="1" applyAlignment="1" applyProtection="1">
      <alignment horizontal="center" vertical="top" wrapText="1"/>
      <protection locked="0"/>
    </xf>
    <xf numFmtId="0" fontId="58" fillId="0" borderId="109" xfId="0" applyFont="1" applyBorder="1" applyAlignment="1">
      <alignment horizontal="center" vertical="top"/>
    </xf>
    <xf numFmtId="0" fontId="58" fillId="0" borderId="112" xfId="0" applyFont="1" applyBorder="1" applyAlignment="1">
      <alignment horizontal="center" vertical="top"/>
    </xf>
    <xf numFmtId="0" fontId="58" fillId="0" borderId="111" xfId="0" applyFont="1" applyBorder="1" applyAlignment="1">
      <alignment horizontal="center" vertical="top"/>
    </xf>
    <xf numFmtId="0" fontId="126" fillId="19" borderId="110" xfId="0" applyFont="1" applyFill="1" applyBorder="1" applyAlignment="1">
      <alignment horizontal="center" vertical="center" wrapText="1"/>
    </xf>
    <xf numFmtId="0" fontId="11" fillId="19" borderId="110" xfId="0" applyFont="1" applyFill="1" applyBorder="1" applyAlignment="1">
      <alignment horizontal="center" vertical="center" wrapText="1"/>
    </xf>
    <xf numFmtId="0" fontId="126" fillId="19" borderId="110" xfId="0" applyFont="1" applyFill="1" applyBorder="1" applyAlignment="1">
      <alignment horizontal="center" vertical="center" textRotation="90" wrapText="1"/>
    </xf>
    <xf numFmtId="0" fontId="126" fillId="19" borderId="109" xfId="0" applyFont="1" applyFill="1" applyBorder="1" applyAlignment="1">
      <alignment horizontal="center" vertical="center" textRotation="90" wrapText="1"/>
    </xf>
    <xf numFmtId="0" fontId="126" fillId="19" borderId="111" xfId="0" applyFont="1" applyFill="1" applyBorder="1" applyAlignment="1">
      <alignment horizontal="center" vertical="center" textRotation="90" wrapText="1"/>
    </xf>
    <xf numFmtId="0" fontId="124" fillId="0" borderId="109" xfId="0" applyFont="1" applyBorder="1" applyAlignment="1">
      <alignment horizontal="center" vertical="top"/>
    </xf>
    <xf numFmtId="0" fontId="124" fillId="0" borderId="112" xfId="0" applyFont="1" applyBorder="1" applyAlignment="1">
      <alignment horizontal="center" vertical="top"/>
    </xf>
    <xf numFmtId="0" fontId="124" fillId="0" borderId="111" xfId="0" applyFont="1" applyBorder="1" applyAlignment="1">
      <alignment horizontal="center" vertical="top"/>
    </xf>
    <xf numFmtId="0" fontId="95" fillId="0" borderId="109" xfId="0" applyFont="1" applyBorder="1" applyAlignment="1" applyProtection="1">
      <alignment horizontal="center" vertical="top"/>
      <protection locked="0"/>
    </xf>
    <xf numFmtId="0" fontId="95" fillId="0" borderId="112" xfId="0" applyFont="1" applyBorder="1" applyAlignment="1" applyProtection="1">
      <alignment horizontal="center" vertical="top"/>
      <protection locked="0"/>
    </xf>
    <xf numFmtId="0" fontId="95" fillId="0" borderId="111" xfId="0" applyFont="1" applyBorder="1" applyAlignment="1" applyProtection="1">
      <alignment horizontal="center" vertical="top"/>
      <protection locked="0"/>
    </xf>
    <xf numFmtId="0" fontId="126" fillId="19" borderId="110" xfId="0" applyFont="1" applyFill="1" applyBorder="1" applyAlignment="1">
      <alignment horizontal="center" vertical="center"/>
    </xf>
    <xf numFmtId="0" fontId="126" fillId="19" borderId="111" xfId="0" applyFont="1" applyFill="1" applyBorder="1" applyAlignment="1">
      <alignment horizontal="center" vertical="center" wrapText="1"/>
    </xf>
    <xf numFmtId="0" fontId="126" fillId="19" borderId="111" xfId="0" applyFont="1" applyFill="1" applyBorder="1" applyAlignment="1">
      <alignment horizontal="center" vertical="center"/>
    </xf>
    <xf numFmtId="0" fontId="126" fillId="19" borderId="109" xfId="0" applyFont="1" applyFill="1" applyBorder="1" applyAlignment="1">
      <alignment horizontal="center" vertical="center" wrapText="1"/>
    </xf>
    <xf numFmtId="0" fontId="127" fillId="0" borderId="126" xfId="0" applyFont="1" applyBorder="1" applyAlignment="1" applyProtection="1">
      <alignment horizontal="left" vertical="center"/>
      <protection locked="0"/>
    </xf>
    <xf numFmtId="0" fontId="127" fillId="0" borderId="127" xfId="0" applyFont="1" applyBorder="1" applyAlignment="1" applyProtection="1">
      <alignment horizontal="left" vertical="center"/>
      <protection locked="0"/>
    </xf>
    <xf numFmtId="0" fontId="127" fillId="0" borderId="128" xfId="0" applyFont="1" applyBorder="1" applyAlignment="1" applyProtection="1">
      <alignment horizontal="left" vertical="center"/>
      <protection locked="0"/>
    </xf>
    <xf numFmtId="0" fontId="126" fillId="19" borderId="113" xfId="0" applyFont="1" applyFill="1" applyBorder="1" applyAlignment="1">
      <alignment horizontal="center" vertical="center" wrapText="1"/>
    </xf>
    <xf numFmtId="0" fontId="126" fillId="19" borderId="103" xfId="0" applyFont="1" applyFill="1" applyBorder="1" applyAlignment="1">
      <alignment horizontal="center" vertical="center"/>
    </xf>
    <xf numFmtId="0" fontId="124" fillId="19" borderId="103" xfId="0" applyFont="1" applyFill="1" applyBorder="1" applyAlignment="1">
      <alignment horizontal="center" vertical="center" wrapText="1"/>
    </xf>
    <xf numFmtId="0" fontId="124" fillId="19" borderId="104" xfId="0" applyFont="1" applyFill="1" applyBorder="1" applyAlignment="1">
      <alignment horizontal="center" vertical="center" wrapText="1"/>
    </xf>
    <xf numFmtId="0" fontId="124" fillId="19" borderId="105" xfId="0" applyFont="1" applyFill="1" applyBorder="1" applyAlignment="1">
      <alignment horizontal="center" vertical="center" wrapText="1"/>
    </xf>
    <xf numFmtId="0" fontId="126" fillId="19" borderId="104" xfId="0" applyFont="1" applyFill="1" applyBorder="1" applyAlignment="1">
      <alignment horizontal="center" vertical="center"/>
    </xf>
    <xf numFmtId="0" fontId="126" fillId="19" borderId="105" xfId="0" applyFont="1" applyFill="1" applyBorder="1" applyAlignment="1">
      <alignment horizontal="center" vertical="center"/>
    </xf>
    <xf numFmtId="0" fontId="55" fillId="0" borderId="113" xfId="0" applyFont="1" applyBorder="1" applyAlignment="1">
      <alignment horizontal="center" vertical="center"/>
    </xf>
    <xf numFmtId="0" fontId="55" fillId="0" borderId="0" xfId="0" applyFont="1" applyAlignment="1">
      <alignment horizontal="center" vertical="center"/>
    </xf>
    <xf numFmtId="0" fontId="125" fillId="19" borderId="106" xfId="0" applyFont="1" applyFill="1" applyBorder="1" applyAlignment="1">
      <alignment horizontal="left" vertical="center"/>
    </xf>
    <xf numFmtId="0" fontId="125" fillId="19" borderId="107" xfId="0" applyFont="1" applyFill="1" applyBorder="1" applyAlignment="1">
      <alignment horizontal="left" vertical="center"/>
    </xf>
    <xf numFmtId="0" fontId="123" fillId="10" borderId="100" xfId="0" applyFont="1" applyFill="1" applyBorder="1" applyAlignment="1" applyProtection="1">
      <alignment horizontal="left" vertical="center"/>
      <protection locked="0"/>
    </xf>
    <xf numFmtId="0" fontId="123" fillId="10" borderId="101" xfId="0" applyFont="1" applyFill="1" applyBorder="1" applyAlignment="1" applyProtection="1">
      <alignment horizontal="left" vertical="center"/>
      <protection locked="0"/>
    </xf>
    <xf numFmtId="0" fontId="123" fillId="10" borderId="102" xfId="0" applyFont="1" applyFill="1" applyBorder="1" applyAlignment="1" applyProtection="1">
      <alignment horizontal="left" vertical="center"/>
      <protection locked="0"/>
    </xf>
    <xf numFmtId="0" fontId="127" fillId="0" borderId="100" xfId="0" applyFont="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7" fillId="0" borderId="102" xfId="0" applyFont="1" applyBorder="1" applyAlignment="1" applyProtection="1">
      <alignment horizontal="left" vertical="center" wrapText="1"/>
      <protection locked="0"/>
    </xf>
    <xf numFmtId="0" fontId="125" fillId="19" borderId="108" xfId="0" applyFont="1" applyFill="1" applyBorder="1" applyAlignment="1">
      <alignment horizontal="left" vertical="center"/>
    </xf>
    <xf numFmtId="0" fontId="126" fillId="19" borderId="106" xfId="0" applyFont="1" applyFill="1" applyBorder="1" applyAlignment="1">
      <alignment horizontal="center" vertical="center"/>
    </xf>
    <xf numFmtId="0" fontId="126" fillId="19" borderId="108" xfId="0" applyFont="1" applyFill="1" applyBorder="1" applyAlignment="1">
      <alignment horizontal="center" vertical="center"/>
    </xf>
    <xf numFmtId="0" fontId="126" fillId="19" borderId="112" xfId="0" applyFont="1" applyFill="1" applyBorder="1" applyAlignment="1">
      <alignment horizontal="center" vertical="center" wrapText="1"/>
    </xf>
    <xf numFmtId="0" fontId="126" fillId="19" borderId="113" xfId="0" applyFont="1" applyFill="1" applyBorder="1" applyAlignment="1">
      <alignment horizontal="center" vertical="center"/>
    </xf>
    <xf numFmtId="0" fontId="126" fillId="19" borderId="109" xfId="0" applyFont="1" applyFill="1" applyBorder="1" applyAlignment="1">
      <alignment horizontal="center" vertical="center" textRotation="90"/>
    </xf>
    <xf numFmtId="0" fontId="126" fillId="19" borderId="111" xfId="0" applyFont="1" applyFill="1" applyBorder="1" applyAlignment="1">
      <alignment horizontal="center" vertical="center" textRotation="90"/>
    </xf>
    <xf numFmtId="0" fontId="60" fillId="0" borderId="38" xfId="0" applyFont="1" applyBorder="1" applyAlignment="1">
      <alignment horizontal="center" vertical="center"/>
    </xf>
    <xf numFmtId="0" fontId="60" fillId="0" borderId="61" xfId="0" applyFont="1" applyBorder="1" applyAlignment="1">
      <alignment horizontal="center" vertical="center"/>
    </xf>
    <xf numFmtId="0" fontId="61" fillId="25" borderId="12" xfId="0" applyFont="1" applyFill="1" applyBorder="1" applyAlignment="1" applyProtection="1">
      <alignment horizontal="center" vertical="center" wrapText="1" readingOrder="1"/>
      <protection hidden="1"/>
    </xf>
    <xf numFmtId="0" fontId="61" fillId="25" borderId="0" xfId="0" applyFont="1" applyFill="1" applyAlignment="1" applyProtection="1">
      <alignment horizontal="center" vertical="center" wrapText="1" readingOrder="1"/>
      <protection hidden="1"/>
    </xf>
    <xf numFmtId="0" fontId="61" fillId="25" borderId="15" xfId="0" applyFont="1" applyFill="1" applyBorder="1" applyAlignment="1" applyProtection="1">
      <alignment horizontal="center" vertical="center" wrapText="1" readingOrder="1"/>
      <protection hidden="1"/>
    </xf>
    <xf numFmtId="0" fontId="61" fillId="25" borderId="16" xfId="0" applyFont="1" applyFill="1" applyBorder="1" applyAlignment="1" applyProtection="1">
      <alignment horizontal="center" vertical="center" wrapText="1" readingOrder="1"/>
      <protection hidden="1"/>
    </xf>
    <xf numFmtId="0" fontId="61" fillId="25" borderId="3" xfId="0" applyFont="1" applyFill="1" applyBorder="1" applyAlignment="1" applyProtection="1">
      <alignment horizontal="center" vertical="center" wrapText="1" readingOrder="1"/>
      <protection hidden="1"/>
    </xf>
    <xf numFmtId="0" fontId="61" fillId="25" borderId="13" xfId="0" applyFont="1" applyFill="1" applyBorder="1" applyAlignment="1" applyProtection="1">
      <alignment horizontal="center" vertical="center" wrapText="1" readingOrder="1"/>
      <protection hidden="1"/>
    </xf>
    <xf numFmtId="0" fontId="61" fillId="26" borderId="12" xfId="0" applyFont="1" applyFill="1" applyBorder="1" applyAlignment="1" applyProtection="1">
      <alignment horizontal="center" wrapText="1" readingOrder="1"/>
      <protection hidden="1"/>
    </xf>
    <xf numFmtId="0" fontId="61" fillId="26" borderId="0" xfId="0" applyFont="1" applyFill="1" applyAlignment="1" applyProtection="1">
      <alignment horizontal="center" wrapText="1" readingOrder="1"/>
      <protection hidden="1"/>
    </xf>
    <xf numFmtId="0" fontId="61" fillId="26" borderId="15" xfId="0" applyFont="1" applyFill="1" applyBorder="1" applyAlignment="1" applyProtection="1">
      <alignment horizontal="center" wrapText="1" readingOrder="1"/>
      <protection hidden="1"/>
    </xf>
    <xf numFmtId="0" fontId="61" fillId="26" borderId="16" xfId="0" applyFont="1" applyFill="1" applyBorder="1" applyAlignment="1" applyProtection="1">
      <alignment horizontal="center" wrapText="1" readingOrder="1"/>
      <protection hidden="1"/>
    </xf>
    <xf numFmtId="0" fontId="61" fillId="7" borderId="0" xfId="0" applyFont="1" applyFill="1" applyAlignment="1" applyProtection="1">
      <alignment horizontal="center" wrapText="1" readingOrder="1"/>
      <protection hidden="1"/>
    </xf>
    <xf numFmtId="0" fontId="61" fillId="7" borderId="3" xfId="0" applyFont="1" applyFill="1" applyBorder="1" applyAlignment="1" applyProtection="1">
      <alignment horizontal="center" wrapText="1" readingOrder="1"/>
      <protection hidden="1"/>
    </xf>
    <xf numFmtId="0" fontId="61" fillId="7" borderId="16" xfId="0" applyFont="1" applyFill="1" applyBorder="1" applyAlignment="1" applyProtection="1">
      <alignment horizontal="center" wrapText="1" readingOrder="1"/>
      <protection hidden="1"/>
    </xf>
    <xf numFmtId="0" fontId="61" fillId="7" borderId="13" xfId="0" applyFont="1" applyFill="1" applyBorder="1" applyAlignment="1" applyProtection="1">
      <alignment horizontal="center" wrapText="1" readingOrder="1"/>
      <protection hidden="1"/>
    </xf>
    <xf numFmtId="0" fontId="61" fillId="26" borderId="3" xfId="0" applyFont="1" applyFill="1" applyBorder="1" applyAlignment="1" applyProtection="1">
      <alignment horizontal="center" wrapText="1" readingOrder="1"/>
      <protection hidden="1"/>
    </xf>
    <xf numFmtId="0" fontId="61" fillId="26" borderId="13" xfId="0" applyFont="1" applyFill="1" applyBorder="1" applyAlignment="1" applyProtection="1">
      <alignment horizontal="center" wrapText="1" readingOrder="1"/>
      <protection hidden="1"/>
    </xf>
    <xf numFmtId="0" fontId="61" fillId="8" borderId="12" xfId="0" applyFont="1" applyFill="1" applyBorder="1" applyAlignment="1" applyProtection="1">
      <alignment horizontal="center" wrapText="1" readingOrder="1"/>
      <protection hidden="1"/>
    </xf>
    <xf numFmtId="0" fontId="61" fillId="8" borderId="0" xfId="0" applyFont="1" applyFill="1" applyAlignment="1" applyProtection="1">
      <alignment horizontal="center" wrapText="1" readingOrder="1"/>
      <protection hidden="1"/>
    </xf>
    <xf numFmtId="0" fontId="61" fillId="8" borderId="15" xfId="0" applyFont="1" applyFill="1" applyBorder="1" applyAlignment="1" applyProtection="1">
      <alignment horizontal="center" wrapText="1" readingOrder="1"/>
      <protection hidden="1"/>
    </xf>
    <xf numFmtId="0" fontId="61" fillId="8" borderId="16" xfId="0" applyFont="1" applyFill="1" applyBorder="1" applyAlignment="1" applyProtection="1">
      <alignment horizontal="center" wrapText="1" readingOrder="1"/>
      <protection hidden="1"/>
    </xf>
    <xf numFmtId="0" fontId="61" fillId="8" borderId="3" xfId="0" applyFont="1" applyFill="1" applyBorder="1" applyAlignment="1" applyProtection="1">
      <alignment horizontal="center" wrapText="1" readingOrder="1"/>
      <protection hidden="1"/>
    </xf>
    <xf numFmtId="0" fontId="61" fillId="8" borderId="13" xfId="0" applyFont="1" applyFill="1" applyBorder="1" applyAlignment="1" applyProtection="1">
      <alignment horizontal="center" wrapText="1" readingOrder="1"/>
      <protection hidden="1"/>
    </xf>
    <xf numFmtId="0" fontId="61" fillId="7" borderId="12" xfId="0" applyFont="1" applyFill="1" applyBorder="1" applyAlignment="1" applyProtection="1">
      <alignment horizontal="center" wrapText="1" readingOrder="1"/>
      <protection hidden="1"/>
    </xf>
    <xf numFmtId="0" fontId="61" fillId="7" borderId="15" xfId="0" applyFont="1" applyFill="1" applyBorder="1" applyAlignment="1" applyProtection="1">
      <alignment horizontal="center" wrapText="1" readingOrder="1"/>
      <protection hidden="1"/>
    </xf>
    <xf numFmtId="0" fontId="61" fillId="25" borderId="38" xfId="0" applyFont="1" applyFill="1" applyBorder="1" applyAlignment="1" applyProtection="1">
      <alignment horizontal="center" vertical="center" wrapText="1" readingOrder="1"/>
      <protection hidden="1"/>
    </xf>
    <xf numFmtId="0" fontId="61" fillId="25" borderId="61" xfId="0" applyFont="1" applyFill="1" applyBorder="1" applyAlignment="1" applyProtection="1">
      <alignment horizontal="center" vertical="center" wrapText="1" readingOrder="1"/>
      <protection hidden="1"/>
    </xf>
    <xf numFmtId="0" fontId="61" fillId="26" borderId="33" xfId="0" applyFont="1" applyFill="1" applyBorder="1" applyAlignment="1" applyProtection="1">
      <alignment horizontal="center" wrapText="1" readingOrder="1"/>
      <protection hidden="1"/>
    </xf>
    <xf numFmtId="0" fontId="61" fillId="26" borderId="38" xfId="0" applyFont="1" applyFill="1" applyBorder="1" applyAlignment="1" applyProtection="1">
      <alignment horizontal="center" wrapText="1" readingOrder="1"/>
      <protection hidden="1"/>
    </xf>
    <xf numFmtId="0" fontId="61" fillId="26" borderId="61" xfId="0" applyFont="1" applyFill="1" applyBorder="1" applyAlignment="1" applyProtection="1">
      <alignment horizontal="center" wrapText="1" readingOrder="1"/>
      <protection hidden="1"/>
    </xf>
    <xf numFmtId="0" fontId="61" fillId="7" borderId="33" xfId="0" applyFont="1" applyFill="1" applyBorder="1" applyAlignment="1" applyProtection="1">
      <alignment horizontal="center" wrapText="1" readingOrder="1"/>
      <protection hidden="1"/>
    </xf>
    <xf numFmtId="0" fontId="61" fillId="7" borderId="38" xfId="0" applyFont="1" applyFill="1" applyBorder="1" applyAlignment="1" applyProtection="1">
      <alignment horizontal="center" wrapText="1" readingOrder="1"/>
      <protection hidden="1"/>
    </xf>
    <xf numFmtId="0" fontId="61" fillId="8" borderId="33" xfId="0" applyFont="1" applyFill="1" applyBorder="1" applyAlignment="1" applyProtection="1">
      <alignment horizontal="center" wrapText="1" readingOrder="1"/>
      <protection hidden="1"/>
    </xf>
    <xf numFmtId="0" fontId="61" fillId="8" borderId="38" xfId="0" applyFont="1" applyFill="1" applyBorder="1" applyAlignment="1" applyProtection="1">
      <alignment horizontal="center" wrapText="1" readingOrder="1"/>
      <protection hidden="1"/>
    </xf>
    <xf numFmtId="0" fontId="61" fillId="8" borderId="61" xfId="0" applyFont="1" applyFill="1" applyBorder="1" applyAlignment="1" applyProtection="1">
      <alignment horizontal="center" wrapText="1" readingOrder="1"/>
      <protection hidden="1"/>
    </xf>
    <xf numFmtId="0" fontId="61" fillId="7" borderId="61" xfId="0" applyFont="1" applyFill="1" applyBorder="1" applyAlignment="1" applyProtection="1">
      <alignment horizontal="center" wrapText="1" readingOrder="1"/>
      <protection hidden="1"/>
    </xf>
    <xf numFmtId="0" fontId="61" fillId="25" borderId="33" xfId="0" applyFont="1" applyFill="1" applyBorder="1" applyAlignment="1" applyProtection="1">
      <alignment horizontal="center" vertical="center" wrapText="1" readingOrder="1"/>
      <protection hidden="1"/>
    </xf>
    <xf numFmtId="0" fontId="62" fillId="8" borderId="114" xfId="0" applyFont="1" applyFill="1" applyBorder="1" applyAlignment="1">
      <alignment horizontal="center" vertical="center" wrapText="1" readingOrder="1"/>
    </xf>
    <xf numFmtId="0" fontId="62" fillId="8" borderId="116" xfId="0" applyFont="1" applyFill="1" applyBorder="1" applyAlignment="1">
      <alignment horizontal="center" vertical="center" wrapText="1" readingOrder="1"/>
    </xf>
    <xf numFmtId="0" fontId="62" fillId="8" borderId="117" xfId="0" applyFont="1" applyFill="1" applyBorder="1" applyAlignment="1">
      <alignment horizontal="center" vertical="center" wrapText="1" readingOrder="1"/>
    </xf>
    <xf numFmtId="0" fontId="62" fillId="8" borderId="118" xfId="0" applyFont="1" applyFill="1" applyBorder="1" applyAlignment="1">
      <alignment horizontal="center" vertical="center" wrapText="1" readingOrder="1"/>
    </xf>
    <xf numFmtId="0" fontId="62" fillId="8" borderId="119" xfId="0" applyFont="1" applyFill="1" applyBorder="1" applyAlignment="1">
      <alignment horizontal="center" vertical="center" wrapText="1" readingOrder="1"/>
    </xf>
    <xf numFmtId="0" fontId="62" fillId="8" borderId="120" xfId="0" applyFont="1" applyFill="1" applyBorder="1" applyAlignment="1">
      <alignment horizontal="center" vertical="center" wrapText="1" readingOrder="1"/>
    </xf>
    <xf numFmtId="0" fontId="62" fillId="8" borderId="121"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121"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121" xfId="0" applyFont="1" applyFill="1" applyBorder="1" applyAlignment="1">
      <alignment horizontal="center" vertical="center" wrapText="1" readingOrder="1"/>
    </xf>
    <xf numFmtId="0" fontId="96" fillId="0" borderId="11" xfId="0" applyFont="1" applyBorder="1" applyAlignment="1" applyProtection="1">
      <alignment horizontal="center" vertical="center" textRotation="90" wrapText="1"/>
      <protection hidden="1"/>
    </xf>
    <xf numFmtId="0" fontId="96" fillId="0" borderId="5" xfId="0" applyFont="1" applyBorder="1" applyAlignment="1" applyProtection="1">
      <alignment horizontal="center" vertical="center" textRotation="90" wrapText="1"/>
      <protection hidden="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96" fillId="0" borderId="19" xfId="0" applyFont="1" applyBorder="1" applyAlignment="1" applyProtection="1">
      <alignment horizontal="justify" vertical="center" wrapText="1"/>
      <protection hidden="1"/>
    </xf>
    <xf numFmtId="0" fontId="96" fillId="0" borderId="18" xfId="0" applyFont="1" applyBorder="1" applyAlignment="1" applyProtection="1">
      <alignment horizontal="justify" vertical="center" wrapText="1"/>
      <protection hidden="1"/>
    </xf>
    <xf numFmtId="0" fontId="108" fillId="0" borderId="19" xfId="0" applyFont="1" applyBorder="1" applyAlignment="1" applyProtection="1">
      <alignment horizontal="center" vertical="center"/>
      <protection locked="0"/>
    </xf>
    <xf numFmtId="0" fontId="108" fillId="0" borderId="18" xfId="0" applyFont="1" applyBorder="1" applyAlignment="1" applyProtection="1">
      <alignment horizontal="center" vertical="center"/>
      <protection locked="0"/>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8" fillId="30" borderId="63" xfId="0" applyFont="1" applyFill="1" applyBorder="1" applyAlignment="1" applyProtection="1">
      <alignment horizontal="center" vertical="center"/>
      <protection locked="0"/>
    </xf>
    <xf numFmtId="0" fontId="8"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4" fillId="0" borderId="6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14" fillId="0" borderId="30"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14" fillId="0" borderId="72"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38" fillId="30" borderId="63" xfId="0" applyFont="1" applyFill="1" applyBorder="1" applyAlignment="1" applyProtection="1">
      <alignment horizontal="center" vertical="center"/>
      <protection locked="0"/>
    </xf>
    <xf numFmtId="0" fontId="27" fillId="30" borderId="63"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1"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20" borderId="25" xfId="0" applyFont="1" applyFill="1" applyBorder="1" applyAlignment="1" applyProtection="1">
      <alignment horizontal="center" vertical="center"/>
      <protection hidden="1"/>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40" fillId="0" borderId="17" xfId="0" applyFont="1" applyBorder="1" applyAlignment="1" applyProtection="1">
      <alignment horizontal="center" vertical="center" textRotation="90" wrapText="1"/>
      <protection hidden="1"/>
    </xf>
    <xf numFmtId="0" fontId="40" fillId="0" borderId="37"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0" fillId="30" borderId="67"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49" fontId="14" fillId="0" borderId="66" xfId="0" quotePrefix="1" applyNumberFormat="1" applyFont="1" applyBorder="1" applyAlignment="1">
      <alignment horizontal="center" vertical="center"/>
    </xf>
    <xf numFmtId="49" fontId="14" fillId="0" borderId="67" xfId="0" quotePrefix="1" applyNumberFormat="1" applyFont="1" applyBorder="1" applyAlignment="1">
      <alignment horizontal="center" vertical="center"/>
    </xf>
    <xf numFmtId="49" fontId="14" fillId="0" borderId="18" xfId="0" quotePrefix="1" applyNumberFormat="1" applyFont="1" applyBorder="1" applyAlignment="1">
      <alignment horizontal="center" vertical="center"/>
    </xf>
    <xf numFmtId="0" fontId="14" fillId="0" borderId="66" xfId="0" applyFont="1" applyBorder="1" applyAlignment="1" applyProtection="1">
      <alignment horizontal="center" vertical="center"/>
      <protection locked="0"/>
    </xf>
    <xf numFmtId="14" fontId="14" fillId="0" borderId="66" xfId="0" applyNumberFormat="1"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7" xfId="0" applyFont="1" applyBorder="1" applyAlignment="1" applyProtection="1">
      <alignment horizontal="justify" vertical="center" wrapText="1"/>
      <protection hidden="1"/>
    </xf>
    <xf numFmtId="0" fontId="12" fillId="0" borderId="10" xfId="0" applyFont="1" applyBorder="1" applyAlignment="1" applyProtection="1">
      <alignment horizontal="justify" vertical="center" wrapText="1"/>
      <protection hidden="1"/>
    </xf>
    <xf numFmtId="0" fontId="12" fillId="0" borderId="11" xfId="0" applyFont="1" applyBorder="1" applyAlignment="1" applyProtection="1">
      <alignment horizontal="justify" vertical="center" wrapText="1"/>
      <protection hidden="1"/>
    </xf>
    <xf numFmtId="0" fontId="38" fillId="30" borderId="63" xfId="0" applyFont="1" applyFill="1" applyBorder="1" applyAlignment="1" applyProtection="1">
      <alignment horizontal="center" vertical="center" wrapText="1"/>
      <protection locked="0"/>
    </xf>
    <xf numFmtId="0" fontId="12" fillId="0" borderId="58" xfId="0" applyFont="1" applyBorder="1" applyAlignment="1" applyProtection="1">
      <alignment horizontal="center" vertical="center"/>
      <protection hidden="1"/>
    </xf>
    <xf numFmtId="0" fontId="108" fillId="19" borderId="130" xfId="0" applyFont="1" applyFill="1" applyBorder="1" applyAlignment="1">
      <alignment horizontal="center" vertical="center"/>
    </xf>
    <xf numFmtId="0" fontId="108" fillId="19" borderId="131" xfId="0" applyFont="1" applyFill="1" applyBorder="1" applyAlignment="1">
      <alignment horizontal="center" vertical="center"/>
    </xf>
    <xf numFmtId="0" fontId="108" fillId="19" borderId="132" xfId="0" applyFont="1" applyFill="1" applyBorder="1" applyAlignment="1">
      <alignment horizontal="center" vertical="center"/>
    </xf>
    <xf numFmtId="0" fontId="108" fillId="19" borderId="139" xfId="0" applyFont="1" applyFill="1" applyBorder="1" applyAlignment="1">
      <alignment horizontal="center" vertical="center" wrapText="1"/>
    </xf>
    <xf numFmtId="0" fontId="11" fillId="19" borderId="111" xfId="0" applyFont="1" applyFill="1" applyBorder="1" applyAlignment="1">
      <alignment horizontal="center" vertical="center" wrapText="1"/>
    </xf>
    <xf numFmtId="0" fontId="11" fillId="19" borderId="129" xfId="0" applyFont="1" applyFill="1" applyBorder="1" applyAlignment="1">
      <alignment horizontal="center" vertical="center" wrapText="1"/>
    </xf>
    <xf numFmtId="0" fontId="108" fillId="19" borderId="129" xfId="0" applyFont="1" applyFill="1" applyBorder="1" applyAlignment="1">
      <alignment horizontal="center" vertical="center" wrapText="1"/>
    </xf>
    <xf numFmtId="0" fontId="96" fillId="10" borderId="126" xfId="0" applyFont="1" applyFill="1" applyBorder="1" applyAlignment="1" applyProtection="1">
      <alignment horizontal="left" vertical="center" wrapText="1"/>
      <protection locked="0"/>
    </xf>
    <xf numFmtId="0" fontId="96" fillId="10" borderId="127" xfId="0" applyFont="1" applyFill="1" applyBorder="1" applyAlignment="1" applyProtection="1">
      <alignment horizontal="left" vertical="center" wrapText="1"/>
      <protection locked="0"/>
    </xf>
    <xf numFmtId="0" fontId="96" fillId="10" borderId="128" xfId="0" applyFont="1" applyFill="1" applyBorder="1" applyAlignment="1" applyProtection="1">
      <alignment horizontal="left" vertical="center" wrapText="1"/>
      <protection locked="0"/>
    </xf>
    <xf numFmtId="0" fontId="55" fillId="10" borderId="100" xfId="0" applyFont="1" applyFill="1" applyBorder="1" applyAlignment="1">
      <alignment horizontal="center" vertical="center"/>
    </xf>
    <xf numFmtId="0" fontId="55" fillId="10" borderId="101" xfId="0" applyFont="1" applyFill="1" applyBorder="1" applyAlignment="1">
      <alignment horizontal="center" vertical="center"/>
    </xf>
    <xf numFmtId="0" fontId="55" fillId="10" borderId="102" xfId="0" applyFont="1" applyFill="1" applyBorder="1" applyAlignment="1">
      <alignment horizontal="center" vertical="center"/>
    </xf>
    <xf numFmtId="0" fontId="55" fillId="10" borderId="103" xfId="0" applyFont="1" applyFill="1" applyBorder="1" applyAlignment="1">
      <alignment horizontal="center" vertical="center"/>
    </xf>
    <xf numFmtId="0" fontId="55" fillId="10" borderId="104" xfId="0" applyFont="1" applyFill="1" applyBorder="1" applyAlignment="1">
      <alignment horizontal="center" vertical="center"/>
    </xf>
    <xf numFmtId="0" fontId="55" fillId="10" borderId="105" xfId="0" applyFont="1" applyFill="1" applyBorder="1" applyAlignment="1">
      <alignment horizontal="center" vertical="center"/>
    </xf>
    <xf numFmtId="0" fontId="108" fillId="19" borderId="106" xfId="0" applyFont="1" applyFill="1" applyBorder="1" applyAlignment="1">
      <alignment horizontal="left" vertical="center"/>
    </xf>
    <xf numFmtId="0" fontId="108" fillId="19" borderId="108" xfId="0" applyFont="1" applyFill="1" applyBorder="1" applyAlignment="1">
      <alignment horizontal="left" vertical="center"/>
    </xf>
    <xf numFmtId="0" fontId="108" fillId="19" borderId="107" xfId="0" applyFont="1" applyFill="1" applyBorder="1" applyAlignment="1">
      <alignment horizontal="left" vertical="center"/>
    </xf>
    <xf numFmtId="0" fontId="96" fillId="10" borderId="0" xfId="0" applyFont="1" applyFill="1" applyAlignment="1">
      <alignment horizontal="left" vertical="center"/>
    </xf>
    <xf numFmtId="0" fontId="114" fillId="19" borderId="109" xfId="0" applyFont="1" applyFill="1" applyBorder="1" applyAlignment="1">
      <alignment horizontal="center" vertical="top" textRotation="90"/>
    </xf>
    <xf numFmtId="0" fontId="114" fillId="19" borderId="111" xfId="0" applyFont="1" applyFill="1" applyBorder="1" applyAlignment="1">
      <alignment horizontal="center" vertical="top" textRotation="90"/>
    </xf>
    <xf numFmtId="0" fontId="101" fillId="0" borderId="19" xfId="0" applyFont="1" applyBorder="1" applyAlignment="1" applyProtection="1">
      <alignment horizontal="center" vertical="center"/>
      <protection locked="0"/>
    </xf>
    <xf numFmtId="0" fontId="101" fillId="0" borderId="18" xfId="0" applyFont="1" applyBorder="1" applyAlignment="1" applyProtection="1">
      <alignment horizontal="center" vertical="center"/>
      <protection locked="0"/>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xf numFmtId="0" fontId="116" fillId="0" borderId="133" xfId="0" applyFont="1" applyBorder="1" applyAlignment="1" applyProtection="1">
      <alignment horizontal="justify" vertical="center" wrapText="1"/>
      <protection locked="0"/>
    </xf>
    <xf numFmtId="14" fontId="95" fillId="0" borderId="5" xfId="0" applyNumberFormat="1" applyFont="1" applyFill="1" applyBorder="1" applyAlignment="1" applyProtection="1">
      <alignment horizontal="justify" vertical="center" wrapText="1"/>
      <protection locked="0"/>
    </xf>
    <xf numFmtId="0" fontId="95" fillId="0" borderId="5" xfId="0" applyFont="1" applyFill="1" applyBorder="1" applyAlignment="1" applyProtection="1">
      <alignment horizontal="justify" vertical="center" wrapText="1"/>
      <protection locked="0"/>
    </xf>
    <xf numFmtId="0" fontId="129" fillId="0" borderId="5" xfId="0" applyFont="1" applyBorder="1" applyAlignment="1" applyProtection="1">
      <alignment vertical="center" wrapText="1"/>
      <protection locked="0"/>
    </xf>
    <xf numFmtId="0" fontId="95" fillId="0" borderId="5" xfId="0" applyFont="1" applyFill="1" applyBorder="1" applyAlignment="1" applyProtection="1">
      <alignment horizontal="center" vertical="center" wrapText="1"/>
      <protection locked="0"/>
    </xf>
    <xf numFmtId="14" fontId="95" fillId="0" borderId="5" xfId="0" applyNumberFormat="1" applyFont="1" applyFill="1" applyBorder="1" applyAlignment="1" applyProtection="1">
      <alignment horizontal="center" vertical="center" wrapText="1"/>
      <protection locked="0"/>
    </xf>
    <xf numFmtId="0" fontId="97" fillId="0" borderId="58" xfId="0" applyFont="1" applyBorder="1" applyAlignment="1" applyProtection="1">
      <alignment horizontal="justify" vertical="center" wrapText="1"/>
      <protection locked="0"/>
    </xf>
    <xf numFmtId="0" fontId="14" fillId="0" borderId="11" xfId="0" applyFont="1" applyBorder="1" applyAlignment="1" applyProtection="1">
      <alignment horizontal="left" vertical="center" wrapText="1"/>
      <protection locked="0"/>
    </xf>
    <xf numFmtId="0" fontId="107" fillId="0" borderId="11" xfId="0" applyFont="1" applyBorder="1" applyAlignment="1" applyProtection="1">
      <alignment horizontal="justify" vertical="center" wrapText="1"/>
      <protection locked="0"/>
    </xf>
    <xf numFmtId="0" fontId="14" fillId="0" borderId="11" xfId="0" applyFont="1" applyBorder="1" applyAlignment="1" applyProtection="1">
      <alignment horizontal="left" vertical="top" wrapText="1"/>
      <protection locked="0"/>
    </xf>
    <xf numFmtId="0" fontId="43" fillId="0" borderId="5" xfId="0" applyFont="1" applyBorder="1" applyAlignment="1" applyProtection="1">
      <alignment horizontal="justify" vertical="center" wrapText="1"/>
      <protection locked="0"/>
    </xf>
    <xf numFmtId="14" fontId="43" fillId="0" borderId="5" xfId="0" applyNumberFormat="1" applyFont="1" applyBorder="1" applyAlignment="1" applyProtection="1">
      <alignment horizontal="center" vertical="center" wrapText="1"/>
      <protection locked="0"/>
    </xf>
    <xf numFmtId="14" fontId="43" fillId="0" borderId="5" xfId="0" applyNumberFormat="1" applyFont="1" applyBorder="1" applyAlignment="1" applyProtection="1">
      <alignment horizontal="justify" vertical="center" wrapText="1"/>
      <protection locked="0"/>
    </xf>
    <xf numFmtId="0" fontId="43" fillId="0" borderId="11" xfId="0" applyFont="1" applyBorder="1" applyAlignment="1" applyProtection="1">
      <alignment horizontal="justify" vertical="center" wrapText="1"/>
      <protection locked="0"/>
    </xf>
    <xf numFmtId="0" fontId="43" fillId="0" borderId="11" xfId="0" applyFont="1" applyBorder="1" applyAlignment="1" applyProtection="1">
      <alignment horizontal="center" vertical="center" wrapText="1"/>
      <protection locked="0"/>
    </xf>
    <xf numFmtId="0" fontId="43" fillId="0" borderId="5" xfId="0" applyFont="1" applyBorder="1" applyAlignment="1" applyProtection="1">
      <alignment horizontal="left" vertical="center" wrapText="1"/>
      <protection locked="0"/>
    </xf>
    <xf numFmtId="0" fontId="12" fillId="0" borderId="5" xfId="0" applyFont="1" applyBorder="1" applyAlignment="1" applyProtection="1">
      <alignment horizontal="left" vertical="center" wrapText="1"/>
      <protection locked="0"/>
    </xf>
    <xf numFmtId="0" fontId="95" fillId="0" borderId="5" xfId="0" applyFont="1" applyFill="1" applyBorder="1" applyAlignment="1" applyProtection="1">
      <alignment horizontal="left" vertical="center" wrapText="1"/>
      <protection locked="0"/>
    </xf>
    <xf numFmtId="0" fontId="95" fillId="0" borderId="5" xfId="0" applyFont="1" applyFill="1" applyBorder="1" applyAlignment="1" applyProtection="1">
      <alignment vertical="center" wrapText="1"/>
      <protection locked="0"/>
    </xf>
    <xf numFmtId="0" fontId="12" fillId="0" borderId="5" xfId="0" applyFont="1" applyFill="1" applyBorder="1" applyAlignment="1" applyProtection="1">
      <alignment horizontal="justify" vertical="center" wrapText="1"/>
      <protection locked="0"/>
    </xf>
    <xf numFmtId="0" fontId="12" fillId="0" borderId="5" xfId="0" applyFont="1" applyFill="1" applyBorder="1" applyAlignment="1" applyProtection="1">
      <alignment horizontal="center" vertical="center" wrapText="1"/>
      <protection locked="0"/>
    </xf>
    <xf numFmtId="14" fontId="12" fillId="0" borderId="5" xfId="0" applyNumberFormat="1" applyFont="1" applyFill="1" applyBorder="1" applyAlignment="1" applyProtection="1">
      <alignment horizontal="justify" vertical="center" wrapText="1"/>
      <protection locked="0"/>
    </xf>
    <xf numFmtId="14" fontId="12" fillId="0" borderId="5" xfId="0" applyNumberFormat="1" applyFont="1" applyFill="1" applyBorder="1" applyAlignment="1" applyProtection="1">
      <alignment horizontal="center" vertical="center" wrapText="1"/>
      <protection locked="0"/>
    </xf>
    <xf numFmtId="14" fontId="12" fillId="0" borderId="5" xfId="0" applyNumberFormat="1" applyFont="1" applyFill="1" applyBorder="1" applyAlignment="1" applyProtection="1">
      <alignment horizontal="left" vertical="center" wrapText="1"/>
      <protection locked="0"/>
    </xf>
    <xf numFmtId="0" fontId="18" fillId="0" borderId="5" xfId="0" applyFont="1" applyBorder="1" applyAlignment="1" applyProtection="1">
      <alignment horizontal="justify" vertical="top" wrapText="1"/>
      <protection locked="0"/>
    </xf>
    <xf numFmtId="14" fontId="18" fillId="10" borderId="5" xfId="0" applyNumberFormat="1" applyFont="1" applyFill="1" applyBorder="1" applyAlignment="1" applyProtection="1">
      <alignment horizontal="center" vertical="center" wrapText="1"/>
      <protection locked="0"/>
    </xf>
    <xf numFmtId="0" fontId="18"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5" xfId="0" applyFont="1" applyBorder="1" applyAlignment="1" applyProtection="1">
      <alignment horizontal="justify" vertical="center" wrapText="1"/>
      <protection locked="0"/>
    </xf>
    <xf numFmtId="0" fontId="18" fillId="0" borderId="5" xfId="0" applyFont="1" applyBorder="1" applyAlignment="1" applyProtection="1">
      <alignment vertical="top" wrapText="1"/>
      <protection locked="0"/>
    </xf>
    <xf numFmtId="0" fontId="18" fillId="0" borderId="5" xfId="0" applyFont="1" applyBorder="1" applyAlignment="1" applyProtection="1">
      <alignment horizontal="left" vertical="top" wrapText="1"/>
      <protection locked="0"/>
    </xf>
    <xf numFmtId="0" fontId="12" fillId="0" borderId="47" xfId="0" applyFont="1" applyBorder="1" applyAlignment="1" applyProtection="1">
      <alignment horizontal="justify" vertical="center" wrapText="1"/>
      <protection locked="0"/>
    </xf>
    <xf numFmtId="0" fontId="12" fillId="0" borderId="59" xfId="0" applyFont="1" applyBorder="1" applyAlignment="1" applyProtection="1">
      <alignment horizontal="justify" vertical="center" wrapText="1"/>
      <protection locked="0"/>
    </xf>
    <xf numFmtId="0" fontId="43" fillId="0" borderId="59" xfId="0" applyFont="1" applyBorder="1" applyAlignment="1" applyProtection="1">
      <alignment horizontal="justify" vertical="center" wrapText="1"/>
      <protection locked="0"/>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5" xfId="0" applyFont="1" applyBorder="1" applyProtection="1">
      <protection locked="0"/>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0" fontId="18" fillId="0" borderId="11"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5" fillId="0" borderId="5" xfId="0" applyFont="1" applyBorder="1" applyAlignment="1" applyProtection="1">
      <alignment horizontal="justify" vertical="center" wrapText="1"/>
      <protection locked="0"/>
    </xf>
    <xf numFmtId="0" fontId="18" fillId="0" borderId="11" xfId="0" applyFont="1" applyBorder="1" applyAlignment="1" applyProtection="1">
      <alignment horizontal="left" vertical="center" wrapText="1"/>
      <protection locked="0"/>
    </xf>
    <xf numFmtId="0" fontId="18" fillId="0" borderId="5" xfId="0" applyFont="1" applyBorder="1" applyAlignment="1" applyProtection="1">
      <alignment horizontal="left" vertical="center" wrapText="1"/>
      <protection locked="0"/>
    </xf>
    <xf numFmtId="0" fontId="18" fillId="0" borderId="59" xfId="0" applyFont="1" applyBorder="1" applyAlignment="1" applyProtection="1">
      <alignment horizontal="justify" vertical="center" wrapText="1"/>
      <protection locked="0"/>
    </xf>
    <xf numFmtId="0" fontId="12" fillId="0" borderId="5" xfId="0" applyFont="1" applyBorder="1" applyAlignment="1" applyProtection="1">
      <alignment horizontal="center" vertical="center"/>
      <protection locked="0"/>
    </xf>
    <xf numFmtId="0" fontId="12" fillId="0" borderId="5"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10" borderId="5" xfId="0" applyFont="1" applyFill="1" applyBorder="1" applyAlignment="1" applyProtection="1">
      <alignment horizontal="center" vertical="center"/>
      <protection locked="0"/>
    </xf>
    <xf numFmtId="14" fontId="12" fillId="10" borderId="5" xfId="0" applyNumberFormat="1" applyFont="1" applyFill="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14" fontId="12" fillId="0" borderId="5" xfId="0" applyNumberFormat="1" applyFont="1" applyBorder="1" applyAlignment="1" applyProtection="1">
      <alignment horizontal="center" vertical="center" wrapText="1"/>
      <protection locked="0"/>
    </xf>
    <xf numFmtId="0" fontId="12" fillId="0" borderId="5" xfId="0" applyFont="1" applyBorder="1" applyAlignment="1" applyProtection="1">
      <alignment horizontal="justify" vertical="center" wrapText="1"/>
      <protection locked="0"/>
    </xf>
    <xf numFmtId="0" fontId="12" fillId="10" borderId="5" xfId="0" applyFont="1" applyFill="1" applyBorder="1" applyAlignment="1" applyProtection="1">
      <alignment horizontal="justify" vertical="center" wrapText="1"/>
      <protection locked="0"/>
    </xf>
    <xf numFmtId="0" fontId="12" fillId="10" borderId="5" xfId="0" applyFont="1" applyFill="1" applyBorder="1" applyAlignment="1" applyProtection="1">
      <alignment horizontal="center" vertical="center" wrapText="1"/>
      <protection locked="0"/>
    </xf>
    <xf numFmtId="0" fontId="12" fillId="0" borderId="7" xfId="0" applyFont="1" applyBorder="1" applyAlignment="1" applyProtection="1">
      <alignment horizontal="justify" vertical="center" wrapText="1"/>
      <protection locked="0"/>
    </xf>
    <xf numFmtId="0" fontId="12" fillId="10" borderId="7" xfId="0" applyFont="1" applyFill="1" applyBorder="1" applyAlignment="1" applyProtection="1">
      <alignment horizontal="justify" vertical="center" wrapText="1"/>
      <protection locked="0"/>
    </xf>
    <xf numFmtId="14" fontId="12" fillId="0" borderId="7" xfId="0" applyNumberFormat="1" applyFont="1" applyBorder="1" applyAlignment="1" applyProtection="1">
      <alignment horizontal="center" vertical="center" wrapText="1"/>
      <protection locked="0"/>
    </xf>
    <xf numFmtId="14" fontId="12" fillId="10" borderId="5" xfId="0" applyNumberFormat="1" applyFont="1" applyFill="1" applyBorder="1" applyAlignment="1" applyProtection="1">
      <alignment horizontal="justify" vertical="center" wrapText="1"/>
      <protection locked="0"/>
    </xf>
    <xf numFmtId="14" fontId="14" fillId="0" borderId="5" xfId="0" applyNumberFormat="1" applyFont="1" applyBorder="1" applyAlignment="1" applyProtection="1">
      <alignment horizontal="left" vertical="center" wrapText="1"/>
      <protection locked="0"/>
    </xf>
    <xf numFmtId="0" fontId="43" fillId="0" borderId="59" xfId="0" applyFont="1" applyBorder="1" applyAlignment="1" applyProtection="1">
      <alignment horizontal="justify" vertical="center" wrapText="1"/>
      <protection locked="0"/>
    </xf>
    <xf numFmtId="0" fontId="12" fillId="0" borderId="18" xfId="0" applyFont="1" applyBorder="1" applyAlignment="1" applyProtection="1">
      <alignment horizontal="justify" vertical="center"/>
      <protection locked="0"/>
    </xf>
    <xf numFmtId="14" fontId="12" fillId="10" borderId="10" xfId="0" applyNumberFormat="1" applyFont="1" applyFill="1" applyBorder="1" applyAlignment="1" applyProtection="1">
      <alignment horizontal="justify" vertical="center" wrapText="1"/>
      <protection locked="0"/>
    </xf>
    <xf numFmtId="14" fontId="12" fillId="10" borderId="7" xfId="0" applyNumberFormat="1" applyFont="1" applyFill="1" applyBorder="1" applyAlignment="1" applyProtection="1">
      <alignment horizontal="justify" vertical="center" wrapText="1"/>
      <protection locked="0"/>
    </xf>
    <xf numFmtId="0" fontId="12" fillId="0" borderId="5" xfId="0" applyFont="1" applyBorder="1" applyAlignment="1">
      <alignment horizontal="justify" vertical="center" wrapText="1"/>
    </xf>
    <xf numFmtId="0" fontId="12" fillId="10" borderId="5" xfId="0" applyFont="1" applyFill="1" applyBorder="1" applyAlignment="1">
      <alignment horizontal="justify" vertical="top" wrapText="1"/>
    </xf>
    <xf numFmtId="0" fontId="104" fillId="0" borderId="5" xfId="0" applyFont="1" applyBorder="1" applyAlignment="1">
      <alignment horizontal="justify" vertical="center" wrapText="1"/>
    </xf>
    <xf numFmtId="0" fontId="12" fillId="10" borderId="5" xfId="0" applyFont="1" applyFill="1" applyBorder="1" applyAlignment="1">
      <alignment horizontal="justify" vertical="center" wrapText="1"/>
    </xf>
    <xf numFmtId="0" fontId="104" fillId="10" borderId="5" xfId="0" applyFont="1" applyFill="1" applyBorder="1" applyAlignment="1">
      <alignment horizontal="justify" vertical="center" wrapText="1"/>
    </xf>
    <xf numFmtId="0" fontId="116" fillId="0" borderId="5" xfId="0" applyFont="1" applyBorder="1" applyAlignment="1">
      <alignment horizontal="justify" vertical="top" wrapText="1"/>
    </xf>
    <xf numFmtId="0" fontId="12" fillId="0" borderId="5" xfId="0" applyFont="1" applyBorder="1" applyAlignment="1">
      <alignment horizontal="justify" vertical="top" wrapText="1"/>
    </xf>
    <xf numFmtId="0" fontId="18" fillId="0" borderId="5" xfId="0" applyFont="1" applyFill="1" applyBorder="1" applyAlignment="1" applyProtection="1">
      <alignment horizontal="center" vertical="center" wrapText="1"/>
      <protection locked="0"/>
    </xf>
    <xf numFmtId="0" fontId="12" fillId="0" borderId="5" xfId="0" applyFont="1" applyBorder="1" applyAlignment="1">
      <alignment horizontal="left" vertical="center" wrapText="1"/>
    </xf>
    <xf numFmtId="0" fontId="18" fillId="10" borderId="59" xfId="0" applyFont="1" applyFill="1" applyBorder="1" applyAlignment="1" applyProtection="1">
      <alignment horizontal="justify" vertical="center" wrapText="1"/>
      <protection locked="0"/>
    </xf>
    <xf numFmtId="0" fontId="20" fillId="10" borderId="59" xfId="0" applyFont="1" applyFill="1" applyBorder="1" applyAlignment="1" applyProtection="1">
      <alignment horizontal="justify" vertical="center" wrapText="1"/>
      <protection locked="0"/>
    </xf>
    <xf numFmtId="0" fontId="20" fillId="10" borderId="59" xfId="0" applyFont="1" applyFill="1" applyBorder="1" applyAlignment="1" applyProtection="1">
      <alignment horizontal="justify" vertical="top" wrapText="1"/>
      <protection locked="0"/>
    </xf>
    <xf numFmtId="0" fontId="18" fillId="0" borderId="7" xfId="0" applyFont="1" applyBorder="1" applyAlignment="1" applyProtection="1">
      <alignment horizontal="justify" vertical="center"/>
      <protection locked="0"/>
    </xf>
    <xf numFmtId="0" fontId="18" fillId="10" borderId="7" xfId="0" applyFont="1" applyFill="1" applyBorder="1" applyAlignment="1" applyProtection="1">
      <alignment horizontal="center" vertical="center" wrapText="1"/>
      <protection locked="0"/>
    </xf>
    <xf numFmtId="0" fontId="18" fillId="10" borderId="5" xfId="0" applyFont="1" applyFill="1" applyBorder="1" applyAlignment="1" applyProtection="1">
      <alignment horizontal="center" vertical="center"/>
      <protection locked="0"/>
    </xf>
    <xf numFmtId="14" fontId="18" fillId="10" borderId="7" xfId="0" applyNumberFormat="1" applyFont="1" applyFill="1" applyBorder="1" applyAlignment="1" applyProtection="1">
      <alignment horizontal="justify" vertical="center" wrapText="1"/>
      <protection locked="0"/>
    </xf>
    <xf numFmtId="14" fontId="18" fillId="10" borderId="5" xfId="0" applyNumberFormat="1" applyFont="1" applyFill="1" applyBorder="1" applyAlignment="1" applyProtection="1">
      <alignment horizontal="justify" vertical="center" wrapText="1"/>
      <protection locked="0"/>
    </xf>
    <xf numFmtId="14" fontId="20" fillId="10" borderId="5" xfId="0" applyNumberFormat="1" applyFont="1" applyFill="1" applyBorder="1" applyAlignment="1" applyProtection="1">
      <alignment horizontal="justify" vertical="center" wrapText="1"/>
      <protection locked="0"/>
    </xf>
    <xf numFmtId="0" fontId="18" fillId="10" borderId="5" xfId="0" applyFont="1" applyFill="1" applyBorder="1" applyAlignment="1" applyProtection="1">
      <alignment horizontal="justify" vertical="center" wrapText="1"/>
      <protection locked="0"/>
    </xf>
    <xf numFmtId="14" fontId="20" fillId="0" borderId="5" xfId="0" applyNumberFormat="1" applyFont="1" applyFill="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07" fillId="0" borderId="5" xfId="0" applyFont="1" applyBorder="1" applyAlignment="1" applyProtection="1">
      <alignment horizontal="justify" vertical="center" wrapText="1"/>
      <protection locked="0"/>
    </xf>
    <xf numFmtId="0" fontId="107" fillId="0" borderId="5" xfId="0" applyFont="1" applyBorder="1" applyAlignment="1" applyProtection="1">
      <alignment horizontal="center" vertical="center"/>
      <protection locked="0"/>
    </xf>
    <xf numFmtId="0" fontId="14" fillId="0" borderId="5" xfId="0" applyFont="1" applyBorder="1" applyAlignment="1" applyProtection="1">
      <alignment horizontal="left"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05">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rgb="FF9C0006"/>
      </font>
      <fill>
        <patternFill>
          <bgColor rgb="FFFFC7CE"/>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pPr>
                      <a:defRPr sz="1000" b="0" i="0" u="none" strike="noStrike" baseline="0">
                        <a:solidFill>
                          <a:srgbClr val="333333"/>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57CD-431E-A0A2-C1A0FA948891}"/>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57CD-431E-A0A2-C1A0FA948891}"/>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5CA5-4AD5-88BB-741A64DDA749}"/>
              </c:ext>
            </c:extLst>
          </c:dPt>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02-57CD-431E-A0A2-C1A0FA948891}"/>
            </c:ext>
          </c:extLst>
        </c:ser>
        <c:ser>
          <c:idx val="13"/>
          <c:order val="3"/>
          <c:tx>
            <c:strRef>
              <c:f>'Mapa de calor Corrupción'!$L$11</c:f>
              <c:strCache>
                <c:ptCount val="1"/>
                <c:pt idx="0">
                  <c:v>R4</c:v>
                </c:pt>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57CD-431E-A0A2-C1A0FA94889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05-57CD-431E-A0A2-C1A0FA948891}"/>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6-57CD-431E-A0A2-C1A0FA948891}"/>
            </c:ext>
          </c:extLst>
        </c:ser>
        <c:ser>
          <c:idx val="15"/>
          <c:order val="5"/>
          <c:tx>
            <c:strRef>
              <c:f>'Mapa de calor Corrupción'!$L$13</c:f>
              <c:strCache>
                <c:ptCount val="1"/>
                <c:pt idx="0">
                  <c:v>R6</c:v>
                </c:pt>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07-57CD-431E-A0A2-C1A0FA948891}"/>
            </c:ext>
          </c:extLst>
        </c:ser>
        <c:ser>
          <c:idx val="16"/>
          <c:order val="6"/>
          <c:tx>
            <c:strRef>
              <c:f>'Mapa de calor Corrupción'!$L$14</c:f>
              <c:strCache>
                <c:ptCount val="1"/>
                <c:pt idx="0">
                  <c:v>R7</c:v>
                </c:pt>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5CA5-4AD5-88BB-741A64DDA749}"/>
              </c:ext>
            </c:extLst>
          </c:dPt>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08-57CD-431E-A0A2-C1A0FA948891}"/>
            </c:ext>
          </c:extLst>
        </c:ser>
        <c:ser>
          <c:idx val="17"/>
          <c:order val="7"/>
          <c:tx>
            <c:strRef>
              <c:f>'Mapa de calor Corrupción'!$L$15</c:f>
              <c:strCache>
                <c:ptCount val="1"/>
                <c:pt idx="0">
                  <c:v>R8</c:v>
                </c:pt>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pPr>
                      <a:defRPr sz="1000" b="0" i="0" u="none" strike="noStrike" baseline="0">
                        <a:solidFill>
                          <a:srgbClr val="000000"/>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Corrupción'!$P$15</c:f>
              <c:numCache>
                <c:formatCode>General</c:formatCode>
                <c:ptCount val="1"/>
                <c:pt idx="0">
                  <c:v>5</c:v>
                </c:pt>
              </c:numCache>
            </c:numRef>
          </c:xVal>
          <c:yVal>
            <c:numRef>
              <c:f>'Mapa de calor Corrupción'!$N$15</c:f>
              <c:numCache>
                <c:formatCode>General</c:formatCode>
                <c:ptCount val="1"/>
                <c:pt idx="0">
                  <c:v>3</c:v>
                </c:pt>
              </c:numCache>
            </c:numRef>
          </c:yVal>
          <c:smooth val="0"/>
          <c:extLst>
            <c:ext xmlns:c16="http://schemas.microsoft.com/office/drawing/2014/chart" uri="{C3380CC4-5D6E-409C-BE32-E72D297353CC}">
              <c16:uniqueId val="{0000000A-57CD-431E-A0A2-C1A0FA948891}"/>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57CD-431E-A0A2-C1A0FA948891}"/>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57CD-431E-A0A2-C1A0FA948891}"/>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E-57CD-431E-A0A2-C1A0FA948891}"/>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10-57CD-431E-A0A2-C1A0FA948891}"/>
            </c:ext>
          </c:extLst>
        </c:ser>
        <c:ser>
          <c:idx val="2"/>
          <c:order val="12"/>
          <c:tx>
            <c:strRef>
              <c:f>'Mapa de calor Corrupción'!$L$10</c:f>
              <c:strCache>
                <c:ptCount val="1"/>
                <c:pt idx="0">
                  <c:v>R3</c:v>
                </c:pt>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13-57CD-431E-A0A2-C1A0FA948891}"/>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15-57CD-431E-A0A2-C1A0FA948891}"/>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6-57CD-431E-A0A2-C1A0FA948891}"/>
            </c:ext>
          </c:extLst>
        </c:ser>
        <c:ser>
          <c:idx val="5"/>
          <c:order val="15"/>
          <c:tx>
            <c:strRef>
              <c:f>'Mapa de calor Corrupción'!$L$13</c:f>
              <c:strCache>
                <c:ptCount val="1"/>
                <c:pt idx="0">
                  <c:v>R6</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18-57CD-431E-A0A2-C1A0FA948891}"/>
            </c:ext>
          </c:extLst>
        </c:ser>
        <c:ser>
          <c:idx val="6"/>
          <c:order val="16"/>
          <c:tx>
            <c:strRef>
              <c:f>'Mapa de calor Corrupción'!$L$14</c:f>
              <c:strCache>
                <c:ptCount val="1"/>
                <c:pt idx="0">
                  <c:v>R7</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1A-57CD-431E-A0A2-C1A0FA948891}"/>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57CD-431E-A0A2-C1A0FA948891}"/>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57CD-431E-A0A2-C1A0FA948891}"/>
            </c:ext>
          </c:extLst>
        </c:ser>
        <c:ser>
          <c:idx val="20"/>
          <c:order val="19"/>
          <c:tx>
            <c:strRef>
              <c:f>'Mapa de calor Corrupción'!$L$19</c:f>
              <c:strCache>
                <c:ptCount val="1"/>
                <c:pt idx="0">
                  <c:v>R12</c:v>
                </c:pt>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pt idx="0">
                  <c:v>5</c:v>
                </c:pt>
              </c:numCache>
            </c:numRef>
          </c:xVal>
          <c:yVal>
            <c:numRef>
              <c:f>'Mapa de calor Corrupción'!$N$19</c:f>
              <c:numCache>
                <c:formatCode>General</c:formatCode>
                <c:ptCount val="1"/>
                <c:pt idx="0">
                  <c:v>3</c:v>
                </c:pt>
              </c:numCache>
            </c:numRef>
          </c:yVal>
          <c:smooth val="0"/>
          <c:extLst>
            <c:ext xmlns:c16="http://schemas.microsoft.com/office/drawing/2014/chart" uri="{C3380CC4-5D6E-409C-BE32-E72D297353CC}">
              <c16:uniqueId val="{0000001D-57CD-431E-A0A2-C1A0FA948891}"/>
            </c:ext>
          </c:extLst>
        </c:ser>
        <c:ser>
          <c:idx val="21"/>
          <c:order val="20"/>
          <c:tx>
            <c:strRef>
              <c:f>'Mapa de calor Corrupción'!$L$20</c:f>
              <c:strCache>
                <c:ptCount val="1"/>
                <c:pt idx="0">
                  <c:v>R13</c:v>
                </c:pt>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numRef>
              <c:f>'Mapa de calor Corrupción'!$P$20</c:f>
              <c:numCache>
                <c:formatCode>General</c:formatCode>
                <c:ptCount val="1"/>
                <c:pt idx="0">
                  <c:v>5</c:v>
                </c:pt>
              </c:numCache>
            </c:numRef>
          </c:xVal>
          <c:yVal>
            <c:numRef>
              <c:f>'Mapa de calor Corrupción'!$N$20</c:f>
              <c:numCache>
                <c:formatCode>General</c:formatCode>
                <c:ptCount val="1"/>
                <c:pt idx="0">
                  <c:v>1</c:v>
                </c:pt>
              </c:numCache>
            </c:numRef>
          </c:yVal>
          <c:smooth val="0"/>
          <c:extLst>
            <c:ext xmlns:c16="http://schemas.microsoft.com/office/drawing/2014/chart" uri="{C3380CC4-5D6E-409C-BE32-E72D297353CC}">
              <c16:uniqueId val="{0000001E-57CD-431E-A0A2-C1A0FA948891}"/>
            </c:ext>
          </c:extLst>
        </c:ser>
        <c:ser>
          <c:idx val="22"/>
          <c:order val="21"/>
          <c:tx>
            <c:strRef>
              <c:f>'Mapa de calor Corrupción'!$L$21</c:f>
              <c:strCache>
                <c:ptCount val="1"/>
                <c:pt idx="0">
                  <c:v>R14</c:v>
                </c:pt>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Corrupción'!$P$21</c:f>
              <c:numCache>
                <c:formatCode>General</c:formatCode>
                <c:ptCount val="1"/>
                <c:pt idx="0">
                  <c:v>5</c:v>
                </c:pt>
              </c:numCache>
            </c:numRef>
          </c:xVal>
          <c:yVal>
            <c:numRef>
              <c:f>'Mapa de calor Corrupción'!$N$21</c:f>
              <c:numCache>
                <c:formatCode>General</c:formatCode>
                <c:ptCount val="1"/>
                <c:pt idx="0">
                  <c:v>4</c:v>
                </c:pt>
              </c:numCache>
            </c:numRef>
          </c:yVal>
          <c:smooth val="0"/>
          <c:extLst>
            <c:ext xmlns:c16="http://schemas.microsoft.com/office/drawing/2014/chart" uri="{C3380CC4-5D6E-409C-BE32-E72D297353CC}">
              <c16:uniqueId val="{0000001F-57CD-431E-A0A2-C1A0FA948891}"/>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57CD-431E-A0A2-C1A0FA948891}"/>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57CD-431E-A0A2-C1A0FA948891}"/>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57CD-431E-A0A2-C1A0FA948891}"/>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57CD-431E-A0A2-C1A0FA948891}"/>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57CD-431E-A0A2-C1A0FA948891}"/>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57CD-431E-A0A2-C1A0FA948891}"/>
            </c:ext>
          </c:extLst>
        </c:ser>
        <c:ser>
          <c:idx val="29"/>
          <c:order val="28"/>
          <c:tx>
            <c:strRef>
              <c:f>'Mapa de calor Corrupción'!$L$18</c:f>
              <c:strCache>
                <c:ptCount val="1"/>
                <c:pt idx="0">
                  <c:v>R11</c:v>
                </c:pt>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Corrupción'!$P$18</c:f>
              <c:numCache>
                <c:formatCode>General</c:formatCode>
                <c:ptCount val="1"/>
                <c:pt idx="0">
                  <c:v>5</c:v>
                </c:pt>
              </c:numCache>
            </c:numRef>
          </c:xVal>
          <c:yVal>
            <c:numRef>
              <c:f>'Mapa de calor Corrupción'!$N$18</c:f>
              <c:numCache>
                <c:formatCode>General</c:formatCode>
                <c:ptCount val="1"/>
                <c:pt idx="0">
                  <c:v>3</c:v>
                </c:pt>
              </c:numCache>
            </c:numRef>
          </c:yVal>
          <c:smooth val="0"/>
          <c:extLst>
            <c:ext xmlns:c16="http://schemas.microsoft.com/office/drawing/2014/chart" uri="{C3380CC4-5D6E-409C-BE32-E72D297353CC}">
              <c16:uniqueId val="{00000026-57CD-431E-A0A2-C1A0FA948891}"/>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57CD-431E-A0A2-C1A0FA948891}"/>
            </c:ext>
          </c:extLst>
        </c:ser>
        <c:dLbls>
          <c:showLegendKey val="0"/>
          <c:showVal val="0"/>
          <c:showCatName val="0"/>
          <c:showSerName val="0"/>
          <c:showPercent val="0"/>
          <c:showBubbleSize val="0"/>
        </c:dLbls>
        <c:axId val="1083278688"/>
        <c:axId val="1"/>
      </c:scatterChart>
      <c:valAx>
        <c:axId val="10832786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86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BD5B-46A1-AC8A-76AE8DDC8B42}"/>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2-BD5B-46A1-AC8A-76AE8DDC8B42}"/>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BD5B-46A1-AC8A-76AE8DDC8B42}"/>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D5B-46A1-AC8A-76AE8DDC8B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4-BD5B-46A1-AC8A-76AE8DDC8B42}"/>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D5B-46A1-AC8A-76AE8DDC8B42}"/>
            </c:ext>
          </c:extLst>
        </c:ser>
        <c:ser>
          <c:idx val="5"/>
          <c:order val="4"/>
          <c:tx>
            <c:strRef>
              <c:f>'Mapa de calor Corrupción'!$L$43</c:f>
              <c:strCache>
                <c:ptCount val="1"/>
                <c:pt idx="0">
                  <c:v>R6</c:v>
                </c:pt>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BD5B-46A1-AC8A-76AE8DDC8B42}"/>
              </c:ext>
            </c:extLst>
          </c:dPt>
          <c:dLbls>
            <c:dLbl>
              <c:idx val="0"/>
              <c:tx>
                <c:rich>
                  <a:bodyPr/>
                  <a:lstStyle/>
                  <a:p>
                    <a:pPr>
                      <a:defRPr sz="1000" b="0" i="0" u="none" strike="noStrike" baseline="0">
                        <a:solidFill>
                          <a:srgbClr val="000000"/>
                        </a:solidFill>
                        <a:latin typeface="Calibri"/>
                        <a:ea typeface="Calibri"/>
                        <a:cs typeface="Calibri"/>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5B-46A1-AC8A-76AE8DDC8B4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Corrupción'!$P$43</c:f>
              <c:numCache>
                <c:formatCode>General</c:formatCode>
                <c:ptCount val="1"/>
                <c:pt idx="0">
                  <c:v>3</c:v>
                </c:pt>
              </c:numCache>
            </c:numRef>
          </c:xVal>
          <c:yVal>
            <c:numRef>
              <c:f>'Mapa de calor Corrupción'!$N$43</c:f>
              <c:numCache>
                <c:formatCode>General</c:formatCode>
                <c:ptCount val="1"/>
                <c:pt idx="0">
                  <c:v>1</c:v>
                </c:pt>
              </c:numCache>
            </c:numRef>
          </c:yVal>
          <c:smooth val="0"/>
          <c:extLst>
            <c:ext xmlns:c16="http://schemas.microsoft.com/office/drawing/2014/chart" uri="{C3380CC4-5D6E-409C-BE32-E72D297353CC}">
              <c16:uniqueId val="{00000008-BD5B-46A1-AC8A-76AE8DDC8B42}"/>
            </c:ext>
          </c:extLst>
        </c:ser>
        <c:ser>
          <c:idx val="6"/>
          <c:order val="5"/>
          <c:tx>
            <c:strRef>
              <c:f>'Mapa de calor Corrupción'!$L$44</c:f>
              <c:strCache>
                <c:ptCount val="1"/>
                <c:pt idx="0">
                  <c:v>R7</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numRef>
              <c:f>'Mapa de calor Corrupción'!$P$44</c:f>
              <c:numCache>
                <c:formatCode>General</c:formatCode>
                <c:ptCount val="1"/>
                <c:pt idx="0">
                  <c:v>3</c:v>
                </c:pt>
              </c:numCache>
            </c:numRef>
          </c:xVal>
          <c:yVal>
            <c:numRef>
              <c:f>'Mapa de calor Corrupción'!$N$44</c:f>
              <c:numCache>
                <c:formatCode>General</c:formatCode>
                <c:ptCount val="1"/>
                <c:pt idx="0">
                  <c:v>1</c:v>
                </c:pt>
              </c:numCache>
            </c:numRef>
          </c:yVal>
          <c:smooth val="0"/>
          <c:extLst>
            <c:ext xmlns:c16="http://schemas.microsoft.com/office/drawing/2014/chart" uri="{C3380CC4-5D6E-409C-BE32-E72D297353CC}">
              <c16:uniqueId val="{00000009-BD5B-46A1-AC8A-76AE8DDC8B42}"/>
            </c:ext>
          </c:extLst>
        </c:ser>
        <c:ser>
          <c:idx val="7"/>
          <c:order val="6"/>
          <c:tx>
            <c:strRef>
              <c:f>'Mapa de calor Corrupción'!$L$45</c:f>
              <c:strCache>
                <c:ptCount val="1"/>
                <c:pt idx="0">
                  <c:v>R8</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'Mapa de calor Corrupción'!$P$45</c:f>
              <c:numCache>
                <c:formatCode>General</c:formatCode>
                <c:ptCount val="1"/>
                <c:pt idx="0">
                  <c:v>3</c:v>
                </c:pt>
              </c:numCache>
            </c:numRef>
          </c:xVal>
          <c:yVal>
            <c:numRef>
              <c:f>'Mapa de calor Corrupción'!$N$45</c:f>
              <c:numCache>
                <c:formatCode>General</c:formatCode>
                <c:ptCount val="1"/>
                <c:pt idx="0">
                  <c:v>1</c:v>
                </c:pt>
              </c:numCache>
            </c:numRef>
          </c:yVal>
          <c:smooth val="0"/>
          <c:extLst>
            <c:ext xmlns:c16="http://schemas.microsoft.com/office/drawing/2014/chart" uri="{C3380CC4-5D6E-409C-BE32-E72D297353CC}">
              <c16:uniqueId val="{0000000A-BD5B-46A1-AC8A-76AE8DDC8B42}"/>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BD5B-46A1-AC8A-76AE8DDC8B42}"/>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BD5B-46A1-AC8A-76AE8DDC8B42}"/>
            </c:ext>
          </c:extLst>
        </c:ser>
        <c:dLbls>
          <c:showLegendKey val="0"/>
          <c:showVal val="0"/>
          <c:showCatName val="0"/>
          <c:showSerName val="0"/>
          <c:showPercent val="0"/>
          <c:showBubbleSize val="0"/>
        </c:dLbls>
        <c:axId val="1083279104"/>
        <c:axId val="1"/>
      </c:scatterChart>
      <c:valAx>
        <c:axId val="10832791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91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6806045</xdr:colOff>
      <xdr:row>1</xdr:row>
      <xdr:rowOff>1402773</xdr:rowOff>
    </xdr:to>
    <xdr:grpSp>
      <xdr:nvGrpSpPr>
        <xdr:cNvPr id="15" name="Group 4">
          <a:extLst>
            <a:ext uri="{FF2B5EF4-FFF2-40B4-BE49-F238E27FC236}">
              <a16:creationId xmlns:a16="http://schemas.microsoft.com/office/drawing/2014/main" id="{851AD613-B446-4C7A-8320-D3DD43BC09A5}"/>
            </a:ext>
          </a:extLst>
        </xdr:cNvPr>
        <xdr:cNvGrpSpPr>
          <a:grpSpLocks/>
        </xdr:cNvGrpSpPr>
      </xdr:nvGrpSpPr>
      <xdr:grpSpPr bwMode="auto">
        <a:xfrm>
          <a:off x="0" y="0"/>
          <a:ext cx="72179295" cy="1815523"/>
          <a:chOff x="-11" y="0"/>
          <a:chExt cx="1406" cy="135"/>
        </a:xfrm>
      </xdr:grpSpPr>
      <xdr:sp macro="" textlink="">
        <xdr:nvSpPr>
          <xdr:cNvPr id="17" name="1 CuadroTexto">
            <a:extLst>
              <a:ext uri="{FF2B5EF4-FFF2-40B4-BE49-F238E27FC236}">
                <a16:creationId xmlns:a16="http://schemas.microsoft.com/office/drawing/2014/main" id="{B02D5121-1637-480A-9AED-16E5906B1D3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D95DA9C9-DE65-4676-8D85-9377D992FC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p>
        </xdr:txBody>
      </xdr:sp>
      <xdr:sp macro="" textlink="">
        <xdr:nvSpPr>
          <xdr:cNvPr id="19" name="7 CuadroTexto">
            <a:extLst>
              <a:ext uri="{FF2B5EF4-FFF2-40B4-BE49-F238E27FC236}">
                <a16:creationId xmlns:a16="http://schemas.microsoft.com/office/drawing/2014/main" id="{6912BE7C-4124-4971-BC70-F7387BF6D5E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p>
        </xdr:txBody>
      </xdr:sp>
      <xdr:sp macro="" textlink="">
        <xdr:nvSpPr>
          <xdr:cNvPr id="20" name="8 CuadroTexto">
            <a:extLst>
              <a:ext uri="{FF2B5EF4-FFF2-40B4-BE49-F238E27FC236}">
                <a16:creationId xmlns:a16="http://schemas.microsoft.com/office/drawing/2014/main" id="{B143650A-2DD3-4154-B92E-8F12B509951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29C8441A-33A7-4F76-8457-6BE59581FE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BEBB6DAD-CA64-46AB-BFBF-A08F7CCEA26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2BABFE87-D363-4F49-BDC4-A70F159821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8C277678-CDD0-496E-8041-578F0A66F55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CA2E71CA-A81C-4161-B062-D273C636D53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141A28DC-B75F-4D33-9AF4-1758FAF174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1 DE</a:t>
            </a:r>
            <a:r>
              <a:rPr lang="es-ES" sz="1600" b="1" i="0" strike="noStrike" baseline="0">
                <a:solidFill>
                  <a:srgbClr val="000000"/>
                </a:solidFill>
                <a:latin typeface="Arial" panose="020B0604020202020204" pitchFamily="34" charset="0"/>
                <a:cs typeface="Arial" panose="020B0604020202020204" pitchFamily="34" charset="0"/>
              </a:rPr>
              <a:t> 4</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77F9C7A6-3B23-410D-918F-030B31EB6F2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6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865910</xdr:colOff>
      <xdr:row>0</xdr:row>
      <xdr:rowOff>34636</xdr:rowOff>
    </xdr:from>
    <xdr:to>
      <xdr:col>2</xdr:col>
      <xdr:colOff>2580410</xdr:colOff>
      <xdr:row>1</xdr:row>
      <xdr:rowOff>1177636</xdr:rowOff>
    </xdr:to>
    <xdr:pic>
      <xdr:nvPicPr>
        <xdr:cNvPr id="40" name="Imagen 81">
          <a:extLst>
            <a:ext uri="{FF2B5EF4-FFF2-40B4-BE49-F238E27FC236}">
              <a16:creationId xmlns:a16="http://schemas.microsoft.com/office/drawing/2014/main" id="{F57566CD-B2E0-474C-A193-D88A0B4E9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8728" y="34636"/>
          <a:ext cx="1714500" cy="1558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815975</xdr:colOff>
      <xdr:row>0</xdr:row>
      <xdr:rowOff>0</xdr:rowOff>
    </xdr:from>
    <xdr:to>
      <xdr:col>3</xdr:col>
      <xdr:colOff>1166813</xdr:colOff>
      <xdr:row>2</xdr:row>
      <xdr:rowOff>328076</xdr:rowOff>
    </xdr:to>
    <xdr:pic>
      <xdr:nvPicPr>
        <xdr:cNvPr id="3" name="Imagen 81">
          <a:extLst>
            <a:ext uri="{FF2B5EF4-FFF2-40B4-BE49-F238E27FC236}">
              <a16:creationId xmlns:a16="http://schemas.microsoft.com/office/drawing/2014/main" id="{B30B0EC8-BD87-46CE-A05E-88196E4A9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975" y="0"/>
          <a:ext cx="1172369" cy="107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647700</xdr:colOff>
      <xdr:row>14</xdr:row>
      <xdr:rowOff>0</xdr:rowOff>
    </xdr:to>
    <xdr:graphicFrame macro="">
      <xdr:nvGraphicFramePr>
        <xdr:cNvPr id="2" name="Gráfico 1">
          <a:extLst>
            <a:ext uri="{FF2B5EF4-FFF2-40B4-BE49-F238E27FC236}">
              <a16:creationId xmlns:a16="http://schemas.microsoft.com/office/drawing/2014/main" id="{3CC5B4A1-B449-429D-8EA8-2D006CAB5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266700</xdr:colOff>
      <xdr:row>8</xdr:row>
      <xdr:rowOff>9525</xdr:rowOff>
    </xdr:from>
    <xdr:to>
      <xdr:col>28</xdr:col>
      <xdr:colOff>761429</xdr:colOff>
      <xdr:row>8</xdr:row>
      <xdr:rowOff>419100</xdr:rowOff>
    </xdr:to>
    <xdr:sp macro="" textlink="">
      <xdr:nvSpPr>
        <xdr:cNvPr id="3" name="Rectángulo 2">
          <a:extLst>
            <a:ext uri="{FF2B5EF4-FFF2-40B4-BE49-F238E27FC236}">
              <a16:creationId xmlns:a16="http://schemas.microsoft.com/office/drawing/2014/main" id="{5B964327-5302-4A01-BAA4-4C76B5C782AA}"/>
            </a:ext>
          </a:extLst>
        </xdr:cNvPr>
        <xdr:cNvSpPr/>
      </xdr:nvSpPr>
      <xdr:spPr>
        <a:xfrm>
          <a:off x="22945725" y="3086100"/>
          <a:ext cx="494729"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9</xdr:row>
      <xdr:rowOff>0</xdr:rowOff>
    </xdr:from>
    <xdr:to>
      <xdr:col>28</xdr:col>
      <xdr:colOff>665559</xdr:colOff>
      <xdr:row>9</xdr:row>
      <xdr:rowOff>419327</xdr:rowOff>
    </xdr:to>
    <xdr:sp macro="" textlink="">
      <xdr:nvSpPr>
        <xdr:cNvPr id="4" name="Rectángulo 3">
          <a:extLst>
            <a:ext uri="{FF2B5EF4-FFF2-40B4-BE49-F238E27FC236}">
              <a16:creationId xmlns:a16="http://schemas.microsoft.com/office/drawing/2014/main" id="{4075B94E-F598-4667-B5F6-9FFC7A6DB167}"/>
            </a:ext>
          </a:extLst>
        </xdr:cNvPr>
        <xdr:cNvSpPr/>
      </xdr:nvSpPr>
      <xdr:spPr>
        <a:xfrm>
          <a:off x="22936200" y="3657600"/>
          <a:ext cx="408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10</xdr:row>
      <xdr:rowOff>0</xdr:rowOff>
    </xdr:from>
    <xdr:to>
      <xdr:col>28</xdr:col>
      <xdr:colOff>665559</xdr:colOff>
      <xdr:row>10</xdr:row>
      <xdr:rowOff>409575</xdr:rowOff>
    </xdr:to>
    <xdr:sp macro="" textlink="">
      <xdr:nvSpPr>
        <xdr:cNvPr id="5" name="Rectángulo 4">
          <a:extLst>
            <a:ext uri="{FF2B5EF4-FFF2-40B4-BE49-F238E27FC236}">
              <a16:creationId xmlns:a16="http://schemas.microsoft.com/office/drawing/2014/main" id="{01F840B3-C5C1-4340-A773-5708E3E1BB40}"/>
            </a:ext>
          </a:extLst>
        </xdr:cNvPr>
        <xdr:cNvSpPr/>
      </xdr:nvSpPr>
      <xdr:spPr>
        <a:xfrm>
          <a:off x="22936200" y="4238625"/>
          <a:ext cx="408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11</xdr:row>
      <xdr:rowOff>0</xdr:rowOff>
    </xdr:from>
    <xdr:to>
      <xdr:col>28</xdr:col>
      <xdr:colOff>665559</xdr:colOff>
      <xdr:row>11</xdr:row>
      <xdr:rowOff>419327</xdr:rowOff>
    </xdr:to>
    <xdr:sp macro="" textlink="">
      <xdr:nvSpPr>
        <xdr:cNvPr id="6" name="Rectángulo 5">
          <a:extLst>
            <a:ext uri="{FF2B5EF4-FFF2-40B4-BE49-F238E27FC236}">
              <a16:creationId xmlns:a16="http://schemas.microsoft.com/office/drawing/2014/main" id="{93F84F31-2B49-4524-BC32-9B2BB2A19C01}"/>
            </a:ext>
          </a:extLst>
        </xdr:cNvPr>
        <xdr:cNvSpPr/>
      </xdr:nvSpPr>
      <xdr:spPr>
        <a:xfrm>
          <a:off x="22936200" y="4810125"/>
          <a:ext cx="408384" cy="419327"/>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95472</xdr:colOff>
      <xdr:row>8</xdr:row>
      <xdr:rowOff>361950</xdr:rowOff>
    </xdr:to>
    <xdr:sp macro="" textlink="">
      <xdr:nvSpPr>
        <xdr:cNvPr id="7" name="CuadroTexto 6">
          <a:extLst>
            <a:ext uri="{FF2B5EF4-FFF2-40B4-BE49-F238E27FC236}">
              <a16:creationId xmlns:a16="http://schemas.microsoft.com/office/drawing/2014/main" id="{03CCF7FF-1C01-48FB-B865-80174A1E1A86}"/>
            </a:ext>
          </a:extLst>
        </xdr:cNvPr>
        <xdr:cNvSpPr txBox="1"/>
      </xdr:nvSpPr>
      <xdr:spPr>
        <a:xfrm>
          <a:off x="23507701" y="3143250"/>
          <a:ext cx="790796"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66675</xdr:colOff>
      <xdr:row>9</xdr:row>
      <xdr:rowOff>76200</xdr:rowOff>
    </xdr:from>
    <xdr:to>
      <xdr:col>30</xdr:col>
      <xdr:colOff>95249</xdr:colOff>
      <xdr:row>9</xdr:row>
      <xdr:rowOff>381318</xdr:rowOff>
    </xdr:to>
    <xdr:sp macro="" textlink="">
      <xdr:nvSpPr>
        <xdr:cNvPr id="8" name="CuadroTexto 7">
          <a:extLst>
            <a:ext uri="{FF2B5EF4-FFF2-40B4-BE49-F238E27FC236}">
              <a16:creationId xmlns:a16="http://schemas.microsoft.com/office/drawing/2014/main" id="{1F0406B0-828F-4BB2-AEF8-66FCB51A13BD}"/>
            </a:ext>
          </a:extLst>
        </xdr:cNvPr>
        <xdr:cNvSpPr txBox="1"/>
      </xdr:nvSpPr>
      <xdr:spPr>
        <a:xfrm>
          <a:off x="23507700" y="3733800"/>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66675</xdr:colOff>
      <xdr:row>10</xdr:row>
      <xdr:rowOff>76200</xdr:rowOff>
    </xdr:from>
    <xdr:to>
      <xdr:col>30</xdr:col>
      <xdr:colOff>95249</xdr:colOff>
      <xdr:row>10</xdr:row>
      <xdr:rowOff>381318</xdr:rowOff>
    </xdr:to>
    <xdr:sp macro="" textlink="">
      <xdr:nvSpPr>
        <xdr:cNvPr id="9" name="CuadroTexto 8">
          <a:extLst>
            <a:ext uri="{FF2B5EF4-FFF2-40B4-BE49-F238E27FC236}">
              <a16:creationId xmlns:a16="http://schemas.microsoft.com/office/drawing/2014/main" id="{140C89A7-2C89-426F-B0BD-6F2D16E8A109}"/>
            </a:ext>
          </a:extLst>
        </xdr:cNvPr>
        <xdr:cNvSpPr txBox="1"/>
      </xdr:nvSpPr>
      <xdr:spPr>
        <a:xfrm>
          <a:off x="23507700" y="43148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66676</xdr:colOff>
      <xdr:row>11</xdr:row>
      <xdr:rowOff>66675</xdr:rowOff>
    </xdr:from>
    <xdr:to>
      <xdr:col>30</xdr:col>
      <xdr:colOff>95250</xdr:colOff>
      <xdr:row>11</xdr:row>
      <xdr:rowOff>361950</xdr:rowOff>
    </xdr:to>
    <xdr:sp macro="" textlink="">
      <xdr:nvSpPr>
        <xdr:cNvPr id="10" name="CuadroTexto 9">
          <a:extLst>
            <a:ext uri="{FF2B5EF4-FFF2-40B4-BE49-F238E27FC236}">
              <a16:creationId xmlns:a16="http://schemas.microsoft.com/office/drawing/2014/main" id="{1954C2F9-E49D-4D74-A68A-0F4DC19EFA49}"/>
            </a:ext>
          </a:extLst>
        </xdr:cNvPr>
        <xdr:cNvSpPr txBox="1"/>
      </xdr:nvSpPr>
      <xdr:spPr>
        <a:xfrm>
          <a:off x="235077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647700</xdr:colOff>
      <xdr:row>44</xdr:row>
      <xdr:rowOff>0</xdr:rowOff>
    </xdr:to>
    <xdr:graphicFrame macro="">
      <xdr:nvGraphicFramePr>
        <xdr:cNvPr id="11" name="Gráfico 10">
          <a:extLst>
            <a:ext uri="{FF2B5EF4-FFF2-40B4-BE49-F238E27FC236}">
              <a16:creationId xmlns:a16="http://schemas.microsoft.com/office/drawing/2014/main" id="{47210B10-4712-4A23-9E68-6F1E12008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228600</xdr:colOff>
      <xdr:row>39</xdr:row>
      <xdr:rowOff>28575</xdr:rowOff>
    </xdr:from>
    <xdr:to>
      <xdr:col>28</xdr:col>
      <xdr:colOff>638175</xdr:colOff>
      <xdr:row>39</xdr:row>
      <xdr:rowOff>438150</xdr:rowOff>
    </xdr:to>
    <xdr:sp macro="" textlink="">
      <xdr:nvSpPr>
        <xdr:cNvPr id="12" name="Rectángulo 11">
          <a:extLst>
            <a:ext uri="{FF2B5EF4-FFF2-40B4-BE49-F238E27FC236}">
              <a16:creationId xmlns:a16="http://schemas.microsoft.com/office/drawing/2014/main" id="{63A39215-081D-4024-85B9-D815067FC855}"/>
            </a:ext>
          </a:extLst>
        </xdr:cNvPr>
        <xdr:cNvSpPr/>
      </xdr:nvSpPr>
      <xdr:spPr>
        <a:xfrm>
          <a:off x="22907625" y="17211675"/>
          <a:ext cx="40957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40</xdr:row>
      <xdr:rowOff>0</xdr:rowOff>
    </xdr:from>
    <xdr:to>
      <xdr:col>28</xdr:col>
      <xdr:colOff>629984</xdr:colOff>
      <xdr:row>40</xdr:row>
      <xdr:rowOff>419327</xdr:rowOff>
    </xdr:to>
    <xdr:sp macro="" textlink="">
      <xdr:nvSpPr>
        <xdr:cNvPr id="13" name="Rectángulo 12">
          <a:extLst>
            <a:ext uri="{FF2B5EF4-FFF2-40B4-BE49-F238E27FC236}">
              <a16:creationId xmlns:a16="http://schemas.microsoft.com/office/drawing/2014/main" id="{26B7C45C-DDD6-454A-813F-9C4B6216292C}"/>
            </a:ext>
          </a:extLst>
        </xdr:cNvPr>
        <xdr:cNvSpPr/>
      </xdr:nvSpPr>
      <xdr:spPr>
        <a:xfrm>
          <a:off x="22907625" y="17764125"/>
          <a:ext cx="401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41</xdr:row>
      <xdr:rowOff>9525</xdr:rowOff>
    </xdr:from>
    <xdr:to>
      <xdr:col>28</xdr:col>
      <xdr:colOff>629984</xdr:colOff>
      <xdr:row>41</xdr:row>
      <xdr:rowOff>419100</xdr:rowOff>
    </xdr:to>
    <xdr:sp macro="" textlink="">
      <xdr:nvSpPr>
        <xdr:cNvPr id="14" name="Rectángulo 13">
          <a:extLst>
            <a:ext uri="{FF2B5EF4-FFF2-40B4-BE49-F238E27FC236}">
              <a16:creationId xmlns:a16="http://schemas.microsoft.com/office/drawing/2014/main" id="{41EFE4F8-C2D0-43FD-B375-140BC7890CBC}"/>
            </a:ext>
          </a:extLst>
        </xdr:cNvPr>
        <xdr:cNvSpPr/>
      </xdr:nvSpPr>
      <xdr:spPr>
        <a:xfrm>
          <a:off x="22907625" y="18354675"/>
          <a:ext cx="401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42</xdr:row>
      <xdr:rowOff>28575</xdr:rowOff>
    </xdr:from>
    <xdr:to>
      <xdr:col>28</xdr:col>
      <xdr:colOff>629984</xdr:colOff>
      <xdr:row>42</xdr:row>
      <xdr:rowOff>438150</xdr:rowOff>
    </xdr:to>
    <xdr:sp macro="" textlink="">
      <xdr:nvSpPr>
        <xdr:cNvPr id="15" name="Rectángulo 14">
          <a:extLst>
            <a:ext uri="{FF2B5EF4-FFF2-40B4-BE49-F238E27FC236}">
              <a16:creationId xmlns:a16="http://schemas.microsoft.com/office/drawing/2014/main" id="{E6CE940A-0CE4-40A0-9454-DE32EF3A7AC3}"/>
            </a:ext>
          </a:extLst>
        </xdr:cNvPr>
        <xdr:cNvSpPr/>
      </xdr:nvSpPr>
      <xdr:spPr>
        <a:xfrm>
          <a:off x="22907625" y="18954750"/>
          <a:ext cx="401384"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76200</xdr:colOff>
      <xdr:row>39</xdr:row>
      <xdr:rowOff>381318</xdr:rowOff>
    </xdr:to>
    <xdr:sp macro="" textlink="">
      <xdr:nvSpPr>
        <xdr:cNvPr id="16" name="CuadroTexto 15">
          <a:extLst>
            <a:ext uri="{FF2B5EF4-FFF2-40B4-BE49-F238E27FC236}">
              <a16:creationId xmlns:a16="http://schemas.microsoft.com/office/drawing/2014/main" id="{C1B60FA0-87FF-4006-BF86-E4D00910AE41}"/>
            </a:ext>
          </a:extLst>
        </xdr:cNvPr>
        <xdr:cNvSpPr txBox="1"/>
      </xdr:nvSpPr>
      <xdr:spPr>
        <a:xfrm>
          <a:off x="23479126" y="17259300"/>
          <a:ext cx="80009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76200</xdr:rowOff>
    </xdr:from>
    <xdr:to>
      <xdr:col>30</xdr:col>
      <xdr:colOff>76199</xdr:colOff>
      <xdr:row>40</xdr:row>
      <xdr:rowOff>381318</xdr:rowOff>
    </xdr:to>
    <xdr:sp macro="" textlink="">
      <xdr:nvSpPr>
        <xdr:cNvPr id="17" name="CuadroTexto 16">
          <a:extLst>
            <a:ext uri="{FF2B5EF4-FFF2-40B4-BE49-F238E27FC236}">
              <a16:creationId xmlns:a16="http://schemas.microsoft.com/office/drawing/2014/main" id="{BAFE28EE-5076-4B80-B32F-31720FD96E7C}"/>
            </a:ext>
          </a:extLst>
        </xdr:cNvPr>
        <xdr:cNvSpPr txBox="1"/>
      </xdr:nvSpPr>
      <xdr:spPr>
        <a:xfrm>
          <a:off x="23488650" y="178403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76199</xdr:colOff>
      <xdr:row>41</xdr:row>
      <xdr:rowOff>390525</xdr:rowOff>
    </xdr:to>
    <xdr:sp macro="" textlink="">
      <xdr:nvSpPr>
        <xdr:cNvPr id="18" name="CuadroTexto 17">
          <a:extLst>
            <a:ext uri="{FF2B5EF4-FFF2-40B4-BE49-F238E27FC236}">
              <a16:creationId xmlns:a16="http://schemas.microsoft.com/office/drawing/2014/main" id="{8D6E0342-C32D-48FD-97C9-56BB8F8232F3}"/>
            </a:ext>
          </a:extLst>
        </xdr:cNvPr>
        <xdr:cNvSpPr txBox="1"/>
      </xdr:nvSpPr>
      <xdr:spPr>
        <a:xfrm>
          <a:off x="23488650" y="184404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66675</xdr:colOff>
      <xdr:row>42</xdr:row>
      <xdr:rowOff>381318</xdr:rowOff>
    </xdr:to>
    <xdr:sp macro="" textlink="">
      <xdr:nvSpPr>
        <xdr:cNvPr id="19" name="CuadroTexto 18">
          <a:extLst>
            <a:ext uri="{FF2B5EF4-FFF2-40B4-BE49-F238E27FC236}">
              <a16:creationId xmlns:a16="http://schemas.microsoft.com/office/drawing/2014/main" id="{54F673D7-5478-43DE-9903-09EC037EABAC}"/>
            </a:ext>
          </a:extLst>
        </xdr:cNvPr>
        <xdr:cNvSpPr txBox="1"/>
      </xdr:nvSpPr>
      <xdr:spPr>
        <a:xfrm>
          <a:off x="23488651" y="19002375"/>
          <a:ext cx="78104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1" name="Imagen 81">
          <a:extLst>
            <a:ext uri="{FF2B5EF4-FFF2-40B4-BE49-F238E27FC236}">
              <a16:creationId xmlns:a16="http://schemas.microsoft.com/office/drawing/2014/main" id="{C0396BF2-A290-4EEC-A919-27DE0A0B5438}"/>
            </a:ext>
            <a:ext uri="{147F2762-F138-4A5C-976F-8EAC2B608ADB}">
              <a16:predDERef xmlns:a16="http://schemas.microsoft.com/office/drawing/2014/main" pred="{54F673D7-5478-43DE-9903-09EC037EAB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693593</xdr:colOff>
      <xdr:row>0</xdr:row>
      <xdr:rowOff>19049</xdr:rowOff>
    </xdr:from>
    <xdr:to>
      <xdr:col>2</xdr:col>
      <xdr:colOff>1061356</xdr:colOff>
      <xdr:row>2</xdr:row>
      <xdr:rowOff>350147</xdr:rowOff>
    </xdr:to>
    <xdr:pic>
      <xdr:nvPicPr>
        <xdr:cNvPr id="3" name="Imagen 81">
          <a:extLst>
            <a:ext uri="{FF2B5EF4-FFF2-40B4-BE49-F238E27FC236}">
              <a16:creationId xmlns:a16="http://schemas.microsoft.com/office/drawing/2014/main" id="{2B4EF317-E9D4-4349-BC6A-1C22B42D8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879" y="19049"/>
          <a:ext cx="1061727" cy="1065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5680364</xdr:colOff>
      <xdr:row>1</xdr:row>
      <xdr:rowOff>173182</xdr:rowOff>
    </xdr:to>
    <xdr:grpSp>
      <xdr:nvGrpSpPr>
        <xdr:cNvPr id="15" name="Grupo 14">
          <a:extLst>
            <a:ext uri="{FF2B5EF4-FFF2-40B4-BE49-F238E27FC236}">
              <a16:creationId xmlns:a16="http://schemas.microsoft.com/office/drawing/2014/main" id="{E47D7CFD-F543-4F0C-8FE7-35B8AB6CED0D}"/>
            </a:ext>
          </a:extLst>
        </xdr:cNvPr>
        <xdr:cNvGrpSpPr/>
      </xdr:nvGrpSpPr>
      <xdr:grpSpPr>
        <a:xfrm>
          <a:off x="0" y="0"/>
          <a:ext cx="71664802" cy="1887682"/>
          <a:chOff x="11907" y="0"/>
          <a:chExt cx="53544355" cy="1811482"/>
        </a:xfrm>
      </xdr:grpSpPr>
      <xdr:grpSp>
        <xdr:nvGrpSpPr>
          <xdr:cNvPr id="16" name="Group 4">
            <a:extLst>
              <a:ext uri="{FF2B5EF4-FFF2-40B4-BE49-F238E27FC236}">
                <a16:creationId xmlns:a16="http://schemas.microsoft.com/office/drawing/2014/main" id="{F45EAEBE-F67A-4BBA-AA3A-9803BC8079D1}"/>
              </a:ext>
            </a:extLst>
          </xdr:cNvPr>
          <xdr:cNvGrpSpPr>
            <a:grpSpLocks/>
          </xdr:cNvGrpSpPr>
        </xdr:nvGrpSpPr>
        <xdr:grpSpPr bwMode="auto">
          <a:xfrm>
            <a:off x="11907" y="0"/>
            <a:ext cx="53544355" cy="1811482"/>
            <a:chOff x="-11" y="0"/>
            <a:chExt cx="1406" cy="135"/>
          </a:xfrm>
        </xdr:grpSpPr>
        <xdr:sp macro="" textlink="">
          <xdr:nvSpPr>
            <xdr:cNvPr id="28" name="1 CuadroTexto">
              <a:extLst>
                <a:ext uri="{FF2B5EF4-FFF2-40B4-BE49-F238E27FC236}">
                  <a16:creationId xmlns:a16="http://schemas.microsoft.com/office/drawing/2014/main" id="{2AF23187-4A9B-45E0-A894-22098036F30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BD0A7103-416E-4ACB-A0DE-F2B08B2F6C7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1D35D4DB-CEEB-4271-9779-5CB2238360C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4F191CE0-50E8-425C-9AA6-9FAA0AE351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56B99ECA-C0AC-45B3-9D8E-B6A7C56BE68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63DC8E23-6439-4CEA-BE59-145E9823F26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20CE9526-5BC1-484B-ADDE-08F6A6C4F3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F6090E72-84F3-4884-AB0E-3F7F29DF160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5664151A-6423-417D-B110-F32E92CFBB5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1178A1E3-ABF4-4A52-9328-10B568E3675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BF47ABDE-1834-47DC-92D7-6409F758F41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7" name="Imagen 81">
            <a:extLst>
              <a:ext uri="{FF2B5EF4-FFF2-40B4-BE49-F238E27FC236}">
                <a16:creationId xmlns:a16="http://schemas.microsoft.com/office/drawing/2014/main" id="{16A112EE-0EF7-4E6D-BC5E-8E16E8557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6016" y="134183"/>
            <a:ext cx="1287254" cy="1452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166688</xdr:colOff>
      <xdr:row>0</xdr:row>
      <xdr:rowOff>47628</xdr:rowOff>
    </xdr:from>
    <xdr:to>
      <xdr:col>51</xdr:col>
      <xdr:colOff>119062</xdr:colOff>
      <xdr:row>0</xdr:row>
      <xdr:rowOff>1333502</xdr:rowOff>
    </xdr:to>
    <xdr:grpSp>
      <xdr:nvGrpSpPr>
        <xdr:cNvPr id="27" name="Group 4">
          <a:extLst>
            <a:ext uri="{FF2B5EF4-FFF2-40B4-BE49-F238E27FC236}">
              <a16:creationId xmlns:a16="http://schemas.microsoft.com/office/drawing/2014/main" id="{D9FF37D9-1041-4C24-9715-F6654F342EDC}"/>
            </a:ext>
          </a:extLst>
        </xdr:cNvPr>
        <xdr:cNvGrpSpPr>
          <a:grpSpLocks/>
        </xdr:cNvGrpSpPr>
      </xdr:nvGrpSpPr>
      <xdr:grpSpPr bwMode="auto">
        <a:xfrm>
          <a:off x="166688" y="47628"/>
          <a:ext cx="22050374" cy="1285874"/>
          <a:chOff x="-11" y="0"/>
          <a:chExt cx="1406" cy="135"/>
        </a:xfrm>
      </xdr:grpSpPr>
      <xdr:sp macro="" textlink="">
        <xdr:nvSpPr>
          <xdr:cNvPr id="28" name="1 CuadroTexto">
            <a:extLst>
              <a:ext uri="{FF2B5EF4-FFF2-40B4-BE49-F238E27FC236}">
                <a16:creationId xmlns:a16="http://schemas.microsoft.com/office/drawing/2014/main" id="{7AC96E9F-15A5-4F6B-A325-107F5E87E3D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7CA45446-AAED-448A-9C74-6D142AFF133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6BC0F896-3FB4-4302-9312-6D6C4B8313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2DF41A7-A30C-46A4-9B5A-2DBE894E690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BF791483-97E3-44C7-BE1C-4A0AE580F65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B576C4EC-DE27-4134-BC42-71E6457A14A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D6A2D71-9772-4B5A-B8CC-04414851BEA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E46DA92-F8F8-4D96-9818-54E5A22C45C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337A92A7-4C44-4784-9148-EFC0F5EBF6F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508EEC68-359C-4DD4-8671-A8887A6AA54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04FB7763-D976-42D2-8D47-56656E0BB1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71438</xdr:colOff>
      <xdr:row>0</xdr:row>
      <xdr:rowOff>119065</xdr:rowOff>
    </xdr:from>
    <xdr:to>
      <xdr:col>6</xdr:col>
      <xdr:colOff>19483</xdr:colOff>
      <xdr:row>0</xdr:row>
      <xdr:rowOff>1214356</xdr:rowOff>
    </xdr:to>
    <xdr:pic>
      <xdr:nvPicPr>
        <xdr:cNvPr id="39" name="Imagen 81">
          <a:extLst>
            <a:ext uri="{FF2B5EF4-FFF2-40B4-BE49-F238E27FC236}">
              <a16:creationId xmlns:a16="http://schemas.microsoft.com/office/drawing/2014/main" id="{B2DDE900-F9AC-4C7D-A983-51608C6F3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119065"/>
          <a:ext cx="1091045" cy="109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357188</xdr:colOff>
      <xdr:row>0</xdr:row>
      <xdr:rowOff>142875</xdr:rowOff>
    </xdr:from>
    <xdr:to>
      <xdr:col>51</xdr:col>
      <xdr:colOff>19050</xdr:colOff>
      <xdr:row>0</xdr:row>
      <xdr:rowOff>1323975</xdr:rowOff>
    </xdr:to>
    <xdr:grpSp>
      <xdr:nvGrpSpPr>
        <xdr:cNvPr id="2" name="Grupo 1">
          <a:extLst>
            <a:ext uri="{FF2B5EF4-FFF2-40B4-BE49-F238E27FC236}">
              <a16:creationId xmlns:a16="http://schemas.microsoft.com/office/drawing/2014/main" id="{09BE3F85-38C1-453C-931D-6CD125BEB24D}"/>
            </a:ext>
          </a:extLst>
        </xdr:cNvPr>
        <xdr:cNvGrpSpPr/>
      </xdr:nvGrpSpPr>
      <xdr:grpSpPr>
        <a:xfrm>
          <a:off x="357188" y="142875"/>
          <a:ext cx="23545800" cy="1181100"/>
          <a:chOff x="357188" y="142875"/>
          <a:chExt cx="23545800" cy="1181100"/>
        </a:xfrm>
      </xdr:grpSpPr>
      <xdr:grpSp>
        <xdr:nvGrpSpPr>
          <xdr:cNvPr id="27" name="Group 4">
            <a:extLst>
              <a:ext uri="{FF2B5EF4-FFF2-40B4-BE49-F238E27FC236}">
                <a16:creationId xmlns:a16="http://schemas.microsoft.com/office/drawing/2014/main" id="{06C7FA96-CA31-47AB-BD28-530AE502D693}"/>
              </a:ext>
            </a:extLst>
          </xdr:cNvPr>
          <xdr:cNvGrpSpPr>
            <a:grpSpLocks/>
          </xdr:cNvGrpSpPr>
        </xdr:nvGrpSpPr>
        <xdr:grpSpPr bwMode="auto">
          <a:xfrm>
            <a:off x="357188" y="142875"/>
            <a:ext cx="23545800" cy="1181100"/>
            <a:chOff x="-11" y="0"/>
            <a:chExt cx="1406" cy="135"/>
          </a:xfrm>
        </xdr:grpSpPr>
        <xdr:sp macro="" textlink="">
          <xdr:nvSpPr>
            <xdr:cNvPr id="28" name="1 CuadroTexto">
              <a:extLst>
                <a:ext uri="{FF2B5EF4-FFF2-40B4-BE49-F238E27FC236}">
                  <a16:creationId xmlns:a16="http://schemas.microsoft.com/office/drawing/2014/main" id="{57E8AC2A-601D-4278-95E7-909D4D684EF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41CCF6C7-1319-4EE6-9847-CFFFA6D1300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7898EF91-B6D7-4944-927A-9008D536E28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F76EA06-6E41-4D4D-9867-BB98A72C2CC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CD888A59-A3B7-4AF5-AB22-13E540A199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B298FCA9-0FEC-4A02-9313-DB45ACEA635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E259D3BD-BD6E-4310-BA3D-28411E3A6BC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336AC86C-EA1E-453A-8E7C-5DDDE521092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3A8FA69E-A2DB-4FF7-B513-BD865DD4473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F25D1429-AD31-4366-9F35-F75A816EAA0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9957426A-4665-4219-9323-DF328060BA0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4F23C34E-5C57-439E-9E97-014DE3F527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1188" y="180976"/>
            <a:ext cx="102471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299357</xdr:colOff>
      <xdr:row>0</xdr:row>
      <xdr:rowOff>56129</xdr:rowOff>
    </xdr:from>
    <xdr:to>
      <xdr:col>2</xdr:col>
      <xdr:colOff>1250156</xdr:colOff>
      <xdr:row>2</xdr:row>
      <xdr:rowOff>345850</xdr:rowOff>
    </xdr:to>
    <xdr:pic>
      <xdr:nvPicPr>
        <xdr:cNvPr id="3" name="Imagen 81">
          <a:extLst>
            <a:ext uri="{FF2B5EF4-FFF2-40B4-BE49-F238E27FC236}">
              <a16:creationId xmlns:a16="http://schemas.microsoft.com/office/drawing/2014/main" id="{B3EC1FDF-57FA-46A0-A2FA-EBE259F68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982" y="56129"/>
          <a:ext cx="950799" cy="1027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47</xdr:col>
      <xdr:colOff>47625</xdr:colOff>
      <xdr:row>0</xdr:row>
      <xdr:rowOff>1732189</xdr:rowOff>
    </xdr:to>
    <xdr:grpSp>
      <xdr:nvGrpSpPr>
        <xdr:cNvPr id="15" name="Grupo 14">
          <a:extLst>
            <a:ext uri="{FF2B5EF4-FFF2-40B4-BE49-F238E27FC236}">
              <a16:creationId xmlns:a16="http://schemas.microsoft.com/office/drawing/2014/main" id="{F5E41B84-1A59-48C4-97CB-B65B24C6C796}"/>
            </a:ext>
          </a:extLst>
        </xdr:cNvPr>
        <xdr:cNvGrpSpPr/>
      </xdr:nvGrpSpPr>
      <xdr:grpSpPr>
        <a:xfrm>
          <a:off x="762000" y="0"/>
          <a:ext cx="18335625" cy="1732189"/>
          <a:chOff x="428625" y="0"/>
          <a:chExt cx="18335625" cy="1732189"/>
        </a:xfrm>
      </xdr:grpSpPr>
      <xdr:grpSp>
        <xdr:nvGrpSpPr>
          <xdr:cNvPr id="16" name="Group 4">
            <a:extLst>
              <a:ext uri="{FF2B5EF4-FFF2-40B4-BE49-F238E27FC236}">
                <a16:creationId xmlns:a16="http://schemas.microsoft.com/office/drawing/2014/main" id="{53BD480C-1921-475E-946E-7B3A6BDE9C56}"/>
              </a:ext>
            </a:extLst>
          </xdr:cNvPr>
          <xdr:cNvGrpSpPr>
            <a:grpSpLocks/>
          </xdr:cNvGrpSpPr>
        </xdr:nvGrpSpPr>
        <xdr:grpSpPr bwMode="auto">
          <a:xfrm>
            <a:off x="428625" y="0"/>
            <a:ext cx="18335625" cy="1732189"/>
            <a:chOff x="-11" y="0"/>
            <a:chExt cx="1406" cy="135"/>
          </a:xfrm>
        </xdr:grpSpPr>
        <xdr:sp macro="" textlink="">
          <xdr:nvSpPr>
            <xdr:cNvPr id="18" name="1 CuadroTexto">
              <a:extLst>
                <a:ext uri="{FF2B5EF4-FFF2-40B4-BE49-F238E27FC236}">
                  <a16:creationId xmlns:a16="http://schemas.microsoft.com/office/drawing/2014/main" id="{13C164AF-38A3-4B63-A015-747B2155353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F985D41-71E8-41CB-B2B9-D57061B1BA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08D9C487-F3DD-4CBB-8D49-7C24A586068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A4192EE-A2D0-4C85-8E20-3D966F76307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522D0235-7581-4D8A-BB43-C86BDFA7162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33A8A6F0-F7C3-4A77-87D3-307B6B53C8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089D0F4-BE5C-409E-B84D-D8E8B703307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A3E78FE-376C-420D-A0CD-A18695967F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4E05D6D-9291-4253-A01B-C0DD20357E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149D2A43-6214-4268-9AE3-32057F38E3C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928B859-7EEA-46EA-9C5D-4E753A95CE4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654510CE-8AB1-4C37-B317-7C1EB2DC0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90500"/>
            <a:ext cx="1333500" cy="133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238125</xdr:colOff>
      <xdr:row>0</xdr:row>
      <xdr:rowOff>47630</xdr:rowOff>
    </xdr:from>
    <xdr:to>
      <xdr:col>42</xdr:col>
      <xdr:colOff>238124</xdr:colOff>
      <xdr:row>0</xdr:row>
      <xdr:rowOff>1524000</xdr:rowOff>
    </xdr:to>
    <xdr:grpSp>
      <xdr:nvGrpSpPr>
        <xdr:cNvPr id="15" name="Grupo 14">
          <a:extLst>
            <a:ext uri="{FF2B5EF4-FFF2-40B4-BE49-F238E27FC236}">
              <a16:creationId xmlns:a16="http://schemas.microsoft.com/office/drawing/2014/main" id="{23F28D1A-9B1F-471D-AD1C-9C2AC0DC5B0C}"/>
            </a:ext>
          </a:extLst>
        </xdr:cNvPr>
        <xdr:cNvGrpSpPr/>
      </xdr:nvGrpSpPr>
      <xdr:grpSpPr>
        <a:xfrm>
          <a:off x="1000125" y="47630"/>
          <a:ext cx="26003249" cy="1476370"/>
          <a:chOff x="428625" y="0"/>
          <a:chExt cx="18335625" cy="1732189"/>
        </a:xfrm>
      </xdr:grpSpPr>
      <xdr:grpSp>
        <xdr:nvGrpSpPr>
          <xdr:cNvPr id="16" name="Group 4">
            <a:extLst>
              <a:ext uri="{FF2B5EF4-FFF2-40B4-BE49-F238E27FC236}">
                <a16:creationId xmlns:a16="http://schemas.microsoft.com/office/drawing/2014/main" id="{04A19B3D-1562-4B4E-BF89-5A55A4601C5D}"/>
              </a:ext>
            </a:extLst>
          </xdr:cNvPr>
          <xdr:cNvGrpSpPr>
            <a:grpSpLocks/>
          </xdr:cNvGrpSpPr>
        </xdr:nvGrpSpPr>
        <xdr:grpSpPr bwMode="auto">
          <a:xfrm>
            <a:off x="428625" y="0"/>
            <a:ext cx="18335625" cy="1732189"/>
            <a:chOff x="-11" y="0"/>
            <a:chExt cx="1406" cy="135"/>
          </a:xfrm>
        </xdr:grpSpPr>
        <xdr:sp macro="" textlink="">
          <xdr:nvSpPr>
            <xdr:cNvPr id="18" name="1 CuadroTexto">
              <a:extLst>
                <a:ext uri="{FF2B5EF4-FFF2-40B4-BE49-F238E27FC236}">
                  <a16:creationId xmlns:a16="http://schemas.microsoft.com/office/drawing/2014/main" id="{9E0BF0FA-0CB2-4E1A-94D2-6DCE23ED1D1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1C4DD51-F6B9-4E46-AEB5-9BAB0C55F1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D2034795-D8B2-48D4-BDB5-9F7DF07E26F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53BE7ED-938A-4E2B-89E6-D3F88003B0F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B215AB7-B294-495C-8E7D-76F796A3CB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414E7A4-5175-47E9-A0C9-89F17CCFAC1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A6C15F39-46B8-4644-AECE-7CD553EB3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2DF6FD55-0604-4FCA-9AC7-8DE6875363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8BF8FD75-C4F9-4D4D-9C10-026E751351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8" name="13 CuadroTexto">
              <a:extLst>
                <a:ext uri="{FF2B5EF4-FFF2-40B4-BE49-F238E27FC236}">
                  <a16:creationId xmlns:a16="http://schemas.microsoft.com/office/drawing/2014/main" id="{CE126DBB-979B-4912-A994-A1102610B57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2E11CB39-AB40-4CC8-B861-6724A338893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967E75F1-E3E5-43C0-AEF1-63C840699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5876" y="27932"/>
            <a:ext cx="990751" cy="1585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154341AE-4B15-4FD8-9022-C1289E253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320"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C325BE34-3486-4F16-A548-ADED4100B4A5}"/>
            </a:ext>
          </a:extLst>
        </xdr:cNvPr>
        <xdr:cNvGrpSpPr>
          <a:grpSpLocks/>
        </xdr:cNvGrpSpPr>
      </xdr:nvGrpSpPr>
      <xdr:grpSpPr bwMode="auto">
        <a:xfrm>
          <a:off x="0" y="76200"/>
          <a:ext cx="53879750" cy="1631950"/>
          <a:chOff x="-11" y="0"/>
          <a:chExt cx="1406" cy="135"/>
        </a:xfrm>
      </xdr:grpSpPr>
      <xdr:sp macro="" textlink="">
        <xdr:nvSpPr>
          <xdr:cNvPr id="3" name="1 CuadroTexto">
            <a:extLst>
              <a:ext uri="{FF2B5EF4-FFF2-40B4-BE49-F238E27FC236}">
                <a16:creationId xmlns:a16="http://schemas.microsoft.com/office/drawing/2014/main" id="{1C260C06-12DF-E525-BE5C-119933DB5D7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72B3C2FE-66F0-D158-99B1-A7D2853D5F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D73C074-1A6F-133F-E5B9-C55909AC5FD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7E14683-1606-BAD0-8744-B966F2A90F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165E69BD-CB4D-7D83-0466-2649E178DFB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FE5A6CA-2EC7-C0FE-B539-55F0F788C22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4A68A0A-710E-0D92-E3A5-9DB2D32F87A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D2C5013-4B3E-3A28-0DFB-CEB8971642A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1D24B9-0821-C256-0266-227EE4805B1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40B76371-6091-4C4A-AAC8-007649F2A97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77B18F62-859D-84E5-353B-F8E7D67AC65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1489363</xdr:colOff>
      <xdr:row>0</xdr:row>
      <xdr:rowOff>174625</xdr:rowOff>
    </xdr:from>
    <xdr:to>
      <xdr:col>4</xdr:col>
      <xdr:colOff>947022</xdr:colOff>
      <xdr:row>1</xdr:row>
      <xdr:rowOff>1174750</xdr:rowOff>
    </xdr:to>
    <xdr:pic>
      <xdr:nvPicPr>
        <xdr:cNvPr id="14" name="Imagen 81">
          <a:extLst>
            <a:ext uri="{FF2B5EF4-FFF2-40B4-BE49-F238E27FC236}">
              <a16:creationId xmlns:a16="http://schemas.microsoft.com/office/drawing/2014/main" id="{C0F07B7F-7F20-4848-9231-C8E39E5AC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51463" y="174625"/>
          <a:ext cx="762584"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80D58C6E-EA8F-4E4C-B5EF-5AD44837B0DB}"/>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7801E17A-43BE-3C44-738B-41661EA0AF4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DC6B313-C162-A28B-7A8C-40E540C7A1C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9F5EDED-491E-0D7C-F575-F1E112649A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56198B7-FA1C-C65A-2449-99A556A4955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C75A7EE-3391-872B-A3E9-EE7797C4721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D062644-9501-D157-BBDD-428BF7E280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5F5BB65-21DA-67FE-BDCE-170EB74C238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9358F7E-71A5-6DCB-9BB3-F61EBE5D42A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C599327-4DF2-8D08-B253-7550148385F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D79A27D8-63BA-472E-9378-15B13D01F44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685A89E-BC75-AE05-E5C2-9D5D9FE73CA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169E90CF-D161-40E2-9148-BFFAB5373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2892425" cy="16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25EC7EB-1429-46FD-AFFB-D938F061FDA6}"/>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4BDB6CEE-FAE5-AF06-F217-150ADB05E24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093976D-3C50-05D9-A479-91A891F3F3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8FC16C7-C4C5-71F2-C936-F15C8B6917D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F628057-6621-57EC-BC41-3C4A4E5B0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5DB734B-5883-4E5F-B260-B9A5F0E7E9E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F566FDEF-26CA-FBDB-F03C-627A77ADD7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35B92BF-89EE-096F-C64A-6DBC1874A58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2BC7F0C-AE14-9ABE-6DD8-CD0BCE41D8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28008974-2631-DA47-96CC-139D9E4F42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E2C51959-C4E3-224F-174B-3D681479DD2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66300B60-D425-6D43-3D8B-7F51A709365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7EE777DE-0B08-443A-9BEA-A32B36BF0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190500"/>
          <a:ext cx="2266950" cy="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C29A9719-B3E8-4B8A-9D5F-66EBD6DEE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1"/>
          <a:ext cx="742950" cy="57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95FF514B-144E-442E-8E52-1FA803662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509EB9A-C99D-4DB0-933A-5D8193ADFAF4}">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2FBA5D8-4E08-4CF9-9567-1D77FB4C8154}"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4" dataDxfId="403">
  <autoFilter ref="B209:C219" xr:uid="{00000000-0009-0000-0100-00000B000000}"/>
  <tableColumns count="2">
    <tableColumn id="1" xr3:uid="{00000000-0010-0000-0B00-000001000000}" name="Criterios" dataDxfId="402"/>
    <tableColumn id="2" xr3:uid="{00000000-0010-0000-0B00-000002000000}" name="Subcriterios" dataDxfId="40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83" dataDxfId="382">
  <autoFilter ref="I1:I31" xr:uid="{00000000-0009-0000-0100-000009000000}"/>
  <tableColumns count="1">
    <tableColumn id="1" xr3:uid="{00000000-0010-0000-0900-000001000000}" name="N° CAUSA" dataDxfId="38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80" dataDxfId="378" headerRowBorderDxfId="379" tableBorderDxfId="377" totalsRowBorderDxfId="376">
  <autoFilter ref="AB21:AD35" xr:uid="{00000000-0009-0000-0100-00000A000000}"/>
  <tableColumns count="3">
    <tableColumn id="1" xr3:uid="{00000000-0010-0000-0A00-000001000000}" name="PROCESOS" dataDxfId="375"/>
    <tableColumn id="2" xr3:uid="{00000000-0010-0000-0A00-000002000000}" name="OBJETIVO" dataDxfId="374"/>
    <tableColumn id="3" xr3:uid="{6435163B-E1DA-4444-9A5F-7B0BCE8C7A3E}" name="ALCANCE" dataDxfId="37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5DB163C-25B8-42AC-8DF9-FA4BFCFBD0C8}" name="Tabla11214" displayName="Tabla11214" ref="B209:C219" totalsRowShown="0" headerRowDxfId="372" dataDxfId="371">
  <autoFilter ref="B209:C219" xr:uid="{00000000-0009-0000-0100-00000B000000}"/>
  <tableColumns count="2">
    <tableColumn id="1" xr3:uid="{D4E2D9B8-491C-4E92-B622-6BB73F89087D}" name="Criterios" dataDxfId="370"/>
    <tableColumn id="2" xr3:uid="{F90136FD-3CF1-4426-901C-13D245168344}" name="Subcriterios" dataDxfId="36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00">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99" dataDxfId="398">
  <autoFilter ref="E1:E201" xr:uid="{00000000-0009-0000-0100-000004000000}"/>
  <tableColumns count="1">
    <tableColumn id="1" xr3:uid="{00000000-0010-0000-0100-000001000000}" name="N° RIESGO" dataDxfId="39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96" dataDxfId="395">
  <autoFilter ref="K1:K16" xr:uid="{00000000-0009-0000-0100-000005000000}"/>
  <sortState xmlns:xlrd2="http://schemas.microsoft.com/office/spreadsheetml/2017/richdata2" ref="K2:K16">
    <sortCondition ref="K14"/>
  </sortState>
  <tableColumns count="1">
    <tableColumn id="1" xr3:uid="{00000000-0010-0000-0200-000001000000}" name="PROCESOS" dataDxfId="39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93" dataDxfId="392">
  <autoFilter ref="O1:O6" xr:uid="{00000000-0009-0000-0100-00000C000000}"/>
  <sortState xmlns:xlrd2="http://schemas.microsoft.com/office/spreadsheetml/2017/richdata2" ref="O2:O6">
    <sortCondition ref="O1"/>
  </sortState>
  <tableColumns count="1">
    <tableColumn id="1" xr3:uid="{00000000-0010-0000-0300-000001000000}" name="IMPACTO" dataDxfId="39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90" dataDxfId="389">
  <autoFilter ref="G1:G31" xr:uid="{00000000-0009-0000-0100-000002000000}"/>
  <tableColumns count="1">
    <tableColumn id="1" xr3:uid="{00000000-0010-0000-0500-000001000000}" name="N° CONTROL" dataDxfId="38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87" dataDxfId="386">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8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84">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840" t="s">
        <v>3</v>
      </c>
      <c r="D2" s="7"/>
    </row>
    <row r="3" spans="1:4" ht="38.25">
      <c r="A3" s="840"/>
      <c r="B3" s="4" t="s">
        <v>4</v>
      </c>
      <c r="C3" s="4" t="s">
        <v>5</v>
      </c>
      <c r="D3" s="7"/>
    </row>
    <row r="4" spans="1:4" ht="51">
      <c r="A4" s="840"/>
      <c r="B4" s="4" t="s">
        <v>6</v>
      </c>
      <c r="C4" s="4" t="s">
        <v>7</v>
      </c>
    </row>
    <row r="5" spans="1:4" ht="38.25">
      <c r="A5" s="840"/>
      <c r="B5" s="4" t="s">
        <v>8</v>
      </c>
      <c r="C5" s="4" t="s">
        <v>9</v>
      </c>
    </row>
    <row r="6" spans="1:4" ht="51">
      <c r="A6" s="840"/>
      <c r="B6" s="4" t="s">
        <v>10</v>
      </c>
      <c r="C6" s="4" t="s">
        <v>11</v>
      </c>
    </row>
    <row r="7" spans="1:4" ht="51">
      <c r="A7" s="840"/>
      <c r="B7" s="4" t="s">
        <v>12</v>
      </c>
      <c r="C7" s="4" t="s">
        <v>13</v>
      </c>
    </row>
    <row r="8" spans="1:4" ht="38.25">
      <c r="A8" s="840"/>
      <c r="B8" s="4" t="s">
        <v>14</v>
      </c>
      <c r="C8" s="4" t="s">
        <v>15</v>
      </c>
    </row>
    <row r="9" spans="1:4" ht="63.75">
      <c r="A9" s="840" t="s">
        <v>16</v>
      </c>
      <c r="B9" s="4" t="s">
        <v>17</v>
      </c>
      <c r="C9" s="4" t="s">
        <v>18</v>
      </c>
    </row>
    <row r="10" spans="1:4" ht="51">
      <c r="A10" s="840"/>
      <c r="B10" s="4" t="s">
        <v>19</v>
      </c>
      <c r="C10" s="4" t="s">
        <v>20</v>
      </c>
    </row>
    <row r="11" spans="1:4" ht="63.75">
      <c r="A11" s="840"/>
      <c r="B11" s="4" t="s">
        <v>21</v>
      </c>
      <c r="C11" s="4" t="s">
        <v>22</v>
      </c>
    </row>
    <row r="12" spans="1:4" ht="76.5">
      <c r="A12" s="840"/>
      <c r="B12" s="4" t="s">
        <v>23</v>
      </c>
      <c r="C12" s="4" t="s">
        <v>24</v>
      </c>
    </row>
    <row r="13" spans="1:4" ht="51">
      <c r="A13" s="840"/>
      <c r="B13" s="4" t="s">
        <v>25</v>
      </c>
      <c r="C13" s="4" t="s">
        <v>26</v>
      </c>
    </row>
    <row r="14" spans="1:4" ht="63.75">
      <c r="A14" s="840"/>
      <c r="B14" s="4" t="s">
        <v>27</v>
      </c>
      <c r="C14" s="4" t="s">
        <v>28</v>
      </c>
    </row>
    <row r="15" spans="1:4" ht="38.25">
      <c r="A15" s="841" t="s">
        <v>29</v>
      </c>
      <c r="B15" s="4" t="s">
        <v>30</v>
      </c>
      <c r="C15" s="4" t="s">
        <v>31</v>
      </c>
    </row>
    <row r="16" spans="1:4" ht="63.75">
      <c r="A16" s="842"/>
      <c r="B16" s="4" t="s">
        <v>32</v>
      </c>
      <c r="C16" s="4" t="s">
        <v>33</v>
      </c>
    </row>
    <row r="17" spans="1:3" ht="63.75">
      <c r="A17" s="842"/>
      <c r="B17" s="4" t="s">
        <v>34</v>
      </c>
      <c r="C17" s="4" t="s">
        <v>35</v>
      </c>
    </row>
    <row r="18" spans="1:3" ht="51">
      <c r="A18" s="842"/>
      <c r="B18" s="4" t="s">
        <v>36</v>
      </c>
      <c r="C18" s="4" t="s">
        <v>37</v>
      </c>
    </row>
    <row r="19" spans="1:3" ht="51">
      <c r="A19" s="842"/>
      <c r="B19" s="4" t="s">
        <v>38</v>
      </c>
      <c r="C19" s="4" t="s">
        <v>39</v>
      </c>
    </row>
    <row r="20" spans="1:3" ht="63.75">
      <c r="A20" s="842"/>
      <c r="B20" s="4" t="s">
        <v>40</v>
      </c>
      <c r="C20" s="4" t="s">
        <v>41</v>
      </c>
    </row>
    <row r="21" spans="1:3" ht="140.25">
      <c r="A21" s="842"/>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B4" sqref="B4:H5"/>
    </sheetView>
  </sheetViews>
  <sheetFormatPr baseColWidth="10" defaultColWidth="14.28515625" defaultRowHeight="12.75"/>
  <cols>
    <col min="1" max="2" width="14.28515625" style="245"/>
    <col min="3" max="3" width="17" style="245" customWidth="1"/>
    <col min="4" max="4" width="14.28515625" style="245"/>
    <col min="5" max="5" width="46" style="245" customWidth="1"/>
    <col min="6" max="16384" width="14.28515625" style="245"/>
  </cols>
  <sheetData>
    <row r="1" spans="2:6" ht="24" customHeight="1" thickBot="1">
      <c r="B1" s="1193" t="s">
        <v>954</v>
      </c>
      <c r="C1" s="1194"/>
      <c r="D1" s="1194"/>
      <c r="E1" s="1194"/>
      <c r="F1" s="1195"/>
    </row>
    <row r="2" spans="2:6" ht="16.5" thickBot="1">
      <c r="B2" s="246"/>
      <c r="C2" s="246"/>
      <c r="D2" s="246"/>
      <c r="E2" s="246"/>
      <c r="F2" s="246"/>
    </row>
    <row r="3" spans="2:6" ht="16.5" thickBot="1">
      <c r="B3" s="1196" t="s">
        <v>955</v>
      </c>
      <c r="C3" s="1197"/>
      <c r="D3" s="1197"/>
      <c r="E3" s="247" t="s">
        <v>956</v>
      </c>
      <c r="F3" s="248" t="s">
        <v>957</v>
      </c>
    </row>
    <row r="4" spans="2:6" ht="31.5">
      <c r="B4" s="1198" t="s">
        <v>958</v>
      </c>
      <c r="C4" s="1200" t="s">
        <v>155</v>
      </c>
      <c r="D4" s="249" t="s">
        <v>168</v>
      </c>
      <c r="E4" s="250" t="s">
        <v>959</v>
      </c>
      <c r="F4" s="251">
        <v>0.25</v>
      </c>
    </row>
    <row r="5" spans="2:6" ht="47.25">
      <c r="B5" s="1199"/>
      <c r="C5" s="1201"/>
      <c r="D5" s="252" t="s">
        <v>182</v>
      </c>
      <c r="E5" s="253" t="s">
        <v>960</v>
      </c>
      <c r="F5" s="254">
        <v>0.15</v>
      </c>
    </row>
    <row r="6" spans="2:6" ht="47.25">
      <c r="B6" s="1199"/>
      <c r="C6" s="1201"/>
      <c r="D6" s="252" t="s">
        <v>260</v>
      </c>
      <c r="E6" s="253" t="s">
        <v>961</v>
      </c>
      <c r="F6" s="254">
        <v>0.1</v>
      </c>
    </row>
    <row r="7" spans="2:6" ht="63">
      <c r="B7" s="1199"/>
      <c r="C7" s="1201" t="s">
        <v>156</v>
      </c>
      <c r="D7" s="252" t="s">
        <v>264</v>
      </c>
      <c r="E7" s="253" t="s">
        <v>962</v>
      </c>
      <c r="F7" s="254">
        <v>0.25</v>
      </c>
    </row>
    <row r="8" spans="2:6" ht="31.5">
      <c r="B8" s="1199"/>
      <c r="C8" s="1201"/>
      <c r="D8" s="252" t="s">
        <v>169</v>
      </c>
      <c r="E8" s="253" t="s">
        <v>963</v>
      </c>
      <c r="F8" s="254">
        <v>0.15</v>
      </c>
    </row>
    <row r="9" spans="2:6" ht="47.25">
      <c r="B9" s="1199" t="s">
        <v>964</v>
      </c>
      <c r="C9" s="1201" t="s">
        <v>158</v>
      </c>
      <c r="D9" s="252" t="s">
        <v>183</v>
      </c>
      <c r="E9" s="253" t="s">
        <v>965</v>
      </c>
      <c r="F9" s="255" t="s">
        <v>966</v>
      </c>
    </row>
    <row r="10" spans="2:6" ht="63">
      <c r="B10" s="1199"/>
      <c r="C10" s="1201"/>
      <c r="D10" s="252" t="s">
        <v>170</v>
      </c>
      <c r="E10" s="253" t="s">
        <v>967</v>
      </c>
      <c r="F10" s="255" t="s">
        <v>966</v>
      </c>
    </row>
    <row r="11" spans="2:6" ht="47.25">
      <c r="B11" s="1199"/>
      <c r="C11" s="1201" t="s">
        <v>159</v>
      </c>
      <c r="D11" s="252" t="s">
        <v>171</v>
      </c>
      <c r="E11" s="253" t="s">
        <v>968</v>
      </c>
      <c r="F11" s="255" t="s">
        <v>966</v>
      </c>
    </row>
    <row r="12" spans="2:6" ht="47.25">
      <c r="B12" s="1199"/>
      <c r="C12" s="1201"/>
      <c r="D12" s="252" t="s">
        <v>191</v>
      </c>
      <c r="E12" s="253" t="s">
        <v>969</v>
      </c>
      <c r="F12" s="255" t="s">
        <v>966</v>
      </c>
    </row>
    <row r="13" spans="2:6" ht="31.5">
      <c r="B13" s="1199"/>
      <c r="C13" s="1201" t="s">
        <v>160</v>
      </c>
      <c r="D13" s="252" t="s">
        <v>174</v>
      </c>
      <c r="E13" s="253" t="s">
        <v>970</v>
      </c>
      <c r="F13" s="255" t="s">
        <v>966</v>
      </c>
    </row>
    <row r="14" spans="2:6" ht="32.25" thickBot="1">
      <c r="B14" s="1202"/>
      <c r="C14" s="1203"/>
      <c r="D14" s="256" t="s">
        <v>172</v>
      </c>
      <c r="E14" s="257" t="s">
        <v>971</v>
      </c>
      <c r="F14" s="258" t="s">
        <v>966</v>
      </c>
    </row>
    <row r="15" spans="2:6" ht="49.5" customHeight="1">
      <c r="B15" s="1192" t="s">
        <v>972</v>
      </c>
      <c r="C15" s="1192"/>
      <c r="D15" s="1192"/>
      <c r="E15" s="1192"/>
      <c r="F15" s="1192"/>
    </row>
    <row r="16" spans="2:6" ht="27" customHeight="1">
      <c r="B16" s="25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4" zoomScale="55" zoomScaleNormal="55" workbookViewId="0">
      <selection activeCell="AC23" sqref="AC23"/>
    </sheetView>
  </sheetViews>
  <sheetFormatPr baseColWidth="10"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8" t="s">
        <v>973</v>
      </c>
      <c r="E1" s="8" t="s">
        <v>974</v>
      </c>
      <c r="F1" s="8"/>
      <c r="G1" s="8" t="s">
        <v>975</v>
      </c>
      <c r="H1" s="8"/>
      <c r="I1" s="8" t="s">
        <v>976</v>
      </c>
      <c r="K1" s="8" t="s">
        <v>977</v>
      </c>
      <c r="M1" s="15" t="s">
        <v>977</v>
      </c>
      <c r="O1" s="10" t="s">
        <v>978</v>
      </c>
      <c r="Q1" t="s">
        <v>979</v>
      </c>
    </row>
    <row r="2" spans="3:25">
      <c r="C2">
        <v>9000</v>
      </c>
      <c r="E2" s="13" t="s">
        <v>366</v>
      </c>
      <c r="F2" s="13"/>
      <c r="G2" s="13" t="s">
        <v>980</v>
      </c>
      <c r="H2" s="13"/>
      <c r="I2" s="13" t="s">
        <v>981</v>
      </c>
      <c r="K2" s="14" t="s">
        <v>982</v>
      </c>
      <c r="M2" s="16" t="s">
        <v>982</v>
      </c>
      <c r="O2" s="10" t="s">
        <v>919</v>
      </c>
      <c r="Q2" t="s">
        <v>983</v>
      </c>
    </row>
    <row r="3" spans="3:25">
      <c r="C3">
        <v>9001</v>
      </c>
      <c r="E3" s="13" t="s">
        <v>380</v>
      </c>
      <c r="F3" s="13"/>
      <c r="G3" s="13" t="s">
        <v>984</v>
      </c>
      <c r="H3" s="13"/>
      <c r="I3" s="13" t="s">
        <v>985</v>
      </c>
      <c r="K3" s="14" t="s">
        <v>986</v>
      </c>
      <c r="M3" s="16" t="s">
        <v>986</v>
      </c>
      <c r="O3" s="10" t="s">
        <v>923</v>
      </c>
      <c r="Q3" t="s">
        <v>987</v>
      </c>
    </row>
    <row r="4" spans="3:25">
      <c r="C4">
        <v>9002</v>
      </c>
      <c r="E4" s="13" t="s">
        <v>390</v>
      </c>
      <c r="F4" s="13"/>
      <c r="G4" s="13" t="s">
        <v>988</v>
      </c>
      <c r="H4" s="13"/>
      <c r="I4" s="13" t="s">
        <v>989</v>
      </c>
      <c r="K4" s="14" t="s">
        <v>990</v>
      </c>
      <c r="M4" s="16" t="s">
        <v>991</v>
      </c>
      <c r="O4" s="10" t="s">
        <v>331</v>
      </c>
      <c r="Q4" t="s">
        <v>992</v>
      </c>
      <c r="S4" t="s">
        <v>993</v>
      </c>
    </row>
    <row r="5" spans="3:25">
      <c r="C5">
        <v>9003</v>
      </c>
      <c r="E5" s="13" t="s">
        <v>399</v>
      </c>
      <c r="F5" s="13"/>
      <c r="G5" s="13" t="s">
        <v>994</v>
      </c>
      <c r="H5" s="13"/>
      <c r="I5" s="13" t="s">
        <v>995</v>
      </c>
      <c r="K5" s="14" t="s">
        <v>996</v>
      </c>
      <c r="M5" s="16" t="s">
        <v>996</v>
      </c>
      <c r="O5" s="10" t="s">
        <v>930</v>
      </c>
      <c r="Q5" t="s">
        <v>997</v>
      </c>
      <c r="S5" t="s">
        <v>998</v>
      </c>
    </row>
    <row r="6" spans="3:25" ht="17.25">
      <c r="C6">
        <v>9004</v>
      </c>
      <c r="E6" s="13" t="s">
        <v>411</v>
      </c>
      <c r="F6" s="13"/>
      <c r="G6" s="13" t="s">
        <v>999</v>
      </c>
      <c r="H6" s="13"/>
      <c r="I6" s="13" t="s">
        <v>1000</v>
      </c>
      <c r="K6" s="14" t="s">
        <v>1001</v>
      </c>
      <c r="M6" s="16" t="s">
        <v>1001</v>
      </c>
      <c r="O6" s="10" t="s">
        <v>934</v>
      </c>
      <c r="Q6" t="s">
        <v>1002</v>
      </c>
      <c r="S6" t="s">
        <v>1003</v>
      </c>
      <c r="V6" s="27" t="s">
        <v>1004</v>
      </c>
      <c r="W6" t="s">
        <v>1005</v>
      </c>
    </row>
    <row r="7" spans="3:25" ht="15.75" customHeight="1">
      <c r="C7">
        <v>9005</v>
      </c>
      <c r="E7" s="13" t="s">
        <v>422</v>
      </c>
      <c r="F7" s="13"/>
      <c r="G7" s="13" t="s">
        <v>1006</v>
      </c>
      <c r="H7" s="13"/>
      <c r="I7" s="13" t="s">
        <v>1007</v>
      </c>
      <c r="K7" s="14" t="s">
        <v>1008</v>
      </c>
      <c r="M7" s="16" t="s">
        <v>1008</v>
      </c>
      <c r="S7" t="s">
        <v>1009</v>
      </c>
      <c r="V7" s="17" t="s">
        <v>366</v>
      </c>
      <c r="W7">
        <v>0</v>
      </c>
      <c r="Y7">
        <f>SUMIFS($W$7:$W$15,$V$7:$V$15,V7)</f>
        <v>2</v>
      </c>
    </row>
    <row r="8" spans="3:25">
      <c r="C8">
        <v>9006</v>
      </c>
      <c r="E8" s="13" t="s">
        <v>432</v>
      </c>
      <c r="F8" s="13"/>
      <c r="G8" s="13" t="s">
        <v>1010</v>
      </c>
      <c r="H8" s="13"/>
      <c r="I8" s="13" t="s">
        <v>1011</v>
      </c>
      <c r="K8" s="14" t="s">
        <v>1012</v>
      </c>
      <c r="M8" s="16" t="s">
        <v>1013</v>
      </c>
      <c r="S8" t="s">
        <v>1014</v>
      </c>
      <c r="V8" s="17" t="s">
        <v>366</v>
      </c>
      <c r="W8">
        <v>0</v>
      </c>
      <c r="Y8">
        <f t="shared" ref="Y8:Y13" si="0">SUMIFS($W$7:$W$15,$V$7:$V$15,V8)</f>
        <v>2</v>
      </c>
    </row>
    <row r="9" spans="3:25">
      <c r="C9">
        <v>9007</v>
      </c>
      <c r="E9" s="13" t="s">
        <v>441</v>
      </c>
      <c r="F9" s="13"/>
      <c r="G9" s="13" t="s">
        <v>1015</v>
      </c>
      <c r="H9" s="13"/>
      <c r="I9" s="13" t="s">
        <v>1016</v>
      </c>
      <c r="K9" s="14" t="s">
        <v>1017</v>
      </c>
      <c r="M9" s="16" t="s">
        <v>1018</v>
      </c>
      <c r="O9" s="13" t="s">
        <v>1019</v>
      </c>
      <c r="S9" t="s">
        <v>1020</v>
      </c>
      <c r="V9" s="17" t="s">
        <v>366</v>
      </c>
      <c r="W9">
        <v>1</v>
      </c>
      <c r="Y9">
        <f t="shared" si="0"/>
        <v>2</v>
      </c>
    </row>
    <row r="10" spans="3:25">
      <c r="C10">
        <v>9008</v>
      </c>
      <c r="E10" s="13" t="s">
        <v>452</v>
      </c>
      <c r="F10" s="13"/>
      <c r="G10" s="13" t="s">
        <v>1021</v>
      </c>
      <c r="H10" s="13"/>
      <c r="I10" s="13" t="s">
        <v>1022</v>
      </c>
      <c r="K10" s="14" t="s">
        <v>1023</v>
      </c>
      <c r="M10" s="16" t="s">
        <v>1023</v>
      </c>
      <c r="O10" s="13" t="s">
        <v>1024</v>
      </c>
      <c r="S10" t="s">
        <v>1025</v>
      </c>
      <c r="V10" s="17" t="s">
        <v>366</v>
      </c>
      <c r="W10">
        <v>0</v>
      </c>
      <c r="Y10">
        <f t="shared" si="0"/>
        <v>2</v>
      </c>
    </row>
    <row r="11" spans="3:25">
      <c r="C11">
        <v>9009</v>
      </c>
      <c r="E11" s="13" t="s">
        <v>463</v>
      </c>
      <c r="F11" s="13"/>
      <c r="G11" s="13" t="s">
        <v>1026</v>
      </c>
      <c r="H11" s="13"/>
      <c r="I11" s="13" t="s">
        <v>1027</v>
      </c>
      <c r="K11" s="14" t="s">
        <v>1028</v>
      </c>
      <c r="M11" s="16" t="s">
        <v>1028</v>
      </c>
      <c r="O11" s="13" t="s">
        <v>1029</v>
      </c>
      <c r="S11" t="s">
        <v>1030</v>
      </c>
      <c r="V11" s="17" t="s">
        <v>366</v>
      </c>
      <c r="W11">
        <v>0</v>
      </c>
      <c r="Y11">
        <f t="shared" si="0"/>
        <v>2</v>
      </c>
    </row>
    <row r="12" spans="3:25" ht="15.75" customHeight="1">
      <c r="C12">
        <v>9010</v>
      </c>
      <c r="E12" s="13" t="s">
        <v>473</v>
      </c>
      <c r="F12" s="13"/>
      <c r="G12" s="13" t="s">
        <v>1031</v>
      </c>
      <c r="H12" s="13"/>
      <c r="I12" s="13" t="s">
        <v>1032</v>
      </c>
      <c r="K12" s="14" t="s">
        <v>1033</v>
      </c>
      <c r="M12" s="16" t="s">
        <v>1034</v>
      </c>
      <c r="O12" s="13" t="s">
        <v>367</v>
      </c>
      <c r="S12" t="s">
        <v>1035</v>
      </c>
      <c r="V12" s="17" t="s">
        <v>366</v>
      </c>
      <c r="W12">
        <v>1</v>
      </c>
      <c r="Y12">
        <f t="shared" si="0"/>
        <v>2</v>
      </c>
    </row>
    <row r="13" spans="3:25" ht="17.25" customHeight="1">
      <c r="C13">
        <v>9011</v>
      </c>
      <c r="E13" s="13" t="s">
        <v>484</v>
      </c>
      <c r="F13" s="13"/>
      <c r="G13" s="13" t="s">
        <v>1036</v>
      </c>
      <c r="H13" s="13"/>
      <c r="I13" s="13" t="s">
        <v>1037</v>
      </c>
      <c r="K13" s="14" t="s">
        <v>1038</v>
      </c>
      <c r="M13" s="16" t="s">
        <v>1038</v>
      </c>
      <c r="O13" s="13" t="s">
        <v>1039</v>
      </c>
      <c r="S13" t="s">
        <v>1040</v>
      </c>
      <c r="V13" s="17" t="s">
        <v>380</v>
      </c>
      <c r="W13">
        <v>2</v>
      </c>
      <c r="Y13">
        <f t="shared" si="0"/>
        <v>10</v>
      </c>
    </row>
    <row r="14" spans="3:25">
      <c r="C14">
        <v>9012</v>
      </c>
      <c r="E14" s="13" t="s">
        <v>496</v>
      </c>
      <c r="F14" s="13"/>
      <c r="G14" s="13" t="s">
        <v>1041</v>
      </c>
      <c r="H14" s="13"/>
      <c r="I14" s="13" t="s">
        <v>1042</v>
      </c>
      <c r="K14" s="14"/>
      <c r="O14" s="13"/>
      <c r="S14" t="s">
        <v>1043</v>
      </c>
      <c r="V14" s="17" t="s">
        <v>380</v>
      </c>
      <c r="W14">
        <v>8</v>
      </c>
      <c r="Y14">
        <v>7</v>
      </c>
    </row>
    <row r="15" spans="3:25">
      <c r="C15">
        <v>9013</v>
      </c>
      <c r="E15" s="13" t="s">
        <v>506</v>
      </c>
      <c r="F15" s="13"/>
      <c r="G15" s="13" t="s">
        <v>1044</v>
      </c>
      <c r="H15" s="13"/>
      <c r="I15" s="13" t="s">
        <v>1045</v>
      </c>
      <c r="O15" s="13"/>
      <c r="S15" t="s">
        <v>1046</v>
      </c>
      <c r="V15" s="17" t="s">
        <v>380</v>
      </c>
    </row>
    <row r="16" spans="3:25">
      <c r="C16">
        <v>9014</v>
      </c>
      <c r="E16" s="13" t="s">
        <v>515</v>
      </c>
      <c r="F16" s="13"/>
      <c r="G16" s="13" t="s">
        <v>1047</v>
      </c>
      <c r="H16" s="13"/>
      <c r="I16" s="13" t="s">
        <v>1048</v>
      </c>
      <c r="O16" s="13"/>
      <c r="S16" t="s">
        <v>1049</v>
      </c>
    </row>
    <row r="17" spans="3:30">
      <c r="C17">
        <v>9015</v>
      </c>
      <c r="E17" s="13" t="s">
        <v>528</v>
      </c>
      <c r="F17" s="13"/>
      <c r="G17" s="13" t="s">
        <v>1050</v>
      </c>
      <c r="H17" s="13"/>
      <c r="I17" s="13" t="s">
        <v>1051</v>
      </c>
      <c r="O17" s="13"/>
      <c r="S17" t="s">
        <v>1052</v>
      </c>
    </row>
    <row r="18" spans="3:30" ht="15.75" customHeight="1">
      <c r="C18">
        <v>9016</v>
      </c>
      <c r="E18" s="13" t="s">
        <v>545</v>
      </c>
      <c r="F18" s="13"/>
      <c r="G18" s="13" t="s">
        <v>1053</v>
      </c>
      <c r="H18" s="13"/>
      <c r="I18" s="13" t="s">
        <v>1054</v>
      </c>
      <c r="O18" s="13"/>
      <c r="S18" t="s">
        <v>1055</v>
      </c>
      <c r="U18" s="2"/>
      <c r="W18" t="b">
        <f>IF((W14&lt;Y14),"ESCRITORIO")</f>
        <v>0</v>
      </c>
    </row>
    <row r="19" spans="3:30">
      <c r="C19">
        <v>9017</v>
      </c>
      <c r="E19" s="13" t="s">
        <v>555</v>
      </c>
      <c r="F19" s="13"/>
      <c r="G19" s="13" t="s">
        <v>1056</v>
      </c>
      <c r="H19" s="13"/>
      <c r="I19" s="13" t="s">
        <v>1057</v>
      </c>
      <c r="O19" s="13"/>
      <c r="S19" t="s">
        <v>1058</v>
      </c>
    </row>
    <row r="20" spans="3:30" ht="21">
      <c r="C20">
        <v>9018</v>
      </c>
      <c r="E20" s="13" t="s">
        <v>570</v>
      </c>
      <c r="F20" s="13"/>
      <c r="G20" s="13" t="s">
        <v>1059</v>
      </c>
      <c r="H20" s="13"/>
      <c r="I20" s="13" t="s">
        <v>1060</v>
      </c>
      <c r="K20" s="10" t="s">
        <v>1061</v>
      </c>
      <c r="O20" s="13"/>
      <c r="S20" t="s">
        <v>1062</v>
      </c>
      <c r="X20">
        <f>ABS(W15-Y15)</f>
        <v>0</v>
      </c>
      <c r="AB20" s="138">
        <v>1</v>
      </c>
      <c r="AC20" s="138">
        <v>2</v>
      </c>
    </row>
    <row r="21" spans="3:30">
      <c r="C21">
        <v>9019</v>
      </c>
      <c r="E21" s="13" t="s">
        <v>581</v>
      </c>
      <c r="F21" s="13"/>
      <c r="G21" s="13" t="s">
        <v>1063</v>
      </c>
      <c r="H21" s="13"/>
      <c r="I21" s="13" t="s">
        <v>1064</v>
      </c>
      <c r="K21" t="s">
        <v>1065</v>
      </c>
      <c r="O21" s="13"/>
      <c r="S21" t="s">
        <v>1066</v>
      </c>
      <c r="AB21" s="137" t="s">
        <v>977</v>
      </c>
      <c r="AC21" s="137" t="s">
        <v>1067</v>
      </c>
      <c r="AD21" s="137" t="s">
        <v>1068</v>
      </c>
    </row>
    <row r="22" spans="3:30" ht="57">
      <c r="C22">
        <v>9020</v>
      </c>
      <c r="E22" s="13" t="s">
        <v>592</v>
      </c>
      <c r="G22" s="13" t="s">
        <v>1069</v>
      </c>
      <c r="H22" s="13"/>
      <c r="I22" s="13" t="s">
        <v>1070</v>
      </c>
      <c r="K22" t="s">
        <v>1071</v>
      </c>
      <c r="O22" s="13"/>
      <c r="S22" t="s">
        <v>1072</v>
      </c>
      <c r="AA22" s="138">
        <v>1</v>
      </c>
      <c r="AB22" s="275" t="s">
        <v>1033</v>
      </c>
      <c r="AC22" s="270" t="s">
        <v>1073</v>
      </c>
      <c r="AD22" s="279" t="s">
        <v>1074</v>
      </c>
    </row>
    <row r="23" spans="3:30" ht="71.25">
      <c r="C23">
        <v>9021</v>
      </c>
      <c r="E23" s="13" t="s">
        <v>603</v>
      </c>
      <c r="G23" s="13" t="s">
        <v>1075</v>
      </c>
      <c r="H23" s="13"/>
      <c r="I23" s="13" t="s">
        <v>1076</v>
      </c>
      <c r="K23" t="s">
        <v>1077</v>
      </c>
      <c r="S23" t="s">
        <v>1078</v>
      </c>
      <c r="AA23" s="138">
        <v>2</v>
      </c>
      <c r="AB23" s="275" t="s">
        <v>1079</v>
      </c>
      <c r="AC23" s="270" t="s">
        <v>1080</v>
      </c>
      <c r="AD23" s="279" t="s">
        <v>1081</v>
      </c>
    </row>
    <row r="24" spans="3:30" ht="85.5">
      <c r="C24">
        <v>9022</v>
      </c>
      <c r="E24" s="13" t="s">
        <v>613</v>
      </c>
      <c r="G24" s="13" t="s">
        <v>1082</v>
      </c>
      <c r="H24" s="13"/>
      <c r="I24" s="13" t="s">
        <v>1083</v>
      </c>
      <c r="S24" t="s">
        <v>1084</v>
      </c>
      <c r="AA24" s="138">
        <v>3</v>
      </c>
      <c r="AB24" s="276" t="s">
        <v>1012</v>
      </c>
      <c r="AC24" s="270" t="s">
        <v>1085</v>
      </c>
      <c r="AD24" s="279" t="s">
        <v>1086</v>
      </c>
    </row>
    <row r="25" spans="3:30" ht="42.75">
      <c r="C25">
        <v>9023</v>
      </c>
      <c r="E25" s="13" t="s">
        <v>1087</v>
      </c>
      <c r="G25" s="13" t="s">
        <v>1088</v>
      </c>
      <c r="H25" s="13"/>
      <c r="I25" s="13" t="s">
        <v>1089</v>
      </c>
      <c r="S25" t="s">
        <v>1090</v>
      </c>
      <c r="AA25" s="138">
        <v>4</v>
      </c>
      <c r="AB25" s="276" t="s">
        <v>1091</v>
      </c>
      <c r="AC25" s="270" t="s">
        <v>1092</v>
      </c>
      <c r="AD25" s="279" t="s">
        <v>1093</v>
      </c>
    </row>
    <row r="26" spans="3:30" ht="71.25">
      <c r="C26">
        <v>9024</v>
      </c>
      <c r="E26" s="13" t="s">
        <v>1094</v>
      </c>
      <c r="G26" s="13" t="s">
        <v>1095</v>
      </c>
      <c r="H26" s="13"/>
      <c r="I26" s="13" t="s">
        <v>1096</v>
      </c>
      <c r="K26" t="s">
        <v>1097</v>
      </c>
      <c r="S26" t="s">
        <v>1098</v>
      </c>
      <c r="AA26" s="138">
        <v>5</v>
      </c>
      <c r="AB26" s="275" t="s">
        <v>127</v>
      </c>
      <c r="AC26" s="270" t="s">
        <v>1099</v>
      </c>
      <c r="AD26" s="279" t="s">
        <v>1100</v>
      </c>
    </row>
    <row r="27" spans="3:30" ht="42.75">
      <c r="C27">
        <v>9025</v>
      </c>
      <c r="E27" s="13" t="s">
        <v>1101</v>
      </c>
      <c r="G27" s="13" t="s">
        <v>1102</v>
      </c>
      <c r="H27" s="13"/>
      <c r="I27" s="13" t="s">
        <v>1103</v>
      </c>
      <c r="K27" t="s">
        <v>1104</v>
      </c>
      <c r="S27" t="s">
        <v>1105</v>
      </c>
      <c r="AA27" s="138">
        <v>6</v>
      </c>
      <c r="AB27" s="275" t="s">
        <v>1106</v>
      </c>
      <c r="AC27" s="270" t="s">
        <v>1107</v>
      </c>
      <c r="AD27" s="279" t="s">
        <v>1108</v>
      </c>
    </row>
    <row r="28" spans="3:30" ht="28.5">
      <c r="C28">
        <v>9026</v>
      </c>
      <c r="E28" s="13" t="s">
        <v>1109</v>
      </c>
      <c r="G28" s="13" t="s">
        <v>1110</v>
      </c>
      <c r="H28" s="13"/>
      <c r="I28" s="13" t="s">
        <v>1111</v>
      </c>
      <c r="K28" t="s">
        <v>1112</v>
      </c>
      <c r="S28" t="s">
        <v>1113</v>
      </c>
      <c r="AA28" s="138">
        <v>7</v>
      </c>
      <c r="AB28" s="276" t="s">
        <v>1023</v>
      </c>
      <c r="AC28" s="270" t="s">
        <v>1114</v>
      </c>
      <c r="AD28" s="279" t="s">
        <v>1115</v>
      </c>
    </row>
    <row r="29" spans="3:30" ht="42.75">
      <c r="C29">
        <v>9027</v>
      </c>
      <c r="E29" s="13" t="s">
        <v>1116</v>
      </c>
      <c r="G29" s="13" t="s">
        <v>1117</v>
      </c>
      <c r="H29" s="13"/>
      <c r="I29" s="13" t="s">
        <v>1118</v>
      </c>
      <c r="K29" t="s">
        <v>1119</v>
      </c>
      <c r="AA29" s="138">
        <v>8</v>
      </c>
      <c r="AB29" s="276" t="s">
        <v>1001</v>
      </c>
      <c r="AC29" s="270" t="s">
        <v>1120</v>
      </c>
      <c r="AD29" s="279" t="s">
        <v>1121</v>
      </c>
    </row>
    <row r="30" spans="3:30" ht="29.25" thickBot="1">
      <c r="C30">
        <v>9028</v>
      </c>
      <c r="E30" s="13" t="s">
        <v>1122</v>
      </c>
      <c r="G30" s="13" t="s">
        <v>1123</v>
      </c>
      <c r="H30" s="13"/>
      <c r="I30" s="13" t="s">
        <v>1124</v>
      </c>
      <c r="Q30" s="13">
        <v>1</v>
      </c>
      <c r="R30" s="13">
        <v>2</v>
      </c>
      <c r="AA30" s="138">
        <v>9</v>
      </c>
      <c r="AB30" s="276" t="s">
        <v>1125</v>
      </c>
      <c r="AC30" s="270" t="s">
        <v>1126</v>
      </c>
      <c r="AD30" s="279" t="s">
        <v>1127</v>
      </c>
    </row>
    <row r="31" spans="3:30" ht="43.5" thickBot="1">
      <c r="C31">
        <v>9029</v>
      </c>
      <c r="E31" s="13" t="s">
        <v>1128</v>
      </c>
      <c r="G31" s="13" t="s">
        <v>1129</v>
      </c>
      <c r="H31" s="13"/>
      <c r="I31" s="13" t="s">
        <v>1130</v>
      </c>
      <c r="Q31" s="25" t="s">
        <v>355</v>
      </c>
      <c r="R31" s="25" t="s">
        <v>356</v>
      </c>
      <c r="AA31" s="138">
        <v>10</v>
      </c>
      <c r="AB31" s="276" t="s">
        <v>1038</v>
      </c>
      <c r="AC31" s="271" t="s">
        <v>1131</v>
      </c>
      <c r="AD31" s="279" t="s">
        <v>1132</v>
      </c>
    </row>
    <row r="32" spans="3:30" ht="42.75">
      <c r="C32">
        <v>9030</v>
      </c>
      <c r="E32" s="13" t="s">
        <v>1133</v>
      </c>
      <c r="P32" s="10">
        <v>1</v>
      </c>
      <c r="Q32" s="24" t="s">
        <v>399</v>
      </c>
      <c r="R32" s="22" t="s">
        <v>1134</v>
      </c>
      <c r="AA32" s="138">
        <v>11</v>
      </c>
      <c r="AB32" s="277" t="s">
        <v>1135</v>
      </c>
      <c r="AC32" s="272" t="s">
        <v>1136</v>
      </c>
      <c r="AD32" s="279" t="s">
        <v>1137</v>
      </c>
    </row>
    <row r="33" spans="3:30" ht="28.5">
      <c r="C33">
        <v>9031</v>
      </c>
      <c r="E33" s="13" t="s">
        <v>1138</v>
      </c>
      <c r="P33" s="10">
        <v>2</v>
      </c>
      <c r="Q33" s="24" t="s">
        <v>380</v>
      </c>
      <c r="R33" s="22" t="s">
        <v>1139</v>
      </c>
      <c r="AA33" s="138">
        <v>12</v>
      </c>
      <c r="AB33" s="278" t="s">
        <v>1017</v>
      </c>
      <c r="AC33" s="273" t="s">
        <v>1140</v>
      </c>
      <c r="AD33" s="279" t="s">
        <v>1141</v>
      </c>
    </row>
    <row r="34" spans="3:30" ht="42.75">
      <c r="C34">
        <v>9032</v>
      </c>
      <c r="E34" s="13" t="s">
        <v>1142</v>
      </c>
      <c r="P34" s="10">
        <v>3</v>
      </c>
      <c r="Q34" s="24" t="s">
        <v>390</v>
      </c>
      <c r="R34" s="22" t="s">
        <v>1143</v>
      </c>
      <c r="AA34" s="138">
        <v>13</v>
      </c>
      <c r="AB34" s="275" t="s">
        <v>996</v>
      </c>
      <c r="AC34" s="274" t="s">
        <v>1144</v>
      </c>
      <c r="AD34" s="279" t="s">
        <v>1145</v>
      </c>
    </row>
    <row r="35" spans="3:30" ht="85.5">
      <c r="C35">
        <v>9033</v>
      </c>
      <c r="E35" s="13" t="s">
        <v>1146</v>
      </c>
      <c r="P35" s="10">
        <v>4</v>
      </c>
      <c r="Q35" s="24" t="s">
        <v>399</v>
      </c>
      <c r="R35" s="22" t="s">
        <v>1147</v>
      </c>
      <c r="AA35" s="138">
        <v>13</v>
      </c>
      <c r="AB35" s="278" t="s">
        <v>1148</v>
      </c>
      <c r="AC35" s="272" t="s">
        <v>1149</v>
      </c>
      <c r="AD35" s="271" t="s">
        <v>1150</v>
      </c>
    </row>
    <row r="36" spans="3:30">
      <c r="C36">
        <v>9034</v>
      </c>
      <c r="E36" s="13" t="s">
        <v>1151</v>
      </c>
      <c r="P36" s="10">
        <v>5</v>
      </c>
      <c r="Q36" s="24" t="s">
        <v>411</v>
      </c>
      <c r="R36" s="22" t="s">
        <v>1152</v>
      </c>
      <c r="AD36" s="280"/>
    </row>
    <row r="37" spans="3:30">
      <c r="C37">
        <v>9035</v>
      </c>
      <c r="E37" s="13" t="s">
        <v>1153</v>
      </c>
    </row>
    <row r="38" spans="3:30">
      <c r="C38">
        <v>9036</v>
      </c>
      <c r="E38" s="13" t="s">
        <v>1154</v>
      </c>
    </row>
    <row r="39" spans="3:30">
      <c r="C39">
        <v>9037</v>
      </c>
      <c r="E39" s="13" t="s">
        <v>1155</v>
      </c>
      <c r="P39" t="s">
        <v>1156</v>
      </c>
      <c r="Q39">
        <v>5</v>
      </c>
    </row>
    <row r="40" spans="3:30">
      <c r="C40">
        <v>9038</v>
      </c>
      <c r="E40" s="13" t="s">
        <v>1157</v>
      </c>
      <c r="P40" t="s">
        <v>1158</v>
      </c>
      <c r="Q40">
        <v>2</v>
      </c>
    </row>
    <row r="41" spans="3:30">
      <c r="C41">
        <v>9039</v>
      </c>
      <c r="E41" s="13" t="s">
        <v>1159</v>
      </c>
    </row>
    <row r="42" spans="3:30">
      <c r="C42">
        <v>9040</v>
      </c>
      <c r="E42" s="13" t="s">
        <v>1160</v>
      </c>
      <c r="P42" t="s">
        <v>1161</v>
      </c>
      <c r="Q42" t="str">
        <f>INDEX(Q31:R36,Q39,Q40)</f>
        <v>TIO</v>
      </c>
    </row>
    <row r="43" spans="3:30">
      <c r="C43">
        <v>9041</v>
      </c>
      <c r="E43" s="13" t="s">
        <v>1162</v>
      </c>
    </row>
    <row r="44" spans="3:30" ht="15.75" thickBot="1">
      <c r="C44">
        <v>9042</v>
      </c>
      <c r="E44" s="13" t="s">
        <v>1163</v>
      </c>
    </row>
    <row r="45" spans="3:30" ht="15.75" thickBot="1">
      <c r="C45">
        <v>9043</v>
      </c>
      <c r="E45" s="13" t="s">
        <v>1164</v>
      </c>
      <c r="P45" t="s">
        <v>1165</v>
      </c>
      <c r="Q45" s="28" t="s">
        <v>366</v>
      </c>
      <c r="R45" t="e">
        <f t="shared" ref="R45:R50" si="1">INDEX($Q$32:$R$36,MATCH(Q45,$Q$32:$Q$36,0),2)</f>
        <v>#N/A</v>
      </c>
    </row>
    <row r="46" spans="3:30" ht="15.75" thickBot="1">
      <c r="C46">
        <v>9044</v>
      </c>
      <c r="E46" s="13" t="s">
        <v>1166</v>
      </c>
      <c r="Q46" s="28" t="s">
        <v>366</v>
      </c>
      <c r="R46" t="e">
        <f t="shared" si="1"/>
        <v>#N/A</v>
      </c>
    </row>
    <row r="47" spans="3:30" ht="15.75" thickBot="1">
      <c r="C47">
        <v>9045</v>
      </c>
      <c r="E47" s="13" t="s">
        <v>1167</v>
      </c>
      <c r="Q47" s="28" t="s">
        <v>366</v>
      </c>
      <c r="R47" t="e">
        <f t="shared" si="1"/>
        <v>#N/A</v>
      </c>
    </row>
    <row r="48" spans="3:30" ht="15.75" thickBot="1">
      <c r="C48">
        <v>9046</v>
      </c>
      <c r="E48" s="13" t="s">
        <v>1168</v>
      </c>
      <c r="Q48" s="28" t="s">
        <v>399</v>
      </c>
      <c r="R48" t="str">
        <f t="shared" si="1"/>
        <v>MAMA</v>
      </c>
    </row>
    <row r="49" spans="3:18" ht="15.75" thickBot="1">
      <c r="C49">
        <v>9047</v>
      </c>
      <c r="E49" s="13" t="s">
        <v>1169</v>
      </c>
      <c r="Q49" s="28" t="s">
        <v>411</v>
      </c>
      <c r="R49" t="str">
        <f t="shared" si="1"/>
        <v>CAMI</v>
      </c>
    </row>
    <row r="50" spans="3:18" ht="15.75" thickBot="1">
      <c r="C50">
        <v>9048</v>
      </c>
      <c r="E50" s="13" t="s">
        <v>1170</v>
      </c>
      <c r="Q50" s="28" t="s">
        <v>422</v>
      </c>
      <c r="R50" t="e">
        <f t="shared" si="1"/>
        <v>#N/A</v>
      </c>
    </row>
    <row r="51" spans="3:18">
      <c r="C51">
        <v>9049</v>
      </c>
      <c r="E51" s="13" t="s">
        <v>1171</v>
      </c>
    </row>
    <row r="52" spans="3:18">
      <c r="C52">
        <v>9050</v>
      </c>
      <c r="E52" s="13" t="s">
        <v>1172</v>
      </c>
    </row>
    <row r="53" spans="3:18">
      <c r="C53">
        <v>9051</v>
      </c>
      <c r="E53" s="13" t="s">
        <v>1173</v>
      </c>
    </row>
    <row r="54" spans="3:18">
      <c r="C54">
        <v>9052</v>
      </c>
      <c r="E54" s="13" t="s">
        <v>1174</v>
      </c>
    </row>
    <row r="55" spans="3:18">
      <c r="C55">
        <v>9053</v>
      </c>
      <c r="E55" s="13" t="s">
        <v>1175</v>
      </c>
    </row>
    <row r="56" spans="3:18">
      <c r="C56">
        <v>9054</v>
      </c>
      <c r="E56" s="13" t="s">
        <v>1176</v>
      </c>
    </row>
    <row r="57" spans="3:18">
      <c r="C57">
        <v>9055</v>
      </c>
      <c r="E57" s="13" t="s">
        <v>1177</v>
      </c>
    </row>
    <row r="58" spans="3:18">
      <c r="C58">
        <v>9056</v>
      </c>
      <c r="E58" s="13" t="s">
        <v>1178</v>
      </c>
    </row>
    <row r="59" spans="3:18">
      <c r="C59">
        <v>9057</v>
      </c>
      <c r="E59" s="13" t="s">
        <v>1179</v>
      </c>
    </row>
    <row r="60" spans="3:18">
      <c r="C60">
        <v>9058</v>
      </c>
      <c r="E60" s="13" t="s">
        <v>1180</v>
      </c>
    </row>
    <row r="61" spans="3:18">
      <c r="C61">
        <v>9059</v>
      </c>
      <c r="E61" s="13" t="s">
        <v>1181</v>
      </c>
    </row>
    <row r="62" spans="3:18">
      <c r="C62">
        <v>9060</v>
      </c>
      <c r="E62" s="13" t="s">
        <v>1182</v>
      </c>
    </row>
    <row r="63" spans="3:18">
      <c r="C63">
        <v>9061</v>
      </c>
      <c r="E63" s="13" t="s">
        <v>1183</v>
      </c>
    </row>
    <row r="64" spans="3:18">
      <c r="C64">
        <v>9062</v>
      </c>
      <c r="E64" s="13" t="s">
        <v>1184</v>
      </c>
    </row>
    <row r="65" spans="3:5">
      <c r="C65">
        <v>9063</v>
      </c>
      <c r="E65" s="13" t="s">
        <v>1185</v>
      </c>
    </row>
    <row r="66" spans="3:5">
      <c r="C66">
        <v>9064</v>
      </c>
      <c r="E66" s="13" t="s">
        <v>1186</v>
      </c>
    </row>
    <row r="67" spans="3:5">
      <c r="C67">
        <v>9065</v>
      </c>
      <c r="E67" s="13" t="s">
        <v>1187</v>
      </c>
    </row>
    <row r="68" spans="3:5">
      <c r="C68">
        <v>9066</v>
      </c>
      <c r="E68" s="13" t="s">
        <v>1188</v>
      </c>
    </row>
    <row r="69" spans="3:5">
      <c r="C69">
        <v>9067</v>
      </c>
      <c r="E69" s="13" t="s">
        <v>1189</v>
      </c>
    </row>
    <row r="70" spans="3:5">
      <c r="C70">
        <v>9068</v>
      </c>
      <c r="E70" s="13" t="s">
        <v>1190</v>
      </c>
    </row>
    <row r="71" spans="3:5">
      <c r="C71">
        <v>9069</v>
      </c>
      <c r="E71" s="13" t="s">
        <v>1191</v>
      </c>
    </row>
    <row r="72" spans="3:5">
      <c r="C72">
        <v>9070</v>
      </c>
      <c r="E72" s="13" t="s">
        <v>1192</v>
      </c>
    </row>
    <row r="73" spans="3:5">
      <c r="C73">
        <v>9071</v>
      </c>
      <c r="E73" s="13" t="s">
        <v>1193</v>
      </c>
    </row>
    <row r="74" spans="3:5">
      <c r="C74">
        <v>9072</v>
      </c>
      <c r="E74" s="13" t="s">
        <v>1194</v>
      </c>
    </row>
    <row r="75" spans="3:5">
      <c r="C75">
        <v>9073</v>
      </c>
      <c r="E75" s="13" t="s">
        <v>1195</v>
      </c>
    </row>
    <row r="76" spans="3:5">
      <c r="C76">
        <v>9074</v>
      </c>
      <c r="E76" s="13" t="s">
        <v>1196</v>
      </c>
    </row>
    <row r="77" spans="3:5">
      <c r="C77">
        <v>9075</v>
      </c>
      <c r="E77" s="13" t="s">
        <v>1197</v>
      </c>
    </row>
    <row r="78" spans="3:5">
      <c r="C78">
        <v>9076</v>
      </c>
      <c r="E78" s="13" t="s">
        <v>1198</v>
      </c>
    </row>
    <row r="79" spans="3:5">
      <c r="C79">
        <v>9077</v>
      </c>
      <c r="E79" s="13" t="s">
        <v>1199</v>
      </c>
    </row>
    <row r="80" spans="3:5">
      <c r="C80">
        <v>9078</v>
      </c>
      <c r="E80" s="13" t="s">
        <v>1200</v>
      </c>
    </row>
    <row r="81" spans="3:5">
      <c r="C81">
        <v>9079</v>
      </c>
      <c r="E81" s="13" t="s">
        <v>1201</v>
      </c>
    </row>
    <row r="82" spans="3:5">
      <c r="C82">
        <v>9080</v>
      </c>
      <c r="E82" s="13" t="s">
        <v>1202</v>
      </c>
    </row>
    <row r="83" spans="3:5">
      <c r="C83">
        <v>9081</v>
      </c>
      <c r="E83" s="13" t="s">
        <v>1203</v>
      </c>
    </row>
    <row r="84" spans="3:5">
      <c r="C84">
        <v>9082</v>
      </c>
      <c r="E84" s="13" t="s">
        <v>1204</v>
      </c>
    </row>
    <row r="85" spans="3:5">
      <c r="C85">
        <v>9083</v>
      </c>
      <c r="E85" s="13" t="s">
        <v>1205</v>
      </c>
    </row>
    <row r="86" spans="3:5">
      <c r="C86">
        <v>9084</v>
      </c>
      <c r="E86" s="13" t="s">
        <v>1206</v>
      </c>
    </row>
    <row r="87" spans="3:5">
      <c r="C87">
        <v>9085</v>
      </c>
      <c r="E87" s="13" t="s">
        <v>1207</v>
      </c>
    </row>
    <row r="88" spans="3:5">
      <c r="C88">
        <v>9086</v>
      </c>
      <c r="E88" s="13" t="s">
        <v>1208</v>
      </c>
    </row>
    <row r="89" spans="3:5">
      <c r="C89">
        <v>9087</v>
      </c>
      <c r="E89" s="13" t="s">
        <v>1209</v>
      </c>
    </row>
    <row r="90" spans="3:5">
      <c r="C90">
        <v>9088</v>
      </c>
      <c r="E90" s="13" t="s">
        <v>1210</v>
      </c>
    </row>
    <row r="91" spans="3:5">
      <c r="C91">
        <v>9089</v>
      </c>
      <c r="E91" s="13" t="s">
        <v>1211</v>
      </c>
    </row>
    <row r="92" spans="3:5">
      <c r="C92">
        <v>9090</v>
      </c>
      <c r="E92" s="13" t="s">
        <v>1212</v>
      </c>
    </row>
    <row r="93" spans="3:5">
      <c r="C93">
        <v>9091</v>
      </c>
      <c r="E93" s="13" t="s">
        <v>1213</v>
      </c>
    </row>
    <row r="94" spans="3:5">
      <c r="C94">
        <v>9092</v>
      </c>
      <c r="E94" s="13" t="s">
        <v>1214</v>
      </c>
    </row>
    <row r="95" spans="3:5">
      <c r="C95">
        <v>9093</v>
      </c>
      <c r="E95" s="13" t="s">
        <v>1215</v>
      </c>
    </row>
    <row r="96" spans="3:5">
      <c r="C96">
        <v>9094</v>
      </c>
      <c r="E96" s="13" t="s">
        <v>1216</v>
      </c>
    </row>
    <row r="97" spans="3:5">
      <c r="C97">
        <v>9095</v>
      </c>
      <c r="E97" s="13" t="s">
        <v>1217</v>
      </c>
    </row>
    <row r="98" spans="3:5">
      <c r="C98">
        <v>9096</v>
      </c>
      <c r="E98" s="13" t="s">
        <v>1218</v>
      </c>
    </row>
    <row r="99" spans="3:5">
      <c r="C99">
        <v>9097</v>
      </c>
      <c r="E99" s="13" t="s">
        <v>1219</v>
      </c>
    </row>
    <row r="100" spans="3:5">
      <c r="C100">
        <v>9098</v>
      </c>
      <c r="E100" s="13" t="s">
        <v>1220</v>
      </c>
    </row>
    <row r="101" spans="3:5">
      <c r="C101">
        <v>9099</v>
      </c>
      <c r="E101" s="13" t="s">
        <v>1221</v>
      </c>
    </row>
    <row r="102" spans="3:5">
      <c r="C102">
        <v>9100</v>
      </c>
      <c r="E102" s="13" t="s">
        <v>1222</v>
      </c>
    </row>
    <row r="103" spans="3:5">
      <c r="E103" s="13" t="s">
        <v>1223</v>
      </c>
    </row>
    <row r="104" spans="3:5">
      <c r="E104" s="13" t="s">
        <v>1224</v>
      </c>
    </row>
    <row r="105" spans="3:5">
      <c r="E105" s="13" t="s">
        <v>1225</v>
      </c>
    </row>
    <row r="106" spans="3:5">
      <c r="E106" s="13" t="s">
        <v>1226</v>
      </c>
    </row>
    <row r="107" spans="3:5">
      <c r="E107" s="13" t="s">
        <v>1227</v>
      </c>
    </row>
    <row r="108" spans="3:5">
      <c r="E108" s="13" t="s">
        <v>1228</v>
      </c>
    </row>
    <row r="109" spans="3:5">
      <c r="E109" s="13" t="s">
        <v>1229</v>
      </c>
    </row>
    <row r="110" spans="3:5">
      <c r="E110" s="13" t="s">
        <v>1230</v>
      </c>
    </row>
    <row r="111" spans="3:5">
      <c r="E111" s="13" t="s">
        <v>1231</v>
      </c>
    </row>
    <row r="112" spans="3:5">
      <c r="E112" s="13" t="s">
        <v>1232</v>
      </c>
    </row>
    <row r="113" spans="5:5">
      <c r="E113" s="13" t="s">
        <v>1233</v>
      </c>
    </row>
    <row r="114" spans="5:5">
      <c r="E114" s="13" t="s">
        <v>1234</v>
      </c>
    </row>
    <row r="115" spans="5:5">
      <c r="E115" s="13" t="s">
        <v>1235</v>
      </c>
    </row>
    <row r="116" spans="5:5">
      <c r="E116" s="13" t="s">
        <v>1236</v>
      </c>
    </row>
    <row r="117" spans="5:5">
      <c r="E117" s="13" t="s">
        <v>1237</v>
      </c>
    </row>
    <row r="118" spans="5:5">
      <c r="E118" s="13" t="s">
        <v>1238</v>
      </c>
    </row>
    <row r="119" spans="5:5">
      <c r="E119" s="13" t="s">
        <v>1239</v>
      </c>
    </row>
    <row r="120" spans="5:5">
      <c r="E120" s="13" t="s">
        <v>1240</v>
      </c>
    </row>
    <row r="121" spans="5:5">
      <c r="E121" s="13" t="s">
        <v>1241</v>
      </c>
    </row>
    <row r="122" spans="5:5">
      <c r="E122" s="13" t="s">
        <v>1242</v>
      </c>
    </row>
    <row r="123" spans="5:5">
      <c r="E123" s="13" t="s">
        <v>1243</v>
      </c>
    </row>
    <row r="124" spans="5:5">
      <c r="E124" s="13" t="s">
        <v>1244</v>
      </c>
    </row>
    <row r="125" spans="5:5">
      <c r="E125" s="13" t="s">
        <v>1245</v>
      </c>
    </row>
    <row r="126" spans="5:5">
      <c r="E126" s="13" t="s">
        <v>1246</v>
      </c>
    </row>
    <row r="127" spans="5:5">
      <c r="E127" s="13" t="s">
        <v>1247</v>
      </c>
    </row>
    <row r="128" spans="5:5">
      <c r="E128" s="13" t="s">
        <v>1248</v>
      </c>
    </row>
    <row r="129" spans="5:15">
      <c r="E129" s="13" t="s">
        <v>1249</v>
      </c>
    </row>
    <row r="130" spans="5:15">
      <c r="E130" s="13" t="s">
        <v>1250</v>
      </c>
    </row>
    <row r="131" spans="5:15">
      <c r="E131" s="13" t="s">
        <v>1251</v>
      </c>
    </row>
    <row r="132" spans="5:15">
      <c r="E132" s="13" t="s">
        <v>1252</v>
      </c>
    </row>
    <row r="133" spans="5:15">
      <c r="E133" s="13" t="s">
        <v>1253</v>
      </c>
    </row>
    <row r="134" spans="5:15">
      <c r="E134" s="13" t="s">
        <v>1254</v>
      </c>
    </row>
    <row r="135" spans="5:15">
      <c r="E135" s="13" t="s">
        <v>1255</v>
      </c>
    </row>
    <row r="136" spans="5:15">
      <c r="E136" s="13" t="s">
        <v>1256</v>
      </c>
    </row>
    <row r="137" spans="5:15">
      <c r="E137" s="13" t="s">
        <v>1257</v>
      </c>
    </row>
    <row r="138" spans="5:15">
      <c r="E138" s="13" t="s">
        <v>1258</v>
      </c>
    </row>
    <row r="139" spans="5:15">
      <c r="E139" s="13" t="s">
        <v>1259</v>
      </c>
    </row>
    <row r="140" spans="5:15" ht="31.5">
      <c r="E140" s="13" t="s">
        <v>1260</v>
      </c>
      <c r="O140" s="11" t="s">
        <v>1034</v>
      </c>
    </row>
    <row r="141" spans="5:15" ht="31.5">
      <c r="E141" s="13" t="s">
        <v>1261</v>
      </c>
      <c r="O141" s="11" t="s">
        <v>1034</v>
      </c>
    </row>
    <row r="142" spans="5:15" ht="31.5">
      <c r="E142" s="13" t="s">
        <v>1262</v>
      </c>
      <c r="O142" s="11" t="s">
        <v>1034</v>
      </c>
    </row>
    <row r="143" spans="5:15" ht="31.5">
      <c r="E143" s="13" t="s">
        <v>1263</v>
      </c>
      <c r="O143" s="11" t="s">
        <v>1034</v>
      </c>
    </row>
    <row r="144" spans="5:15" ht="31.5">
      <c r="E144" s="13" t="s">
        <v>1264</v>
      </c>
      <c r="O144" s="11" t="s">
        <v>1034</v>
      </c>
    </row>
    <row r="145" spans="5:15" ht="31.5">
      <c r="E145" s="13" t="s">
        <v>1265</v>
      </c>
      <c r="O145" s="11" t="s">
        <v>1034</v>
      </c>
    </row>
    <row r="146" spans="5:15" ht="31.5">
      <c r="E146" s="13" t="s">
        <v>1266</v>
      </c>
      <c r="O146" s="11" t="s">
        <v>1034</v>
      </c>
    </row>
    <row r="147" spans="5:15" ht="31.5">
      <c r="E147" s="13" t="s">
        <v>1267</v>
      </c>
      <c r="O147" s="11" t="s">
        <v>1034</v>
      </c>
    </row>
    <row r="148" spans="5:15" ht="15.75">
      <c r="E148" s="13" t="s">
        <v>1268</v>
      </c>
      <c r="O148" s="12" t="s">
        <v>1269</v>
      </c>
    </row>
    <row r="149" spans="5:15" ht="15.75">
      <c r="E149" s="13" t="s">
        <v>1270</v>
      </c>
      <c r="O149" s="12" t="s">
        <v>1269</v>
      </c>
    </row>
    <row r="150" spans="5:15" ht="15.75">
      <c r="E150" s="13" t="s">
        <v>1271</v>
      </c>
      <c r="O150" s="12" t="s">
        <v>1269</v>
      </c>
    </row>
    <row r="151" spans="5:15" ht="15.75">
      <c r="E151" s="13" t="s">
        <v>1272</v>
      </c>
      <c r="O151" s="9" t="s">
        <v>1269</v>
      </c>
    </row>
    <row r="152" spans="5:15" ht="15.75">
      <c r="E152" s="13" t="s">
        <v>1273</v>
      </c>
      <c r="O152" s="9" t="s">
        <v>1269</v>
      </c>
    </row>
    <row r="153" spans="5:15">
      <c r="E153" s="13" t="s">
        <v>1274</v>
      </c>
    </row>
    <row r="154" spans="5:15">
      <c r="E154" s="13" t="s">
        <v>1275</v>
      </c>
    </row>
    <row r="155" spans="5:15">
      <c r="E155" s="13" t="s">
        <v>1276</v>
      </c>
    </row>
    <row r="156" spans="5:15">
      <c r="E156" s="13" t="s">
        <v>1277</v>
      </c>
    </row>
    <row r="157" spans="5:15">
      <c r="E157" s="13" t="s">
        <v>1278</v>
      </c>
    </row>
    <row r="158" spans="5:15">
      <c r="E158" s="13" t="s">
        <v>1279</v>
      </c>
    </row>
    <row r="159" spans="5:15">
      <c r="E159" s="13" t="s">
        <v>1280</v>
      </c>
    </row>
    <row r="160" spans="5:15">
      <c r="E160" s="13" t="s">
        <v>1281</v>
      </c>
    </row>
    <row r="161" spans="5:5">
      <c r="E161" s="13" t="s">
        <v>1282</v>
      </c>
    </row>
    <row r="162" spans="5:5">
      <c r="E162" s="13" t="s">
        <v>1283</v>
      </c>
    </row>
    <row r="163" spans="5:5">
      <c r="E163" s="13" t="s">
        <v>1284</v>
      </c>
    </row>
    <row r="164" spans="5:5">
      <c r="E164" s="13" t="s">
        <v>1285</v>
      </c>
    </row>
    <row r="165" spans="5:5">
      <c r="E165" s="13" t="s">
        <v>1286</v>
      </c>
    </row>
    <row r="166" spans="5:5">
      <c r="E166" s="13" t="s">
        <v>1287</v>
      </c>
    </row>
    <row r="167" spans="5:5">
      <c r="E167" s="13" t="s">
        <v>1288</v>
      </c>
    </row>
    <row r="168" spans="5:5">
      <c r="E168" s="13" t="s">
        <v>1289</v>
      </c>
    </row>
    <row r="169" spans="5:5">
      <c r="E169" s="13" t="s">
        <v>1290</v>
      </c>
    </row>
    <row r="170" spans="5:5">
      <c r="E170" s="13" t="s">
        <v>1291</v>
      </c>
    </row>
    <row r="171" spans="5:5">
      <c r="E171" s="13" t="s">
        <v>1292</v>
      </c>
    </row>
    <row r="172" spans="5:5">
      <c r="E172" s="13" t="s">
        <v>1293</v>
      </c>
    </row>
    <row r="173" spans="5:5">
      <c r="E173" s="13" t="s">
        <v>1294</v>
      </c>
    </row>
    <row r="174" spans="5:5">
      <c r="E174" s="13" t="s">
        <v>1295</v>
      </c>
    </row>
    <row r="175" spans="5:5">
      <c r="E175" s="13" t="s">
        <v>1296</v>
      </c>
    </row>
    <row r="176" spans="5:5">
      <c r="E176" s="13" t="s">
        <v>1297</v>
      </c>
    </row>
    <row r="177" spans="5:5">
      <c r="E177" s="13" t="s">
        <v>1298</v>
      </c>
    </row>
    <row r="178" spans="5:5">
      <c r="E178" s="13" t="s">
        <v>1299</v>
      </c>
    </row>
    <row r="179" spans="5:5">
      <c r="E179" s="13" t="s">
        <v>1300</v>
      </c>
    </row>
    <row r="180" spans="5:5">
      <c r="E180" s="13" t="s">
        <v>1301</v>
      </c>
    </row>
    <row r="181" spans="5:5">
      <c r="E181" s="13" t="s">
        <v>1302</v>
      </c>
    </row>
    <row r="182" spans="5:5">
      <c r="E182" s="13" t="s">
        <v>1303</v>
      </c>
    </row>
    <row r="183" spans="5:5">
      <c r="E183" s="13" t="s">
        <v>1304</v>
      </c>
    </row>
    <row r="184" spans="5:5">
      <c r="E184" s="13" t="s">
        <v>1305</v>
      </c>
    </row>
    <row r="185" spans="5:5">
      <c r="E185" s="13" t="s">
        <v>1306</v>
      </c>
    </row>
    <row r="186" spans="5:5">
      <c r="E186" s="13" t="s">
        <v>1307</v>
      </c>
    </row>
    <row r="187" spans="5:5">
      <c r="E187" s="13" t="s">
        <v>1308</v>
      </c>
    </row>
    <row r="188" spans="5:5">
      <c r="E188" s="13" t="s">
        <v>1309</v>
      </c>
    </row>
    <row r="189" spans="5:5">
      <c r="E189" s="13" t="s">
        <v>1310</v>
      </c>
    </row>
    <row r="190" spans="5:5">
      <c r="E190" s="13" t="s">
        <v>1311</v>
      </c>
    </row>
    <row r="191" spans="5:5">
      <c r="E191" s="13" t="s">
        <v>1312</v>
      </c>
    </row>
    <row r="192" spans="5:5">
      <c r="E192" s="13" t="s">
        <v>1313</v>
      </c>
    </row>
    <row r="193" spans="5:5">
      <c r="E193" s="13" t="s">
        <v>1314</v>
      </c>
    </row>
    <row r="194" spans="5:5">
      <c r="E194" s="13" t="s">
        <v>1315</v>
      </c>
    </row>
    <row r="195" spans="5:5">
      <c r="E195" s="13" t="s">
        <v>1316</v>
      </c>
    </row>
    <row r="196" spans="5:5">
      <c r="E196" s="13" t="s">
        <v>1317</v>
      </c>
    </row>
    <row r="197" spans="5:5">
      <c r="E197" s="13" t="s">
        <v>1318</v>
      </c>
    </row>
    <row r="198" spans="5:5">
      <c r="E198" s="13" t="s">
        <v>1319</v>
      </c>
    </row>
    <row r="199" spans="5:5">
      <c r="E199" s="13" t="s">
        <v>1320</v>
      </c>
    </row>
    <row r="200" spans="5:5">
      <c r="E200" s="13" t="s">
        <v>1321</v>
      </c>
    </row>
    <row r="201" spans="5:5">
      <c r="E201" s="13" t="s">
        <v>1322</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ColWidth="11.42578125" defaultRowHeight="15"/>
  <sheetData>
    <row r="2" spans="2:5">
      <c r="B2" t="s">
        <v>215</v>
      </c>
      <c r="E2" t="s">
        <v>1323</v>
      </c>
    </row>
    <row r="3" spans="2:5">
      <c r="B3" t="s">
        <v>1324</v>
      </c>
      <c r="E3" t="s">
        <v>161</v>
      </c>
    </row>
    <row r="4" spans="2:5">
      <c r="B4" t="s">
        <v>1325</v>
      </c>
      <c r="E4" t="s">
        <v>274</v>
      </c>
    </row>
    <row r="5" spans="2:5">
      <c r="B5" t="s">
        <v>175</v>
      </c>
    </row>
    <row r="8" spans="2:5">
      <c r="B8" t="s">
        <v>1326</v>
      </c>
    </row>
    <row r="9" spans="2:5">
      <c r="B9" t="s">
        <v>1327</v>
      </c>
    </row>
    <row r="10" spans="2:5">
      <c r="B10" t="s">
        <v>1328</v>
      </c>
    </row>
    <row r="13" spans="2:5">
      <c r="B13" t="s">
        <v>1329</v>
      </c>
    </row>
    <row r="14" spans="2:5">
      <c r="B14" t="s">
        <v>165</v>
      </c>
    </row>
    <row r="15" spans="2:5">
      <c r="B15" t="s">
        <v>1330</v>
      </c>
    </row>
    <row r="16" spans="2:5">
      <c r="B16" t="s">
        <v>1331</v>
      </c>
    </row>
    <row r="17" spans="2:2">
      <c r="B17" t="s">
        <v>1332</v>
      </c>
    </row>
    <row r="18" spans="2:2">
      <c r="B18" t="s">
        <v>1333</v>
      </c>
    </row>
    <row r="19" spans="2:2">
      <c r="B19" t="s">
        <v>285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baseColWidth="10" defaultColWidth="11.42578125" defaultRowHeight="12.75"/>
  <cols>
    <col min="1" max="1" width="32.85546875" style="261" customWidth="1"/>
    <col min="2" max="16384" width="11.42578125" style="261"/>
  </cols>
  <sheetData>
    <row r="3" spans="1:1">
      <c r="A3" s="260" t="s">
        <v>168</v>
      </c>
    </row>
    <row r="4" spans="1:1">
      <c r="A4" s="260" t="s">
        <v>182</v>
      </c>
    </row>
    <row r="5" spans="1:1">
      <c r="A5" s="260" t="s">
        <v>260</v>
      </c>
    </row>
    <row r="6" spans="1:1">
      <c r="A6" s="260" t="s">
        <v>264</v>
      </c>
    </row>
    <row r="7" spans="1:1">
      <c r="A7" s="260" t="s">
        <v>169</v>
      </c>
    </row>
    <row r="8" spans="1:1">
      <c r="A8" s="260" t="s">
        <v>183</v>
      </c>
    </row>
    <row r="9" spans="1:1">
      <c r="A9" s="260" t="s">
        <v>170</v>
      </c>
    </row>
    <row r="10" spans="1:1">
      <c r="A10" s="260" t="s">
        <v>171</v>
      </c>
    </row>
    <row r="11" spans="1:1">
      <c r="A11" s="260" t="s">
        <v>191</v>
      </c>
    </row>
    <row r="12" spans="1:1">
      <c r="A12" s="260" t="s">
        <v>1334</v>
      </c>
    </row>
    <row r="13" spans="1:1">
      <c r="A13" s="260" t="s">
        <v>1335</v>
      </c>
    </row>
    <row r="14" spans="1:1">
      <c r="A14" s="260" t="s">
        <v>207</v>
      </c>
    </row>
    <row r="15" spans="1:1">
      <c r="A15" s="261" t="s">
        <v>184</v>
      </c>
    </row>
    <row r="16" spans="1:1">
      <c r="A16" s="260" t="s">
        <v>1336</v>
      </c>
    </row>
    <row r="17" spans="1:1">
      <c r="A17" s="260" t="s">
        <v>215</v>
      </c>
    </row>
    <row r="18" spans="1:1">
      <c r="A18" s="260" t="s">
        <v>1324</v>
      </c>
    </row>
    <row r="20" spans="1:1">
      <c r="A20" s="260" t="s">
        <v>1327</v>
      </c>
    </row>
    <row r="21" spans="1:1">
      <c r="A21" s="260" t="s">
        <v>1328</v>
      </c>
    </row>
    <row r="23" spans="1:1">
      <c r="A23" s="260" t="s">
        <v>1337</v>
      </c>
    </row>
    <row r="24" spans="1:1">
      <c r="A24" s="260" t="s">
        <v>1338</v>
      </c>
    </row>
    <row r="25" spans="1:1">
      <c r="A25" s="260" t="s">
        <v>1339</v>
      </c>
    </row>
    <row r="28" spans="1:1">
      <c r="A28" s="260" t="s">
        <v>1340</v>
      </c>
    </row>
    <row r="29" spans="1:1">
      <c r="A29" s="260" t="s">
        <v>1341</v>
      </c>
    </row>
    <row r="30" spans="1:1">
      <c r="A30" s="260" t="s">
        <v>1342</v>
      </c>
    </row>
    <row r="31" spans="1:1">
      <c r="A31" s="260" t="s">
        <v>1343</v>
      </c>
    </row>
    <row r="32" spans="1:1">
      <c r="A32" s="260" t="s">
        <v>1344</v>
      </c>
    </row>
    <row r="33" spans="1:1">
      <c r="A33" s="260" t="s">
        <v>1345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ColWidth="11.42578125" defaultRowHeight="15"/>
  <sheetData>
    <row r="1" spans="1:10">
      <c r="A1" s="268" t="s">
        <v>1033</v>
      </c>
      <c r="I1" t="s">
        <v>1002</v>
      </c>
      <c r="J1" t="s">
        <v>934</v>
      </c>
    </row>
    <row r="2" spans="1:10">
      <c r="A2" s="269" t="s">
        <v>1079</v>
      </c>
      <c r="I2" t="s">
        <v>997</v>
      </c>
      <c r="J2" t="s">
        <v>930</v>
      </c>
    </row>
    <row r="3" spans="1:10">
      <c r="A3" s="268" t="s">
        <v>1012</v>
      </c>
      <c r="I3" t="s">
        <v>992</v>
      </c>
      <c r="J3" t="s">
        <v>331</v>
      </c>
    </row>
    <row r="4" spans="1:10">
      <c r="A4" s="268" t="s">
        <v>1091</v>
      </c>
      <c r="I4" t="s">
        <v>987</v>
      </c>
      <c r="J4" t="s">
        <v>923</v>
      </c>
    </row>
    <row r="5" spans="1:10">
      <c r="A5" s="268" t="s">
        <v>127</v>
      </c>
      <c r="I5" t="s">
        <v>983</v>
      </c>
      <c r="J5" t="s">
        <v>919</v>
      </c>
    </row>
    <row r="6" spans="1:10">
      <c r="A6" s="268" t="s">
        <v>1106</v>
      </c>
    </row>
    <row r="7" spans="1:10">
      <c r="A7" s="268" t="s">
        <v>1023</v>
      </c>
    </row>
    <row r="8" spans="1:10">
      <c r="A8" s="268" t="s">
        <v>1001</v>
      </c>
    </row>
    <row r="9" spans="1:10">
      <c r="A9" s="268" t="s">
        <v>1125</v>
      </c>
    </row>
    <row r="10" spans="1:10">
      <c r="A10" s="268" t="s">
        <v>1038</v>
      </c>
    </row>
    <row r="11" spans="1:10">
      <c r="A11" s="268" t="s">
        <v>1135</v>
      </c>
    </row>
    <row r="12" spans="1:10">
      <c r="A12" s="268" t="s">
        <v>1017</v>
      </c>
    </row>
    <row r="13" spans="1:10">
      <c r="A13" s="268" t="s">
        <v>996</v>
      </c>
    </row>
    <row r="14" spans="1:10">
      <c r="A14" s="268" t="s">
        <v>1148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C082-70F3-4D4D-B497-0CB5EB2CBC87}">
  <sheetPr>
    <tabColor theme="5" tint="-0.249977111117893"/>
  </sheetPr>
  <dimension ref="A1:BP72"/>
  <sheetViews>
    <sheetView topLeftCell="AE1" zoomScale="30" zoomScaleNormal="30" workbookViewId="0">
      <selection activeCell="B4" sqref="B4:H5"/>
    </sheetView>
  </sheetViews>
  <sheetFormatPr baseColWidth="10" defaultColWidth="11.42578125" defaultRowHeight="16.5"/>
  <cols>
    <col min="1" max="1" width="4" style="173" bestFit="1" customWidth="1"/>
    <col min="2" max="2" width="25.28515625" style="173" customWidth="1"/>
    <col min="3" max="3" width="27" style="173" customWidth="1"/>
    <col min="4" max="4" width="32.140625" style="173" customWidth="1"/>
    <col min="5" max="5" width="40.7109375" style="168" customWidth="1"/>
    <col min="6" max="6" width="35.140625" style="174" customWidth="1"/>
    <col min="7" max="7" width="17.85546875" style="168" customWidth="1"/>
    <col min="8" max="8" width="24.85546875" style="168" customWidth="1"/>
    <col min="9" max="9" width="6.28515625" style="168" bestFit="1" customWidth="1"/>
    <col min="10" max="10" width="27.28515625" style="168" bestFit="1" customWidth="1"/>
    <col min="11" max="11" width="30.5703125" style="168" hidden="1" customWidth="1"/>
    <col min="12" max="12" width="17.5703125" style="168" customWidth="1"/>
    <col min="13" max="13" width="6.28515625" style="168" bestFit="1" customWidth="1"/>
    <col min="14" max="14" width="16" style="168" customWidth="1"/>
    <col min="15" max="15" width="5.85546875" style="724" customWidth="1"/>
    <col min="16" max="16" width="90.28515625" style="168" customWidth="1"/>
    <col min="17" max="17" width="19.140625" style="168" customWidth="1"/>
    <col min="18" max="18" width="6.85546875" style="168" customWidth="1"/>
    <col min="19" max="19" width="5" style="168" customWidth="1"/>
    <col min="20" max="20" width="5.5703125" style="168" customWidth="1"/>
    <col min="21" max="21" width="7.140625" style="168" customWidth="1"/>
    <col min="22" max="22" width="6.7109375" style="168" customWidth="1"/>
    <col min="23" max="23" width="7.5703125" style="168" customWidth="1"/>
    <col min="24" max="24" width="38.28515625" style="168" hidden="1" customWidth="1"/>
    <col min="25" max="25" width="8.7109375" style="168" customWidth="1"/>
    <col min="26" max="26" width="10.42578125" style="168" customWidth="1"/>
    <col min="27" max="27" width="9.28515625" style="168" customWidth="1"/>
    <col min="28" max="28" width="9.140625" style="168" customWidth="1"/>
    <col min="29" max="29" width="8.42578125" style="168" customWidth="1"/>
    <col min="30" max="30" width="7.28515625" style="168" customWidth="1"/>
    <col min="31" max="31" width="81.5703125" style="168" customWidth="1"/>
    <col min="32" max="32" width="48.5703125" style="168" customWidth="1"/>
    <col min="33" max="33" width="30.140625" style="168" bestFit="1" customWidth="1"/>
    <col min="34" max="34" width="25.85546875" style="168" bestFit="1" customWidth="1"/>
    <col min="35" max="35" width="22.28515625" style="168" customWidth="1"/>
    <col min="36" max="36" width="21.7109375" style="168" customWidth="1"/>
    <col min="37" max="37" width="30.85546875" style="168" customWidth="1"/>
    <col min="38" max="38" width="31.5703125" style="168" customWidth="1"/>
    <col min="39" max="39" width="31.140625" style="168" customWidth="1"/>
    <col min="40" max="16384" width="11.42578125" style="168"/>
  </cols>
  <sheetData>
    <row r="1" spans="1:68" ht="32.25" customHeight="1">
      <c r="A1" s="1262"/>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c r="AM1" s="1263"/>
    </row>
    <row r="2" spans="1:68" ht="133.5" customHeight="1">
      <c r="A2" s="1262"/>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c r="AM2" s="1263"/>
    </row>
    <row r="3" spans="1:68">
      <c r="A3" s="169"/>
      <c r="B3" s="703"/>
      <c r="C3" s="169"/>
      <c r="D3" s="169"/>
      <c r="E3" s="167"/>
      <c r="F3" s="170"/>
      <c r="G3" s="167"/>
      <c r="H3" s="167"/>
      <c r="I3" s="167"/>
      <c r="J3" s="167"/>
      <c r="K3" s="167"/>
      <c r="L3" s="167"/>
      <c r="M3" s="167"/>
      <c r="N3" s="167"/>
      <c r="O3" s="723"/>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row>
    <row r="4" spans="1:68" ht="26.25" customHeight="1">
      <c r="A4" s="1264" t="s">
        <v>126</v>
      </c>
      <c r="B4" s="1265"/>
      <c r="C4" s="1266" t="s">
        <v>127</v>
      </c>
      <c r="D4" s="1267"/>
      <c r="E4" s="1267"/>
      <c r="F4" s="1267"/>
      <c r="G4" s="1267"/>
      <c r="H4" s="1267"/>
      <c r="I4" s="1267"/>
      <c r="J4" s="1267"/>
      <c r="K4" s="1267"/>
      <c r="L4" s="1267"/>
      <c r="M4" s="1267"/>
      <c r="N4" s="1267"/>
      <c r="O4" s="1267"/>
      <c r="P4" s="1267"/>
      <c r="Q4" s="1267"/>
      <c r="R4" s="1267"/>
      <c r="S4" s="1267"/>
      <c r="T4" s="1267"/>
      <c r="U4" s="1267"/>
      <c r="V4" s="1268"/>
      <c r="W4" s="725"/>
      <c r="X4" s="725"/>
      <c r="Y4" s="725"/>
      <c r="Z4" s="725"/>
      <c r="AA4" s="725"/>
      <c r="AB4" s="725"/>
      <c r="AC4" s="725"/>
      <c r="AD4" s="725"/>
      <c r="AE4" s="725"/>
      <c r="AF4" s="725"/>
      <c r="AG4" s="725"/>
      <c r="AH4" s="725"/>
      <c r="AI4" s="725"/>
      <c r="AJ4" s="725"/>
      <c r="AK4" s="725"/>
      <c r="AL4" s="725"/>
      <c r="AM4" s="725"/>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row>
    <row r="5" spans="1:68" ht="77.25" customHeight="1">
      <c r="A5" s="1264" t="s">
        <v>128</v>
      </c>
      <c r="B5" s="1265"/>
      <c r="C5" s="1269"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1270"/>
      <c r="E5" s="1270"/>
      <c r="F5" s="1270"/>
      <c r="G5" s="1270"/>
      <c r="H5" s="1270"/>
      <c r="I5" s="1270"/>
      <c r="J5" s="1270"/>
      <c r="K5" s="1270"/>
      <c r="L5" s="1270"/>
      <c r="M5" s="1270"/>
      <c r="N5" s="1270"/>
      <c r="O5" s="1270"/>
      <c r="P5" s="1270"/>
      <c r="Q5" s="1270"/>
      <c r="R5" s="1270"/>
      <c r="S5" s="1270"/>
      <c r="T5" s="1270"/>
      <c r="U5" s="1270"/>
      <c r="V5" s="1270"/>
      <c r="W5" s="1270"/>
      <c r="X5" s="1270"/>
      <c r="Y5" s="1270"/>
      <c r="Z5" s="1270"/>
      <c r="AA5" s="1270"/>
      <c r="AB5" s="1270"/>
      <c r="AC5" s="1270"/>
      <c r="AD5" s="1270"/>
      <c r="AE5" s="1270"/>
      <c r="AF5" s="1270"/>
      <c r="AG5" s="1270"/>
      <c r="AH5" s="1270"/>
      <c r="AI5" s="1270"/>
      <c r="AJ5" s="1270"/>
      <c r="AK5" s="1270"/>
      <c r="AL5" s="1270"/>
      <c r="AM5" s="1271"/>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row>
    <row r="6" spans="1:68" ht="49.5" customHeight="1">
      <c r="A6" s="1264" t="s">
        <v>129</v>
      </c>
      <c r="B6" s="1272"/>
      <c r="C6" s="1252"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4"/>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row>
    <row r="7" spans="1:68" s="727" customFormat="1" ht="49.5" customHeight="1">
      <c r="A7" s="1273" t="s">
        <v>130</v>
      </c>
      <c r="B7" s="1274"/>
      <c r="C7" s="1260"/>
      <c r="D7" s="1260"/>
      <c r="E7" s="1260"/>
      <c r="F7" s="1260"/>
      <c r="G7" s="1261"/>
      <c r="H7" s="1256" t="s">
        <v>131</v>
      </c>
      <c r="I7" s="1260"/>
      <c r="J7" s="1260"/>
      <c r="K7" s="1260"/>
      <c r="L7" s="1260"/>
      <c r="M7" s="1260"/>
      <c r="N7" s="1261"/>
      <c r="O7" s="1256" t="s">
        <v>132</v>
      </c>
      <c r="P7" s="1260"/>
      <c r="Q7" s="1260"/>
      <c r="R7" s="1260"/>
      <c r="S7" s="1260"/>
      <c r="T7" s="1260"/>
      <c r="U7" s="1260"/>
      <c r="V7" s="1260"/>
      <c r="W7" s="1261"/>
      <c r="X7" s="1257" t="s">
        <v>133</v>
      </c>
      <c r="Y7" s="1258"/>
      <c r="Z7" s="1258"/>
      <c r="AA7" s="1258"/>
      <c r="AB7" s="1258"/>
      <c r="AC7" s="1258"/>
      <c r="AD7" s="1259"/>
      <c r="AE7" s="1256" t="s">
        <v>134</v>
      </c>
      <c r="AF7" s="1260"/>
      <c r="AG7" s="1260"/>
      <c r="AH7" s="1260"/>
      <c r="AI7" s="1260"/>
      <c r="AJ7" s="1261"/>
      <c r="AK7" s="1256" t="s">
        <v>135</v>
      </c>
      <c r="AL7" s="1260"/>
      <c r="AM7" s="1261"/>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row>
    <row r="8" spans="1:68" s="727" customFormat="1" ht="16.5" customHeight="1">
      <c r="A8" s="1277" t="s">
        <v>136</v>
      </c>
      <c r="B8" s="1248" t="s">
        <v>81</v>
      </c>
      <c r="C8" s="1249" t="s">
        <v>1346</v>
      </c>
      <c r="D8" s="1249" t="s">
        <v>85</v>
      </c>
      <c r="E8" s="1250" t="s">
        <v>87</v>
      </c>
      <c r="F8" s="1251" t="s">
        <v>89</v>
      </c>
      <c r="G8" s="1249" t="s">
        <v>137</v>
      </c>
      <c r="H8" s="1275" t="s">
        <v>138</v>
      </c>
      <c r="I8" s="1276" t="s">
        <v>139</v>
      </c>
      <c r="J8" s="1251" t="s">
        <v>140</v>
      </c>
      <c r="K8" s="1251" t="s">
        <v>141</v>
      </c>
      <c r="L8" s="1255" t="s">
        <v>142</v>
      </c>
      <c r="M8" s="1276" t="s">
        <v>139</v>
      </c>
      <c r="N8" s="1249" t="s">
        <v>95</v>
      </c>
      <c r="O8" s="1240" t="s">
        <v>143</v>
      </c>
      <c r="P8" s="1237" t="s">
        <v>97</v>
      </c>
      <c r="Q8" s="1251" t="s">
        <v>99</v>
      </c>
      <c r="R8" s="1237" t="s">
        <v>144</v>
      </c>
      <c r="S8" s="1237"/>
      <c r="T8" s="1237"/>
      <c r="U8" s="1237"/>
      <c r="V8" s="1237"/>
      <c r="W8" s="1237"/>
      <c r="X8" s="1239" t="s">
        <v>145</v>
      </c>
      <c r="Y8" s="1239" t="s">
        <v>146</v>
      </c>
      <c r="Z8" s="1239" t="s">
        <v>139</v>
      </c>
      <c r="AA8" s="1239" t="s">
        <v>147</v>
      </c>
      <c r="AB8" s="1239" t="s">
        <v>139</v>
      </c>
      <c r="AC8" s="1239" t="s">
        <v>148</v>
      </c>
      <c r="AD8" s="1240" t="s">
        <v>115</v>
      </c>
      <c r="AE8" s="1237" t="s">
        <v>134</v>
      </c>
      <c r="AF8" s="1237" t="s">
        <v>149</v>
      </c>
      <c r="AG8" s="1237" t="s">
        <v>150</v>
      </c>
      <c r="AH8" s="1237" t="s">
        <v>151</v>
      </c>
      <c r="AI8" s="1237" t="s">
        <v>135</v>
      </c>
      <c r="AJ8" s="1237" t="s">
        <v>119</v>
      </c>
      <c r="AK8" s="1238" t="s">
        <v>152</v>
      </c>
      <c r="AL8" s="1238" t="s">
        <v>153</v>
      </c>
      <c r="AM8" s="1238" t="s">
        <v>154</v>
      </c>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726"/>
    </row>
    <row r="9" spans="1:68" s="730" customFormat="1" ht="94.5" customHeight="1">
      <c r="A9" s="1278"/>
      <c r="B9" s="1248"/>
      <c r="C9" s="1237"/>
      <c r="D9" s="1237"/>
      <c r="E9" s="1248"/>
      <c r="F9" s="1249"/>
      <c r="G9" s="1237"/>
      <c r="H9" s="1249"/>
      <c r="I9" s="1256"/>
      <c r="J9" s="1249"/>
      <c r="K9" s="1249"/>
      <c r="L9" s="1256"/>
      <c r="M9" s="1256"/>
      <c r="N9" s="1237"/>
      <c r="O9" s="1241"/>
      <c r="P9" s="1237"/>
      <c r="Q9" s="1249"/>
      <c r="R9" s="728" t="s">
        <v>155</v>
      </c>
      <c r="S9" s="728" t="s">
        <v>156</v>
      </c>
      <c r="T9" s="728" t="s">
        <v>157</v>
      </c>
      <c r="U9" s="728" t="s">
        <v>158</v>
      </c>
      <c r="V9" s="728" t="s">
        <v>159</v>
      </c>
      <c r="W9" s="728" t="s">
        <v>160</v>
      </c>
      <c r="X9" s="1239"/>
      <c r="Y9" s="1239"/>
      <c r="Z9" s="1239"/>
      <c r="AA9" s="1239"/>
      <c r="AB9" s="1239"/>
      <c r="AC9" s="1239"/>
      <c r="AD9" s="1241"/>
      <c r="AE9" s="1237"/>
      <c r="AF9" s="1237"/>
      <c r="AG9" s="1237"/>
      <c r="AH9" s="1237"/>
      <c r="AI9" s="1237"/>
      <c r="AJ9" s="1237"/>
      <c r="AK9" s="1238"/>
      <c r="AL9" s="1238"/>
      <c r="AM9" s="1238"/>
      <c r="AN9" s="729"/>
      <c r="AO9" s="729"/>
      <c r="AP9" s="729"/>
      <c r="AQ9" s="729"/>
      <c r="AR9" s="729"/>
      <c r="AS9" s="729"/>
      <c r="AT9" s="729"/>
      <c r="AU9" s="729"/>
      <c r="AV9" s="729"/>
      <c r="AW9" s="729"/>
      <c r="AX9" s="729"/>
      <c r="AY9" s="729"/>
      <c r="AZ9" s="729"/>
      <c r="BA9" s="729"/>
      <c r="BB9" s="729"/>
      <c r="BC9" s="729"/>
      <c r="BD9" s="729"/>
      <c r="BE9" s="729"/>
      <c r="BF9" s="729"/>
      <c r="BG9" s="729"/>
      <c r="BH9" s="729"/>
      <c r="BI9" s="729"/>
      <c r="BJ9" s="729"/>
      <c r="BK9" s="729"/>
      <c r="BL9" s="729"/>
      <c r="BM9" s="729"/>
      <c r="BN9" s="729"/>
      <c r="BO9" s="729"/>
      <c r="BP9" s="729"/>
    </row>
    <row r="10" spans="1:68" s="716" customFormat="1" ht="75">
      <c r="A10" s="1242">
        <v>1</v>
      </c>
      <c r="B10" s="1225" t="s">
        <v>1323</v>
      </c>
      <c r="C10" s="943" t="s">
        <v>1347</v>
      </c>
      <c r="D10" s="943" t="s">
        <v>1348</v>
      </c>
      <c r="E10" s="943" t="s">
        <v>1349</v>
      </c>
      <c r="F10" s="889" t="s">
        <v>165</v>
      </c>
      <c r="G10" s="1245">
        <v>300</v>
      </c>
      <c r="H10" s="1219" t="str">
        <f>IF(G10&lt;=0,"",IF(G10&lt;=2,"Muy Baja",IF(G10&lt;=24,"Baja",IF(G10&lt;=500,"Media",IF(G10&lt;=5000,"Alta","Muy Alta")))))</f>
        <v>Media</v>
      </c>
      <c r="I10" s="1207">
        <f>IF(H10="","",IF(H10="Muy Baja",0.2,IF(H10="Baja",0.4,IF(H10="Media",0.6,IF(H10="Alta",0.8,IF(H10="Muy Alta",1,))))))</f>
        <v>0.6</v>
      </c>
      <c r="J10" s="952" t="s">
        <v>942</v>
      </c>
      <c r="K10" s="1207" t="str">
        <f>IF(NOT(ISERROR(MATCH(J10,'Tabla Impacto'!$B$221:$B$223,0))),'Tabla Impacto'!$F$223&amp;"Por favor no seleccionar los criterios de impacto(Afectación Económica o presupuestal y Pérdida Reputacional)",J10)</f>
        <v xml:space="preserve">     Entre 51 y 100 SMLMV </v>
      </c>
      <c r="L10" s="1213" t="str">
        <f>IF(OR(K10='Tabla Impacto'!$C$11,K10='Tabla Impacto'!$D$11),"Leve",IF(OR(K10='Tabla Impacto'!$C$12,K10='Tabla Impacto'!$D$12),"Menor",IF(OR(K10='Tabla Impacto'!$C$13,K10='Tabla Impacto'!$D$13),"Moderado",IF(OR(K10='Tabla Impacto'!$C$14,K10='Tabla Impacto'!$D$14),"Mayor",IF(OR(K10='Tabla Impacto'!$C$15,K10='Tabla Impacto'!$D$15),"Catastrófico","")))))</f>
        <v>Moderado</v>
      </c>
      <c r="M10" s="1207">
        <f>IF(L10="","",IF(L10="Leve",0.2,IF(L10="Menor",0.4,IF(L10="Moderado",0.6,IF(L10="Mayor",0.8,IF(L10="Catastrófico",1,))))))</f>
        <v>0.6</v>
      </c>
      <c r="N10" s="121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721">
        <v>1</v>
      </c>
      <c r="P10" s="523" t="s">
        <v>1350</v>
      </c>
      <c r="Q10" s="705" t="str">
        <f t="shared" ref="Q10:Q41" si="0">IF(OR(R10="Preventivo",R10="Detectivo"),"Probabilidad",IF(R10="Correctivo","Impacto",""))</f>
        <v>Probabilidad</v>
      </c>
      <c r="R10" s="706" t="s">
        <v>168</v>
      </c>
      <c r="S10" s="706" t="s">
        <v>169</v>
      </c>
      <c r="T10" s="707" t="str">
        <f>IF(AND(R10="Preventivo",S10="Automático"),"50%",IF(AND(R10="Preventivo",S10="Manual"),"40%",IF(AND(R10="Detectivo",S10="Automático"),"40%",IF(AND(R10="Detectivo",S10="Manual"),"30%",IF(AND(R10="Correctivo",S10="Automático"),"35%",IF(AND(R10="Correctivo",S10="Manual"),"25%",""))))))</f>
        <v>40%</v>
      </c>
      <c r="U10" s="706" t="s">
        <v>183</v>
      </c>
      <c r="V10" s="706" t="s">
        <v>171</v>
      </c>
      <c r="W10" s="706" t="s">
        <v>184</v>
      </c>
      <c r="X10" s="708">
        <f>IFERROR(IF(Q10="Probabilidad",(I10-(+I10*T10)),IF(Q10="Impacto",I10,"")),"")</f>
        <v>0.36</v>
      </c>
      <c r="Y10" s="709" t="str">
        <f t="shared" ref="Y10:Y41" si="1">IFERROR(IF(X10="","",IF(X10&lt;=0.2,"Muy Baja",IF(X10&lt;=0.4,"Baja",IF(X10&lt;=0.6,"Media",IF(X10&lt;=0.8,"Alta","Muy Alta"))))),"")</f>
        <v>Baja</v>
      </c>
      <c r="Z10" s="710">
        <f t="shared" ref="Z10:Z41" si="2">+X10</f>
        <v>0.36</v>
      </c>
      <c r="AA10" s="709" t="str">
        <f t="shared" ref="AA10:AA41" si="3">IFERROR(IF(AB10="","",IF(AB10&lt;=0.2,"Leve",IF(AB10&lt;=0.4,"Menor",IF(AB10&lt;=0.6,"Moderado",IF(AB10&lt;=0.8,"Mayor","Catastrófico"))))),"")</f>
        <v>Moderado</v>
      </c>
      <c r="AB10" s="710">
        <f>IFERROR(IF(Q10="Impacto",(M10-(+M10*T10)),IF(Q10="Probabilidad",M10,"")),"")</f>
        <v>0.6</v>
      </c>
      <c r="AC10" s="711" t="str">
        <f t="shared" ref="AC10:AC41" si="4">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722"/>
      <c r="AE10" s="582"/>
      <c r="AF10" s="578"/>
      <c r="AG10" s="714"/>
      <c r="AH10" s="714"/>
      <c r="AI10" s="712"/>
      <c r="AJ10" s="713"/>
      <c r="AK10" s="713"/>
      <c r="AL10" s="713"/>
      <c r="AM10" s="713"/>
      <c r="AN10" s="715"/>
      <c r="AO10" s="715"/>
      <c r="AP10" s="715"/>
      <c r="AQ10" s="715"/>
      <c r="AR10" s="715"/>
      <c r="AS10" s="715"/>
      <c r="AT10" s="715"/>
      <c r="AU10" s="715"/>
      <c r="AV10" s="715"/>
      <c r="AW10" s="715"/>
      <c r="AX10" s="715"/>
      <c r="AY10" s="715"/>
      <c r="AZ10" s="715"/>
      <c r="BA10" s="715"/>
      <c r="BB10" s="715"/>
      <c r="BC10" s="715"/>
      <c r="BD10" s="715"/>
      <c r="BE10" s="715"/>
      <c r="BF10" s="715"/>
      <c r="BG10" s="715"/>
      <c r="BH10" s="715"/>
      <c r="BI10" s="715"/>
      <c r="BJ10" s="715"/>
      <c r="BK10" s="715"/>
      <c r="BL10" s="715"/>
      <c r="BM10" s="715"/>
      <c r="BN10" s="715"/>
      <c r="BO10" s="715"/>
      <c r="BP10" s="715"/>
    </row>
    <row r="11" spans="1:68" ht="135">
      <c r="A11" s="1243"/>
      <c r="B11" s="1226"/>
      <c r="C11" s="944"/>
      <c r="D11" s="944"/>
      <c r="E11" s="944"/>
      <c r="F11" s="890"/>
      <c r="G11" s="1246"/>
      <c r="H11" s="1220"/>
      <c r="I11" s="1208"/>
      <c r="J11" s="953"/>
      <c r="K11" s="1208">
        <f>IF(NOT(ISERROR(MATCH(J11,_xlfn.ANCHORARRAY(E22),0))),I24&amp;"Por favor no seleccionar los criterios de impacto",J11)</f>
        <v>0</v>
      </c>
      <c r="L11" s="1214"/>
      <c r="M11" s="1208"/>
      <c r="N11" s="1217"/>
      <c r="O11" s="721">
        <v>2</v>
      </c>
      <c r="P11" s="523" t="s">
        <v>1351</v>
      </c>
      <c r="Q11" s="705" t="str">
        <f t="shared" si="0"/>
        <v>Probabilidad</v>
      </c>
      <c r="R11" s="706" t="s">
        <v>168</v>
      </c>
      <c r="S11" s="706" t="s">
        <v>169</v>
      </c>
      <c r="T11" s="707" t="str">
        <f t="shared" ref="T11:T69" si="5">IF(AND(R11="Preventivo",S11="Automático"),"50%",IF(AND(R11="Preventivo",S11="Manual"),"40%",IF(AND(R11="Detectivo",S11="Automático"),"40%",IF(AND(R11="Detectivo",S11="Manual"),"30%",IF(AND(R11="Correctivo",S11="Automático"),"35%",IF(AND(R11="Correctivo",S11="Manual"),"25%",""))))))</f>
        <v>40%</v>
      </c>
      <c r="U11" s="706" t="s">
        <v>183</v>
      </c>
      <c r="V11" s="706" t="s">
        <v>171</v>
      </c>
      <c r="W11" s="706" t="s">
        <v>184</v>
      </c>
      <c r="X11" s="708">
        <f>IFERROR(IF(AND(Q10="Probabilidad",Q11="Probabilidad"),(Z10-(+Z10*T11)),IF(Q11="Probabilidad",(I10-(+I10*T11)),IF(Q11="Impacto",Z10,""))),"")</f>
        <v>0.216</v>
      </c>
      <c r="Y11" s="709" t="str">
        <f t="shared" si="1"/>
        <v>Baja</v>
      </c>
      <c r="Z11" s="710">
        <f t="shared" si="2"/>
        <v>0.216</v>
      </c>
      <c r="AA11" s="709" t="str">
        <f t="shared" si="3"/>
        <v>Moderado</v>
      </c>
      <c r="AB11" s="710">
        <f>IFERROR(IF(AND(Q10="Impacto",Q11="Impacto"),(AB10-(+AB10*T11)),IF(Q11="Impacto",(M10-(+M10*T11)),IF(Q11="Probabilidad",AB10,""))),"")</f>
        <v>0.6</v>
      </c>
      <c r="AC11" s="711" t="str">
        <f t="shared" si="4"/>
        <v>Moderado</v>
      </c>
      <c r="AD11" s="722" t="s">
        <v>175</v>
      </c>
      <c r="AE11" s="523" t="s">
        <v>1352</v>
      </c>
      <c r="AF11" s="523" t="s">
        <v>1353</v>
      </c>
      <c r="AG11" s="631">
        <v>45658</v>
      </c>
      <c r="AH11" s="714"/>
      <c r="AI11" s="712"/>
      <c r="AJ11" s="713"/>
      <c r="AK11" s="713"/>
      <c r="AL11" s="713"/>
      <c r="AM11" s="713"/>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row>
    <row r="12" spans="1:68" ht="63" customHeight="1">
      <c r="A12" s="1243"/>
      <c r="B12" s="1226"/>
      <c r="C12" s="944"/>
      <c r="D12" s="944"/>
      <c r="E12" s="944"/>
      <c r="F12" s="890"/>
      <c r="G12" s="1246"/>
      <c r="H12" s="1220"/>
      <c r="I12" s="1208"/>
      <c r="J12" s="953"/>
      <c r="K12" s="1208">
        <f>IF(NOT(ISERROR(MATCH(J12,_xlfn.ANCHORARRAY(E23),0))),I25&amp;"Por favor no seleccionar los criterios de impacto",J12)</f>
        <v>0</v>
      </c>
      <c r="L12" s="1214"/>
      <c r="M12" s="1208"/>
      <c r="N12" s="1217"/>
      <c r="O12" s="721">
        <v>3</v>
      </c>
      <c r="P12" s="717"/>
      <c r="Q12" s="705" t="str">
        <f t="shared" si="0"/>
        <v/>
      </c>
      <c r="R12" s="706"/>
      <c r="S12" s="706"/>
      <c r="T12" s="707" t="str">
        <f t="shared" si="5"/>
        <v/>
      </c>
      <c r="U12" s="706"/>
      <c r="V12" s="706"/>
      <c r="W12" s="706"/>
      <c r="X12" s="708" t="str">
        <f>IFERROR(IF(AND(Q11="Probabilidad",Q12="Probabilidad"),(Z11-(+Z11*T12)),IF(AND(Q11="Impacto",Q12="Probabilidad"),(Z10-(+Z10*T12)),IF(Q12="Impacto",Z11,""))),"")</f>
        <v/>
      </c>
      <c r="Y12" s="709" t="str">
        <f t="shared" si="1"/>
        <v/>
      </c>
      <c r="Z12" s="710" t="str">
        <f t="shared" si="2"/>
        <v/>
      </c>
      <c r="AA12" s="709" t="str">
        <f t="shared" si="3"/>
        <v/>
      </c>
      <c r="AB12" s="710" t="str">
        <f>IFERROR(IF(AND(Q11="Impacto",Q12="Impacto"),(AB11-(+AB11*T12)),IF(AND(Q11="Probabilidad",Q12="Impacto"),(AB10-(+AB10*T12)),IF(Q12="Probabilidad",AB11,""))),"")</f>
        <v/>
      </c>
      <c r="AC12" s="711" t="str">
        <f t="shared" si="4"/>
        <v/>
      </c>
      <c r="AD12" s="722"/>
      <c r="AE12" s="712"/>
      <c r="AF12" s="713"/>
      <c r="AG12" s="714"/>
      <c r="AH12" s="714"/>
      <c r="AI12" s="712"/>
      <c r="AJ12" s="713"/>
      <c r="AK12" s="713"/>
      <c r="AL12" s="713"/>
      <c r="AM12" s="713"/>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row>
    <row r="13" spans="1:68" ht="63" customHeight="1">
      <c r="A13" s="1243"/>
      <c r="B13" s="1226"/>
      <c r="C13" s="944"/>
      <c r="D13" s="944"/>
      <c r="E13" s="944"/>
      <c r="F13" s="890"/>
      <c r="G13" s="1246"/>
      <c r="H13" s="1220"/>
      <c r="I13" s="1208"/>
      <c r="J13" s="953"/>
      <c r="K13" s="1208">
        <f>IF(NOT(ISERROR(MATCH(J13,_xlfn.ANCHORARRAY(E24),0))),I26&amp;"Por favor no seleccionar los criterios de impacto",J13)</f>
        <v>0</v>
      </c>
      <c r="L13" s="1214"/>
      <c r="M13" s="1208"/>
      <c r="N13" s="1217"/>
      <c r="O13" s="721">
        <v>4</v>
      </c>
      <c r="P13" s="704"/>
      <c r="Q13" s="705" t="str">
        <f t="shared" si="0"/>
        <v/>
      </c>
      <c r="R13" s="706"/>
      <c r="S13" s="706"/>
      <c r="T13" s="707" t="str">
        <f t="shared" si="5"/>
        <v/>
      </c>
      <c r="U13" s="706"/>
      <c r="V13" s="706"/>
      <c r="W13" s="706"/>
      <c r="X13" s="708" t="str">
        <f>IFERROR(IF(AND(Q12="Probabilidad",Q13="Probabilidad"),(Z12-(+Z12*T13)),IF(AND(Q12="Impacto",Q13="Probabilidad"),(Z11-(+Z11*T13)),IF(Q13="Impacto",Z12,""))),"")</f>
        <v/>
      </c>
      <c r="Y13" s="709" t="str">
        <f t="shared" si="1"/>
        <v/>
      </c>
      <c r="Z13" s="710" t="str">
        <f t="shared" si="2"/>
        <v/>
      </c>
      <c r="AA13" s="709" t="str">
        <f t="shared" si="3"/>
        <v/>
      </c>
      <c r="AB13" s="710" t="str">
        <f>IFERROR(IF(AND(Q12="Impacto",Q13="Impacto"),(AB12-(+AB12*T13)),IF(AND(Q12="Probabilidad",Q13="Impacto"),(AB11-(+AB11*T13)),IF(Q13="Probabilidad",AB12,""))),"")</f>
        <v/>
      </c>
      <c r="AC13" s="711" t="str">
        <f t="shared" si="4"/>
        <v/>
      </c>
      <c r="AD13" s="722"/>
      <c r="AE13" s="712"/>
      <c r="AF13" s="713"/>
      <c r="AG13" s="714"/>
      <c r="AH13" s="714"/>
      <c r="AI13" s="712"/>
      <c r="AJ13" s="713"/>
      <c r="AK13" s="713"/>
      <c r="AL13" s="713"/>
      <c r="AM13" s="713"/>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row>
    <row r="14" spans="1:68" ht="63" customHeight="1">
      <c r="A14" s="1243"/>
      <c r="B14" s="1226"/>
      <c r="C14" s="944"/>
      <c r="D14" s="944"/>
      <c r="E14" s="944"/>
      <c r="F14" s="890"/>
      <c r="G14" s="1246"/>
      <c r="H14" s="1220"/>
      <c r="I14" s="1208"/>
      <c r="J14" s="953"/>
      <c r="K14" s="1208">
        <f>IF(NOT(ISERROR(MATCH(J14,_xlfn.ANCHORARRAY(E25),0))),I27&amp;"Por favor no seleccionar los criterios de impacto",J14)</f>
        <v>0</v>
      </c>
      <c r="L14" s="1214"/>
      <c r="M14" s="1208"/>
      <c r="N14" s="1217"/>
      <c r="O14" s="721">
        <v>5</v>
      </c>
      <c r="P14" s="704"/>
      <c r="Q14" s="705" t="str">
        <f t="shared" si="0"/>
        <v/>
      </c>
      <c r="R14" s="706"/>
      <c r="S14" s="706"/>
      <c r="T14" s="707" t="str">
        <f t="shared" si="5"/>
        <v/>
      </c>
      <c r="U14" s="706"/>
      <c r="V14" s="706"/>
      <c r="W14" s="706"/>
      <c r="X14" s="708" t="str">
        <f>IFERROR(IF(AND(Q13="Probabilidad",Q14="Probabilidad"),(Z13-(+Z13*T14)),IF(AND(Q13="Impacto",Q14="Probabilidad"),(Z12-(+Z12*T14)),IF(Q14="Impacto",Z13,""))),"")</f>
        <v/>
      </c>
      <c r="Y14" s="709" t="str">
        <f t="shared" si="1"/>
        <v/>
      </c>
      <c r="Z14" s="710" t="str">
        <f t="shared" si="2"/>
        <v/>
      </c>
      <c r="AA14" s="709" t="str">
        <f t="shared" si="3"/>
        <v/>
      </c>
      <c r="AB14" s="710" t="str">
        <f>IFERROR(IF(AND(Q13="Impacto",Q14="Impacto"),(AB13-(+AB13*T14)),IF(AND(Q13="Probabilidad",Q14="Impacto"),(AB12-(+AB12*T14)),IF(Q14="Probabilidad",AB13,""))),"")</f>
        <v/>
      </c>
      <c r="AC14" s="711" t="str">
        <f t="shared" si="4"/>
        <v/>
      </c>
      <c r="AD14" s="722"/>
      <c r="AE14" s="712"/>
      <c r="AF14" s="713"/>
      <c r="AG14" s="714"/>
      <c r="AH14" s="714"/>
      <c r="AI14" s="712"/>
      <c r="AJ14" s="713"/>
      <c r="AK14" s="713"/>
      <c r="AL14" s="713"/>
      <c r="AM14" s="713"/>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row>
    <row r="15" spans="1:68" ht="63" customHeight="1">
      <c r="A15" s="1244"/>
      <c r="B15" s="1227"/>
      <c r="C15" s="945"/>
      <c r="D15" s="945"/>
      <c r="E15" s="945"/>
      <c r="F15" s="891"/>
      <c r="G15" s="1247"/>
      <c r="H15" s="1221"/>
      <c r="I15" s="1209"/>
      <c r="J15" s="954"/>
      <c r="K15" s="1209">
        <f>IF(NOT(ISERROR(MATCH(J15,_xlfn.ANCHORARRAY(E26),0))),I28&amp;"Por favor no seleccionar los criterios de impacto",J15)</f>
        <v>0</v>
      </c>
      <c r="L15" s="1215"/>
      <c r="M15" s="1209"/>
      <c r="N15" s="1218"/>
      <c r="O15" s="721">
        <v>6</v>
      </c>
      <c r="P15" s="704"/>
      <c r="Q15" s="705" t="str">
        <f t="shared" si="0"/>
        <v/>
      </c>
      <c r="R15" s="706"/>
      <c r="S15" s="706"/>
      <c r="T15" s="707" t="str">
        <f t="shared" si="5"/>
        <v/>
      </c>
      <c r="U15" s="706"/>
      <c r="V15" s="706"/>
      <c r="W15" s="706"/>
      <c r="X15" s="708" t="str">
        <f>IFERROR(IF(AND(Q14="Probabilidad",Q15="Probabilidad"),(Z14-(+Z14*T15)),IF(AND(Q14="Impacto",Q15="Probabilidad"),(Z13-(+Z13*T15)),IF(Q15="Impacto",Z14,""))),"")</f>
        <v/>
      </c>
      <c r="Y15" s="709" t="str">
        <f t="shared" si="1"/>
        <v/>
      </c>
      <c r="Z15" s="710" t="str">
        <f t="shared" si="2"/>
        <v/>
      </c>
      <c r="AA15" s="709" t="str">
        <f t="shared" si="3"/>
        <v/>
      </c>
      <c r="AB15" s="710" t="str">
        <f>IFERROR(IF(AND(Q14="Impacto",Q15="Impacto"),(AB14-(+AB14*T15)),IF(AND(Q14="Probabilidad",Q15="Impacto"),(AB13-(+AB13*T15)),IF(Q15="Probabilidad",AB14,""))),"")</f>
        <v/>
      </c>
      <c r="AC15" s="711" t="str">
        <f t="shared" si="4"/>
        <v/>
      </c>
      <c r="AD15" s="722"/>
      <c r="AE15" s="712"/>
      <c r="AF15" s="713"/>
      <c r="AG15" s="714"/>
      <c r="AH15" s="714"/>
      <c r="AI15" s="712"/>
      <c r="AJ15" s="713"/>
      <c r="AK15" s="713"/>
      <c r="AL15" s="713"/>
      <c r="AM15" s="713"/>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row>
    <row r="16" spans="1:68" ht="55.5" customHeight="1">
      <c r="A16" s="1234">
        <v>2</v>
      </c>
      <c r="B16" s="1225"/>
      <c r="C16" s="1225"/>
      <c r="D16" s="1225"/>
      <c r="E16" s="1228"/>
      <c r="F16" s="1231"/>
      <c r="G16" s="1005"/>
      <c r="H16" s="1219" t="str">
        <f>IF(G16&lt;=0,"",IF(G16&lt;=2,"Muy Baja",IF(G16&lt;=24,"Baja",IF(G16&lt;=500,"Media",IF(G16&lt;=5000,"Alta","Muy Alta")))))</f>
        <v/>
      </c>
      <c r="I16" s="1207" t="str">
        <f>IF(H16="","",IF(H16="Muy Baja",0.2,IF(H16="Baja",0.4,IF(H16="Media",0.6,IF(H16="Alta",0.8,IF(H16="Muy Alta",1,))))))</f>
        <v/>
      </c>
      <c r="J16" s="1210"/>
      <c r="K16" s="1207">
        <f>IF(NOT(ISERROR(MATCH(J16,'Tabla Impacto'!$B$221:$B$223,0))),'Tabla Impacto'!$F$223&amp;"Por favor no seleccionar los criterios de impacto(Afectación Económica o presupuestal y Pérdida Reputacional)",J16)</f>
        <v>0</v>
      </c>
      <c r="L16" s="1213" t="str">
        <f>IF(OR(K16='Tabla Impacto'!$C$11,K16='Tabla Impacto'!$D$11),"Leve",IF(OR(K16='Tabla Impacto'!$C$12,K16='Tabla Impacto'!$D$12),"Menor",IF(OR(K16='Tabla Impacto'!$C$13,K16='Tabla Impacto'!$D$13),"Moderado",IF(OR(K16='Tabla Impacto'!$C$14,K16='Tabla Impacto'!$D$14),"Mayor",IF(OR(K16='Tabla Impacto'!$C$15,K16='Tabla Impacto'!$D$15),"Catastrófico","")))))</f>
        <v/>
      </c>
      <c r="M16" s="1207" t="str">
        <f>IF(L16="","",IF(L16="Leve",0.2,IF(L16="Menor",0.4,IF(L16="Moderado",0.6,IF(L16="Mayor",0.8,IF(L16="Catastrófico",1,))))))</f>
        <v/>
      </c>
      <c r="N16" s="1216" t="str">
        <f t="shared" ref="N16" si="6">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721">
        <v>1</v>
      </c>
      <c r="P16" s="704"/>
      <c r="Q16" s="705" t="str">
        <f t="shared" si="0"/>
        <v/>
      </c>
      <c r="R16" s="706"/>
      <c r="S16" s="706"/>
      <c r="T16" s="707" t="str">
        <f t="shared" si="5"/>
        <v/>
      </c>
      <c r="U16" s="706"/>
      <c r="V16" s="706"/>
      <c r="W16" s="706"/>
      <c r="X16" s="708" t="str">
        <f>IFERROR(IF(Q16="Probabilidad",(I16-(+I16*T16)),IF(Q16="Impacto",I16,"")),"")</f>
        <v/>
      </c>
      <c r="Y16" s="709" t="str">
        <f t="shared" si="1"/>
        <v/>
      </c>
      <c r="Z16" s="710" t="str">
        <f t="shared" si="2"/>
        <v/>
      </c>
      <c r="AA16" s="709" t="str">
        <f t="shared" si="3"/>
        <v/>
      </c>
      <c r="AB16" s="710" t="str">
        <f>IFERROR(IF(Q16="Impacto",(M16-(+M16*T16)),IF(Q16="Probabilidad",M16,"")),"")</f>
        <v/>
      </c>
      <c r="AC16" s="711" t="str">
        <f t="shared" si="4"/>
        <v/>
      </c>
      <c r="AD16" s="722"/>
      <c r="AE16" s="712"/>
      <c r="AF16" s="713"/>
      <c r="AG16" s="714"/>
      <c r="AH16" s="714"/>
      <c r="AI16" s="712"/>
      <c r="AJ16" s="713"/>
      <c r="AK16" s="713"/>
      <c r="AL16" s="713"/>
      <c r="AM16" s="713"/>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row>
    <row r="17" spans="1:68" ht="55.5" customHeight="1">
      <c r="A17" s="1235"/>
      <c r="B17" s="1226"/>
      <c r="C17" s="1226"/>
      <c r="D17" s="1226"/>
      <c r="E17" s="1229"/>
      <c r="F17" s="1232"/>
      <c r="G17" s="1006"/>
      <c r="H17" s="1220"/>
      <c r="I17" s="1208"/>
      <c r="J17" s="1211"/>
      <c r="K17" s="1208">
        <f t="shared" ref="K17:K21" si="7">IF(NOT(ISERROR(MATCH(J17,_xlfn.ANCHORARRAY(E28),0))),I30&amp;"Por favor no seleccionar los criterios de impacto",J17)</f>
        <v>0</v>
      </c>
      <c r="L17" s="1214"/>
      <c r="M17" s="1208"/>
      <c r="N17" s="1217"/>
      <c r="O17" s="721">
        <v>2</v>
      </c>
      <c r="P17" s="704"/>
      <c r="Q17" s="705" t="str">
        <f t="shared" si="0"/>
        <v/>
      </c>
      <c r="R17" s="706"/>
      <c r="S17" s="706"/>
      <c r="T17" s="707" t="str">
        <f t="shared" si="5"/>
        <v/>
      </c>
      <c r="U17" s="706"/>
      <c r="V17" s="706"/>
      <c r="W17" s="706"/>
      <c r="X17" s="708" t="str">
        <f>IFERROR(IF(AND(Q16="Probabilidad",Q17="Probabilidad"),(Z16-(+Z16*T17)),IF(Q17="Probabilidad",(I16-(+I16*T17)),IF(Q17="Impacto",Z16,""))),"")</f>
        <v/>
      </c>
      <c r="Y17" s="709" t="str">
        <f t="shared" si="1"/>
        <v/>
      </c>
      <c r="Z17" s="710" t="str">
        <f t="shared" si="2"/>
        <v/>
      </c>
      <c r="AA17" s="709" t="str">
        <f t="shared" si="3"/>
        <v/>
      </c>
      <c r="AB17" s="710" t="str">
        <f>IFERROR(IF(AND(Q16="Impacto",Q17="Impacto"),(AB16-(+AB16*T17)),IF(Q17="Impacto",(M16-(+M16*T17)),IF(Q17="Probabilidad",AB16,""))),"")</f>
        <v/>
      </c>
      <c r="AC17" s="711" t="str">
        <f t="shared" si="4"/>
        <v/>
      </c>
      <c r="AD17" s="722"/>
      <c r="AE17" s="712"/>
      <c r="AF17" s="713"/>
      <c r="AG17" s="714"/>
      <c r="AH17" s="714"/>
      <c r="AI17" s="712"/>
      <c r="AJ17" s="713"/>
      <c r="AK17" s="713"/>
      <c r="AL17" s="713"/>
      <c r="AM17" s="713"/>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row>
    <row r="18" spans="1:68" ht="55.5" customHeight="1">
      <c r="A18" s="1235"/>
      <c r="B18" s="1226"/>
      <c r="C18" s="1226"/>
      <c r="D18" s="1226"/>
      <c r="E18" s="1229"/>
      <c r="F18" s="1232"/>
      <c r="G18" s="1006"/>
      <c r="H18" s="1220"/>
      <c r="I18" s="1208"/>
      <c r="J18" s="1211"/>
      <c r="K18" s="1208">
        <f t="shared" si="7"/>
        <v>0</v>
      </c>
      <c r="L18" s="1214"/>
      <c r="M18" s="1208"/>
      <c r="N18" s="1217"/>
      <c r="O18" s="721">
        <v>3</v>
      </c>
      <c r="P18" s="717"/>
      <c r="Q18" s="705" t="str">
        <f t="shared" si="0"/>
        <v/>
      </c>
      <c r="R18" s="706"/>
      <c r="S18" s="706"/>
      <c r="T18" s="707" t="str">
        <f t="shared" si="5"/>
        <v/>
      </c>
      <c r="U18" s="706"/>
      <c r="V18" s="706"/>
      <c r="W18" s="706"/>
      <c r="X18" s="708" t="str">
        <f>IFERROR(IF(AND(Q17="Probabilidad",Q18="Probabilidad"),(Z17-(+Z17*T18)),IF(AND(Q17="Impacto",Q18="Probabilidad"),(Z16-(+Z16*T18)),IF(Q18="Impacto",Z17,""))),"")</f>
        <v/>
      </c>
      <c r="Y18" s="709" t="str">
        <f t="shared" si="1"/>
        <v/>
      </c>
      <c r="Z18" s="710" t="str">
        <f t="shared" si="2"/>
        <v/>
      </c>
      <c r="AA18" s="709" t="str">
        <f t="shared" si="3"/>
        <v/>
      </c>
      <c r="AB18" s="710" t="str">
        <f>IFERROR(IF(AND(Q17="Impacto",Q18="Impacto"),(AB17-(+AB17*T18)),IF(AND(Q17="Probabilidad",Q18="Impacto"),(AB16-(+AB16*T18)),IF(Q18="Probabilidad",AB17,""))),"")</f>
        <v/>
      </c>
      <c r="AC18" s="711" t="str">
        <f t="shared" si="4"/>
        <v/>
      </c>
      <c r="AD18" s="722"/>
      <c r="AE18" s="712"/>
      <c r="AF18" s="713"/>
      <c r="AG18" s="714"/>
      <c r="AH18" s="714"/>
      <c r="AI18" s="712"/>
      <c r="AJ18" s="713"/>
      <c r="AK18" s="713"/>
      <c r="AL18" s="713"/>
      <c r="AM18" s="713"/>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row>
    <row r="19" spans="1:68" ht="55.5" customHeight="1">
      <c r="A19" s="1235"/>
      <c r="B19" s="1226"/>
      <c r="C19" s="1226"/>
      <c r="D19" s="1226"/>
      <c r="E19" s="1229"/>
      <c r="F19" s="1232"/>
      <c r="G19" s="1006"/>
      <c r="H19" s="1220"/>
      <c r="I19" s="1208"/>
      <c r="J19" s="1211"/>
      <c r="K19" s="1208">
        <f t="shared" si="7"/>
        <v>0</v>
      </c>
      <c r="L19" s="1214"/>
      <c r="M19" s="1208"/>
      <c r="N19" s="1217"/>
      <c r="O19" s="721">
        <v>4</v>
      </c>
      <c r="P19" s="704"/>
      <c r="Q19" s="705" t="str">
        <f t="shared" si="0"/>
        <v/>
      </c>
      <c r="R19" s="706"/>
      <c r="S19" s="706"/>
      <c r="T19" s="707" t="str">
        <f t="shared" si="5"/>
        <v/>
      </c>
      <c r="U19" s="706"/>
      <c r="V19" s="706"/>
      <c r="W19" s="706"/>
      <c r="X19" s="708" t="str">
        <f>IFERROR(IF(AND(Q18="Probabilidad",Q19="Probabilidad"),(Z18-(+Z18*T19)),IF(AND(Q18="Impacto",Q19="Probabilidad"),(Z17-(+Z17*T19)),IF(Q19="Impacto",Z18,""))),"")</f>
        <v/>
      </c>
      <c r="Y19" s="709" t="str">
        <f t="shared" si="1"/>
        <v/>
      </c>
      <c r="Z19" s="710" t="str">
        <f t="shared" si="2"/>
        <v/>
      </c>
      <c r="AA19" s="709" t="str">
        <f t="shared" si="3"/>
        <v/>
      </c>
      <c r="AB19" s="710" t="str">
        <f>IFERROR(IF(AND(Q18="Impacto",Q19="Impacto"),(AB18-(+AB18*T19)),IF(AND(Q18="Probabilidad",Q19="Impacto"),(AB17-(+AB17*T19)),IF(Q19="Probabilidad",AB18,""))),"")</f>
        <v/>
      </c>
      <c r="AC19" s="711" t="str">
        <f t="shared" si="4"/>
        <v/>
      </c>
      <c r="AD19" s="722"/>
      <c r="AE19" s="712"/>
      <c r="AF19" s="713"/>
      <c r="AG19" s="714"/>
      <c r="AH19" s="714"/>
      <c r="AI19" s="712"/>
      <c r="AJ19" s="713"/>
      <c r="AK19" s="713"/>
      <c r="AL19" s="713"/>
      <c r="AM19" s="713"/>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row>
    <row r="20" spans="1:68" ht="55.5" customHeight="1">
      <c r="A20" s="1235"/>
      <c r="B20" s="1226"/>
      <c r="C20" s="1226"/>
      <c r="D20" s="1226"/>
      <c r="E20" s="1229"/>
      <c r="F20" s="1232"/>
      <c r="G20" s="1006"/>
      <c r="H20" s="1220"/>
      <c r="I20" s="1208"/>
      <c r="J20" s="1211"/>
      <c r="K20" s="1208">
        <f t="shared" si="7"/>
        <v>0</v>
      </c>
      <c r="L20" s="1214"/>
      <c r="M20" s="1208"/>
      <c r="N20" s="1217"/>
      <c r="O20" s="721">
        <v>5</v>
      </c>
      <c r="P20" s="704"/>
      <c r="Q20" s="705" t="str">
        <f t="shared" si="0"/>
        <v/>
      </c>
      <c r="R20" s="706"/>
      <c r="S20" s="706"/>
      <c r="T20" s="707" t="str">
        <f t="shared" si="5"/>
        <v/>
      </c>
      <c r="U20" s="706"/>
      <c r="V20" s="706"/>
      <c r="W20" s="706"/>
      <c r="X20" s="708" t="str">
        <f>IFERROR(IF(AND(Q19="Probabilidad",Q20="Probabilidad"),(Z19-(+Z19*T20)),IF(AND(Q19="Impacto",Q20="Probabilidad"),(Z18-(+Z18*T20)),IF(Q20="Impacto",Z19,""))),"")</f>
        <v/>
      </c>
      <c r="Y20" s="709" t="str">
        <f t="shared" si="1"/>
        <v/>
      </c>
      <c r="Z20" s="710" t="str">
        <f t="shared" si="2"/>
        <v/>
      </c>
      <c r="AA20" s="709" t="str">
        <f t="shared" si="3"/>
        <v/>
      </c>
      <c r="AB20" s="710" t="str">
        <f>IFERROR(IF(AND(Q19="Impacto",Q20="Impacto"),(AB19-(+AB19*T20)),IF(AND(Q19="Probabilidad",Q20="Impacto"),(AB18-(+AB18*T20)),IF(Q20="Probabilidad",AB19,""))),"")</f>
        <v/>
      </c>
      <c r="AC20" s="711" t="str">
        <f t="shared" si="4"/>
        <v/>
      </c>
      <c r="AD20" s="722"/>
      <c r="AE20" s="712"/>
      <c r="AF20" s="713"/>
      <c r="AG20" s="714"/>
      <c r="AH20" s="714"/>
      <c r="AI20" s="712"/>
      <c r="AJ20" s="713"/>
      <c r="AK20" s="713"/>
      <c r="AL20" s="713"/>
      <c r="AM20" s="713"/>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row>
    <row r="21" spans="1:68" ht="55.5" customHeight="1">
      <c r="A21" s="1236"/>
      <c r="B21" s="1227"/>
      <c r="C21" s="1227"/>
      <c r="D21" s="1227"/>
      <c r="E21" s="1230"/>
      <c r="F21" s="1233"/>
      <c r="G21" s="1007"/>
      <c r="H21" s="1221"/>
      <c r="I21" s="1209"/>
      <c r="J21" s="1212"/>
      <c r="K21" s="1209">
        <f t="shared" si="7"/>
        <v>0</v>
      </c>
      <c r="L21" s="1215"/>
      <c r="M21" s="1209"/>
      <c r="N21" s="1218"/>
      <c r="O21" s="721">
        <v>6</v>
      </c>
      <c r="P21" s="704"/>
      <c r="Q21" s="705" t="str">
        <f t="shared" si="0"/>
        <v/>
      </c>
      <c r="R21" s="706"/>
      <c r="S21" s="706"/>
      <c r="T21" s="707" t="str">
        <f t="shared" si="5"/>
        <v/>
      </c>
      <c r="U21" s="706"/>
      <c r="V21" s="706"/>
      <c r="W21" s="706"/>
      <c r="X21" s="708" t="str">
        <f>IFERROR(IF(AND(Q20="Probabilidad",Q21="Probabilidad"),(Z20-(+Z20*T21)),IF(AND(Q20="Impacto",Q21="Probabilidad"),(Z19-(+Z19*T21)),IF(Q21="Impacto",Z20,""))),"")</f>
        <v/>
      </c>
      <c r="Y21" s="709" t="str">
        <f t="shared" si="1"/>
        <v/>
      </c>
      <c r="Z21" s="710" t="str">
        <f t="shared" si="2"/>
        <v/>
      </c>
      <c r="AA21" s="709" t="str">
        <f t="shared" si="3"/>
        <v/>
      </c>
      <c r="AB21" s="710" t="str">
        <f>IFERROR(IF(AND(Q20="Impacto",Q21="Impacto"),(AB20-(+AB20*T21)),IF(AND(Q20="Probabilidad",Q21="Impacto"),(AB19-(+AB19*T21)),IF(Q21="Probabilidad",AB20,""))),"")</f>
        <v/>
      </c>
      <c r="AC21" s="711" t="str">
        <f t="shared" si="4"/>
        <v/>
      </c>
      <c r="AD21" s="722"/>
      <c r="AE21" s="712"/>
      <c r="AF21" s="713"/>
      <c r="AG21" s="714"/>
      <c r="AH21" s="714"/>
      <c r="AI21" s="712"/>
      <c r="AJ21" s="713"/>
      <c r="AK21" s="713"/>
      <c r="AL21" s="713"/>
      <c r="AM21" s="713"/>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row>
    <row r="22" spans="1:68" ht="55.5" customHeight="1">
      <c r="A22" s="1222">
        <v>3</v>
      </c>
      <c r="B22" s="1225"/>
      <c r="C22" s="1225"/>
      <c r="D22" s="1225"/>
      <c r="E22" s="1228"/>
      <c r="F22" s="1231"/>
      <c r="G22" s="1005"/>
      <c r="H22" s="1219" t="str">
        <f>IF(G22&lt;=0,"",IF(G22&lt;=2,"Muy Baja",IF(G22&lt;=24,"Baja",IF(G22&lt;=500,"Media",IF(G22&lt;=5000,"Alta","Muy Alta")))))</f>
        <v/>
      </c>
      <c r="I22" s="1207" t="str">
        <f>IF(H22="","",IF(H22="Muy Baja",0.2,IF(H22="Baja",0.4,IF(H22="Media",0.6,IF(H22="Alta",0.8,IF(H22="Muy Alta",1,))))))</f>
        <v/>
      </c>
      <c r="J22" s="1210"/>
      <c r="K22" s="1207">
        <f>IF(NOT(ISERROR(MATCH(J22,'Tabla Impacto'!$B$221:$B$223,0))),'Tabla Impacto'!$F$223&amp;"Por favor no seleccionar los criterios de impacto(Afectación Económica o presupuestal y Pérdida Reputacional)",J22)</f>
        <v>0</v>
      </c>
      <c r="L22" s="1213" t="str">
        <f>IF(OR(K22='Tabla Impacto'!$C$11,K22='Tabla Impacto'!$D$11),"Leve",IF(OR(K22='Tabla Impacto'!$C$12,K22='Tabla Impacto'!$D$12),"Menor",IF(OR(K22='Tabla Impacto'!$C$13,K22='Tabla Impacto'!$D$13),"Moderado",IF(OR(K22='Tabla Impacto'!$C$14,K22='Tabla Impacto'!$D$14),"Mayor",IF(OR(K22='Tabla Impacto'!$C$15,K22='Tabla Impacto'!$D$15),"Catastrófico","")))))</f>
        <v/>
      </c>
      <c r="M22" s="1207" t="str">
        <f>IF(L22="","",IF(L22="Leve",0.2,IF(L22="Menor",0.4,IF(L22="Moderado",0.6,IF(L22="Mayor",0.8,IF(L22="Catastrófico",1,))))))</f>
        <v/>
      </c>
      <c r="N22" s="1216" t="str">
        <f t="shared" ref="N22" si="8">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721">
        <v>1</v>
      </c>
      <c r="P22" s="704"/>
      <c r="Q22" s="705" t="str">
        <f t="shared" si="0"/>
        <v/>
      </c>
      <c r="R22" s="706"/>
      <c r="S22" s="706"/>
      <c r="T22" s="707" t="str">
        <f t="shared" si="5"/>
        <v/>
      </c>
      <c r="U22" s="706"/>
      <c r="V22" s="706"/>
      <c r="W22" s="706"/>
      <c r="X22" s="708" t="str">
        <f>IFERROR(IF(Q22="Probabilidad",(I22-(+I22*T22)),IF(Q22="Impacto",I22,"")),"")</f>
        <v/>
      </c>
      <c r="Y22" s="709" t="str">
        <f t="shared" si="1"/>
        <v/>
      </c>
      <c r="Z22" s="710" t="str">
        <f t="shared" si="2"/>
        <v/>
      </c>
      <c r="AA22" s="709" t="str">
        <f t="shared" si="3"/>
        <v/>
      </c>
      <c r="AB22" s="710" t="str">
        <f>IFERROR(IF(Q22="Impacto",(M22-(+M22*T22)),IF(Q22="Probabilidad",M22,"")),"")</f>
        <v/>
      </c>
      <c r="AC22" s="711" t="str">
        <f t="shared" si="4"/>
        <v/>
      </c>
      <c r="AD22" s="722"/>
      <c r="AE22" s="712"/>
      <c r="AF22" s="713"/>
      <c r="AG22" s="714"/>
      <c r="AH22" s="714"/>
      <c r="AI22" s="712"/>
      <c r="AJ22" s="713"/>
      <c r="AK22" s="713"/>
      <c r="AL22" s="713"/>
      <c r="AM22" s="713"/>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row>
    <row r="23" spans="1:68" ht="55.5" customHeight="1">
      <c r="A23" s="1223"/>
      <c r="B23" s="1226"/>
      <c r="C23" s="1226"/>
      <c r="D23" s="1226"/>
      <c r="E23" s="1229"/>
      <c r="F23" s="1232"/>
      <c r="G23" s="1006"/>
      <c r="H23" s="1220"/>
      <c r="I23" s="1208"/>
      <c r="J23" s="1211"/>
      <c r="K23" s="1208">
        <f t="shared" ref="K23:K27" si="9">IF(NOT(ISERROR(MATCH(J23,_xlfn.ANCHORARRAY(E34),0))),I36&amp;"Por favor no seleccionar los criterios de impacto",J23)</f>
        <v>0</v>
      </c>
      <c r="L23" s="1214"/>
      <c r="M23" s="1208"/>
      <c r="N23" s="1217"/>
      <c r="O23" s="721">
        <v>2</v>
      </c>
      <c r="P23" s="704"/>
      <c r="Q23" s="705" t="str">
        <f t="shared" si="0"/>
        <v/>
      </c>
      <c r="R23" s="706"/>
      <c r="S23" s="706"/>
      <c r="T23" s="707" t="str">
        <f t="shared" si="5"/>
        <v/>
      </c>
      <c r="U23" s="706"/>
      <c r="V23" s="706"/>
      <c r="W23" s="706"/>
      <c r="X23" s="718" t="str">
        <f>IFERROR(IF(AND(Q22="Probabilidad",Q23="Probabilidad"),(Z22-(+Z22*T23)),IF(Q23="Probabilidad",(I22-(+I22*T23)),IF(Q23="Impacto",Z22,""))),"")</f>
        <v/>
      </c>
      <c r="Y23" s="709" t="str">
        <f t="shared" si="1"/>
        <v/>
      </c>
      <c r="Z23" s="710" t="str">
        <f t="shared" si="2"/>
        <v/>
      </c>
      <c r="AA23" s="709" t="str">
        <f t="shared" si="3"/>
        <v/>
      </c>
      <c r="AB23" s="710" t="str">
        <f>IFERROR(IF(AND(Q22="Impacto",Q23="Impacto"),(AB22-(+AB22*T23)),IF(Q23="Impacto",(M22-(+M22*T23)),IF(Q23="Probabilidad",AB22,""))),"")</f>
        <v/>
      </c>
      <c r="AC23" s="711" t="str">
        <f t="shared" si="4"/>
        <v/>
      </c>
      <c r="AD23" s="722"/>
      <c r="AE23" s="712"/>
      <c r="AF23" s="713"/>
      <c r="AG23" s="714"/>
      <c r="AH23" s="714"/>
      <c r="AI23" s="712"/>
      <c r="AJ23" s="713"/>
      <c r="AK23" s="713"/>
      <c r="AL23" s="713"/>
      <c r="AM23" s="713"/>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row>
    <row r="24" spans="1:68" ht="55.5" customHeight="1">
      <c r="A24" s="1223"/>
      <c r="B24" s="1226"/>
      <c r="C24" s="1226"/>
      <c r="D24" s="1226"/>
      <c r="E24" s="1229"/>
      <c r="F24" s="1232"/>
      <c r="G24" s="1006"/>
      <c r="H24" s="1220"/>
      <c r="I24" s="1208"/>
      <c r="J24" s="1211"/>
      <c r="K24" s="1208">
        <f t="shared" si="9"/>
        <v>0</v>
      </c>
      <c r="L24" s="1214"/>
      <c r="M24" s="1208"/>
      <c r="N24" s="1217"/>
      <c r="O24" s="721">
        <v>3</v>
      </c>
      <c r="P24" s="717"/>
      <c r="Q24" s="705" t="str">
        <f t="shared" si="0"/>
        <v/>
      </c>
      <c r="R24" s="706"/>
      <c r="S24" s="706"/>
      <c r="T24" s="707" t="str">
        <f t="shared" si="5"/>
        <v/>
      </c>
      <c r="U24" s="706"/>
      <c r="V24" s="706"/>
      <c r="W24" s="706"/>
      <c r="X24" s="708" t="str">
        <f>IFERROR(IF(AND(Q23="Probabilidad",Q24="Probabilidad"),(Z23-(+Z23*T24)),IF(AND(Q23="Impacto",Q24="Probabilidad"),(Z22-(+Z22*T24)),IF(Q24="Impacto",Z23,""))),"")</f>
        <v/>
      </c>
      <c r="Y24" s="709" t="str">
        <f t="shared" si="1"/>
        <v/>
      </c>
      <c r="Z24" s="710" t="str">
        <f t="shared" si="2"/>
        <v/>
      </c>
      <c r="AA24" s="709" t="str">
        <f t="shared" si="3"/>
        <v/>
      </c>
      <c r="AB24" s="710" t="str">
        <f>IFERROR(IF(AND(Q23="Impacto",Q24="Impacto"),(AB23-(+AB23*T24)),IF(AND(Q23="Probabilidad",Q24="Impacto"),(AB22-(+AB22*T24)),IF(Q24="Probabilidad",AB23,""))),"")</f>
        <v/>
      </c>
      <c r="AC24" s="711" t="str">
        <f t="shared" si="4"/>
        <v/>
      </c>
      <c r="AD24" s="722"/>
      <c r="AE24" s="712"/>
      <c r="AF24" s="713"/>
      <c r="AG24" s="714"/>
      <c r="AH24" s="714"/>
      <c r="AI24" s="712"/>
      <c r="AJ24" s="713"/>
      <c r="AK24" s="713"/>
      <c r="AL24" s="713"/>
      <c r="AM24" s="713"/>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row>
    <row r="25" spans="1:68" ht="55.5" customHeight="1">
      <c r="A25" s="1223"/>
      <c r="B25" s="1226"/>
      <c r="C25" s="1226"/>
      <c r="D25" s="1226"/>
      <c r="E25" s="1229"/>
      <c r="F25" s="1232"/>
      <c r="G25" s="1006"/>
      <c r="H25" s="1220"/>
      <c r="I25" s="1208"/>
      <c r="J25" s="1211"/>
      <c r="K25" s="1208">
        <f t="shared" si="9"/>
        <v>0</v>
      </c>
      <c r="L25" s="1214"/>
      <c r="M25" s="1208"/>
      <c r="N25" s="1217"/>
      <c r="O25" s="721">
        <v>4</v>
      </c>
      <c r="P25" s="704"/>
      <c r="Q25" s="705" t="str">
        <f t="shared" si="0"/>
        <v/>
      </c>
      <c r="R25" s="706"/>
      <c r="S25" s="706"/>
      <c r="T25" s="707" t="str">
        <f t="shared" si="5"/>
        <v/>
      </c>
      <c r="U25" s="706"/>
      <c r="V25" s="706"/>
      <c r="W25" s="706"/>
      <c r="X25" s="708" t="str">
        <f>IFERROR(IF(AND(Q24="Probabilidad",Q25="Probabilidad"),(Z24-(+Z24*T25)),IF(AND(Q24="Impacto",Q25="Probabilidad"),(Z23-(+Z23*T25)),IF(Q25="Impacto",Z24,""))),"")</f>
        <v/>
      </c>
      <c r="Y25" s="709" t="str">
        <f t="shared" si="1"/>
        <v/>
      </c>
      <c r="Z25" s="710" t="str">
        <f t="shared" si="2"/>
        <v/>
      </c>
      <c r="AA25" s="709" t="str">
        <f t="shared" si="3"/>
        <v/>
      </c>
      <c r="AB25" s="710" t="str">
        <f>IFERROR(IF(AND(Q24="Impacto",Q25="Impacto"),(AB24-(+AB24*T25)),IF(AND(Q24="Probabilidad",Q25="Impacto"),(AB23-(+AB23*T25)),IF(Q25="Probabilidad",AB24,""))),"")</f>
        <v/>
      </c>
      <c r="AC25" s="711" t="str">
        <f t="shared" si="4"/>
        <v/>
      </c>
      <c r="AD25" s="722"/>
      <c r="AE25" s="712"/>
      <c r="AF25" s="713"/>
      <c r="AG25" s="714"/>
      <c r="AH25" s="714"/>
      <c r="AI25" s="712"/>
      <c r="AJ25" s="713"/>
      <c r="AK25" s="713"/>
      <c r="AL25" s="713"/>
      <c r="AM25" s="713"/>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row>
    <row r="26" spans="1:68" ht="55.5" customHeight="1">
      <c r="A26" s="1223"/>
      <c r="B26" s="1226"/>
      <c r="C26" s="1226"/>
      <c r="D26" s="1226"/>
      <c r="E26" s="1229"/>
      <c r="F26" s="1232"/>
      <c r="G26" s="1006"/>
      <c r="H26" s="1220"/>
      <c r="I26" s="1208"/>
      <c r="J26" s="1211"/>
      <c r="K26" s="1208">
        <f t="shared" si="9"/>
        <v>0</v>
      </c>
      <c r="L26" s="1214"/>
      <c r="M26" s="1208"/>
      <c r="N26" s="1217"/>
      <c r="O26" s="721">
        <v>5</v>
      </c>
      <c r="P26" s="704"/>
      <c r="Q26" s="705" t="str">
        <f t="shared" si="0"/>
        <v/>
      </c>
      <c r="R26" s="706"/>
      <c r="S26" s="706"/>
      <c r="T26" s="707" t="str">
        <f t="shared" si="5"/>
        <v/>
      </c>
      <c r="U26" s="706"/>
      <c r="V26" s="706"/>
      <c r="W26" s="706"/>
      <c r="X26" s="708" t="str">
        <f>IFERROR(IF(AND(Q25="Probabilidad",Q26="Probabilidad"),(Z25-(+Z25*T26)),IF(AND(Q25="Impacto",Q26="Probabilidad"),(Z24-(+Z24*T26)),IF(Q26="Impacto",Z25,""))),"")</f>
        <v/>
      </c>
      <c r="Y26" s="709" t="str">
        <f t="shared" si="1"/>
        <v/>
      </c>
      <c r="Z26" s="710" t="str">
        <f t="shared" si="2"/>
        <v/>
      </c>
      <c r="AA26" s="709" t="str">
        <f t="shared" si="3"/>
        <v/>
      </c>
      <c r="AB26" s="710" t="str">
        <f>IFERROR(IF(AND(Q25="Impacto",Q26="Impacto"),(AB25-(+AB25*T26)),IF(AND(Q25="Probabilidad",Q26="Impacto"),(AB24-(+AB24*T26)),IF(Q26="Probabilidad",AB25,""))),"")</f>
        <v/>
      </c>
      <c r="AC26" s="711" t="str">
        <f t="shared" si="4"/>
        <v/>
      </c>
      <c r="AD26" s="722"/>
      <c r="AE26" s="712"/>
      <c r="AF26" s="713"/>
      <c r="AG26" s="714"/>
      <c r="AH26" s="714"/>
      <c r="AI26" s="712"/>
      <c r="AJ26" s="713"/>
      <c r="AK26" s="713"/>
      <c r="AL26" s="713"/>
      <c r="AM26" s="713"/>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row>
    <row r="27" spans="1:68" ht="55.5" customHeight="1">
      <c r="A27" s="1224"/>
      <c r="B27" s="1227"/>
      <c r="C27" s="1227"/>
      <c r="D27" s="1227"/>
      <c r="E27" s="1230"/>
      <c r="F27" s="1233"/>
      <c r="G27" s="1007"/>
      <c r="H27" s="1221"/>
      <c r="I27" s="1209"/>
      <c r="J27" s="1212"/>
      <c r="K27" s="1209">
        <f t="shared" si="9"/>
        <v>0</v>
      </c>
      <c r="L27" s="1215"/>
      <c r="M27" s="1209"/>
      <c r="N27" s="1218"/>
      <c r="O27" s="721">
        <v>6</v>
      </c>
      <c r="P27" s="704"/>
      <c r="Q27" s="705" t="str">
        <f t="shared" si="0"/>
        <v/>
      </c>
      <c r="R27" s="706"/>
      <c r="S27" s="706"/>
      <c r="T27" s="707" t="str">
        <f t="shared" si="5"/>
        <v/>
      </c>
      <c r="U27" s="706"/>
      <c r="V27" s="706"/>
      <c r="W27" s="706"/>
      <c r="X27" s="708" t="str">
        <f>IFERROR(IF(AND(Q26="Probabilidad",Q27="Probabilidad"),(Z26-(+Z26*T27)),IF(AND(Q26="Impacto",Q27="Probabilidad"),(Z25-(+Z25*T27)),IF(Q27="Impacto",Z26,""))),"")</f>
        <v/>
      </c>
      <c r="Y27" s="709" t="str">
        <f t="shared" si="1"/>
        <v/>
      </c>
      <c r="Z27" s="710" t="str">
        <f t="shared" si="2"/>
        <v/>
      </c>
      <c r="AA27" s="709" t="str">
        <f t="shared" si="3"/>
        <v/>
      </c>
      <c r="AB27" s="710" t="str">
        <f>IFERROR(IF(AND(Q26="Impacto",Q27="Impacto"),(AB26-(+AB26*T27)),IF(AND(Q26="Probabilidad",Q27="Impacto"),(AB25-(+AB25*T27)),IF(Q27="Probabilidad",AB26,""))),"")</f>
        <v/>
      </c>
      <c r="AC27" s="711" t="str">
        <f t="shared" si="4"/>
        <v/>
      </c>
      <c r="AD27" s="722"/>
      <c r="AE27" s="712"/>
      <c r="AF27" s="713"/>
      <c r="AG27" s="714"/>
      <c r="AH27" s="714"/>
      <c r="AI27" s="712"/>
      <c r="AJ27" s="713"/>
      <c r="AK27" s="713"/>
      <c r="AL27" s="713"/>
      <c r="AM27" s="713"/>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row>
    <row r="28" spans="1:68" ht="55.5" customHeight="1">
      <c r="A28" s="1222">
        <v>4</v>
      </c>
      <c r="B28" s="1225"/>
      <c r="C28" s="1225"/>
      <c r="D28" s="1225"/>
      <c r="E28" s="1228"/>
      <c r="F28" s="1231"/>
      <c r="G28" s="1005"/>
      <c r="H28" s="1219" t="str">
        <f>IF(G28&lt;=0,"",IF(G28&lt;=2,"Muy Baja",IF(G28&lt;=24,"Baja",IF(G28&lt;=500,"Media",IF(G28&lt;=5000,"Alta","Muy Alta")))))</f>
        <v/>
      </c>
      <c r="I28" s="1207" t="str">
        <f>IF(H28="","",IF(H28="Muy Baja",0.2,IF(H28="Baja",0.4,IF(H28="Media",0.6,IF(H28="Alta",0.8,IF(H28="Muy Alta",1,))))))</f>
        <v/>
      </c>
      <c r="J28" s="1210"/>
      <c r="K28" s="1207">
        <f>IF(NOT(ISERROR(MATCH(J28,'Tabla Impacto'!$B$221:$B$223,0))),'Tabla Impacto'!$F$223&amp;"Por favor no seleccionar los criterios de impacto(Afectación Económica o presupuestal y Pérdida Reputacional)",J28)</f>
        <v>0</v>
      </c>
      <c r="L28" s="1213" t="str">
        <f>IF(OR(K28='Tabla Impacto'!$C$11,K28='Tabla Impacto'!$D$11),"Leve",IF(OR(K28='Tabla Impacto'!$C$12,K28='Tabla Impacto'!$D$12),"Menor",IF(OR(K28='Tabla Impacto'!$C$13,K28='Tabla Impacto'!$D$13),"Moderado",IF(OR(K28='Tabla Impacto'!$C$14,K28='Tabla Impacto'!$D$14),"Mayor",IF(OR(K28='Tabla Impacto'!$C$15,K28='Tabla Impacto'!$D$15),"Catastrófico","")))))</f>
        <v/>
      </c>
      <c r="M28" s="1207" t="str">
        <f>IF(L28="","",IF(L28="Leve",0.2,IF(L28="Menor",0.4,IF(L28="Moderado",0.6,IF(L28="Mayor",0.8,IF(L28="Catastrófico",1,))))))</f>
        <v/>
      </c>
      <c r="N28" s="1216" t="str">
        <f t="shared" ref="N28" si="10">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721">
        <v>1</v>
      </c>
      <c r="P28" s="704"/>
      <c r="Q28" s="705" t="str">
        <f t="shared" si="0"/>
        <v/>
      </c>
      <c r="R28" s="706"/>
      <c r="S28" s="706"/>
      <c r="T28" s="707" t="str">
        <f t="shared" si="5"/>
        <v/>
      </c>
      <c r="U28" s="706"/>
      <c r="V28" s="706"/>
      <c r="W28" s="706"/>
      <c r="X28" s="708" t="str">
        <f>IFERROR(IF(Q28="Probabilidad",(I28-(+I28*T28)),IF(Q28="Impacto",I28,"")),"")</f>
        <v/>
      </c>
      <c r="Y28" s="709" t="str">
        <f t="shared" si="1"/>
        <v/>
      </c>
      <c r="Z28" s="710" t="str">
        <f t="shared" si="2"/>
        <v/>
      </c>
      <c r="AA28" s="709" t="str">
        <f t="shared" si="3"/>
        <v/>
      </c>
      <c r="AB28" s="710" t="str">
        <f>IFERROR(IF(Q28="Impacto",(M28-(+M28*T28)),IF(Q28="Probabilidad",M28,"")),"")</f>
        <v/>
      </c>
      <c r="AC28" s="711" t="str">
        <f t="shared" si="4"/>
        <v/>
      </c>
      <c r="AD28" s="722"/>
      <c r="AE28" s="712"/>
      <c r="AF28" s="713"/>
      <c r="AG28" s="714"/>
      <c r="AH28" s="714"/>
      <c r="AI28" s="712"/>
      <c r="AJ28" s="713"/>
      <c r="AK28" s="713"/>
      <c r="AL28" s="713"/>
      <c r="AM28" s="713"/>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row>
    <row r="29" spans="1:68" ht="55.5" customHeight="1">
      <c r="A29" s="1223"/>
      <c r="B29" s="1226"/>
      <c r="C29" s="1226"/>
      <c r="D29" s="1226"/>
      <c r="E29" s="1229"/>
      <c r="F29" s="1232"/>
      <c r="G29" s="1006"/>
      <c r="H29" s="1220"/>
      <c r="I29" s="1208"/>
      <c r="J29" s="1211"/>
      <c r="K29" s="1208">
        <f t="shared" ref="K29:K33" si="11">IF(NOT(ISERROR(MATCH(J29,_xlfn.ANCHORARRAY(E40),0))),I42&amp;"Por favor no seleccionar los criterios de impacto",J29)</f>
        <v>0</v>
      </c>
      <c r="L29" s="1214"/>
      <c r="M29" s="1208"/>
      <c r="N29" s="1217"/>
      <c r="O29" s="721">
        <v>2</v>
      </c>
      <c r="P29" s="704"/>
      <c r="Q29" s="705" t="str">
        <f t="shared" si="0"/>
        <v/>
      </c>
      <c r="R29" s="706"/>
      <c r="S29" s="706"/>
      <c r="T29" s="707" t="str">
        <f t="shared" si="5"/>
        <v/>
      </c>
      <c r="U29" s="706"/>
      <c r="V29" s="706"/>
      <c r="W29" s="706"/>
      <c r="X29" s="708" t="str">
        <f>IFERROR(IF(AND(Q28="Probabilidad",Q29="Probabilidad"),(Z28-(+Z28*T29)),IF(Q29="Probabilidad",(I28-(+I28*T29)),IF(Q29="Impacto",Z28,""))),"")</f>
        <v/>
      </c>
      <c r="Y29" s="709" t="str">
        <f t="shared" si="1"/>
        <v/>
      </c>
      <c r="Z29" s="710" t="str">
        <f t="shared" si="2"/>
        <v/>
      </c>
      <c r="AA29" s="709" t="str">
        <f t="shared" si="3"/>
        <v/>
      </c>
      <c r="AB29" s="710" t="str">
        <f>IFERROR(IF(AND(Q28="Impacto",Q29="Impacto"),(AB28-(+AB28*T29)),IF(Q29="Impacto",(M28-(+M28*T29)),IF(Q29="Probabilidad",AB28,""))),"")</f>
        <v/>
      </c>
      <c r="AC29" s="711" t="str">
        <f t="shared" si="4"/>
        <v/>
      </c>
      <c r="AD29" s="722"/>
      <c r="AE29" s="712"/>
      <c r="AF29" s="713"/>
      <c r="AG29" s="714"/>
      <c r="AH29" s="714"/>
      <c r="AI29" s="712"/>
      <c r="AJ29" s="713"/>
      <c r="AK29" s="713"/>
      <c r="AL29" s="713"/>
      <c r="AM29" s="713"/>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row>
    <row r="30" spans="1:68" ht="55.5" customHeight="1">
      <c r="A30" s="1223"/>
      <c r="B30" s="1226"/>
      <c r="C30" s="1226"/>
      <c r="D30" s="1226"/>
      <c r="E30" s="1229"/>
      <c r="F30" s="1232"/>
      <c r="G30" s="1006"/>
      <c r="H30" s="1220"/>
      <c r="I30" s="1208"/>
      <c r="J30" s="1211"/>
      <c r="K30" s="1208">
        <f t="shared" si="11"/>
        <v>0</v>
      </c>
      <c r="L30" s="1214"/>
      <c r="M30" s="1208"/>
      <c r="N30" s="1217"/>
      <c r="O30" s="721">
        <v>3</v>
      </c>
      <c r="P30" s="717"/>
      <c r="Q30" s="705" t="str">
        <f t="shared" si="0"/>
        <v/>
      </c>
      <c r="R30" s="706"/>
      <c r="S30" s="706"/>
      <c r="T30" s="707" t="str">
        <f t="shared" si="5"/>
        <v/>
      </c>
      <c r="U30" s="706"/>
      <c r="V30" s="706"/>
      <c r="W30" s="706"/>
      <c r="X30" s="708" t="str">
        <f>IFERROR(IF(AND(Q29="Probabilidad",Q30="Probabilidad"),(Z29-(+Z29*T30)),IF(AND(Q29="Impacto",Q30="Probabilidad"),(Z28-(+Z28*T30)),IF(Q30="Impacto",Z29,""))),"")</f>
        <v/>
      </c>
      <c r="Y30" s="709" t="str">
        <f t="shared" si="1"/>
        <v/>
      </c>
      <c r="Z30" s="710" t="str">
        <f t="shared" si="2"/>
        <v/>
      </c>
      <c r="AA30" s="709" t="str">
        <f t="shared" si="3"/>
        <v/>
      </c>
      <c r="AB30" s="710" t="str">
        <f>IFERROR(IF(AND(Q29="Impacto",Q30="Impacto"),(AB29-(+AB29*T30)),IF(AND(Q29="Probabilidad",Q30="Impacto"),(AB28-(+AB28*T30)),IF(Q30="Probabilidad",AB29,""))),"")</f>
        <v/>
      </c>
      <c r="AC30" s="711" t="str">
        <f t="shared" si="4"/>
        <v/>
      </c>
      <c r="AD30" s="722"/>
      <c r="AE30" s="712"/>
      <c r="AF30" s="713"/>
      <c r="AG30" s="714"/>
      <c r="AH30" s="714"/>
      <c r="AI30" s="712"/>
      <c r="AJ30" s="713"/>
      <c r="AK30" s="713"/>
      <c r="AL30" s="713"/>
      <c r="AM30" s="713"/>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row>
    <row r="31" spans="1:68" ht="55.5" customHeight="1">
      <c r="A31" s="1223"/>
      <c r="B31" s="1226"/>
      <c r="C31" s="1226"/>
      <c r="D31" s="1226"/>
      <c r="E31" s="1229"/>
      <c r="F31" s="1232"/>
      <c r="G31" s="1006"/>
      <c r="H31" s="1220"/>
      <c r="I31" s="1208"/>
      <c r="J31" s="1211"/>
      <c r="K31" s="1208">
        <f t="shared" si="11"/>
        <v>0</v>
      </c>
      <c r="L31" s="1214"/>
      <c r="M31" s="1208"/>
      <c r="N31" s="1217"/>
      <c r="O31" s="721">
        <v>4</v>
      </c>
      <c r="P31" s="704"/>
      <c r="Q31" s="705" t="str">
        <f t="shared" si="0"/>
        <v/>
      </c>
      <c r="R31" s="706"/>
      <c r="S31" s="706"/>
      <c r="T31" s="707" t="str">
        <f t="shared" si="5"/>
        <v/>
      </c>
      <c r="U31" s="706"/>
      <c r="V31" s="706"/>
      <c r="W31" s="706"/>
      <c r="X31" s="708" t="str">
        <f>IFERROR(IF(AND(Q30="Probabilidad",Q31="Probabilidad"),(Z30-(+Z30*T31)),IF(AND(Q30="Impacto",Q31="Probabilidad"),(Z29-(+Z29*T31)),IF(Q31="Impacto",Z30,""))),"")</f>
        <v/>
      </c>
      <c r="Y31" s="709" t="str">
        <f t="shared" si="1"/>
        <v/>
      </c>
      <c r="Z31" s="710" t="str">
        <f t="shared" si="2"/>
        <v/>
      </c>
      <c r="AA31" s="709" t="str">
        <f t="shared" si="3"/>
        <v/>
      </c>
      <c r="AB31" s="710" t="str">
        <f>IFERROR(IF(AND(Q30="Impacto",Q31="Impacto"),(AB30-(+AB30*T31)),IF(AND(Q30="Probabilidad",Q31="Impacto"),(AB29-(+AB29*T31)),IF(Q31="Probabilidad",AB30,""))),"")</f>
        <v/>
      </c>
      <c r="AC31" s="711" t="str">
        <f t="shared" si="4"/>
        <v/>
      </c>
      <c r="AD31" s="722"/>
      <c r="AE31" s="712"/>
      <c r="AF31" s="713"/>
      <c r="AG31" s="714"/>
      <c r="AH31" s="714"/>
      <c r="AI31" s="712"/>
      <c r="AJ31" s="713"/>
      <c r="AK31" s="713"/>
      <c r="AL31" s="713"/>
      <c r="AM31" s="713"/>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row>
    <row r="32" spans="1:68" ht="55.5" customHeight="1">
      <c r="A32" s="1223"/>
      <c r="B32" s="1226"/>
      <c r="C32" s="1226"/>
      <c r="D32" s="1226"/>
      <c r="E32" s="1229"/>
      <c r="F32" s="1232"/>
      <c r="G32" s="1006"/>
      <c r="H32" s="1220"/>
      <c r="I32" s="1208"/>
      <c r="J32" s="1211"/>
      <c r="K32" s="1208">
        <f t="shared" si="11"/>
        <v>0</v>
      </c>
      <c r="L32" s="1214"/>
      <c r="M32" s="1208"/>
      <c r="N32" s="1217"/>
      <c r="O32" s="721">
        <v>5</v>
      </c>
      <c r="P32" s="704"/>
      <c r="Q32" s="705" t="str">
        <f t="shared" si="0"/>
        <v/>
      </c>
      <c r="R32" s="706"/>
      <c r="S32" s="706"/>
      <c r="T32" s="707" t="str">
        <f t="shared" si="5"/>
        <v/>
      </c>
      <c r="U32" s="706"/>
      <c r="V32" s="706"/>
      <c r="W32" s="706"/>
      <c r="X32" s="718" t="str">
        <f>IFERROR(IF(AND(Q31="Probabilidad",Q32="Probabilidad"),(Z31-(+Z31*T32)),IF(AND(Q31="Impacto",Q32="Probabilidad"),(Z30-(+Z30*T32)),IF(Q32="Impacto",Z31,""))),"")</f>
        <v/>
      </c>
      <c r="Y32" s="709" t="str">
        <f t="shared" si="1"/>
        <v/>
      </c>
      <c r="Z32" s="710" t="str">
        <f t="shared" si="2"/>
        <v/>
      </c>
      <c r="AA32" s="709" t="str">
        <f t="shared" si="3"/>
        <v/>
      </c>
      <c r="AB32" s="710" t="str">
        <f>IFERROR(IF(AND(Q31="Impacto",Q32="Impacto"),(AB31-(+AB31*T32)),IF(AND(Q31="Probabilidad",Q32="Impacto"),(AB30-(+AB30*T32)),IF(Q32="Probabilidad",AB31,""))),"")</f>
        <v/>
      </c>
      <c r="AC32" s="711" t="str">
        <f t="shared" si="4"/>
        <v/>
      </c>
      <c r="AD32" s="722"/>
      <c r="AE32" s="712"/>
      <c r="AF32" s="713"/>
      <c r="AG32" s="714"/>
      <c r="AH32" s="714"/>
      <c r="AI32" s="712"/>
      <c r="AJ32" s="713"/>
      <c r="AK32" s="713"/>
      <c r="AL32" s="713"/>
      <c r="AM32" s="713"/>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row>
    <row r="33" spans="1:68" ht="55.5" customHeight="1">
      <c r="A33" s="1224"/>
      <c r="B33" s="1227"/>
      <c r="C33" s="1227"/>
      <c r="D33" s="1227"/>
      <c r="E33" s="1230"/>
      <c r="F33" s="1233"/>
      <c r="G33" s="1007"/>
      <c r="H33" s="1221"/>
      <c r="I33" s="1209"/>
      <c r="J33" s="1212"/>
      <c r="K33" s="1209">
        <f t="shared" si="11"/>
        <v>0</v>
      </c>
      <c r="L33" s="1215"/>
      <c r="M33" s="1209"/>
      <c r="N33" s="1218"/>
      <c r="O33" s="721">
        <v>6</v>
      </c>
      <c r="P33" s="704"/>
      <c r="Q33" s="705" t="str">
        <f t="shared" si="0"/>
        <v/>
      </c>
      <c r="R33" s="706"/>
      <c r="S33" s="706"/>
      <c r="T33" s="707" t="str">
        <f t="shared" si="5"/>
        <v/>
      </c>
      <c r="U33" s="706"/>
      <c r="V33" s="706"/>
      <c r="W33" s="706"/>
      <c r="X33" s="708" t="str">
        <f>IFERROR(IF(AND(Q32="Probabilidad",Q33="Probabilidad"),(Z32-(+Z32*T33)),IF(AND(Q32="Impacto",Q33="Probabilidad"),(Z31-(+Z31*T33)),IF(Q33="Impacto",Z32,""))),"")</f>
        <v/>
      </c>
      <c r="Y33" s="709" t="str">
        <f t="shared" si="1"/>
        <v/>
      </c>
      <c r="Z33" s="710" t="str">
        <f t="shared" si="2"/>
        <v/>
      </c>
      <c r="AA33" s="709" t="str">
        <f t="shared" si="3"/>
        <v/>
      </c>
      <c r="AB33" s="710" t="str">
        <f>IFERROR(IF(AND(Q32="Impacto",Q33="Impacto"),(AB32-(+AB32*T33)),IF(AND(Q32="Probabilidad",Q33="Impacto"),(AB31-(+AB31*T33)),IF(Q33="Probabilidad",AB32,""))),"")</f>
        <v/>
      </c>
      <c r="AC33" s="711" t="str">
        <f t="shared" si="4"/>
        <v/>
      </c>
      <c r="AD33" s="722"/>
      <c r="AE33" s="712"/>
      <c r="AF33" s="713"/>
      <c r="AG33" s="714"/>
      <c r="AH33" s="714"/>
      <c r="AI33" s="712"/>
      <c r="AJ33" s="713"/>
      <c r="AK33" s="713"/>
      <c r="AL33" s="713"/>
      <c r="AM33" s="713"/>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row>
    <row r="34" spans="1:68" ht="55.5" customHeight="1">
      <c r="A34" s="1222">
        <v>5</v>
      </c>
      <c r="B34" s="1225"/>
      <c r="C34" s="1225"/>
      <c r="D34" s="1225"/>
      <c r="E34" s="1228"/>
      <c r="F34" s="1231"/>
      <c r="G34" s="1005"/>
      <c r="H34" s="1219" t="str">
        <f>IF(G34&lt;=0,"",IF(G34&lt;=2,"Muy Baja",IF(G34&lt;=24,"Baja",IF(G34&lt;=500,"Media",IF(G34&lt;=5000,"Alta","Muy Alta")))))</f>
        <v/>
      </c>
      <c r="I34" s="1207" t="str">
        <f>IF(H34="","",IF(H34="Muy Baja",0.2,IF(H34="Baja",0.4,IF(H34="Media",0.6,IF(H34="Alta",0.8,IF(H34="Muy Alta",1,))))))</f>
        <v/>
      </c>
      <c r="J34" s="1210"/>
      <c r="K34" s="1207">
        <f>IF(NOT(ISERROR(MATCH(J34,'Tabla Impacto'!$B$221:$B$223,0))),'Tabla Impacto'!$F$223&amp;"Por favor no seleccionar los criterios de impacto(Afectación Económica o presupuestal y Pérdida Reputacional)",J34)</f>
        <v>0</v>
      </c>
      <c r="L34" s="1213" t="str">
        <f>IF(OR(K34='Tabla Impacto'!$C$11,K34='Tabla Impacto'!$D$11),"Leve",IF(OR(K34='Tabla Impacto'!$C$12,K34='Tabla Impacto'!$D$12),"Menor",IF(OR(K34='Tabla Impacto'!$C$13,K34='Tabla Impacto'!$D$13),"Moderado",IF(OR(K34='Tabla Impacto'!$C$14,K34='Tabla Impacto'!$D$14),"Mayor",IF(OR(K34='Tabla Impacto'!$C$15,K34='Tabla Impacto'!$D$15),"Catastrófico","")))))</f>
        <v/>
      </c>
      <c r="M34" s="1207" t="str">
        <f>IF(L34="","",IF(L34="Leve",0.2,IF(L34="Menor",0.4,IF(L34="Moderado",0.6,IF(L34="Mayor",0.8,IF(L34="Catastrófico",1,))))))</f>
        <v/>
      </c>
      <c r="N34" s="1216" t="str">
        <f t="shared" ref="N34" si="12">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721">
        <v>1</v>
      </c>
      <c r="P34" s="704"/>
      <c r="Q34" s="705" t="str">
        <f t="shared" si="0"/>
        <v/>
      </c>
      <c r="R34" s="706"/>
      <c r="S34" s="706"/>
      <c r="T34" s="707" t="str">
        <f t="shared" si="5"/>
        <v/>
      </c>
      <c r="U34" s="706"/>
      <c r="V34" s="706"/>
      <c r="W34" s="706"/>
      <c r="X34" s="708" t="str">
        <f>IFERROR(IF(Q34="Probabilidad",(I34-(+I34*T34)),IF(Q34="Impacto",I34,"")),"")</f>
        <v/>
      </c>
      <c r="Y34" s="709" t="str">
        <f t="shared" si="1"/>
        <v/>
      </c>
      <c r="Z34" s="710" t="str">
        <f t="shared" si="2"/>
        <v/>
      </c>
      <c r="AA34" s="709" t="str">
        <f t="shared" si="3"/>
        <v/>
      </c>
      <c r="AB34" s="710" t="str">
        <f>IFERROR(IF(Q34="Impacto",(M34-(+M34*T34)),IF(Q34="Probabilidad",M34,"")),"")</f>
        <v/>
      </c>
      <c r="AC34" s="711" t="str">
        <f t="shared" si="4"/>
        <v/>
      </c>
      <c r="AD34" s="722"/>
      <c r="AE34" s="712"/>
      <c r="AF34" s="713"/>
      <c r="AG34" s="714"/>
      <c r="AH34" s="714"/>
      <c r="AI34" s="712"/>
      <c r="AJ34" s="713"/>
      <c r="AK34" s="713"/>
      <c r="AL34" s="713"/>
      <c r="AM34" s="713"/>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row>
    <row r="35" spans="1:68" ht="55.5" customHeight="1">
      <c r="A35" s="1223"/>
      <c r="B35" s="1226"/>
      <c r="C35" s="1226"/>
      <c r="D35" s="1226"/>
      <c r="E35" s="1229"/>
      <c r="F35" s="1232"/>
      <c r="G35" s="1006"/>
      <c r="H35" s="1220"/>
      <c r="I35" s="1208"/>
      <c r="J35" s="1211"/>
      <c r="K35" s="1208">
        <f t="shared" ref="K35:K39" si="13">IF(NOT(ISERROR(MATCH(J35,_xlfn.ANCHORARRAY(E46),0))),I48&amp;"Por favor no seleccionar los criterios de impacto",J35)</f>
        <v>0</v>
      </c>
      <c r="L35" s="1214"/>
      <c r="M35" s="1208"/>
      <c r="N35" s="1217"/>
      <c r="O35" s="721">
        <v>2</v>
      </c>
      <c r="P35" s="704"/>
      <c r="Q35" s="705" t="str">
        <f t="shared" si="0"/>
        <v/>
      </c>
      <c r="R35" s="706"/>
      <c r="S35" s="706"/>
      <c r="T35" s="707" t="str">
        <f t="shared" si="5"/>
        <v/>
      </c>
      <c r="U35" s="706"/>
      <c r="V35" s="706"/>
      <c r="W35" s="706"/>
      <c r="X35" s="708" t="str">
        <f>IFERROR(IF(AND(Q34="Probabilidad",Q35="Probabilidad"),(Z34-(+Z34*T35)),IF(Q35="Probabilidad",(I34-(+I34*T35)),IF(Q35="Impacto",Z34,""))),"")</f>
        <v/>
      </c>
      <c r="Y35" s="709" t="str">
        <f t="shared" si="1"/>
        <v/>
      </c>
      <c r="Z35" s="710" t="str">
        <f t="shared" si="2"/>
        <v/>
      </c>
      <c r="AA35" s="709" t="str">
        <f t="shared" si="3"/>
        <v/>
      </c>
      <c r="AB35" s="710" t="str">
        <f>IFERROR(IF(AND(Q34="Impacto",Q35="Impacto"),(AB34-(+AB34*T35)),IF(Q35="Impacto",(M34-(+M34*T35)),IF(Q35="Probabilidad",AB34,""))),"")</f>
        <v/>
      </c>
      <c r="AC35" s="711" t="str">
        <f t="shared" si="4"/>
        <v/>
      </c>
      <c r="AD35" s="722"/>
      <c r="AE35" s="712"/>
      <c r="AF35" s="713"/>
      <c r="AG35" s="714"/>
      <c r="AH35" s="714"/>
      <c r="AI35" s="712"/>
      <c r="AJ35" s="713"/>
      <c r="AK35" s="713"/>
      <c r="AL35" s="713"/>
      <c r="AM35" s="713"/>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row>
    <row r="36" spans="1:68" ht="55.5" customHeight="1">
      <c r="A36" s="1223"/>
      <c r="B36" s="1226"/>
      <c r="C36" s="1226"/>
      <c r="D36" s="1226"/>
      <c r="E36" s="1229"/>
      <c r="F36" s="1232"/>
      <c r="G36" s="1006"/>
      <c r="H36" s="1220"/>
      <c r="I36" s="1208"/>
      <c r="J36" s="1211"/>
      <c r="K36" s="1208">
        <f t="shared" si="13"/>
        <v>0</v>
      </c>
      <c r="L36" s="1214"/>
      <c r="M36" s="1208"/>
      <c r="N36" s="1217"/>
      <c r="O36" s="721">
        <v>3</v>
      </c>
      <c r="P36" s="717"/>
      <c r="Q36" s="705" t="str">
        <f t="shared" si="0"/>
        <v/>
      </c>
      <c r="R36" s="706"/>
      <c r="S36" s="706"/>
      <c r="T36" s="707" t="str">
        <f t="shared" si="5"/>
        <v/>
      </c>
      <c r="U36" s="706"/>
      <c r="V36" s="706"/>
      <c r="W36" s="706"/>
      <c r="X36" s="708" t="str">
        <f>IFERROR(IF(AND(Q35="Probabilidad",Q36="Probabilidad"),(Z35-(+Z35*T36)),IF(AND(Q35="Impacto",Q36="Probabilidad"),(Z34-(+Z34*T36)),IF(Q36="Impacto",Z35,""))),"")</f>
        <v/>
      </c>
      <c r="Y36" s="709" t="str">
        <f t="shared" si="1"/>
        <v/>
      </c>
      <c r="Z36" s="710" t="str">
        <f t="shared" si="2"/>
        <v/>
      </c>
      <c r="AA36" s="709" t="str">
        <f t="shared" si="3"/>
        <v/>
      </c>
      <c r="AB36" s="710" t="str">
        <f>IFERROR(IF(AND(Q35="Impacto",Q36="Impacto"),(AB35-(+AB35*T36)),IF(AND(Q35="Probabilidad",Q36="Impacto"),(AB34-(+AB34*T36)),IF(Q36="Probabilidad",AB35,""))),"")</f>
        <v/>
      </c>
      <c r="AC36" s="711" t="str">
        <f t="shared" si="4"/>
        <v/>
      </c>
      <c r="AD36" s="722"/>
      <c r="AE36" s="712"/>
      <c r="AF36" s="713"/>
      <c r="AG36" s="714"/>
      <c r="AH36" s="714"/>
      <c r="AI36" s="712"/>
      <c r="AJ36" s="713"/>
      <c r="AK36" s="713"/>
      <c r="AL36" s="713"/>
      <c r="AM36" s="713"/>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row>
    <row r="37" spans="1:68" ht="55.5" customHeight="1">
      <c r="A37" s="1223"/>
      <c r="B37" s="1226"/>
      <c r="C37" s="1226"/>
      <c r="D37" s="1226"/>
      <c r="E37" s="1229"/>
      <c r="F37" s="1232"/>
      <c r="G37" s="1006"/>
      <c r="H37" s="1220"/>
      <c r="I37" s="1208"/>
      <c r="J37" s="1211"/>
      <c r="K37" s="1208">
        <f t="shared" si="13"/>
        <v>0</v>
      </c>
      <c r="L37" s="1214"/>
      <c r="M37" s="1208"/>
      <c r="N37" s="1217"/>
      <c r="O37" s="721">
        <v>4</v>
      </c>
      <c r="P37" s="704"/>
      <c r="Q37" s="705" t="str">
        <f t="shared" si="0"/>
        <v/>
      </c>
      <c r="R37" s="706"/>
      <c r="S37" s="706"/>
      <c r="T37" s="707" t="str">
        <f t="shared" si="5"/>
        <v/>
      </c>
      <c r="U37" s="706"/>
      <c r="V37" s="706"/>
      <c r="W37" s="706"/>
      <c r="X37" s="708" t="str">
        <f>IFERROR(IF(AND(Q36="Probabilidad",Q37="Probabilidad"),(Z36-(+Z36*T37)),IF(AND(Q36="Impacto",Q37="Probabilidad"),(Z35-(+Z35*T37)),IF(Q37="Impacto",Z36,""))),"")</f>
        <v/>
      </c>
      <c r="Y37" s="709" t="str">
        <f t="shared" si="1"/>
        <v/>
      </c>
      <c r="Z37" s="710" t="str">
        <f t="shared" si="2"/>
        <v/>
      </c>
      <c r="AA37" s="709" t="str">
        <f t="shared" si="3"/>
        <v/>
      </c>
      <c r="AB37" s="710" t="str">
        <f>IFERROR(IF(AND(Q36="Impacto",Q37="Impacto"),(AB36-(+AB36*T37)),IF(AND(Q36="Probabilidad",Q37="Impacto"),(AB35-(+AB35*T37)),IF(Q37="Probabilidad",AB36,""))),"")</f>
        <v/>
      </c>
      <c r="AC37" s="711" t="str">
        <f t="shared" si="4"/>
        <v/>
      </c>
      <c r="AD37" s="722"/>
      <c r="AE37" s="712"/>
      <c r="AF37" s="713"/>
      <c r="AG37" s="714"/>
      <c r="AH37" s="714"/>
      <c r="AI37" s="712"/>
      <c r="AJ37" s="713"/>
      <c r="AK37" s="713"/>
      <c r="AL37" s="713"/>
      <c r="AM37" s="713"/>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row>
    <row r="38" spans="1:68" ht="55.5" customHeight="1">
      <c r="A38" s="1223"/>
      <c r="B38" s="1226"/>
      <c r="C38" s="1226"/>
      <c r="D38" s="1226"/>
      <c r="E38" s="1229"/>
      <c r="F38" s="1232"/>
      <c r="G38" s="1006"/>
      <c r="H38" s="1220"/>
      <c r="I38" s="1208"/>
      <c r="J38" s="1211"/>
      <c r="K38" s="1208">
        <f t="shared" si="13"/>
        <v>0</v>
      </c>
      <c r="L38" s="1214"/>
      <c r="M38" s="1208"/>
      <c r="N38" s="1217"/>
      <c r="O38" s="721">
        <v>5</v>
      </c>
      <c r="P38" s="704"/>
      <c r="Q38" s="705" t="str">
        <f t="shared" si="0"/>
        <v/>
      </c>
      <c r="R38" s="706"/>
      <c r="S38" s="706"/>
      <c r="T38" s="707" t="str">
        <f t="shared" si="5"/>
        <v/>
      </c>
      <c r="U38" s="706"/>
      <c r="V38" s="706"/>
      <c r="W38" s="706"/>
      <c r="X38" s="708" t="str">
        <f>IFERROR(IF(AND(Q37="Probabilidad",Q38="Probabilidad"),(Z37-(+Z37*T38)),IF(AND(Q37="Impacto",Q38="Probabilidad"),(Z36-(+Z36*T38)),IF(Q38="Impacto",Z37,""))),"")</f>
        <v/>
      </c>
      <c r="Y38" s="709" t="str">
        <f t="shared" si="1"/>
        <v/>
      </c>
      <c r="Z38" s="710" t="str">
        <f t="shared" si="2"/>
        <v/>
      </c>
      <c r="AA38" s="709" t="str">
        <f t="shared" si="3"/>
        <v/>
      </c>
      <c r="AB38" s="710" t="str">
        <f>IFERROR(IF(AND(Q37="Impacto",Q38="Impacto"),(AB37-(+AB37*T38)),IF(AND(Q37="Probabilidad",Q38="Impacto"),(AB36-(+AB36*T38)),IF(Q38="Probabilidad",AB37,""))),"")</f>
        <v/>
      </c>
      <c r="AC38" s="711" t="str">
        <f t="shared" si="4"/>
        <v/>
      </c>
      <c r="AD38" s="722"/>
      <c r="AE38" s="712"/>
      <c r="AF38" s="713"/>
      <c r="AG38" s="714"/>
      <c r="AH38" s="714"/>
      <c r="AI38" s="712"/>
      <c r="AJ38" s="713"/>
      <c r="AK38" s="713"/>
      <c r="AL38" s="713"/>
      <c r="AM38" s="713"/>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row>
    <row r="39" spans="1:68" ht="55.5" customHeight="1">
      <c r="A39" s="1224"/>
      <c r="B39" s="1227"/>
      <c r="C39" s="1227"/>
      <c r="D39" s="1227"/>
      <c r="E39" s="1230"/>
      <c r="F39" s="1233"/>
      <c r="G39" s="1007"/>
      <c r="H39" s="1221"/>
      <c r="I39" s="1209"/>
      <c r="J39" s="1212"/>
      <c r="K39" s="1209">
        <f t="shared" si="13"/>
        <v>0</v>
      </c>
      <c r="L39" s="1215"/>
      <c r="M39" s="1209"/>
      <c r="N39" s="1218"/>
      <c r="O39" s="721">
        <v>6</v>
      </c>
      <c r="P39" s="704"/>
      <c r="Q39" s="705" t="str">
        <f t="shared" si="0"/>
        <v/>
      </c>
      <c r="R39" s="706"/>
      <c r="S39" s="706"/>
      <c r="T39" s="707" t="str">
        <f t="shared" si="5"/>
        <v/>
      </c>
      <c r="U39" s="706"/>
      <c r="V39" s="706"/>
      <c r="W39" s="706"/>
      <c r="X39" s="708" t="str">
        <f>IFERROR(IF(AND(Q38="Probabilidad",Q39="Probabilidad"),(Z38-(+Z38*T39)),IF(AND(Q38="Impacto",Q39="Probabilidad"),(Z37-(+Z37*T39)),IF(Q39="Impacto",Z38,""))),"")</f>
        <v/>
      </c>
      <c r="Y39" s="709" t="str">
        <f t="shared" si="1"/>
        <v/>
      </c>
      <c r="Z39" s="710" t="str">
        <f t="shared" si="2"/>
        <v/>
      </c>
      <c r="AA39" s="709" t="str">
        <f t="shared" si="3"/>
        <v/>
      </c>
      <c r="AB39" s="710" t="str">
        <f>IFERROR(IF(AND(Q38="Impacto",Q39="Impacto"),(AB38-(+AB38*T39)),IF(AND(Q38="Probabilidad",Q39="Impacto"),(AB37-(+AB37*T39)),IF(Q39="Probabilidad",AB38,""))),"")</f>
        <v/>
      </c>
      <c r="AC39" s="711" t="str">
        <f t="shared" si="4"/>
        <v/>
      </c>
      <c r="AD39" s="722"/>
      <c r="AE39" s="712"/>
      <c r="AF39" s="713"/>
      <c r="AG39" s="714"/>
      <c r="AH39" s="714"/>
      <c r="AI39" s="712"/>
      <c r="AJ39" s="713"/>
      <c r="AK39" s="713"/>
      <c r="AL39" s="713"/>
      <c r="AM39" s="713"/>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row>
    <row r="40" spans="1:68" ht="55.5" customHeight="1">
      <c r="A40" s="1222">
        <v>6</v>
      </c>
      <c r="B40" s="1225"/>
      <c r="C40" s="1225"/>
      <c r="D40" s="1225"/>
      <c r="E40" s="1228"/>
      <c r="F40" s="1231"/>
      <c r="G40" s="1005"/>
      <c r="H40" s="1219" t="str">
        <f>IF(G40&lt;=0,"",IF(G40&lt;=2,"Muy Baja",IF(G40&lt;=24,"Baja",IF(G40&lt;=500,"Media",IF(G40&lt;=5000,"Alta","Muy Alta")))))</f>
        <v/>
      </c>
      <c r="I40" s="1207" t="str">
        <f>IF(H40="","",IF(H40="Muy Baja",0.2,IF(H40="Baja",0.4,IF(H40="Media",0.6,IF(H40="Alta",0.8,IF(H40="Muy Alta",1,))))))</f>
        <v/>
      </c>
      <c r="J40" s="1210"/>
      <c r="K40" s="1207">
        <f>IF(NOT(ISERROR(MATCH(J40,'Tabla Impacto'!$B$221:$B$223,0))),'Tabla Impacto'!$F$223&amp;"Por favor no seleccionar los criterios de impacto(Afectación Económica o presupuestal y Pérdida Reputacional)",J40)</f>
        <v>0</v>
      </c>
      <c r="L40" s="1213" t="str">
        <f>IF(OR(K40='Tabla Impacto'!$C$11,K40='Tabla Impacto'!$D$11),"Leve",IF(OR(K40='Tabla Impacto'!$C$12,K40='Tabla Impacto'!$D$12),"Menor",IF(OR(K40='Tabla Impacto'!$C$13,K40='Tabla Impacto'!$D$13),"Moderado",IF(OR(K40='Tabla Impacto'!$C$14,K40='Tabla Impacto'!$D$14),"Mayor",IF(OR(K40='Tabla Impacto'!$C$15,K40='Tabla Impacto'!$D$15),"Catastrófico","")))))</f>
        <v/>
      </c>
      <c r="M40" s="1207" t="str">
        <f>IF(L40="","",IF(L40="Leve",0.2,IF(L40="Menor",0.4,IF(L40="Moderado",0.6,IF(L40="Mayor",0.8,IF(L40="Catastrófico",1,))))))</f>
        <v/>
      </c>
      <c r="N40" s="1216" t="str">
        <f t="shared" ref="N40" si="14">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721">
        <v>1</v>
      </c>
      <c r="P40" s="704"/>
      <c r="Q40" s="705" t="str">
        <f t="shared" si="0"/>
        <v/>
      </c>
      <c r="R40" s="706"/>
      <c r="S40" s="706"/>
      <c r="T40" s="707" t="str">
        <f t="shared" si="5"/>
        <v/>
      </c>
      <c r="U40" s="706"/>
      <c r="V40" s="706"/>
      <c r="W40" s="706"/>
      <c r="X40" s="708" t="str">
        <f>IFERROR(IF(Q40="Probabilidad",(I40-(+I40*T40)),IF(Q40="Impacto",I40,"")),"")</f>
        <v/>
      </c>
      <c r="Y40" s="709" t="str">
        <f t="shared" si="1"/>
        <v/>
      </c>
      <c r="Z40" s="710" t="str">
        <f t="shared" si="2"/>
        <v/>
      </c>
      <c r="AA40" s="709" t="str">
        <f t="shared" si="3"/>
        <v/>
      </c>
      <c r="AB40" s="710" t="str">
        <f>IFERROR(IF(Q40="Impacto",(M40-(+M40*T40)),IF(Q40="Probabilidad",M40,"")),"")</f>
        <v/>
      </c>
      <c r="AC40" s="711" t="str">
        <f t="shared" si="4"/>
        <v/>
      </c>
      <c r="AD40" s="722"/>
      <c r="AE40" s="712"/>
      <c r="AF40" s="713"/>
      <c r="AG40" s="714"/>
      <c r="AH40" s="714"/>
      <c r="AI40" s="712"/>
      <c r="AJ40" s="713"/>
      <c r="AK40" s="713"/>
      <c r="AL40" s="713"/>
      <c r="AM40" s="713"/>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row>
    <row r="41" spans="1:68" ht="55.5" customHeight="1">
      <c r="A41" s="1223"/>
      <c r="B41" s="1226"/>
      <c r="C41" s="1226"/>
      <c r="D41" s="1226"/>
      <c r="E41" s="1229"/>
      <c r="F41" s="1232"/>
      <c r="G41" s="1006"/>
      <c r="H41" s="1220"/>
      <c r="I41" s="1208"/>
      <c r="J41" s="1211"/>
      <c r="K41" s="1208">
        <f t="shared" ref="K41:K45" si="15">IF(NOT(ISERROR(MATCH(J41,_xlfn.ANCHORARRAY(E52),0))),I54&amp;"Por favor no seleccionar los criterios de impacto",J41)</f>
        <v>0</v>
      </c>
      <c r="L41" s="1214"/>
      <c r="M41" s="1208"/>
      <c r="N41" s="1217"/>
      <c r="O41" s="721">
        <v>2</v>
      </c>
      <c r="P41" s="704"/>
      <c r="Q41" s="705" t="str">
        <f t="shared" si="0"/>
        <v/>
      </c>
      <c r="R41" s="706"/>
      <c r="S41" s="706"/>
      <c r="T41" s="707" t="str">
        <f t="shared" si="5"/>
        <v/>
      </c>
      <c r="U41" s="706"/>
      <c r="V41" s="706"/>
      <c r="W41" s="706"/>
      <c r="X41" s="708" t="str">
        <f>IFERROR(IF(AND(Q40="Probabilidad",Q41="Probabilidad"),(Z40-(+Z40*T41)),IF(Q41="Probabilidad",(I40-(+I40*T41)),IF(Q41="Impacto",Z40,""))),"")</f>
        <v/>
      </c>
      <c r="Y41" s="709" t="str">
        <f t="shared" si="1"/>
        <v/>
      </c>
      <c r="Z41" s="710" t="str">
        <f t="shared" si="2"/>
        <v/>
      </c>
      <c r="AA41" s="709" t="str">
        <f t="shared" si="3"/>
        <v/>
      </c>
      <c r="AB41" s="710" t="str">
        <f>IFERROR(IF(AND(Q40="Impacto",Q41="Impacto"),(AB40-(+AB40*T41)),IF(Q41="Impacto",(M40-(+M40*T41)),IF(Q41="Probabilidad",AB40,""))),"")</f>
        <v/>
      </c>
      <c r="AC41" s="711" t="str">
        <f t="shared" si="4"/>
        <v/>
      </c>
      <c r="AD41" s="722"/>
      <c r="AE41" s="712"/>
      <c r="AF41" s="713"/>
      <c r="AG41" s="714"/>
      <c r="AH41" s="714"/>
      <c r="AI41" s="712"/>
      <c r="AJ41" s="713"/>
      <c r="AK41" s="713"/>
      <c r="AL41" s="713"/>
      <c r="AM41" s="713"/>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row>
    <row r="42" spans="1:68" ht="55.5" customHeight="1">
      <c r="A42" s="1223"/>
      <c r="B42" s="1226"/>
      <c r="C42" s="1226"/>
      <c r="D42" s="1226"/>
      <c r="E42" s="1229"/>
      <c r="F42" s="1232"/>
      <c r="G42" s="1006"/>
      <c r="H42" s="1220"/>
      <c r="I42" s="1208"/>
      <c r="J42" s="1211"/>
      <c r="K42" s="1208">
        <f t="shared" si="15"/>
        <v>0</v>
      </c>
      <c r="L42" s="1214"/>
      <c r="M42" s="1208"/>
      <c r="N42" s="1217"/>
      <c r="O42" s="721">
        <v>3</v>
      </c>
      <c r="P42" s="717"/>
      <c r="Q42" s="705" t="str">
        <f t="shared" ref="Q42:Q69" si="16">IF(OR(R42="Preventivo",R42="Detectivo"),"Probabilidad",IF(R42="Correctivo","Impacto",""))</f>
        <v/>
      </c>
      <c r="R42" s="706"/>
      <c r="S42" s="706"/>
      <c r="T42" s="707" t="str">
        <f t="shared" si="5"/>
        <v/>
      </c>
      <c r="U42" s="706"/>
      <c r="V42" s="706"/>
      <c r="W42" s="706"/>
      <c r="X42" s="708" t="str">
        <f>IFERROR(IF(AND(Q41="Probabilidad",Q42="Probabilidad"),(Z41-(+Z41*T42)),IF(AND(Q41="Impacto",Q42="Probabilidad"),(Z40-(+Z40*T42)),IF(Q42="Impacto",Z41,""))),"")</f>
        <v/>
      </c>
      <c r="Y42" s="709" t="str">
        <f t="shared" ref="Y42:Y69" si="17">IFERROR(IF(X42="","",IF(X42&lt;=0.2,"Muy Baja",IF(X42&lt;=0.4,"Baja",IF(X42&lt;=0.6,"Media",IF(X42&lt;=0.8,"Alta","Muy Alta"))))),"")</f>
        <v/>
      </c>
      <c r="Z42" s="710" t="str">
        <f t="shared" ref="Z42:Z69" si="18">+X42</f>
        <v/>
      </c>
      <c r="AA42" s="709" t="str">
        <f t="shared" ref="AA42:AA69" si="19">IFERROR(IF(AB42="","",IF(AB42&lt;=0.2,"Leve",IF(AB42&lt;=0.4,"Menor",IF(AB42&lt;=0.6,"Moderado",IF(AB42&lt;=0.8,"Mayor","Catastrófico"))))),"")</f>
        <v/>
      </c>
      <c r="AB42" s="710" t="str">
        <f>IFERROR(IF(AND(Q41="Impacto",Q42="Impacto"),(AB41-(+AB41*T42)),IF(AND(Q41="Probabilidad",Q42="Impacto"),(AB40-(+AB40*T42)),IF(Q42="Probabilidad",AB41,""))),"")</f>
        <v/>
      </c>
      <c r="AC42" s="711" t="str">
        <f t="shared" ref="AC42:AC69" si="2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722"/>
      <c r="AE42" s="712"/>
      <c r="AF42" s="713"/>
      <c r="AG42" s="714"/>
      <c r="AH42" s="714"/>
      <c r="AI42" s="712"/>
      <c r="AJ42" s="713"/>
      <c r="AK42" s="713"/>
      <c r="AL42" s="713"/>
      <c r="AM42" s="713"/>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row>
    <row r="43" spans="1:68" ht="55.5" customHeight="1">
      <c r="A43" s="1223"/>
      <c r="B43" s="1226"/>
      <c r="C43" s="1226"/>
      <c r="D43" s="1226"/>
      <c r="E43" s="1229"/>
      <c r="F43" s="1232"/>
      <c r="G43" s="1006"/>
      <c r="H43" s="1220"/>
      <c r="I43" s="1208"/>
      <c r="J43" s="1211"/>
      <c r="K43" s="1208">
        <f t="shared" si="15"/>
        <v>0</v>
      </c>
      <c r="L43" s="1214"/>
      <c r="M43" s="1208"/>
      <c r="N43" s="1217"/>
      <c r="O43" s="721">
        <v>4</v>
      </c>
      <c r="P43" s="704"/>
      <c r="Q43" s="705" t="str">
        <f t="shared" si="16"/>
        <v/>
      </c>
      <c r="R43" s="706"/>
      <c r="S43" s="706"/>
      <c r="T43" s="707" t="str">
        <f t="shared" si="5"/>
        <v/>
      </c>
      <c r="U43" s="706"/>
      <c r="V43" s="706"/>
      <c r="W43" s="706"/>
      <c r="X43" s="708" t="str">
        <f>IFERROR(IF(AND(Q42="Probabilidad",Q43="Probabilidad"),(Z42-(+Z42*T43)),IF(AND(Q42="Impacto",Q43="Probabilidad"),(Z41-(+Z41*T43)),IF(Q43="Impacto",Z42,""))),"")</f>
        <v/>
      </c>
      <c r="Y43" s="709" t="str">
        <f t="shared" si="17"/>
        <v/>
      </c>
      <c r="Z43" s="710" t="str">
        <f t="shared" si="18"/>
        <v/>
      </c>
      <c r="AA43" s="709" t="str">
        <f t="shared" si="19"/>
        <v/>
      </c>
      <c r="AB43" s="710" t="str">
        <f>IFERROR(IF(AND(Q42="Impacto",Q43="Impacto"),(AB42-(+AB42*T43)),IF(AND(Q42="Probabilidad",Q43="Impacto"),(AB41-(+AB41*T43)),IF(Q43="Probabilidad",AB42,""))),"")</f>
        <v/>
      </c>
      <c r="AC43" s="711" t="str">
        <f t="shared" si="20"/>
        <v/>
      </c>
      <c r="AD43" s="722"/>
      <c r="AE43" s="712"/>
      <c r="AF43" s="713"/>
      <c r="AG43" s="714"/>
      <c r="AH43" s="714"/>
      <c r="AI43" s="712"/>
      <c r="AJ43" s="713"/>
      <c r="AK43" s="713"/>
      <c r="AL43" s="713"/>
      <c r="AM43" s="713"/>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row>
    <row r="44" spans="1:68" ht="55.5" customHeight="1">
      <c r="A44" s="1223"/>
      <c r="B44" s="1226"/>
      <c r="C44" s="1226"/>
      <c r="D44" s="1226"/>
      <c r="E44" s="1229"/>
      <c r="F44" s="1232"/>
      <c r="G44" s="1006"/>
      <c r="H44" s="1220"/>
      <c r="I44" s="1208"/>
      <c r="J44" s="1211"/>
      <c r="K44" s="1208">
        <f t="shared" si="15"/>
        <v>0</v>
      </c>
      <c r="L44" s="1214"/>
      <c r="M44" s="1208"/>
      <c r="N44" s="1217"/>
      <c r="O44" s="721">
        <v>5</v>
      </c>
      <c r="P44" s="704"/>
      <c r="Q44" s="705" t="str">
        <f t="shared" si="16"/>
        <v/>
      </c>
      <c r="R44" s="706"/>
      <c r="S44" s="706"/>
      <c r="T44" s="707" t="str">
        <f t="shared" si="5"/>
        <v/>
      </c>
      <c r="U44" s="706"/>
      <c r="V44" s="706"/>
      <c r="W44" s="706"/>
      <c r="X44" s="708" t="str">
        <f>IFERROR(IF(AND(Q43="Probabilidad",Q44="Probabilidad"),(Z43-(+Z43*T44)),IF(AND(Q43="Impacto",Q44="Probabilidad"),(Z42-(+Z42*T44)),IF(Q44="Impacto",Z43,""))),"")</f>
        <v/>
      </c>
      <c r="Y44" s="709" t="str">
        <f t="shared" si="17"/>
        <v/>
      </c>
      <c r="Z44" s="710" t="str">
        <f t="shared" si="18"/>
        <v/>
      </c>
      <c r="AA44" s="709" t="str">
        <f t="shared" si="19"/>
        <v/>
      </c>
      <c r="AB44" s="710" t="str">
        <f>IFERROR(IF(AND(Q43="Impacto",Q44="Impacto"),(AB43-(+AB43*T44)),IF(AND(Q43="Probabilidad",Q44="Impacto"),(AB42-(+AB42*T44)),IF(Q44="Probabilidad",AB43,""))),"")</f>
        <v/>
      </c>
      <c r="AC44" s="711" t="str">
        <f t="shared" si="20"/>
        <v/>
      </c>
      <c r="AD44" s="722"/>
      <c r="AE44" s="712"/>
      <c r="AF44" s="713"/>
      <c r="AG44" s="714"/>
      <c r="AH44" s="714"/>
      <c r="AI44" s="712"/>
      <c r="AJ44" s="713"/>
      <c r="AK44" s="713"/>
      <c r="AL44" s="713"/>
      <c r="AM44" s="713"/>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row>
    <row r="45" spans="1:68" ht="55.5" customHeight="1">
      <c r="A45" s="1224"/>
      <c r="B45" s="1227"/>
      <c r="C45" s="1227"/>
      <c r="D45" s="1227"/>
      <c r="E45" s="1230"/>
      <c r="F45" s="1233"/>
      <c r="G45" s="1007"/>
      <c r="H45" s="1221"/>
      <c r="I45" s="1209"/>
      <c r="J45" s="1212"/>
      <c r="K45" s="1209">
        <f t="shared" si="15"/>
        <v>0</v>
      </c>
      <c r="L45" s="1215"/>
      <c r="M45" s="1209"/>
      <c r="N45" s="1218"/>
      <c r="O45" s="721">
        <v>6</v>
      </c>
      <c r="P45" s="704"/>
      <c r="Q45" s="705" t="str">
        <f t="shared" si="16"/>
        <v/>
      </c>
      <c r="R45" s="706"/>
      <c r="S45" s="706"/>
      <c r="T45" s="707" t="str">
        <f t="shared" si="5"/>
        <v/>
      </c>
      <c r="U45" s="706"/>
      <c r="V45" s="706"/>
      <c r="W45" s="706"/>
      <c r="X45" s="708" t="str">
        <f>IFERROR(IF(AND(Q44="Probabilidad",Q45="Probabilidad"),(Z44-(+Z44*T45)),IF(AND(Q44="Impacto",Q45="Probabilidad"),(Z43-(+Z43*T45)),IF(Q45="Impacto",Z44,""))),"")</f>
        <v/>
      </c>
      <c r="Y45" s="709" t="str">
        <f t="shared" si="17"/>
        <v/>
      </c>
      <c r="Z45" s="710" t="str">
        <f t="shared" si="18"/>
        <v/>
      </c>
      <c r="AA45" s="709" t="str">
        <f t="shared" si="19"/>
        <v/>
      </c>
      <c r="AB45" s="710" t="str">
        <f>IFERROR(IF(AND(Q44="Impacto",Q45="Impacto"),(AB44-(+AB44*T45)),IF(AND(Q44="Probabilidad",Q45="Impacto"),(AB43-(+AB43*T45)),IF(Q45="Probabilidad",AB44,""))),"")</f>
        <v/>
      </c>
      <c r="AC45" s="711" t="str">
        <f t="shared" si="20"/>
        <v/>
      </c>
      <c r="AD45" s="722"/>
      <c r="AE45" s="712"/>
      <c r="AF45" s="713"/>
      <c r="AG45" s="714"/>
      <c r="AH45" s="714"/>
      <c r="AI45" s="712"/>
      <c r="AJ45" s="713"/>
      <c r="AK45" s="713"/>
      <c r="AL45" s="713"/>
      <c r="AM45" s="713"/>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row>
    <row r="46" spans="1:68" ht="55.5" customHeight="1">
      <c r="A46" s="1222">
        <v>7</v>
      </c>
      <c r="B46" s="1225"/>
      <c r="C46" s="1225"/>
      <c r="D46" s="1225"/>
      <c r="E46" s="1228"/>
      <c r="F46" s="1231"/>
      <c r="G46" s="1005"/>
      <c r="H46" s="1219" t="str">
        <f>IF(G46&lt;=0,"",IF(G46&lt;=2,"Muy Baja",IF(G46&lt;=24,"Baja",IF(G46&lt;=500,"Media",IF(G46&lt;=5000,"Alta","Muy Alta")))))</f>
        <v/>
      </c>
      <c r="I46" s="1207" t="str">
        <f>IF(H46="","",IF(H46="Muy Baja",0.2,IF(H46="Baja",0.4,IF(H46="Media",0.6,IF(H46="Alta",0.8,IF(H46="Muy Alta",1,))))))</f>
        <v/>
      </c>
      <c r="J46" s="1210"/>
      <c r="K46" s="1207">
        <f>IF(NOT(ISERROR(MATCH(J46,'Tabla Impacto'!$B$221:$B$223,0))),'Tabla Impacto'!$F$223&amp;"Por favor no seleccionar los criterios de impacto(Afectación Económica o presupuestal y Pérdida Reputacional)",J46)</f>
        <v>0</v>
      </c>
      <c r="L46" s="1213" t="str">
        <f>IF(OR(K46='Tabla Impacto'!$C$11,K46='Tabla Impacto'!$D$11),"Leve",IF(OR(K46='Tabla Impacto'!$C$12,K46='Tabla Impacto'!$D$12),"Menor",IF(OR(K46='Tabla Impacto'!$C$13,K46='Tabla Impacto'!$D$13),"Moderado",IF(OR(K46='Tabla Impacto'!$C$14,K46='Tabla Impacto'!$D$14),"Mayor",IF(OR(K46='Tabla Impacto'!$C$15,K46='Tabla Impacto'!$D$15),"Catastrófico","")))))</f>
        <v/>
      </c>
      <c r="M46" s="1207" t="str">
        <f>IF(L46="","",IF(L46="Leve",0.2,IF(L46="Menor",0.4,IF(L46="Moderado",0.6,IF(L46="Mayor",0.8,IF(L46="Catastrófico",1,))))))</f>
        <v/>
      </c>
      <c r="N46" s="1216" t="str">
        <f t="shared" ref="N46" si="2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721">
        <v>1</v>
      </c>
      <c r="P46" s="704"/>
      <c r="Q46" s="705" t="str">
        <f t="shared" si="16"/>
        <v/>
      </c>
      <c r="R46" s="706"/>
      <c r="S46" s="706"/>
      <c r="T46" s="707" t="str">
        <f t="shared" si="5"/>
        <v/>
      </c>
      <c r="U46" s="706"/>
      <c r="V46" s="706"/>
      <c r="W46" s="706"/>
      <c r="X46" s="708" t="str">
        <f>IFERROR(IF(Q46="Probabilidad",(I46-(+I46*T46)),IF(Q46="Impacto",I46,"")),"")</f>
        <v/>
      </c>
      <c r="Y46" s="709" t="str">
        <f t="shared" si="17"/>
        <v/>
      </c>
      <c r="Z46" s="710" t="str">
        <f t="shared" si="18"/>
        <v/>
      </c>
      <c r="AA46" s="709" t="str">
        <f t="shared" si="19"/>
        <v/>
      </c>
      <c r="AB46" s="710" t="str">
        <f>IFERROR(IF(Q46="Impacto",(M46-(+M46*T46)),IF(Q46="Probabilidad",M46,"")),"")</f>
        <v/>
      </c>
      <c r="AC46" s="711" t="str">
        <f t="shared" si="20"/>
        <v/>
      </c>
      <c r="AD46" s="722"/>
      <c r="AE46" s="712"/>
      <c r="AF46" s="713"/>
      <c r="AG46" s="714"/>
      <c r="AH46" s="714"/>
      <c r="AI46" s="712"/>
      <c r="AJ46" s="713"/>
      <c r="AK46" s="713"/>
      <c r="AL46" s="713"/>
      <c r="AM46" s="713"/>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row>
    <row r="47" spans="1:68" ht="55.5" customHeight="1">
      <c r="A47" s="1223"/>
      <c r="B47" s="1226"/>
      <c r="C47" s="1226"/>
      <c r="D47" s="1226"/>
      <c r="E47" s="1229"/>
      <c r="F47" s="1232"/>
      <c r="G47" s="1006"/>
      <c r="H47" s="1220"/>
      <c r="I47" s="1208"/>
      <c r="J47" s="1211"/>
      <c r="K47" s="1208">
        <f t="shared" ref="K47:K51" si="22">IF(NOT(ISERROR(MATCH(J47,_xlfn.ANCHORARRAY(E58),0))),I60&amp;"Por favor no seleccionar los criterios de impacto",J47)</f>
        <v>0</v>
      </c>
      <c r="L47" s="1214"/>
      <c r="M47" s="1208"/>
      <c r="N47" s="1217"/>
      <c r="O47" s="721">
        <v>2</v>
      </c>
      <c r="P47" s="704"/>
      <c r="Q47" s="705" t="str">
        <f t="shared" si="16"/>
        <v/>
      </c>
      <c r="R47" s="706"/>
      <c r="S47" s="706"/>
      <c r="T47" s="707" t="str">
        <f t="shared" si="5"/>
        <v/>
      </c>
      <c r="U47" s="706"/>
      <c r="V47" s="706"/>
      <c r="W47" s="706"/>
      <c r="X47" s="708" t="str">
        <f>IFERROR(IF(AND(Q46="Probabilidad",Q47="Probabilidad"),(Z46-(+Z46*T47)),IF(Q47="Probabilidad",(I46-(+I46*T47)),IF(Q47="Impacto",Z46,""))),"")</f>
        <v/>
      </c>
      <c r="Y47" s="709" t="str">
        <f t="shared" si="17"/>
        <v/>
      </c>
      <c r="Z47" s="710" t="str">
        <f t="shared" si="18"/>
        <v/>
      </c>
      <c r="AA47" s="709" t="str">
        <f t="shared" si="19"/>
        <v/>
      </c>
      <c r="AB47" s="710" t="str">
        <f>IFERROR(IF(AND(Q46="Impacto",Q47="Impacto"),(AB46-(+AB46*T47)),IF(Q47="Impacto",(M46-(+M46*T47)),IF(Q47="Probabilidad",AB46,""))),"")</f>
        <v/>
      </c>
      <c r="AC47" s="711" t="str">
        <f t="shared" si="20"/>
        <v/>
      </c>
      <c r="AD47" s="722"/>
      <c r="AE47" s="712"/>
      <c r="AF47" s="713"/>
      <c r="AG47" s="714"/>
      <c r="AH47" s="714"/>
      <c r="AI47" s="712"/>
      <c r="AJ47" s="713"/>
      <c r="AK47" s="713"/>
      <c r="AL47" s="713"/>
      <c r="AM47" s="713"/>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row>
    <row r="48" spans="1:68" ht="55.5" customHeight="1">
      <c r="A48" s="1223"/>
      <c r="B48" s="1226"/>
      <c r="C48" s="1226"/>
      <c r="D48" s="1226"/>
      <c r="E48" s="1229"/>
      <c r="F48" s="1232"/>
      <c r="G48" s="1006"/>
      <c r="H48" s="1220"/>
      <c r="I48" s="1208"/>
      <c r="J48" s="1211"/>
      <c r="K48" s="1208">
        <f t="shared" si="22"/>
        <v>0</v>
      </c>
      <c r="L48" s="1214"/>
      <c r="M48" s="1208"/>
      <c r="N48" s="1217"/>
      <c r="O48" s="721">
        <v>3</v>
      </c>
      <c r="P48" s="717"/>
      <c r="Q48" s="705" t="str">
        <f t="shared" si="16"/>
        <v/>
      </c>
      <c r="R48" s="706"/>
      <c r="S48" s="706"/>
      <c r="T48" s="707" t="str">
        <f t="shared" si="5"/>
        <v/>
      </c>
      <c r="U48" s="706"/>
      <c r="V48" s="706"/>
      <c r="W48" s="706"/>
      <c r="X48" s="708" t="str">
        <f>IFERROR(IF(AND(Q47="Probabilidad",Q48="Probabilidad"),(Z47-(+Z47*T48)),IF(AND(Q47="Impacto",Q48="Probabilidad"),(Z46-(+Z46*T48)),IF(Q48="Impacto",Z47,""))),"")</f>
        <v/>
      </c>
      <c r="Y48" s="709" t="str">
        <f t="shared" si="17"/>
        <v/>
      </c>
      <c r="Z48" s="710" t="str">
        <f t="shared" si="18"/>
        <v/>
      </c>
      <c r="AA48" s="709" t="str">
        <f t="shared" si="19"/>
        <v/>
      </c>
      <c r="AB48" s="710" t="str">
        <f>IFERROR(IF(AND(Q47="Impacto",Q48="Impacto"),(AB47-(+AB47*T48)),IF(AND(Q47="Probabilidad",Q48="Impacto"),(AB46-(+AB46*T48)),IF(Q48="Probabilidad",AB47,""))),"")</f>
        <v/>
      </c>
      <c r="AC48" s="711" t="str">
        <f t="shared" si="20"/>
        <v/>
      </c>
      <c r="AD48" s="722"/>
      <c r="AE48" s="712"/>
      <c r="AF48" s="713"/>
      <c r="AG48" s="714"/>
      <c r="AH48" s="714"/>
      <c r="AI48" s="712"/>
      <c r="AJ48" s="713"/>
      <c r="AK48" s="713"/>
      <c r="AL48" s="713"/>
      <c r="AM48" s="713"/>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row>
    <row r="49" spans="1:68" ht="55.5" customHeight="1">
      <c r="A49" s="1223"/>
      <c r="B49" s="1226"/>
      <c r="C49" s="1226"/>
      <c r="D49" s="1226"/>
      <c r="E49" s="1229"/>
      <c r="F49" s="1232"/>
      <c r="G49" s="1006"/>
      <c r="H49" s="1220"/>
      <c r="I49" s="1208"/>
      <c r="J49" s="1211"/>
      <c r="K49" s="1208">
        <f t="shared" si="22"/>
        <v>0</v>
      </c>
      <c r="L49" s="1214"/>
      <c r="M49" s="1208"/>
      <c r="N49" s="1217"/>
      <c r="O49" s="721">
        <v>4</v>
      </c>
      <c r="P49" s="704"/>
      <c r="Q49" s="705" t="str">
        <f t="shared" si="16"/>
        <v/>
      </c>
      <c r="R49" s="706"/>
      <c r="S49" s="706"/>
      <c r="T49" s="707" t="str">
        <f t="shared" si="5"/>
        <v/>
      </c>
      <c r="U49" s="706"/>
      <c r="V49" s="706"/>
      <c r="W49" s="706"/>
      <c r="X49" s="708" t="str">
        <f>IFERROR(IF(AND(Q48="Probabilidad",Q49="Probabilidad"),(Z48-(+Z48*T49)),IF(AND(Q48="Impacto",Q49="Probabilidad"),(Z47-(+Z47*T49)),IF(Q49="Impacto",Z48,""))),"")</f>
        <v/>
      </c>
      <c r="Y49" s="709" t="str">
        <f t="shared" si="17"/>
        <v/>
      </c>
      <c r="Z49" s="710" t="str">
        <f t="shared" si="18"/>
        <v/>
      </c>
      <c r="AA49" s="709" t="str">
        <f t="shared" si="19"/>
        <v/>
      </c>
      <c r="AB49" s="710" t="str">
        <f>IFERROR(IF(AND(Q48="Impacto",Q49="Impacto"),(AB48-(+AB48*T49)),IF(AND(Q48="Probabilidad",Q49="Impacto"),(AB47-(+AB47*T49)),IF(Q49="Probabilidad",AB48,""))),"")</f>
        <v/>
      </c>
      <c r="AC49" s="711" t="str">
        <f t="shared" si="20"/>
        <v/>
      </c>
      <c r="AD49" s="722"/>
      <c r="AE49" s="712"/>
      <c r="AF49" s="713"/>
      <c r="AG49" s="714"/>
      <c r="AH49" s="714"/>
      <c r="AI49" s="712"/>
      <c r="AJ49" s="713"/>
      <c r="AK49" s="713"/>
      <c r="AL49" s="713"/>
      <c r="AM49" s="713"/>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row>
    <row r="50" spans="1:68" ht="55.5" customHeight="1">
      <c r="A50" s="1223"/>
      <c r="B50" s="1226"/>
      <c r="C50" s="1226"/>
      <c r="D50" s="1226"/>
      <c r="E50" s="1229"/>
      <c r="F50" s="1232"/>
      <c r="G50" s="1006"/>
      <c r="H50" s="1220"/>
      <c r="I50" s="1208"/>
      <c r="J50" s="1211"/>
      <c r="K50" s="1208">
        <f t="shared" si="22"/>
        <v>0</v>
      </c>
      <c r="L50" s="1214"/>
      <c r="M50" s="1208"/>
      <c r="N50" s="1217"/>
      <c r="O50" s="721">
        <v>5</v>
      </c>
      <c r="P50" s="704"/>
      <c r="Q50" s="705" t="str">
        <f t="shared" si="16"/>
        <v/>
      </c>
      <c r="R50" s="706"/>
      <c r="S50" s="706"/>
      <c r="T50" s="707" t="str">
        <f t="shared" si="5"/>
        <v/>
      </c>
      <c r="U50" s="706"/>
      <c r="V50" s="706"/>
      <c r="W50" s="706"/>
      <c r="X50" s="708" t="str">
        <f>IFERROR(IF(AND(Q49="Probabilidad",Q50="Probabilidad"),(Z49-(+Z49*T50)),IF(AND(Q49="Impacto",Q50="Probabilidad"),(Z48-(+Z48*T50)),IF(Q50="Impacto",Z49,""))),"")</f>
        <v/>
      </c>
      <c r="Y50" s="709" t="str">
        <f t="shared" si="17"/>
        <v/>
      </c>
      <c r="Z50" s="710" t="str">
        <f t="shared" si="18"/>
        <v/>
      </c>
      <c r="AA50" s="709" t="str">
        <f t="shared" si="19"/>
        <v/>
      </c>
      <c r="AB50" s="710" t="str">
        <f>IFERROR(IF(AND(Q49="Impacto",Q50="Impacto"),(AB49-(+AB49*T50)),IF(AND(Q49="Probabilidad",Q50="Impacto"),(AB48-(+AB48*T50)),IF(Q50="Probabilidad",AB49,""))),"")</f>
        <v/>
      </c>
      <c r="AC50" s="711" t="str">
        <f t="shared" si="20"/>
        <v/>
      </c>
      <c r="AD50" s="722"/>
      <c r="AE50" s="712"/>
      <c r="AF50" s="713"/>
      <c r="AG50" s="714"/>
      <c r="AH50" s="714"/>
      <c r="AI50" s="712"/>
      <c r="AJ50" s="713"/>
      <c r="AK50" s="713"/>
      <c r="AL50" s="713"/>
      <c r="AM50" s="713"/>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row>
    <row r="51" spans="1:68" ht="55.5" customHeight="1">
      <c r="A51" s="1224"/>
      <c r="B51" s="1227"/>
      <c r="C51" s="1227"/>
      <c r="D51" s="1227"/>
      <c r="E51" s="1230"/>
      <c r="F51" s="1233"/>
      <c r="G51" s="1007"/>
      <c r="H51" s="1221"/>
      <c r="I51" s="1209"/>
      <c r="J51" s="1212"/>
      <c r="K51" s="1209">
        <f t="shared" si="22"/>
        <v>0</v>
      </c>
      <c r="L51" s="1215"/>
      <c r="M51" s="1209"/>
      <c r="N51" s="1218"/>
      <c r="O51" s="721">
        <v>6</v>
      </c>
      <c r="P51" s="704"/>
      <c r="Q51" s="705" t="str">
        <f t="shared" si="16"/>
        <v/>
      </c>
      <c r="R51" s="706"/>
      <c r="S51" s="706"/>
      <c r="T51" s="707" t="str">
        <f t="shared" si="5"/>
        <v/>
      </c>
      <c r="U51" s="706"/>
      <c r="V51" s="706"/>
      <c r="W51" s="706"/>
      <c r="X51" s="708" t="str">
        <f>IFERROR(IF(AND(Q50="Probabilidad",Q51="Probabilidad"),(Z50-(+Z50*T51)),IF(AND(Q50="Impacto",Q51="Probabilidad"),(Z49-(+Z49*T51)),IF(Q51="Impacto",Z50,""))),"")</f>
        <v/>
      </c>
      <c r="Y51" s="709" t="str">
        <f t="shared" si="17"/>
        <v/>
      </c>
      <c r="Z51" s="710" t="str">
        <f t="shared" si="18"/>
        <v/>
      </c>
      <c r="AA51" s="709" t="str">
        <f t="shared" si="19"/>
        <v/>
      </c>
      <c r="AB51" s="710" t="str">
        <f>IFERROR(IF(AND(Q50="Impacto",Q51="Impacto"),(AB50-(+AB50*T51)),IF(AND(Q50="Probabilidad",Q51="Impacto"),(AB49-(+AB49*T51)),IF(Q51="Probabilidad",AB50,""))),"")</f>
        <v/>
      </c>
      <c r="AC51" s="711" t="str">
        <f t="shared" si="20"/>
        <v/>
      </c>
      <c r="AD51" s="722"/>
      <c r="AE51" s="712"/>
      <c r="AF51" s="713"/>
      <c r="AG51" s="714"/>
      <c r="AH51" s="714"/>
      <c r="AI51" s="712"/>
      <c r="AJ51" s="713"/>
      <c r="AK51" s="713"/>
      <c r="AL51" s="713"/>
      <c r="AM51" s="713"/>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row>
    <row r="52" spans="1:68" ht="55.5" customHeight="1">
      <c r="A52" s="1222">
        <v>8</v>
      </c>
      <c r="B52" s="1225"/>
      <c r="C52" s="1225"/>
      <c r="D52" s="1225"/>
      <c r="E52" s="1228"/>
      <c r="F52" s="1231"/>
      <c r="G52" s="1005"/>
      <c r="H52" s="1219" t="str">
        <f>IF(G52&lt;=0,"",IF(G52&lt;=2,"Muy Baja",IF(G52&lt;=24,"Baja",IF(G52&lt;=500,"Media",IF(G52&lt;=5000,"Alta","Muy Alta")))))</f>
        <v/>
      </c>
      <c r="I52" s="1207" t="str">
        <f>IF(H52="","",IF(H52="Muy Baja",0.2,IF(H52="Baja",0.4,IF(H52="Media",0.6,IF(H52="Alta",0.8,IF(H52="Muy Alta",1,))))))</f>
        <v/>
      </c>
      <c r="J52" s="1210"/>
      <c r="K52" s="1207">
        <f>IF(NOT(ISERROR(MATCH(J52,'Tabla Impacto'!$B$221:$B$223,0))),'Tabla Impacto'!$F$223&amp;"Por favor no seleccionar los criterios de impacto(Afectación Económica o presupuestal y Pérdida Reputacional)",J52)</f>
        <v>0</v>
      </c>
      <c r="L52" s="1213" t="str">
        <f>IF(OR(K52='Tabla Impacto'!$C$11,K52='Tabla Impacto'!$D$11),"Leve",IF(OR(K52='Tabla Impacto'!$C$12,K52='Tabla Impacto'!$D$12),"Menor",IF(OR(K52='Tabla Impacto'!$C$13,K52='Tabla Impacto'!$D$13),"Moderado",IF(OR(K52='Tabla Impacto'!$C$14,K52='Tabla Impacto'!$D$14),"Mayor",IF(OR(K52='Tabla Impacto'!$C$15,K52='Tabla Impacto'!$D$15),"Catastrófico","")))))</f>
        <v/>
      </c>
      <c r="M52" s="1207" t="str">
        <f>IF(L52="","",IF(L52="Leve",0.2,IF(L52="Menor",0.4,IF(L52="Moderado",0.6,IF(L52="Mayor",0.8,IF(L52="Catastrófico",1,))))))</f>
        <v/>
      </c>
      <c r="N52" s="1216" t="str">
        <f t="shared" ref="N52" si="23">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721">
        <v>1</v>
      </c>
      <c r="P52" s="704"/>
      <c r="Q52" s="705" t="str">
        <f t="shared" si="16"/>
        <v/>
      </c>
      <c r="R52" s="706"/>
      <c r="S52" s="706"/>
      <c r="T52" s="707" t="str">
        <f t="shared" si="5"/>
        <v/>
      </c>
      <c r="U52" s="706"/>
      <c r="V52" s="706"/>
      <c r="W52" s="706"/>
      <c r="X52" s="708" t="str">
        <f>IFERROR(IF(Q52="Probabilidad",(I52-(+I52*T52)),IF(Q52="Impacto",I52,"")),"")</f>
        <v/>
      </c>
      <c r="Y52" s="709" t="str">
        <f t="shared" si="17"/>
        <v/>
      </c>
      <c r="Z52" s="710" t="str">
        <f t="shared" si="18"/>
        <v/>
      </c>
      <c r="AA52" s="709" t="str">
        <f t="shared" si="19"/>
        <v/>
      </c>
      <c r="AB52" s="710" t="str">
        <f>IFERROR(IF(Q52="Impacto",(M52-(+M52*T52)),IF(Q52="Probabilidad",M52,"")),"")</f>
        <v/>
      </c>
      <c r="AC52" s="711" t="str">
        <f t="shared" si="20"/>
        <v/>
      </c>
      <c r="AD52" s="722"/>
      <c r="AE52" s="712"/>
      <c r="AF52" s="713"/>
      <c r="AG52" s="714"/>
      <c r="AH52" s="714"/>
      <c r="AI52" s="712"/>
      <c r="AJ52" s="713"/>
      <c r="AK52" s="713"/>
      <c r="AL52" s="713"/>
      <c r="AM52" s="713"/>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row>
    <row r="53" spans="1:68" ht="151.5" customHeight="1">
      <c r="A53" s="1223"/>
      <c r="B53" s="1226"/>
      <c r="C53" s="1226"/>
      <c r="D53" s="1226"/>
      <c r="E53" s="1229"/>
      <c r="F53" s="1232"/>
      <c r="G53" s="1006"/>
      <c r="H53" s="1220"/>
      <c r="I53" s="1208"/>
      <c r="J53" s="1211"/>
      <c r="K53" s="1208">
        <f t="shared" ref="K53:K57" si="24">IF(NOT(ISERROR(MATCH(J53,_xlfn.ANCHORARRAY(E64),0))),I66&amp;"Por favor no seleccionar los criterios de impacto",J53)</f>
        <v>0</v>
      </c>
      <c r="L53" s="1214"/>
      <c r="M53" s="1208"/>
      <c r="N53" s="1217"/>
      <c r="O53" s="721">
        <v>2</v>
      </c>
      <c r="P53" s="704"/>
      <c r="Q53" s="705" t="str">
        <f t="shared" si="16"/>
        <v/>
      </c>
      <c r="R53" s="706"/>
      <c r="S53" s="706"/>
      <c r="T53" s="707" t="str">
        <f t="shared" si="5"/>
        <v/>
      </c>
      <c r="U53" s="706"/>
      <c r="V53" s="706"/>
      <c r="W53" s="706"/>
      <c r="X53" s="708" t="str">
        <f>IFERROR(IF(AND(Q52="Probabilidad",Q53="Probabilidad"),(Z52-(+Z52*T53)),IF(Q53="Probabilidad",(I52-(+I52*T53)),IF(Q53="Impacto",Z52,""))),"")</f>
        <v/>
      </c>
      <c r="Y53" s="709" t="str">
        <f t="shared" si="17"/>
        <v/>
      </c>
      <c r="Z53" s="710" t="str">
        <f t="shared" si="18"/>
        <v/>
      </c>
      <c r="AA53" s="709" t="str">
        <f t="shared" si="19"/>
        <v/>
      </c>
      <c r="AB53" s="710" t="str">
        <f>IFERROR(IF(AND(Q52="Impacto",Q53="Impacto"),(AB52-(+AB52*T53)),IF(Q53="Impacto",(M52-(+M52*T53)),IF(Q53="Probabilidad",AB52,""))),"")</f>
        <v/>
      </c>
      <c r="AC53" s="711" t="str">
        <f t="shared" si="20"/>
        <v/>
      </c>
      <c r="AD53" s="722"/>
      <c r="AE53" s="712"/>
      <c r="AF53" s="713"/>
      <c r="AG53" s="714"/>
      <c r="AH53" s="714"/>
      <c r="AI53" s="712"/>
      <c r="AJ53" s="713"/>
      <c r="AK53" s="713"/>
      <c r="AL53" s="713"/>
      <c r="AM53" s="713"/>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row>
    <row r="54" spans="1:68" ht="151.5" customHeight="1">
      <c r="A54" s="1223"/>
      <c r="B54" s="1226"/>
      <c r="C54" s="1226"/>
      <c r="D54" s="1226"/>
      <c r="E54" s="1229"/>
      <c r="F54" s="1232"/>
      <c r="G54" s="1006"/>
      <c r="H54" s="1220"/>
      <c r="I54" s="1208"/>
      <c r="J54" s="1211"/>
      <c r="K54" s="1208">
        <f t="shared" si="24"/>
        <v>0</v>
      </c>
      <c r="L54" s="1214"/>
      <c r="M54" s="1208"/>
      <c r="N54" s="1217"/>
      <c r="O54" s="721">
        <v>3</v>
      </c>
      <c r="P54" s="717"/>
      <c r="Q54" s="705" t="str">
        <f t="shared" si="16"/>
        <v/>
      </c>
      <c r="R54" s="706"/>
      <c r="S54" s="706"/>
      <c r="T54" s="707" t="str">
        <f t="shared" si="5"/>
        <v/>
      </c>
      <c r="U54" s="706"/>
      <c r="V54" s="706"/>
      <c r="W54" s="706"/>
      <c r="X54" s="708" t="str">
        <f>IFERROR(IF(AND(Q53="Probabilidad",Q54="Probabilidad"),(Z53-(+Z53*T54)),IF(AND(Q53="Impacto",Q54="Probabilidad"),(Z52-(+Z52*T54)),IF(Q54="Impacto",Z53,""))),"")</f>
        <v/>
      </c>
      <c r="Y54" s="709" t="str">
        <f t="shared" si="17"/>
        <v/>
      </c>
      <c r="Z54" s="710" t="str">
        <f t="shared" si="18"/>
        <v/>
      </c>
      <c r="AA54" s="709" t="str">
        <f t="shared" si="19"/>
        <v/>
      </c>
      <c r="AB54" s="710" t="str">
        <f>IFERROR(IF(AND(Q53="Impacto",Q54="Impacto"),(AB53-(+AB53*T54)),IF(AND(Q53="Probabilidad",Q54="Impacto"),(AB52-(+AB52*T54)),IF(Q54="Probabilidad",AB53,""))),"")</f>
        <v/>
      </c>
      <c r="AC54" s="711" t="str">
        <f t="shared" si="20"/>
        <v/>
      </c>
      <c r="AD54" s="722"/>
      <c r="AE54" s="712"/>
      <c r="AF54" s="713"/>
      <c r="AG54" s="714"/>
      <c r="AH54" s="714"/>
      <c r="AI54" s="712"/>
      <c r="AJ54" s="713"/>
      <c r="AK54" s="713"/>
      <c r="AL54" s="713"/>
      <c r="AM54" s="713"/>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row>
    <row r="55" spans="1:68" ht="151.5" customHeight="1">
      <c r="A55" s="1223"/>
      <c r="B55" s="1226"/>
      <c r="C55" s="1226"/>
      <c r="D55" s="1226"/>
      <c r="E55" s="1229"/>
      <c r="F55" s="1232"/>
      <c r="G55" s="1006"/>
      <c r="H55" s="1220"/>
      <c r="I55" s="1208"/>
      <c r="J55" s="1211"/>
      <c r="K55" s="1208">
        <f t="shared" si="24"/>
        <v>0</v>
      </c>
      <c r="L55" s="1214"/>
      <c r="M55" s="1208"/>
      <c r="N55" s="1217"/>
      <c r="O55" s="721">
        <v>4</v>
      </c>
      <c r="P55" s="704"/>
      <c r="Q55" s="705" t="str">
        <f t="shared" si="16"/>
        <v/>
      </c>
      <c r="R55" s="706"/>
      <c r="S55" s="706"/>
      <c r="T55" s="707" t="str">
        <f t="shared" si="5"/>
        <v/>
      </c>
      <c r="U55" s="706"/>
      <c r="V55" s="706"/>
      <c r="W55" s="706"/>
      <c r="X55" s="708" t="str">
        <f>IFERROR(IF(AND(Q54="Probabilidad",Q55="Probabilidad"),(Z54-(+Z54*T55)),IF(AND(Q54="Impacto",Q55="Probabilidad"),(Z53-(+Z53*T55)),IF(Q55="Impacto",Z54,""))),"")</f>
        <v/>
      </c>
      <c r="Y55" s="709" t="str">
        <f t="shared" si="17"/>
        <v/>
      </c>
      <c r="Z55" s="710" t="str">
        <f t="shared" si="18"/>
        <v/>
      </c>
      <c r="AA55" s="709" t="str">
        <f t="shared" si="19"/>
        <v/>
      </c>
      <c r="AB55" s="710" t="str">
        <f>IFERROR(IF(AND(Q54="Impacto",Q55="Impacto"),(AB54-(+AB54*T55)),IF(AND(Q54="Probabilidad",Q55="Impacto"),(AB53-(+AB53*T55)),IF(Q55="Probabilidad",AB54,""))),"")</f>
        <v/>
      </c>
      <c r="AC55" s="711" t="str">
        <f t="shared" si="20"/>
        <v/>
      </c>
      <c r="AD55" s="722"/>
      <c r="AE55" s="712"/>
      <c r="AF55" s="713"/>
      <c r="AG55" s="714"/>
      <c r="AH55" s="714"/>
      <c r="AI55" s="712"/>
      <c r="AJ55" s="713"/>
      <c r="AK55" s="713"/>
      <c r="AL55" s="713"/>
      <c r="AM55" s="713"/>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row>
    <row r="56" spans="1:68" ht="151.5" customHeight="1">
      <c r="A56" s="1223"/>
      <c r="B56" s="1226"/>
      <c r="C56" s="1226"/>
      <c r="D56" s="1226"/>
      <c r="E56" s="1229"/>
      <c r="F56" s="1232"/>
      <c r="G56" s="1006"/>
      <c r="H56" s="1220"/>
      <c r="I56" s="1208"/>
      <c r="J56" s="1211"/>
      <c r="K56" s="1208">
        <f t="shared" si="24"/>
        <v>0</v>
      </c>
      <c r="L56" s="1214"/>
      <c r="M56" s="1208"/>
      <c r="N56" s="1217"/>
      <c r="O56" s="721">
        <v>5</v>
      </c>
      <c r="P56" s="704"/>
      <c r="Q56" s="705" t="str">
        <f t="shared" si="16"/>
        <v/>
      </c>
      <c r="R56" s="706"/>
      <c r="S56" s="706"/>
      <c r="T56" s="707" t="str">
        <f t="shared" si="5"/>
        <v/>
      </c>
      <c r="U56" s="706"/>
      <c r="V56" s="706"/>
      <c r="W56" s="706"/>
      <c r="X56" s="708" t="str">
        <f>IFERROR(IF(AND(Q55="Probabilidad",Q56="Probabilidad"),(Z55-(+Z55*T56)),IF(AND(Q55="Impacto",Q56="Probabilidad"),(Z54-(+Z54*T56)),IF(Q56="Impacto",Z55,""))),"")</f>
        <v/>
      </c>
      <c r="Y56" s="709" t="str">
        <f t="shared" si="17"/>
        <v/>
      </c>
      <c r="Z56" s="710" t="str">
        <f t="shared" si="18"/>
        <v/>
      </c>
      <c r="AA56" s="709" t="str">
        <f t="shared" si="19"/>
        <v/>
      </c>
      <c r="AB56" s="710" t="str">
        <f>IFERROR(IF(AND(Q55="Impacto",Q56="Impacto"),(AB55-(+AB55*T56)),IF(AND(Q55="Probabilidad",Q56="Impacto"),(AB54-(+AB54*T56)),IF(Q56="Probabilidad",AB55,""))),"")</f>
        <v/>
      </c>
      <c r="AC56" s="711" t="str">
        <f t="shared" si="20"/>
        <v/>
      </c>
      <c r="AD56" s="722"/>
      <c r="AE56" s="712"/>
      <c r="AF56" s="713"/>
      <c r="AG56" s="714"/>
      <c r="AH56" s="714"/>
      <c r="AI56" s="712"/>
      <c r="AJ56" s="713"/>
      <c r="AK56" s="713"/>
      <c r="AL56" s="713"/>
      <c r="AM56" s="713"/>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row>
    <row r="57" spans="1:68" ht="151.5" customHeight="1">
      <c r="A57" s="1224"/>
      <c r="B57" s="1227"/>
      <c r="C57" s="1227"/>
      <c r="D57" s="1227"/>
      <c r="E57" s="1230"/>
      <c r="F57" s="1233"/>
      <c r="G57" s="1007"/>
      <c r="H57" s="1221"/>
      <c r="I57" s="1209"/>
      <c r="J57" s="1212"/>
      <c r="K57" s="1209">
        <f t="shared" si="24"/>
        <v>0</v>
      </c>
      <c r="L57" s="1215"/>
      <c r="M57" s="1209"/>
      <c r="N57" s="1218"/>
      <c r="O57" s="721">
        <v>6</v>
      </c>
      <c r="P57" s="704"/>
      <c r="Q57" s="705" t="str">
        <f t="shared" si="16"/>
        <v/>
      </c>
      <c r="R57" s="706"/>
      <c r="S57" s="706"/>
      <c r="T57" s="707" t="str">
        <f t="shared" si="5"/>
        <v/>
      </c>
      <c r="U57" s="706"/>
      <c r="V57" s="706"/>
      <c r="W57" s="706"/>
      <c r="X57" s="708" t="str">
        <f>IFERROR(IF(AND(Q56="Probabilidad",Q57="Probabilidad"),(Z56-(+Z56*T57)),IF(AND(Q56="Impacto",Q57="Probabilidad"),(Z55-(+Z55*T57)),IF(Q57="Impacto",Z56,""))),"")</f>
        <v/>
      </c>
      <c r="Y57" s="709" t="str">
        <f t="shared" si="17"/>
        <v/>
      </c>
      <c r="Z57" s="710" t="str">
        <f t="shared" si="18"/>
        <v/>
      </c>
      <c r="AA57" s="709" t="str">
        <f t="shared" si="19"/>
        <v/>
      </c>
      <c r="AB57" s="710" t="str">
        <f>IFERROR(IF(AND(Q56="Impacto",Q57="Impacto"),(AB56-(+AB56*T57)),IF(AND(Q56="Probabilidad",Q57="Impacto"),(AB55-(+AB55*T57)),IF(Q57="Probabilidad",AB56,""))),"")</f>
        <v/>
      </c>
      <c r="AC57" s="711" t="str">
        <f t="shared" si="20"/>
        <v/>
      </c>
      <c r="AD57" s="722"/>
      <c r="AE57" s="712"/>
      <c r="AF57" s="713"/>
      <c r="AG57" s="714"/>
      <c r="AH57" s="714"/>
      <c r="AI57" s="712"/>
      <c r="AJ57" s="713"/>
      <c r="AK57" s="713"/>
      <c r="AL57" s="713"/>
      <c r="AM57" s="713"/>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row>
    <row r="58" spans="1:68" ht="151.5" customHeight="1">
      <c r="A58" s="1222">
        <v>9</v>
      </c>
      <c r="B58" s="1225"/>
      <c r="C58" s="1225"/>
      <c r="D58" s="1225"/>
      <c r="E58" s="1228"/>
      <c r="F58" s="1231"/>
      <c r="G58" s="1005"/>
      <c r="H58" s="1219" t="str">
        <f>IF(G58&lt;=0,"",IF(G58&lt;=2,"Muy Baja",IF(G58&lt;=24,"Baja",IF(G58&lt;=500,"Media",IF(G58&lt;=5000,"Alta","Muy Alta")))))</f>
        <v/>
      </c>
      <c r="I58" s="1207" t="str">
        <f>IF(H58="","",IF(H58="Muy Baja",0.2,IF(H58="Baja",0.4,IF(H58="Media",0.6,IF(H58="Alta",0.8,IF(H58="Muy Alta",1,))))))</f>
        <v/>
      </c>
      <c r="J58" s="1210"/>
      <c r="K58" s="1207">
        <f>IF(NOT(ISERROR(MATCH(J58,'Tabla Impacto'!$B$221:$B$223,0))),'Tabla Impacto'!$F$223&amp;"Por favor no seleccionar los criterios de impacto(Afectación Económica o presupuestal y Pérdida Reputacional)",J58)</f>
        <v>0</v>
      </c>
      <c r="L58" s="1213" t="str">
        <f>IF(OR(K58='Tabla Impacto'!$C$11,K58='Tabla Impacto'!$D$11),"Leve",IF(OR(K58='Tabla Impacto'!$C$12,K58='Tabla Impacto'!$D$12),"Menor",IF(OR(K58='Tabla Impacto'!$C$13,K58='Tabla Impacto'!$D$13),"Moderado",IF(OR(K58='Tabla Impacto'!$C$14,K58='Tabla Impacto'!$D$14),"Mayor",IF(OR(K58='Tabla Impacto'!$C$15,K58='Tabla Impacto'!$D$15),"Catastrófico","")))))</f>
        <v/>
      </c>
      <c r="M58" s="1207" t="str">
        <f>IF(L58="","",IF(L58="Leve",0.2,IF(L58="Menor",0.4,IF(L58="Moderado",0.6,IF(L58="Mayor",0.8,IF(L58="Catastrófico",1,))))))</f>
        <v/>
      </c>
      <c r="N58" s="1216" t="str">
        <f t="shared" ref="N58" si="25">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721">
        <v>1</v>
      </c>
      <c r="P58" s="704"/>
      <c r="Q58" s="705" t="str">
        <f t="shared" si="16"/>
        <v/>
      </c>
      <c r="R58" s="706"/>
      <c r="S58" s="706"/>
      <c r="T58" s="707" t="str">
        <f t="shared" si="5"/>
        <v/>
      </c>
      <c r="U58" s="706"/>
      <c r="V58" s="706"/>
      <c r="W58" s="706"/>
      <c r="X58" s="708" t="str">
        <f>IFERROR(IF(Q58="Probabilidad",(I58-(+I58*T58)),IF(Q58="Impacto",I58,"")),"")</f>
        <v/>
      </c>
      <c r="Y58" s="709" t="str">
        <f t="shared" si="17"/>
        <v/>
      </c>
      <c r="Z58" s="710" t="str">
        <f t="shared" si="18"/>
        <v/>
      </c>
      <c r="AA58" s="709" t="str">
        <f t="shared" si="19"/>
        <v/>
      </c>
      <c r="AB58" s="710" t="str">
        <f>IFERROR(IF(Q58="Impacto",(M58-(+M58*T58)),IF(Q58="Probabilidad",M58,"")),"")</f>
        <v/>
      </c>
      <c r="AC58" s="711" t="str">
        <f t="shared" si="20"/>
        <v/>
      </c>
      <c r="AD58" s="722"/>
      <c r="AE58" s="712"/>
      <c r="AF58" s="713"/>
      <c r="AG58" s="714"/>
      <c r="AH58" s="714"/>
      <c r="AI58" s="712"/>
      <c r="AJ58" s="713"/>
      <c r="AK58" s="713"/>
      <c r="AL58" s="713"/>
      <c r="AM58" s="713"/>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row>
    <row r="59" spans="1:68" ht="151.5" customHeight="1">
      <c r="A59" s="1223"/>
      <c r="B59" s="1226"/>
      <c r="C59" s="1226"/>
      <c r="D59" s="1226"/>
      <c r="E59" s="1229"/>
      <c r="F59" s="1232"/>
      <c r="G59" s="1006"/>
      <c r="H59" s="1220"/>
      <c r="I59" s="1208"/>
      <c r="J59" s="1211"/>
      <c r="K59" s="1208">
        <f t="shared" ref="K59:K63" si="26">IF(NOT(ISERROR(MATCH(J59,_xlfn.ANCHORARRAY(E70),0))),I72&amp;"Por favor no seleccionar los criterios de impacto",J59)</f>
        <v>0</v>
      </c>
      <c r="L59" s="1214"/>
      <c r="M59" s="1208"/>
      <c r="N59" s="1217"/>
      <c r="O59" s="721">
        <v>2</v>
      </c>
      <c r="P59" s="704"/>
      <c r="Q59" s="705" t="str">
        <f t="shared" si="16"/>
        <v/>
      </c>
      <c r="R59" s="706"/>
      <c r="S59" s="706"/>
      <c r="T59" s="707" t="str">
        <f t="shared" si="5"/>
        <v/>
      </c>
      <c r="U59" s="706"/>
      <c r="V59" s="706"/>
      <c r="W59" s="706"/>
      <c r="X59" s="708" t="str">
        <f>IFERROR(IF(AND(Q58="Probabilidad",Q59="Probabilidad"),(Z58-(+Z58*T59)),IF(Q59="Probabilidad",(I58-(+I58*T59)),IF(Q59="Impacto",Z58,""))),"")</f>
        <v/>
      </c>
      <c r="Y59" s="709" t="str">
        <f t="shared" si="17"/>
        <v/>
      </c>
      <c r="Z59" s="710" t="str">
        <f t="shared" si="18"/>
        <v/>
      </c>
      <c r="AA59" s="709" t="str">
        <f t="shared" si="19"/>
        <v/>
      </c>
      <c r="AB59" s="710" t="str">
        <f>IFERROR(IF(AND(Q58="Impacto",Q59="Impacto"),(AB58-(+AB58*T59)),IF(Q59="Impacto",(M58-(+M58*T59)),IF(Q59="Probabilidad",AB58,""))),"")</f>
        <v/>
      </c>
      <c r="AC59" s="711" t="str">
        <f t="shared" si="20"/>
        <v/>
      </c>
      <c r="AD59" s="722"/>
      <c r="AE59" s="712"/>
      <c r="AF59" s="713"/>
      <c r="AG59" s="714"/>
      <c r="AH59" s="714"/>
      <c r="AI59" s="712"/>
      <c r="AJ59" s="713"/>
      <c r="AK59" s="713"/>
      <c r="AL59" s="713"/>
      <c r="AM59" s="713"/>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row>
    <row r="60" spans="1:68" ht="151.5" customHeight="1">
      <c r="A60" s="1223"/>
      <c r="B60" s="1226"/>
      <c r="C60" s="1226"/>
      <c r="D60" s="1226"/>
      <c r="E60" s="1229"/>
      <c r="F60" s="1232"/>
      <c r="G60" s="1006"/>
      <c r="H60" s="1220"/>
      <c r="I60" s="1208"/>
      <c r="J60" s="1211"/>
      <c r="K60" s="1208">
        <f t="shared" si="26"/>
        <v>0</v>
      </c>
      <c r="L60" s="1214"/>
      <c r="M60" s="1208"/>
      <c r="N60" s="1217"/>
      <c r="O60" s="721">
        <v>3</v>
      </c>
      <c r="P60" s="717"/>
      <c r="Q60" s="705" t="str">
        <f t="shared" si="16"/>
        <v/>
      </c>
      <c r="R60" s="706"/>
      <c r="S60" s="706"/>
      <c r="T60" s="707" t="str">
        <f t="shared" si="5"/>
        <v/>
      </c>
      <c r="U60" s="706"/>
      <c r="V60" s="706"/>
      <c r="W60" s="706"/>
      <c r="X60" s="708" t="str">
        <f>IFERROR(IF(AND(Q59="Probabilidad",Q60="Probabilidad"),(Z59-(+Z59*T60)),IF(AND(Q59="Impacto",Q60="Probabilidad"),(Z58-(+Z58*T60)),IF(Q60="Impacto",Z59,""))),"")</f>
        <v/>
      </c>
      <c r="Y60" s="709" t="str">
        <f t="shared" si="17"/>
        <v/>
      </c>
      <c r="Z60" s="710" t="str">
        <f t="shared" si="18"/>
        <v/>
      </c>
      <c r="AA60" s="709" t="str">
        <f t="shared" si="19"/>
        <v/>
      </c>
      <c r="AB60" s="710" t="str">
        <f>IFERROR(IF(AND(Q59="Impacto",Q60="Impacto"),(AB59-(+AB59*T60)),IF(AND(Q59="Probabilidad",Q60="Impacto"),(AB58-(+AB58*T60)),IF(Q60="Probabilidad",AB59,""))),"")</f>
        <v/>
      </c>
      <c r="AC60" s="711" t="str">
        <f t="shared" si="20"/>
        <v/>
      </c>
      <c r="AD60" s="722"/>
      <c r="AE60" s="712"/>
      <c r="AF60" s="713"/>
      <c r="AG60" s="714"/>
      <c r="AH60" s="714"/>
      <c r="AI60" s="712"/>
      <c r="AJ60" s="713"/>
      <c r="AK60" s="713"/>
      <c r="AL60" s="713"/>
      <c r="AM60" s="713"/>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row>
    <row r="61" spans="1:68" ht="151.5" customHeight="1">
      <c r="A61" s="1223"/>
      <c r="B61" s="1226"/>
      <c r="C61" s="1226"/>
      <c r="D61" s="1226"/>
      <c r="E61" s="1229"/>
      <c r="F61" s="1232"/>
      <c r="G61" s="1006"/>
      <c r="H61" s="1220"/>
      <c r="I61" s="1208"/>
      <c r="J61" s="1211"/>
      <c r="K61" s="1208">
        <f t="shared" si="26"/>
        <v>0</v>
      </c>
      <c r="L61" s="1214"/>
      <c r="M61" s="1208"/>
      <c r="N61" s="1217"/>
      <c r="O61" s="721">
        <v>4</v>
      </c>
      <c r="P61" s="704"/>
      <c r="Q61" s="705" t="str">
        <f t="shared" si="16"/>
        <v/>
      </c>
      <c r="R61" s="706"/>
      <c r="S61" s="706"/>
      <c r="T61" s="707" t="str">
        <f t="shared" si="5"/>
        <v/>
      </c>
      <c r="U61" s="706"/>
      <c r="V61" s="706"/>
      <c r="W61" s="706"/>
      <c r="X61" s="708" t="str">
        <f>IFERROR(IF(AND(Q60="Probabilidad",Q61="Probabilidad"),(Z60-(+Z60*T61)),IF(AND(Q60="Impacto",Q61="Probabilidad"),(Z59-(+Z59*T61)),IF(Q61="Impacto",Z60,""))),"")</f>
        <v/>
      </c>
      <c r="Y61" s="709" t="str">
        <f t="shared" si="17"/>
        <v/>
      </c>
      <c r="Z61" s="710" t="str">
        <f t="shared" si="18"/>
        <v/>
      </c>
      <c r="AA61" s="709" t="str">
        <f t="shared" si="19"/>
        <v/>
      </c>
      <c r="AB61" s="710" t="str">
        <f>IFERROR(IF(AND(Q60="Impacto",Q61="Impacto"),(AB60-(+AB60*T61)),IF(AND(Q60="Probabilidad",Q61="Impacto"),(AB59-(+AB59*T61)),IF(Q61="Probabilidad",AB60,""))),"")</f>
        <v/>
      </c>
      <c r="AC61" s="711" t="str">
        <f t="shared" si="20"/>
        <v/>
      </c>
      <c r="AD61" s="722"/>
      <c r="AE61" s="712"/>
      <c r="AF61" s="713"/>
      <c r="AG61" s="714"/>
      <c r="AH61" s="714"/>
      <c r="AI61" s="712"/>
      <c r="AJ61" s="713"/>
      <c r="AK61" s="713"/>
      <c r="AL61" s="713"/>
      <c r="AM61" s="713"/>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row>
    <row r="62" spans="1:68" ht="151.5" customHeight="1">
      <c r="A62" s="1223"/>
      <c r="B62" s="1226"/>
      <c r="C62" s="1226"/>
      <c r="D62" s="1226"/>
      <c r="E62" s="1229"/>
      <c r="F62" s="1232"/>
      <c r="G62" s="1006"/>
      <c r="H62" s="1220"/>
      <c r="I62" s="1208"/>
      <c r="J62" s="1211"/>
      <c r="K62" s="1208">
        <f t="shared" si="26"/>
        <v>0</v>
      </c>
      <c r="L62" s="1214"/>
      <c r="M62" s="1208"/>
      <c r="N62" s="1217"/>
      <c r="O62" s="721">
        <v>5</v>
      </c>
      <c r="P62" s="704"/>
      <c r="Q62" s="705" t="str">
        <f t="shared" si="16"/>
        <v/>
      </c>
      <c r="R62" s="706"/>
      <c r="S62" s="706"/>
      <c r="T62" s="707" t="str">
        <f t="shared" si="5"/>
        <v/>
      </c>
      <c r="U62" s="706"/>
      <c r="V62" s="706"/>
      <c r="W62" s="706"/>
      <c r="X62" s="708" t="str">
        <f>IFERROR(IF(AND(Q61="Probabilidad",Q62="Probabilidad"),(Z61-(+Z61*T62)),IF(AND(Q61="Impacto",Q62="Probabilidad"),(Z60-(+Z60*T62)),IF(Q62="Impacto",Z61,""))),"")</f>
        <v/>
      </c>
      <c r="Y62" s="709" t="str">
        <f t="shared" si="17"/>
        <v/>
      </c>
      <c r="Z62" s="710" t="str">
        <f t="shared" si="18"/>
        <v/>
      </c>
      <c r="AA62" s="709" t="str">
        <f t="shared" si="19"/>
        <v/>
      </c>
      <c r="AB62" s="710" t="str">
        <f>IFERROR(IF(AND(Q61="Impacto",Q62="Impacto"),(AB61-(+AB61*T62)),IF(AND(Q61="Probabilidad",Q62="Impacto"),(AB60-(+AB60*T62)),IF(Q62="Probabilidad",AB61,""))),"")</f>
        <v/>
      </c>
      <c r="AC62" s="711" t="str">
        <f t="shared" si="20"/>
        <v/>
      </c>
      <c r="AD62" s="722"/>
      <c r="AE62" s="712"/>
      <c r="AF62" s="713"/>
      <c r="AG62" s="714"/>
      <c r="AH62" s="714"/>
      <c r="AI62" s="712"/>
      <c r="AJ62" s="713"/>
      <c r="AK62" s="713"/>
      <c r="AL62" s="713"/>
      <c r="AM62" s="713"/>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row>
    <row r="63" spans="1:68" ht="151.5" customHeight="1">
      <c r="A63" s="1224"/>
      <c r="B63" s="1227"/>
      <c r="C63" s="1227"/>
      <c r="D63" s="1227"/>
      <c r="E63" s="1230"/>
      <c r="F63" s="1233"/>
      <c r="G63" s="1007"/>
      <c r="H63" s="1221"/>
      <c r="I63" s="1209"/>
      <c r="J63" s="1212"/>
      <c r="K63" s="1209">
        <f t="shared" si="26"/>
        <v>0</v>
      </c>
      <c r="L63" s="1215"/>
      <c r="M63" s="1209"/>
      <c r="N63" s="1218"/>
      <c r="O63" s="721">
        <v>6</v>
      </c>
      <c r="P63" s="704"/>
      <c r="Q63" s="705" t="str">
        <f t="shared" si="16"/>
        <v/>
      </c>
      <c r="R63" s="706"/>
      <c r="S63" s="706"/>
      <c r="T63" s="707" t="str">
        <f t="shared" si="5"/>
        <v/>
      </c>
      <c r="U63" s="706"/>
      <c r="V63" s="706"/>
      <c r="W63" s="706"/>
      <c r="X63" s="708" t="str">
        <f>IFERROR(IF(AND(Q62="Probabilidad",Q63="Probabilidad"),(Z62-(+Z62*T63)),IF(AND(Q62="Impacto",Q63="Probabilidad"),(Z61-(+Z61*T63)),IF(Q63="Impacto",Z62,""))),"")</f>
        <v/>
      </c>
      <c r="Y63" s="709" t="str">
        <f t="shared" si="17"/>
        <v/>
      </c>
      <c r="Z63" s="710" t="str">
        <f t="shared" si="18"/>
        <v/>
      </c>
      <c r="AA63" s="709" t="str">
        <f t="shared" si="19"/>
        <v/>
      </c>
      <c r="AB63" s="710" t="str">
        <f>IFERROR(IF(AND(Q62="Impacto",Q63="Impacto"),(AB62-(+AB62*T63)),IF(AND(Q62="Probabilidad",Q63="Impacto"),(AB61-(+AB61*T63)),IF(Q63="Probabilidad",AB62,""))),"")</f>
        <v/>
      </c>
      <c r="AC63" s="711" t="str">
        <f t="shared" si="20"/>
        <v/>
      </c>
      <c r="AD63" s="722"/>
      <c r="AE63" s="712"/>
      <c r="AF63" s="713"/>
      <c r="AG63" s="714"/>
      <c r="AH63" s="714"/>
      <c r="AI63" s="712"/>
      <c r="AJ63" s="713"/>
      <c r="AK63" s="713"/>
      <c r="AL63" s="713"/>
      <c r="AM63" s="713"/>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c r="BM63" s="167"/>
      <c r="BN63" s="167"/>
      <c r="BO63" s="167"/>
      <c r="BP63" s="167"/>
    </row>
    <row r="64" spans="1:68" ht="151.5" customHeight="1">
      <c r="A64" s="1222">
        <v>10</v>
      </c>
      <c r="B64" s="1225"/>
      <c r="C64" s="1225"/>
      <c r="D64" s="1225"/>
      <c r="E64" s="1228"/>
      <c r="F64" s="1231"/>
      <c r="G64" s="1005"/>
      <c r="H64" s="1219" t="str">
        <f>IF(G64&lt;=0,"",IF(G64&lt;=2,"Muy Baja",IF(G64&lt;=24,"Baja",IF(G64&lt;=500,"Media",IF(G64&lt;=5000,"Alta","Muy Alta")))))</f>
        <v/>
      </c>
      <c r="I64" s="1207" t="str">
        <f>IF(H64="","",IF(H64="Muy Baja",0.2,IF(H64="Baja",0.4,IF(H64="Media",0.6,IF(H64="Alta",0.8,IF(H64="Muy Alta",1,))))))</f>
        <v/>
      </c>
      <c r="J64" s="1210"/>
      <c r="K64" s="1207">
        <f>IF(NOT(ISERROR(MATCH(J64,'Tabla Impacto'!$B$221:$B$223,0))),'Tabla Impacto'!$F$223&amp;"Por favor no seleccionar los criterios de impacto(Afectación Económica o presupuestal y Pérdida Reputacional)",J64)</f>
        <v>0</v>
      </c>
      <c r="L64" s="1213" t="str">
        <f>IF(OR(K64='Tabla Impacto'!$C$11,K64='Tabla Impacto'!$D$11),"Leve",IF(OR(K64='Tabla Impacto'!$C$12,K64='Tabla Impacto'!$D$12),"Menor",IF(OR(K64='Tabla Impacto'!$C$13,K64='Tabla Impacto'!$D$13),"Moderado",IF(OR(K64='Tabla Impacto'!$C$14,K64='Tabla Impacto'!$D$14),"Mayor",IF(OR(K64='Tabla Impacto'!$C$15,K64='Tabla Impacto'!$D$15),"Catastrófico","")))))</f>
        <v/>
      </c>
      <c r="M64" s="1207" t="str">
        <f>IF(L64="","",IF(L64="Leve",0.2,IF(L64="Menor",0.4,IF(L64="Moderado",0.6,IF(L64="Mayor",0.8,IF(L64="Catastrófico",1,))))))</f>
        <v/>
      </c>
      <c r="N64" s="1216" t="str">
        <f t="shared" ref="N64" si="2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721">
        <v>1</v>
      </c>
      <c r="P64" s="704"/>
      <c r="Q64" s="705" t="str">
        <f t="shared" si="16"/>
        <v/>
      </c>
      <c r="R64" s="706"/>
      <c r="S64" s="706"/>
      <c r="T64" s="707" t="str">
        <f t="shared" si="5"/>
        <v/>
      </c>
      <c r="U64" s="706"/>
      <c r="V64" s="706"/>
      <c r="W64" s="706"/>
      <c r="X64" s="708" t="str">
        <f>IFERROR(IF(Q64="Probabilidad",(I64-(+I64*T64)),IF(Q64="Impacto",I64,"")),"")</f>
        <v/>
      </c>
      <c r="Y64" s="709" t="str">
        <f t="shared" si="17"/>
        <v/>
      </c>
      <c r="Z64" s="710" t="str">
        <f t="shared" si="18"/>
        <v/>
      </c>
      <c r="AA64" s="709" t="str">
        <f t="shared" si="19"/>
        <v/>
      </c>
      <c r="AB64" s="710" t="str">
        <f>IFERROR(IF(Q64="Impacto",(M64-(+M64*T64)),IF(Q64="Probabilidad",M64,"")),"")</f>
        <v/>
      </c>
      <c r="AC64" s="711" t="str">
        <f t="shared" si="20"/>
        <v/>
      </c>
      <c r="AD64" s="722"/>
      <c r="AE64" s="712"/>
      <c r="AF64" s="713"/>
      <c r="AG64" s="714"/>
      <c r="AH64" s="714"/>
      <c r="AI64" s="712"/>
      <c r="AJ64" s="713"/>
      <c r="AK64" s="713"/>
      <c r="AL64" s="713"/>
      <c r="AM64" s="713"/>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row>
    <row r="65" spans="1:39" ht="151.5" customHeight="1">
      <c r="A65" s="1223"/>
      <c r="B65" s="1226"/>
      <c r="C65" s="1226"/>
      <c r="D65" s="1226"/>
      <c r="E65" s="1229"/>
      <c r="F65" s="1232"/>
      <c r="G65" s="1006"/>
      <c r="H65" s="1220"/>
      <c r="I65" s="1208"/>
      <c r="J65" s="1211"/>
      <c r="K65" s="1208">
        <f t="shared" ref="K65:K69" si="28">IF(NOT(ISERROR(MATCH(J65,_xlfn.ANCHORARRAY(E76),0))),I78&amp;"Por favor no seleccionar los criterios de impacto",J65)</f>
        <v>0</v>
      </c>
      <c r="L65" s="1214"/>
      <c r="M65" s="1208"/>
      <c r="N65" s="1217"/>
      <c r="O65" s="721">
        <v>2</v>
      </c>
      <c r="P65" s="704"/>
      <c r="Q65" s="705" t="str">
        <f t="shared" si="16"/>
        <v/>
      </c>
      <c r="R65" s="706"/>
      <c r="S65" s="706"/>
      <c r="T65" s="707" t="str">
        <f t="shared" si="5"/>
        <v/>
      </c>
      <c r="U65" s="706"/>
      <c r="V65" s="706"/>
      <c r="W65" s="706"/>
      <c r="X65" s="708" t="str">
        <f>IFERROR(IF(AND(Q64="Probabilidad",Q65="Probabilidad"),(Z64-(+Z64*T65)),IF(Q65="Probabilidad",(I64-(+I64*T65)),IF(Q65="Impacto",Z64,""))),"")</f>
        <v/>
      </c>
      <c r="Y65" s="709" t="str">
        <f t="shared" si="17"/>
        <v/>
      </c>
      <c r="Z65" s="710" t="str">
        <f t="shared" si="18"/>
        <v/>
      </c>
      <c r="AA65" s="709" t="str">
        <f t="shared" si="19"/>
        <v/>
      </c>
      <c r="AB65" s="710" t="str">
        <f>IFERROR(IF(AND(Q64="Impacto",Q65="Impacto"),(AB64-(+AB64*T65)),IF(Q65="Impacto",(M64-(+M64*T65)),IF(Q65="Probabilidad",AB64,""))),"")</f>
        <v/>
      </c>
      <c r="AC65" s="711" t="str">
        <f t="shared" si="20"/>
        <v/>
      </c>
      <c r="AD65" s="722"/>
      <c r="AE65" s="712"/>
      <c r="AF65" s="713"/>
      <c r="AG65" s="714"/>
      <c r="AH65" s="714"/>
      <c r="AI65" s="712"/>
      <c r="AJ65" s="713"/>
      <c r="AK65" s="713"/>
      <c r="AL65" s="713"/>
      <c r="AM65" s="713"/>
    </row>
    <row r="66" spans="1:39" ht="151.5" customHeight="1">
      <c r="A66" s="1223"/>
      <c r="B66" s="1226"/>
      <c r="C66" s="1226"/>
      <c r="D66" s="1226"/>
      <c r="E66" s="1229"/>
      <c r="F66" s="1232"/>
      <c r="G66" s="1006"/>
      <c r="H66" s="1220"/>
      <c r="I66" s="1208"/>
      <c r="J66" s="1211"/>
      <c r="K66" s="1208">
        <f t="shared" si="28"/>
        <v>0</v>
      </c>
      <c r="L66" s="1214"/>
      <c r="M66" s="1208"/>
      <c r="N66" s="1217"/>
      <c r="O66" s="721">
        <v>3</v>
      </c>
      <c r="P66" s="717"/>
      <c r="Q66" s="705" t="str">
        <f t="shared" si="16"/>
        <v/>
      </c>
      <c r="R66" s="706"/>
      <c r="S66" s="706"/>
      <c r="T66" s="707" t="str">
        <f t="shared" si="5"/>
        <v/>
      </c>
      <c r="U66" s="706"/>
      <c r="V66" s="706"/>
      <c r="W66" s="706"/>
      <c r="X66" s="708" t="str">
        <f>IFERROR(IF(AND(Q65="Probabilidad",Q66="Probabilidad"),(Z65-(+Z65*T66)),IF(AND(Q65="Impacto",Q66="Probabilidad"),(Z64-(+Z64*T66)),IF(Q66="Impacto",Z65,""))),"")</f>
        <v/>
      </c>
      <c r="Y66" s="709" t="str">
        <f t="shared" si="17"/>
        <v/>
      </c>
      <c r="Z66" s="710" t="str">
        <f t="shared" si="18"/>
        <v/>
      </c>
      <c r="AA66" s="709" t="str">
        <f t="shared" si="19"/>
        <v/>
      </c>
      <c r="AB66" s="710" t="str">
        <f>IFERROR(IF(AND(Q65="Impacto",Q66="Impacto"),(AB65-(+AB65*T66)),IF(AND(Q65="Probabilidad",Q66="Impacto"),(AB64-(+AB64*T66)),IF(Q66="Probabilidad",AB65,""))),"")</f>
        <v/>
      </c>
      <c r="AC66" s="711" t="str">
        <f t="shared" si="20"/>
        <v/>
      </c>
      <c r="AD66" s="722"/>
      <c r="AE66" s="712"/>
      <c r="AF66" s="713"/>
      <c r="AG66" s="714"/>
      <c r="AH66" s="714"/>
      <c r="AI66" s="712"/>
      <c r="AJ66" s="713"/>
      <c r="AK66" s="713"/>
      <c r="AL66" s="713"/>
      <c r="AM66" s="713"/>
    </row>
    <row r="67" spans="1:39" ht="151.5" customHeight="1">
      <c r="A67" s="1223"/>
      <c r="B67" s="1226"/>
      <c r="C67" s="1226"/>
      <c r="D67" s="1226"/>
      <c r="E67" s="1229"/>
      <c r="F67" s="1232"/>
      <c r="G67" s="1006"/>
      <c r="H67" s="1220"/>
      <c r="I67" s="1208"/>
      <c r="J67" s="1211"/>
      <c r="K67" s="1208">
        <f t="shared" si="28"/>
        <v>0</v>
      </c>
      <c r="L67" s="1214"/>
      <c r="M67" s="1208"/>
      <c r="N67" s="1217"/>
      <c r="O67" s="721">
        <v>4</v>
      </c>
      <c r="P67" s="704"/>
      <c r="Q67" s="705" t="str">
        <f t="shared" si="16"/>
        <v/>
      </c>
      <c r="R67" s="706"/>
      <c r="S67" s="706"/>
      <c r="T67" s="707" t="str">
        <f t="shared" si="5"/>
        <v/>
      </c>
      <c r="U67" s="706"/>
      <c r="V67" s="706"/>
      <c r="W67" s="706"/>
      <c r="X67" s="708" t="str">
        <f>IFERROR(IF(AND(Q66="Probabilidad",Q67="Probabilidad"),(Z66-(+Z66*T67)),IF(AND(Q66="Impacto",Q67="Probabilidad"),(Z65-(+Z65*T67)),IF(Q67="Impacto",Z66,""))),"")</f>
        <v/>
      </c>
      <c r="Y67" s="709" t="str">
        <f t="shared" si="17"/>
        <v/>
      </c>
      <c r="Z67" s="710" t="str">
        <f t="shared" si="18"/>
        <v/>
      </c>
      <c r="AA67" s="709" t="str">
        <f t="shared" si="19"/>
        <v/>
      </c>
      <c r="AB67" s="710" t="str">
        <f>IFERROR(IF(AND(Q66="Impacto",Q67="Impacto"),(AB66-(+AB66*T67)),IF(AND(Q66="Probabilidad",Q67="Impacto"),(AB65-(+AB65*T67)),IF(Q67="Probabilidad",AB66,""))),"")</f>
        <v/>
      </c>
      <c r="AC67" s="711" t="str">
        <f t="shared" si="20"/>
        <v/>
      </c>
      <c r="AD67" s="722"/>
      <c r="AE67" s="712"/>
      <c r="AF67" s="713"/>
      <c r="AG67" s="714"/>
      <c r="AH67" s="714"/>
      <c r="AI67" s="712"/>
      <c r="AJ67" s="713"/>
      <c r="AK67" s="713"/>
      <c r="AL67" s="713"/>
      <c r="AM67" s="713"/>
    </row>
    <row r="68" spans="1:39" ht="151.5" customHeight="1">
      <c r="A68" s="1223"/>
      <c r="B68" s="1226"/>
      <c r="C68" s="1226"/>
      <c r="D68" s="1226"/>
      <c r="E68" s="1229"/>
      <c r="F68" s="1232"/>
      <c r="G68" s="1006"/>
      <c r="H68" s="1220"/>
      <c r="I68" s="1208"/>
      <c r="J68" s="1211"/>
      <c r="K68" s="1208">
        <f t="shared" si="28"/>
        <v>0</v>
      </c>
      <c r="L68" s="1214"/>
      <c r="M68" s="1208"/>
      <c r="N68" s="1217"/>
      <c r="O68" s="721">
        <v>5</v>
      </c>
      <c r="P68" s="704"/>
      <c r="Q68" s="705" t="str">
        <f t="shared" si="16"/>
        <v/>
      </c>
      <c r="R68" s="706"/>
      <c r="S68" s="706"/>
      <c r="T68" s="707" t="str">
        <f t="shared" si="5"/>
        <v/>
      </c>
      <c r="U68" s="706"/>
      <c r="V68" s="706"/>
      <c r="W68" s="706"/>
      <c r="X68" s="708" t="str">
        <f>IFERROR(IF(AND(Q67="Probabilidad",Q68="Probabilidad"),(Z67-(+Z67*T68)),IF(AND(Q67="Impacto",Q68="Probabilidad"),(Z66-(+Z66*T68)),IF(Q68="Impacto",Z67,""))),"")</f>
        <v/>
      </c>
      <c r="Y68" s="709" t="str">
        <f t="shared" si="17"/>
        <v/>
      </c>
      <c r="Z68" s="710" t="str">
        <f t="shared" si="18"/>
        <v/>
      </c>
      <c r="AA68" s="709" t="str">
        <f t="shared" si="19"/>
        <v/>
      </c>
      <c r="AB68" s="710" t="str">
        <f>IFERROR(IF(AND(Q67="Impacto",Q68="Impacto"),(AB67-(+AB67*T68)),IF(AND(Q67="Probabilidad",Q68="Impacto"),(AB66-(+AB66*T68)),IF(Q68="Probabilidad",AB67,""))),"")</f>
        <v/>
      </c>
      <c r="AC68" s="711" t="str">
        <f t="shared" si="20"/>
        <v/>
      </c>
      <c r="AD68" s="722"/>
      <c r="AE68" s="712"/>
      <c r="AF68" s="713"/>
      <c r="AG68" s="714"/>
      <c r="AH68" s="714"/>
      <c r="AI68" s="712"/>
      <c r="AJ68" s="713"/>
      <c r="AK68" s="713"/>
      <c r="AL68" s="713"/>
      <c r="AM68" s="713"/>
    </row>
    <row r="69" spans="1:39" ht="151.5" customHeight="1">
      <c r="A69" s="1224"/>
      <c r="B69" s="1227"/>
      <c r="C69" s="1227"/>
      <c r="D69" s="1227"/>
      <c r="E69" s="1230"/>
      <c r="F69" s="1233"/>
      <c r="G69" s="1007"/>
      <c r="H69" s="1221"/>
      <c r="I69" s="1209"/>
      <c r="J69" s="1212"/>
      <c r="K69" s="1209">
        <f t="shared" si="28"/>
        <v>0</v>
      </c>
      <c r="L69" s="1215"/>
      <c r="M69" s="1209"/>
      <c r="N69" s="1218"/>
      <c r="O69" s="721">
        <v>6</v>
      </c>
      <c r="P69" s="704"/>
      <c r="Q69" s="705" t="str">
        <f t="shared" si="16"/>
        <v/>
      </c>
      <c r="R69" s="706"/>
      <c r="S69" s="706"/>
      <c r="T69" s="707" t="str">
        <f t="shared" si="5"/>
        <v/>
      </c>
      <c r="U69" s="706"/>
      <c r="V69" s="706"/>
      <c r="W69" s="706"/>
      <c r="X69" s="708" t="str">
        <f>IFERROR(IF(AND(Q68="Probabilidad",Q69="Probabilidad"),(Z68-(+Z68*T69)),IF(AND(Q68="Impacto",Q69="Probabilidad"),(Z67-(+Z67*T69)),IF(Q69="Impacto",Z68,""))),"")</f>
        <v/>
      </c>
      <c r="Y69" s="709" t="str">
        <f t="shared" si="17"/>
        <v/>
      </c>
      <c r="Z69" s="710" t="str">
        <f t="shared" si="18"/>
        <v/>
      </c>
      <c r="AA69" s="709" t="str">
        <f t="shared" si="19"/>
        <v/>
      </c>
      <c r="AB69" s="710" t="str">
        <f>IFERROR(IF(AND(Q68="Impacto",Q69="Impacto"),(AB68-(+AB68*T69)),IF(AND(Q68="Probabilidad",Q69="Impacto"),(AB67-(+AB67*T69)),IF(Q69="Probabilidad",AB68,""))),"")</f>
        <v/>
      </c>
      <c r="AC69" s="711" t="str">
        <f t="shared" si="20"/>
        <v/>
      </c>
      <c r="AD69" s="722"/>
      <c r="AE69" s="712"/>
      <c r="AF69" s="713"/>
      <c r="AG69" s="714"/>
      <c r="AH69" s="714"/>
      <c r="AI69" s="712"/>
      <c r="AJ69" s="713"/>
      <c r="AK69" s="713"/>
      <c r="AL69" s="713"/>
      <c r="AM69" s="713"/>
    </row>
    <row r="70" spans="1:39" ht="49.5" customHeight="1">
      <c r="A70" s="719"/>
      <c r="B70" s="1204" t="s">
        <v>1354</v>
      </c>
      <c r="C70" s="1205"/>
      <c r="D70" s="1205"/>
      <c r="E70" s="1205"/>
      <c r="F70" s="1205"/>
      <c r="G70" s="1205"/>
      <c r="H70" s="1205"/>
      <c r="I70" s="1205"/>
      <c r="J70" s="1205"/>
      <c r="K70" s="1205"/>
      <c r="L70" s="1205"/>
      <c r="M70" s="1205"/>
      <c r="N70" s="1205"/>
      <c r="O70" s="1205"/>
      <c r="P70" s="1205"/>
      <c r="Q70" s="1205"/>
      <c r="R70" s="1205"/>
      <c r="S70" s="1205"/>
      <c r="T70" s="1205"/>
      <c r="U70" s="1205"/>
      <c r="V70" s="1205"/>
      <c r="W70" s="1205"/>
      <c r="X70" s="1205"/>
      <c r="Y70" s="1205"/>
      <c r="Z70" s="1205"/>
      <c r="AA70" s="1205"/>
      <c r="AB70" s="1205"/>
      <c r="AC70" s="1205"/>
      <c r="AD70" s="1205"/>
      <c r="AE70" s="1205"/>
      <c r="AF70" s="1205"/>
      <c r="AG70" s="1205"/>
      <c r="AH70" s="1205"/>
      <c r="AI70" s="1205"/>
      <c r="AJ70" s="1206"/>
    </row>
    <row r="72" spans="1:39">
      <c r="A72" s="168"/>
      <c r="B72" s="720" t="s">
        <v>323</v>
      </c>
      <c r="C72" s="168"/>
      <c r="D72" s="168"/>
      <c r="F72" s="168"/>
    </row>
  </sheetData>
  <dataConsolidate/>
  <mergeCells count="188">
    <mergeCell ref="C6:AM6"/>
    <mergeCell ref="L8:L9"/>
    <mergeCell ref="X7:AD7"/>
    <mergeCell ref="AE7:AJ7"/>
    <mergeCell ref="AK7:AM7"/>
    <mergeCell ref="A1:AM2"/>
    <mergeCell ref="A4:B4"/>
    <mergeCell ref="C4:V4"/>
    <mergeCell ref="A5:B5"/>
    <mergeCell ref="C5:AM5"/>
    <mergeCell ref="A6:B6"/>
    <mergeCell ref="A7:G7"/>
    <mergeCell ref="H7:N7"/>
    <mergeCell ref="O7:W7"/>
    <mergeCell ref="O8:O9"/>
    <mergeCell ref="P8:P9"/>
    <mergeCell ref="Q8:Q9"/>
    <mergeCell ref="R8:W8"/>
    <mergeCell ref="G8:G9"/>
    <mergeCell ref="H8:H9"/>
    <mergeCell ref="I8:I9"/>
    <mergeCell ref="M8:M9"/>
    <mergeCell ref="N8:N9"/>
    <mergeCell ref="A8:A9"/>
    <mergeCell ref="B8:B9"/>
    <mergeCell ref="C8:C9"/>
    <mergeCell ref="D8:D9"/>
    <mergeCell ref="E8:E9"/>
    <mergeCell ref="F8:F9"/>
    <mergeCell ref="J8:J9"/>
    <mergeCell ref="K8:K9"/>
    <mergeCell ref="X8:X9"/>
    <mergeCell ref="Y8:Y9"/>
    <mergeCell ref="J16:J21"/>
    <mergeCell ref="K16:K21"/>
    <mergeCell ref="L16:L21"/>
    <mergeCell ref="M16:M21"/>
    <mergeCell ref="A10:A15"/>
    <mergeCell ref="B10:B15"/>
    <mergeCell ref="C10:C15"/>
    <mergeCell ref="D10:D15"/>
    <mergeCell ref="E10:E15"/>
    <mergeCell ref="F10:F15"/>
    <mergeCell ref="G10:G15"/>
    <mergeCell ref="H10:H15"/>
    <mergeCell ref="I10:I15"/>
    <mergeCell ref="AI8:AI9"/>
    <mergeCell ref="AJ8:AJ9"/>
    <mergeCell ref="AK8:AK9"/>
    <mergeCell ref="AL8:AL9"/>
    <mergeCell ref="AM8:AM9"/>
    <mergeCell ref="J10:J15"/>
    <mergeCell ref="K10:K15"/>
    <mergeCell ref="L10:L15"/>
    <mergeCell ref="M10:M15"/>
    <mergeCell ref="N10:N15"/>
    <mergeCell ref="Z8:Z9"/>
    <mergeCell ref="AA8:AA9"/>
    <mergeCell ref="AB8:AB9"/>
    <mergeCell ref="AC8:AC9"/>
    <mergeCell ref="AD8:AD9"/>
    <mergeCell ref="AE8:AE9"/>
    <mergeCell ref="AF8:AF9"/>
    <mergeCell ref="AG8:AG9"/>
    <mergeCell ref="AH8:AH9"/>
    <mergeCell ref="N16:N21"/>
    <mergeCell ref="A22:A27"/>
    <mergeCell ref="B22:B27"/>
    <mergeCell ref="C22:C27"/>
    <mergeCell ref="D22:D27"/>
    <mergeCell ref="E22:E27"/>
    <mergeCell ref="F22:F27"/>
    <mergeCell ref="G22:G27"/>
    <mergeCell ref="H22:H27"/>
    <mergeCell ref="I22:I27"/>
    <mergeCell ref="J22:J27"/>
    <mergeCell ref="K22:K27"/>
    <mergeCell ref="L22:L27"/>
    <mergeCell ref="M22:M27"/>
    <mergeCell ref="N22:N27"/>
    <mergeCell ref="A16:A21"/>
    <mergeCell ref="B16:B21"/>
    <mergeCell ref="C16:C21"/>
    <mergeCell ref="D16:D21"/>
    <mergeCell ref="E16:E21"/>
    <mergeCell ref="F16:F21"/>
    <mergeCell ref="G16:G21"/>
    <mergeCell ref="H16:H21"/>
    <mergeCell ref="I16:I21"/>
    <mergeCell ref="A28:A33"/>
    <mergeCell ref="B28:B33"/>
    <mergeCell ref="C28:C33"/>
    <mergeCell ref="D28:D33"/>
    <mergeCell ref="E28:E33"/>
    <mergeCell ref="F28:F33"/>
    <mergeCell ref="G28:G33"/>
    <mergeCell ref="H28:H33"/>
    <mergeCell ref="I28:I33"/>
    <mergeCell ref="K40:K45"/>
    <mergeCell ref="L40:L45"/>
    <mergeCell ref="M40:M45"/>
    <mergeCell ref="N40:N45"/>
    <mergeCell ref="A34:A39"/>
    <mergeCell ref="B34:B39"/>
    <mergeCell ref="C34:C39"/>
    <mergeCell ref="D34:D39"/>
    <mergeCell ref="E34:E39"/>
    <mergeCell ref="F34:F39"/>
    <mergeCell ref="G34:G39"/>
    <mergeCell ref="H34:H39"/>
    <mergeCell ref="I34:I39"/>
    <mergeCell ref="J28:J33"/>
    <mergeCell ref="K28:K33"/>
    <mergeCell ref="L28:L33"/>
    <mergeCell ref="M28:M33"/>
    <mergeCell ref="N28:N33"/>
    <mergeCell ref="J34:J39"/>
    <mergeCell ref="K34:K39"/>
    <mergeCell ref="L34:L39"/>
    <mergeCell ref="M34:M39"/>
    <mergeCell ref="N34:N39"/>
    <mergeCell ref="J46:J51"/>
    <mergeCell ref="K46:K51"/>
    <mergeCell ref="L46:L51"/>
    <mergeCell ref="M46:M51"/>
    <mergeCell ref="N46:N51"/>
    <mergeCell ref="A40:A45"/>
    <mergeCell ref="B40:B45"/>
    <mergeCell ref="C40:C45"/>
    <mergeCell ref="D40:D45"/>
    <mergeCell ref="E40:E45"/>
    <mergeCell ref="A46:A51"/>
    <mergeCell ref="B46:B51"/>
    <mergeCell ref="C46:C51"/>
    <mergeCell ref="D46:D51"/>
    <mergeCell ref="E46:E51"/>
    <mergeCell ref="F46:F51"/>
    <mergeCell ref="G46:G51"/>
    <mergeCell ref="H46:H51"/>
    <mergeCell ref="I46:I51"/>
    <mergeCell ref="F40:F45"/>
    <mergeCell ref="G40:G45"/>
    <mergeCell ref="H40:H45"/>
    <mergeCell ref="I40:I45"/>
    <mergeCell ref="J40:J45"/>
    <mergeCell ref="J52:J57"/>
    <mergeCell ref="K52:K57"/>
    <mergeCell ref="L52:L57"/>
    <mergeCell ref="M52:M57"/>
    <mergeCell ref="N52:N57"/>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I52:I57"/>
    <mergeCell ref="A64:A69"/>
    <mergeCell ref="B64:B69"/>
    <mergeCell ref="C64:C69"/>
    <mergeCell ref="D64:D69"/>
    <mergeCell ref="E64:E69"/>
    <mergeCell ref="F64:F69"/>
    <mergeCell ref="M58:M63"/>
    <mergeCell ref="N58:N63"/>
    <mergeCell ref="I58:I63"/>
    <mergeCell ref="J58:J63"/>
    <mergeCell ref="K58:K63"/>
    <mergeCell ref="L58:L63"/>
    <mergeCell ref="B70:AJ70"/>
    <mergeCell ref="I64:I69"/>
    <mergeCell ref="J64:J69"/>
    <mergeCell ref="K64:K69"/>
    <mergeCell ref="L64:L69"/>
    <mergeCell ref="M64:M69"/>
    <mergeCell ref="N64:N69"/>
    <mergeCell ref="G64:G69"/>
    <mergeCell ref="H64:H69"/>
  </mergeCells>
  <conditionalFormatting sqref="H10 H16">
    <cfRule type="cellIs" dxfId="257" priority="104" operator="equal">
      <formula>"Baja"</formula>
    </cfRule>
    <cfRule type="cellIs" dxfId="256" priority="103" operator="equal">
      <formula>"Media"</formula>
    </cfRule>
    <cfRule type="cellIs" dxfId="255" priority="102" operator="equal">
      <formula>"Alta"</formula>
    </cfRule>
    <cfRule type="cellIs" dxfId="254" priority="101" operator="equal">
      <formula>"Muy Alta"</formula>
    </cfRule>
    <cfRule type="cellIs" dxfId="253" priority="105" operator="equal">
      <formula>"Muy Baja"</formula>
    </cfRule>
  </conditionalFormatting>
  <conditionalFormatting sqref="H22">
    <cfRule type="cellIs" dxfId="252" priority="85" operator="equal">
      <formula>"Media"</formula>
    </cfRule>
    <cfRule type="cellIs" dxfId="251" priority="87" operator="equal">
      <formula>"Muy Baja"</formula>
    </cfRule>
    <cfRule type="cellIs" dxfId="250" priority="86" operator="equal">
      <formula>"Baja"</formula>
    </cfRule>
    <cfRule type="cellIs" dxfId="249" priority="84" operator="equal">
      <formula>"Alta"</formula>
    </cfRule>
    <cfRule type="cellIs" dxfId="248" priority="83" operator="equal">
      <formula>"Muy Alta"</formula>
    </cfRule>
  </conditionalFormatting>
  <conditionalFormatting sqref="H28">
    <cfRule type="cellIs" dxfId="247" priority="78" operator="equal">
      <formula>"Muy Baja"</formula>
    </cfRule>
    <cfRule type="cellIs" dxfId="246" priority="77" operator="equal">
      <formula>"Baja"</formula>
    </cfRule>
    <cfRule type="cellIs" dxfId="245" priority="76" operator="equal">
      <formula>"Media"</formula>
    </cfRule>
    <cfRule type="cellIs" dxfId="244" priority="75" operator="equal">
      <formula>"Alta"</formula>
    </cfRule>
    <cfRule type="cellIs" dxfId="243" priority="74" operator="equal">
      <formula>"Muy Alta"</formula>
    </cfRule>
  </conditionalFormatting>
  <conditionalFormatting sqref="H34">
    <cfRule type="cellIs" dxfId="242" priority="67" operator="equal">
      <formula>"Media"</formula>
    </cfRule>
    <cfRule type="cellIs" dxfId="241" priority="69" operator="equal">
      <formula>"Muy Baja"</formula>
    </cfRule>
    <cfRule type="cellIs" dxfId="240" priority="68" operator="equal">
      <formula>"Baja"</formula>
    </cfRule>
    <cfRule type="cellIs" dxfId="239" priority="66" operator="equal">
      <formula>"Alta"</formula>
    </cfRule>
    <cfRule type="cellIs" dxfId="238" priority="65" operator="equal">
      <formula>"Muy Alta"</formula>
    </cfRule>
  </conditionalFormatting>
  <conditionalFormatting sqref="H40">
    <cfRule type="cellIs" dxfId="237" priority="59" operator="equal">
      <formula>"Baja"</formula>
    </cfRule>
    <cfRule type="cellIs" dxfId="236" priority="58" operator="equal">
      <formula>"Media"</formula>
    </cfRule>
    <cfRule type="cellIs" dxfId="235" priority="57" operator="equal">
      <formula>"Alta"</formula>
    </cfRule>
    <cfRule type="cellIs" dxfId="234" priority="56" operator="equal">
      <formula>"Muy Alta"</formula>
    </cfRule>
    <cfRule type="cellIs" dxfId="233" priority="60" operator="equal">
      <formula>"Muy Baja"</formula>
    </cfRule>
  </conditionalFormatting>
  <conditionalFormatting sqref="H46">
    <cfRule type="cellIs" dxfId="232" priority="47" operator="equal">
      <formula>"Muy Alta"</formula>
    </cfRule>
    <cfRule type="cellIs" dxfId="231" priority="48" operator="equal">
      <formula>"Alta"</formula>
    </cfRule>
    <cfRule type="cellIs" dxfId="230" priority="49" operator="equal">
      <formula>"Media"</formula>
    </cfRule>
    <cfRule type="cellIs" dxfId="229" priority="50" operator="equal">
      <formula>"Baja"</formula>
    </cfRule>
    <cfRule type="cellIs" dxfId="228" priority="51" operator="equal">
      <formula>"Muy Baja"</formula>
    </cfRule>
  </conditionalFormatting>
  <conditionalFormatting sqref="H52">
    <cfRule type="cellIs" dxfId="227" priority="39" operator="equal">
      <formula>"Alta"</formula>
    </cfRule>
    <cfRule type="cellIs" dxfId="226" priority="42" operator="equal">
      <formula>"Muy Baja"</formula>
    </cfRule>
    <cfRule type="cellIs" dxfId="225" priority="41" operator="equal">
      <formula>"Baja"</formula>
    </cfRule>
    <cfRule type="cellIs" dxfId="224" priority="40" operator="equal">
      <formula>"Media"</formula>
    </cfRule>
    <cfRule type="cellIs" dxfId="223" priority="38" operator="equal">
      <formula>"Muy Alta"</formula>
    </cfRule>
  </conditionalFormatting>
  <conditionalFormatting sqref="H58">
    <cfRule type="cellIs" dxfId="222" priority="32" operator="equal">
      <formula>"Baja"</formula>
    </cfRule>
    <cfRule type="cellIs" dxfId="221" priority="31" operator="equal">
      <formula>"Media"</formula>
    </cfRule>
    <cfRule type="cellIs" dxfId="220" priority="30" operator="equal">
      <formula>"Alta"</formula>
    </cfRule>
    <cfRule type="cellIs" dxfId="219" priority="29" operator="equal">
      <formula>"Muy Alta"</formula>
    </cfRule>
    <cfRule type="cellIs" dxfId="218" priority="33" operator="equal">
      <formula>"Muy Baja"</formula>
    </cfRule>
  </conditionalFormatting>
  <conditionalFormatting sqref="H64">
    <cfRule type="cellIs" dxfId="217" priority="21" operator="equal">
      <formula>"Alta"</formula>
    </cfRule>
    <cfRule type="cellIs" dxfId="216" priority="24" operator="equal">
      <formula>"Muy Baja"</formula>
    </cfRule>
    <cfRule type="cellIs" dxfId="215" priority="23" operator="equal">
      <formula>"Baja"</formula>
    </cfRule>
    <cfRule type="cellIs" dxfId="214" priority="22" operator="equal">
      <formula>"Media"</formula>
    </cfRule>
    <cfRule type="cellIs" dxfId="213" priority="20" operator="equal">
      <formula>"Muy Alta"</formula>
    </cfRule>
  </conditionalFormatting>
  <conditionalFormatting sqref="K10:K69">
    <cfRule type="containsText" dxfId="212" priority="1" operator="containsText" text="❌">
      <formula>NOT(ISERROR(SEARCH("❌",K10)))</formula>
    </cfRule>
  </conditionalFormatting>
  <conditionalFormatting sqref="L10 L16 L22 L28 L34 L40 L46 L52 L58 L64">
    <cfRule type="cellIs" dxfId="211" priority="96" operator="equal">
      <formula>"Catastrófico"</formula>
    </cfRule>
    <cfRule type="cellIs" dxfId="210" priority="98" operator="equal">
      <formula>"Moderado"</formula>
    </cfRule>
    <cfRule type="cellIs" dxfId="209" priority="99" operator="equal">
      <formula>"Menor"</formula>
    </cfRule>
    <cfRule type="cellIs" dxfId="208" priority="100" operator="equal">
      <formula>"Leve"</formula>
    </cfRule>
    <cfRule type="cellIs" dxfId="207" priority="97" operator="equal">
      <formula>"Mayor"</formula>
    </cfRule>
  </conditionalFormatting>
  <conditionalFormatting sqref="N10 N16 N22 N28 N34 N40 N46 N52 N58 N64">
    <cfRule type="cellIs" dxfId="206" priority="92" operator="equal">
      <formula>"Extremo"</formula>
    </cfRule>
    <cfRule type="cellIs" dxfId="205" priority="93" operator="equal">
      <formula>"Alto"</formula>
    </cfRule>
    <cfRule type="cellIs" dxfId="204" priority="94" operator="equal">
      <formula>"Moderado"</formula>
    </cfRule>
    <cfRule type="cellIs" dxfId="203" priority="95" operator="equal">
      <formula>"Bajo"</formula>
    </cfRule>
  </conditionalFormatting>
  <conditionalFormatting sqref="Y10:Y69">
    <cfRule type="cellIs" dxfId="202" priority="15" operator="equal">
      <formula>"Muy Baja"</formula>
    </cfRule>
    <cfRule type="cellIs" dxfId="201" priority="14" operator="equal">
      <formula>"Baja"</formula>
    </cfRule>
    <cfRule type="cellIs" dxfId="200" priority="13" operator="equal">
      <formula>"Media"</formula>
    </cfRule>
    <cfRule type="cellIs" dxfId="199" priority="12" operator="equal">
      <formula>"Alta"</formula>
    </cfRule>
    <cfRule type="cellIs" dxfId="198" priority="11" operator="equal">
      <formula>"Muy Alta"</formula>
    </cfRule>
  </conditionalFormatting>
  <conditionalFormatting sqref="AA10:AA69">
    <cfRule type="cellIs" dxfId="197" priority="9" operator="equal">
      <formula>"Menor"</formula>
    </cfRule>
    <cfRule type="cellIs" dxfId="196" priority="10" operator="equal">
      <formula>"Leve"</formula>
    </cfRule>
    <cfRule type="cellIs" dxfId="195" priority="8" operator="equal">
      <formula>"Moderado"</formula>
    </cfRule>
    <cfRule type="cellIs" dxfId="194" priority="7" operator="equal">
      <formula>"Mayor"</formula>
    </cfRule>
    <cfRule type="cellIs" dxfId="193" priority="6" operator="equal">
      <formula>"Catastrófico"</formula>
    </cfRule>
  </conditionalFormatting>
  <conditionalFormatting sqref="AC10:AC69">
    <cfRule type="cellIs" dxfId="192" priority="2" operator="equal">
      <formula>"Extremo"</formula>
    </cfRule>
    <cfRule type="cellIs" dxfId="191" priority="3" operator="equal">
      <formula>"Alto"</formula>
    </cfRule>
    <cfRule type="cellIs" dxfId="190" priority="4" operator="equal">
      <formula>"Moderado"</formula>
    </cfRule>
    <cfRule type="cellIs" dxfId="189" priority="5" operator="equal">
      <formula>"Bajo"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D8650954-1303-4889-B27D-D433C76FC773}">
          <x14:formula1>
            <xm:f>Hoja1!$A$1:$A$14</xm:f>
          </x14:formula1>
          <xm:sqref>C4:V4</xm:sqref>
        </x14:dataValidation>
        <x14:dataValidation type="list" allowBlank="1" showInputMessage="1" showErrorMessage="1" xr:uid="{33DCD9BF-CE83-4C72-8CB9-E6A9807C1CB7}">
          <x14:formula1>
            <xm:f>'Opciones Tratamiento'!$E$2</xm:f>
          </x14:formula1>
          <xm:sqref>B10:B69</xm:sqref>
        </x14:dataValidation>
        <x14:dataValidation type="list" allowBlank="1" showInputMessage="1" showErrorMessage="1" xr:uid="{9C7A8039-2EB4-4183-88D2-6F21BF13F9E8}">
          <x14:formula1>
            <xm:f>'Tabla Impacto R.Fiscal'!$E$211:$E$215</xm:f>
          </x14:formula1>
          <xm:sqref>J16:J69</xm:sqref>
        </x14:dataValidation>
        <x14:dataValidation type="list" allowBlank="1" showInputMessage="1" showErrorMessage="1" xr:uid="{F51F93DD-387B-416E-B47E-ACEEC362C152}">
          <x14:formula1>
            <xm:f>'Hoja1 (2)'!$A$3:$A$5</xm:f>
          </x14:formula1>
          <xm:sqref>R10:R69</xm:sqref>
        </x14:dataValidation>
        <x14:dataValidation type="list" allowBlank="1" showInputMessage="1" showErrorMessage="1" xr:uid="{981FE8D1-9F2E-40BF-8F8F-23A3431085A1}">
          <x14:formula1>
            <xm:f>'Hoja1 (2)'!$A$6:$A$7</xm:f>
          </x14:formula1>
          <xm:sqref>S10:S69</xm:sqref>
        </x14:dataValidation>
        <x14:dataValidation type="list" allowBlank="1" showInputMessage="1" showErrorMessage="1" xr:uid="{301A0050-CDAA-4074-A1AC-56662B50CF46}">
          <x14:formula1>
            <xm:f>'Hoja1 (2)'!$A$8:$A$9</xm:f>
          </x14:formula1>
          <xm:sqref>U10:U69</xm:sqref>
        </x14:dataValidation>
        <x14:dataValidation type="list" allowBlank="1" showInputMessage="1" showErrorMessage="1" xr:uid="{A78A7AAF-477F-41D8-A8AE-E8C17C4DAE1C}">
          <x14:formula1>
            <xm:f>'Hoja1 (2)'!$A$10:$A$11</xm:f>
          </x14:formula1>
          <xm:sqref>V10:V69</xm:sqref>
        </x14:dataValidation>
        <x14:dataValidation type="list" allowBlank="1" showInputMessage="1" showErrorMessage="1" xr:uid="{7A88A380-39CC-4D3B-8326-FDB1F4ED556E}">
          <x14:formula1>
            <xm:f>'Hoja1 (2)'!$A$14:$A$15</xm:f>
          </x14:formula1>
          <xm:sqref>W10:W69</xm:sqref>
        </x14:dataValidation>
        <x14:dataValidation type="list" allowBlank="1" showInputMessage="1" showErrorMessage="1" xr:uid="{E27853D4-DCE0-492A-A56C-38A48308C21A}">
          <x14:formula1>
            <xm:f>'Opciones Tratamiento'!$B$2:$B$5</xm:f>
          </x14:formula1>
          <xm:sqref>AD10:AD69</xm:sqref>
        </x14:dataValidation>
        <x14:dataValidation type="list" allowBlank="1" showInputMessage="1" showErrorMessage="1" xr:uid="{7B76F3FF-46EE-46CB-9274-62581666F109}">
          <x14:formula1>
            <xm:f>'Hoja1 (2)'!$A$20:$A$21</xm:f>
          </x14:formula1>
          <xm:sqref>AJ10:AJ69</xm:sqref>
        </x14:dataValidation>
        <x14:dataValidation type="list" allowBlank="1" showInputMessage="1" showErrorMessage="1" xr:uid="{8CF7B06E-F6B3-472E-BB51-484E60451947}">
          <x14:formula1>
            <xm:f>'Opciones Tratamiento'!$B$13:$B$19</xm:f>
          </x14:formula1>
          <xm:sqref>F10:F15</xm:sqref>
        </x14:dataValidation>
        <x14:dataValidation type="list" allowBlank="1" showInputMessage="1" showErrorMessage="1" xr:uid="{0E065642-EEA5-4C6C-B5D5-6D481FEA0119}">
          <x14:formula1>
            <xm:f>'Tabla Impacto'!$F$211:$F$215</xm:f>
          </x14:formula1>
          <xm:sqref>J10:J15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65B7C-D632-497B-9E41-4C9DEFFFC8A9}">
  <sheetPr>
    <tabColor theme="5" tint="-0.249977111117893"/>
  </sheetPr>
  <dimension ref="A1:CU140"/>
  <sheetViews>
    <sheetView zoomScale="55" zoomScaleNormal="55" workbookViewId="0">
      <selection activeCell="B4" sqref="B4:H5"/>
    </sheetView>
  </sheetViews>
  <sheetFormatPr baseColWidth="10"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13" t="s">
        <v>324</v>
      </c>
      <c r="C2" s="1013"/>
      <c r="D2" s="1013"/>
      <c r="E2" s="1013"/>
      <c r="F2" s="1013"/>
      <c r="G2" s="1013"/>
      <c r="H2" s="1013"/>
      <c r="I2" s="1013"/>
      <c r="J2" s="1014" t="s">
        <v>81</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13"/>
      <c r="C3" s="1013"/>
      <c r="D3" s="1013"/>
      <c r="E3" s="1013"/>
      <c r="F3" s="1013"/>
      <c r="G3" s="1013"/>
      <c r="H3" s="1013"/>
      <c r="I3" s="1013"/>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13"/>
      <c r="C4" s="1013"/>
      <c r="D4" s="1013"/>
      <c r="E4" s="1013"/>
      <c r="F4" s="1013"/>
      <c r="G4" s="1013"/>
      <c r="H4" s="1013"/>
      <c r="I4" s="1013"/>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15" t="s">
        <v>325</v>
      </c>
      <c r="C6" s="1015"/>
      <c r="D6" s="1016"/>
      <c r="E6" s="1052" t="s">
        <v>326</v>
      </c>
      <c r="F6" s="1279"/>
      <c r="G6" s="1279"/>
      <c r="H6" s="1279"/>
      <c r="I6" s="1280"/>
      <c r="J6" s="1316" t="str">
        <f>IF(AND('Mapa R. Fiscal'!$H$10="Muy Alta",'Mapa R. Fiscal'!$L$10="Leve"),CONCATENATE("R",'Mapa R. Fiscal'!$A$10),"")</f>
        <v/>
      </c>
      <c r="K6" s="1305"/>
      <c r="L6" s="1305" t="str">
        <f>IF(AND('Mapa R. Fiscal'!$H$16="Muy Alta",'Mapa R. Fiscal'!$L$16="Leve"),CONCATENATE("R",'Mapa R. Fiscal'!$A$16),"")</f>
        <v/>
      </c>
      <c r="M6" s="1305"/>
      <c r="N6" s="1305" t="str">
        <f>IF(AND('Mapa R. Fiscal'!$H$22="Muy Alta",'Mapa R. Fiscal'!$L$22="Leve"),CONCATENATE("R",'Mapa R. Fiscal'!$A$22),"")</f>
        <v/>
      </c>
      <c r="O6" s="1306"/>
      <c r="P6" s="1316" t="str">
        <f>IF(AND('Mapa R. Fiscal'!$H$10="Muy Alta",'Mapa R. Fiscal'!$L$10="Menor"),CONCATENATE("R",'Mapa R. Fiscal'!$A$10),"")</f>
        <v/>
      </c>
      <c r="Q6" s="1305"/>
      <c r="R6" s="1305" t="str">
        <f>IF(AND('Mapa R. Fiscal'!$H$16="Muy Alta",'Mapa R. Fiscal'!$L$16="Menor"),CONCATENATE("R",'Mapa R. Fiscal'!$A$16),"")</f>
        <v/>
      </c>
      <c r="S6" s="1305"/>
      <c r="T6" s="1305" t="str">
        <f>IF(AND('Mapa R. Fiscal'!$H$22="Muy Alta",'Mapa R. Fiscal'!$L$22="Menor"),CONCATENATE("R",'Mapa R. Fiscal'!$A$22),"")</f>
        <v/>
      </c>
      <c r="U6" s="1306"/>
      <c r="V6" s="1316" t="str">
        <f>IF(AND('Mapa R. Fiscal'!$H$10="Muy Alta",'Mapa R. Fiscal'!$L$10="Moderado"),CONCATENATE("R",'Mapa R. Fiscal'!$A$10),"")</f>
        <v/>
      </c>
      <c r="W6" s="1305"/>
      <c r="X6" s="1305" t="str">
        <f>IF(AND('Mapa R. Fiscal'!$H$16="Muy Alta",'Mapa R. Fiscal'!$L$16="Moderado"),CONCATENATE("R",'Mapa R. Fiscal'!$A$16),"")</f>
        <v/>
      </c>
      <c r="Y6" s="1305"/>
      <c r="Z6" s="1305" t="str">
        <f>IF(AND('Mapa R. Fiscal'!$H$22="Muy Alta",'Mapa R. Fiscal'!$L$22="Moderado"),CONCATENATE("R",'Mapa R. Fiscal'!$A$22),"")</f>
        <v/>
      </c>
      <c r="AA6" s="1306"/>
      <c r="AB6" s="1316" t="str">
        <f>IF(AND('Mapa R. Fiscal'!$H$10="Muy Alta",'Mapa R. Fiscal'!$L$10="Mayor"),CONCATENATE("R",'Mapa R. Fiscal'!$A$10),"")</f>
        <v/>
      </c>
      <c r="AC6" s="1305"/>
      <c r="AD6" s="1305" t="str">
        <f>IF(AND('Mapa R. Fiscal'!$H$16="Muy Alta",'Mapa R. Fiscal'!$L$16="Mayor"),CONCATENATE("R",'Mapa R. Fiscal'!$A$16),"")</f>
        <v/>
      </c>
      <c r="AE6" s="1305"/>
      <c r="AF6" s="1305" t="str">
        <f>IF(AND('Mapa R. Fiscal'!$H$22="Muy Alta",'Mapa R. Fiscal'!$L$22="Mayor"),CONCATENATE("R",'Mapa R. Fiscal'!$A$22),"")</f>
        <v/>
      </c>
      <c r="AG6" s="1306"/>
      <c r="AH6" s="1307" t="str">
        <f>IF(AND('Mapa R. Fiscal'!$H$10="Muy Alta",'Mapa R. Fiscal'!$L$10="Catastrófico"),CONCATENATE("R",'Mapa R. Fiscal'!$A$10),"")</f>
        <v/>
      </c>
      <c r="AI6" s="1308"/>
      <c r="AJ6" s="1308" t="str">
        <f>IF(AND('Mapa R. Fiscal'!$H$16="Muy Alta",'Mapa R. Fiscal'!$L$16="Catastrófico"),CONCATENATE("R",'Mapa R. Fiscal'!$A$16),"")</f>
        <v/>
      </c>
      <c r="AK6" s="1308"/>
      <c r="AL6" s="1308" t="str">
        <f>IF(AND('Mapa R. Fiscal'!$H$22="Muy Alta",'Mapa R. Fiscal'!$L$22="Catastrófico"),CONCATENATE("R",'Mapa R. Fiscal'!$A$22),"")</f>
        <v/>
      </c>
      <c r="AM6" s="1309"/>
      <c r="AO6" s="1059" t="s">
        <v>327</v>
      </c>
      <c r="AP6" s="1060"/>
      <c r="AQ6" s="1060"/>
      <c r="AR6" s="1060"/>
      <c r="AS6" s="1060"/>
      <c r="AT6" s="106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15"/>
      <c r="C7" s="1015"/>
      <c r="D7" s="1016"/>
      <c r="E7" s="1047"/>
      <c r="F7" s="1045"/>
      <c r="G7" s="1045"/>
      <c r="H7" s="1045"/>
      <c r="I7" s="1046"/>
      <c r="J7" s="1281"/>
      <c r="K7" s="1282"/>
      <c r="L7" s="1282"/>
      <c r="M7" s="1282"/>
      <c r="N7" s="1282"/>
      <c r="O7" s="1285"/>
      <c r="P7" s="1281"/>
      <c r="Q7" s="1282"/>
      <c r="R7" s="1282"/>
      <c r="S7" s="1282"/>
      <c r="T7" s="1282"/>
      <c r="U7" s="1285"/>
      <c r="V7" s="1281"/>
      <c r="W7" s="1282"/>
      <c r="X7" s="1282"/>
      <c r="Y7" s="1282"/>
      <c r="Z7" s="1282"/>
      <c r="AA7" s="1285"/>
      <c r="AB7" s="1281"/>
      <c r="AC7" s="1282"/>
      <c r="AD7" s="1282"/>
      <c r="AE7" s="1282"/>
      <c r="AF7" s="1282"/>
      <c r="AG7" s="1285"/>
      <c r="AH7" s="1287"/>
      <c r="AI7" s="1288"/>
      <c r="AJ7" s="1288"/>
      <c r="AK7" s="1288"/>
      <c r="AL7" s="1288"/>
      <c r="AM7" s="1295"/>
      <c r="AN7" s="14"/>
      <c r="AO7" s="1062"/>
      <c r="AP7" s="1063"/>
      <c r="AQ7" s="1063"/>
      <c r="AR7" s="1063"/>
      <c r="AS7" s="1063"/>
      <c r="AT7" s="106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15"/>
      <c r="C8" s="1015"/>
      <c r="D8" s="1016"/>
      <c r="E8" s="1047"/>
      <c r="F8" s="1045"/>
      <c r="G8" s="1045"/>
      <c r="H8" s="1045"/>
      <c r="I8" s="1046"/>
      <c r="J8" s="1281" t="str">
        <f>IF(AND('Mapa R. Fiscal'!$H$28="Muy Alta",'Mapa R. Fiscal'!$L$28="Leve"),CONCATENATE("R",'Mapa R. Fiscal'!$A$28),"")</f>
        <v/>
      </c>
      <c r="K8" s="1282"/>
      <c r="L8" s="1282" t="str">
        <f>IF(AND('Mapa R. Fiscal'!$H$34="Muy Alta",'Mapa R. Fiscal'!$L$34="Leve"),CONCATENATE("R",'Mapa R. Fiscal'!$A$34),"")</f>
        <v/>
      </c>
      <c r="M8" s="1282"/>
      <c r="N8" s="1282" t="str">
        <f>IF(AND('Mapa R. Fiscal'!$H$40="Muy Alta",'Mapa R. Fiscal'!$L$40="Leve"),CONCATENATE("R",'Mapa R. Fiscal'!$A$40),"")</f>
        <v/>
      </c>
      <c r="O8" s="1285"/>
      <c r="P8" s="1281" t="str">
        <f>IF(AND('Mapa R. Fiscal'!$H$28="Muy Alta",'Mapa R. Fiscal'!$L$28="Menor"),CONCATENATE("R",'Mapa R. Fiscal'!$A$28),"")</f>
        <v/>
      </c>
      <c r="Q8" s="1282"/>
      <c r="R8" s="1282" t="str">
        <f>IF(AND('Mapa R. Fiscal'!$H$34="Muy Alta",'Mapa R. Fiscal'!$L$34="Menor"),CONCATENATE("R",'Mapa R. Fiscal'!$A$34),"")</f>
        <v/>
      </c>
      <c r="S8" s="1282"/>
      <c r="T8" s="1282" t="str">
        <f>IF(AND('Mapa R. Fiscal'!$H$40="Muy Alta",'Mapa R. Fiscal'!$L$40="Menor"),CONCATENATE("R",'Mapa R. Fiscal'!$A$40),"")</f>
        <v/>
      </c>
      <c r="U8" s="1285"/>
      <c r="V8" s="1281" t="str">
        <f>IF(AND('Mapa R. Fiscal'!$H$28="Muy Alta",'Mapa R. Fiscal'!$L$28="Moderado"),CONCATENATE("R",'Mapa R. Fiscal'!$A$28),"")</f>
        <v/>
      </c>
      <c r="W8" s="1282"/>
      <c r="X8" s="1282" t="str">
        <f>IF(AND('Mapa R. Fiscal'!$H$34="Muy Alta",'Mapa R. Fiscal'!$L$34="Moderado"),CONCATENATE("R",'Mapa R. Fiscal'!$A$34),"")</f>
        <v/>
      </c>
      <c r="Y8" s="1282"/>
      <c r="Z8" s="1282" t="str">
        <f>IF(AND('Mapa R. Fiscal'!$H$40="Muy Alta",'Mapa R. Fiscal'!$L$40="Moderado"),CONCATENATE("R",'Mapa R. Fiscal'!$A$40),"")</f>
        <v/>
      </c>
      <c r="AA8" s="1285"/>
      <c r="AB8" s="1281" t="str">
        <f>IF(AND('Mapa R. Fiscal'!$H$28="Muy Alta",'Mapa R. Fiscal'!$L$28="Mayor"),CONCATENATE("R",'Mapa R. Fiscal'!$A$28),"")</f>
        <v/>
      </c>
      <c r="AC8" s="1282"/>
      <c r="AD8" s="1282" t="str">
        <f>IF(AND('Mapa R. Fiscal'!$H$34="Muy Alta",'Mapa R. Fiscal'!$L$34="Mayor"),CONCATENATE("R",'Mapa R. Fiscal'!$A$34),"")</f>
        <v/>
      </c>
      <c r="AE8" s="1282"/>
      <c r="AF8" s="1282" t="str">
        <f>IF(AND('Mapa R. Fiscal'!$H$40="Muy Alta",'Mapa R. Fiscal'!$L$40="Mayor"),CONCATENATE("R",'Mapa R. Fiscal'!$A$40),"")</f>
        <v/>
      </c>
      <c r="AG8" s="1285"/>
      <c r="AH8" s="1287" t="str">
        <f>IF(AND('Mapa R. Fiscal'!$H$28="Muy Alta",'Mapa R. Fiscal'!$L$28="Catastrófico"),CONCATENATE("R",'Mapa R. Fiscal'!$A$28),"")</f>
        <v/>
      </c>
      <c r="AI8" s="1288"/>
      <c r="AJ8" s="1288" t="str">
        <f>IF(AND('Mapa R. Fiscal'!$H$34="Muy Alta",'Mapa R. Fiscal'!$L$34="Catastrófico"),CONCATENATE("R",'Mapa R. Fiscal'!$A$34),"")</f>
        <v/>
      </c>
      <c r="AK8" s="1288"/>
      <c r="AL8" s="1288" t="str">
        <f>IF(AND('Mapa R. Fiscal'!$H$40="Muy Alta",'Mapa R. Fiscal'!$L$40="Catastrófico"),CONCATENATE("R",'Mapa R. Fiscal'!$A$40),"")</f>
        <v/>
      </c>
      <c r="AM8" s="1295"/>
      <c r="AN8" s="14"/>
      <c r="AO8" s="1062"/>
      <c r="AP8" s="1063"/>
      <c r="AQ8" s="1063"/>
      <c r="AR8" s="1063"/>
      <c r="AS8" s="1063"/>
      <c r="AT8" s="106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15"/>
      <c r="C9" s="1015"/>
      <c r="D9" s="1016"/>
      <c r="E9" s="1047"/>
      <c r="F9" s="1045"/>
      <c r="G9" s="1045"/>
      <c r="H9" s="1045"/>
      <c r="I9" s="1046"/>
      <c r="J9" s="1281"/>
      <c r="K9" s="1282"/>
      <c r="L9" s="1282"/>
      <c r="M9" s="1282"/>
      <c r="N9" s="1282"/>
      <c r="O9" s="1285"/>
      <c r="P9" s="1281"/>
      <c r="Q9" s="1282"/>
      <c r="R9" s="1282"/>
      <c r="S9" s="1282"/>
      <c r="T9" s="1282"/>
      <c r="U9" s="1285"/>
      <c r="V9" s="1281"/>
      <c r="W9" s="1282"/>
      <c r="X9" s="1282"/>
      <c r="Y9" s="1282"/>
      <c r="Z9" s="1282"/>
      <c r="AA9" s="1285"/>
      <c r="AB9" s="1281"/>
      <c r="AC9" s="1282"/>
      <c r="AD9" s="1282"/>
      <c r="AE9" s="1282"/>
      <c r="AF9" s="1282"/>
      <c r="AG9" s="1285"/>
      <c r="AH9" s="1287"/>
      <c r="AI9" s="1288"/>
      <c r="AJ9" s="1288"/>
      <c r="AK9" s="1288"/>
      <c r="AL9" s="1288"/>
      <c r="AM9" s="1295"/>
      <c r="AN9" s="14"/>
      <c r="AO9" s="1062"/>
      <c r="AP9" s="1063"/>
      <c r="AQ9" s="1063"/>
      <c r="AR9" s="1063"/>
      <c r="AS9" s="1063"/>
      <c r="AT9" s="106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15"/>
      <c r="C10" s="1015"/>
      <c r="D10" s="1016"/>
      <c r="E10" s="1047"/>
      <c r="F10" s="1045"/>
      <c r="G10" s="1045"/>
      <c r="H10" s="1045"/>
      <c r="I10" s="1046"/>
      <c r="J10" s="1281" t="str">
        <f>IF(AND('Mapa R. Fiscal'!$H$46="Muy Alta",'Mapa R. Fiscal'!$L$46="Leve"),CONCATENATE("R",'Mapa R. Fiscal'!$A$46),"")</f>
        <v/>
      </c>
      <c r="K10" s="1282"/>
      <c r="L10" s="1282" t="str">
        <f>IF(AND('Mapa R. Fiscal'!$H$52="Muy Alta",'Mapa R. Fiscal'!$L$52="Leve"),CONCATENATE("R",'Mapa R. Fiscal'!$A$52),"")</f>
        <v/>
      </c>
      <c r="M10" s="1282"/>
      <c r="N10" s="1282" t="str">
        <f>IF(AND('Mapa R. Fiscal'!$H$58="Muy Alta",'Mapa R. Fiscal'!$L$58="Leve"),CONCATENATE("R",'Mapa R. Fiscal'!$A$58),"")</f>
        <v/>
      </c>
      <c r="O10" s="1285"/>
      <c r="P10" s="1281" t="str">
        <f>IF(AND('Mapa R. Fiscal'!$H$46="Muy Alta",'Mapa R. Fiscal'!$L$46="Menor"),CONCATENATE("R",'Mapa R. Fiscal'!$A$46),"")</f>
        <v/>
      </c>
      <c r="Q10" s="1282"/>
      <c r="R10" s="1282" t="str">
        <f>IF(AND('Mapa R. Fiscal'!$H$52="Muy Alta",'Mapa R. Fiscal'!$L$52="Menor"),CONCATENATE("R",'Mapa R. Fiscal'!$A$52),"")</f>
        <v/>
      </c>
      <c r="S10" s="1282"/>
      <c r="T10" s="1282" t="str">
        <f>IF(AND('Mapa R. Fiscal'!$H$58="Muy Alta",'Mapa R. Fiscal'!$L$58="Menor"),CONCATENATE("R",'Mapa R. Fiscal'!$A$58),"")</f>
        <v/>
      </c>
      <c r="U10" s="1285"/>
      <c r="V10" s="1281" t="str">
        <f>IF(AND('Mapa R. Fiscal'!$H$46="Muy Alta",'Mapa R. Fiscal'!$L$46="Moderado"),CONCATENATE("R",'Mapa R. Fiscal'!$A$46),"")</f>
        <v/>
      </c>
      <c r="W10" s="1282"/>
      <c r="X10" s="1282" t="str">
        <f>IF(AND('Mapa R. Fiscal'!$H$52="Muy Alta",'Mapa R. Fiscal'!$L$52="Moderado"),CONCATENATE("R",'Mapa R. Fiscal'!$A$52),"")</f>
        <v/>
      </c>
      <c r="Y10" s="1282"/>
      <c r="Z10" s="1282" t="str">
        <f>IF(AND('Mapa R. Fiscal'!$H$58="Muy Alta",'Mapa R. Fiscal'!$L$58="Moderado"),CONCATENATE("R",'Mapa R. Fiscal'!$A$58),"")</f>
        <v/>
      </c>
      <c r="AA10" s="1285"/>
      <c r="AB10" s="1281" t="str">
        <f>IF(AND('Mapa R. Fiscal'!$H$46="Muy Alta",'Mapa R. Fiscal'!$L$46="Mayor"),CONCATENATE("R",'Mapa R. Fiscal'!$A$46),"")</f>
        <v/>
      </c>
      <c r="AC10" s="1282"/>
      <c r="AD10" s="1282" t="str">
        <f>IF(AND('Mapa R. Fiscal'!$H$52="Muy Alta",'Mapa R. Fiscal'!$L$52="Mayor"),CONCATENATE("R",'Mapa R. Fiscal'!$A$52),"")</f>
        <v/>
      </c>
      <c r="AE10" s="1282"/>
      <c r="AF10" s="1282" t="str">
        <f>IF(AND('Mapa R. Fiscal'!$H$58="Muy Alta",'Mapa R. Fiscal'!$L$58="Mayor"),CONCATENATE("R",'Mapa R. Fiscal'!$A$58),"")</f>
        <v/>
      </c>
      <c r="AG10" s="1285"/>
      <c r="AH10" s="1287" t="str">
        <f>IF(AND('Mapa R. Fiscal'!$H$46="Muy Alta",'Mapa R. Fiscal'!$L$46="Catastrófico"),CONCATENATE("R",'Mapa R. Fiscal'!$A$46),"")</f>
        <v/>
      </c>
      <c r="AI10" s="1288"/>
      <c r="AJ10" s="1288" t="str">
        <f>IF(AND('Mapa R. Fiscal'!$H$52="Muy Alta",'Mapa R. Fiscal'!$L$52="Catastrófico"),CONCATENATE("R",'Mapa R. Fiscal'!$A$52),"")</f>
        <v/>
      </c>
      <c r="AK10" s="1288"/>
      <c r="AL10" s="1288" t="str">
        <f>IF(AND('Mapa R. Fiscal'!$H$58="Muy Alta",'Mapa R. Fiscal'!$L$58="Catastrófico"),CONCATENATE("R",'Mapa R. Fiscal'!$A$58),"")</f>
        <v/>
      </c>
      <c r="AM10" s="1295"/>
      <c r="AN10" s="14"/>
      <c r="AO10" s="1062"/>
      <c r="AP10" s="1063"/>
      <c r="AQ10" s="1063"/>
      <c r="AR10" s="1063"/>
      <c r="AS10" s="1063"/>
      <c r="AT10" s="106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15"/>
      <c r="C11" s="1015"/>
      <c r="D11" s="1016"/>
      <c r="E11" s="1047"/>
      <c r="F11" s="1045"/>
      <c r="G11" s="1045"/>
      <c r="H11" s="1045"/>
      <c r="I11" s="1046"/>
      <c r="J11" s="1281"/>
      <c r="K11" s="1282"/>
      <c r="L11" s="1282"/>
      <c r="M11" s="1282"/>
      <c r="N11" s="1282"/>
      <c r="O11" s="1285"/>
      <c r="P11" s="1281"/>
      <c r="Q11" s="1282"/>
      <c r="R11" s="1282"/>
      <c r="S11" s="1282"/>
      <c r="T11" s="1282"/>
      <c r="U11" s="1285"/>
      <c r="V11" s="1281"/>
      <c r="W11" s="1282"/>
      <c r="X11" s="1282"/>
      <c r="Y11" s="1282"/>
      <c r="Z11" s="1282"/>
      <c r="AA11" s="1285"/>
      <c r="AB11" s="1281"/>
      <c r="AC11" s="1282"/>
      <c r="AD11" s="1282"/>
      <c r="AE11" s="1282"/>
      <c r="AF11" s="1282"/>
      <c r="AG11" s="1285"/>
      <c r="AH11" s="1287"/>
      <c r="AI11" s="1288"/>
      <c r="AJ11" s="1288"/>
      <c r="AK11" s="1288"/>
      <c r="AL11" s="1288"/>
      <c r="AM11" s="1295"/>
      <c r="AN11" s="14"/>
      <c r="AO11" s="1062"/>
      <c r="AP11" s="1063"/>
      <c r="AQ11" s="1063"/>
      <c r="AR11" s="1063"/>
      <c r="AS11" s="1063"/>
      <c r="AT11" s="106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15"/>
      <c r="C12" s="1015"/>
      <c r="D12" s="1016"/>
      <c r="E12" s="1047"/>
      <c r="F12" s="1045"/>
      <c r="G12" s="1045"/>
      <c r="H12" s="1045"/>
      <c r="I12" s="1046"/>
      <c r="J12" s="1281" t="str">
        <f>IF(AND('Mapa R. Fiscal'!$H$64="Muy Alta",'Mapa R. Fiscal'!$L$64="Leve"),CONCATENATE("R",'Mapa R. Fiscal'!$A$64),"")</f>
        <v/>
      </c>
      <c r="K12" s="1282"/>
      <c r="L12" s="1282" t="str">
        <f>IF(AND('Mapa R. Fiscal'!$H$70="Muy Alta",'Mapa R. Fiscal'!$L$70="Leve"),CONCATENATE("R",'Mapa R. Fiscal'!$A$70),"")</f>
        <v/>
      </c>
      <c r="M12" s="1282"/>
      <c r="N12" s="1282" t="str">
        <f>IF(AND('Mapa R. Fiscal'!$H$76="Muy Alta",'Mapa R. Fiscal'!$L$76="Leve"),CONCATENATE("R",'Mapa R. Fiscal'!$A$76),"")</f>
        <v/>
      </c>
      <c r="O12" s="1285"/>
      <c r="P12" s="1281" t="str">
        <f>IF(AND('Mapa R. Fiscal'!$H$64="Muy Alta",'Mapa R. Fiscal'!$L$64="Menor"),CONCATENATE("R",'Mapa R. Fiscal'!$A$64),"")</f>
        <v/>
      </c>
      <c r="Q12" s="1282"/>
      <c r="R12" s="1282" t="str">
        <f>IF(AND('Mapa R. Fiscal'!$H$70="Muy Alta",'Mapa R. Fiscal'!$L$70="Menor"),CONCATENATE("R",'Mapa R. Fiscal'!$A$70),"")</f>
        <v/>
      </c>
      <c r="S12" s="1282"/>
      <c r="T12" s="1282" t="str">
        <f>IF(AND('Mapa R. Fiscal'!$H$76="Muy Alta",'Mapa R. Fiscal'!$L$76="Menor"),CONCATENATE("R",'Mapa R. Fiscal'!$A$76),"")</f>
        <v/>
      </c>
      <c r="U12" s="1285"/>
      <c r="V12" s="1281" t="str">
        <f>IF(AND('Mapa R. Fiscal'!$H$64="Muy Alta",'Mapa R. Fiscal'!$L$64="Moderado"),CONCATENATE("R",'Mapa R. Fiscal'!$A$64),"")</f>
        <v/>
      </c>
      <c r="W12" s="1282"/>
      <c r="X12" s="1282" t="str">
        <f>IF(AND('Mapa R. Fiscal'!$H$70="Muy Alta",'Mapa R. Fiscal'!$L$70="Moderado"),CONCATENATE("R",'Mapa R. Fiscal'!$A$70),"")</f>
        <v/>
      </c>
      <c r="Y12" s="1282"/>
      <c r="Z12" s="1282" t="str">
        <f>IF(AND('Mapa R. Fiscal'!$H$76="Muy Alta",'Mapa R. Fiscal'!$L$76="Moderado"),CONCATENATE("R",'Mapa R. Fiscal'!$A$76),"")</f>
        <v/>
      </c>
      <c r="AA12" s="1285"/>
      <c r="AB12" s="1281" t="str">
        <f>IF(AND('Mapa R. Fiscal'!$H$64="Muy Alta",'Mapa R. Fiscal'!$L$64="Mayor"),CONCATENATE("R",'Mapa R. Fiscal'!$A$64),"")</f>
        <v/>
      </c>
      <c r="AC12" s="1282"/>
      <c r="AD12" s="1282" t="str">
        <f>IF(AND('Mapa R. Fiscal'!$H$70="Muy Alta",'Mapa R. Fiscal'!$L$70="Mayor"),CONCATENATE("R",'Mapa R. Fiscal'!$A$70),"")</f>
        <v/>
      </c>
      <c r="AE12" s="1282"/>
      <c r="AF12" s="1282" t="str">
        <f>IF(AND('Mapa R. Fiscal'!$H$76="Muy Alta",'Mapa R. Fiscal'!$L$76="Mayor"),CONCATENATE("R",'Mapa R. Fiscal'!$A$76),"")</f>
        <v/>
      </c>
      <c r="AG12" s="1285"/>
      <c r="AH12" s="1287" t="str">
        <f>IF(AND('Mapa R. Fiscal'!$H$64="Muy Alta",'Mapa R. Fiscal'!$L$64="Catastrófico"),CONCATENATE("R",'Mapa R. Fiscal'!$A$64),"")</f>
        <v/>
      </c>
      <c r="AI12" s="1288"/>
      <c r="AJ12" s="1288" t="str">
        <f>IF(AND('Mapa R. Fiscal'!$H$70="Muy Alta",'Mapa R. Fiscal'!$L$70="Catastrófico"),CONCATENATE("R",'Mapa R. Fiscal'!$A$70),"")</f>
        <v/>
      </c>
      <c r="AK12" s="1288"/>
      <c r="AL12" s="1288" t="str">
        <f>IF(AND('Mapa R. Fiscal'!$H$76="Muy Alta",'Mapa R. Fiscal'!$L$76="Catastrófico"),CONCATENATE("R",'Mapa R. Fiscal'!$A$76),"")</f>
        <v/>
      </c>
      <c r="AM12" s="1295"/>
      <c r="AN12" s="14"/>
      <c r="AO12" s="1062"/>
      <c r="AP12" s="1063"/>
      <c r="AQ12" s="1063"/>
      <c r="AR12" s="1063"/>
      <c r="AS12" s="1063"/>
      <c r="AT12" s="106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15"/>
      <c r="C13" s="1015"/>
      <c r="D13" s="1016"/>
      <c r="E13" s="1048"/>
      <c r="F13" s="1049"/>
      <c r="G13" s="1049"/>
      <c r="H13" s="1049"/>
      <c r="I13" s="1050"/>
      <c r="J13" s="1281"/>
      <c r="K13" s="1282"/>
      <c r="L13" s="1282"/>
      <c r="M13" s="1282"/>
      <c r="N13" s="1282"/>
      <c r="O13" s="1285"/>
      <c r="P13" s="1281"/>
      <c r="Q13" s="1282"/>
      <c r="R13" s="1282"/>
      <c r="S13" s="1282"/>
      <c r="T13" s="1282"/>
      <c r="U13" s="1285"/>
      <c r="V13" s="1281"/>
      <c r="W13" s="1282"/>
      <c r="X13" s="1282"/>
      <c r="Y13" s="1282"/>
      <c r="Z13" s="1282"/>
      <c r="AA13" s="1285"/>
      <c r="AB13" s="1281"/>
      <c r="AC13" s="1282"/>
      <c r="AD13" s="1282"/>
      <c r="AE13" s="1282"/>
      <c r="AF13" s="1282"/>
      <c r="AG13" s="1285"/>
      <c r="AH13" s="1289"/>
      <c r="AI13" s="1290"/>
      <c r="AJ13" s="1290"/>
      <c r="AK13" s="1290"/>
      <c r="AL13" s="1290"/>
      <c r="AM13" s="1296"/>
      <c r="AN13" s="14"/>
      <c r="AO13" s="1065"/>
      <c r="AP13" s="1066"/>
      <c r="AQ13" s="1066"/>
      <c r="AR13" s="1066"/>
      <c r="AS13" s="1066"/>
      <c r="AT13" s="106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15"/>
      <c r="C14" s="1015"/>
      <c r="D14" s="1016"/>
      <c r="E14" s="1052" t="s">
        <v>328</v>
      </c>
      <c r="F14" s="1279"/>
      <c r="G14" s="1279"/>
      <c r="H14" s="1279"/>
      <c r="I14" s="1279"/>
      <c r="J14" s="1310" t="str">
        <f>IF(AND('Mapa R. Fiscal'!$H$10="Alta",'Mapa R. Fiscal'!$L$10="Leve"),CONCATENATE("R",'Mapa R. Fiscal'!$A$10),"")</f>
        <v/>
      </c>
      <c r="K14" s="1311"/>
      <c r="L14" s="1311" t="str">
        <f>IF(AND('Mapa R. Fiscal'!$H$16="Alta",'Mapa R. Fiscal'!$L$16="Leve"),CONCATENATE("R",'Mapa R. Fiscal'!$A$16),"")</f>
        <v/>
      </c>
      <c r="M14" s="1311"/>
      <c r="N14" s="1311" t="str">
        <f>IF(AND('Mapa R. Fiscal'!$H$22="Alta",'Mapa R. Fiscal'!$L$22="Leve"),CONCATENATE("R",'Mapa R. Fiscal'!$A$22),"")</f>
        <v/>
      </c>
      <c r="O14" s="1315"/>
      <c r="P14" s="1310" t="str">
        <f>IF(AND('Mapa R. Fiscal'!$H$10="Alta",'Mapa R. Fiscal'!$L$10="Menor"),CONCATENATE("R",'Mapa R. Fiscal'!$A$10),"")</f>
        <v/>
      </c>
      <c r="Q14" s="1311"/>
      <c r="R14" s="1311" t="str">
        <f>IF(AND('Mapa R. Fiscal'!$H$16="Alta",'Mapa R. Fiscal'!$L$16="Menor"),CONCATENATE("R",'Mapa R. Fiscal'!$A$16),"")</f>
        <v/>
      </c>
      <c r="S14" s="1311"/>
      <c r="T14" s="1311" t="str">
        <f>IF(AND('Mapa R. Fiscal'!$H$22="Alta",'Mapa R. Fiscal'!$L$22="Menor"),CONCATENATE("R",'Mapa R. Fiscal'!$A$22),"")</f>
        <v/>
      </c>
      <c r="U14" s="1315"/>
      <c r="V14" s="1316" t="str">
        <f>IF(AND('Mapa R. Fiscal'!$H$10="Alta",'Mapa R. Fiscal'!$L$10="Moderado"),CONCATENATE("R",'Mapa R. Fiscal'!$A$10),"")</f>
        <v/>
      </c>
      <c r="W14" s="1305"/>
      <c r="X14" s="1305" t="str">
        <f>IF(AND('Mapa R. Fiscal'!$H$16="Alta",'Mapa R. Fiscal'!$L$16="Moderado"),CONCATENATE("R",'Mapa R. Fiscal'!$A$16),"")</f>
        <v/>
      </c>
      <c r="Y14" s="1305"/>
      <c r="Z14" s="1305" t="str">
        <f>IF(AND('Mapa R. Fiscal'!$H$22="Alta",'Mapa R. Fiscal'!$L$22="Moderado"),CONCATENATE("R",'Mapa R. Fiscal'!$A$22),"")</f>
        <v/>
      </c>
      <c r="AA14" s="1306"/>
      <c r="AB14" s="1316" t="str">
        <f>IF(AND('Mapa R. Fiscal'!$H$10="Alta",'Mapa R. Fiscal'!$L$10="Mayor"),CONCATENATE("R",'Mapa R. Fiscal'!$A$10),"")</f>
        <v/>
      </c>
      <c r="AC14" s="1305"/>
      <c r="AD14" s="1305" t="str">
        <f>IF(AND('Mapa R. Fiscal'!$H$16="Alta",'Mapa R. Fiscal'!$L$16="Mayor"),CONCATENATE("R",'Mapa R. Fiscal'!$A$16),"")</f>
        <v/>
      </c>
      <c r="AE14" s="1305"/>
      <c r="AF14" s="1305" t="str">
        <f>IF(AND('Mapa R. Fiscal'!$H$22="Alta",'Mapa R. Fiscal'!$L$22="Mayor"),CONCATENATE("R",'Mapa R. Fiscal'!$A$22),"")</f>
        <v/>
      </c>
      <c r="AG14" s="1306"/>
      <c r="AH14" s="1307" t="str">
        <f>IF(AND('Mapa R. Fiscal'!$H$10="Alta",'Mapa R. Fiscal'!$L$10="Catastrófico"),CONCATENATE("R",'Mapa R. Fiscal'!$A$10),"")</f>
        <v/>
      </c>
      <c r="AI14" s="1308"/>
      <c r="AJ14" s="1308" t="str">
        <f>IF(AND('Mapa R. Fiscal'!$H$16="Alta",'Mapa R. Fiscal'!$L$16="Catastrófico"),CONCATENATE("R",'Mapa R. Fiscal'!$A$16),"")</f>
        <v/>
      </c>
      <c r="AK14" s="1308"/>
      <c r="AL14" s="1308" t="str">
        <f>IF(AND('Mapa R. Fiscal'!$H$22="Alta",'Mapa R. Fiscal'!$L$22="Catastrófico"),CONCATENATE("R",'Mapa R. Fiscal'!$A$22),"")</f>
        <v/>
      </c>
      <c r="AM14" s="1309"/>
      <c r="AN14" s="14"/>
      <c r="AO14" s="1068" t="s">
        <v>329</v>
      </c>
      <c r="AP14" s="1069"/>
      <c r="AQ14" s="1069"/>
      <c r="AR14" s="1069"/>
      <c r="AS14" s="1069"/>
      <c r="AT14" s="107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15"/>
      <c r="C15" s="1015"/>
      <c r="D15" s="1016"/>
      <c r="E15" s="1047"/>
      <c r="F15" s="1045"/>
      <c r="G15" s="1045"/>
      <c r="H15" s="1045"/>
      <c r="I15" s="1045"/>
      <c r="J15" s="1303"/>
      <c r="K15" s="1291"/>
      <c r="L15" s="1291"/>
      <c r="M15" s="1291"/>
      <c r="N15" s="1291"/>
      <c r="O15" s="1292"/>
      <c r="P15" s="1303"/>
      <c r="Q15" s="1291"/>
      <c r="R15" s="1291"/>
      <c r="S15" s="1291"/>
      <c r="T15" s="1291"/>
      <c r="U15" s="1292"/>
      <c r="V15" s="1281"/>
      <c r="W15" s="1282"/>
      <c r="X15" s="1282"/>
      <c r="Y15" s="1282"/>
      <c r="Z15" s="1282"/>
      <c r="AA15" s="1285"/>
      <c r="AB15" s="1281"/>
      <c r="AC15" s="1282"/>
      <c r="AD15" s="1282"/>
      <c r="AE15" s="1282"/>
      <c r="AF15" s="1282"/>
      <c r="AG15" s="1285"/>
      <c r="AH15" s="1287"/>
      <c r="AI15" s="1288"/>
      <c r="AJ15" s="1288"/>
      <c r="AK15" s="1288"/>
      <c r="AL15" s="1288"/>
      <c r="AM15" s="1295"/>
      <c r="AN15" s="14"/>
      <c r="AO15" s="1071"/>
      <c r="AP15" s="1072"/>
      <c r="AQ15" s="1072"/>
      <c r="AR15" s="1072"/>
      <c r="AS15" s="1072"/>
      <c r="AT15" s="107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15"/>
      <c r="C16" s="1015"/>
      <c r="D16" s="1016"/>
      <c r="E16" s="1047"/>
      <c r="F16" s="1045"/>
      <c r="G16" s="1045"/>
      <c r="H16" s="1045"/>
      <c r="I16" s="1045"/>
      <c r="J16" s="1303" t="str">
        <f>IF(AND('Mapa R. Fiscal'!$H$28="Alta",'Mapa R. Fiscal'!$L$28="Leve"),CONCATENATE("R",'Mapa R. Fiscal'!$A$28),"")</f>
        <v/>
      </c>
      <c r="K16" s="1291"/>
      <c r="L16" s="1291" t="str">
        <f>IF(AND('Mapa R. Fiscal'!$H$34="Alta",'Mapa R. Fiscal'!$L$34="Leve"),CONCATENATE("R",'Mapa R. Fiscal'!$A$34),"")</f>
        <v/>
      </c>
      <c r="M16" s="1291"/>
      <c r="N16" s="1291" t="str">
        <f>IF(AND('Mapa R. Fiscal'!$H$40="Alta",'Mapa R. Fiscal'!$L$40="Leve"),CONCATENATE("R",'Mapa R. Fiscal'!$A$40),"")</f>
        <v/>
      </c>
      <c r="O16" s="1292"/>
      <c r="P16" s="1303" t="str">
        <f>IF(AND('Mapa R. Fiscal'!$H$28="Alta",'Mapa R. Fiscal'!$L$28="Menor"),CONCATENATE("R",'Mapa R. Fiscal'!$A$28),"")</f>
        <v/>
      </c>
      <c r="Q16" s="1291"/>
      <c r="R16" s="1291" t="str">
        <f>IF(AND('Mapa R. Fiscal'!$H$34="Alta",'Mapa R. Fiscal'!$L$34="Menor"),CONCATENATE("R",'Mapa R. Fiscal'!$A$34),"")</f>
        <v/>
      </c>
      <c r="S16" s="1291"/>
      <c r="T16" s="1291" t="str">
        <f>IF(AND('Mapa R. Fiscal'!$H$40="Alta",'Mapa R. Fiscal'!$L$40="Menor"),CONCATENATE("R",'Mapa R. Fiscal'!$A$40),"")</f>
        <v/>
      </c>
      <c r="U16" s="1292"/>
      <c r="V16" s="1281" t="str">
        <f>IF(AND('Mapa R. Fiscal'!$H$28="Alta",'Mapa R. Fiscal'!$L$28="Moderado"),CONCATENATE("R",'Mapa R. Fiscal'!$A$28),"")</f>
        <v/>
      </c>
      <c r="W16" s="1282"/>
      <c r="X16" s="1282" t="str">
        <f>IF(AND('Mapa R. Fiscal'!$H$34="Alta",'Mapa R. Fiscal'!$L$34="Moderado"),CONCATENATE("R",'Mapa R. Fiscal'!$A$34),"")</f>
        <v/>
      </c>
      <c r="Y16" s="1282"/>
      <c r="Z16" s="1282" t="str">
        <f>IF(AND('Mapa R. Fiscal'!$H$40="Alta",'Mapa R. Fiscal'!$L$40="Moderado"),CONCATENATE("R",'Mapa R. Fiscal'!$A$40),"")</f>
        <v/>
      </c>
      <c r="AA16" s="1285"/>
      <c r="AB16" s="1281" t="str">
        <f>IF(AND('Mapa R. Fiscal'!$H$28="Alta",'Mapa R. Fiscal'!$L$28="Mayor"),CONCATENATE("R",'Mapa R. Fiscal'!$A$28),"")</f>
        <v/>
      </c>
      <c r="AC16" s="1282"/>
      <c r="AD16" s="1282" t="str">
        <f>IF(AND('Mapa R. Fiscal'!$H$34="Alta",'Mapa R. Fiscal'!$L$34="Mayor"),CONCATENATE("R",'Mapa R. Fiscal'!$A$34),"")</f>
        <v/>
      </c>
      <c r="AE16" s="1282"/>
      <c r="AF16" s="1282" t="str">
        <f>IF(AND('Mapa R. Fiscal'!$H$40="Alta",'Mapa R. Fiscal'!$L$40="Mayor"),CONCATENATE("R",'Mapa R. Fiscal'!$A$40),"")</f>
        <v/>
      </c>
      <c r="AG16" s="1285"/>
      <c r="AH16" s="1287" t="str">
        <f>IF(AND('Mapa R. Fiscal'!$H$28="Alta",'Mapa R. Fiscal'!$L$28="Catastrófico"),CONCATENATE("R",'Mapa R. Fiscal'!$A$28),"")</f>
        <v/>
      </c>
      <c r="AI16" s="1288"/>
      <c r="AJ16" s="1288" t="str">
        <f>IF(AND('Mapa R. Fiscal'!$H$34="Alta",'Mapa R. Fiscal'!$L$34="Catastrófico"),CONCATENATE("R",'Mapa R. Fiscal'!$A$34),"")</f>
        <v/>
      </c>
      <c r="AK16" s="1288"/>
      <c r="AL16" s="1288" t="str">
        <f>IF(AND('Mapa R. Fiscal'!$H$40="Alta",'Mapa R. Fiscal'!$L$40="Catastrófico"),CONCATENATE("R",'Mapa R. Fiscal'!$A$40),"")</f>
        <v/>
      </c>
      <c r="AM16" s="1295"/>
      <c r="AN16" s="14"/>
      <c r="AO16" s="1071"/>
      <c r="AP16" s="1072"/>
      <c r="AQ16" s="1072"/>
      <c r="AR16" s="1072"/>
      <c r="AS16" s="1072"/>
      <c r="AT16" s="107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15"/>
      <c r="C17" s="1015"/>
      <c r="D17" s="1016"/>
      <c r="E17" s="1047"/>
      <c r="F17" s="1045"/>
      <c r="G17" s="1045"/>
      <c r="H17" s="1045"/>
      <c r="I17" s="1045"/>
      <c r="J17" s="1303"/>
      <c r="K17" s="1291"/>
      <c r="L17" s="1291"/>
      <c r="M17" s="1291"/>
      <c r="N17" s="1291"/>
      <c r="O17" s="1292"/>
      <c r="P17" s="1303"/>
      <c r="Q17" s="1291"/>
      <c r="R17" s="1291"/>
      <c r="S17" s="1291"/>
      <c r="T17" s="1291"/>
      <c r="U17" s="1292"/>
      <c r="V17" s="1281"/>
      <c r="W17" s="1282"/>
      <c r="X17" s="1282"/>
      <c r="Y17" s="1282"/>
      <c r="Z17" s="1282"/>
      <c r="AA17" s="1285"/>
      <c r="AB17" s="1281"/>
      <c r="AC17" s="1282"/>
      <c r="AD17" s="1282"/>
      <c r="AE17" s="1282"/>
      <c r="AF17" s="1282"/>
      <c r="AG17" s="1285"/>
      <c r="AH17" s="1287"/>
      <c r="AI17" s="1288"/>
      <c r="AJ17" s="1288"/>
      <c r="AK17" s="1288"/>
      <c r="AL17" s="1288"/>
      <c r="AM17" s="1295"/>
      <c r="AN17" s="14"/>
      <c r="AO17" s="1071"/>
      <c r="AP17" s="1072"/>
      <c r="AQ17" s="1072"/>
      <c r="AR17" s="1072"/>
      <c r="AS17" s="1072"/>
      <c r="AT17" s="107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15"/>
      <c r="C18" s="1015"/>
      <c r="D18" s="1016"/>
      <c r="E18" s="1047"/>
      <c r="F18" s="1045"/>
      <c r="G18" s="1045"/>
      <c r="H18" s="1045"/>
      <c r="I18" s="1045"/>
      <c r="J18" s="1303" t="str">
        <f>IF(AND('Mapa R. Fiscal'!$H$46="Alta",'Mapa R. Fiscal'!$L$46="Leve"),CONCATENATE("R",'Mapa R. Fiscal'!$A$46),"")</f>
        <v/>
      </c>
      <c r="K18" s="1291"/>
      <c r="L18" s="1291" t="str">
        <f>IF(AND('Mapa R. Fiscal'!$H$52="Alta",'Mapa R. Fiscal'!$L$52="Leve"),CONCATENATE("R",'Mapa R. Fiscal'!$A$52),"")</f>
        <v/>
      </c>
      <c r="M18" s="1291"/>
      <c r="N18" s="1291" t="str">
        <f>IF(AND('Mapa R. Fiscal'!$H$58="Alta",'Mapa R. Fiscal'!$L$58="Leve"),CONCATENATE("R",'Mapa R. Fiscal'!$A$58),"")</f>
        <v/>
      </c>
      <c r="O18" s="1292"/>
      <c r="P18" s="1303" t="str">
        <f>IF(AND('Mapa R. Fiscal'!$H$46="Alta",'Mapa R. Fiscal'!$L$46="Menor"),CONCATENATE("R",'Mapa R. Fiscal'!$A$46),"")</f>
        <v/>
      </c>
      <c r="Q18" s="1291"/>
      <c r="R18" s="1291" t="str">
        <f>IF(AND('Mapa R. Fiscal'!$H$52="Alta",'Mapa R. Fiscal'!$L$52="Menor"),CONCATENATE("R",'Mapa R. Fiscal'!$A$52),"")</f>
        <v/>
      </c>
      <c r="S18" s="1291"/>
      <c r="T18" s="1291" t="str">
        <f>IF(AND('Mapa R. Fiscal'!$H$58="Alta",'Mapa R. Fiscal'!$L$58="Menor"),CONCATENATE("R",'Mapa R. Fiscal'!$A$58),"")</f>
        <v/>
      </c>
      <c r="U18" s="1292"/>
      <c r="V18" s="1281" t="str">
        <f>IF(AND('Mapa R. Fiscal'!$H$46="Alta",'Mapa R. Fiscal'!$L$46="Moderado"),CONCATENATE("R",'Mapa R. Fiscal'!$A$46),"")</f>
        <v/>
      </c>
      <c r="W18" s="1282"/>
      <c r="X18" s="1282" t="str">
        <f>IF(AND('Mapa R. Fiscal'!$H$52="Alta",'Mapa R. Fiscal'!$L$52="Moderado"),CONCATENATE("R",'Mapa R. Fiscal'!$A$52),"")</f>
        <v/>
      </c>
      <c r="Y18" s="1282"/>
      <c r="Z18" s="1282" t="str">
        <f>IF(AND('Mapa R. Fiscal'!$H$58="Alta",'Mapa R. Fiscal'!$L$58="Moderado"),CONCATENATE("R",'Mapa R. Fiscal'!$A$58),"")</f>
        <v/>
      </c>
      <c r="AA18" s="1285"/>
      <c r="AB18" s="1281" t="str">
        <f>IF(AND('Mapa R. Fiscal'!$H$46="Alta",'Mapa R. Fiscal'!$L$46="Mayor"),CONCATENATE("R",'Mapa R. Fiscal'!$A$46),"")</f>
        <v/>
      </c>
      <c r="AC18" s="1282"/>
      <c r="AD18" s="1282" t="str">
        <f>IF(AND('Mapa R. Fiscal'!$H$52="Alta",'Mapa R. Fiscal'!$L$52="Mayor"),CONCATENATE("R",'Mapa R. Fiscal'!$A$52),"")</f>
        <v/>
      </c>
      <c r="AE18" s="1282"/>
      <c r="AF18" s="1282" t="str">
        <f>IF(AND('Mapa R. Fiscal'!$H$58="Alta",'Mapa R. Fiscal'!$L$58="Mayor"),CONCATENATE("R",'Mapa R. Fiscal'!$A$58),"")</f>
        <v/>
      </c>
      <c r="AG18" s="1285"/>
      <c r="AH18" s="1287" t="str">
        <f>IF(AND('Mapa R. Fiscal'!$H$46="Alta",'Mapa R. Fiscal'!$L$46="Catastrófico"),CONCATENATE("R",'Mapa R. Fiscal'!$A$46),"")</f>
        <v/>
      </c>
      <c r="AI18" s="1288"/>
      <c r="AJ18" s="1288" t="str">
        <f>IF(AND('Mapa R. Fiscal'!$H$52="Alta",'Mapa R. Fiscal'!$L$52="Catastrófico"),CONCATENATE("R",'Mapa R. Fiscal'!$A$52),"")</f>
        <v/>
      </c>
      <c r="AK18" s="1288"/>
      <c r="AL18" s="1288" t="str">
        <f>IF(AND('Mapa R. Fiscal'!$H$58="Alta",'Mapa R. Fiscal'!$L$58="Catastrófico"),CONCATENATE("R",'Mapa R. Fiscal'!$A$58),"")</f>
        <v/>
      </c>
      <c r="AM18" s="1295"/>
      <c r="AN18" s="14"/>
      <c r="AO18" s="1071"/>
      <c r="AP18" s="1072"/>
      <c r="AQ18" s="1072"/>
      <c r="AR18" s="1072"/>
      <c r="AS18" s="1072"/>
      <c r="AT18" s="107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15"/>
      <c r="C19" s="1015"/>
      <c r="D19" s="1016"/>
      <c r="E19" s="1047"/>
      <c r="F19" s="1045"/>
      <c r="G19" s="1045"/>
      <c r="H19" s="1045"/>
      <c r="I19" s="1045"/>
      <c r="J19" s="1303"/>
      <c r="K19" s="1291"/>
      <c r="L19" s="1291"/>
      <c r="M19" s="1291"/>
      <c r="N19" s="1291"/>
      <c r="O19" s="1292"/>
      <c r="P19" s="1303"/>
      <c r="Q19" s="1291"/>
      <c r="R19" s="1291"/>
      <c r="S19" s="1291"/>
      <c r="T19" s="1291"/>
      <c r="U19" s="1292"/>
      <c r="V19" s="1281"/>
      <c r="W19" s="1282"/>
      <c r="X19" s="1282"/>
      <c r="Y19" s="1282"/>
      <c r="Z19" s="1282"/>
      <c r="AA19" s="1285"/>
      <c r="AB19" s="1281"/>
      <c r="AC19" s="1282"/>
      <c r="AD19" s="1282"/>
      <c r="AE19" s="1282"/>
      <c r="AF19" s="1282"/>
      <c r="AG19" s="1285"/>
      <c r="AH19" s="1287"/>
      <c r="AI19" s="1288"/>
      <c r="AJ19" s="1288"/>
      <c r="AK19" s="1288"/>
      <c r="AL19" s="1288"/>
      <c r="AM19" s="1295"/>
      <c r="AN19" s="14"/>
      <c r="AO19" s="1071"/>
      <c r="AP19" s="1072"/>
      <c r="AQ19" s="1072"/>
      <c r="AR19" s="1072"/>
      <c r="AS19" s="1072"/>
      <c r="AT19" s="107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15"/>
      <c r="C20" s="1015"/>
      <c r="D20" s="1016"/>
      <c r="E20" s="1047"/>
      <c r="F20" s="1045"/>
      <c r="G20" s="1045"/>
      <c r="H20" s="1045"/>
      <c r="I20" s="1045"/>
      <c r="J20" s="1303" t="str">
        <f>IF(AND('Mapa R. Fiscal'!$H$64="Alta",'Mapa R. Fiscal'!$L$64="Leve"),CONCATENATE("R",'Mapa R. Fiscal'!$A$64),"")</f>
        <v/>
      </c>
      <c r="K20" s="1291"/>
      <c r="L20" s="1291" t="str">
        <f>IF(AND('Mapa R. Fiscal'!$H$70="Alta",'Mapa R. Fiscal'!$L$70="Leve"),CONCATENATE("R",'Mapa R. Fiscal'!$A$70),"")</f>
        <v/>
      </c>
      <c r="M20" s="1291"/>
      <c r="N20" s="1291" t="str">
        <f>IF(AND('Mapa R. Fiscal'!$H$76="Alta",'Mapa R. Fiscal'!$L$76="Leve"),CONCATENATE("R",'Mapa R. Fiscal'!$A$76),"")</f>
        <v/>
      </c>
      <c r="O20" s="1292"/>
      <c r="P20" s="1303" t="str">
        <f>IF(AND('Mapa R. Fiscal'!$H$64="Alta",'Mapa R. Fiscal'!$L$64="Menor"),CONCATENATE("R",'Mapa R. Fiscal'!$A$64),"")</f>
        <v/>
      </c>
      <c r="Q20" s="1291"/>
      <c r="R20" s="1291" t="str">
        <f>IF(AND('Mapa R. Fiscal'!$H$70="Alta",'Mapa R. Fiscal'!$L$70="Menor"),CONCATENATE("R",'Mapa R. Fiscal'!$A$70),"")</f>
        <v/>
      </c>
      <c r="S20" s="1291"/>
      <c r="T20" s="1291" t="str">
        <f>IF(AND('Mapa R. Fiscal'!$H$76="Alta",'Mapa R. Fiscal'!$L$76="Menor"),CONCATENATE("R",'Mapa R. Fiscal'!$A$76),"")</f>
        <v/>
      </c>
      <c r="U20" s="1292"/>
      <c r="V20" s="1281" t="str">
        <f>IF(AND('Mapa R. Fiscal'!$H$64="Alta",'Mapa R. Fiscal'!$L$64="Moderado"),CONCATENATE("R",'Mapa R. Fiscal'!$A$64),"")</f>
        <v/>
      </c>
      <c r="W20" s="1282"/>
      <c r="X20" s="1282" t="str">
        <f>IF(AND('Mapa R. Fiscal'!$H$70="Alta",'Mapa R. Fiscal'!$L$70="Moderado"),CONCATENATE("R",'Mapa R. Fiscal'!$A$70),"")</f>
        <v/>
      </c>
      <c r="Y20" s="1282"/>
      <c r="Z20" s="1282" t="str">
        <f>IF(AND('Mapa R. Fiscal'!$H$76="Alta",'Mapa R. Fiscal'!$L$76="Moderado"),CONCATENATE("R",'Mapa R. Fiscal'!$A$76),"")</f>
        <v/>
      </c>
      <c r="AA20" s="1285"/>
      <c r="AB20" s="1281" t="str">
        <f>IF(AND('Mapa R. Fiscal'!$H$64="Alta",'Mapa R. Fiscal'!$L$64="Mayor"),CONCATENATE("R",'Mapa R. Fiscal'!$A$64),"")</f>
        <v/>
      </c>
      <c r="AC20" s="1282"/>
      <c r="AD20" s="1282" t="str">
        <f>IF(AND('Mapa R. Fiscal'!$H$70="Alta",'Mapa R. Fiscal'!$L$70="Mayor"),CONCATENATE("R",'Mapa R. Fiscal'!$A$70),"")</f>
        <v/>
      </c>
      <c r="AE20" s="1282"/>
      <c r="AF20" s="1282" t="str">
        <f>IF(AND('Mapa R. Fiscal'!$H$76="Alta",'Mapa R. Fiscal'!$L$76="Mayor"),CONCATENATE("R",'Mapa R. Fiscal'!$A$76),"")</f>
        <v/>
      </c>
      <c r="AG20" s="1285"/>
      <c r="AH20" s="1287" t="str">
        <f>IF(AND('Mapa R. Fiscal'!$H$64="Alta",'Mapa R. Fiscal'!$L$64="Catastrófico"),CONCATENATE("R",'Mapa R. Fiscal'!$A$64),"")</f>
        <v/>
      </c>
      <c r="AI20" s="1288"/>
      <c r="AJ20" s="1288" t="str">
        <f>IF(AND('Mapa R. Fiscal'!$H$70="Alta",'Mapa R. Fiscal'!$L$70="Catastrófico"),CONCATENATE("R",'Mapa R. Fiscal'!$A$70),"")</f>
        <v/>
      </c>
      <c r="AK20" s="1288"/>
      <c r="AL20" s="1288" t="str">
        <f>IF(AND('Mapa R. Fiscal'!$H$76="Alta",'Mapa R. Fiscal'!$L$76="Catastrófico"),CONCATENATE("R",'Mapa R. Fiscal'!$A$76),"")</f>
        <v/>
      </c>
      <c r="AM20" s="1295"/>
      <c r="AN20" s="14"/>
      <c r="AO20" s="1071"/>
      <c r="AP20" s="1072"/>
      <c r="AQ20" s="1072"/>
      <c r="AR20" s="1072"/>
      <c r="AS20" s="1072"/>
      <c r="AT20" s="107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15"/>
      <c r="C21" s="1015"/>
      <c r="D21" s="1016"/>
      <c r="E21" s="1048"/>
      <c r="F21" s="1049"/>
      <c r="G21" s="1049"/>
      <c r="H21" s="1049"/>
      <c r="I21" s="1049"/>
      <c r="J21" s="1304"/>
      <c r="K21" s="1293"/>
      <c r="L21" s="1293"/>
      <c r="M21" s="1293"/>
      <c r="N21" s="1293"/>
      <c r="O21" s="1294"/>
      <c r="P21" s="1304"/>
      <c r="Q21" s="1293"/>
      <c r="R21" s="1293"/>
      <c r="S21" s="1293"/>
      <c r="T21" s="1293"/>
      <c r="U21" s="1294"/>
      <c r="V21" s="1283"/>
      <c r="W21" s="1284"/>
      <c r="X21" s="1284"/>
      <c r="Y21" s="1284"/>
      <c r="Z21" s="1284"/>
      <c r="AA21" s="1286"/>
      <c r="AB21" s="1283"/>
      <c r="AC21" s="1284"/>
      <c r="AD21" s="1284"/>
      <c r="AE21" s="1284"/>
      <c r="AF21" s="1284"/>
      <c r="AG21" s="1286"/>
      <c r="AH21" s="1289"/>
      <c r="AI21" s="1290"/>
      <c r="AJ21" s="1290"/>
      <c r="AK21" s="1290"/>
      <c r="AL21" s="1290"/>
      <c r="AM21" s="1296"/>
      <c r="AN21" s="14"/>
      <c r="AO21" s="1074"/>
      <c r="AP21" s="1075"/>
      <c r="AQ21" s="1075"/>
      <c r="AR21" s="1075"/>
      <c r="AS21" s="1075"/>
      <c r="AT21" s="107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c r="A22" s="14"/>
      <c r="B22" s="1015"/>
      <c r="C22" s="1015"/>
      <c r="D22" s="1016"/>
      <c r="E22" s="1052" t="s">
        <v>330</v>
      </c>
      <c r="F22" s="1279"/>
      <c r="G22" s="1279"/>
      <c r="H22" s="1279"/>
      <c r="I22" s="1280"/>
      <c r="J22" s="1310" t="str">
        <f>IF(AND('Mapa R. Fiscal'!$H$10="Media",'Mapa R. Fiscal'!$L$10="Leve"),CONCATENATE("R",'Mapa R. Fiscal'!$A$10),"")</f>
        <v/>
      </c>
      <c r="K22" s="1311"/>
      <c r="L22" s="1311" t="str">
        <f>IF(AND('Mapa R. Fiscal'!$H$16="Media",'Mapa R. Fiscal'!$L$16="Leve"),CONCATENATE("R",'Mapa R. Fiscal'!$A$16),"")</f>
        <v/>
      </c>
      <c r="M22" s="1311"/>
      <c r="N22" s="1311" t="str">
        <f>IF(AND('Mapa R. Fiscal'!$H$22="Media",'Mapa R. Fiscal'!$L$22="Leve"),CONCATENATE("R",'Mapa R. Fiscal'!$A$22),"")</f>
        <v/>
      </c>
      <c r="O22" s="1315"/>
      <c r="P22" s="1310" t="str">
        <f>IF(AND('Mapa R. Fiscal'!$H$10="Media",'Mapa R. Fiscal'!$L$10="Menor"),CONCATENATE("R",'Mapa R. Fiscal'!$A$10),"")</f>
        <v/>
      </c>
      <c r="Q22" s="1311"/>
      <c r="R22" s="1311" t="str">
        <f>IF(AND('Mapa R. Fiscal'!$H$16="Media",'Mapa R. Fiscal'!$L$16="Menor"),CONCATENATE("R",'Mapa R. Fiscal'!$A$16),"")</f>
        <v/>
      </c>
      <c r="S22" s="1311"/>
      <c r="T22" s="1311" t="str">
        <f>IF(AND('Mapa R. Fiscal'!$H$22="Media",'Mapa R. Fiscal'!$L$22="Menor"),CONCATENATE("R",'Mapa R. Fiscal'!$A$22),"")</f>
        <v/>
      </c>
      <c r="U22" s="1315"/>
      <c r="V22" s="1310" t="str">
        <f>IF(AND('Mapa R. Fiscal'!$H$10="Media",'Mapa R. Fiscal'!$L$10="Moderado"),CONCATENATE("R",'Mapa R. Fiscal'!$A$10),"")</f>
        <v>R1</v>
      </c>
      <c r="W22" s="1311"/>
      <c r="X22" s="1311" t="str">
        <f>IF(AND('Mapa R. Fiscal'!$H$16="Media",'Mapa R. Fiscal'!$L$16="Moderado"),CONCATENATE("R",'Mapa R. Fiscal'!$A$16),"")</f>
        <v/>
      </c>
      <c r="Y22" s="1311"/>
      <c r="Z22" s="1311" t="str">
        <f>IF(AND('Mapa R. Fiscal'!$H$22="Media",'Mapa R. Fiscal'!$L$22="Moderado"),CONCATENATE("R",'Mapa R. Fiscal'!$A$22),"")</f>
        <v/>
      </c>
      <c r="AA22" s="1315"/>
      <c r="AB22" s="1316" t="str">
        <f>IF(AND('Mapa R. Fiscal'!$H$10="Media",'Mapa R. Fiscal'!$L$10="Mayor"),CONCATENATE("R",'Mapa R. Fiscal'!$A$10),"")</f>
        <v/>
      </c>
      <c r="AC22" s="1305"/>
      <c r="AD22" s="1305" t="str">
        <f>IF(AND('Mapa R. Fiscal'!$H$16="Media",'Mapa R. Fiscal'!$L$16="Mayor"),CONCATENATE("R",'Mapa R. Fiscal'!$A$16),"")</f>
        <v/>
      </c>
      <c r="AE22" s="1305"/>
      <c r="AF22" s="1305" t="str">
        <f>IF(AND('Mapa R. Fiscal'!$H$22="Media",'Mapa R. Fiscal'!$L$22="Mayor"),CONCATENATE("R",'Mapa R. Fiscal'!$A$22),"")</f>
        <v/>
      </c>
      <c r="AG22" s="1306"/>
      <c r="AH22" s="1307" t="str">
        <f>IF(AND('Mapa R. Fiscal'!$H$10="Media",'Mapa R. Fiscal'!$L$10="Catastrófico"),CONCATENATE("R",'Mapa R. Fiscal'!$A$10),"")</f>
        <v/>
      </c>
      <c r="AI22" s="1308"/>
      <c r="AJ22" s="1308" t="str">
        <f>IF(AND('Mapa R. Fiscal'!$H$16="Media",'Mapa R. Fiscal'!$L$16="Catastrófico"),CONCATENATE("R",'Mapa R. Fiscal'!$A$16),"")</f>
        <v/>
      </c>
      <c r="AK22" s="1308"/>
      <c r="AL22" s="1308" t="str">
        <f>IF(AND('Mapa R. Fiscal'!$H$22="Media",'Mapa R. Fiscal'!$L$22="Catastrófico"),CONCATENATE("R",'Mapa R. Fiscal'!$A$22),"")</f>
        <v/>
      </c>
      <c r="AM22" s="1309"/>
      <c r="AN22" s="14"/>
      <c r="AO22" s="1083" t="s">
        <v>331</v>
      </c>
      <c r="AP22" s="1084"/>
      <c r="AQ22" s="1084"/>
      <c r="AR22" s="1084"/>
      <c r="AS22" s="1084"/>
      <c r="AT22" s="108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c r="A23" s="14"/>
      <c r="B23" s="1015"/>
      <c r="C23" s="1015"/>
      <c r="D23" s="1016"/>
      <c r="E23" s="1047"/>
      <c r="F23" s="1045"/>
      <c r="G23" s="1045"/>
      <c r="H23" s="1045"/>
      <c r="I23" s="1046"/>
      <c r="J23" s="1303"/>
      <c r="K23" s="1291"/>
      <c r="L23" s="1291"/>
      <c r="M23" s="1291"/>
      <c r="N23" s="1291"/>
      <c r="O23" s="1292"/>
      <c r="P23" s="1303"/>
      <c r="Q23" s="1291"/>
      <c r="R23" s="1291"/>
      <c r="S23" s="1291"/>
      <c r="T23" s="1291"/>
      <c r="U23" s="1292"/>
      <c r="V23" s="1303"/>
      <c r="W23" s="1291"/>
      <c r="X23" s="1291"/>
      <c r="Y23" s="1291"/>
      <c r="Z23" s="1291"/>
      <c r="AA23" s="1292"/>
      <c r="AB23" s="1281"/>
      <c r="AC23" s="1282"/>
      <c r="AD23" s="1282"/>
      <c r="AE23" s="1282"/>
      <c r="AF23" s="1282"/>
      <c r="AG23" s="1285"/>
      <c r="AH23" s="1287"/>
      <c r="AI23" s="1288"/>
      <c r="AJ23" s="1288"/>
      <c r="AK23" s="1288"/>
      <c r="AL23" s="1288"/>
      <c r="AM23" s="1295"/>
      <c r="AN23" s="14"/>
      <c r="AO23" s="1086"/>
      <c r="AP23" s="1087"/>
      <c r="AQ23" s="1087"/>
      <c r="AR23" s="1087"/>
      <c r="AS23" s="1087"/>
      <c r="AT23" s="108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c r="A24" s="14"/>
      <c r="B24" s="1015"/>
      <c r="C24" s="1015"/>
      <c r="D24" s="1016"/>
      <c r="E24" s="1047"/>
      <c r="F24" s="1045"/>
      <c r="G24" s="1045"/>
      <c r="H24" s="1045"/>
      <c r="I24" s="1046"/>
      <c r="J24" s="1303" t="str">
        <f>IF(AND('Mapa R. Fiscal'!$H$28="Media",'Mapa R. Fiscal'!$L$28="Leve"),CONCATENATE("R",'Mapa R. Fiscal'!$A$28),"")</f>
        <v/>
      </c>
      <c r="K24" s="1291"/>
      <c r="L24" s="1291" t="str">
        <f>IF(AND('Mapa R. Fiscal'!$H$34="Media",'Mapa R. Fiscal'!$L$34="Leve"),CONCATENATE("R",'Mapa R. Fiscal'!$A$34),"")</f>
        <v/>
      </c>
      <c r="M24" s="1291"/>
      <c r="N24" s="1291" t="str">
        <f>IF(AND('Mapa R. Fiscal'!$H$40="Media",'Mapa R. Fiscal'!$L$40="Leve"),CONCATENATE("R",'Mapa R. Fiscal'!$A$40),"")</f>
        <v/>
      </c>
      <c r="O24" s="1292"/>
      <c r="P24" s="1303" t="str">
        <f>IF(AND('Mapa R. Fiscal'!$H$28="Media",'Mapa R. Fiscal'!$L$28="Menor"),CONCATENATE("R",'Mapa R. Fiscal'!$A$28),"")</f>
        <v/>
      </c>
      <c r="Q24" s="1291"/>
      <c r="R24" s="1291" t="str">
        <f>IF(AND('Mapa R. Fiscal'!$H$34="Media",'Mapa R. Fiscal'!$L$34="Menor"),CONCATENATE("R",'Mapa R. Fiscal'!$A$34),"")</f>
        <v/>
      </c>
      <c r="S24" s="1291"/>
      <c r="T24" s="1291" t="str">
        <f>IF(AND('Mapa R. Fiscal'!$H$40="Media",'Mapa R. Fiscal'!$L$40="Menor"),CONCATENATE("R",'Mapa R. Fiscal'!$A$40),"")</f>
        <v/>
      </c>
      <c r="U24" s="1292"/>
      <c r="V24" s="1303" t="str">
        <f>IF(AND('Mapa R. Fiscal'!$H$28="Media",'Mapa R. Fiscal'!$L$28="Moderado"),CONCATENATE("R",'Mapa R. Fiscal'!$A$28),"")</f>
        <v/>
      </c>
      <c r="W24" s="1291"/>
      <c r="X24" s="1291" t="str">
        <f>IF(AND('Mapa R. Fiscal'!$H$34="Media",'Mapa R. Fiscal'!$L$34="Moderado"),CONCATENATE("R",'Mapa R. Fiscal'!$A$34),"")</f>
        <v/>
      </c>
      <c r="Y24" s="1291"/>
      <c r="Z24" s="1291" t="str">
        <f>IF(AND('Mapa R. Fiscal'!$H$40="Media",'Mapa R. Fiscal'!$L$40="Moderado"),CONCATENATE("R",'Mapa R. Fiscal'!$A$40),"")</f>
        <v/>
      </c>
      <c r="AA24" s="1292"/>
      <c r="AB24" s="1281" t="str">
        <f>IF(AND('Mapa R. Fiscal'!$H$28="Media",'Mapa R. Fiscal'!$L$28="Mayor"),CONCATENATE("R",'Mapa R. Fiscal'!$A$28),"")</f>
        <v/>
      </c>
      <c r="AC24" s="1282"/>
      <c r="AD24" s="1282" t="str">
        <f>IF(AND('Mapa R. Fiscal'!$H$34="Media",'Mapa R. Fiscal'!$L$34="Mayor"),CONCATENATE("R",'Mapa R. Fiscal'!$A$34),"")</f>
        <v/>
      </c>
      <c r="AE24" s="1282"/>
      <c r="AF24" s="1282" t="str">
        <f>IF(AND('Mapa R. Fiscal'!$H$40="Media",'Mapa R. Fiscal'!$L$40="Mayor"),CONCATENATE("R",'Mapa R. Fiscal'!$A$40),"")</f>
        <v/>
      </c>
      <c r="AG24" s="1285"/>
      <c r="AH24" s="1287" t="str">
        <f>IF(AND('Mapa R. Fiscal'!$H$28="Media",'Mapa R. Fiscal'!$L$28="Catastrófico"),CONCATENATE("R",'Mapa R. Fiscal'!$A$28),"")</f>
        <v/>
      </c>
      <c r="AI24" s="1288"/>
      <c r="AJ24" s="1288" t="str">
        <f>IF(AND('Mapa R. Fiscal'!$H$34="Media",'Mapa R. Fiscal'!$L$34="Catastrófico"),CONCATENATE("R",'Mapa R. Fiscal'!$A$34),"")</f>
        <v/>
      </c>
      <c r="AK24" s="1288"/>
      <c r="AL24" s="1288" t="str">
        <f>IF(AND('Mapa R. Fiscal'!$H$40="Media",'Mapa R. Fiscal'!$L$40="Catastrófico"),CONCATENATE("R",'Mapa R. Fiscal'!$A$40),"")</f>
        <v/>
      </c>
      <c r="AM24" s="1295"/>
      <c r="AN24" s="14"/>
      <c r="AO24" s="1086"/>
      <c r="AP24" s="1087"/>
      <c r="AQ24" s="1087"/>
      <c r="AR24" s="1087"/>
      <c r="AS24" s="1087"/>
      <c r="AT24" s="108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c r="A25" s="14"/>
      <c r="B25" s="1015"/>
      <c r="C25" s="1015"/>
      <c r="D25" s="1016"/>
      <c r="E25" s="1047"/>
      <c r="F25" s="1045"/>
      <c r="G25" s="1045"/>
      <c r="H25" s="1045"/>
      <c r="I25" s="1046"/>
      <c r="J25" s="1303"/>
      <c r="K25" s="1291"/>
      <c r="L25" s="1291"/>
      <c r="M25" s="1291"/>
      <c r="N25" s="1291"/>
      <c r="O25" s="1292"/>
      <c r="P25" s="1303"/>
      <c r="Q25" s="1291"/>
      <c r="R25" s="1291"/>
      <c r="S25" s="1291"/>
      <c r="T25" s="1291"/>
      <c r="U25" s="1292"/>
      <c r="V25" s="1303"/>
      <c r="W25" s="1291"/>
      <c r="X25" s="1291"/>
      <c r="Y25" s="1291"/>
      <c r="Z25" s="1291"/>
      <c r="AA25" s="1292"/>
      <c r="AB25" s="1281"/>
      <c r="AC25" s="1282"/>
      <c r="AD25" s="1282"/>
      <c r="AE25" s="1282"/>
      <c r="AF25" s="1282"/>
      <c r="AG25" s="1285"/>
      <c r="AH25" s="1287"/>
      <c r="AI25" s="1288"/>
      <c r="AJ25" s="1288"/>
      <c r="AK25" s="1288"/>
      <c r="AL25" s="1288"/>
      <c r="AM25" s="1295"/>
      <c r="AN25" s="14"/>
      <c r="AO25" s="1086"/>
      <c r="AP25" s="1087"/>
      <c r="AQ25" s="1087"/>
      <c r="AR25" s="1087"/>
      <c r="AS25" s="1087"/>
      <c r="AT25" s="108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c r="A26" s="14"/>
      <c r="B26" s="1015"/>
      <c r="C26" s="1015"/>
      <c r="D26" s="1016"/>
      <c r="E26" s="1047"/>
      <c r="F26" s="1045"/>
      <c r="G26" s="1045"/>
      <c r="H26" s="1045"/>
      <c r="I26" s="1046"/>
      <c r="J26" s="1303" t="str">
        <f>IF(AND('Mapa R. Fiscal'!$H$46="Media",'Mapa R. Fiscal'!$L$46="Leve"),CONCATENATE("R",'Mapa R. Fiscal'!$A$46),"")</f>
        <v/>
      </c>
      <c r="K26" s="1291"/>
      <c r="L26" s="1291" t="str">
        <f>IF(AND('Mapa R. Fiscal'!$H$52="Media",'Mapa R. Fiscal'!$L$52="Leve"),CONCATENATE("R",'Mapa R. Fiscal'!$A$52),"")</f>
        <v/>
      </c>
      <c r="M26" s="1291"/>
      <c r="N26" s="1291" t="str">
        <f>IF(AND('Mapa R. Fiscal'!$H$58="Media",'Mapa R. Fiscal'!$L$58="Leve"),CONCATENATE("R",'Mapa R. Fiscal'!$A$58),"")</f>
        <v/>
      </c>
      <c r="O26" s="1292"/>
      <c r="P26" s="1303" t="str">
        <f>IF(AND('Mapa R. Fiscal'!$H$46="Media",'Mapa R. Fiscal'!$L$46="Menor"),CONCATENATE("R",'Mapa R. Fiscal'!$A$46),"")</f>
        <v/>
      </c>
      <c r="Q26" s="1291"/>
      <c r="R26" s="1291" t="str">
        <f>IF(AND('Mapa R. Fiscal'!$H$52="Media",'Mapa R. Fiscal'!$L$52="Menor"),CONCATENATE("R",'Mapa R. Fiscal'!$A$52),"")</f>
        <v/>
      </c>
      <c r="S26" s="1291"/>
      <c r="T26" s="1291" t="str">
        <f>IF(AND('Mapa R. Fiscal'!$H$58="Media",'Mapa R. Fiscal'!$L$58="Menor"),CONCATENATE("R",'Mapa R. Fiscal'!$A$58),"")</f>
        <v/>
      </c>
      <c r="U26" s="1292"/>
      <c r="V26" s="1303" t="str">
        <f>IF(AND('Mapa R. Fiscal'!$H$46="Media",'Mapa R. Fiscal'!$L$46="Moderado"),CONCATENATE("R",'Mapa R. Fiscal'!$A$46),"")</f>
        <v/>
      </c>
      <c r="W26" s="1291"/>
      <c r="X26" s="1291" t="str">
        <f>IF(AND('Mapa R. Fiscal'!$H$52="Media",'Mapa R. Fiscal'!$L$52="Moderado"),CONCATENATE("R",'Mapa R. Fiscal'!$A$52),"")</f>
        <v/>
      </c>
      <c r="Y26" s="1291"/>
      <c r="Z26" s="1291" t="str">
        <f>IF(AND('Mapa R. Fiscal'!$H$58="Media",'Mapa R. Fiscal'!$L$58="Moderado"),CONCATENATE("R",'Mapa R. Fiscal'!$A$58),"")</f>
        <v/>
      </c>
      <c r="AA26" s="1292"/>
      <c r="AB26" s="1281" t="str">
        <f>IF(AND('Mapa R. Fiscal'!$H$46="Media",'Mapa R. Fiscal'!$L$46="Mayor"),CONCATENATE("R",'Mapa R. Fiscal'!$A$46),"")</f>
        <v/>
      </c>
      <c r="AC26" s="1282"/>
      <c r="AD26" s="1282" t="str">
        <f>IF(AND('Mapa R. Fiscal'!$H$52="Media",'Mapa R. Fiscal'!$L$52="Mayor"),CONCATENATE("R",'Mapa R. Fiscal'!$A$52),"")</f>
        <v/>
      </c>
      <c r="AE26" s="1282"/>
      <c r="AF26" s="1282" t="str">
        <f>IF(AND('Mapa R. Fiscal'!$H$58="Media",'Mapa R. Fiscal'!$L$58="Mayor"),CONCATENATE("R",'Mapa R. Fiscal'!$A$58),"")</f>
        <v/>
      </c>
      <c r="AG26" s="1285"/>
      <c r="AH26" s="1287" t="str">
        <f>IF(AND('Mapa R. Fiscal'!$H$46="Media",'Mapa R. Fiscal'!$L$46="Catastrófico"),CONCATENATE("R",'Mapa R. Fiscal'!$A$46),"")</f>
        <v/>
      </c>
      <c r="AI26" s="1288"/>
      <c r="AJ26" s="1288" t="str">
        <f>IF(AND('Mapa R. Fiscal'!$H$52="Media",'Mapa R. Fiscal'!$L$52="Catastrófico"),CONCATENATE("R",'Mapa R. Fiscal'!$A$52),"")</f>
        <v/>
      </c>
      <c r="AK26" s="1288"/>
      <c r="AL26" s="1288" t="str">
        <f>IF(AND('Mapa R. Fiscal'!$H$58="Media",'Mapa R. Fiscal'!$L$58="Catastrófico"),CONCATENATE("R",'Mapa R. Fiscal'!$A$58),"")</f>
        <v/>
      </c>
      <c r="AM26" s="1295"/>
      <c r="AN26" s="14"/>
      <c r="AO26" s="1086"/>
      <c r="AP26" s="1087"/>
      <c r="AQ26" s="1087"/>
      <c r="AR26" s="1087"/>
      <c r="AS26" s="1087"/>
      <c r="AT26" s="1088"/>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c r="A27" s="14"/>
      <c r="B27" s="1015"/>
      <c r="C27" s="1015"/>
      <c r="D27" s="1016"/>
      <c r="E27" s="1047"/>
      <c r="F27" s="1045"/>
      <c r="G27" s="1045"/>
      <c r="H27" s="1045"/>
      <c r="I27" s="1046"/>
      <c r="J27" s="1303"/>
      <c r="K27" s="1291"/>
      <c r="L27" s="1291"/>
      <c r="M27" s="1291"/>
      <c r="N27" s="1291"/>
      <c r="O27" s="1292"/>
      <c r="P27" s="1303"/>
      <c r="Q27" s="1291"/>
      <c r="R27" s="1291"/>
      <c r="S27" s="1291"/>
      <c r="T27" s="1291"/>
      <c r="U27" s="1292"/>
      <c r="V27" s="1303"/>
      <c r="W27" s="1291"/>
      <c r="X27" s="1291"/>
      <c r="Y27" s="1291"/>
      <c r="Z27" s="1291"/>
      <c r="AA27" s="1292"/>
      <c r="AB27" s="1281"/>
      <c r="AC27" s="1282"/>
      <c r="AD27" s="1282"/>
      <c r="AE27" s="1282"/>
      <c r="AF27" s="1282"/>
      <c r="AG27" s="1285"/>
      <c r="AH27" s="1287"/>
      <c r="AI27" s="1288"/>
      <c r="AJ27" s="1288"/>
      <c r="AK27" s="1288"/>
      <c r="AL27" s="1288"/>
      <c r="AM27" s="1295"/>
      <c r="AN27" s="14"/>
      <c r="AO27" s="1086"/>
      <c r="AP27" s="1087"/>
      <c r="AQ27" s="1087"/>
      <c r="AR27" s="1087"/>
      <c r="AS27" s="1087"/>
      <c r="AT27" s="108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c r="A28" s="14"/>
      <c r="B28" s="1015"/>
      <c r="C28" s="1015"/>
      <c r="D28" s="1016"/>
      <c r="E28" s="1047"/>
      <c r="F28" s="1045"/>
      <c r="G28" s="1045"/>
      <c r="H28" s="1045"/>
      <c r="I28" s="1046"/>
      <c r="J28" s="1303" t="str">
        <f>IF(AND('Mapa R. Fiscal'!$H$64="Media",'Mapa R. Fiscal'!$L$64="Leve"),CONCATENATE("R",'Mapa R. Fiscal'!$A$64),"")</f>
        <v/>
      </c>
      <c r="K28" s="1291"/>
      <c r="L28" s="1291" t="str">
        <f>IF(AND('Mapa R. Fiscal'!$H$70="Media",'Mapa R. Fiscal'!$L$70="Leve"),CONCATENATE("R",'Mapa R. Fiscal'!$A$70),"")</f>
        <v/>
      </c>
      <c r="M28" s="1291"/>
      <c r="N28" s="1291" t="str">
        <f>IF(AND('Mapa R. Fiscal'!$H$76="Media",'Mapa R. Fiscal'!$L$76="Leve"),CONCATENATE("R",'Mapa R. Fiscal'!$A$76),"")</f>
        <v/>
      </c>
      <c r="O28" s="1292"/>
      <c r="P28" s="1303" t="str">
        <f>IF(AND('Mapa R. Fiscal'!$H$64="Media",'Mapa R. Fiscal'!$L$64="Menor"),CONCATENATE("R",'Mapa R. Fiscal'!$A$64),"")</f>
        <v/>
      </c>
      <c r="Q28" s="1291"/>
      <c r="R28" s="1291" t="str">
        <f>IF(AND('Mapa R. Fiscal'!$H$70="Media",'Mapa R. Fiscal'!$L$70="Menor"),CONCATENATE("R",'Mapa R. Fiscal'!$A$70),"")</f>
        <v/>
      </c>
      <c r="S28" s="1291"/>
      <c r="T28" s="1291" t="str">
        <f>IF(AND('Mapa R. Fiscal'!$H$76="Media",'Mapa R. Fiscal'!$L$76="Menor"),CONCATENATE("R",'Mapa R. Fiscal'!$A$76),"")</f>
        <v/>
      </c>
      <c r="U28" s="1292"/>
      <c r="V28" s="1303" t="str">
        <f>IF(AND('Mapa R. Fiscal'!$H$64="Media",'Mapa R. Fiscal'!$L$64="Moderado"),CONCATENATE("R",'Mapa R. Fiscal'!$A$64),"")</f>
        <v/>
      </c>
      <c r="W28" s="1291"/>
      <c r="X28" s="1291" t="str">
        <f>IF(AND('Mapa R. Fiscal'!$H$70="Media",'Mapa R. Fiscal'!$L$70="Moderado"),CONCATENATE("R",'Mapa R. Fiscal'!$A$70),"")</f>
        <v/>
      </c>
      <c r="Y28" s="1291"/>
      <c r="Z28" s="1291" t="str">
        <f>IF(AND('Mapa R. Fiscal'!$H$76="Media",'Mapa R. Fiscal'!$L$76="Moderado"),CONCATENATE("R",'Mapa R. Fiscal'!$A$76),"")</f>
        <v/>
      </c>
      <c r="AA28" s="1292"/>
      <c r="AB28" s="1281" t="str">
        <f>IF(AND('Mapa R. Fiscal'!$H$64="Media",'Mapa R. Fiscal'!$L$64="Mayor"),CONCATENATE("R",'Mapa R. Fiscal'!$A$64),"")</f>
        <v/>
      </c>
      <c r="AC28" s="1282"/>
      <c r="AD28" s="1282" t="str">
        <f>IF(AND('Mapa R. Fiscal'!$H$70="Media",'Mapa R. Fiscal'!$L$70="Mayor"),CONCATENATE("R",'Mapa R. Fiscal'!$A$70),"")</f>
        <v/>
      </c>
      <c r="AE28" s="1282"/>
      <c r="AF28" s="1282" t="str">
        <f>IF(AND('Mapa R. Fiscal'!$H$76="Media",'Mapa R. Fiscal'!$L$76="Mayor"),CONCATENATE("R",'Mapa R. Fiscal'!$A$76),"")</f>
        <v/>
      </c>
      <c r="AG28" s="1285"/>
      <c r="AH28" s="1287" t="str">
        <f>IF(AND('Mapa R. Fiscal'!$H$64="Media",'Mapa R. Fiscal'!$L$64="Catastrófico"),CONCATENATE("R",'Mapa R. Fiscal'!$A$64),"")</f>
        <v/>
      </c>
      <c r="AI28" s="1288"/>
      <c r="AJ28" s="1288" t="str">
        <f>IF(AND('Mapa R. Fiscal'!$H$70="Media",'Mapa R. Fiscal'!$L$70="Catastrófico"),CONCATENATE("R",'Mapa R. Fiscal'!$A$70),"")</f>
        <v/>
      </c>
      <c r="AK28" s="1288"/>
      <c r="AL28" s="1288" t="str">
        <f>IF(AND('Mapa R. Fiscal'!$H$76="Media",'Mapa R. Fiscal'!$L$76="Catastrófico"),CONCATENATE("R",'Mapa R. Fiscal'!$A$76),"")</f>
        <v/>
      </c>
      <c r="AM28" s="1295"/>
      <c r="AN28" s="14"/>
      <c r="AO28" s="1086"/>
      <c r="AP28" s="1087"/>
      <c r="AQ28" s="1087"/>
      <c r="AR28" s="1087"/>
      <c r="AS28" s="1087"/>
      <c r="AT28" s="108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c r="A29" s="14"/>
      <c r="B29" s="1015"/>
      <c r="C29" s="1015"/>
      <c r="D29" s="1016"/>
      <c r="E29" s="1048"/>
      <c r="F29" s="1049"/>
      <c r="G29" s="1049"/>
      <c r="H29" s="1049"/>
      <c r="I29" s="1050"/>
      <c r="J29" s="1303"/>
      <c r="K29" s="1291"/>
      <c r="L29" s="1291"/>
      <c r="M29" s="1291"/>
      <c r="N29" s="1291"/>
      <c r="O29" s="1292"/>
      <c r="P29" s="1304"/>
      <c r="Q29" s="1293"/>
      <c r="R29" s="1293"/>
      <c r="S29" s="1293"/>
      <c r="T29" s="1293"/>
      <c r="U29" s="1294"/>
      <c r="V29" s="1304"/>
      <c r="W29" s="1293"/>
      <c r="X29" s="1293"/>
      <c r="Y29" s="1293"/>
      <c r="Z29" s="1293"/>
      <c r="AA29" s="1294"/>
      <c r="AB29" s="1283"/>
      <c r="AC29" s="1284"/>
      <c r="AD29" s="1284"/>
      <c r="AE29" s="1284"/>
      <c r="AF29" s="1284"/>
      <c r="AG29" s="1286"/>
      <c r="AH29" s="1289"/>
      <c r="AI29" s="1290"/>
      <c r="AJ29" s="1290"/>
      <c r="AK29" s="1290"/>
      <c r="AL29" s="1290"/>
      <c r="AM29" s="1296"/>
      <c r="AN29" s="14"/>
      <c r="AO29" s="1089"/>
      <c r="AP29" s="1090"/>
      <c r="AQ29" s="1090"/>
      <c r="AR29" s="1090"/>
      <c r="AS29" s="1090"/>
      <c r="AT29" s="1091"/>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c r="A30" s="14"/>
      <c r="B30" s="1015"/>
      <c r="C30" s="1015"/>
      <c r="D30" s="1016"/>
      <c r="E30" s="1052" t="s">
        <v>332</v>
      </c>
      <c r="F30" s="1279"/>
      <c r="G30" s="1279"/>
      <c r="H30" s="1279"/>
      <c r="I30" s="1279"/>
      <c r="J30" s="1312" t="str">
        <f>IF(AND('Mapa R. Fiscal'!$H$10="Baja",'Mapa R. Fiscal'!$L$10="Leve"),CONCATENATE("R",'Mapa R. Fiscal'!$A$10),"")</f>
        <v/>
      </c>
      <c r="K30" s="1313"/>
      <c r="L30" s="1313" t="str">
        <f>IF(AND('Mapa R. Fiscal'!$H$16="Baja",'Mapa R. Fiscal'!$L$16="Leve"),CONCATENATE("R",'Mapa R. Fiscal'!$A$16),"")</f>
        <v/>
      </c>
      <c r="M30" s="1313"/>
      <c r="N30" s="1313" t="str">
        <f>IF(AND('Mapa R. Fiscal'!$H$22="Baja",'Mapa R. Fiscal'!$L$22="Leve"),CONCATENATE("R",'Mapa R. Fiscal'!$A$22),"")</f>
        <v/>
      </c>
      <c r="O30" s="1314"/>
      <c r="P30" s="1311" t="str">
        <f>IF(AND('Mapa R. Fiscal'!$H$10="Baja",'Mapa R. Fiscal'!$L$10="Menor"),CONCATENATE("R",'Mapa R. Fiscal'!$A$10),"")</f>
        <v/>
      </c>
      <c r="Q30" s="1311"/>
      <c r="R30" s="1311" t="str">
        <f>IF(AND('Mapa R. Fiscal'!$H$16="Baja",'Mapa R. Fiscal'!$L$16="Menor"),CONCATENATE("R",'Mapa R. Fiscal'!$A$16),"")</f>
        <v/>
      </c>
      <c r="S30" s="1311"/>
      <c r="T30" s="1311" t="str">
        <f>IF(AND('Mapa R. Fiscal'!$H$22="Baja",'Mapa R. Fiscal'!$L$22="Menor"),CONCATENATE("R",'Mapa R. Fiscal'!$A$22),"")</f>
        <v/>
      </c>
      <c r="U30" s="1315"/>
      <c r="V30" s="1310" t="str">
        <f>IF(AND('Mapa R. Fiscal'!$H$10="Baja",'Mapa R. Fiscal'!$L$10="Moderado"),CONCATENATE("R",'Mapa R. Fiscal'!$A$10),"")</f>
        <v/>
      </c>
      <c r="W30" s="1311"/>
      <c r="X30" s="1311" t="str">
        <f>IF(AND('Mapa R. Fiscal'!$H$16="Baja",'Mapa R. Fiscal'!$L$16="Moderado"),CONCATENATE("R",'Mapa R. Fiscal'!$A$16),"")</f>
        <v/>
      </c>
      <c r="Y30" s="1311"/>
      <c r="Z30" s="1311" t="str">
        <f>IF(AND('Mapa R. Fiscal'!$H$22="Baja",'Mapa R. Fiscal'!$L$22="Moderado"),CONCATENATE("R",'Mapa R. Fiscal'!$A$22),"")</f>
        <v/>
      </c>
      <c r="AA30" s="1315"/>
      <c r="AB30" s="1316" t="str">
        <f>IF(AND('Mapa R. Fiscal'!$H$10="Baja",'Mapa R. Fiscal'!$L$10="Mayor"),CONCATENATE("R",'Mapa R. Fiscal'!$A$10),"")</f>
        <v/>
      </c>
      <c r="AC30" s="1305"/>
      <c r="AD30" s="1305" t="str">
        <f>IF(AND('Mapa R. Fiscal'!$H$16="Baja",'Mapa R. Fiscal'!$L$16="Mayor"),CONCATENATE("R",'Mapa R. Fiscal'!$A$16),"")</f>
        <v/>
      </c>
      <c r="AE30" s="1305"/>
      <c r="AF30" s="1305" t="str">
        <f>IF(AND('Mapa R. Fiscal'!$H$22="Baja",'Mapa R. Fiscal'!$L$22="Mayor"),CONCATENATE("R",'Mapa R. Fiscal'!$A$22),"")</f>
        <v/>
      </c>
      <c r="AG30" s="1306"/>
      <c r="AH30" s="1307" t="str">
        <f>IF(AND('Mapa R. Fiscal'!$H$10="Baja",'Mapa R. Fiscal'!$L$10="Catastrófico"),CONCATENATE("R",'Mapa R. Fiscal'!$A$10),"")</f>
        <v/>
      </c>
      <c r="AI30" s="1308"/>
      <c r="AJ30" s="1308" t="str">
        <f>IF(AND('Mapa R. Fiscal'!$H$16="Baja",'Mapa R. Fiscal'!$L$16="Catastrófico"),CONCATENATE("R",'Mapa R. Fiscal'!$A$16),"")</f>
        <v/>
      </c>
      <c r="AK30" s="1308"/>
      <c r="AL30" s="1308" t="str">
        <f>IF(AND('Mapa R. Fiscal'!$H$22="Baja",'Mapa R. Fiscal'!$L$22="Catastrófico"),CONCATENATE("R",'Mapa R. Fiscal'!$A$22),"")</f>
        <v/>
      </c>
      <c r="AM30" s="1309"/>
      <c r="AN30" s="14"/>
      <c r="AO30" s="1317" t="s">
        <v>333</v>
      </c>
      <c r="AP30" s="1092"/>
      <c r="AQ30" s="1092"/>
      <c r="AR30" s="1092"/>
      <c r="AS30" s="1092"/>
      <c r="AT30" s="131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c r="A31" s="14"/>
      <c r="B31" s="1015"/>
      <c r="C31" s="1015"/>
      <c r="D31" s="1016"/>
      <c r="E31" s="1047"/>
      <c r="F31" s="1045"/>
      <c r="G31" s="1045"/>
      <c r="H31" s="1045"/>
      <c r="I31" s="1045"/>
      <c r="J31" s="1297"/>
      <c r="K31" s="1298"/>
      <c r="L31" s="1298"/>
      <c r="M31" s="1298"/>
      <c r="N31" s="1298"/>
      <c r="O31" s="1301"/>
      <c r="P31" s="1291"/>
      <c r="Q31" s="1291"/>
      <c r="R31" s="1291"/>
      <c r="S31" s="1291"/>
      <c r="T31" s="1291"/>
      <c r="U31" s="1292"/>
      <c r="V31" s="1303"/>
      <c r="W31" s="1291"/>
      <c r="X31" s="1291"/>
      <c r="Y31" s="1291"/>
      <c r="Z31" s="1291"/>
      <c r="AA31" s="1292"/>
      <c r="AB31" s="1281"/>
      <c r="AC31" s="1282"/>
      <c r="AD31" s="1282"/>
      <c r="AE31" s="1282"/>
      <c r="AF31" s="1282"/>
      <c r="AG31" s="1285"/>
      <c r="AH31" s="1287"/>
      <c r="AI31" s="1288"/>
      <c r="AJ31" s="1288"/>
      <c r="AK31" s="1288"/>
      <c r="AL31" s="1288"/>
      <c r="AM31" s="1295"/>
      <c r="AN31" s="14"/>
      <c r="AO31" s="1319"/>
      <c r="AP31" s="1093"/>
      <c r="AQ31" s="1093"/>
      <c r="AR31" s="1093"/>
      <c r="AS31" s="1093"/>
      <c r="AT31" s="132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c r="A32" s="14"/>
      <c r="B32" s="1015"/>
      <c r="C32" s="1015"/>
      <c r="D32" s="1016"/>
      <c r="E32" s="1047"/>
      <c r="F32" s="1045"/>
      <c r="G32" s="1045"/>
      <c r="H32" s="1045"/>
      <c r="I32" s="1045"/>
      <c r="J32" s="1297" t="str">
        <f>IF(AND('Mapa R. Fiscal'!$H$28="Baja",'Mapa R. Fiscal'!$L$28="Leve"),CONCATENATE("R",'Mapa R. Fiscal'!$A$28),"")</f>
        <v/>
      </c>
      <c r="K32" s="1298"/>
      <c r="L32" s="1298" t="str">
        <f>IF(AND('Mapa R. Fiscal'!$H$34="Baja",'Mapa R. Fiscal'!$L$34="Leve"),CONCATENATE("R",'Mapa R. Fiscal'!$A$34),"")</f>
        <v/>
      </c>
      <c r="M32" s="1298"/>
      <c r="N32" s="1298" t="str">
        <f>IF(AND('Mapa R. Fiscal'!$H$40="Baja",'Mapa R. Fiscal'!$L$40="Leve"),CONCATENATE("R",'Mapa R. Fiscal'!$A$40),"")</f>
        <v/>
      </c>
      <c r="O32" s="1301"/>
      <c r="P32" s="1291" t="str">
        <f>IF(AND('Mapa R. Fiscal'!$H$28="Baja",'Mapa R. Fiscal'!$L$28="Menor"),CONCATENATE("R",'Mapa R. Fiscal'!$A$28),"")</f>
        <v/>
      </c>
      <c r="Q32" s="1291"/>
      <c r="R32" s="1291" t="str">
        <f>IF(AND('Mapa R. Fiscal'!$H$34="Baja",'Mapa R. Fiscal'!$L$34="Menor"),CONCATENATE("R",'Mapa R. Fiscal'!$A$34),"")</f>
        <v/>
      </c>
      <c r="S32" s="1291"/>
      <c r="T32" s="1291" t="str">
        <f>IF(AND('Mapa R. Fiscal'!$H$40="Baja",'Mapa R. Fiscal'!$L$40="Menor"),CONCATENATE("R",'Mapa R. Fiscal'!$A$40),"")</f>
        <v/>
      </c>
      <c r="U32" s="1292"/>
      <c r="V32" s="1303" t="str">
        <f>IF(AND('Mapa R. Fiscal'!$H$28="Baja",'Mapa R. Fiscal'!$L$28="Moderado"),CONCATENATE("R",'Mapa R. Fiscal'!$A$28),"")</f>
        <v/>
      </c>
      <c r="W32" s="1291"/>
      <c r="X32" s="1291" t="str">
        <f>IF(AND('Mapa R. Fiscal'!$H$34="Baja",'Mapa R. Fiscal'!$L$34="Moderado"),CONCATENATE("R",'Mapa R. Fiscal'!$A$34),"")</f>
        <v/>
      </c>
      <c r="Y32" s="1291"/>
      <c r="Z32" s="1291" t="str">
        <f>IF(AND('Mapa R. Fiscal'!$H$40="Baja",'Mapa R. Fiscal'!$L$40="Moderado"),CONCATENATE("R",'Mapa R. Fiscal'!$A$40),"")</f>
        <v/>
      </c>
      <c r="AA32" s="1292"/>
      <c r="AB32" s="1281" t="str">
        <f>IF(AND('Mapa R. Fiscal'!$H$28="Baja",'Mapa R. Fiscal'!$L$28="Mayor"),CONCATENATE("R",'Mapa R. Fiscal'!$A$28),"")</f>
        <v/>
      </c>
      <c r="AC32" s="1282"/>
      <c r="AD32" s="1282" t="str">
        <f>IF(AND('Mapa R. Fiscal'!$H$34="Baja",'Mapa R. Fiscal'!$L$34="Mayor"),CONCATENATE("R",'Mapa R. Fiscal'!$A$34),"")</f>
        <v/>
      </c>
      <c r="AE32" s="1282"/>
      <c r="AF32" s="1282" t="str">
        <f>IF(AND('Mapa R. Fiscal'!$H$40="Baja",'Mapa R. Fiscal'!$L$40="Mayor"),CONCATENATE("R",'Mapa R. Fiscal'!$A$40),"")</f>
        <v/>
      </c>
      <c r="AG32" s="1285"/>
      <c r="AH32" s="1287" t="str">
        <f>IF(AND('Mapa R. Fiscal'!$H$28="Baja",'Mapa R. Fiscal'!$L$28="Catastrófico"),CONCATENATE("R",'Mapa R. Fiscal'!$A$28),"")</f>
        <v/>
      </c>
      <c r="AI32" s="1288"/>
      <c r="AJ32" s="1288" t="str">
        <f>IF(AND('Mapa R. Fiscal'!$H$34="Baja",'Mapa R. Fiscal'!$L$34="Catastrófico"),CONCATENATE("R",'Mapa R. Fiscal'!$A$34),"")</f>
        <v/>
      </c>
      <c r="AK32" s="1288"/>
      <c r="AL32" s="1288" t="str">
        <f>IF(AND('Mapa R. Fiscal'!$H$40="Baja",'Mapa R. Fiscal'!$L$40="Catastrófico"),CONCATENATE("R",'Mapa R. Fiscal'!$A$40),"")</f>
        <v/>
      </c>
      <c r="AM32" s="1295"/>
      <c r="AN32" s="14"/>
      <c r="AO32" s="1319"/>
      <c r="AP32" s="1093"/>
      <c r="AQ32" s="1093"/>
      <c r="AR32" s="1093"/>
      <c r="AS32" s="1093"/>
      <c r="AT32" s="132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c r="A33" s="14"/>
      <c r="B33" s="1015"/>
      <c r="C33" s="1015"/>
      <c r="D33" s="1016"/>
      <c r="E33" s="1047"/>
      <c r="F33" s="1045"/>
      <c r="G33" s="1045"/>
      <c r="H33" s="1045"/>
      <c r="I33" s="1045"/>
      <c r="J33" s="1297"/>
      <c r="K33" s="1298"/>
      <c r="L33" s="1298"/>
      <c r="M33" s="1298"/>
      <c r="N33" s="1298"/>
      <c r="O33" s="1301"/>
      <c r="P33" s="1291"/>
      <c r="Q33" s="1291"/>
      <c r="R33" s="1291"/>
      <c r="S33" s="1291"/>
      <c r="T33" s="1291"/>
      <c r="U33" s="1292"/>
      <c r="V33" s="1303"/>
      <c r="W33" s="1291"/>
      <c r="X33" s="1291"/>
      <c r="Y33" s="1291"/>
      <c r="Z33" s="1291"/>
      <c r="AA33" s="1292"/>
      <c r="AB33" s="1281"/>
      <c r="AC33" s="1282"/>
      <c r="AD33" s="1282"/>
      <c r="AE33" s="1282"/>
      <c r="AF33" s="1282"/>
      <c r="AG33" s="1285"/>
      <c r="AH33" s="1287"/>
      <c r="AI33" s="1288"/>
      <c r="AJ33" s="1288"/>
      <c r="AK33" s="1288"/>
      <c r="AL33" s="1288"/>
      <c r="AM33" s="1295"/>
      <c r="AN33" s="14"/>
      <c r="AO33" s="1319"/>
      <c r="AP33" s="1093"/>
      <c r="AQ33" s="1093"/>
      <c r="AR33" s="1093"/>
      <c r="AS33" s="1093"/>
      <c r="AT33" s="132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c r="A34" s="14"/>
      <c r="B34" s="1015"/>
      <c r="C34" s="1015"/>
      <c r="D34" s="1016"/>
      <c r="E34" s="1047"/>
      <c r="F34" s="1045"/>
      <c r="G34" s="1045"/>
      <c r="H34" s="1045"/>
      <c r="I34" s="1045"/>
      <c r="J34" s="1297" t="str">
        <f>IF(AND('Mapa R. Fiscal'!$H$46="Baja",'Mapa R. Fiscal'!$L$46="Leve"),CONCATENATE("R",'Mapa R. Fiscal'!$A$46),"")</f>
        <v/>
      </c>
      <c r="K34" s="1298"/>
      <c r="L34" s="1298" t="str">
        <f>IF(AND('Mapa R. Fiscal'!$H$52="Baja",'Mapa R. Fiscal'!$L$52="Leve"),CONCATENATE("R",'Mapa R. Fiscal'!$A$52),"")</f>
        <v/>
      </c>
      <c r="M34" s="1298"/>
      <c r="N34" s="1298" t="str">
        <f>IF(AND('Mapa R. Fiscal'!$H$58="Baja",'Mapa R. Fiscal'!$L$58="Leve"),CONCATENATE("R",'Mapa R. Fiscal'!$A$58),"")</f>
        <v/>
      </c>
      <c r="O34" s="1301"/>
      <c r="P34" s="1291" t="str">
        <f>IF(AND('Mapa R. Fiscal'!$H$46="Baja",'Mapa R. Fiscal'!$L$46="Menor"),CONCATENATE("R",'Mapa R. Fiscal'!$A$46),"")</f>
        <v/>
      </c>
      <c r="Q34" s="1291"/>
      <c r="R34" s="1291" t="str">
        <f>IF(AND('Mapa R. Fiscal'!$H$52="Baja",'Mapa R. Fiscal'!$L$52="Menor"),CONCATENATE("R",'Mapa R. Fiscal'!$A$52),"")</f>
        <v/>
      </c>
      <c r="S34" s="1291"/>
      <c r="T34" s="1291" t="str">
        <f>IF(AND('Mapa R. Fiscal'!$H$58="Baja",'Mapa R. Fiscal'!$L$58="Menor"),CONCATENATE("R",'Mapa R. Fiscal'!$A$58),"")</f>
        <v/>
      </c>
      <c r="U34" s="1292"/>
      <c r="V34" s="1303" t="str">
        <f>IF(AND('Mapa R. Fiscal'!$H$46="Baja",'Mapa R. Fiscal'!$L$46="Moderado"),CONCATENATE("R",'Mapa R. Fiscal'!$A$46),"")</f>
        <v/>
      </c>
      <c r="W34" s="1291"/>
      <c r="X34" s="1291" t="str">
        <f>IF(AND('Mapa R. Fiscal'!$H$52="Baja",'Mapa R. Fiscal'!$L$52="Moderado"),CONCATENATE("R",'Mapa R. Fiscal'!$A$52),"")</f>
        <v/>
      </c>
      <c r="Y34" s="1291"/>
      <c r="Z34" s="1291" t="str">
        <f>IF(AND('Mapa R. Fiscal'!$H$58="Baja",'Mapa R. Fiscal'!$L$58="Moderado"),CONCATENATE("R",'Mapa R. Fiscal'!$A$58),"")</f>
        <v/>
      </c>
      <c r="AA34" s="1292"/>
      <c r="AB34" s="1281" t="str">
        <f>IF(AND('Mapa R. Fiscal'!$H$46="Baja",'Mapa R. Fiscal'!$L$46="Mayor"),CONCATENATE("R",'Mapa R. Fiscal'!$A$46),"")</f>
        <v/>
      </c>
      <c r="AC34" s="1282"/>
      <c r="AD34" s="1282" t="str">
        <f>IF(AND('Mapa R. Fiscal'!$H$52="Baja",'Mapa R. Fiscal'!$L$52="Mayor"),CONCATENATE("R",'Mapa R. Fiscal'!$A$52),"")</f>
        <v/>
      </c>
      <c r="AE34" s="1282"/>
      <c r="AF34" s="1282" t="str">
        <f>IF(AND('Mapa R. Fiscal'!$H$58="Baja",'Mapa R. Fiscal'!$L$58="Mayor"),CONCATENATE("R",'Mapa R. Fiscal'!$A$58),"")</f>
        <v/>
      </c>
      <c r="AG34" s="1285"/>
      <c r="AH34" s="1287" t="str">
        <f>IF(AND('Mapa R. Fiscal'!$H$46="Baja",'Mapa R. Fiscal'!$L$46="Catastrófico"),CONCATENATE("R",'Mapa R. Fiscal'!$A$46),"")</f>
        <v/>
      </c>
      <c r="AI34" s="1288"/>
      <c r="AJ34" s="1288" t="str">
        <f>IF(AND('Mapa R. Fiscal'!$H$52="Baja",'Mapa R. Fiscal'!$L$52="Catastrófico"),CONCATENATE("R",'Mapa R. Fiscal'!$A$52),"")</f>
        <v/>
      </c>
      <c r="AK34" s="1288"/>
      <c r="AL34" s="1288" t="str">
        <f>IF(AND('Mapa R. Fiscal'!$H$58="Baja",'Mapa R. Fiscal'!$L$58="Catastrófico"),CONCATENATE("R",'Mapa R. Fiscal'!$A$58),"")</f>
        <v/>
      </c>
      <c r="AM34" s="1295"/>
      <c r="AN34" s="14"/>
      <c r="AO34" s="1319"/>
      <c r="AP34" s="1093"/>
      <c r="AQ34" s="1093"/>
      <c r="AR34" s="1093"/>
      <c r="AS34" s="1093"/>
      <c r="AT34" s="132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c r="A35" s="14"/>
      <c r="B35" s="1015"/>
      <c r="C35" s="1015"/>
      <c r="D35" s="1016"/>
      <c r="E35" s="1047"/>
      <c r="F35" s="1045"/>
      <c r="G35" s="1045"/>
      <c r="H35" s="1045"/>
      <c r="I35" s="1045"/>
      <c r="J35" s="1297"/>
      <c r="K35" s="1298"/>
      <c r="L35" s="1298"/>
      <c r="M35" s="1298"/>
      <c r="N35" s="1298"/>
      <c r="O35" s="1301"/>
      <c r="P35" s="1291"/>
      <c r="Q35" s="1291"/>
      <c r="R35" s="1291"/>
      <c r="S35" s="1291"/>
      <c r="T35" s="1291"/>
      <c r="U35" s="1292"/>
      <c r="V35" s="1303"/>
      <c r="W35" s="1291"/>
      <c r="X35" s="1291"/>
      <c r="Y35" s="1291"/>
      <c r="Z35" s="1291"/>
      <c r="AA35" s="1292"/>
      <c r="AB35" s="1281"/>
      <c r="AC35" s="1282"/>
      <c r="AD35" s="1282"/>
      <c r="AE35" s="1282"/>
      <c r="AF35" s="1282"/>
      <c r="AG35" s="1285"/>
      <c r="AH35" s="1287"/>
      <c r="AI35" s="1288"/>
      <c r="AJ35" s="1288"/>
      <c r="AK35" s="1288"/>
      <c r="AL35" s="1288"/>
      <c r="AM35" s="1295"/>
      <c r="AN35" s="14"/>
      <c r="AO35" s="1319"/>
      <c r="AP35" s="1093"/>
      <c r="AQ35" s="1093"/>
      <c r="AR35" s="1093"/>
      <c r="AS35" s="1093"/>
      <c r="AT35" s="132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c r="A36" s="14"/>
      <c r="B36" s="1015"/>
      <c r="C36" s="1015"/>
      <c r="D36" s="1016"/>
      <c r="E36" s="1047"/>
      <c r="F36" s="1045"/>
      <c r="G36" s="1045"/>
      <c r="H36" s="1045"/>
      <c r="I36" s="1045"/>
      <c r="J36" s="1297" t="str">
        <f>IF(AND('Mapa R. Fiscal'!$H$64="Baja",'Mapa R. Fiscal'!$L$64="Leve"),CONCATENATE("R",'Mapa R. Fiscal'!$A$64),"")</f>
        <v/>
      </c>
      <c r="K36" s="1298"/>
      <c r="L36" s="1298" t="str">
        <f>IF(AND('Mapa R. Fiscal'!$H$70="Baja",'Mapa R. Fiscal'!$L$70="Leve"),CONCATENATE("R",'Mapa R. Fiscal'!$A$70),"")</f>
        <v/>
      </c>
      <c r="M36" s="1298"/>
      <c r="N36" s="1298" t="str">
        <f>IF(AND('Mapa R. Fiscal'!$H$76="Baja",'Mapa R. Fiscal'!$L$76="Leve"),CONCATENATE("R",'Mapa R. Fiscal'!$A$76),"")</f>
        <v/>
      </c>
      <c r="O36" s="1301"/>
      <c r="P36" s="1291" t="str">
        <f>IF(AND('Mapa R. Fiscal'!$H$64="Baja",'Mapa R. Fiscal'!$L$64="Menor"),CONCATENATE("R",'Mapa R. Fiscal'!$A$64),"")</f>
        <v/>
      </c>
      <c r="Q36" s="1291"/>
      <c r="R36" s="1291" t="str">
        <f>IF(AND('Mapa R. Fiscal'!$H$70="Baja",'Mapa R. Fiscal'!$L$70="Menor"),CONCATENATE("R",'Mapa R. Fiscal'!$A$70),"")</f>
        <v/>
      </c>
      <c r="S36" s="1291"/>
      <c r="T36" s="1291" t="str">
        <f>IF(AND('Mapa R. Fiscal'!$H$76="Baja",'Mapa R. Fiscal'!$L$76="Menor"),CONCATENATE("R",'Mapa R. Fiscal'!$A$76),"")</f>
        <v/>
      </c>
      <c r="U36" s="1292"/>
      <c r="V36" s="1303" t="str">
        <f>IF(AND('Mapa R. Fiscal'!$H$64="Baja",'Mapa R. Fiscal'!$L$64="Moderado"),CONCATENATE("R",'Mapa R. Fiscal'!$A$64),"")</f>
        <v/>
      </c>
      <c r="W36" s="1291"/>
      <c r="X36" s="1291" t="str">
        <f>IF(AND('Mapa R. Fiscal'!$H$70="Baja",'Mapa R. Fiscal'!$L$70="Moderado"),CONCATENATE("R",'Mapa R. Fiscal'!$A$70),"")</f>
        <v/>
      </c>
      <c r="Y36" s="1291"/>
      <c r="Z36" s="1291" t="str">
        <f>IF(AND('Mapa R. Fiscal'!$H$76="Baja",'Mapa R. Fiscal'!$L$76="Moderado"),CONCATENATE("R",'Mapa R. Fiscal'!$A$76),"")</f>
        <v/>
      </c>
      <c r="AA36" s="1292"/>
      <c r="AB36" s="1281" t="str">
        <f>IF(AND('Mapa R. Fiscal'!$H$64="Baja",'Mapa R. Fiscal'!$L$64="Mayor"),CONCATENATE("R",'Mapa R. Fiscal'!$A$64),"")</f>
        <v/>
      </c>
      <c r="AC36" s="1282"/>
      <c r="AD36" s="1282" t="str">
        <f>IF(AND('Mapa R. Fiscal'!$H$70="Baja",'Mapa R. Fiscal'!$L$70="Mayor"),CONCATENATE("R",'Mapa R. Fiscal'!$A$70),"")</f>
        <v/>
      </c>
      <c r="AE36" s="1282"/>
      <c r="AF36" s="1282" t="str">
        <f>IF(AND('Mapa R. Fiscal'!$H$76="Baja",'Mapa R. Fiscal'!$L$76="Mayor"),CONCATENATE("R",'Mapa R. Fiscal'!$A$76),"")</f>
        <v/>
      </c>
      <c r="AG36" s="1285"/>
      <c r="AH36" s="1287" t="str">
        <f>IF(AND('Mapa R. Fiscal'!$H$64="Baja",'Mapa R. Fiscal'!$L$64="Catastrófico"),CONCATENATE("R",'Mapa R. Fiscal'!$A$64),"")</f>
        <v/>
      </c>
      <c r="AI36" s="1288"/>
      <c r="AJ36" s="1288" t="str">
        <f>IF(AND('Mapa R. Fiscal'!$H$70="Baja",'Mapa R. Fiscal'!$L$70="Catastrófico"),CONCATENATE("R",'Mapa R. Fiscal'!$A$70),"")</f>
        <v/>
      </c>
      <c r="AK36" s="1288"/>
      <c r="AL36" s="1288" t="str">
        <f>IF(AND('Mapa R. Fiscal'!$H$76="Baja",'Mapa R. Fiscal'!$L$76="Catastrófico"),CONCATENATE("R",'Mapa R. Fiscal'!$A$76),"")</f>
        <v/>
      </c>
      <c r="AM36" s="1295"/>
      <c r="AN36" s="14"/>
      <c r="AO36" s="1319"/>
      <c r="AP36" s="1093"/>
      <c r="AQ36" s="1093"/>
      <c r="AR36" s="1093"/>
      <c r="AS36" s="1093"/>
      <c r="AT36" s="1320"/>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c r="A37" s="14"/>
      <c r="B37" s="1015"/>
      <c r="C37" s="1015"/>
      <c r="D37" s="1016"/>
      <c r="E37" s="1048"/>
      <c r="F37" s="1049"/>
      <c r="G37" s="1049"/>
      <c r="H37" s="1049"/>
      <c r="I37" s="1049"/>
      <c r="J37" s="1299"/>
      <c r="K37" s="1300"/>
      <c r="L37" s="1300"/>
      <c r="M37" s="1300"/>
      <c r="N37" s="1300"/>
      <c r="O37" s="1302"/>
      <c r="P37" s="1293"/>
      <c r="Q37" s="1293"/>
      <c r="R37" s="1293"/>
      <c r="S37" s="1293"/>
      <c r="T37" s="1293"/>
      <c r="U37" s="1294"/>
      <c r="V37" s="1304"/>
      <c r="W37" s="1293"/>
      <c r="X37" s="1293"/>
      <c r="Y37" s="1293"/>
      <c r="Z37" s="1293"/>
      <c r="AA37" s="1294"/>
      <c r="AB37" s="1283"/>
      <c r="AC37" s="1284"/>
      <c r="AD37" s="1284"/>
      <c r="AE37" s="1284"/>
      <c r="AF37" s="1284"/>
      <c r="AG37" s="1286"/>
      <c r="AH37" s="1289"/>
      <c r="AI37" s="1290"/>
      <c r="AJ37" s="1290"/>
      <c r="AK37" s="1290"/>
      <c r="AL37" s="1290"/>
      <c r="AM37" s="1296"/>
      <c r="AN37" s="14"/>
      <c r="AO37" s="1321"/>
      <c r="AP37" s="1322"/>
      <c r="AQ37" s="1322"/>
      <c r="AR37" s="1322"/>
      <c r="AS37" s="1322"/>
      <c r="AT37" s="1323"/>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c r="A38" s="14"/>
      <c r="B38" s="1015"/>
      <c r="C38" s="1015"/>
      <c r="D38" s="1016"/>
      <c r="E38" s="1052" t="s">
        <v>334</v>
      </c>
      <c r="F38" s="1279"/>
      <c r="G38" s="1279"/>
      <c r="H38" s="1279"/>
      <c r="I38" s="1280"/>
      <c r="J38" s="1312" t="str">
        <f>IF(AND('Mapa R. Fiscal'!$H$10="Muy Baja",'Mapa R. Fiscal'!$L$10="Leve"),CONCATENATE("R",'Mapa R. Fiscal'!$A$10),"")</f>
        <v/>
      </c>
      <c r="K38" s="1313"/>
      <c r="L38" s="1313" t="str">
        <f>IF(AND('Mapa R. Fiscal'!$H$16="Muy Baja",'Mapa R. Fiscal'!$L$16="Leve"),CONCATENATE("R",'Mapa R. Fiscal'!$A$16),"")</f>
        <v/>
      </c>
      <c r="M38" s="1313"/>
      <c r="N38" s="1313" t="str">
        <f>IF(AND('Mapa R. Fiscal'!$H$22="Muy Baja",'Mapa R. Fiscal'!$L$22="Leve"),CONCATENATE("R",'Mapa R. Fiscal'!$A$22),"")</f>
        <v/>
      </c>
      <c r="O38" s="1314"/>
      <c r="P38" s="1312" t="str">
        <f>IF(AND('Mapa R. Fiscal'!$H$10="Muy Baja",'Mapa R. Fiscal'!$L$10="Menor"),CONCATENATE("R",'Mapa R. Fiscal'!$A$10),"")</f>
        <v/>
      </c>
      <c r="Q38" s="1313"/>
      <c r="R38" s="1313" t="str">
        <f>IF(AND('Mapa R. Fiscal'!$H$16="Muy Baja",'Mapa R. Fiscal'!$L$16="Menor"),CONCATENATE("R",'Mapa R. Fiscal'!$A$16),"")</f>
        <v/>
      </c>
      <c r="S38" s="1313"/>
      <c r="T38" s="1313" t="str">
        <f>IF(AND('Mapa R. Fiscal'!$H$22="Muy Baja",'Mapa R. Fiscal'!$L$22="Menor"),CONCATENATE("R",'Mapa R. Fiscal'!$A$22),"")</f>
        <v/>
      </c>
      <c r="U38" s="1314"/>
      <c r="V38" s="1310" t="str">
        <f>IF(AND('Mapa R. Fiscal'!$H$10="Muy Baja",'Mapa R. Fiscal'!$L$10="Moderado"),CONCATENATE("R",'Mapa R. Fiscal'!$A$10),"")</f>
        <v/>
      </c>
      <c r="W38" s="1311"/>
      <c r="X38" s="1311" t="str">
        <f>IF(AND('Mapa R. Fiscal'!$H$16="Muy Baja",'Mapa R. Fiscal'!$L$16="Moderado"),CONCATENATE("R",'Mapa R. Fiscal'!$A$16),"")</f>
        <v/>
      </c>
      <c r="Y38" s="1311"/>
      <c r="Z38" s="1311" t="str">
        <f>IF(AND('Mapa R. Fiscal'!$H$22="Muy Baja",'Mapa R. Fiscal'!$L$22="Moderado"),CONCATENATE("R",'Mapa R. Fiscal'!$A$22),"")</f>
        <v/>
      </c>
      <c r="AA38" s="1315"/>
      <c r="AB38" s="1316" t="str">
        <f>IF(AND('Mapa R. Fiscal'!$H$10="Muy Baja",'Mapa R. Fiscal'!$L$10="Mayor"),CONCATENATE("R",'Mapa R. Fiscal'!$A$10),"")</f>
        <v/>
      </c>
      <c r="AC38" s="1305"/>
      <c r="AD38" s="1305" t="str">
        <f>IF(AND('Mapa R. Fiscal'!$H$16="Muy Baja",'Mapa R. Fiscal'!$L$16="Mayor"),CONCATENATE("R",'Mapa R. Fiscal'!$A$16),"")</f>
        <v/>
      </c>
      <c r="AE38" s="1305"/>
      <c r="AF38" s="1305" t="str">
        <f>IF(AND('Mapa R. Fiscal'!$H$22="Muy Baja",'Mapa R. Fiscal'!$L$22="Mayor"),CONCATENATE("R",'Mapa R. Fiscal'!$A$22),"")</f>
        <v/>
      </c>
      <c r="AG38" s="1306"/>
      <c r="AH38" s="1307" t="str">
        <f>IF(AND('Mapa R. Fiscal'!$H$10="Muy Baja",'Mapa R. Fiscal'!$L$10="Catastrófico"),CONCATENATE("R",'Mapa R. Fiscal'!$A$10),"")</f>
        <v/>
      </c>
      <c r="AI38" s="1308"/>
      <c r="AJ38" s="1308" t="str">
        <f>IF(AND('Mapa R. Fiscal'!$H$16="Muy Baja",'Mapa R. Fiscal'!$L$16="Catastrófico"),CONCATENATE("R",'Mapa R. Fiscal'!$A$16),"")</f>
        <v/>
      </c>
      <c r="AK38" s="1308"/>
      <c r="AL38" s="1308" t="str">
        <f>IF(AND('Mapa R. Fiscal'!$H$22="Muy Baja",'Mapa R. Fiscal'!$L$22="Catastrófico"),CONCATENATE("R",'Mapa R. Fiscal'!$A$22),"")</f>
        <v/>
      </c>
      <c r="AM38" s="1309"/>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c r="A39" s="14"/>
      <c r="B39" s="1015"/>
      <c r="C39" s="1015"/>
      <c r="D39" s="1016"/>
      <c r="E39" s="1047"/>
      <c r="F39" s="1045"/>
      <c r="G39" s="1045"/>
      <c r="H39" s="1045"/>
      <c r="I39" s="1046"/>
      <c r="J39" s="1297"/>
      <c r="K39" s="1298"/>
      <c r="L39" s="1298"/>
      <c r="M39" s="1298"/>
      <c r="N39" s="1298"/>
      <c r="O39" s="1301"/>
      <c r="P39" s="1297"/>
      <c r="Q39" s="1298"/>
      <c r="R39" s="1298"/>
      <c r="S39" s="1298"/>
      <c r="T39" s="1298"/>
      <c r="U39" s="1301"/>
      <c r="V39" s="1303"/>
      <c r="W39" s="1291"/>
      <c r="X39" s="1291"/>
      <c r="Y39" s="1291"/>
      <c r="Z39" s="1291"/>
      <c r="AA39" s="1292"/>
      <c r="AB39" s="1281"/>
      <c r="AC39" s="1282"/>
      <c r="AD39" s="1282"/>
      <c r="AE39" s="1282"/>
      <c r="AF39" s="1282"/>
      <c r="AG39" s="1285"/>
      <c r="AH39" s="1287"/>
      <c r="AI39" s="1288"/>
      <c r="AJ39" s="1288"/>
      <c r="AK39" s="1288"/>
      <c r="AL39" s="1288"/>
      <c r="AM39" s="129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c r="A40" s="14"/>
      <c r="B40" s="1015"/>
      <c r="C40" s="1015"/>
      <c r="D40" s="1016"/>
      <c r="E40" s="1047"/>
      <c r="F40" s="1045"/>
      <c r="G40" s="1045"/>
      <c r="H40" s="1045"/>
      <c r="I40" s="1046"/>
      <c r="J40" s="1297" t="str">
        <f>IF(AND('Mapa R. Fiscal'!$H$28="Muy Baja",'Mapa R. Fiscal'!$L$28="Leve"),CONCATENATE("R",'Mapa R. Fiscal'!$A$28),"")</f>
        <v/>
      </c>
      <c r="K40" s="1298"/>
      <c r="L40" s="1298" t="str">
        <f>IF(AND('Mapa R. Fiscal'!$H$34="Muy Baja",'Mapa R. Fiscal'!$L$34="Leve"),CONCATENATE("R",'Mapa R. Fiscal'!$A$34),"")</f>
        <v/>
      </c>
      <c r="M40" s="1298"/>
      <c r="N40" s="1298" t="str">
        <f>IF(AND('Mapa R. Fiscal'!$H$40="Muy Baja",'Mapa R. Fiscal'!$L$40="Leve"),CONCATENATE("R",'Mapa R. Fiscal'!$A$40),"")</f>
        <v/>
      </c>
      <c r="O40" s="1301"/>
      <c r="P40" s="1297" t="str">
        <f>IF(AND('Mapa R. Fiscal'!$H$28="Muy Baja",'Mapa R. Fiscal'!$L$28="Menor"),CONCATENATE("R",'Mapa R. Fiscal'!$A$28),"")</f>
        <v/>
      </c>
      <c r="Q40" s="1298"/>
      <c r="R40" s="1298" t="str">
        <f>IF(AND('Mapa R. Fiscal'!$H$34="Muy Baja",'Mapa R. Fiscal'!$L$34="Menor"),CONCATENATE("R",'Mapa R. Fiscal'!$A$34),"")</f>
        <v/>
      </c>
      <c r="S40" s="1298"/>
      <c r="T40" s="1298" t="str">
        <f>IF(AND('Mapa R. Fiscal'!$H$40="Muy Baja",'Mapa R. Fiscal'!$L$40="Menor"),CONCATENATE("R",'Mapa R. Fiscal'!$A$40),"")</f>
        <v/>
      </c>
      <c r="U40" s="1301"/>
      <c r="V40" s="1303" t="str">
        <f>IF(AND('Mapa R. Fiscal'!$H$28="Muy Baja",'Mapa R. Fiscal'!$L$28="Moderado"),CONCATENATE("R",'Mapa R. Fiscal'!$A$28),"")</f>
        <v/>
      </c>
      <c r="W40" s="1291"/>
      <c r="X40" s="1291" t="str">
        <f>IF(AND('Mapa R. Fiscal'!$H$34="Muy Baja",'Mapa R. Fiscal'!$L$34="Moderado"),CONCATENATE("R",'Mapa R. Fiscal'!$A$34),"")</f>
        <v/>
      </c>
      <c r="Y40" s="1291"/>
      <c r="Z40" s="1291" t="str">
        <f>IF(AND('Mapa R. Fiscal'!$H$40="Muy Baja",'Mapa R. Fiscal'!$L$40="Moderado"),CONCATENATE("R",'Mapa R. Fiscal'!$A$40),"")</f>
        <v/>
      </c>
      <c r="AA40" s="1292"/>
      <c r="AB40" s="1281" t="str">
        <f>IF(AND('Mapa R. Fiscal'!$H$28="Muy Baja",'Mapa R. Fiscal'!$L$28="Mayor"),CONCATENATE("R",'Mapa R. Fiscal'!$A$28),"")</f>
        <v/>
      </c>
      <c r="AC40" s="1282"/>
      <c r="AD40" s="1282" t="str">
        <f>IF(AND('Mapa R. Fiscal'!$H$34="Muy Baja",'Mapa R. Fiscal'!$L$34="Mayor"),CONCATENATE("R",'Mapa R. Fiscal'!$A$34),"")</f>
        <v/>
      </c>
      <c r="AE40" s="1282"/>
      <c r="AF40" s="1282" t="str">
        <f>IF(AND('Mapa R. Fiscal'!$H$40="Muy Baja",'Mapa R. Fiscal'!$L$40="Mayor"),CONCATENATE("R",'Mapa R. Fiscal'!$A$40),"")</f>
        <v/>
      </c>
      <c r="AG40" s="1285"/>
      <c r="AH40" s="1287" t="str">
        <f>IF(AND('Mapa R. Fiscal'!$H$28="Muy Baja",'Mapa R. Fiscal'!$L$28="Catastrófico"),CONCATENATE("R",'Mapa R. Fiscal'!$A$28),"")</f>
        <v/>
      </c>
      <c r="AI40" s="1288"/>
      <c r="AJ40" s="1288" t="str">
        <f>IF(AND('Mapa R. Fiscal'!$H$34="Muy Baja",'Mapa R. Fiscal'!$L$34="Catastrófico"),CONCATENATE("R",'Mapa R. Fiscal'!$A$34),"")</f>
        <v/>
      </c>
      <c r="AK40" s="1288"/>
      <c r="AL40" s="1288" t="str">
        <f>IF(AND('Mapa R. Fiscal'!$H$40="Muy Baja",'Mapa R. Fiscal'!$L$40="Catastrófico"),CONCATENATE("R",'Mapa R. Fiscal'!$A$40),"")</f>
        <v/>
      </c>
      <c r="AM40" s="129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c r="A41" s="14"/>
      <c r="B41" s="1015"/>
      <c r="C41" s="1015"/>
      <c r="D41" s="1016"/>
      <c r="E41" s="1047"/>
      <c r="F41" s="1045"/>
      <c r="G41" s="1045"/>
      <c r="H41" s="1045"/>
      <c r="I41" s="1046"/>
      <c r="J41" s="1297"/>
      <c r="K41" s="1298"/>
      <c r="L41" s="1298"/>
      <c r="M41" s="1298"/>
      <c r="N41" s="1298"/>
      <c r="O41" s="1301"/>
      <c r="P41" s="1297"/>
      <c r="Q41" s="1298"/>
      <c r="R41" s="1298"/>
      <c r="S41" s="1298"/>
      <c r="T41" s="1298"/>
      <c r="U41" s="1301"/>
      <c r="V41" s="1303"/>
      <c r="W41" s="1291"/>
      <c r="X41" s="1291"/>
      <c r="Y41" s="1291"/>
      <c r="Z41" s="1291"/>
      <c r="AA41" s="1292"/>
      <c r="AB41" s="1281"/>
      <c r="AC41" s="1282"/>
      <c r="AD41" s="1282"/>
      <c r="AE41" s="1282"/>
      <c r="AF41" s="1282"/>
      <c r="AG41" s="1285"/>
      <c r="AH41" s="1287"/>
      <c r="AI41" s="1288"/>
      <c r="AJ41" s="1288"/>
      <c r="AK41" s="1288"/>
      <c r="AL41" s="1288"/>
      <c r="AM41" s="129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c r="A42" s="14"/>
      <c r="B42" s="1015"/>
      <c r="C42" s="1015"/>
      <c r="D42" s="1016"/>
      <c r="E42" s="1047"/>
      <c r="F42" s="1045"/>
      <c r="G42" s="1045"/>
      <c r="H42" s="1045"/>
      <c r="I42" s="1046"/>
      <c r="J42" s="1297" t="str">
        <f>IF(AND('Mapa R. Fiscal'!$H$46="Muy Baja",'Mapa R. Fiscal'!$L$46="Leve"),CONCATENATE("R",'Mapa R. Fiscal'!$A$46),"")</f>
        <v/>
      </c>
      <c r="K42" s="1298"/>
      <c r="L42" s="1298" t="str">
        <f>IF(AND('Mapa R. Fiscal'!$H$52="Muy Baja",'Mapa R. Fiscal'!$L$52="Leve"),CONCATENATE("R",'Mapa R. Fiscal'!$A$52),"")</f>
        <v/>
      </c>
      <c r="M42" s="1298"/>
      <c r="N42" s="1298" t="str">
        <f>IF(AND('Mapa R. Fiscal'!$H$58="Muy Baja",'Mapa R. Fiscal'!$L$58="Leve"),CONCATENATE("R",'Mapa R. Fiscal'!$A$58),"")</f>
        <v/>
      </c>
      <c r="O42" s="1301"/>
      <c r="P42" s="1297" t="str">
        <f>IF(AND('Mapa R. Fiscal'!$H$46="Muy Baja",'Mapa R. Fiscal'!$L$46="Menor"),CONCATENATE("R",'Mapa R. Fiscal'!$A$46),"")</f>
        <v/>
      </c>
      <c r="Q42" s="1298"/>
      <c r="R42" s="1298" t="str">
        <f>IF(AND('Mapa R. Fiscal'!$H$52="Muy Baja",'Mapa R. Fiscal'!$L$52="Menor"),CONCATENATE("R",'Mapa R. Fiscal'!$A$52),"")</f>
        <v/>
      </c>
      <c r="S42" s="1298"/>
      <c r="T42" s="1298" t="str">
        <f>IF(AND('Mapa R. Fiscal'!$H$58="Muy Baja",'Mapa R. Fiscal'!$L$58="Menor"),CONCATENATE("R",'Mapa R. Fiscal'!$A$58),"")</f>
        <v/>
      </c>
      <c r="U42" s="1301"/>
      <c r="V42" s="1303" t="str">
        <f>IF(AND('Mapa R. Fiscal'!$H$46="Muy Baja",'Mapa R. Fiscal'!$L$46="Moderado"),CONCATENATE("R",'Mapa R. Fiscal'!$A$46),"")</f>
        <v/>
      </c>
      <c r="W42" s="1291"/>
      <c r="X42" s="1291" t="str">
        <f>IF(AND('Mapa R. Fiscal'!$H$52="Muy Baja",'Mapa R. Fiscal'!$L$52="Moderado"),CONCATENATE("R",'Mapa R. Fiscal'!$A$52),"")</f>
        <v/>
      </c>
      <c r="Y42" s="1291"/>
      <c r="Z42" s="1291" t="str">
        <f>IF(AND('Mapa R. Fiscal'!$H$58="Muy Baja",'Mapa R. Fiscal'!$L$58="Moderado"),CONCATENATE("R",'Mapa R. Fiscal'!$A$58),"")</f>
        <v/>
      </c>
      <c r="AA42" s="1292"/>
      <c r="AB42" s="1281" t="str">
        <f>IF(AND('Mapa R. Fiscal'!$H$46="Muy Baja",'Mapa R. Fiscal'!$L$46="Mayor"),CONCATENATE("R",'Mapa R. Fiscal'!$A$46),"")</f>
        <v/>
      </c>
      <c r="AC42" s="1282"/>
      <c r="AD42" s="1282" t="str">
        <f>IF(AND('Mapa R. Fiscal'!$H$52="Muy Baja",'Mapa R. Fiscal'!$L$52="Mayor"),CONCATENATE("R",'Mapa R. Fiscal'!$A$52),"")</f>
        <v/>
      </c>
      <c r="AE42" s="1282"/>
      <c r="AF42" s="1282" t="str">
        <f>IF(AND('Mapa R. Fiscal'!$H$58="Muy Baja",'Mapa R. Fiscal'!$L$58="Mayor"),CONCATENATE("R",'Mapa R. Fiscal'!$A$58),"")</f>
        <v/>
      </c>
      <c r="AG42" s="1285"/>
      <c r="AH42" s="1287" t="str">
        <f>IF(AND('Mapa R. Fiscal'!$H$46="Muy Baja",'Mapa R. Fiscal'!$L$46="Catastrófico"),CONCATENATE("R",'Mapa R. Fiscal'!$A$46),"")</f>
        <v/>
      </c>
      <c r="AI42" s="1288"/>
      <c r="AJ42" s="1288" t="str">
        <f>IF(AND('Mapa R. Fiscal'!$H$52="Muy Baja",'Mapa R. Fiscal'!$L$52="Catastrófico"),CONCATENATE("R",'Mapa R. Fiscal'!$A$52),"")</f>
        <v/>
      </c>
      <c r="AK42" s="1288"/>
      <c r="AL42" s="1288" t="str">
        <f>IF(AND('Mapa R. Fiscal'!$H$58="Muy Baja",'Mapa R. Fiscal'!$L$58="Catastrófico"),CONCATENATE("R",'Mapa R. Fiscal'!$A$58),"")</f>
        <v/>
      </c>
      <c r="AM42" s="129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c r="A43" s="14"/>
      <c r="B43" s="1015"/>
      <c r="C43" s="1015"/>
      <c r="D43" s="1016"/>
      <c r="E43" s="1047"/>
      <c r="F43" s="1045"/>
      <c r="G43" s="1045"/>
      <c r="H43" s="1045"/>
      <c r="I43" s="1046"/>
      <c r="J43" s="1297"/>
      <c r="K43" s="1298"/>
      <c r="L43" s="1298"/>
      <c r="M43" s="1298"/>
      <c r="N43" s="1298"/>
      <c r="O43" s="1301"/>
      <c r="P43" s="1297"/>
      <c r="Q43" s="1298"/>
      <c r="R43" s="1298"/>
      <c r="S43" s="1298"/>
      <c r="T43" s="1298"/>
      <c r="U43" s="1301"/>
      <c r="V43" s="1303"/>
      <c r="W43" s="1291"/>
      <c r="X43" s="1291"/>
      <c r="Y43" s="1291"/>
      <c r="Z43" s="1291"/>
      <c r="AA43" s="1292"/>
      <c r="AB43" s="1281"/>
      <c r="AC43" s="1282"/>
      <c r="AD43" s="1282"/>
      <c r="AE43" s="1282"/>
      <c r="AF43" s="1282"/>
      <c r="AG43" s="1285"/>
      <c r="AH43" s="1287"/>
      <c r="AI43" s="1288"/>
      <c r="AJ43" s="1288"/>
      <c r="AK43" s="1288"/>
      <c r="AL43" s="1288"/>
      <c r="AM43" s="129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c r="A44" s="14"/>
      <c r="B44" s="1015"/>
      <c r="C44" s="1015"/>
      <c r="D44" s="1016"/>
      <c r="E44" s="1047"/>
      <c r="F44" s="1045"/>
      <c r="G44" s="1045"/>
      <c r="H44" s="1045"/>
      <c r="I44" s="1046"/>
      <c r="J44" s="1297" t="str">
        <f>IF(AND('Mapa R. Fiscal'!$H$64="Muy Baja",'Mapa R. Fiscal'!$L$64="Leve"),CONCATENATE("R",'Mapa R. Fiscal'!$A$64),"")</f>
        <v/>
      </c>
      <c r="K44" s="1298"/>
      <c r="L44" s="1298" t="str">
        <f>IF(AND('Mapa R. Fiscal'!$H$70="Muy Baja",'Mapa R. Fiscal'!$L$70="Leve"),CONCATENATE("R",'Mapa R. Fiscal'!$A$70),"")</f>
        <v/>
      </c>
      <c r="M44" s="1298"/>
      <c r="N44" s="1298" t="str">
        <f>IF(AND('Mapa R. Fiscal'!$H$76="Muy Baja",'Mapa R. Fiscal'!$L$76="Leve"),CONCATENATE("R",'Mapa R. Fiscal'!$A$76),"")</f>
        <v/>
      </c>
      <c r="O44" s="1301"/>
      <c r="P44" s="1297" t="str">
        <f>IF(AND('Mapa R. Fiscal'!$H$64="Muy Baja",'Mapa R. Fiscal'!$L$64="Menor"),CONCATENATE("R",'Mapa R. Fiscal'!$A$64),"")</f>
        <v/>
      </c>
      <c r="Q44" s="1298"/>
      <c r="R44" s="1298" t="str">
        <f>IF(AND('Mapa R. Fiscal'!$H$70="Muy Baja",'Mapa R. Fiscal'!$L$70="Menor"),CONCATENATE("R",'Mapa R. Fiscal'!$A$70),"")</f>
        <v/>
      </c>
      <c r="S44" s="1298"/>
      <c r="T44" s="1298" t="str">
        <f>IF(AND('Mapa R. Fiscal'!$H$76="Muy Baja",'Mapa R. Fiscal'!$L$76="Menor"),CONCATENATE("R",'Mapa R. Fiscal'!$A$76),"")</f>
        <v/>
      </c>
      <c r="U44" s="1301"/>
      <c r="V44" s="1303" t="str">
        <f>IF(AND('Mapa R. Fiscal'!$H$64="Muy Baja",'Mapa R. Fiscal'!$L$64="Moderado"),CONCATENATE("R",'Mapa R. Fiscal'!$A$64),"")</f>
        <v/>
      </c>
      <c r="W44" s="1291"/>
      <c r="X44" s="1291" t="str">
        <f>IF(AND('Mapa R. Fiscal'!$H$70="Muy Baja",'Mapa R. Fiscal'!$L$70="Moderado"),CONCATENATE("R",'Mapa R. Fiscal'!$A$70),"")</f>
        <v/>
      </c>
      <c r="Y44" s="1291"/>
      <c r="Z44" s="1291" t="str">
        <f>IF(AND('Mapa R. Fiscal'!$H$76="Muy Baja",'Mapa R. Fiscal'!$L$76="Moderado"),CONCATENATE("R",'Mapa R. Fiscal'!$A$76),"")</f>
        <v/>
      </c>
      <c r="AA44" s="1292"/>
      <c r="AB44" s="1281" t="str">
        <f>IF(AND('Mapa R. Fiscal'!$H$64="Muy Baja",'Mapa R. Fiscal'!$L$64="Mayor"),CONCATENATE("R",'Mapa R. Fiscal'!$A$64),"")</f>
        <v/>
      </c>
      <c r="AC44" s="1282"/>
      <c r="AD44" s="1282" t="str">
        <f>IF(AND('Mapa R. Fiscal'!$H$70="Muy Baja",'Mapa R. Fiscal'!$L$70="Mayor"),CONCATENATE("R",'Mapa R. Fiscal'!$A$70),"")</f>
        <v/>
      </c>
      <c r="AE44" s="1282"/>
      <c r="AF44" s="1282" t="str">
        <f>IF(AND('Mapa R. Fiscal'!$H$76="Muy Baja",'Mapa R. Fiscal'!$L$76="Mayor"),CONCATENATE("R",'Mapa R. Fiscal'!$A$76),"")</f>
        <v/>
      </c>
      <c r="AG44" s="1285"/>
      <c r="AH44" s="1287" t="str">
        <f>IF(AND('Mapa R. Fiscal'!$H$64="Muy Baja",'Mapa R. Fiscal'!$L$64="Catastrófico"),CONCATENATE("R",'Mapa R. Fiscal'!$A$64),"")</f>
        <v/>
      </c>
      <c r="AI44" s="1288"/>
      <c r="AJ44" s="1288" t="str">
        <f>IF(AND('Mapa R. Fiscal'!$H$70="Muy Baja",'Mapa R. Fiscal'!$L$70="Catastrófico"),CONCATENATE("R",'Mapa R. Fiscal'!$A$70),"")</f>
        <v/>
      </c>
      <c r="AK44" s="1288"/>
      <c r="AL44" s="1288" t="str">
        <f>IF(AND('Mapa R. Fiscal'!$H$76="Muy Baja",'Mapa R. Fiscal'!$L$76="Catastrófico"),CONCATENATE("R",'Mapa R. Fiscal'!$A$76),"")</f>
        <v/>
      </c>
      <c r="AM44" s="129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c r="A45" s="14"/>
      <c r="B45" s="1015"/>
      <c r="C45" s="1015"/>
      <c r="D45" s="1016"/>
      <c r="E45" s="1048"/>
      <c r="F45" s="1049"/>
      <c r="G45" s="1049"/>
      <c r="H45" s="1049"/>
      <c r="I45" s="1050"/>
      <c r="J45" s="1299"/>
      <c r="K45" s="1300"/>
      <c r="L45" s="1300"/>
      <c r="M45" s="1300"/>
      <c r="N45" s="1300"/>
      <c r="O45" s="1302"/>
      <c r="P45" s="1299"/>
      <c r="Q45" s="1300"/>
      <c r="R45" s="1300"/>
      <c r="S45" s="1300"/>
      <c r="T45" s="1300"/>
      <c r="U45" s="1302"/>
      <c r="V45" s="1304"/>
      <c r="W45" s="1293"/>
      <c r="X45" s="1293"/>
      <c r="Y45" s="1293"/>
      <c r="Z45" s="1293"/>
      <c r="AA45" s="1294"/>
      <c r="AB45" s="1283"/>
      <c r="AC45" s="1284"/>
      <c r="AD45" s="1284"/>
      <c r="AE45" s="1284"/>
      <c r="AF45" s="1284"/>
      <c r="AG45" s="1286"/>
      <c r="AH45" s="1289"/>
      <c r="AI45" s="1290"/>
      <c r="AJ45" s="1290"/>
      <c r="AK45" s="1290"/>
      <c r="AL45" s="1290"/>
      <c r="AM45" s="129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52" t="s">
        <v>335</v>
      </c>
      <c r="K46" s="1279"/>
      <c r="L46" s="1279"/>
      <c r="M46" s="1279"/>
      <c r="N46" s="1279"/>
      <c r="O46" s="1280"/>
      <c r="P46" s="1052" t="s">
        <v>336</v>
      </c>
      <c r="Q46" s="1279"/>
      <c r="R46" s="1279"/>
      <c r="S46" s="1279"/>
      <c r="T46" s="1279"/>
      <c r="U46" s="1280"/>
      <c r="V46" s="1052" t="s">
        <v>337</v>
      </c>
      <c r="W46" s="1279"/>
      <c r="X46" s="1279"/>
      <c r="Y46" s="1279"/>
      <c r="Z46" s="1279"/>
      <c r="AA46" s="1280"/>
      <c r="AB46" s="1052" t="s">
        <v>338</v>
      </c>
      <c r="AC46" s="1053"/>
      <c r="AD46" s="1279"/>
      <c r="AE46" s="1279"/>
      <c r="AF46" s="1279"/>
      <c r="AG46" s="1280"/>
      <c r="AH46" s="1052" t="s">
        <v>339</v>
      </c>
      <c r="AI46" s="1279"/>
      <c r="AJ46" s="1279"/>
      <c r="AK46" s="1279"/>
      <c r="AL46" s="1279"/>
      <c r="AM46" s="128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47"/>
      <c r="K47" s="1045"/>
      <c r="L47" s="1045"/>
      <c r="M47" s="1045"/>
      <c r="N47" s="1045"/>
      <c r="O47" s="1046"/>
      <c r="P47" s="1047"/>
      <c r="Q47" s="1045"/>
      <c r="R47" s="1045"/>
      <c r="S47" s="1045"/>
      <c r="T47" s="1045"/>
      <c r="U47" s="1046"/>
      <c r="V47" s="1047"/>
      <c r="W47" s="1045"/>
      <c r="X47" s="1045"/>
      <c r="Y47" s="1045"/>
      <c r="Z47" s="1045"/>
      <c r="AA47" s="1046"/>
      <c r="AB47" s="1047"/>
      <c r="AC47" s="1045"/>
      <c r="AD47" s="1045"/>
      <c r="AE47" s="1045"/>
      <c r="AF47" s="1045"/>
      <c r="AG47" s="1046"/>
      <c r="AH47" s="1047"/>
      <c r="AI47" s="1045"/>
      <c r="AJ47" s="1045"/>
      <c r="AK47" s="1045"/>
      <c r="AL47" s="1045"/>
      <c r="AM47" s="1046"/>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47"/>
      <c r="K48" s="1045"/>
      <c r="L48" s="1045"/>
      <c r="M48" s="1045"/>
      <c r="N48" s="1045"/>
      <c r="O48" s="1046"/>
      <c r="P48" s="1047"/>
      <c r="Q48" s="1045"/>
      <c r="R48" s="1045"/>
      <c r="S48" s="1045"/>
      <c r="T48" s="1045"/>
      <c r="U48" s="1046"/>
      <c r="V48" s="1047"/>
      <c r="W48" s="1045"/>
      <c r="X48" s="1045"/>
      <c r="Y48" s="1045"/>
      <c r="Z48" s="1045"/>
      <c r="AA48" s="1046"/>
      <c r="AB48" s="1047"/>
      <c r="AC48" s="1045"/>
      <c r="AD48" s="1045"/>
      <c r="AE48" s="1045"/>
      <c r="AF48" s="1045"/>
      <c r="AG48" s="1046"/>
      <c r="AH48" s="1047"/>
      <c r="AI48" s="1045"/>
      <c r="AJ48" s="1045"/>
      <c r="AK48" s="1045"/>
      <c r="AL48" s="1045"/>
      <c r="AM48" s="1046"/>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47"/>
      <c r="K49" s="1045"/>
      <c r="L49" s="1045"/>
      <c r="M49" s="1045"/>
      <c r="N49" s="1045"/>
      <c r="O49" s="1046"/>
      <c r="P49" s="1047"/>
      <c r="Q49" s="1045"/>
      <c r="R49" s="1045"/>
      <c r="S49" s="1045"/>
      <c r="T49" s="1045"/>
      <c r="U49" s="1046"/>
      <c r="V49" s="1047"/>
      <c r="W49" s="1045"/>
      <c r="X49" s="1045"/>
      <c r="Y49" s="1045"/>
      <c r="Z49" s="1045"/>
      <c r="AA49" s="1046"/>
      <c r="AB49" s="1047"/>
      <c r="AC49" s="1045"/>
      <c r="AD49" s="1045"/>
      <c r="AE49" s="1045"/>
      <c r="AF49" s="1045"/>
      <c r="AG49" s="1046"/>
      <c r="AH49" s="1047"/>
      <c r="AI49" s="1045"/>
      <c r="AJ49" s="1045"/>
      <c r="AK49" s="1045"/>
      <c r="AL49" s="1045"/>
      <c r="AM49" s="1046"/>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47"/>
      <c r="K50" s="1045"/>
      <c r="L50" s="1045"/>
      <c r="M50" s="1045"/>
      <c r="N50" s="1045"/>
      <c r="O50" s="1046"/>
      <c r="P50" s="1047"/>
      <c r="Q50" s="1045"/>
      <c r="R50" s="1045"/>
      <c r="S50" s="1045"/>
      <c r="T50" s="1045"/>
      <c r="U50" s="1046"/>
      <c r="V50" s="1047"/>
      <c r="W50" s="1045"/>
      <c r="X50" s="1045"/>
      <c r="Y50" s="1045"/>
      <c r="Z50" s="1045"/>
      <c r="AA50" s="1046"/>
      <c r="AB50" s="1047"/>
      <c r="AC50" s="1045"/>
      <c r="AD50" s="1045"/>
      <c r="AE50" s="1045"/>
      <c r="AF50" s="1045"/>
      <c r="AG50" s="1046"/>
      <c r="AH50" s="1047"/>
      <c r="AI50" s="1045"/>
      <c r="AJ50" s="1045"/>
      <c r="AK50" s="1045"/>
      <c r="AL50" s="1045"/>
      <c r="AM50" s="1046"/>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48"/>
      <c r="K51" s="1049"/>
      <c r="L51" s="1049"/>
      <c r="M51" s="1049"/>
      <c r="N51" s="1049"/>
      <c r="O51" s="1050"/>
      <c r="P51" s="1048"/>
      <c r="Q51" s="1049"/>
      <c r="R51" s="1049"/>
      <c r="S51" s="1049"/>
      <c r="T51" s="1049"/>
      <c r="U51" s="1050"/>
      <c r="V51" s="1048"/>
      <c r="W51" s="1049"/>
      <c r="X51" s="1049"/>
      <c r="Y51" s="1049"/>
      <c r="Z51" s="1049"/>
      <c r="AA51" s="1050"/>
      <c r="AB51" s="1048"/>
      <c r="AC51" s="1049"/>
      <c r="AD51" s="1049"/>
      <c r="AE51" s="1049"/>
      <c r="AF51" s="1049"/>
      <c r="AG51" s="1050"/>
      <c r="AH51" s="1048"/>
      <c r="AI51" s="1049"/>
      <c r="AJ51" s="1049"/>
      <c r="AK51" s="1049"/>
      <c r="AL51" s="1049"/>
      <c r="AM51" s="105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sheetProtection algorithmName="SHA-512" hashValue="BG7V603uMxNINNLDgahAxTFT0u9KjsJWee6+UpiVAgBimIEPsqPuN6n9KMgxuuXw04wuwEIGUdWKRK1GzH7j2Q==" saltValue="RYi9X2UmcswrqC9MuN3XbQ==" spinCount="100000" sheet="1" objects="1" scenarios="1"/>
  <mergeCells count="317">
    <mergeCell ref="AL10:AM11"/>
    <mergeCell ref="J12:K13"/>
    <mergeCell ref="L12:M13"/>
    <mergeCell ref="N12:O13"/>
    <mergeCell ref="P12:Q13"/>
    <mergeCell ref="R6:S7"/>
    <mergeCell ref="T6:U7"/>
    <mergeCell ref="AH6:AI7"/>
    <mergeCell ref="AJ6:AK7"/>
    <mergeCell ref="AL6:AM7"/>
    <mergeCell ref="X8:Y9"/>
    <mergeCell ref="Z8:AA9"/>
    <mergeCell ref="AB8:AC9"/>
    <mergeCell ref="AD8:AE9"/>
    <mergeCell ref="AF8:AG9"/>
    <mergeCell ref="V10:W11"/>
    <mergeCell ref="V8:W9"/>
    <mergeCell ref="R8:S9"/>
    <mergeCell ref="T8:U9"/>
    <mergeCell ref="X10:Y11"/>
    <mergeCell ref="Z10:AA11"/>
    <mergeCell ref="AB10:AC11"/>
    <mergeCell ref="AD10:AE11"/>
    <mergeCell ref="AF10:AG11"/>
    <mergeCell ref="B2:I4"/>
    <mergeCell ref="J2:AM4"/>
    <mergeCell ref="B6:D45"/>
    <mergeCell ref="E6:I13"/>
    <mergeCell ref="J6:K7"/>
    <mergeCell ref="L6:M7"/>
    <mergeCell ref="N6:O7"/>
    <mergeCell ref="P6:Q7"/>
    <mergeCell ref="J10:K11"/>
    <mergeCell ref="L10:M11"/>
    <mergeCell ref="N10:O11"/>
    <mergeCell ref="P10:Q11"/>
    <mergeCell ref="R10:S11"/>
    <mergeCell ref="T10:U11"/>
    <mergeCell ref="V6:W7"/>
    <mergeCell ref="X6:Y7"/>
    <mergeCell ref="Z6:AA7"/>
    <mergeCell ref="AB6:AC7"/>
    <mergeCell ref="AD6:AE7"/>
    <mergeCell ref="AF6:AG7"/>
    <mergeCell ref="J8:K9"/>
    <mergeCell ref="L8:M9"/>
    <mergeCell ref="N8:O9"/>
    <mergeCell ref="P8:Q9"/>
    <mergeCell ref="AO6:AT13"/>
    <mergeCell ref="AH8:AI9"/>
    <mergeCell ref="AJ8:AK9"/>
    <mergeCell ref="AL8:AM9"/>
    <mergeCell ref="AJ10:AK11"/>
    <mergeCell ref="T18:U19"/>
    <mergeCell ref="V18:W19"/>
    <mergeCell ref="X18:Y19"/>
    <mergeCell ref="R12:S13"/>
    <mergeCell ref="T12:U13"/>
    <mergeCell ref="V12:W13"/>
    <mergeCell ref="X12:Y13"/>
    <mergeCell ref="AB12:AC13"/>
    <mergeCell ref="AD12:AE13"/>
    <mergeCell ref="AF12:AG13"/>
    <mergeCell ref="AH12:AI13"/>
    <mergeCell ref="AJ12:AK13"/>
    <mergeCell ref="AL14:AM15"/>
    <mergeCell ref="AL18:AM19"/>
    <mergeCell ref="AL16:AM17"/>
    <mergeCell ref="AH10:AI11"/>
    <mergeCell ref="AL12:AM13"/>
    <mergeCell ref="T14:U15"/>
    <mergeCell ref="V14:W15"/>
    <mergeCell ref="AH20:AI21"/>
    <mergeCell ref="AJ20:AK21"/>
    <mergeCell ref="X14:Y15"/>
    <mergeCell ref="Z12:AA13"/>
    <mergeCell ref="AH14:AI15"/>
    <mergeCell ref="AJ14:AK15"/>
    <mergeCell ref="AB18:AC19"/>
    <mergeCell ref="AD18:AE19"/>
    <mergeCell ref="AF18:AG19"/>
    <mergeCell ref="AH18:AI19"/>
    <mergeCell ref="AJ18:AK19"/>
    <mergeCell ref="Z18:AA19"/>
    <mergeCell ref="Z16:AA17"/>
    <mergeCell ref="AB16:AC17"/>
    <mergeCell ref="AD16:AE17"/>
    <mergeCell ref="AF16:AG17"/>
    <mergeCell ref="AH16:AI17"/>
    <mergeCell ref="Z20:AA21"/>
    <mergeCell ref="AB20:AC21"/>
    <mergeCell ref="AD20:AE21"/>
    <mergeCell ref="AF20:AG21"/>
    <mergeCell ref="AO14:AT21"/>
    <mergeCell ref="J16:K17"/>
    <mergeCell ref="L16:M17"/>
    <mergeCell ref="N16:O17"/>
    <mergeCell ref="P16:Q17"/>
    <mergeCell ref="R16:S17"/>
    <mergeCell ref="T16:U17"/>
    <mergeCell ref="AH22:AI23"/>
    <mergeCell ref="AJ22:AK23"/>
    <mergeCell ref="AL22:AM23"/>
    <mergeCell ref="J20:K21"/>
    <mergeCell ref="L20:M21"/>
    <mergeCell ref="N20:O21"/>
    <mergeCell ref="P20:Q21"/>
    <mergeCell ref="R20:S21"/>
    <mergeCell ref="T20:U21"/>
    <mergeCell ref="AL20:AM21"/>
    <mergeCell ref="V16:W17"/>
    <mergeCell ref="X16:Y17"/>
    <mergeCell ref="Z14:AA15"/>
    <mergeCell ref="AB14:AC15"/>
    <mergeCell ref="AD14:AE15"/>
    <mergeCell ref="AF14:AG15"/>
    <mergeCell ref="AJ16:AK17"/>
    <mergeCell ref="V20:W21"/>
    <mergeCell ref="X20:Y21"/>
    <mergeCell ref="V22:W23"/>
    <mergeCell ref="X22:Y23"/>
    <mergeCell ref="X24:Y25"/>
    <mergeCell ref="E14:I21"/>
    <mergeCell ref="J14:K15"/>
    <mergeCell ref="L14:M15"/>
    <mergeCell ref="N14:O15"/>
    <mergeCell ref="P14:Q15"/>
    <mergeCell ref="R14:S15"/>
    <mergeCell ref="N18:O19"/>
    <mergeCell ref="P18:Q19"/>
    <mergeCell ref="R18:S19"/>
    <mergeCell ref="J18:K19"/>
    <mergeCell ref="L18:M19"/>
    <mergeCell ref="J24:K25"/>
    <mergeCell ref="L24:M25"/>
    <mergeCell ref="N24:O25"/>
    <mergeCell ref="P24:Q25"/>
    <mergeCell ref="R24:S25"/>
    <mergeCell ref="E22:I29"/>
    <mergeCell ref="J22:K23"/>
    <mergeCell ref="X28:Y29"/>
    <mergeCell ref="Z22:AA23"/>
    <mergeCell ref="AB22:AC23"/>
    <mergeCell ref="AD22:AE23"/>
    <mergeCell ref="L22:M23"/>
    <mergeCell ref="N22:O23"/>
    <mergeCell ref="P22:Q23"/>
    <mergeCell ref="R22:S23"/>
    <mergeCell ref="T24:U25"/>
    <mergeCell ref="V24:W25"/>
    <mergeCell ref="AB24:AC25"/>
    <mergeCell ref="AD24:AE25"/>
    <mergeCell ref="T22:U23"/>
    <mergeCell ref="Z24:AA25"/>
    <mergeCell ref="X26:Y27"/>
    <mergeCell ref="Z26:AA27"/>
    <mergeCell ref="AB26:AC27"/>
    <mergeCell ref="AD26:AE27"/>
    <mergeCell ref="V26:W27"/>
    <mergeCell ref="J28:K29"/>
    <mergeCell ref="L28:M29"/>
    <mergeCell ref="N28:O29"/>
    <mergeCell ref="P28:Q29"/>
    <mergeCell ref="R28:S29"/>
    <mergeCell ref="T28:U29"/>
    <mergeCell ref="J26:K27"/>
    <mergeCell ref="L26:M27"/>
    <mergeCell ref="N26:O27"/>
    <mergeCell ref="P26:Q27"/>
    <mergeCell ref="R26:S27"/>
    <mergeCell ref="T26:U27"/>
    <mergeCell ref="V28:W29"/>
    <mergeCell ref="Z28:AA29"/>
    <mergeCell ref="AB28:AC29"/>
    <mergeCell ref="AD28:AE29"/>
    <mergeCell ref="Z30:AA31"/>
    <mergeCell ref="AB30:AC31"/>
    <mergeCell ref="AD30:AE31"/>
    <mergeCell ref="AF30:AG31"/>
    <mergeCell ref="J32:K33"/>
    <mergeCell ref="L32:M33"/>
    <mergeCell ref="N32:O33"/>
    <mergeCell ref="P32:Q33"/>
    <mergeCell ref="R32:S33"/>
    <mergeCell ref="T32:U33"/>
    <mergeCell ref="Z32:AA33"/>
    <mergeCell ref="AB32:AC33"/>
    <mergeCell ref="AD32:AE33"/>
    <mergeCell ref="E30:I37"/>
    <mergeCell ref="J30:K31"/>
    <mergeCell ref="L30:M31"/>
    <mergeCell ref="N30:O31"/>
    <mergeCell ref="P30:Q31"/>
    <mergeCell ref="R30:S31"/>
    <mergeCell ref="T30:U31"/>
    <mergeCell ref="V30:W31"/>
    <mergeCell ref="X30:Y31"/>
    <mergeCell ref="V32:W33"/>
    <mergeCell ref="X32:Y33"/>
    <mergeCell ref="J36:K37"/>
    <mergeCell ref="L36:M37"/>
    <mergeCell ref="N36:O37"/>
    <mergeCell ref="P36:Q37"/>
    <mergeCell ref="R36:S37"/>
    <mergeCell ref="T36:U37"/>
    <mergeCell ref="V36:W37"/>
    <mergeCell ref="X36:Y37"/>
    <mergeCell ref="AL30:AM31"/>
    <mergeCell ref="AO30:AT37"/>
    <mergeCell ref="AH30:AI31"/>
    <mergeCell ref="AJ30:AK31"/>
    <mergeCell ref="AF34:AG35"/>
    <mergeCell ref="AH34:AI35"/>
    <mergeCell ref="AJ34:AK35"/>
    <mergeCell ref="AJ32:AK33"/>
    <mergeCell ref="AL28:AM29"/>
    <mergeCell ref="AF32:AG33"/>
    <mergeCell ref="AH32:AI33"/>
    <mergeCell ref="AO22:AT29"/>
    <mergeCell ref="AF22:AG23"/>
    <mergeCell ref="AJ24:AK25"/>
    <mergeCell ref="AF28:AG29"/>
    <mergeCell ref="AH28:AI29"/>
    <mergeCell ref="AJ28:AK29"/>
    <mergeCell ref="AL24:AM25"/>
    <mergeCell ref="AJ26:AK27"/>
    <mergeCell ref="AL26:AM27"/>
    <mergeCell ref="AF26:AG27"/>
    <mergeCell ref="AH26:AI27"/>
    <mergeCell ref="AH24:AI25"/>
    <mergeCell ref="AF24:AG25"/>
    <mergeCell ref="AB34:AC35"/>
    <mergeCell ref="AD34:AE35"/>
    <mergeCell ref="AL34:AM35"/>
    <mergeCell ref="AL32:AM33"/>
    <mergeCell ref="Z34:AA35"/>
    <mergeCell ref="J34:K35"/>
    <mergeCell ref="L34:M35"/>
    <mergeCell ref="N34:O35"/>
    <mergeCell ref="P34:Q35"/>
    <mergeCell ref="R34:S35"/>
    <mergeCell ref="T34:U35"/>
    <mergeCell ref="V34:W35"/>
    <mergeCell ref="X34:Y35"/>
    <mergeCell ref="Z36:AA37"/>
    <mergeCell ref="AB36:AC37"/>
    <mergeCell ref="AD36:AE37"/>
    <mergeCell ref="AF36:AG37"/>
    <mergeCell ref="AH36:AI37"/>
    <mergeCell ref="AJ36:AK37"/>
    <mergeCell ref="AL36:AM37"/>
    <mergeCell ref="E38:I45"/>
    <mergeCell ref="J38:K39"/>
    <mergeCell ref="L38:M39"/>
    <mergeCell ref="N38:O39"/>
    <mergeCell ref="P38:Q39"/>
    <mergeCell ref="R38:S39"/>
    <mergeCell ref="T38:U39"/>
    <mergeCell ref="AL40:AM41"/>
    <mergeCell ref="Z40:AA41"/>
    <mergeCell ref="AB40:AC41"/>
    <mergeCell ref="AD40:AE41"/>
    <mergeCell ref="AF40:AG41"/>
    <mergeCell ref="AH40:AI41"/>
    <mergeCell ref="X38:Y39"/>
    <mergeCell ref="Z38:AA39"/>
    <mergeCell ref="AB38:AC39"/>
    <mergeCell ref="AD38:AE39"/>
    <mergeCell ref="AF38:AG39"/>
    <mergeCell ref="AJ40:AK41"/>
    <mergeCell ref="AH38:AI39"/>
    <mergeCell ref="AJ38:AK39"/>
    <mergeCell ref="X40:Y41"/>
    <mergeCell ref="AL38:AM39"/>
    <mergeCell ref="J40:K41"/>
    <mergeCell ref="L40:M41"/>
    <mergeCell ref="N40:O41"/>
    <mergeCell ref="P40:Q41"/>
    <mergeCell ref="R40:S41"/>
    <mergeCell ref="T40:U41"/>
    <mergeCell ref="V40:W41"/>
    <mergeCell ref="V38:W39"/>
    <mergeCell ref="Z42:AA43"/>
    <mergeCell ref="AB42:AC43"/>
    <mergeCell ref="AD42:AE43"/>
    <mergeCell ref="AF42:AG43"/>
    <mergeCell ref="AH42:AI43"/>
    <mergeCell ref="AL44:AM45"/>
    <mergeCell ref="AL42:AM43"/>
    <mergeCell ref="J44:K45"/>
    <mergeCell ref="L44:M45"/>
    <mergeCell ref="N44:O45"/>
    <mergeCell ref="P44:Q45"/>
    <mergeCell ref="R44:S45"/>
    <mergeCell ref="T44:U45"/>
    <mergeCell ref="V44:W45"/>
    <mergeCell ref="X44:Y45"/>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Z44:AA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3A-7512-4350-84E3-00FCEBE87E86}">
  <sheetPr>
    <tabColor theme="5" tint="-0.249977111117893"/>
  </sheetPr>
  <dimension ref="A1:CM248"/>
  <sheetViews>
    <sheetView zoomScale="50" zoomScaleNormal="50" workbookViewId="0">
      <selection activeCell="B4" sqref="B4:H5"/>
    </sheetView>
  </sheetViews>
  <sheetFormatPr baseColWidth="10"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97" t="s">
        <v>340</v>
      </c>
      <c r="C2" s="1098"/>
      <c r="D2" s="1098"/>
      <c r="E2" s="1098"/>
      <c r="F2" s="1098"/>
      <c r="G2" s="1098"/>
      <c r="H2" s="1098"/>
      <c r="I2" s="1098"/>
      <c r="J2" s="1014" t="s">
        <v>81</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98"/>
      <c r="C3" s="1098"/>
      <c r="D3" s="1098"/>
      <c r="E3" s="1098"/>
      <c r="F3" s="1098"/>
      <c r="G3" s="1098"/>
      <c r="H3" s="1098"/>
      <c r="I3" s="1098"/>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98"/>
      <c r="C4" s="1098"/>
      <c r="D4" s="1098"/>
      <c r="E4" s="1098"/>
      <c r="F4" s="1098"/>
      <c r="G4" s="1098"/>
      <c r="H4" s="1098"/>
      <c r="I4" s="1098"/>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15" t="s">
        <v>325</v>
      </c>
      <c r="C6" s="1015"/>
      <c r="D6" s="1016"/>
      <c r="E6" s="1100" t="s">
        <v>326</v>
      </c>
      <c r="F6" s="1101"/>
      <c r="G6" s="1101"/>
      <c r="H6" s="1101"/>
      <c r="I6" s="1116"/>
      <c r="J6" s="176" t="str">
        <f>IF(AND('Mapa R. Fiscal'!$Y$10="Muy Alta",'Mapa R. Fiscal'!$AA$10="Leve"),CONCATENATE("R1C",'Mapa R. Fiscal'!$O$10),"")</f>
        <v/>
      </c>
      <c r="K6" s="177" t="str">
        <f>IF(AND('Mapa R. Fiscal'!$Y$11="Muy Alta",'Mapa R. Fiscal'!$AA$11="Leve"),CONCATENATE("R1C",'Mapa R. Fiscal'!$O$11),"")</f>
        <v/>
      </c>
      <c r="L6" s="177" t="str">
        <f>IF(AND('Mapa R. Fiscal'!$Y$12="Muy Alta",'Mapa R. Fiscal'!$AA$12="Leve"),CONCATENATE("R1C",'Mapa R. Fiscal'!$O$12),"")</f>
        <v/>
      </c>
      <c r="M6" s="177" t="str">
        <f>IF(AND('Mapa R. Fiscal'!$Y$13="Muy Alta",'Mapa R. Fiscal'!$AA$13="Leve"),CONCATENATE("R1C",'Mapa R. Fiscal'!$O$13),"")</f>
        <v/>
      </c>
      <c r="N6" s="177" t="str">
        <f>IF(AND('Mapa R. Fiscal'!$Y$14="Muy Alta",'Mapa R. Fiscal'!$AA$14="Leve"),CONCATENATE("R1C",'Mapa R. Fiscal'!$O$14),"")</f>
        <v/>
      </c>
      <c r="O6" s="178" t="str">
        <f>IF(AND('Mapa R. Fiscal'!$Y$15="Muy Alta",'Mapa R. Fiscal'!$AA$15="Leve"),CONCATENATE("R1C",'Mapa R. Fiscal'!$O$15),"")</f>
        <v/>
      </c>
      <c r="P6" s="176" t="str">
        <f>IF(AND('Mapa R. Fiscal'!$Y$10="Muy Alta",'Mapa R. Fiscal'!$AA$10="Menor"),CONCATENATE("R1C",'Mapa R. Fiscal'!$O$10),"")</f>
        <v/>
      </c>
      <c r="Q6" s="177" t="str">
        <f>IF(AND('Mapa R. Fiscal'!$Y$11="Muy Alta",'Mapa R. Fiscal'!$AA$11="Menor"),CONCATENATE("R1C",'Mapa R. Fiscal'!$O$11),"")</f>
        <v/>
      </c>
      <c r="R6" s="177" t="str">
        <f>IF(AND('Mapa R. Fiscal'!$Y$12="Muy Alta",'Mapa R. Fiscal'!$AA$12="Menor"),CONCATENATE("R1C",'Mapa R. Fiscal'!$O$12),"")</f>
        <v/>
      </c>
      <c r="S6" s="177" t="str">
        <f>IF(AND('Mapa R. Fiscal'!$Y$13="Muy Alta",'Mapa R. Fiscal'!$AA$13="Menor"),CONCATENATE("R1C",'Mapa R. Fiscal'!$O$13),"")</f>
        <v/>
      </c>
      <c r="T6" s="177" t="str">
        <f>IF(AND('Mapa R. Fiscal'!$Y$14="Muy Alta",'Mapa R. Fiscal'!$AA$14="Menor"),CONCATENATE("R1C",'Mapa R. Fiscal'!$O$14),"")</f>
        <v/>
      </c>
      <c r="U6" s="178" t="str">
        <f>IF(AND('Mapa R. Fiscal'!$Y$15="Muy Alta",'Mapa R. Fiscal'!$AA$15="Menor"),CONCATENATE("R1C",'Mapa R. Fiscal'!$O$15),"")</f>
        <v/>
      </c>
      <c r="V6" s="176" t="str">
        <f>IF(AND('Mapa R. Fiscal'!$Y$10="Muy Alta",'Mapa R. Fiscal'!$AA$10="Moderado"),CONCATENATE("R1C",'Mapa R. Fiscal'!$O$10),"")</f>
        <v/>
      </c>
      <c r="W6" s="177" t="str">
        <f>IF(AND('Mapa R. Fiscal'!$Y$11="Muy Alta",'Mapa R. Fiscal'!$AA$11="Moderado"),CONCATENATE("R1C",'Mapa R. Fiscal'!$O$11),"")</f>
        <v/>
      </c>
      <c r="X6" s="177" t="str">
        <f>IF(AND('Mapa R. Fiscal'!$Y$12="Muy Alta",'Mapa R. Fiscal'!$AA$12="Moderado"),CONCATENATE("R1C",'Mapa R. Fiscal'!$O$12),"")</f>
        <v/>
      </c>
      <c r="Y6" s="177" t="str">
        <f>IF(AND('Mapa R. Fiscal'!$Y$13="Muy Alta",'Mapa R. Fiscal'!$AA$13="Moderado"),CONCATENATE("R1C",'Mapa R. Fiscal'!$O$13),"")</f>
        <v/>
      </c>
      <c r="Z6" s="177" t="str">
        <f>IF(AND('Mapa R. Fiscal'!$Y$14="Muy Alta",'Mapa R. Fiscal'!$AA$14="Moderado"),CONCATENATE("R1C",'Mapa R. Fiscal'!$O$14),"")</f>
        <v/>
      </c>
      <c r="AA6" s="178" t="str">
        <f>IF(AND('Mapa R. Fiscal'!$Y$15="Muy Alta",'Mapa R. Fiscal'!$AA$15="Moderado"),CONCATENATE("R1C",'Mapa R. Fiscal'!$O$15),"")</f>
        <v/>
      </c>
      <c r="AB6" s="176" t="str">
        <f>IF(AND('Mapa R. Fiscal'!$Y$10="Muy Alta",'Mapa R. Fiscal'!$AA$10="Mayor"),CONCATENATE("R1C",'Mapa R. Fiscal'!$O$10),"")</f>
        <v/>
      </c>
      <c r="AC6" s="177" t="str">
        <f>IF(AND('Mapa R. Fiscal'!$Y$11="Muy Alta",'Mapa R. Fiscal'!$AA$11="Mayor"),CONCATENATE("R1C",'Mapa R. Fiscal'!$O$11),"")</f>
        <v/>
      </c>
      <c r="AD6" s="177" t="str">
        <f>IF(AND('Mapa R. Fiscal'!$Y$12="Muy Alta",'Mapa R. Fiscal'!$AA$12="Mayor"),CONCATENATE("R1C",'Mapa R. Fiscal'!$O$12),"")</f>
        <v/>
      </c>
      <c r="AE6" s="177" t="str">
        <f>IF(AND('Mapa R. Fiscal'!$Y$13="Muy Alta",'Mapa R. Fiscal'!$AA$13="Mayor"),CONCATENATE("R1C",'Mapa R. Fiscal'!$O$13),"")</f>
        <v/>
      </c>
      <c r="AF6" s="177" t="str">
        <f>IF(AND('Mapa R. Fiscal'!$Y$14="Muy Alta",'Mapa R. Fiscal'!$AA$14="Mayor"),CONCATENATE("R1C",'Mapa R. Fiscal'!$O$14),"")</f>
        <v/>
      </c>
      <c r="AG6" s="178" t="str">
        <f>IF(AND('Mapa R. Fiscal'!$Y$15="Muy Alta",'Mapa R. Fiscal'!$AA$15="Mayor"),CONCATENATE("R1C",'Mapa R. Fiscal'!$O$15),"")</f>
        <v/>
      </c>
      <c r="AH6" s="179" t="str">
        <f>IF(AND('Mapa R. Fiscal'!$Y$10="Muy Alta",'Mapa R. Fiscal'!$AA$10="Catastrófico"),CONCATENATE("R1C",'Mapa R. Fiscal'!$O$10),"")</f>
        <v/>
      </c>
      <c r="AI6" s="180" t="str">
        <f>IF(AND('Mapa R. Fiscal'!$Y$11="Muy Alta",'Mapa R. Fiscal'!$AA$11="Catastrófico"),CONCATENATE("R1C",'Mapa R. Fiscal'!$O$11),"")</f>
        <v/>
      </c>
      <c r="AJ6" s="180" t="str">
        <f>IF(AND('Mapa R. Fiscal'!$Y$12="Muy Alta",'Mapa R. Fiscal'!$AA$12="Catastrófico"),CONCATENATE("R1C",'Mapa R. Fiscal'!$O$12),"")</f>
        <v/>
      </c>
      <c r="AK6" s="180" t="str">
        <f>IF(AND('Mapa R. Fiscal'!$Y$13="Muy Alta",'Mapa R. Fiscal'!$AA$13="Catastrófico"),CONCATENATE("R1C",'Mapa R. Fiscal'!$O$13),"")</f>
        <v/>
      </c>
      <c r="AL6" s="180" t="str">
        <f>IF(AND('Mapa R. Fiscal'!$Y$14="Muy Alta",'Mapa R. Fiscal'!$AA$14="Catastrófico"),CONCATENATE("R1C",'Mapa R. Fiscal'!$O$14),"")</f>
        <v/>
      </c>
      <c r="AM6" s="181" t="str">
        <f>IF(AND('Mapa R. Fiscal'!$Y$15="Muy Alta",'Mapa R. Fiscal'!$AA$15="Catastrófico"),CONCATENATE("R1C",'Mapa R. Fiscal'!$O$15),"")</f>
        <v/>
      </c>
      <c r="AN6" s="14"/>
      <c r="AO6" s="1138" t="s">
        <v>327</v>
      </c>
      <c r="AP6" s="1139"/>
      <c r="AQ6" s="1139"/>
      <c r="AR6" s="1139"/>
      <c r="AS6" s="1139"/>
      <c r="AT6" s="114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15"/>
      <c r="C7" s="1015"/>
      <c r="D7" s="1016"/>
      <c r="E7" s="1104"/>
      <c r="F7" s="1103"/>
      <c r="G7" s="1103"/>
      <c r="H7" s="1103"/>
      <c r="I7" s="1117"/>
      <c r="J7" s="182" t="str">
        <f>IF(AND('Mapa R. Fiscal'!$Y$16="Muy Alta",'Mapa R. Fiscal'!$AA$16="Leve"),CONCATENATE("R2C",'Mapa R. Fiscal'!$O$16),"")</f>
        <v/>
      </c>
      <c r="K7" s="183" t="str">
        <f>IF(AND('Mapa R. Fiscal'!$Y$17="Muy Alta",'Mapa R. Fiscal'!$AA$17="Leve"),CONCATENATE("R2C",'Mapa R. Fiscal'!$O$17),"")</f>
        <v/>
      </c>
      <c r="L7" s="183" t="str">
        <f>IF(AND('Mapa R. Fiscal'!$Y$18="Muy Alta",'Mapa R. Fiscal'!$AA$18="Leve"),CONCATENATE("R2C",'Mapa R. Fiscal'!$O$18),"")</f>
        <v/>
      </c>
      <c r="M7" s="183" t="str">
        <f>IF(AND('Mapa R. Fiscal'!$Y$19="Muy Alta",'Mapa R. Fiscal'!$AA$19="Leve"),CONCATENATE("R2C",'Mapa R. Fiscal'!$O$19),"")</f>
        <v/>
      </c>
      <c r="N7" s="183" t="str">
        <f>IF(AND('Mapa R. Fiscal'!$Y$20="Muy Alta",'Mapa R. Fiscal'!$AA$20="Leve"),CONCATENATE("R2C",'Mapa R. Fiscal'!$O$20),"")</f>
        <v/>
      </c>
      <c r="O7" s="184" t="str">
        <f>IF(AND('Mapa R. Fiscal'!$Y$21="Muy Alta",'Mapa R. Fiscal'!$AA$21="Leve"),CONCATENATE("R2C",'Mapa R. Fiscal'!$O$21),"")</f>
        <v/>
      </c>
      <c r="P7" s="182" t="str">
        <f>IF(AND('Mapa R. Fiscal'!$Y$16="Muy Alta",'Mapa R. Fiscal'!$AA$16="Menor"),CONCATENATE("R2C",'Mapa R. Fiscal'!$O$16),"")</f>
        <v/>
      </c>
      <c r="Q7" s="183" t="str">
        <f>IF(AND('Mapa R. Fiscal'!$Y$17="Muy Alta",'Mapa R. Fiscal'!$AA$17="Menor"),CONCATENATE("R2C",'Mapa R. Fiscal'!$O$17),"")</f>
        <v/>
      </c>
      <c r="R7" s="183" t="str">
        <f>IF(AND('Mapa R. Fiscal'!$Y$18="Muy Alta",'Mapa R. Fiscal'!$AA$18="Menor"),CONCATENATE("R2C",'Mapa R. Fiscal'!$O$18),"")</f>
        <v/>
      </c>
      <c r="S7" s="183" t="str">
        <f>IF(AND('Mapa R. Fiscal'!$Y$19="Muy Alta",'Mapa R. Fiscal'!$AA$19="Menor"),CONCATENATE("R2C",'Mapa R. Fiscal'!$O$19),"")</f>
        <v/>
      </c>
      <c r="T7" s="183" t="str">
        <f>IF(AND('Mapa R. Fiscal'!$Y$20="Muy Alta",'Mapa R. Fiscal'!$AA$20="Menor"),CONCATENATE("R2C",'Mapa R. Fiscal'!$O$20),"")</f>
        <v/>
      </c>
      <c r="U7" s="184" t="str">
        <f>IF(AND('Mapa R. Fiscal'!$Y$21="Muy Alta",'Mapa R. Fiscal'!$AA$21="Menor"),CONCATENATE("R2C",'Mapa R. Fiscal'!$O$21),"")</f>
        <v/>
      </c>
      <c r="V7" s="182" t="str">
        <f>IF(AND('Mapa R. Fiscal'!$Y$16="Muy Alta",'Mapa R. Fiscal'!$AA$16="Moderado"),CONCATENATE("R2C",'Mapa R. Fiscal'!$O$16),"")</f>
        <v/>
      </c>
      <c r="W7" s="183" t="str">
        <f>IF(AND('Mapa R. Fiscal'!$Y$17="Muy Alta",'Mapa R. Fiscal'!$AA$17="Moderado"),CONCATENATE("R2C",'Mapa R. Fiscal'!$O$17),"")</f>
        <v/>
      </c>
      <c r="X7" s="183" t="str">
        <f>IF(AND('Mapa R. Fiscal'!$Y$18="Muy Alta",'Mapa R. Fiscal'!$AA$18="Moderado"),CONCATENATE("R2C",'Mapa R. Fiscal'!$O$18),"")</f>
        <v/>
      </c>
      <c r="Y7" s="183" t="str">
        <f>IF(AND('Mapa R. Fiscal'!$Y$19="Muy Alta",'Mapa R. Fiscal'!$AA$19="Moderado"),CONCATENATE("R2C",'Mapa R. Fiscal'!$O$19),"")</f>
        <v/>
      </c>
      <c r="Z7" s="183" t="str">
        <f>IF(AND('Mapa R. Fiscal'!$Y$20="Muy Alta",'Mapa R. Fiscal'!$AA$20="Moderado"),CONCATENATE("R2C",'Mapa R. Fiscal'!$O$20),"")</f>
        <v/>
      </c>
      <c r="AA7" s="184" t="str">
        <f>IF(AND('Mapa R. Fiscal'!$Y$21="Muy Alta",'Mapa R. Fiscal'!$AA$21="Moderado"),CONCATENATE("R2C",'Mapa R. Fiscal'!$O$21),"")</f>
        <v/>
      </c>
      <c r="AB7" s="182" t="str">
        <f>IF(AND('Mapa R. Fiscal'!$Y$16="Muy Alta",'Mapa R. Fiscal'!$AA$16="Mayor"),CONCATENATE("R2C",'Mapa R. Fiscal'!$O$16),"")</f>
        <v/>
      </c>
      <c r="AC7" s="183" t="str">
        <f>IF(AND('Mapa R. Fiscal'!$Y$17="Muy Alta",'Mapa R. Fiscal'!$AA$17="Mayor"),CONCATENATE("R2C",'Mapa R. Fiscal'!$O$17),"")</f>
        <v/>
      </c>
      <c r="AD7" s="183" t="str">
        <f>IF(AND('Mapa R. Fiscal'!$Y$18="Muy Alta",'Mapa R. Fiscal'!$AA$18="Mayor"),CONCATENATE("R2C",'Mapa R. Fiscal'!$O$18),"")</f>
        <v/>
      </c>
      <c r="AE7" s="183" t="str">
        <f>IF(AND('Mapa R. Fiscal'!$Y$19="Muy Alta",'Mapa R. Fiscal'!$AA$19="Mayor"),CONCATENATE("R2C",'Mapa R. Fiscal'!$O$19),"")</f>
        <v/>
      </c>
      <c r="AF7" s="183" t="str">
        <f>IF(AND('Mapa R. Fiscal'!$Y$20="Muy Alta",'Mapa R. Fiscal'!$AA$20="Mayor"),CONCATENATE("R2C",'Mapa R. Fiscal'!$O$20),"")</f>
        <v/>
      </c>
      <c r="AG7" s="184" t="str">
        <f>IF(AND('Mapa R. Fiscal'!$Y$21="Muy Alta",'Mapa R. Fiscal'!$AA$21="Mayor"),CONCATENATE("R2C",'Mapa R. Fiscal'!$O$21),"")</f>
        <v/>
      </c>
      <c r="AH7" s="185" t="str">
        <f>IF(AND('Mapa R. Fiscal'!$Y$16="Muy Alta",'Mapa R. Fiscal'!$AA$16="Catastrófico"),CONCATENATE("R2C",'Mapa R. Fiscal'!$O$16),"")</f>
        <v/>
      </c>
      <c r="AI7" s="186" t="str">
        <f>IF(AND('Mapa R. Fiscal'!$Y$17="Muy Alta",'Mapa R. Fiscal'!$AA$17="Catastrófico"),CONCATENATE("R2C",'Mapa R. Fiscal'!$O$17),"")</f>
        <v/>
      </c>
      <c r="AJ7" s="186" t="str">
        <f>IF(AND('Mapa R. Fiscal'!$Y$18="Muy Alta",'Mapa R. Fiscal'!$AA$18="Catastrófico"),CONCATENATE("R2C",'Mapa R. Fiscal'!$O$18),"")</f>
        <v/>
      </c>
      <c r="AK7" s="186" t="str">
        <f>IF(AND('Mapa R. Fiscal'!$Y$19="Muy Alta",'Mapa R. Fiscal'!$AA$19="Catastrófico"),CONCATENATE("R2C",'Mapa R. Fiscal'!$O$19),"")</f>
        <v/>
      </c>
      <c r="AL7" s="186" t="str">
        <f>IF(AND('Mapa R. Fiscal'!$Y$20="Muy Alta",'Mapa R. Fiscal'!$AA$20="Catastrófico"),CONCATENATE("R2C",'Mapa R. Fiscal'!$O$20),"")</f>
        <v/>
      </c>
      <c r="AM7" s="187" t="str">
        <f>IF(AND('Mapa R. Fiscal'!$Y$21="Muy Alta",'Mapa R. Fiscal'!$AA$21="Catastrófico"),CONCATENATE("R2C",'Mapa R. Fiscal'!$O$21),"")</f>
        <v/>
      </c>
      <c r="AN7" s="14"/>
      <c r="AO7" s="1141"/>
      <c r="AP7" s="1142"/>
      <c r="AQ7" s="1142"/>
      <c r="AR7" s="1142"/>
      <c r="AS7" s="1142"/>
      <c r="AT7" s="114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15"/>
      <c r="C8" s="1015"/>
      <c r="D8" s="1016"/>
      <c r="E8" s="1104"/>
      <c r="F8" s="1103"/>
      <c r="G8" s="1103"/>
      <c r="H8" s="1103"/>
      <c r="I8" s="1117"/>
      <c r="J8" s="182" t="str">
        <f>IF(AND('Mapa R. Fiscal'!$Y$22="Muy Alta",'Mapa R. Fiscal'!$AA$22="Leve"),CONCATENATE("R3C",'Mapa R. Fiscal'!$O$22),"")</f>
        <v/>
      </c>
      <c r="K8" s="183" t="str">
        <f>IF(AND('Mapa R. Fiscal'!$Y$23="Muy Alta",'Mapa R. Fiscal'!$AA$23="Leve"),CONCATENATE("R3C",'Mapa R. Fiscal'!$O$23),"")</f>
        <v/>
      </c>
      <c r="L8" s="183" t="str">
        <f>IF(AND('Mapa R. Fiscal'!$Y$24="Muy Alta",'Mapa R. Fiscal'!$AA$24="Leve"),CONCATENATE("R3C",'Mapa R. Fiscal'!$O$24),"")</f>
        <v/>
      </c>
      <c r="M8" s="183" t="str">
        <f>IF(AND('Mapa R. Fiscal'!$Y$25="Muy Alta",'Mapa R. Fiscal'!$AA$25="Leve"),CONCATENATE("R3C",'Mapa R. Fiscal'!$O$25),"")</f>
        <v/>
      </c>
      <c r="N8" s="183" t="str">
        <f>IF(AND('Mapa R. Fiscal'!$Y$26="Muy Alta",'Mapa R. Fiscal'!$AA$26="Leve"),CONCATENATE("R3C",'Mapa R. Fiscal'!$O$26),"")</f>
        <v/>
      </c>
      <c r="O8" s="184" t="str">
        <f>IF(AND('Mapa R. Fiscal'!$Y$27="Muy Alta",'Mapa R. Fiscal'!$AA$27="Leve"),CONCATENATE("R3C",'Mapa R. Fiscal'!$O$27),"")</f>
        <v/>
      </c>
      <c r="P8" s="182" t="str">
        <f>IF(AND('Mapa R. Fiscal'!$Y$22="Muy Alta",'Mapa R. Fiscal'!$AA$22="Menor"),CONCATENATE("R3C",'Mapa R. Fiscal'!$O$22),"")</f>
        <v/>
      </c>
      <c r="Q8" s="183" t="str">
        <f>IF(AND('Mapa R. Fiscal'!$Y$23="Muy Alta",'Mapa R. Fiscal'!$AA$23="Menor"),CONCATENATE("R3C",'Mapa R. Fiscal'!$O$23),"")</f>
        <v/>
      </c>
      <c r="R8" s="183" t="str">
        <f>IF(AND('Mapa R. Fiscal'!$Y$24="Muy Alta",'Mapa R. Fiscal'!$AA$24="Menor"),CONCATENATE("R3C",'Mapa R. Fiscal'!$O$24),"")</f>
        <v/>
      </c>
      <c r="S8" s="183" t="str">
        <f>IF(AND('Mapa R. Fiscal'!$Y$25="Muy Alta",'Mapa R. Fiscal'!$AA$25="Menor"),CONCATENATE("R3C",'Mapa R. Fiscal'!$O$25),"")</f>
        <v/>
      </c>
      <c r="T8" s="183" t="str">
        <f>IF(AND('Mapa R. Fiscal'!$Y$26="Muy Alta",'Mapa R. Fiscal'!$AA$26="Menor"),CONCATENATE("R3C",'Mapa R. Fiscal'!$O$26),"")</f>
        <v/>
      </c>
      <c r="U8" s="184" t="str">
        <f>IF(AND('Mapa R. Fiscal'!$Y$27="Muy Alta",'Mapa R. Fiscal'!$AA$27="Menor"),CONCATENATE("R3C",'Mapa R. Fiscal'!$O$27),"")</f>
        <v/>
      </c>
      <c r="V8" s="182" t="str">
        <f>IF(AND('Mapa R. Fiscal'!$Y$22="Muy Alta",'Mapa R. Fiscal'!$AA$22="Moderado"),CONCATENATE("R3C",'Mapa R. Fiscal'!$O$22),"")</f>
        <v/>
      </c>
      <c r="W8" s="183" t="str">
        <f>IF(AND('Mapa R. Fiscal'!$Y$23="Muy Alta",'Mapa R. Fiscal'!$AA$23="Moderado"),CONCATENATE("R3C",'Mapa R. Fiscal'!$O$23),"")</f>
        <v/>
      </c>
      <c r="X8" s="183" t="str">
        <f>IF(AND('Mapa R. Fiscal'!$Y$24="Muy Alta",'Mapa R. Fiscal'!$AA$24="Moderado"),CONCATENATE("R3C",'Mapa R. Fiscal'!$O$24),"")</f>
        <v/>
      </c>
      <c r="Y8" s="183" t="str">
        <f>IF(AND('Mapa R. Fiscal'!$Y$25="Muy Alta",'Mapa R. Fiscal'!$AA$25="Moderado"),CONCATENATE("R3C",'Mapa R. Fiscal'!$O$25),"")</f>
        <v/>
      </c>
      <c r="Z8" s="183" t="str">
        <f>IF(AND('Mapa R. Fiscal'!$Y$26="Muy Alta",'Mapa R. Fiscal'!$AA$26="Moderado"),CONCATENATE("R3C",'Mapa R. Fiscal'!$O$26),"")</f>
        <v/>
      </c>
      <c r="AA8" s="184" t="str">
        <f>IF(AND('Mapa R. Fiscal'!$Y$27="Muy Alta",'Mapa R. Fiscal'!$AA$27="Moderado"),CONCATENATE("R3C",'Mapa R. Fiscal'!$O$27),"")</f>
        <v/>
      </c>
      <c r="AB8" s="182" t="str">
        <f>IF(AND('Mapa R. Fiscal'!$Y$22="Muy Alta",'Mapa R. Fiscal'!$AA$22="Mayor"),CONCATENATE("R3C",'Mapa R. Fiscal'!$O$22),"")</f>
        <v/>
      </c>
      <c r="AC8" s="183" t="str">
        <f>IF(AND('Mapa R. Fiscal'!$Y$23="Muy Alta",'Mapa R. Fiscal'!$AA$23="Mayor"),CONCATENATE("R3C",'Mapa R. Fiscal'!$O$23),"")</f>
        <v/>
      </c>
      <c r="AD8" s="183" t="str">
        <f>IF(AND('Mapa R. Fiscal'!$Y$24="Muy Alta",'Mapa R. Fiscal'!$AA$24="Mayor"),CONCATENATE("R3C",'Mapa R. Fiscal'!$O$24),"")</f>
        <v/>
      </c>
      <c r="AE8" s="183" t="str">
        <f>IF(AND('Mapa R. Fiscal'!$Y$25="Muy Alta",'Mapa R. Fiscal'!$AA$25="Mayor"),CONCATENATE("R3C",'Mapa R. Fiscal'!$O$25),"")</f>
        <v/>
      </c>
      <c r="AF8" s="183" t="str">
        <f>IF(AND('Mapa R. Fiscal'!$Y$26="Muy Alta",'Mapa R. Fiscal'!$AA$26="Mayor"),CONCATENATE("R3C",'Mapa R. Fiscal'!$O$26),"")</f>
        <v/>
      </c>
      <c r="AG8" s="184" t="str">
        <f>IF(AND('Mapa R. Fiscal'!$Y$27="Muy Alta",'Mapa R. Fiscal'!$AA$27="Mayor"),CONCATENATE("R3C",'Mapa R. Fiscal'!$O$27),"")</f>
        <v/>
      </c>
      <c r="AH8" s="185" t="str">
        <f>IF(AND('Mapa R. Fiscal'!$Y$22="Muy Alta",'Mapa R. Fiscal'!$AA$22="Catastrófico"),CONCATENATE("R3C",'Mapa R. Fiscal'!$O$22),"")</f>
        <v/>
      </c>
      <c r="AI8" s="186" t="str">
        <f>IF(AND('Mapa R. Fiscal'!$Y$23="Muy Alta",'Mapa R. Fiscal'!$AA$23="Catastrófico"),CONCATENATE("R3C",'Mapa R. Fiscal'!$O$23),"")</f>
        <v/>
      </c>
      <c r="AJ8" s="186" t="str">
        <f>IF(AND('Mapa R. Fiscal'!$Y$24="Muy Alta",'Mapa R. Fiscal'!$AA$24="Catastrófico"),CONCATENATE("R3C",'Mapa R. Fiscal'!$O$24),"")</f>
        <v/>
      </c>
      <c r="AK8" s="186" t="str">
        <f>IF(AND('Mapa R. Fiscal'!$Y$25="Muy Alta",'Mapa R. Fiscal'!$AA$25="Catastrófico"),CONCATENATE("R3C",'Mapa R. Fiscal'!$O$25),"")</f>
        <v/>
      </c>
      <c r="AL8" s="186" t="str">
        <f>IF(AND('Mapa R. Fiscal'!$Y$26="Muy Alta",'Mapa R. Fiscal'!$AA$26="Catastrófico"),CONCATENATE("R3C",'Mapa R. Fiscal'!$O$26),"")</f>
        <v/>
      </c>
      <c r="AM8" s="187" t="str">
        <f>IF(AND('Mapa R. Fiscal'!$Y$27="Muy Alta",'Mapa R. Fiscal'!$AA$27="Catastrófico"),CONCATENATE("R3C",'Mapa R. Fiscal'!$O$27),"")</f>
        <v/>
      </c>
      <c r="AN8" s="14"/>
      <c r="AO8" s="1141"/>
      <c r="AP8" s="1142"/>
      <c r="AQ8" s="1142"/>
      <c r="AR8" s="1142"/>
      <c r="AS8" s="1142"/>
      <c r="AT8" s="114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15"/>
      <c r="C9" s="1015"/>
      <c r="D9" s="1016"/>
      <c r="E9" s="1104"/>
      <c r="F9" s="1103"/>
      <c r="G9" s="1103"/>
      <c r="H9" s="1103"/>
      <c r="I9" s="1117"/>
      <c r="J9" s="182" t="str">
        <f>IF(AND('Mapa R. Fiscal'!$Y$28="Muy Alta",'Mapa R. Fiscal'!$AA$28="Leve"),CONCATENATE("R4C",'Mapa R. Fiscal'!$O$28),"")</f>
        <v/>
      </c>
      <c r="K9" s="183" t="str">
        <f>IF(AND('Mapa R. Fiscal'!$Y$29="Muy Alta",'Mapa R. Fiscal'!$AA$29="Leve"),CONCATENATE("R4C",'Mapa R. Fiscal'!$O$29),"")</f>
        <v/>
      </c>
      <c r="L9" s="183" t="str">
        <f>IF(AND('Mapa R. Fiscal'!$Y$30="Muy Alta",'Mapa R. Fiscal'!$AA$30="Leve"),CONCATENATE("R4C",'Mapa R. Fiscal'!$O$30),"")</f>
        <v/>
      </c>
      <c r="M9" s="183" t="str">
        <f>IF(AND('Mapa R. Fiscal'!$Y$31="Muy Alta",'Mapa R. Fiscal'!$AA$31="Leve"),CONCATENATE("R4C",'Mapa R. Fiscal'!$O$31),"")</f>
        <v/>
      </c>
      <c r="N9" s="183" t="str">
        <f>IF(AND('Mapa R. Fiscal'!$Y$32="Muy Alta",'Mapa R. Fiscal'!$AA$32="Leve"),CONCATENATE("R4C",'Mapa R. Fiscal'!$O$32),"")</f>
        <v/>
      </c>
      <c r="O9" s="184" t="str">
        <f>IF(AND('Mapa R. Fiscal'!$Y$33="Muy Alta",'Mapa R. Fiscal'!$AA$33="Leve"),CONCATENATE("R4C",'Mapa R. Fiscal'!$O$33),"")</f>
        <v/>
      </c>
      <c r="P9" s="182" t="str">
        <f>IF(AND('Mapa R. Fiscal'!$Y$28="Muy Alta",'Mapa R. Fiscal'!$AA$28="Menor"),CONCATENATE("R4C",'Mapa R. Fiscal'!$O$28),"")</f>
        <v/>
      </c>
      <c r="Q9" s="183" t="str">
        <f>IF(AND('Mapa R. Fiscal'!$Y$29="Muy Alta",'Mapa R. Fiscal'!$AA$29="Menor"),CONCATENATE("R4C",'Mapa R. Fiscal'!$O$29),"")</f>
        <v/>
      </c>
      <c r="R9" s="183" t="str">
        <f>IF(AND('Mapa R. Fiscal'!$Y$30="Muy Alta",'Mapa R. Fiscal'!$AA$30="Menor"),CONCATENATE("R4C",'Mapa R. Fiscal'!$O$30),"")</f>
        <v/>
      </c>
      <c r="S9" s="183" t="str">
        <f>IF(AND('Mapa R. Fiscal'!$Y$31="Muy Alta",'Mapa R. Fiscal'!$AA$31="Menor"),CONCATENATE("R4C",'Mapa R. Fiscal'!$O$31),"")</f>
        <v/>
      </c>
      <c r="T9" s="183" t="str">
        <f>IF(AND('Mapa R. Fiscal'!$Y$32="Muy Alta",'Mapa R. Fiscal'!$AA$32="Menor"),CONCATENATE("R4C",'Mapa R. Fiscal'!$O$32),"")</f>
        <v/>
      </c>
      <c r="U9" s="184" t="str">
        <f>IF(AND('Mapa R. Fiscal'!$Y$33="Muy Alta",'Mapa R. Fiscal'!$AA$33="Menor"),CONCATENATE("R4C",'Mapa R. Fiscal'!$O$33),"")</f>
        <v/>
      </c>
      <c r="V9" s="182" t="str">
        <f>IF(AND('Mapa R. Fiscal'!$Y$28="Muy Alta",'Mapa R. Fiscal'!$AA$28="Moderado"),CONCATENATE("R4C",'Mapa R. Fiscal'!$O$28),"")</f>
        <v/>
      </c>
      <c r="W9" s="183" t="str">
        <f>IF(AND('Mapa R. Fiscal'!$Y$29="Muy Alta",'Mapa R. Fiscal'!$AA$29="Moderado"),CONCATENATE("R4C",'Mapa R. Fiscal'!$O$29),"")</f>
        <v/>
      </c>
      <c r="X9" s="183" t="str">
        <f>IF(AND('Mapa R. Fiscal'!$Y$30="Muy Alta",'Mapa R. Fiscal'!$AA$30="Moderado"),CONCATENATE("R4C",'Mapa R. Fiscal'!$O$30),"")</f>
        <v/>
      </c>
      <c r="Y9" s="183" t="str">
        <f>IF(AND('Mapa R. Fiscal'!$Y$31="Muy Alta",'Mapa R. Fiscal'!$AA$31="Moderado"),CONCATENATE("R4C",'Mapa R. Fiscal'!$O$31),"")</f>
        <v/>
      </c>
      <c r="Z9" s="183" t="str">
        <f>IF(AND('Mapa R. Fiscal'!$Y$32="Muy Alta",'Mapa R. Fiscal'!$AA$32="Moderado"),CONCATENATE("R4C",'Mapa R. Fiscal'!$O$32),"")</f>
        <v/>
      </c>
      <c r="AA9" s="184" t="str">
        <f>IF(AND('Mapa R. Fiscal'!$Y$33="Muy Alta",'Mapa R. Fiscal'!$AA$33="Moderado"),CONCATENATE("R4C",'Mapa R. Fiscal'!$O$33),"")</f>
        <v/>
      </c>
      <c r="AB9" s="182" t="str">
        <f>IF(AND('Mapa R. Fiscal'!$Y$28="Muy Alta",'Mapa R. Fiscal'!$AA$28="Mayor"),CONCATENATE("R4C",'Mapa R. Fiscal'!$O$28),"")</f>
        <v/>
      </c>
      <c r="AC9" s="183" t="str">
        <f>IF(AND('Mapa R. Fiscal'!$Y$29="Muy Alta",'Mapa R. Fiscal'!$AA$29="Mayor"),CONCATENATE("R4C",'Mapa R. Fiscal'!$O$29),"")</f>
        <v/>
      </c>
      <c r="AD9" s="183" t="str">
        <f>IF(AND('Mapa R. Fiscal'!$Y$30="Muy Alta",'Mapa R. Fiscal'!$AA$30="Mayor"),CONCATENATE("R4C",'Mapa R. Fiscal'!$O$30),"")</f>
        <v/>
      </c>
      <c r="AE9" s="183" t="str">
        <f>IF(AND('Mapa R. Fiscal'!$Y$31="Muy Alta",'Mapa R. Fiscal'!$AA$31="Mayor"),CONCATENATE("R4C",'Mapa R. Fiscal'!$O$31),"")</f>
        <v/>
      </c>
      <c r="AF9" s="183" t="str">
        <f>IF(AND('Mapa R. Fiscal'!$Y$32="Muy Alta",'Mapa R. Fiscal'!$AA$32="Mayor"),CONCATENATE("R4C",'Mapa R. Fiscal'!$O$32),"")</f>
        <v/>
      </c>
      <c r="AG9" s="184" t="str">
        <f>IF(AND('Mapa R. Fiscal'!$Y$33="Muy Alta",'Mapa R. Fiscal'!$AA$33="Mayor"),CONCATENATE("R4C",'Mapa R. Fiscal'!$O$33),"")</f>
        <v/>
      </c>
      <c r="AH9" s="185" t="str">
        <f>IF(AND('Mapa R. Fiscal'!$Y$28="Muy Alta",'Mapa R. Fiscal'!$AA$28="Catastrófico"),CONCATENATE("R4C",'Mapa R. Fiscal'!$O$28),"")</f>
        <v/>
      </c>
      <c r="AI9" s="186" t="str">
        <f>IF(AND('Mapa R. Fiscal'!$Y$29="Muy Alta",'Mapa R. Fiscal'!$AA$29="Catastrófico"),CONCATENATE("R4C",'Mapa R. Fiscal'!$O$29),"")</f>
        <v/>
      </c>
      <c r="AJ9" s="186" t="str">
        <f>IF(AND('Mapa R. Fiscal'!$Y$30="Muy Alta",'Mapa R. Fiscal'!$AA$30="Catastrófico"),CONCATENATE("R4C",'Mapa R. Fiscal'!$O$30),"")</f>
        <v/>
      </c>
      <c r="AK9" s="186" t="str">
        <f>IF(AND('Mapa R. Fiscal'!$Y$31="Muy Alta",'Mapa R. Fiscal'!$AA$31="Catastrófico"),CONCATENATE("R4C",'Mapa R. Fiscal'!$O$31),"")</f>
        <v/>
      </c>
      <c r="AL9" s="186" t="str">
        <f>IF(AND('Mapa R. Fiscal'!$Y$32="Muy Alta",'Mapa R. Fiscal'!$AA$32="Catastrófico"),CONCATENATE("R4C",'Mapa R. Fiscal'!$O$32),"")</f>
        <v/>
      </c>
      <c r="AM9" s="187" t="str">
        <f>IF(AND('Mapa R. Fiscal'!$Y$33="Muy Alta",'Mapa R. Fiscal'!$AA$33="Catastrófico"),CONCATENATE("R4C",'Mapa R. Fiscal'!$O$33),"")</f>
        <v/>
      </c>
      <c r="AN9" s="14"/>
      <c r="AO9" s="1141"/>
      <c r="AP9" s="1142"/>
      <c r="AQ9" s="1142"/>
      <c r="AR9" s="1142"/>
      <c r="AS9" s="1142"/>
      <c r="AT9" s="114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15"/>
      <c r="C10" s="1015"/>
      <c r="D10" s="1016"/>
      <c r="E10" s="1104"/>
      <c r="F10" s="1103"/>
      <c r="G10" s="1103"/>
      <c r="H10" s="1103"/>
      <c r="I10" s="1117"/>
      <c r="J10" s="182" t="str">
        <f>IF(AND('Mapa R. Fiscal'!$Y$34="Muy Alta",'Mapa R. Fiscal'!$AA$34="Leve"),CONCATENATE("R5C",'Mapa R. Fiscal'!$O$34),"")</f>
        <v/>
      </c>
      <c r="K10" s="183" t="str">
        <f>IF(AND('Mapa R. Fiscal'!$Y$35="Muy Alta",'Mapa R. Fiscal'!$AA$35="Leve"),CONCATENATE("R5C",'Mapa R. Fiscal'!$O$35),"")</f>
        <v/>
      </c>
      <c r="L10" s="183" t="str">
        <f>IF(AND('Mapa R. Fiscal'!$Y$36="Muy Alta",'Mapa R. Fiscal'!$AA$36="Leve"),CONCATENATE("R5C",'Mapa R. Fiscal'!$O$36),"")</f>
        <v/>
      </c>
      <c r="M10" s="183" t="str">
        <f>IF(AND('Mapa R. Fiscal'!$Y$37="Muy Alta",'Mapa R. Fiscal'!$AA$37="Leve"),CONCATENATE("R5C",'Mapa R. Fiscal'!$O$37),"")</f>
        <v/>
      </c>
      <c r="N10" s="183" t="str">
        <f>IF(AND('Mapa R. Fiscal'!$Y$38="Muy Alta",'Mapa R. Fiscal'!$AA$38="Leve"),CONCATENATE("R5C",'Mapa R. Fiscal'!$O$38),"")</f>
        <v/>
      </c>
      <c r="O10" s="184" t="str">
        <f>IF(AND('Mapa R. Fiscal'!$Y$39="Muy Alta",'Mapa R. Fiscal'!$AA$39="Leve"),CONCATENATE("R5C",'Mapa R. Fiscal'!$O$39),"")</f>
        <v/>
      </c>
      <c r="P10" s="182" t="str">
        <f>IF(AND('Mapa R. Fiscal'!$Y$34="Muy Alta",'Mapa R. Fiscal'!$AA$34="Menor"),CONCATENATE("R5C",'Mapa R. Fiscal'!$O$34),"")</f>
        <v/>
      </c>
      <c r="Q10" s="183" t="str">
        <f>IF(AND('Mapa R. Fiscal'!$Y$35="Muy Alta",'Mapa R. Fiscal'!$AA$35="Menor"),CONCATENATE("R5C",'Mapa R. Fiscal'!$O$35),"")</f>
        <v/>
      </c>
      <c r="R10" s="183" t="str">
        <f>IF(AND('Mapa R. Fiscal'!$Y$36="Muy Alta",'Mapa R. Fiscal'!$AA$36="Menor"),CONCATENATE("R5C",'Mapa R. Fiscal'!$O$36),"")</f>
        <v/>
      </c>
      <c r="S10" s="183" t="str">
        <f>IF(AND('Mapa R. Fiscal'!$Y$37="Muy Alta",'Mapa R. Fiscal'!$AA$37="Menor"),CONCATENATE("R5C",'Mapa R. Fiscal'!$O$37),"")</f>
        <v/>
      </c>
      <c r="T10" s="183" t="str">
        <f>IF(AND('Mapa R. Fiscal'!$Y$38="Muy Alta",'Mapa R. Fiscal'!$AA$38="Menor"),CONCATENATE("R5C",'Mapa R. Fiscal'!$O$38),"")</f>
        <v/>
      </c>
      <c r="U10" s="184" t="str">
        <f>IF(AND('Mapa R. Fiscal'!$Y$39="Muy Alta",'Mapa R. Fiscal'!$AA$39="Menor"),CONCATENATE("R5C",'Mapa R. Fiscal'!$O$39),"")</f>
        <v/>
      </c>
      <c r="V10" s="182" t="str">
        <f>IF(AND('Mapa R. Fiscal'!$Y$34="Muy Alta",'Mapa R. Fiscal'!$AA$34="Moderado"),CONCATENATE("R5C",'Mapa R. Fiscal'!$O$34),"")</f>
        <v/>
      </c>
      <c r="W10" s="183" t="str">
        <f>IF(AND('Mapa R. Fiscal'!$Y$35="Muy Alta",'Mapa R. Fiscal'!$AA$35="Moderado"),CONCATENATE("R5C",'Mapa R. Fiscal'!$O$35),"")</f>
        <v/>
      </c>
      <c r="X10" s="183" t="str">
        <f>IF(AND('Mapa R. Fiscal'!$Y$36="Muy Alta",'Mapa R. Fiscal'!$AA$36="Moderado"),CONCATENATE("R5C",'Mapa R. Fiscal'!$O$36),"")</f>
        <v/>
      </c>
      <c r="Y10" s="183" t="str">
        <f>IF(AND('Mapa R. Fiscal'!$Y$37="Muy Alta",'Mapa R. Fiscal'!$AA$37="Moderado"),CONCATENATE("R5C",'Mapa R. Fiscal'!$O$37),"")</f>
        <v/>
      </c>
      <c r="Z10" s="183" t="str">
        <f>IF(AND('Mapa R. Fiscal'!$Y$38="Muy Alta",'Mapa R. Fiscal'!$AA$38="Moderado"),CONCATENATE("R5C",'Mapa R. Fiscal'!$O$38),"")</f>
        <v/>
      </c>
      <c r="AA10" s="184" t="str">
        <f>IF(AND('Mapa R. Fiscal'!$Y$39="Muy Alta",'Mapa R. Fiscal'!$AA$39="Moderado"),CONCATENATE("R5C",'Mapa R. Fiscal'!$O$39),"")</f>
        <v/>
      </c>
      <c r="AB10" s="182" t="str">
        <f>IF(AND('Mapa R. Fiscal'!$Y$34="Muy Alta",'Mapa R. Fiscal'!$AA$34="Mayor"),CONCATENATE("R5C",'Mapa R. Fiscal'!$O$34),"")</f>
        <v/>
      </c>
      <c r="AC10" s="183" t="str">
        <f>IF(AND('Mapa R. Fiscal'!$Y$35="Muy Alta",'Mapa R. Fiscal'!$AA$35="Mayor"),CONCATENATE("R5C",'Mapa R. Fiscal'!$O$35),"")</f>
        <v/>
      </c>
      <c r="AD10" s="183" t="str">
        <f>IF(AND('Mapa R. Fiscal'!$Y$36="Muy Alta",'Mapa R. Fiscal'!$AA$36="Mayor"),CONCATENATE("R5C",'Mapa R. Fiscal'!$O$36),"")</f>
        <v/>
      </c>
      <c r="AE10" s="183" t="str">
        <f>IF(AND('Mapa R. Fiscal'!$Y$37="Muy Alta",'Mapa R. Fiscal'!$AA$37="Mayor"),CONCATENATE("R5C",'Mapa R. Fiscal'!$O$37),"")</f>
        <v/>
      </c>
      <c r="AF10" s="183" t="str">
        <f>IF(AND('Mapa R. Fiscal'!$Y$38="Muy Alta",'Mapa R. Fiscal'!$AA$38="Mayor"),CONCATENATE("R5C",'Mapa R. Fiscal'!$O$38),"")</f>
        <v/>
      </c>
      <c r="AG10" s="184" t="str">
        <f>IF(AND('Mapa R. Fiscal'!$Y$39="Muy Alta",'Mapa R. Fiscal'!$AA$39="Mayor"),CONCATENATE("R5C",'Mapa R. Fiscal'!$O$39),"")</f>
        <v/>
      </c>
      <c r="AH10" s="185" t="str">
        <f>IF(AND('Mapa R. Fiscal'!$Y$34="Muy Alta",'Mapa R. Fiscal'!$AA$34="Catastrófico"),CONCATENATE("R5C",'Mapa R. Fiscal'!$O$34),"")</f>
        <v/>
      </c>
      <c r="AI10" s="186" t="str">
        <f>IF(AND('Mapa R. Fiscal'!$Y$35="Muy Alta",'Mapa R. Fiscal'!$AA$35="Catastrófico"),CONCATENATE("R5C",'Mapa R. Fiscal'!$O$35),"")</f>
        <v/>
      </c>
      <c r="AJ10" s="186" t="str">
        <f>IF(AND('Mapa R. Fiscal'!$Y$36="Muy Alta",'Mapa R. Fiscal'!$AA$36="Catastrófico"),CONCATENATE("R5C",'Mapa R. Fiscal'!$O$36),"")</f>
        <v/>
      </c>
      <c r="AK10" s="186" t="str">
        <f>IF(AND('Mapa R. Fiscal'!$Y$37="Muy Alta",'Mapa R. Fiscal'!$AA$37="Catastrófico"),CONCATENATE("R5C",'Mapa R. Fiscal'!$O$37),"")</f>
        <v/>
      </c>
      <c r="AL10" s="186" t="str">
        <f>IF(AND('Mapa R. Fiscal'!$Y$38="Muy Alta",'Mapa R. Fiscal'!$AA$38="Catastrófico"),CONCATENATE("R5C",'Mapa R. Fiscal'!$O$38),"")</f>
        <v/>
      </c>
      <c r="AM10" s="187" t="str">
        <f>IF(AND('Mapa R. Fiscal'!$Y$39="Muy Alta",'Mapa R. Fiscal'!$AA$39="Catastrófico"),CONCATENATE("R5C",'Mapa R. Fiscal'!$O$39),"")</f>
        <v/>
      </c>
      <c r="AN10" s="14"/>
      <c r="AO10" s="1141"/>
      <c r="AP10" s="1142"/>
      <c r="AQ10" s="1142"/>
      <c r="AR10" s="1142"/>
      <c r="AS10" s="1142"/>
      <c r="AT10" s="114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15"/>
      <c r="C11" s="1015"/>
      <c r="D11" s="1016"/>
      <c r="E11" s="1104"/>
      <c r="F11" s="1103"/>
      <c r="G11" s="1103"/>
      <c r="H11" s="1103"/>
      <c r="I11" s="1117"/>
      <c r="J11" s="182" t="str">
        <f>IF(AND('Mapa R. Fiscal'!$Y$40="Muy Alta",'Mapa R. Fiscal'!$AA$40="Leve"),CONCATENATE("R6C",'Mapa R. Fiscal'!$O$40),"")</f>
        <v/>
      </c>
      <c r="K11" s="183" t="str">
        <f>IF(AND('Mapa R. Fiscal'!$Y$41="Muy Alta",'Mapa R. Fiscal'!$AA$41="Leve"),CONCATENATE("R6C",'Mapa R. Fiscal'!$O$41),"")</f>
        <v/>
      </c>
      <c r="L11" s="183" t="str">
        <f>IF(AND('Mapa R. Fiscal'!$Y$42="Muy Alta",'Mapa R. Fiscal'!$AA$42="Leve"),CONCATENATE("R6C",'Mapa R. Fiscal'!$O$42),"")</f>
        <v/>
      </c>
      <c r="M11" s="183" t="str">
        <f>IF(AND('Mapa R. Fiscal'!$Y$43="Muy Alta",'Mapa R. Fiscal'!$AA$43="Leve"),CONCATENATE("R6C",'Mapa R. Fiscal'!$O$43),"")</f>
        <v/>
      </c>
      <c r="N11" s="183" t="str">
        <f>IF(AND('Mapa R. Fiscal'!$Y$44="Muy Alta",'Mapa R. Fiscal'!$AA$44="Leve"),CONCATENATE("R6C",'Mapa R. Fiscal'!$O$44),"")</f>
        <v/>
      </c>
      <c r="O11" s="184" t="str">
        <f>IF(AND('Mapa R. Fiscal'!$Y$45="Muy Alta",'Mapa R. Fiscal'!$AA$45="Leve"),CONCATENATE("R6C",'Mapa R. Fiscal'!$O$45),"")</f>
        <v/>
      </c>
      <c r="P11" s="182" t="str">
        <f>IF(AND('Mapa R. Fiscal'!$Y$40="Muy Alta",'Mapa R. Fiscal'!$AA$40="Menor"),CONCATENATE("R6C",'Mapa R. Fiscal'!$O$40),"")</f>
        <v/>
      </c>
      <c r="Q11" s="183" t="str">
        <f>IF(AND('Mapa R. Fiscal'!$Y$41="Muy Alta",'Mapa R. Fiscal'!$AA$41="Menor"),CONCATENATE("R6C",'Mapa R. Fiscal'!$O$41),"")</f>
        <v/>
      </c>
      <c r="R11" s="183" t="str">
        <f>IF(AND('Mapa R. Fiscal'!$Y$42="Muy Alta",'Mapa R. Fiscal'!$AA$42="Menor"),CONCATENATE("R6C",'Mapa R. Fiscal'!$O$42),"")</f>
        <v/>
      </c>
      <c r="S11" s="183" t="str">
        <f>IF(AND('Mapa R. Fiscal'!$Y$43="Muy Alta",'Mapa R. Fiscal'!$AA$43="Menor"),CONCATENATE("R6C",'Mapa R. Fiscal'!$O$43),"")</f>
        <v/>
      </c>
      <c r="T11" s="183" t="str">
        <f>IF(AND('Mapa R. Fiscal'!$Y$44="Muy Alta",'Mapa R. Fiscal'!$AA$44="Menor"),CONCATENATE("R6C",'Mapa R. Fiscal'!$O$44),"")</f>
        <v/>
      </c>
      <c r="U11" s="184" t="str">
        <f>IF(AND('Mapa R. Fiscal'!$Y$45="Muy Alta",'Mapa R. Fiscal'!$AA$45="Menor"),CONCATENATE("R6C",'Mapa R. Fiscal'!$O$45),"")</f>
        <v/>
      </c>
      <c r="V11" s="182" t="str">
        <f>IF(AND('Mapa R. Fiscal'!$Y$40="Muy Alta",'Mapa R. Fiscal'!$AA$40="Moderado"),CONCATENATE("R6C",'Mapa R. Fiscal'!$O$40),"")</f>
        <v/>
      </c>
      <c r="W11" s="183" t="str">
        <f>IF(AND('Mapa R. Fiscal'!$Y$41="Muy Alta",'Mapa R. Fiscal'!$AA$41="Moderado"),CONCATENATE("R6C",'Mapa R. Fiscal'!$O$41),"")</f>
        <v/>
      </c>
      <c r="X11" s="183" t="str">
        <f>IF(AND('Mapa R. Fiscal'!$Y$42="Muy Alta",'Mapa R. Fiscal'!$AA$42="Moderado"),CONCATENATE("R6C",'Mapa R. Fiscal'!$O$42),"")</f>
        <v/>
      </c>
      <c r="Y11" s="183" t="str">
        <f>IF(AND('Mapa R. Fiscal'!$Y$43="Muy Alta",'Mapa R. Fiscal'!$AA$43="Moderado"),CONCATENATE("R6C",'Mapa R. Fiscal'!$O$43),"")</f>
        <v/>
      </c>
      <c r="Z11" s="183" t="str">
        <f>IF(AND('Mapa R. Fiscal'!$Y$44="Muy Alta",'Mapa R. Fiscal'!$AA$44="Moderado"),CONCATENATE("R6C",'Mapa R. Fiscal'!$O$44),"")</f>
        <v/>
      </c>
      <c r="AA11" s="184" t="str">
        <f>IF(AND('Mapa R. Fiscal'!$Y$45="Muy Alta",'Mapa R. Fiscal'!$AA$45="Moderado"),CONCATENATE("R6C",'Mapa R. Fiscal'!$O$45),"")</f>
        <v/>
      </c>
      <c r="AB11" s="182" t="str">
        <f>IF(AND('Mapa R. Fiscal'!$Y$40="Muy Alta",'Mapa R. Fiscal'!$AA$40="Mayor"),CONCATENATE("R6C",'Mapa R. Fiscal'!$O$40),"")</f>
        <v/>
      </c>
      <c r="AC11" s="183" t="str">
        <f>IF(AND('Mapa R. Fiscal'!$Y$41="Muy Alta",'Mapa R. Fiscal'!$AA$41="Mayor"),CONCATENATE("R6C",'Mapa R. Fiscal'!$O$41),"")</f>
        <v/>
      </c>
      <c r="AD11" s="183" t="str">
        <f>IF(AND('Mapa R. Fiscal'!$Y$42="Muy Alta",'Mapa R. Fiscal'!$AA$42="Mayor"),CONCATENATE("R6C",'Mapa R. Fiscal'!$O$42),"")</f>
        <v/>
      </c>
      <c r="AE11" s="183" t="str">
        <f>IF(AND('Mapa R. Fiscal'!$Y$43="Muy Alta",'Mapa R. Fiscal'!$AA$43="Mayor"),CONCATENATE("R6C",'Mapa R. Fiscal'!$O$43),"")</f>
        <v/>
      </c>
      <c r="AF11" s="183" t="str">
        <f>IF(AND('Mapa R. Fiscal'!$Y$44="Muy Alta",'Mapa R. Fiscal'!$AA$44="Mayor"),CONCATENATE("R6C",'Mapa R. Fiscal'!$O$44),"")</f>
        <v/>
      </c>
      <c r="AG11" s="184" t="str">
        <f>IF(AND('Mapa R. Fiscal'!$Y$45="Muy Alta",'Mapa R. Fiscal'!$AA$45="Mayor"),CONCATENATE("R6C",'Mapa R. Fiscal'!$O$45),"")</f>
        <v/>
      </c>
      <c r="AH11" s="185" t="str">
        <f>IF(AND('Mapa R. Fiscal'!$Y$40="Muy Alta",'Mapa R. Fiscal'!$AA$40="Catastrófico"),CONCATENATE("R6C",'Mapa R. Fiscal'!$O$40),"")</f>
        <v/>
      </c>
      <c r="AI11" s="186" t="str">
        <f>IF(AND('Mapa R. Fiscal'!$Y$41="Muy Alta",'Mapa R. Fiscal'!$AA$41="Catastrófico"),CONCATENATE("R6C",'Mapa R. Fiscal'!$O$41),"")</f>
        <v/>
      </c>
      <c r="AJ11" s="186" t="str">
        <f>IF(AND('Mapa R. Fiscal'!$Y$42="Muy Alta",'Mapa R. Fiscal'!$AA$42="Catastrófico"),CONCATENATE("R6C",'Mapa R. Fiscal'!$O$42),"")</f>
        <v/>
      </c>
      <c r="AK11" s="186" t="str">
        <f>IF(AND('Mapa R. Fiscal'!$Y$43="Muy Alta",'Mapa R. Fiscal'!$AA$43="Catastrófico"),CONCATENATE("R6C",'Mapa R. Fiscal'!$O$43),"")</f>
        <v/>
      </c>
      <c r="AL11" s="186" t="str">
        <f>IF(AND('Mapa R. Fiscal'!$Y$44="Muy Alta",'Mapa R. Fiscal'!$AA$44="Catastrófico"),CONCATENATE("R6C",'Mapa R. Fiscal'!$O$44),"")</f>
        <v/>
      </c>
      <c r="AM11" s="187" t="str">
        <f>IF(AND('Mapa R. Fiscal'!$Y$45="Muy Alta",'Mapa R. Fiscal'!$AA$45="Catastrófico"),CONCATENATE("R6C",'Mapa R. Fiscal'!$O$45),"")</f>
        <v/>
      </c>
      <c r="AN11" s="14"/>
      <c r="AO11" s="1141"/>
      <c r="AP11" s="1142"/>
      <c r="AQ11" s="1142"/>
      <c r="AR11" s="1142"/>
      <c r="AS11" s="1142"/>
      <c r="AT11" s="114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15"/>
      <c r="C12" s="1015"/>
      <c r="D12" s="1016"/>
      <c r="E12" s="1104"/>
      <c r="F12" s="1103"/>
      <c r="G12" s="1103"/>
      <c r="H12" s="1103"/>
      <c r="I12" s="1117"/>
      <c r="J12" s="182" t="str">
        <f>IF(AND('Mapa R. Fiscal'!$Y$46="Muy Alta",'Mapa R. Fiscal'!$AA$46="Leve"),CONCATENATE("R7C",'Mapa R. Fiscal'!$O$46),"")</f>
        <v/>
      </c>
      <c r="K12" s="183" t="str">
        <f>IF(AND('Mapa R. Fiscal'!$Y$47="Muy Alta",'Mapa R. Fiscal'!$AA$47="Leve"),CONCATENATE("R7C",'Mapa R. Fiscal'!$O$47),"")</f>
        <v/>
      </c>
      <c r="L12" s="183" t="str">
        <f>IF(AND('Mapa R. Fiscal'!$Y$48="Muy Alta",'Mapa R. Fiscal'!$AA$48="Leve"),CONCATENATE("R7C",'Mapa R. Fiscal'!$O$48),"")</f>
        <v/>
      </c>
      <c r="M12" s="183" t="str">
        <f>IF(AND('Mapa R. Fiscal'!$Y$49="Muy Alta",'Mapa R. Fiscal'!$AA$49="Leve"),CONCATENATE("R7C",'Mapa R. Fiscal'!$O$49),"")</f>
        <v/>
      </c>
      <c r="N12" s="183" t="str">
        <f>IF(AND('Mapa R. Fiscal'!$Y$50="Muy Alta",'Mapa R. Fiscal'!$AA$50="Leve"),CONCATENATE("R7C",'Mapa R. Fiscal'!$O$50),"")</f>
        <v/>
      </c>
      <c r="O12" s="184" t="str">
        <f>IF(AND('Mapa R. Fiscal'!$Y$51="Muy Alta",'Mapa R. Fiscal'!$AA$51="Leve"),CONCATENATE("R7C",'Mapa R. Fiscal'!$O$51),"")</f>
        <v/>
      </c>
      <c r="P12" s="182" t="str">
        <f>IF(AND('Mapa R. Fiscal'!$Y$46="Muy Alta",'Mapa R. Fiscal'!$AA$46="Menor"),CONCATENATE("R7C",'Mapa R. Fiscal'!$O$46),"")</f>
        <v/>
      </c>
      <c r="Q12" s="183" t="str">
        <f>IF(AND('Mapa R. Fiscal'!$Y$47="Muy Alta",'Mapa R. Fiscal'!$AA$47="Menor"),CONCATENATE("R7C",'Mapa R. Fiscal'!$O$47),"")</f>
        <v/>
      </c>
      <c r="R12" s="183" t="str">
        <f>IF(AND('Mapa R. Fiscal'!$Y$48="Muy Alta",'Mapa R. Fiscal'!$AA$48="Menor"),CONCATENATE("R7C",'Mapa R. Fiscal'!$O$48),"")</f>
        <v/>
      </c>
      <c r="S12" s="183" t="str">
        <f>IF(AND('Mapa R. Fiscal'!$Y$49="Muy Alta",'Mapa R. Fiscal'!$AA$49="Menor"),CONCATENATE("R7C",'Mapa R. Fiscal'!$O$49),"")</f>
        <v/>
      </c>
      <c r="T12" s="183" t="str">
        <f>IF(AND('Mapa R. Fiscal'!$Y$50="Muy Alta",'Mapa R. Fiscal'!$AA$50="Menor"),CONCATENATE("R7C",'Mapa R. Fiscal'!$O$50),"")</f>
        <v/>
      </c>
      <c r="U12" s="184" t="str">
        <f>IF(AND('Mapa R. Fiscal'!$Y$51="Muy Alta",'Mapa R. Fiscal'!$AA$51="Menor"),CONCATENATE("R7C",'Mapa R. Fiscal'!$O$51),"")</f>
        <v/>
      </c>
      <c r="V12" s="182" t="str">
        <f>IF(AND('Mapa R. Fiscal'!$Y$46="Muy Alta",'Mapa R. Fiscal'!$AA$46="Moderado"),CONCATENATE("R7C",'Mapa R. Fiscal'!$O$46),"")</f>
        <v/>
      </c>
      <c r="W12" s="183" t="str">
        <f>IF(AND('Mapa R. Fiscal'!$Y$47="Muy Alta",'Mapa R. Fiscal'!$AA$47="Moderado"),CONCATENATE("R7C",'Mapa R. Fiscal'!$O$47),"")</f>
        <v/>
      </c>
      <c r="X12" s="183" t="str">
        <f>IF(AND('Mapa R. Fiscal'!$Y$48="Muy Alta",'Mapa R. Fiscal'!$AA$48="Moderado"),CONCATENATE("R7C",'Mapa R. Fiscal'!$O$48),"")</f>
        <v/>
      </c>
      <c r="Y12" s="183" t="str">
        <f>IF(AND('Mapa R. Fiscal'!$Y$49="Muy Alta",'Mapa R. Fiscal'!$AA$49="Moderado"),CONCATENATE("R7C",'Mapa R. Fiscal'!$O$49),"")</f>
        <v/>
      </c>
      <c r="Z12" s="183" t="str">
        <f>IF(AND('Mapa R. Fiscal'!$Y$50="Muy Alta",'Mapa R. Fiscal'!$AA$50="Moderado"),CONCATENATE("R7C",'Mapa R. Fiscal'!$O$50),"")</f>
        <v/>
      </c>
      <c r="AA12" s="184" t="str">
        <f>IF(AND('Mapa R. Fiscal'!$Y$51="Muy Alta",'Mapa R. Fiscal'!$AA$51="Moderado"),CONCATENATE("R7C",'Mapa R. Fiscal'!$O$51),"")</f>
        <v/>
      </c>
      <c r="AB12" s="182" t="str">
        <f>IF(AND('Mapa R. Fiscal'!$Y$46="Muy Alta",'Mapa R. Fiscal'!$AA$46="Mayor"),CONCATENATE("R7C",'Mapa R. Fiscal'!$O$46),"")</f>
        <v/>
      </c>
      <c r="AC12" s="183" t="str">
        <f>IF(AND('Mapa R. Fiscal'!$Y$47="Muy Alta",'Mapa R. Fiscal'!$AA$47="Mayor"),CONCATENATE("R7C",'Mapa R. Fiscal'!$O$47),"")</f>
        <v/>
      </c>
      <c r="AD12" s="183" t="str">
        <f>IF(AND('Mapa R. Fiscal'!$Y$48="Muy Alta",'Mapa R. Fiscal'!$AA$48="Mayor"),CONCATENATE("R7C",'Mapa R. Fiscal'!$O$48),"")</f>
        <v/>
      </c>
      <c r="AE12" s="183" t="str">
        <f>IF(AND('Mapa R. Fiscal'!$Y$49="Muy Alta",'Mapa R. Fiscal'!$AA$49="Mayor"),CONCATENATE("R7C",'Mapa R. Fiscal'!$O$49),"")</f>
        <v/>
      </c>
      <c r="AF12" s="183" t="str">
        <f>IF(AND('Mapa R. Fiscal'!$Y$50="Muy Alta",'Mapa R. Fiscal'!$AA$50="Mayor"),CONCATENATE("R7C",'Mapa R. Fiscal'!$O$50),"")</f>
        <v/>
      </c>
      <c r="AG12" s="184" t="str">
        <f>IF(AND('Mapa R. Fiscal'!$Y$51="Muy Alta",'Mapa R. Fiscal'!$AA$51="Mayor"),CONCATENATE("R7C",'Mapa R. Fiscal'!$O$51),"")</f>
        <v/>
      </c>
      <c r="AH12" s="185" t="str">
        <f>IF(AND('Mapa R. Fiscal'!$Y$46="Muy Alta",'Mapa R. Fiscal'!$AA$46="Catastrófico"),CONCATENATE("R7C",'Mapa R. Fiscal'!$O$46),"")</f>
        <v/>
      </c>
      <c r="AI12" s="186" t="str">
        <f>IF(AND('Mapa R. Fiscal'!$Y$47="Muy Alta",'Mapa R. Fiscal'!$AA$47="Catastrófico"),CONCATENATE("R7C",'Mapa R. Fiscal'!$O$47),"")</f>
        <v/>
      </c>
      <c r="AJ12" s="186" t="str">
        <f>IF(AND('Mapa R. Fiscal'!$Y$48="Muy Alta",'Mapa R. Fiscal'!$AA$48="Catastrófico"),CONCATENATE("R7C",'Mapa R. Fiscal'!$O$48),"")</f>
        <v/>
      </c>
      <c r="AK12" s="186" t="str">
        <f>IF(AND('Mapa R. Fiscal'!$Y$49="Muy Alta",'Mapa R. Fiscal'!$AA$49="Catastrófico"),CONCATENATE("R7C",'Mapa R. Fiscal'!$O$49),"")</f>
        <v/>
      </c>
      <c r="AL12" s="186" t="str">
        <f>IF(AND('Mapa R. Fiscal'!$Y$50="Muy Alta",'Mapa R. Fiscal'!$AA$50="Catastrófico"),CONCATENATE("R7C",'Mapa R. Fiscal'!$O$50),"")</f>
        <v/>
      </c>
      <c r="AM12" s="187" t="str">
        <f>IF(AND('Mapa R. Fiscal'!$Y$51="Muy Alta",'Mapa R. Fiscal'!$AA$51="Catastrófico"),CONCATENATE("R7C",'Mapa R. Fiscal'!$O$51),"")</f>
        <v/>
      </c>
      <c r="AN12" s="14"/>
      <c r="AO12" s="1141"/>
      <c r="AP12" s="1142"/>
      <c r="AQ12" s="1142"/>
      <c r="AR12" s="1142"/>
      <c r="AS12" s="1142"/>
      <c r="AT12" s="114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15"/>
      <c r="C13" s="1015"/>
      <c r="D13" s="1016"/>
      <c r="E13" s="1104"/>
      <c r="F13" s="1103"/>
      <c r="G13" s="1103"/>
      <c r="H13" s="1103"/>
      <c r="I13" s="1117"/>
      <c r="J13" s="182" t="str">
        <f>IF(AND('Mapa R. Fiscal'!$Y$52="Muy Alta",'Mapa R. Fiscal'!$AA$52="Leve"),CONCATENATE("R8C",'Mapa R. Fiscal'!$O$52),"")</f>
        <v/>
      </c>
      <c r="K13" s="183" t="str">
        <f>IF(AND('Mapa R. Fiscal'!$Y$53="Muy Alta",'Mapa R. Fiscal'!$AA$53="Leve"),CONCATENATE("R8C",'Mapa R. Fiscal'!$O$53),"")</f>
        <v/>
      </c>
      <c r="L13" s="183" t="str">
        <f>IF(AND('Mapa R. Fiscal'!$Y$54="Muy Alta",'Mapa R. Fiscal'!$AA$54="Leve"),CONCATENATE("R8C",'Mapa R. Fiscal'!$O$54),"")</f>
        <v/>
      </c>
      <c r="M13" s="183" t="str">
        <f>IF(AND('Mapa R. Fiscal'!$Y$55="Muy Alta",'Mapa R. Fiscal'!$AA$55="Leve"),CONCATENATE("R8C",'Mapa R. Fiscal'!$O$55),"")</f>
        <v/>
      </c>
      <c r="N13" s="183" t="str">
        <f>IF(AND('Mapa R. Fiscal'!$Y$56="Muy Alta",'Mapa R. Fiscal'!$AA$56="Leve"),CONCATENATE("R8C",'Mapa R. Fiscal'!$O$56),"")</f>
        <v/>
      </c>
      <c r="O13" s="184" t="str">
        <f>IF(AND('Mapa R. Fiscal'!$Y$57="Muy Alta",'Mapa R. Fiscal'!$AA$57="Leve"),CONCATENATE("R8C",'Mapa R. Fiscal'!$O$57),"")</f>
        <v/>
      </c>
      <c r="P13" s="182" t="str">
        <f>IF(AND('Mapa R. Fiscal'!$Y$52="Muy Alta",'Mapa R. Fiscal'!$AA$52="Menor"),CONCATENATE("R8C",'Mapa R. Fiscal'!$O$52),"")</f>
        <v/>
      </c>
      <c r="Q13" s="183" t="str">
        <f>IF(AND('Mapa R. Fiscal'!$Y$53="Muy Alta",'Mapa R. Fiscal'!$AA$53="Menor"),CONCATENATE("R8C",'Mapa R. Fiscal'!$O$53),"")</f>
        <v/>
      </c>
      <c r="R13" s="183" t="str">
        <f>IF(AND('Mapa R. Fiscal'!$Y$54="Muy Alta",'Mapa R. Fiscal'!$AA$54="Menor"),CONCATENATE("R8C",'Mapa R. Fiscal'!$O$54),"")</f>
        <v/>
      </c>
      <c r="S13" s="183" t="str">
        <f>IF(AND('Mapa R. Fiscal'!$Y$55="Muy Alta",'Mapa R. Fiscal'!$AA$55="Menor"),CONCATENATE("R8C",'Mapa R. Fiscal'!$O$55),"")</f>
        <v/>
      </c>
      <c r="T13" s="183" t="str">
        <f>IF(AND('Mapa R. Fiscal'!$Y$56="Muy Alta",'Mapa R. Fiscal'!$AA$56="Menor"),CONCATENATE("R8C",'Mapa R. Fiscal'!$O$56),"")</f>
        <v/>
      </c>
      <c r="U13" s="184" t="str">
        <f>IF(AND('Mapa R. Fiscal'!$Y$57="Muy Alta",'Mapa R. Fiscal'!$AA$57="Menor"),CONCATENATE("R8C",'Mapa R. Fiscal'!$O$57),"")</f>
        <v/>
      </c>
      <c r="V13" s="182" t="str">
        <f>IF(AND('Mapa R. Fiscal'!$Y$52="Muy Alta",'Mapa R. Fiscal'!$AA$52="Moderado"),CONCATENATE("R8C",'Mapa R. Fiscal'!$O$52),"")</f>
        <v/>
      </c>
      <c r="W13" s="183" t="str">
        <f>IF(AND('Mapa R. Fiscal'!$Y$53="Muy Alta",'Mapa R. Fiscal'!$AA$53="Moderado"),CONCATENATE("R8C",'Mapa R. Fiscal'!$O$53),"")</f>
        <v/>
      </c>
      <c r="X13" s="183" t="str">
        <f>IF(AND('Mapa R. Fiscal'!$Y$54="Muy Alta",'Mapa R. Fiscal'!$AA$54="Moderado"),CONCATENATE("R8C",'Mapa R. Fiscal'!$O$54),"")</f>
        <v/>
      </c>
      <c r="Y13" s="183" t="str">
        <f>IF(AND('Mapa R. Fiscal'!$Y$55="Muy Alta",'Mapa R. Fiscal'!$AA$55="Moderado"),CONCATENATE("R8C",'Mapa R. Fiscal'!$O$55),"")</f>
        <v/>
      </c>
      <c r="Z13" s="183" t="str">
        <f>IF(AND('Mapa R. Fiscal'!$Y$56="Muy Alta",'Mapa R. Fiscal'!$AA$56="Moderado"),CONCATENATE("R8C",'Mapa R. Fiscal'!$O$56),"")</f>
        <v/>
      </c>
      <c r="AA13" s="184" t="str">
        <f>IF(AND('Mapa R. Fiscal'!$Y$57="Muy Alta",'Mapa R. Fiscal'!$AA$57="Moderado"),CONCATENATE("R8C",'Mapa R. Fiscal'!$O$57),"")</f>
        <v/>
      </c>
      <c r="AB13" s="182" t="str">
        <f>IF(AND('Mapa R. Fiscal'!$Y$52="Muy Alta",'Mapa R. Fiscal'!$AA$52="Mayor"),CONCATENATE("R8C",'Mapa R. Fiscal'!$O$52),"")</f>
        <v/>
      </c>
      <c r="AC13" s="183" t="str">
        <f>IF(AND('Mapa R. Fiscal'!$Y$53="Muy Alta",'Mapa R. Fiscal'!$AA$53="Mayor"),CONCATENATE("R8C",'Mapa R. Fiscal'!$O$53),"")</f>
        <v/>
      </c>
      <c r="AD13" s="183" t="str">
        <f>IF(AND('Mapa R. Fiscal'!$Y$54="Muy Alta",'Mapa R. Fiscal'!$AA$54="Mayor"),CONCATENATE("R8C",'Mapa R. Fiscal'!$O$54),"")</f>
        <v/>
      </c>
      <c r="AE13" s="183" t="str">
        <f>IF(AND('Mapa R. Fiscal'!$Y$55="Muy Alta",'Mapa R. Fiscal'!$AA$55="Mayor"),CONCATENATE("R8C",'Mapa R. Fiscal'!$O$55),"")</f>
        <v/>
      </c>
      <c r="AF13" s="183" t="str">
        <f>IF(AND('Mapa R. Fiscal'!$Y$56="Muy Alta",'Mapa R. Fiscal'!$AA$56="Mayor"),CONCATENATE("R8C",'Mapa R. Fiscal'!$O$56),"")</f>
        <v/>
      </c>
      <c r="AG13" s="184" t="str">
        <f>IF(AND('Mapa R. Fiscal'!$Y$57="Muy Alta",'Mapa R. Fiscal'!$AA$57="Mayor"),CONCATENATE("R8C",'Mapa R. Fiscal'!$O$57),"")</f>
        <v/>
      </c>
      <c r="AH13" s="185" t="str">
        <f>IF(AND('Mapa R. Fiscal'!$Y$52="Muy Alta",'Mapa R. Fiscal'!$AA$52="Catastrófico"),CONCATENATE("R8C",'Mapa R. Fiscal'!$O$52),"")</f>
        <v/>
      </c>
      <c r="AI13" s="186" t="str">
        <f>IF(AND('Mapa R. Fiscal'!$Y$53="Muy Alta",'Mapa R. Fiscal'!$AA$53="Catastrófico"),CONCATENATE("R8C",'Mapa R. Fiscal'!$O$53),"")</f>
        <v/>
      </c>
      <c r="AJ13" s="186" t="str">
        <f>IF(AND('Mapa R. Fiscal'!$Y$54="Muy Alta",'Mapa R. Fiscal'!$AA$54="Catastrófico"),CONCATENATE("R8C",'Mapa R. Fiscal'!$O$54),"")</f>
        <v/>
      </c>
      <c r="AK13" s="186" t="str">
        <f>IF(AND('Mapa R. Fiscal'!$Y$55="Muy Alta",'Mapa R. Fiscal'!$AA$55="Catastrófico"),CONCATENATE("R8C",'Mapa R. Fiscal'!$O$55),"")</f>
        <v/>
      </c>
      <c r="AL13" s="186" t="str">
        <f>IF(AND('Mapa R. Fiscal'!$Y$56="Muy Alta",'Mapa R. Fiscal'!$AA$56="Catastrófico"),CONCATENATE("R8C",'Mapa R. Fiscal'!$O$56),"")</f>
        <v/>
      </c>
      <c r="AM13" s="187" t="str">
        <f>IF(AND('Mapa R. Fiscal'!$Y$57="Muy Alta",'Mapa R. Fiscal'!$AA$57="Catastrófico"),CONCATENATE("R8C",'Mapa R. Fiscal'!$O$57),"")</f>
        <v/>
      </c>
      <c r="AN13" s="14"/>
      <c r="AO13" s="1141"/>
      <c r="AP13" s="1142"/>
      <c r="AQ13" s="1142"/>
      <c r="AR13" s="1142"/>
      <c r="AS13" s="1142"/>
      <c r="AT13" s="114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15"/>
      <c r="C14" s="1015"/>
      <c r="D14" s="1016"/>
      <c r="E14" s="1104"/>
      <c r="F14" s="1103"/>
      <c r="G14" s="1103"/>
      <c r="H14" s="1103"/>
      <c r="I14" s="1117"/>
      <c r="J14" s="182" t="str">
        <f>IF(AND('Mapa R. Fiscal'!$Y$58="Muy Alta",'Mapa R. Fiscal'!$AA$58="Leve"),CONCATENATE("R9C",'Mapa R. Fiscal'!$O$58),"")</f>
        <v/>
      </c>
      <c r="K14" s="183" t="str">
        <f>IF(AND('Mapa R. Fiscal'!$Y$59="Muy Alta",'Mapa R. Fiscal'!$AA$59="Leve"),CONCATENATE("R9C",'Mapa R. Fiscal'!$O$59),"")</f>
        <v/>
      </c>
      <c r="L14" s="183" t="str">
        <f>IF(AND('Mapa R. Fiscal'!$Y$60="Muy Alta",'Mapa R. Fiscal'!$AA$60="Leve"),CONCATENATE("R9C",'Mapa R. Fiscal'!$O$60),"")</f>
        <v/>
      </c>
      <c r="M14" s="183" t="str">
        <f>IF(AND('Mapa R. Fiscal'!$Y$61="Muy Alta",'Mapa R. Fiscal'!$AA$61="Leve"),CONCATENATE("R9C",'Mapa R. Fiscal'!$O$61),"")</f>
        <v/>
      </c>
      <c r="N14" s="183" t="str">
        <f>IF(AND('Mapa R. Fiscal'!$Y$62="Muy Alta",'Mapa R. Fiscal'!$AA$62="Leve"),CONCATENATE("R9C",'Mapa R. Fiscal'!$O$62),"")</f>
        <v/>
      </c>
      <c r="O14" s="184" t="str">
        <f>IF(AND('Mapa R. Fiscal'!$Y$63="Muy Alta",'Mapa R. Fiscal'!$AA$63="Leve"),CONCATENATE("R9C",'Mapa R. Fiscal'!$O$63),"")</f>
        <v/>
      </c>
      <c r="P14" s="182" t="str">
        <f>IF(AND('Mapa R. Fiscal'!$Y$58="Muy Alta",'Mapa R. Fiscal'!$AA$58="Menor"),CONCATENATE("R9C",'Mapa R. Fiscal'!$O$58),"")</f>
        <v/>
      </c>
      <c r="Q14" s="183" t="str">
        <f>IF(AND('Mapa R. Fiscal'!$Y$59="Muy Alta",'Mapa R. Fiscal'!$AA$59="Menor"),CONCATENATE("R9C",'Mapa R. Fiscal'!$O$59),"")</f>
        <v/>
      </c>
      <c r="R14" s="183" t="str">
        <f>IF(AND('Mapa R. Fiscal'!$Y$60="Muy Alta",'Mapa R. Fiscal'!$AA$60="Menor"),CONCATENATE("R9C",'Mapa R. Fiscal'!$O$60),"")</f>
        <v/>
      </c>
      <c r="S14" s="183" t="str">
        <f>IF(AND('Mapa R. Fiscal'!$Y$61="Muy Alta",'Mapa R. Fiscal'!$AA$61="Menor"),CONCATENATE("R9C",'Mapa R. Fiscal'!$O$61),"")</f>
        <v/>
      </c>
      <c r="T14" s="183" t="str">
        <f>IF(AND('Mapa R. Fiscal'!$Y$62="Muy Alta",'Mapa R. Fiscal'!$AA$62="Menor"),CONCATENATE("R9C",'Mapa R. Fiscal'!$O$62),"")</f>
        <v/>
      </c>
      <c r="U14" s="184" t="str">
        <f>IF(AND('Mapa R. Fiscal'!$Y$63="Muy Alta",'Mapa R. Fiscal'!$AA$63="Menor"),CONCATENATE("R9C",'Mapa R. Fiscal'!$O$63),"")</f>
        <v/>
      </c>
      <c r="V14" s="182" t="str">
        <f>IF(AND('Mapa R. Fiscal'!$Y$58="Muy Alta",'Mapa R. Fiscal'!$AA$58="Moderado"),CONCATENATE("R9C",'Mapa R. Fiscal'!$O$58),"")</f>
        <v/>
      </c>
      <c r="W14" s="183" t="str">
        <f>IF(AND('Mapa R. Fiscal'!$Y$59="Muy Alta",'Mapa R. Fiscal'!$AA$59="Moderado"),CONCATENATE("R9C",'Mapa R. Fiscal'!$O$59),"")</f>
        <v/>
      </c>
      <c r="X14" s="183" t="str">
        <f>IF(AND('Mapa R. Fiscal'!$Y$60="Muy Alta",'Mapa R. Fiscal'!$AA$60="Moderado"),CONCATENATE("R9C",'Mapa R. Fiscal'!$O$60),"")</f>
        <v/>
      </c>
      <c r="Y14" s="183" t="str">
        <f>IF(AND('Mapa R. Fiscal'!$Y$61="Muy Alta",'Mapa R. Fiscal'!$AA$61="Moderado"),CONCATENATE("R9C",'Mapa R. Fiscal'!$O$61),"")</f>
        <v/>
      </c>
      <c r="Z14" s="183" t="str">
        <f>IF(AND('Mapa R. Fiscal'!$Y$62="Muy Alta",'Mapa R. Fiscal'!$AA$62="Moderado"),CONCATENATE("R9C",'Mapa R. Fiscal'!$O$62),"")</f>
        <v/>
      </c>
      <c r="AA14" s="184" t="str">
        <f>IF(AND('Mapa R. Fiscal'!$Y$63="Muy Alta",'Mapa R. Fiscal'!$AA$63="Moderado"),CONCATENATE("R9C",'Mapa R. Fiscal'!$O$63),"")</f>
        <v/>
      </c>
      <c r="AB14" s="182" t="str">
        <f>IF(AND('Mapa R. Fiscal'!$Y$58="Muy Alta",'Mapa R. Fiscal'!$AA$58="Mayor"),CONCATENATE("R9C",'Mapa R. Fiscal'!$O$58),"")</f>
        <v/>
      </c>
      <c r="AC14" s="183" t="str">
        <f>IF(AND('Mapa R. Fiscal'!$Y$59="Muy Alta",'Mapa R. Fiscal'!$AA$59="Mayor"),CONCATENATE("R9C",'Mapa R. Fiscal'!$O$59),"")</f>
        <v/>
      </c>
      <c r="AD14" s="183" t="str">
        <f>IF(AND('Mapa R. Fiscal'!$Y$60="Muy Alta",'Mapa R. Fiscal'!$AA$60="Mayor"),CONCATENATE("R9C",'Mapa R. Fiscal'!$O$60),"")</f>
        <v/>
      </c>
      <c r="AE14" s="183" t="str">
        <f>IF(AND('Mapa R. Fiscal'!$Y$61="Muy Alta",'Mapa R. Fiscal'!$AA$61="Mayor"),CONCATENATE("R9C",'Mapa R. Fiscal'!$O$61),"")</f>
        <v/>
      </c>
      <c r="AF14" s="183" t="str">
        <f>IF(AND('Mapa R. Fiscal'!$Y$62="Muy Alta",'Mapa R. Fiscal'!$AA$62="Mayor"),CONCATENATE("R9C",'Mapa R. Fiscal'!$O$62),"")</f>
        <v/>
      </c>
      <c r="AG14" s="184" t="str">
        <f>IF(AND('Mapa R. Fiscal'!$Y$63="Muy Alta",'Mapa R. Fiscal'!$AA$63="Mayor"),CONCATENATE("R9C",'Mapa R. Fiscal'!$O$63),"")</f>
        <v/>
      </c>
      <c r="AH14" s="185" t="str">
        <f>IF(AND('Mapa R. Fiscal'!$Y$58="Muy Alta",'Mapa R. Fiscal'!$AA$58="Catastrófico"),CONCATENATE("R9C",'Mapa R. Fiscal'!$O$58),"")</f>
        <v/>
      </c>
      <c r="AI14" s="186" t="str">
        <f>IF(AND('Mapa R. Fiscal'!$Y$59="Muy Alta",'Mapa R. Fiscal'!$AA$59="Catastrófico"),CONCATENATE("R9C",'Mapa R. Fiscal'!$O$59),"")</f>
        <v/>
      </c>
      <c r="AJ14" s="186" t="str">
        <f>IF(AND('Mapa R. Fiscal'!$Y$60="Muy Alta",'Mapa R. Fiscal'!$AA$60="Catastrófico"),CONCATENATE("R9C",'Mapa R. Fiscal'!$O$60),"")</f>
        <v/>
      </c>
      <c r="AK14" s="186" t="str">
        <f>IF(AND('Mapa R. Fiscal'!$Y$61="Muy Alta",'Mapa R. Fiscal'!$AA$61="Catastrófico"),CONCATENATE("R9C",'Mapa R. Fiscal'!$O$61),"")</f>
        <v/>
      </c>
      <c r="AL14" s="186" t="str">
        <f>IF(AND('Mapa R. Fiscal'!$Y$62="Muy Alta",'Mapa R. Fiscal'!$AA$62="Catastrófico"),CONCATENATE("R9C",'Mapa R. Fiscal'!$O$62),"")</f>
        <v/>
      </c>
      <c r="AM14" s="187" t="str">
        <f>IF(AND('Mapa R. Fiscal'!$Y$63="Muy Alta",'Mapa R. Fiscal'!$AA$63="Catastrófico"),CONCATENATE("R9C",'Mapa R. Fiscal'!$O$63),"")</f>
        <v/>
      </c>
      <c r="AN14" s="14"/>
      <c r="AO14" s="1141"/>
      <c r="AP14" s="1142"/>
      <c r="AQ14" s="1142"/>
      <c r="AR14" s="1142"/>
      <c r="AS14" s="1142"/>
      <c r="AT14" s="114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15"/>
      <c r="C15" s="1015"/>
      <c r="D15" s="1016"/>
      <c r="E15" s="1105"/>
      <c r="F15" s="1106"/>
      <c r="G15" s="1106"/>
      <c r="H15" s="1106"/>
      <c r="I15" s="1130"/>
      <c r="J15" s="188" t="str">
        <f>IF(AND('Mapa R. Fiscal'!$Y$64="Muy Alta",'Mapa R. Fiscal'!$AA$64="Leve"),CONCATENATE("R10C",'Mapa R. Fiscal'!$O$64),"")</f>
        <v/>
      </c>
      <c r="K15" s="189" t="str">
        <f>IF(AND('Mapa R. Fiscal'!$Y$65="Muy Alta",'Mapa R. Fiscal'!$AA$65="Leve"),CONCATENATE("R10C",'Mapa R. Fiscal'!$O$65),"")</f>
        <v/>
      </c>
      <c r="L15" s="189" t="str">
        <f>IF(AND('Mapa R. Fiscal'!$Y$66="Muy Alta",'Mapa R. Fiscal'!$AA$66="Leve"),CONCATENATE("R10C",'Mapa R. Fiscal'!$O$66),"")</f>
        <v/>
      </c>
      <c r="M15" s="189" t="str">
        <f>IF(AND('Mapa R. Fiscal'!$Y$67="Muy Alta",'Mapa R. Fiscal'!$AA$67="Leve"),CONCATENATE("R10C",'Mapa R. Fiscal'!$O$67),"")</f>
        <v/>
      </c>
      <c r="N15" s="189" t="str">
        <f>IF(AND('Mapa R. Fiscal'!$Y$68="Muy Alta",'Mapa R. Fiscal'!$AA$68="Leve"),CONCATENATE("R10C",'Mapa R. Fiscal'!$O$68),"")</f>
        <v/>
      </c>
      <c r="O15" s="190" t="str">
        <f>IF(AND('Mapa R. Fiscal'!$Y$69="Muy Alta",'Mapa R. Fiscal'!$AA$69="Leve"),CONCATENATE("R10C",'Mapa R. Fiscal'!$O$69),"")</f>
        <v/>
      </c>
      <c r="P15" s="182" t="str">
        <f>IF(AND('Mapa R. Fiscal'!$Y$64="Muy Alta",'Mapa R. Fiscal'!$AA$64="Menor"),CONCATENATE("R10C",'Mapa R. Fiscal'!$O$64),"")</f>
        <v/>
      </c>
      <c r="Q15" s="183" t="str">
        <f>IF(AND('Mapa R. Fiscal'!$Y$65="Muy Alta",'Mapa R. Fiscal'!$AA$65="Menor"),CONCATENATE("R10C",'Mapa R. Fiscal'!$O$65),"")</f>
        <v/>
      </c>
      <c r="R15" s="183" t="str">
        <f>IF(AND('Mapa R. Fiscal'!$Y$66="Muy Alta",'Mapa R. Fiscal'!$AA$66="Menor"),CONCATENATE("R10C",'Mapa R. Fiscal'!$O$66),"")</f>
        <v/>
      </c>
      <c r="S15" s="183" t="str">
        <f>IF(AND('Mapa R. Fiscal'!$Y$67="Muy Alta",'Mapa R. Fiscal'!$AA$67="Menor"),CONCATENATE("R10C",'Mapa R. Fiscal'!$O$67),"")</f>
        <v/>
      </c>
      <c r="T15" s="183" t="str">
        <f>IF(AND('Mapa R. Fiscal'!$Y$68="Muy Alta",'Mapa R. Fiscal'!$AA$68="Menor"),CONCATENATE("R10C",'Mapa R. Fiscal'!$O$68),"")</f>
        <v/>
      </c>
      <c r="U15" s="184" t="str">
        <f>IF(AND('Mapa R. Fiscal'!$Y$69="Muy Alta",'Mapa R. Fiscal'!$AA$69="Menor"),CONCATENATE("R10C",'Mapa R. Fiscal'!$O$69),"")</f>
        <v/>
      </c>
      <c r="V15" s="188" t="str">
        <f>IF(AND('Mapa R. Fiscal'!$Y$64="Muy Alta",'Mapa R. Fiscal'!$AA$64="Moderado"),CONCATENATE("R10C",'Mapa R. Fiscal'!$O$64),"")</f>
        <v/>
      </c>
      <c r="W15" s="189" t="str">
        <f>IF(AND('Mapa R. Fiscal'!$Y$65="Muy Alta",'Mapa R. Fiscal'!$AA$65="Moderado"),CONCATENATE("R10C",'Mapa R. Fiscal'!$O$65),"")</f>
        <v/>
      </c>
      <c r="X15" s="189" t="str">
        <f>IF(AND('Mapa R. Fiscal'!$Y$66="Muy Alta",'Mapa R. Fiscal'!$AA$66="Moderado"),CONCATENATE("R10C",'Mapa R. Fiscal'!$O$66),"")</f>
        <v/>
      </c>
      <c r="Y15" s="189" t="str">
        <f>IF(AND('Mapa R. Fiscal'!$Y$67="Muy Alta",'Mapa R. Fiscal'!$AA$67="Moderado"),CONCATENATE("R10C",'Mapa R. Fiscal'!$O$67),"")</f>
        <v/>
      </c>
      <c r="Z15" s="189" t="str">
        <f>IF(AND('Mapa R. Fiscal'!$Y$68="Muy Alta",'Mapa R. Fiscal'!$AA$68="Moderado"),CONCATENATE("R10C",'Mapa R. Fiscal'!$O$68),"")</f>
        <v/>
      </c>
      <c r="AA15" s="190" t="str">
        <f>IF(AND('Mapa R. Fiscal'!$Y$69="Muy Alta",'Mapa R. Fiscal'!$AA$69="Moderado"),CONCATENATE("R10C",'Mapa R. Fiscal'!$O$69),"")</f>
        <v/>
      </c>
      <c r="AB15" s="182" t="str">
        <f>IF(AND('Mapa R. Fiscal'!$Y$64="Muy Alta",'Mapa R. Fiscal'!$AA$64="Mayor"),CONCATENATE("R10C",'Mapa R. Fiscal'!$O$64),"")</f>
        <v/>
      </c>
      <c r="AC15" s="183" t="str">
        <f>IF(AND('Mapa R. Fiscal'!$Y$65="Muy Alta",'Mapa R. Fiscal'!$AA$65="Mayor"),CONCATENATE("R10C",'Mapa R. Fiscal'!$O$65),"")</f>
        <v/>
      </c>
      <c r="AD15" s="183" t="str">
        <f>IF(AND('Mapa R. Fiscal'!$Y$66="Muy Alta",'Mapa R. Fiscal'!$AA$66="Mayor"),CONCATENATE("R10C",'Mapa R. Fiscal'!$O$66),"")</f>
        <v/>
      </c>
      <c r="AE15" s="183" t="str">
        <f>IF(AND('Mapa R. Fiscal'!$Y$67="Muy Alta",'Mapa R. Fiscal'!$AA$67="Mayor"),CONCATENATE("R10C",'Mapa R. Fiscal'!$O$67),"")</f>
        <v/>
      </c>
      <c r="AF15" s="183" t="str">
        <f>IF(AND('Mapa R. Fiscal'!$Y$68="Muy Alta",'Mapa R. Fiscal'!$AA$68="Mayor"),CONCATENATE("R10C",'Mapa R. Fiscal'!$O$68),"")</f>
        <v/>
      </c>
      <c r="AG15" s="184" t="str">
        <f>IF(AND('Mapa R. Fiscal'!$Y$69="Muy Alta",'Mapa R. Fiscal'!$AA$69="Mayor"),CONCATENATE("R10C",'Mapa R. Fiscal'!$O$69),"")</f>
        <v/>
      </c>
      <c r="AH15" s="191" t="str">
        <f>IF(AND('Mapa R. Fiscal'!$Y$64="Muy Alta",'Mapa R. Fiscal'!$AA$64="Catastrófico"),CONCATENATE("R10C",'Mapa R. Fiscal'!$O$64),"")</f>
        <v/>
      </c>
      <c r="AI15" s="192" t="str">
        <f>IF(AND('Mapa R. Fiscal'!$Y$65="Muy Alta",'Mapa R. Fiscal'!$AA$65="Catastrófico"),CONCATENATE("R10C",'Mapa R. Fiscal'!$O$65),"")</f>
        <v/>
      </c>
      <c r="AJ15" s="192" t="str">
        <f>IF(AND('Mapa R. Fiscal'!$Y$66="Muy Alta",'Mapa R. Fiscal'!$AA$66="Catastrófico"),CONCATENATE("R10C",'Mapa R. Fiscal'!$O$66),"")</f>
        <v/>
      </c>
      <c r="AK15" s="192" t="str">
        <f>IF(AND('Mapa R. Fiscal'!$Y$67="Muy Alta",'Mapa R. Fiscal'!$AA$67="Catastrófico"),CONCATENATE("R10C",'Mapa R. Fiscal'!$O$67),"")</f>
        <v/>
      </c>
      <c r="AL15" s="192" t="str">
        <f>IF(AND('Mapa R. Fiscal'!$Y$68="Muy Alta",'Mapa R. Fiscal'!$AA$68="Catastrófico"),CONCATENATE("R10C",'Mapa R. Fiscal'!$O$68),"")</f>
        <v/>
      </c>
      <c r="AM15" s="193" t="str">
        <f>IF(AND('Mapa R. Fiscal'!$Y$69="Muy Alta",'Mapa R. Fiscal'!$AA$69="Catastrófico"),CONCATENATE("R10C",'Mapa R. Fiscal'!$O$69),"")</f>
        <v/>
      </c>
      <c r="AN15" s="14"/>
      <c r="AO15" s="1144"/>
      <c r="AP15" s="1145"/>
      <c r="AQ15" s="1145"/>
      <c r="AR15" s="1145"/>
      <c r="AS15" s="1145"/>
      <c r="AT15" s="114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15"/>
      <c r="C16" s="1015"/>
      <c r="D16" s="1016"/>
      <c r="E16" s="1100" t="s">
        <v>328</v>
      </c>
      <c r="F16" s="1101"/>
      <c r="G16" s="1101"/>
      <c r="H16" s="1101"/>
      <c r="I16" s="1101"/>
      <c r="J16" s="194" t="str">
        <f>IF(AND('Mapa R. Fiscal'!$Y$10="Alta",'Mapa R. Fiscal'!$AA$10="Leve"),CONCATENATE("R1C",'Mapa R. Fiscal'!$O$10),"")</f>
        <v/>
      </c>
      <c r="K16" s="195" t="str">
        <f>IF(AND('Mapa R. Fiscal'!$Y$11="Alta",'Mapa R. Fiscal'!$AA$11="Leve"),CONCATENATE("R1C",'Mapa R. Fiscal'!$O$11),"")</f>
        <v/>
      </c>
      <c r="L16" s="195" t="str">
        <f>IF(AND('Mapa R. Fiscal'!$Y$12="Alta",'Mapa R. Fiscal'!$AA$12="Leve"),CONCATENATE("R1C",'Mapa R. Fiscal'!$O$12),"")</f>
        <v/>
      </c>
      <c r="M16" s="195" t="str">
        <f>IF(AND('Mapa R. Fiscal'!$Y$13="Alta",'Mapa R. Fiscal'!$AA$13="Leve"),CONCATENATE("R1C",'Mapa R. Fiscal'!$O$13),"")</f>
        <v/>
      </c>
      <c r="N16" s="195" t="str">
        <f>IF(AND('Mapa R. Fiscal'!$Y$14="Alta",'Mapa R. Fiscal'!$AA$14="Leve"),CONCATENATE("R1C",'Mapa R. Fiscal'!$O$14),"")</f>
        <v/>
      </c>
      <c r="O16" s="196" t="str">
        <f>IF(AND('Mapa R. Fiscal'!$Y$15="Alta",'Mapa R. Fiscal'!$AA$15="Leve"),CONCATENATE("R1C",'Mapa R. Fiscal'!$O$15),"")</f>
        <v/>
      </c>
      <c r="P16" s="194" t="str">
        <f>IF(AND('Mapa R. Fiscal'!$Y$10="Alta",'Mapa R. Fiscal'!$AA$10="Menor"),CONCATENATE("R1C",'Mapa R. Fiscal'!$O$10),"")</f>
        <v/>
      </c>
      <c r="Q16" s="195" t="str">
        <f>IF(AND('Mapa R. Fiscal'!$Y$11="Alta",'Mapa R. Fiscal'!$AA$11="Menor"),CONCATENATE("R1C",'Mapa R. Fiscal'!$O$11),"")</f>
        <v/>
      </c>
      <c r="R16" s="195" t="str">
        <f>IF(AND('Mapa R. Fiscal'!$Y$12="Alta",'Mapa R. Fiscal'!$AA$12="Menor"),CONCATENATE("R1C",'Mapa R. Fiscal'!$O$12),"")</f>
        <v/>
      </c>
      <c r="S16" s="195" t="str">
        <f>IF(AND('Mapa R. Fiscal'!$Y$13="Alta",'Mapa R. Fiscal'!$AA$13="Menor"),CONCATENATE("R1C",'Mapa R. Fiscal'!$O$13),"")</f>
        <v/>
      </c>
      <c r="T16" s="195" t="str">
        <f>IF(AND('Mapa R. Fiscal'!$Y$14="Alta",'Mapa R. Fiscal'!$AA$14="Menor"),CONCATENATE("R1C",'Mapa R. Fiscal'!$O$14),"")</f>
        <v/>
      </c>
      <c r="U16" s="196" t="str">
        <f>IF(AND('Mapa R. Fiscal'!$Y$15="Alta",'Mapa R. Fiscal'!$AA$15="Menor"),CONCATENATE("R1C",'Mapa R. Fiscal'!$O$15),"")</f>
        <v/>
      </c>
      <c r="V16" s="176" t="str">
        <f>IF(AND('Mapa R. Fiscal'!$Y$10="Alta",'Mapa R. Fiscal'!$AA$10="Moderado"),CONCATENATE("R1C",'Mapa R. Fiscal'!$O$10),"")</f>
        <v/>
      </c>
      <c r="W16" s="177" t="str">
        <f>IF(AND('Mapa R. Fiscal'!$Y$11="Alta",'Mapa R. Fiscal'!$AA$11="Moderado"),CONCATENATE("R1C",'Mapa R. Fiscal'!$O$11),"")</f>
        <v/>
      </c>
      <c r="X16" s="177" t="str">
        <f>IF(AND('Mapa R. Fiscal'!$Y$12="Alta",'Mapa R. Fiscal'!$AA$12="Moderado"),CONCATENATE("R1C",'Mapa R. Fiscal'!$O$12),"")</f>
        <v/>
      </c>
      <c r="Y16" s="177" t="str">
        <f>IF(AND('Mapa R. Fiscal'!$Y$13="Alta",'Mapa R. Fiscal'!$AA$13="Moderado"),CONCATENATE("R1C",'Mapa R. Fiscal'!$O$13),"")</f>
        <v/>
      </c>
      <c r="Z16" s="177" t="str">
        <f>IF(AND('Mapa R. Fiscal'!$Y$14="Alta",'Mapa R. Fiscal'!$AA$14="Moderado"),CONCATENATE("R1C",'Mapa R. Fiscal'!$O$14),"")</f>
        <v/>
      </c>
      <c r="AA16" s="178" t="str">
        <f>IF(AND('Mapa R. Fiscal'!$Y$15="Alta",'Mapa R. Fiscal'!$AA$15="Moderado"),CONCATENATE("R1C",'Mapa R. Fiscal'!$O$15),"")</f>
        <v/>
      </c>
      <c r="AB16" s="176" t="str">
        <f>IF(AND('Mapa R. Fiscal'!$Y$10="Alta",'Mapa R. Fiscal'!$AA$10="Mayor"),CONCATENATE("R1C",'Mapa R. Fiscal'!$O$10),"")</f>
        <v/>
      </c>
      <c r="AC16" s="177" t="str">
        <f>IF(AND('Mapa R. Fiscal'!$Y$11="Alta",'Mapa R. Fiscal'!$AA$11="Mayor"),CONCATENATE("R1C",'Mapa R. Fiscal'!$O$11),"")</f>
        <v/>
      </c>
      <c r="AD16" s="177" t="str">
        <f>IF(AND('Mapa R. Fiscal'!$Y$12="Alta",'Mapa R. Fiscal'!$AA$12="Mayor"),CONCATENATE("R1C",'Mapa R. Fiscal'!$O$12),"")</f>
        <v/>
      </c>
      <c r="AE16" s="177" t="str">
        <f>IF(AND('Mapa R. Fiscal'!$Y$13="Alta",'Mapa R. Fiscal'!$AA$13="Mayor"),CONCATENATE("R1C",'Mapa R. Fiscal'!$O$13),"")</f>
        <v/>
      </c>
      <c r="AF16" s="177" t="str">
        <f>IF(AND('Mapa R. Fiscal'!$Y$14="Alta",'Mapa R. Fiscal'!$AA$14="Mayor"),CONCATENATE("R1C",'Mapa R. Fiscal'!$O$14),"")</f>
        <v/>
      </c>
      <c r="AG16" s="178" t="str">
        <f>IF(AND('Mapa R. Fiscal'!$Y$15="Alta",'Mapa R. Fiscal'!$AA$15="Mayor"),CONCATENATE("R1C",'Mapa R. Fiscal'!$O$15),"")</f>
        <v/>
      </c>
      <c r="AH16" s="179" t="str">
        <f>IF(AND('Mapa R. Fiscal'!$Y$10="Alta",'Mapa R. Fiscal'!$AA$10="Catastrófico"),CONCATENATE("R1C",'Mapa R. Fiscal'!$O$10),"")</f>
        <v/>
      </c>
      <c r="AI16" s="180" t="str">
        <f>IF(AND('Mapa R. Fiscal'!$Y$11="Alta",'Mapa R. Fiscal'!$AA$11="Catastrófico"),CONCATENATE("R1C",'Mapa R. Fiscal'!$O$11),"")</f>
        <v/>
      </c>
      <c r="AJ16" s="180" t="str">
        <f>IF(AND('Mapa R. Fiscal'!$Y$12="Alta",'Mapa R. Fiscal'!$AA$12="Catastrófico"),CONCATENATE("R1C",'Mapa R. Fiscal'!$O$12),"")</f>
        <v/>
      </c>
      <c r="AK16" s="180" t="str">
        <f>IF(AND('Mapa R. Fiscal'!$Y$13="Alta",'Mapa R. Fiscal'!$AA$13="Catastrófico"),CONCATENATE("R1C",'Mapa R. Fiscal'!$O$13),"")</f>
        <v/>
      </c>
      <c r="AL16" s="180" t="str">
        <f>IF(AND('Mapa R. Fiscal'!$Y$14="Alta",'Mapa R. Fiscal'!$AA$14="Catastrófico"),CONCATENATE("R1C",'Mapa R. Fiscal'!$O$14),"")</f>
        <v/>
      </c>
      <c r="AM16" s="181" t="str">
        <f>IF(AND('Mapa R. Fiscal'!$Y$15="Alta",'Mapa R. Fiscal'!$AA$15="Catastrófico"),CONCATENATE("R1C",'Mapa R. Fiscal'!$O$15),"")</f>
        <v/>
      </c>
      <c r="AN16" s="14"/>
      <c r="AO16" s="1107" t="s">
        <v>329</v>
      </c>
      <c r="AP16" s="1108"/>
      <c r="AQ16" s="1108"/>
      <c r="AR16" s="1108"/>
      <c r="AS16" s="1108"/>
      <c r="AT16" s="110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15"/>
      <c r="C17" s="1015"/>
      <c r="D17" s="1016"/>
      <c r="E17" s="1102"/>
      <c r="F17" s="1103"/>
      <c r="G17" s="1103"/>
      <c r="H17" s="1103"/>
      <c r="I17" s="1103"/>
      <c r="J17" s="197" t="str">
        <f>IF(AND('Mapa R. Fiscal'!$Y$16="Alta",'Mapa R. Fiscal'!$AA$16="Leve"),CONCATENATE("R2C",'Mapa R. Fiscal'!$O$16),"")</f>
        <v/>
      </c>
      <c r="K17" s="198" t="str">
        <f>IF(AND('Mapa R. Fiscal'!$Y$17="Alta",'Mapa R. Fiscal'!$AA$17="Leve"),CONCATENATE("R2C",'Mapa R. Fiscal'!$O$17),"")</f>
        <v/>
      </c>
      <c r="L17" s="198" t="str">
        <f>IF(AND('Mapa R. Fiscal'!$Y$18="Alta",'Mapa R. Fiscal'!$AA$18="Leve"),CONCATENATE("R2C",'Mapa R. Fiscal'!$O$18),"")</f>
        <v/>
      </c>
      <c r="M17" s="198" t="str">
        <f>IF(AND('Mapa R. Fiscal'!$Y$19="Alta",'Mapa R. Fiscal'!$AA$19="Leve"),CONCATENATE("R2C",'Mapa R. Fiscal'!$O$19),"")</f>
        <v/>
      </c>
      <c r="N17" s="198" t="str">
        <f>IF(AND('Mapa R. Fiscal'!$Y$20="Alta",'Mapa R. Fiscal'!$AA$20="Leve"),CONCATENATE("R2C",'Mapa R. Fiscal'!$O$20),"")</f>
        <v/>
      </c>
      <c r="O17" s="199" t="str">
        <f>IF(AND('Mapa R. Fiscal'!$Y$21="Alta",'Mapa R. Fiscal'!$AA$21="Leve"),CONCATENATE("R2C",'Mapa R. Fiscal'!$O$21),"")</f>
        <v/>
      </c>
      <c r="P17" s="197" t="str">
        <f>IF(AND('Mapa R. Fiscal'!$Y$16="Alta",'Mapa R. Fiscal'!$AA$16="Menor"),CONCATENATE("R2C",'Mapa R. Fiscal'!$O$16),"")</f>
        <v/>
      </c>
      <c r="Q17" s="198" t="str">
        <f>IF(AND('Mapa R. Fiscal'!$Y$17="Alta",'Mapa R. Fiscal'!$AA$17="Menor"),CONCATENATE("R2C",'Mapa R. Fiscal'!$O$17),"")</f>
        <v/>
      </c>
      <c r="R17" s="198" t="str">
        <f>IF(AND('Mapa R. Fiscal'!$Y$18="Alta",'Mapa R. Fiscal'!$AA$18="Menor"),CONCATENATE("R2C",'Mapa R. Fiscal'!$O$18),"")</f>
        <v/>
      </c>
      <c r="S17" s="198" t="str">
        <f>IF(AND('Mapa R. Fiscal'!$Y$19="Alta",'Mapa R. Fiscal'!$AA$19="Menor"),CONCATENATE("R2C",'Mapa R. Fiscal'!$O$19),"")</f>
        <v/>
      </c>
      <c r="T17" s="198" t="str">
        <f>IF(AND('Mapa R. Fiscal'!$Y$20="Alta",'Mapa R. Fiscal'!$AA$20="Menor"),CONCATENATE("R2C",'Mapa R. Fiscal'!$O$20),"")</f>
        <v/>
      </c>
      <c r="U17" s="199" t="str">
        <f>IF(AND('Mapa R. Fiscal'!$Y$21="Alta",'Mapa R. Fiscal'!$AA$21="Menor"),CONCATENATE("R2C",'Mapa R. Fiscal'!$O$21),"")</f>
        <v/>
      </c>
      <c r="V17" s="182" t="str">
        <f>IF(AND('Mapa R. Fiscal'!$Y$16="Alta",'Mapa R. Fiscal'!$AA$16="Moderado"),CONCATENATE("R2C",'Mapa R. Fiscal'!$O$16),"")</f>
        <v/>
      </c>
      <c r="W17" s="183" t="str">
        <f>IF(AND('Mapa R. Fiscal'!$Y$17="Alta",'Mapa R. Fiscal'!$AA$17="Moderado"),CONCATENATE("R2C",'Mapa R. Fiscal'!$O$17),"")</f>
        <v/>
      </c>
      <c r="X17" s="183" t="str">
        <f>IF(AND('Mapa R. Fiscal'!$Y$18="Alta",'Mapa R. Fiscal'!$AA$18="Moderado"),CONCATENATE("R2C",'Mapa R. Fiscal'!$O$18),"")</f>
        <v/>
      </c>
      <c r="Y17" s="183" t="str">
        <f>IF(AND('Mapa R. Fiscal'!$Y$19="Alta",'Mapa R. Fiscal'!$AA$19="Moderado"),CONCATENATE("R2C",'Mapa R. Fiscal'!$O$19),"")</f>
        <v/>
      </c>
      <c r="Z17" s="183" t="str">
        <f>IF(AND('Mapa R. Fiscal'!$Y$20="Alta",'Mapa R. Fiscal'!$AA$20="Moderado"),CONCATENATE("R2C",'Mapa R. Fiscal'!$O$20),"")</f>
        <v/>
      </c>
      <c r="AA17" s="184" t="str">
        <f>IF(AND('Mapa R. Fiscal'!$Y$21="Alta",'Mapa R. Fiscal'!$AA$21="Moderado"),CONCATENATE("R2C",'Mapa R. Fiscal'!$O$21),"")</f>
        <v/>
      </c>
      <c r="AB17" s="182" t="str">
        <f>IF(AND('Mapa R. Fiscal'!$Y$16="Alta",'Mapa R. Fiscal'!$AA$16="Mayor"),CONCATENATE("R2C",'Mapa R. Fiscal'!$O$16),"")</f>
        <v/>
      </c>
      <c r="AC17" s="183" t="str">
        <f>IF(AND('Mapa R. Fiscal'!$Y$17="Alta",'Mapa R. Fiscal'!$AA$17="Mayor"),CONCATENATE("R2C",'Mapa R. Fiscal'!$O$17),"")</f>
        <v/>
      </c>
      <c r="AD17" s="183" t="str">
        <f>IF(AND('Mapa R. Fiscal'!$Y$18="Alta",'Mapa R. Fiscal'!$AA$18="Mayor"),CONCATENATE("R2C",'Mapa R. Fiscal'!$O$18),"")</f>
        <v/>
      </c>
      <c r="AE17" s="183" t="str">
        <f>IF(AND('Mapa R. Fiscal'!$Y$19="Alta",'Mapa R. Fiscal'!$AA$19="Mayor"),CONCATENATE("R2C",'Mapa R. Fiscal'!$O$19),"")</f>
        <v/>
      </c>
      <c r="AF17" s="183" t="str">
        <f>IF(AND('Mapa R. Fiscal'!$Y$20="Alta",'Mapa R. Fiscal'!$AA$20="Mayor"),CONCATENATE("R2C",'Mapa R. Fiscal'!$O$20),"")</f>
        <v/>
      </c>
      <c r="AG17" s="184" t="str">
        <f>IF(AND('Mapa R. Fiscal'!$Y$21="Alta",'Mapa R. Fiscal'!$AA$21="Mayor"),CONCATENATE("R2C",'Mapa R. Fiscal'!$O$21),"")</f>
        <v/>
      </c>
      <c r="AH17" s="185" t="str">
        <f>IF(AND('Mapa R. Fiscal'!$Y$16="Alta",'Mapa R. Fiscal'!$AA$16="Catastrófico"),CONCATENATE("R2C",'Mapa R. Fiscal'!$O$16),"")</f>
        <v/>
      </c>
      <c r="AI17" s="186" t="str">
        <f>IF(AND('Mapa R. Fiscal'!$Y$17="Alta",'Mapa R. Fiscal'!$AA$17="Catastrófico"),CONCATENATE("R2C",'Mapa R. Fiscal'!$O$17),"")</f>
        <v/>
      </c>
      <c r="AJ17" s="186" t="str">
        <f>IF(AND('Mapa R. Fiscal'!$Y$18="Alta",'Mapa R. Fiscal'!$AA$18="Catastrófico"),CONCATENATE("R2C",'Mapa R. Fiscal'!$O$18),"")</f>
        <v/>
      </c>
      <c r="AK17" s="186" t="str">
        <f>IF(AND('Mapa R. Fiscal'!$Y$19="Alta",'Mapa R. Fiscal'!$AA$19="Catastrófico"),CONCATENATE("R2C",'Mapa R. Fiscal'!$O$19),"")</f>
        <v/>
      </c>
      <c r="AL17" s="186" t="str">
        <f>IF(AND('Mapa R. Fiscal'!$Y$20="Alta",'Mapa R. Fiscal'!$AA$20="Catastrófico"),CONCATENATE("R2C",'Mapa R. Fiscal'!$O$20),"")</f>
        <v/>
      </c>
      <c r="AM17" s="187" t="str">
        <f>IF(AND('Mapa R. Fiscal'!$Y$21="Alta",'Mapa R. Fiscal'!$AA$21="Catastrófico"),CONCATENATE("R2C",'Mapa R. Fiscal'!$O$21),"")</f>
        <v/>
      </c>
      <c r="AN17" s="14"/>
      <c r="AO17" s="1110"/>
      <c r="AP17" s="1111"/>
      <c r="AQ17" s="1111"/>
      <c r="AR17" s="1111"/>
      <c r="AS17" s="1111"/>
      <c r="AT17" s="11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15"/>
      <c r="C18" s="1015"/>
      <c r="D18" s="1016"/>
      <c r="E18" s="1104"/>
      <c r="F18" s="1103"/>
      <c r="G18" s="1103"/>
      <c r="H18" s="1103"/>
      <c r="I18" s="1103"/>
      <c r="J18" s="197" t="str">
        <f>IF(AND('Mapa R. Fiscal'!$Y$22="Alta",'Mapa R. Fiscal'!$AA$22="Leve"),CONCATENATE("R3C",'Mapa R. Fiscal'!$O$22),"")</f>
        <v/>
      </c>
      <c r="K18" s="198" t="str">
        <f>IF(AND('Mapa R. Fiscal'!$Y$23="Alta",'Mapa R. Fiscal'!$AA$23="Leve"),CONCATENATE("R3C",'Mapa R. Fiscal'!$O$23),"")</f>
        <v/>
      </c>
      <c r="L18" s="198" t="str">
        <f>IF(AND('Mapa R. Fiscal'!$Y$24="Alta",'Mapa R. Fiscal'!$AA$24="Leve"),CONCATENATE("R3C",'Mapa R. Fiscal'!$O$24),"")</f>
        <v/>
      </c>
      <c r="M18" s="198" t="str">
        <f>IF(AND('Mapa R. Fiscal'!$Y$25="Alta",'Mapa R. Fiscal'!$AA$25="Leve"),CONCATENATE("R3C",'Mapa R. Fiscal'!$O$25),"")</f>
        <v/>
      </c>
      <c r="N18" s="198" t="str">
        <f>IF(AND('Mapa R. Fiscal'!$Y$26="Alta",'Mapa R. Fiscal'!$AA$26="Leve"),CONCATENATE("R3C",'Mapa R. Fiscal'!$O$26),"")</f>
        <v/>
      </c>
      <c r="O18" s="199" t="str">
        <f>IF(AND('Mapa R. Fiscal'!$Y$27="Alta",'Mapa R. Fiscal'!$AA$27="Leve"),CONCATENATE("R3C",'Mapa R. Fiscal'!$O$27),"")</f>
        <v/>
      </c>
      <c r="P18" s="197" t="str">
        <f>IF(AND('Mapa R. Fiscal'!$Y$22="Alta",'Mapa R. Fiscal'!$AA$22="Menor"),CONCATENATE("R3C",'Mapa R. Fiscal'!$O$22),"")</f>
        <v/>
      </c>
      <c r="Q18" s="198" t="str">
        <f>IF(AND('Mapa R. Fiscal'!$Y$23="Alta",'Mapa R. Fiscal'!$AA$23="Menor"),CONCATENATE("R3C",'Mapa R. Fiscal'!$O$23),"")</f>
        <v/>
      </c>
      <c r="R18" s="198" t="str">
        <f>IF(AND('Mapa R. Fiscal'!$Y$24="Alta",'Mapa R. Fiscal'!$AA$24="Menor"),CONCATENATE("R3C",'Mapa R. Fiscal'!$O$24),"")</f>
        <v/>
      </c>
      <c r="S18" s="198" t="str">
        <f>IF(AND('Mapa R. Fiscal'!$Y$25="Alta",'Mapa R. Fiscal'!$AA$25="Menor"),CONCATENATE("R3C",'Mapa R. Fiscal'!$O$25),"")</f>
        <v/>
      </c>
      <c r="T18" s="198" t="str">
        <f>IF(AND('Mapa R. Fiscal'!$Y$26="Alta",'Mapa R. Fiscal'!$AA$26="Menor"),CONCATENATE("R3C",'Mapa R. Fiscal'!$O$26),"")</f>
        <v/>
      </c>
      <c r="U18" s="199" t="str">
        <f>IF(AND('Mapa R. Fiscal'!$Y$27="Alta",'Mapa R. Fiscal'!$AA$27="Menor"),CONCATENATE("R3C",'Mapa R. Fiscal'!$O$27),"")</f>
        <v/>
      </c>
      <c r="V18" s="182" t="str">
        <f>IF(AND('Mapa R. Fiscal'!$Y$22="Alta",'Mapa R. Fiscal'!$AA$22="Moderado"),CONCATENATE("R3C",'Mapa R. Fiscal'!$O$22),"")</f>
        <v/>
      </c>
      <c r="W18" s="183" t="str">
        <f>IF(AND('Mapa R. Fiscal'!$Y$23="Alta",'Mapa R. Fiscal'!$AA$23="Moderado"),CONCATENATE("R3C",'Mapa R. Fiscal'!$O$23),"")</f>
        <v/>
      </c>
      <c r="X18" s="183" t="str">
        <f>IF(AND('Mapa R. Fiscal'!$Y$24="Alta",'Mapa R. Fiscal'!$AA$24="Moderado"),CONCATENATE("R3C",'Mapa R. Fiscal'!$O$24),"")</f>
        <v/>
      </c>
      <c r="Y18" s="183" t="str">
        <f>IF(AND('Mapa R. Fiscal'!$Y$25="Alta",'Mapa R. Fiscal'!$AA$25="Moderado"),CONCATENATE("R3C",'Mapa R. Fiscal'!$O$25),"")</f>
        <v/>
      </c>
      <c r="Z18" s="183" t="str">
        <f>IF(AND('Mapa R. Fiscal'!$Y$26="Alta",'Mapa R. Fiscal'!$AA$26="Moderado"),CONCATENATE("R3C",'Mapa R. Fiscal'!$O$26),"")</f>
        <v/>
      </c>
      <c r="AA18" s="184" t="str">
        <f>IF(AND('Mapa R. Fiscal'!$Y$27="Alta",'Mapa R. Fiscal'!$AA$27="Moderado"),CONCATENATE("R3C",'Mapa R. Fiscal'!$O$27),"")</f>
        <v/>
      </c>
      <c r="AB18" s="182" t="str">
        <f>IF(AND('Mapa R. Fiscal'!$Y$22="Alta",'Mapa R. Fiscal'!$AA$22="Mayor"),CONCATENATE("R3C",'Mapa R. Fiscal'!$O$22),"")</f>
        <v/>
      </c>
      <c r="AC18" s="183" t="str">
        <f>IF(AND('Mapa R. Fiscal'!$Y$23="Alta",'Mapa R. Fiscal'!$AA$23="Mayor"),CONCATENATE("R3C",'Mapa R. Fiscal'!$O$23),"")</f>
        <v/>
      </c>
      <c r="AD18" s="183" t="str">
        <f>IF(AND('Mapa R. Fiscal'!$Y$24="Alta",'Mapa R. Fiscal'!$AA$24="Mayor"),CONCATENATE("R3C",'Mapa R. Fiscal'!$O$24),"")</f>
        <v/>
      </c>
      <c r="AE18" s="183" t="str">
        <f>IF(AND('Mapa R. Fiscal'!$Y$25="Alta",'Mapa R. Fiscal'!$AA$25="Mayor"),CONCATENATE("R3C",'Mapa R. Fiscal'!$O$25),"")</f>
        <v/>
      </c>
      <c r="AF18" s="183" t="str">
        <f>IF(AND('Mapa R. Fiscal'!$Y$26="Alta",'Mapa R. Fiscal'!$AA$26="Mayor"),CONCATENATE("R3C",'Mapa R. Fiscal'!$O$26),"")</f>
        <v/>
      </c>
      <c r="AG18" s="184" t="str">
        <f>IF(AND('Mapa R. Fiscal'!$Y$27="Alta",'Mapa R. Fiscal'!$AA$27="Mayor"),CONCATENATE("R3C",'Mapa R. Fiscal'!$O$27),"")</f>
        <v/>
      </c>
      <c r="AH18" s="185" t="str">
        <f>IF(AND('Mapa R. Fiscal'!$Y$22="Alta",'Mapa R. Fiscal'!$AA$22="Catastrófico"),CONCATENATE("R3C",'Mapa R. Fiscal'!$O$22),"")</f>
        <v/>
      </c>
      <c r="AI18" s="186" t="str">
        <f>IF(AND('Mapa R. Fiscal'!$Y$23="Alta",'Mapa R. Fiscal'!$AA$23="Catastrófico"),CONCATENATE("R3C",'Mapa R. Fiscal'!$O$23),"")</f>
        <v/>
      </c>
      <c r="AJ18" s="186" t="str">
        <f>IF(AND('Mapa R. Fiscal'!$Y$24="Alta",'Mapa R. Fiscal'!$AA$24="Catastrófico"),CONCATENATE("R3C",'Mapa R. Fiscal'!$O$24),"")</f>
        <v/>
      </c>
      <c r="AK18" s="186" t="str">
        <f>IF(AND('Mapa R. Fiscal'!$Y$25="Alta",'Mapa R. Fiscal'!$AA$25="Catastrófico"),CONCATENATE("R3C",'Mapa R. Fiscal'!$O$25),"")</f>
        <v/>
      </c>
      <c r="AL18" s="186" t="str">
        <f>IF(AND('Mapa R. Fiscal'!$Y$26="Alta",'Mapa R. Fiscal'!$AA$26="Catastrófico"),CONCATENATE("R3C",'Mapa R. Fiscal'!$O$26),"")</f>
        <v/>
      </c>
      <c r="AM18" s="187" t="str">
        <f>IF(AND('Mapa R. Fiscal'!$Y$27="Alta",'Mapa R. Fiscal'!$AA$27="Catastrófico"),CONCATENATE("R3C",'Mapa R. Fiscal'!$O$27),"")</f>
        <v/>
      </c>
      <c r="AN18" s="14"/>
      <c r="AO18" s="1110"/>
      <c r="AP18" s="1111"/>
      <c r="AQ18" s="1111"/>
      <c r="AR18" s="1111"/>
      <c r="AS18" s="1111"/>
      <c r="AT18" s="111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15"/>
      <c r="C19" s="1015"/>
      <c r="D19" s="1016"/>
      <c r="E19" s="1104"/>
      <c r="F19" s="1103"/>
      <c r="G19" s="1103"/>
      <c r="H19" s="1103"/>
      <c r="I19" s="1103"/>
      <c r="J19" s="197" t="str">
        <f>IF(AND('Mapa R. Fiscal'!$Y$28="Alta",'Mapa R. Fiscal'!$AA$28="Leve"),CONCATENATE("R4C",'Mapa R. Fiscal'!$O$28),"")</f>
        <v/>
      </c>
      <c r="K19" s="198" t="str">
        <f>IF(AND('Mapa R. Fiscal'!$Y$29="Alta",'Mapa R. Fiscal'!$AA$29="Leve"),CONCATENATE("R4C",'Mapa R. Fiscal'!$O$29),"")</f>
        <v/>
      </c>
      <c r="L19" s="198" t="str">
        <f>IF(AND('Mapa R. Fiscal'!$Y$30="Alta",'Mapa R. Fiscal'!$AA$30="Leve"),CONCATENATE("R4C",'Mapa R. Fiscal'!$O$30),"")</f>
        <v/>
      </c>
      <c r="M19" s="198" t="str">
        <f>IF(AND('Mapa R. Fiscal'!$Y$31="Alta",'Mapa R. Fiscal'!$AA$31="Leve"),CONCATENATE("R4C",'Mapa R. Fiscal'!$O$31),"")</f>
        <v/>
      </c>
      <c r="N19" s="198" t="str">
        <f>IF(AND('Mapa R. Fiscal'!$Y$32="Alta",'Mapa R. Fiscal'!$AA$32="Leve"),CONCATENATE("R4C",'Mapa R. Fiscal'!$O$32),"")</f>
        <v/>
      </c>
      <c r="O19" s="199" t="str">
        <f>IF(AND('Mapa R. Fiscal'!$Y$33="Alta",'Mapa R. Fiscal'!$AA$33="Leve"),CONCATENATE("R4C",'Mapa R. Fiscal'!$O$33),"")</f>
        <v/>
      </c>
      <c r="P19" s="197" t="str">
        <f>IF(AND('Mapa R. Fiscal'!$Y$28="Alta",'Mapa R. Fiscal'!$AA$28="Menor"),CONCATENATE("R4C",'Mapa R. Fiscal'!$O$28),"")</f>
        <v/>
      </c>
      <c r="Q19" s="198" t="str">
        <f>IF(AND('Mapa R. Fiscal'!$Y$29="Alta",'Mapa R. Fiscal'!$AA$29="Menor"),CONCATENATE("R4C",'Mapa R. Fiscal'!$O$29),"")</f>
        <v/>
      </c>
      <c r="R19" s="198" t="str">
        <f>IF(AND('Mapa R. Fiscal'!$Y$30="Alta",'Mapa R. Fiscal'!$AA$30="Menor"),CONCATENATE("R4C",'Mapa R. Fiscal'!$O$30),"")</f>
        <v/>
      </c>
      <c r="S19" s="198" t="str">
        <f>IF(AND('Mapa R. Fiscal'!$Y$31="Alta",'Mapa R. Fiscal'!$AA$31="Menor"),CONCATENATE("R4C",'Mapa R. Fiscal'!$O$31),"")</f>
        <v/>
      </c>
      <c r="T19" s="198" t="str">
        <f>IF(AND('Mapa R. Fiscal'!$Y$32="Alta",'Mapa R. Fiscal'!$AA$32="Menor"),CONCATENATE("R4C",'Mapa R. Fiscal'!$O$32),"")</f>
        <v/>
      </c>
      <c r="U19" s="199" t="str">
        <f>IF(AND('Mapa R. Fiscal'!$Y$33="Alta",'Mapa R. Fiscal'!$AA$33="Menor"),CONCATENATE("R4C",'Mapa R. Fiscal'!$O$33),"")</f>
        <v/>
      </c>
      <c r="V19" s="182" t="str">
        <f>IF(AND('Mapa R. Fiscal'!$Y$28="Alta",'Mapa R. Fiscal'!$AA$28="Moderado"),CONCATENATE("R4C",'Mapa R. Fiscal'!$O$28),"")</f>
        <v/>
      </c>
      <c r="W19" s="183" t="str">
        <f>IF(AND('Mapa R. Fiscal'!$Y$29="Alta",'Mapa R. Fiscal'!$AA$29="Moderado"),CONCATENATE("R4C",'Mapa R. Fiscal'!$O$29),"")</f>
        <v/>
      </c>
      <c r="X19" s="183" t="str">
        <f>IF(AND('Mapa R. Fiscal'!$Y$30="Alta",'Mapa R. Fiscal'!$AA$30="Moderado"),CONCATENATE("R4C",'Mapa R. Fiscal'!$O$30),"")</f>
        <v/>
      </c>
      <c r="Y19" s="183" t="str">
        <f>IF(AND('Mapa R. Fiscal'!$Y$31="Alta",'Mapa R. Fiscal'!$AA$31="Moderado"),CONCATENATE("R4C",'Mapa R. Fiscal'!$O$31),"")</f>
        <v/>
      </c>
      <c r="Z19" s="183" t="str">
        <f>IF(AND('Mapa R. Fiscal'!$Y$32="Alta",'Mapa R. Fiscal'!$AA$32="Moderado"),CONCATENATE("R4C",'Mapa R. Fiscal'!$O$32),"")</f>
        <v/>
      </c>
      <c r="AA19" s="184" t="str">
        <f>IF(AND('Mapa R. Fiscal'!$Y$33="Alta",'Mapa R. Fiscal'!$AA$33="Moderado"),CONCATENATE("R4C",'Mapa R. Fiscal'!$O$33),"")</f>
        <v/>
      </c>
      <c r="AB19" s="182" t="str">
        <f>IF(AND('Mapa R. Fiscal'!$Y$28="Alta",'Mapa R. Fiscal'!$AA$28="Mayor"),CONCATENATE("R4C",'Mapa R. Fiscal'!$O$28),"")</f>
        <v/>
      </c>
      <c r="AC19" s="183" t="str">
        <f>IF(AND('Mapa R. Fiscal'!$Y$29="Alta",'Mapa R. Fiscal'!$AA$29="Mayor"),CONCATENATE("R4C",'Mapa R. Fiscal'!$O$29),"")</f>
        <v/>
      </c>
      <c r="AD19" s="183" t="str">
        <f>IF(AND('Mapa R. Fiscal'!$Y$30="Alta",'Mapa R. Fiscal'!$AA$30="Mayor"),CONCATENATE("R4C",'Mapa R. Fiscal'!$O$30),"")</f>
        <v/>
      </c>
      <c r="AE19" s="183" t="str">
        <f>IF(AND('Mapa R. Fiscal'!$Y$31="Alta",'Mapa R. Fiscal'!$AA$31="Mayor"),CONCATENATE("R4C",'Mapa R. Fiscal'!$O$31),"")</f>
        <v/>
      </c>
      <c r="AF19" s="183" t="str">
        <f>IF(AND('Mapa R. Fiscal'!$Y$32="Alta",'Mapa R. Fiscal'!$AA$32="Mayor"),CONCATENATE("R4C",'Mapa R. Fiscal'!$O$32),"")</f>
        <v/>
      </c>
      <c r="AG19" s="184" t="str">
        <f>IF(AND('Mapa R. Fiscal'!$Y$33="Alta",'Mapa R. Fiscal'!$AA$33="Mayor"),CONCATENATE("R4C",'Mapa R. Fiscal'!$O$33),"")</f>
        <v/>
      </c>
      <c r="AH19" s="185" t="str">
        <f>IF(AND('Mapa R. Fiscal'!$Y$28="Alta",'Mapa R. Fiscal'!$AA$28="Catastrófico"),CONCATENATE("R4C",'Mapa R. Fiscal'!$O$28),"")</f>
        <v/>
      </c>
      <c r="AI19" s="186" t="str">
        <f>IF(AND('Mapa R. Fiscal'!$Y$29="Alta",'Mapa R. Fiscal'!$AA$29="Catastrófico"),CONCATENATE("R4C",'Mapa R. Fiscal'!$O$29),"")</f>
        <v/>
      </c>
      <c r="AJ19" s="186" t="str">
        <f>IF(AND('Mapa R. Fiscal'!$Y$30="Alta",'Mapa R. Fiscal'!$AA$30="Catastrófico"),CONCATENATE("R4C",'Mapa R. Fiscal'!$O$30),"")</f>
        <v/>
      </c>
      <c r="AK19" s="186" t="str">
        <f>IF(AND('Mapa R. Fiscal'!$Y$31="Alta",'Mapa R. Fiscal'!$AA$31="Catastrófico"),CONCATENATE("R4C",'Mapa R. Fiscal'!$O$31),"")</f>
        <v/>
      </c>
      <c r="AL19" s="186" t="str">
        <f>IF(AND('Mapa R. Fiscal'!$Y$32="Alta",'Mapa R. Fiscal'!$AA$32="Catastrófico"),CONCATENATE("R4C",'Mapa R. Fiscal'!$O$32),"")</f>
        <v/>
      </c>
      <c r="AM19" s="187" t="str">
        <f>IF(AND('Mapa R. Fiscal'!$Y$33="Alta",'Mapa R. Fiscal'!$AA$33="Catastrófico"),CONCATENATE("R4C",'Mapa R. Fiscal'!$O$33),"")</f>
        <v/>
      </c>
      <c r="AN19" s="14"/>
      <c r="AO19" s="1110"/>
      <c r="AP19" s="1111"/>
      <c r="AQ19" s="1111"/>
      <c r="AR19" s="1111"/>
      <c r="AS19" s="1111"/>
      <c r="AT19" s="11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15"/>
      <c r="C20" s="1015"/>
      <c r="D20" s="1016"/>
      <c r="E20" s="1104"/>
      <c r="F20" s="1103"/>
      <c r="G20" s="1103"/>
      <c r="H20" s="1103"/>
      <c r="I20" s="1103"/>
      <c r="J20" s="197" t="str">
        <f>IF(AND('Mapa R. Fiscal'!$Y$34="Alta",'Mapa R. Fiscal'!$AA$34="Leve"),CONCATENATE("R5C",'Mapa R. Fiscal'!$O$34),"")</f>
        <v/>
      </c>
      <c r="K20" s="198" t="str">
        <f>IF(AND('Mapa R. Fiscal'!$Y$35="Alta",'Mapa R. Fiscal'!$AA$35="Leve"),CONCATENATE("R5C",'Mapa R. Fiscal'!$O$35),"")</f>
        <v/>
      </c>
      <c r="L20" s="198" t="str">
        <f>IF(AND('Mapa R. Fiscal'!$Y$36="Alta",'Mapa R. Fiscal'!$AA$36="Leve"),CONCATENATE("R5C",'Mapa R. Fiscal'!$O$36),"")</f>
        <v/>
      </c>
      <c r="M20" s="198" t="str">
        <f>IF(AND('Mapa R. Fiscal'!$Y$37="Alta",'Mapa R. Fiscal'!$AA$37="Leve"),CONCATENATE("R5C",'Mapa R. Fiscal'!$O$37),"")</f>
        <v/>
      </c>
      <c r="N20" s="198" t="str">
        <f>IF(AND('Mapa R. Fiscal'!$Y$38="Alta",'Mapa R. Fiscal'!$AA$38="Leve"),CONCATENATE("R5C",'Mapa R. Fiscal'!$O$38),"")</f>
        <v/>
      </c>
      <c r="O20" s="199" t="str">
        <f>IF(AND('Mapa R. Fiscal'!$Y$39="Alta",'Mapa R. Fiscal'!$AA$39="Leve"),CONCATENATE("R5C",'Mapa R. Fiscal'!$O$39),"")</f>
        <v/>
      </c>
      <c r="P20" s="197" t="str">
        <f>IF(AND('Mapa R. Fiscal'!$Y$34="Alta",'Mapa R. Fiscal'!$AA$34="Menor"),CONCATENATE("R5C",'Mapa R. Fiscal'!$O$34),"")</f>
        <v/>
      </c>
      <c r="Q20" s="198" t="str">
        <f>IF(AND('Mapa R. Fiscal'!$Y$35="Alta",'Mapa R. Fiscal'!$AA$35="Menor"),CONCATENATE("R5C",'Mapa R. Fiscal'!$O$35),"")</f>
        <v/>
      </c>
      <c r="R20" s="198" t="str">
        <f>IF(AND('Mapa R. Fiscal'!$Y$36="Alta",'Mapa R. Fiscal'!$AA$36="Menor"),CONCATENATE("R5C",'Mapa R. Fiscal'!$O$36),"")</f>
        <v/>
      </c>
      <c r="S20" s="198" t="str">
        <f>IF(AND('Mapa R. Fiscal'!$Y$37="Alta",'Mapa R. Fiscal'!$AA$37="Menor"),CONCATENATE("R5C",'Mapa R. Fiscal'!$O$37),"")</f>
        <v/>
      </c>
      <c r="T20" s="198" t="str">
        <f>IF(AND('Mapa R. Fiscal'!$Y$38="Alta",'Mapa R. Fiscal'!$AA$38="Menor"),CONCATENATE("R5C",'Mapa R. Fiscal'!$O$38),"")</f>
        <v/>
      </c>
      <c r="U20" s="199" t="str">
        <f>IF(AND('Mapa R. Fiscal'!$Y$39="Alta",'Mapa R. Fiscal'!$AA$39="Menor"),CONCATENATE("R5C",'Mapa R. Fiscal'!$O$39),"")</f>
        <v/>
      </c>
      <c r="V20" s="182" t="str">
        <f>IF(AND('Mapa R. Fiscal'!$Y$34="Alta",'Mapa R. Fiscal'!$AA$34="Moderado"),CONCATENATE("R5C",'Mapa R. Fiscal'!$O$34),"")</f>
        <v/>
      </c>
      <c r="W20" s="183" t="str">
        <f>IF(AND('Mapa R. Fiscal'!$Y$35="Alta",'Mapa R. Fiscal'!$AA$35="Moderado"),CONCATENATE("R5C",'Mapa R. Fiscal'!$O$35),"")</f>
        <v/>
      </c>
      <c r="X20" s="183" t="str">
        <f>IF(AND('Mapa R. Fiscal'!$Y$36="Alta",'Mapa R. Fiscal'!$AA$36="Moderado"),CONCATENATE("R5C",'Mapa R. Fiscal'!$O$36),"")</f>
        <v/>
      </c>
      <c r="Y20" s="183" t="str">
        <f>IF(AND('Mapa R. Fiscal'!$Y$37="Alta",'Mapa R. Fiscal'!$AA$37="Moderado"),CONCATENATE("R5C",'Mapa R. Fiscal'!$O$37),"")</f>
        <v/>
      </c>
      <c r="Z20" s="183" t="str">
        <f>IF(AND('Mapa R. Fiscal'!$Y$38="Alta",'Mapa R. Fiscal'!$AA$38="Moderado"),CONCATENATE("R5C",'Mapa R. Fiscal'!$O$38),"")</f>
        <v/>
      </c>
      <c r="AA20" s="184" t="str">
        <f>IF(AND('Mapa R. Fiscal'!$Y$39="Alta",'Mapa R. Fiscal'!$AA$39="Moderado"),CONCATENATE("R5C",'Mapa R. Fiscal'!$O$39),"")</f>
        <v/>
      </c>
      <c r="AB20" s="182" t="str">
        <f>IF(AND('Mapa R. Fiscal'!$Y$34="Alta",'Mapa R. Fiscal'!$AA$34="Mayor"),CONCATENATE("R5C",'Mapa R. Fiscal'!$O$34),"")</f>
        <v/>
      </c>
      <c r="AC20" s="183" t="str">
        <f>IF(AND('Mapa R. Fiscal'!$Y$35="Alta",'Mapa R. Fiscal'!$AA$35="Mayor"),CONCATENATE("R5C",'Mapa R. Fiscal'!$O$35),"")</f>
        <v/>
      </c>
      <c r="AD20" s="183" t="str">
        <f>IF(AND('Mapa R. Fiscal'!$Y$36="Alta",'Mapa R. Fiscal'!$AA$36="Mayor"),CONCATENATE("R5C",'Mapa R. Fiscal'!$O$36),"")</f>
        <v/>
      </c>
      <c r="AE20" s="183" t="str">
        <f>IF(AND('Mapa R. Fiscal'!$Y$37="Alta",'Mapa R. Fiscal'!$AA$37="Mayor"),CONCATENATE("R5C",'Mapa R. Fiscal'!$O$37),"")</f>
        <v/>
      </c>
      <c r="AF20" s="183" t="str">
        <f>IF(AND('Mapa R. Fiscal'!$Y$38="Alta",'Mapa R. Fiscal'!$AA$38="Mayor"),CONCATENATE("R5C",'Mapa R. Fiscal'!$O$38),"")</f>
        <v/>
      </c>
      <c r="AG20" s="184" t="str">
        <f>IF(AND('Mapa R. Fiscal'!$Y$39="Alta",'Mapa R. Fiscal'!$AA$39="Mayor"),CONCATENATE("R5C",'Mapa R. Fiscal'!$O$39),"")</f>
        <v/>
      </c>
      <c r="AH20" s="185" t="str">
        <f>IF(AND('Mapa R. Fiscal'!$Y$34="Alta",'Mapa R. Fiscal'!$AA$34="Catastrófico"),CONCATENATE("R5C",'Mapa R. Fiscal'!$O$34),"")</f>
        <v/>
      </c>
      <c r="AI20" s="186" t="str">
        <f>IF(AND('Mapa R. Fiscal'!$Y$35="Alta",'Mapa R. Fiscal'!$AA$35="Catastrófico"),CONCATENATE("R5C",'Mapa R. Fiscal'!$O$35),"")</f>
        <v/>
      </c>
      <c r="AJ20" s="186" t="str">
        <f>IF(AND('Mapa R. Fiscal'!$Y$36="Alta",'Mapa R. Fiscal'!$AA$36="Catastrófico"),CONCATENATE("R5C",'Mapa R. Fiscal'!$O$36),"")</f>
        <v/>
      </c>
      <c r="AK20" s="186" t="str">
        <f>IF(AND('Mapa R. Fiscal'!$Y$37="Alta",'Mapa R. Fiscal'!$AA$37="Catastrófico"),CONCATENATE("R5C",'Mapa R. Fiscal'!$O$37),"")</f>
        <v/>
      </c>
      <c r="AL20" s="186" t="str">
        <f>IF(AND('Mapa R. Fiscal'!$Y$38="Alta",'Mapa R. Fiscal'!$AA$38="Catastrófico"),CONCATENATE("R5C",'Mapa R. Fiscal'!$O$38),"")</f>
        <v/>
      </c>
      <c r="AM20" s="187" t="str">
        <f>IF(AND('Mapa R. Fiscal'!$Y$39="Alta",'Mapa R. Fiscal'!$AA$39="Catastrófico"),CONCATENATE("R5C",'Mapa R. Fiscal'!$O$39),"")</f>
        <v/>
      </c>
      <c r="AN20" s="14"/>
      <c r="AO20" s="1110"/>
      <c r="AP20" s="1111"/>
      <c r="AQ20" s="1111"/>
      <c r="AR20" s="1111"/>
      <c r="AS20" s="1111"/>
      <c r="AT20" s="11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15"/>
      <c r="C21" s="1015"/>
      <c r="D21" s="1016"/>
      <c r="E21" s="1104"/>
      <c r="F21" s="1103"/>
      <c r="G21" s="1103"/>
      <c r="H21" s="1103"/>
      <c r="I21" s="1103"/>
      <c r="J21" s="197" t="str">
        <f>IF(AND('Mapa R. Fiscal'!$Y$40="Alta",'Mapa R. Fiscal'!$AA$40="Leve"),CONCATENATE("R6C",'Mapa R. Fiscal'!$O$40),"")</f>
        <v/>
      </c>
      <c r="K21" s="198" t="str">
        <f>IF(AND('Mapa R. Fiscal'!$Y$41="Alta",'Mapa R. Fiscal'!$AA$41="Leve"),CONCATENATE("R6C",'Mapa R. Fiscal'!$O$41),"")</f>
        <v/>
      </c>
      <c r="L21" s="198" t="str">
        <f>IF(AND('Mapa R. Fiscal'!$Y$42="Alta",'Mapa R. Fiscal'!$AA$42="Leve"),CONCATENATE("R6C",'Mapa R. Fiscal'!$O$42),"")</f>
        <v/>
      </c>
      <c r="M21" s="198" t="str">
        <f>IF(AND('Mapa R. Fiscal'!$Y$43="Alta",'Mapa R. Fiscal'!$AA$43="Leve"),CONCATENATE("R6C",'Mapa R. Fiscal'!$O$43),"")</f>
        <v/>
      </c>
      <c r="N21" s="198" t="str">
        <f>IF(AND('Mapa R. Fiscal'!$Y$44="Alta",'Mapa R. Fiscal'!$AA$44="Leve"),CONCATENATE("R6C",'Mapa R. Fiscal'!$O$44),"")</f>
        <v/>
      </c>
      <c r="O21" s="199" t="str">
        <f>IF(AND('Mapa R. Fiscal'!$Y$45="Alta",'Mapa R. Fiscal'!$AA$45="Leve"),CONCATENATE("R6C",'Mapa R. Fiscal'!$O$45),"")</f>
        <v/>
      </c>
      <c r="P21" s="197" t="str">
        <f>IF(AND('Mapa R. Fiscal'!$Y$40="Alta",'Mapa R. Fiscal'!$AA$40="Menor"),CONCATENATE("R6C",'Mapa R. Fiscal'!$O$40),"")</f>
        <v/>
      </c>
      <c r="Q21" s="198" t="str">
        <f>IF(AND('Mapa R. Fiscal'!$Y$41="Alta",'Mapa R. Fiscal'!$AA$41="Menor"),CONCATENATE("R6C",'Mapa R. Fiscal'!$O$41),"")</f>
        <v/>
      </c>
      <c r="R21" s="198" t="str">
        <f>IF(AND('Mapa R. Fiscal'!$Y$42="Alta",'Mapa R. Fiscal'!$AA$42="Menor"),CONCATENATE("R6C",'Mapa R. Fiscal'!$O$42),"")</f>
        <v/>
      </c>
      <c r="S21" s="198" t="str">
        <f>IF(AND('Mapa R. Fiscal'!$Y$43="Alta",'Mapa R. Fiscal'!$AA$43="Menor"),CONCATENATE("R6C",'Mapa R. Fiscal'!$O$43),"")</f>
        <v/>
      </c>
      <c r="T21" s="198" t="str">
        <f>IF(AND('Mapa R. Fiscal'!$Y$44="Alta",'Mapa R. Fiscal'!$AA$44="Menor"),CONCATENATE("R6C",'Mapa R. Fiscal'!$O$44),"")</f>
        <v/>
      </c>
      <c r="U21" s="199" t="str">
        <f>IF(AND('Mapa R. Fiscal'!$Y$45="Alta",'Mapa R. Fiscal'!$AA$45="Menor"),CONCATENATE("R6C",'Mapa R. Fiscal'!$O$45),"")</f>
        <v/>
      </c>
      <c r="V21" s="182" t="str">
        <f>IF(AND('Mapa R. Fiscal'!$Y$40="Alta",'Mapa R. Fiscal'!$AA$40="Moderado"),CONCATENATE("R6C",'Mapa R. Fiscal'!$O$40),"")</f>
        <v/>
      </c>
      <c r="W21" s="183" t="str">
        <f>IF(AND('Mapa R. Fiscal'!$Y$41="Alta",'Mapa R. Fiscal'!$AA$41="Moderado"),CONCATENATE("R6C",'Mapa R. Fiscal'!$O$41),"")</f>
        <v/>
      </c>
      <c r="X21" s="183" t="str">
        <f>IF(AND('Mapa R. Fiscal'!$Y$42="Alta",'Mapa R. Fiscal'!$AA$42="Moderado"),CONCATENATE("R6C",'Mapa R. Fiscal'!$O$42),"")</f>
        <v/>
      </c>
      <c r="Y21" s="183" t="str">
        <f>IF(AND('Mapa R. Fiscal'!$Y$43="Alta",'Mapa R. Fiscal'!$AA$43="Moderado"),CONCATENATE("R6C",'Mapa R. Fiscal'!$O$43),"")</f>
        <v/>
      </c>
      <c r="Z21" s="183" t="str">
        <f>IF(AND('Mapa R. Fiscal'!$Y$44="Alta",'Mapa R. Fiscal'!$AA$44="Moderado"),CONCATENATE("R6C",'Mapa R. Fiscal'!$O$44),"")</f>
        <v/>
      </c>
      <c r="AA21" s="184" t="str">
        <f>IF(AND('Mapa R. Fiscal'!$Y$45="Alta",'Mapa R. Fiscal'!$AA$45="Moderado"),CONCATENATE("R6C",'Mapa R. Fiscal'!$O$45),"")</f>
        <v/>
      </c>
      <c r="AB21" s="182" t="str">
        <f>IF(AND('Mapa R. Fiscal'!$Y$40="Alta",'Mapa R. Fiscal'!$AA$40="Mayor"),CONCATENATE("R6C",'Mapa R. Fiscal'!$O$40),"")</f>
        <v/>
      </c>
      <c r="AC21" s="183" t="str">
        <f>IF(AND('Mapa R. Fiscal'!$Y$41="Alta",'Mapa R. Fiscal'!$AA$41="Mayor"),CONCATENATE("R6C",'Mapa R. Fiscal'!$O$41),"")</f>
        <v/>
      </c>
      <c r="AD21" s="183" t="str">
        <f>IF(AND('Mapa R. Fiscal'!$Y$42="Alta",'Mapa R. Fiscal'!$AA$42="Mayor"),CONCATENATE("R6C",'Mapa R. Fiscal'!$O$42),"")</f>
        <v/>
      </c>
      <c r="AE21" s="183" t="str">
        <f>IF(AND('Mapa R. Fiscal'!$Y$43="Alta",'Mapa R. Fiscal'!$AA$43="Mayor"),CONCATENATE("R6C",'Mapa R. Fiscal'!$O$43),"")</f>
        <v/>
      </c>
      <c r="AF21" s="183" t="str">
        <f>IF(AND('Mapa R. Fiscal'!$Y$44="Alta",'Mapa R. Fiscal'!$AA$44="Mayor"),CONCATENATE("R6C",'Mapa R. Fiscal'!$O$44),"")</f>
        <v/>
      </c>
      <c r="AG21" s="184" t="str">
        <f>IF(AND('Mapa R. Fiscal'!$Y$45="Alta",'Mapa R. Fiscal'!$AA$45="Mayor"),CONCATENATE("R6C",'Mapa R. Fiscal'!$O$45),"")</f>
        <v/>
      </c>
      <c r="AH21" s="185" t="str">
        <f>IF(AND('Mapa R. Fiscal'!$Y$40="Alta",'Mapa R. Fiscal'!$AA$40="Catastrófico"),CONCATENATE("R6C",'Mapa R. Fiscal'!$O$40),"")</f>
        <v/>
      </c>
      <c r="AI21" s="186" t="str">
        <f>IF(AND('Mapa R. Fiscal'!$Y$41="Alta",'Mapa R. Fiscal'!$AA$41="Catastrófico"),CONCATENATE("R6C",'Mapa R. Fiscal'!$O$41),"")</f>
        <v/>
      </c>
      <c r="AJ21" s="186" t="str">
        <f>IF(AND('Mapa R. Fiscal'!$Y$42="Alta",'Mapa R. Fiscal'!$AA$42="Catastrófico"),CONCATENATE("R6C",'Mapa R. Fiscal'!$O$42),"")</f>
        <v/>
      </c>
      <c r="AK21" s="186" t="str">
        <f>IF(AND('Mapa R. Fiscal'!$Y$43="Alta",'Mapa R. Fiscal'!$AA$43="Catastrófico"),CONCATENATE("R6C",'Mapa R. Fiscal'!$O$43),"")</f>
        <v/>
      </c>
      <c r="AL21" s="186" t="str">
        <f>IF(AND('Mapa R. Fiscal'!$Y$44="Alta",'Mapa R. Fiscal'!$AA$44="Catastrófico"),CONCATENATE("R6C",'Mapa R. Fiscal'!$O$44),"")</f>
        <v/>
      </c>
      <c r="AM21" s="187" t="str">
        <f>IF(AND('Mapa R. Fiscal'!$Y$45="Alta",'Mapa R. Fiscal'!$AA$45="Catastrófico"),CONCATENATE("R6C",'Mapa R. Fiscal'!$O$45),"")</f>
        <v/>
      </c>
      <c r="AN21" s="14"/>
      <c r="AO21" s="1110"/>
      <c r="AP21" s="1111"/>
      <c r="AQ21" s="1111"/>
      <c r="AR21" s="1111"/>
      <c r="AS21" s="1111"/>
      <c r="AT21" s="111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15"/>
      <c r="C22" s="1015"/>
      <c r="D22" s="1016"/>
      <c r="E22" s="1104"/>
      <c r="F22" s="1103"/>
      <c r="G22" s="1103"/>
      <c r="H22" s="1103"/>
      <c r="I22" s="1103"/>
      <c r="J22" s="197" t="str">
        <f>IF(AND('Mapa R. Fiscal'!$Y$46="Alta",'Mapa R. Fiscal'!$AA$46="Leve"),CONCATENATE("R7C",'Mapa R. Fiscal'!$O$46),"")</f>
        <v/>
      </c>
      <c r="K22" s="198" t="str">
        <f>IF(AND('Mapa R. Fiscal'!$Y$47="Alta",'Mapa R. Fiscal'!$AA$47="Leve"),CONCATENATE("R7C",'Mapa R. Fiscal'!$O$47),"")</f>
        <v/>
      </c>
      <c r="L22" s="198" t="str">
        <f>IF(AND('Mapa R. Fiscal'!$Y$48="Alta",'Mapa R. Fiscal'!$AA$48="Leve"),CONCATENATE("R7C",'Mapa R. Fiscal'!$O$48),"")</f>
        <v/>
      </c>
      <c r="M22" s="198" t="str">
        <f>IF(AND('Mapa R. Fiscal'!$Y$49="Alta",'Mapa R. Fiscal'!$AA$49="Leve"),CONCATENATE("R7C",'Mapa R. Fiscal'!$O$49),"")</f>
        <v/>
      </c>
      <c r="N22" s="198" t="str">
        <f>IF(AND('Mapa R. Fiscal'!$Y$50="Alta",'Mapa R. Fiscal'!$AA$50="Leve"),CONCATENATE("R7C",'Mapa R. Fiscal'!$O$50),"")</f>
        <v/>
      </c>
      <c r="O22" s="199" t="str">
        <f>IF(AND('Mapa R. Fiscal'!$Y$51="Alta",'Mapa R. Fiscal'!$AA$51="Leve"),CONCATENATE("R7C",'Mapa R. Fiscal'!$O$51),"")</f>
        <v/>
      </c>
      <c r="P22" s="197" t="str">
        <f>IF(AND('Mapa R. Fiscal'!$Y$46="Alta",'Mapa R. Fiscal'!$AA$46="Menor"),CONCATENATE("R7C",'Mapa R. Fiscal'!$O$46),"")</f>
        <v/>
      </c>
      <c r="Q22" s="198" t="str">
        <f>IF(AND('Mapa R. Fiscal'!$Y$47="Alta",'Mapa R. Fiscal'!$AA$47="Menor"),CONCATENATE("R7C",'Mapa R. Fiscal'!$O$47),"")</f>
        <v/>
      </c>
      <c r="R22" s="198" t="str">
        <f>IF(AND('Mapa R. Fiscal'!$Y$48="Alta",'Mapa R. Fiscal'!$AA$48="Menor"),CONCATENATE("R7C",'Mapa R. Fiscal'!$O$48),"")</f>
        <v/>
      </c>
      <c r="S22" s="198" t="str">
        <f>IF(AND('Mapa R. Fiscal'!$Y$49="Alta",'Mapa R. Fiscal'!$AA$49="Menor"),CONCATENATE("R7C",'Mapa R. Fiscal'!$O$49),"")</f>
        <v/>
      </c>
      <c r="T22" s="198" t="str">
        <f>IF(AND('Mapa R. Fiscal'!$Y$50="Alta",'Mapa R. Fiscal'!$AA$50="Menor"),CONCATENATE("R7C",'Mapa R. Fiscal'!$O$50),"")</f>
        <v/>
      </c>
      <c r="U22" s="199" t="str">
        <f>IF(AND('Mapa R. Fiscal'!$Y$51="Alta",'Mapa R. Fiscal'!$AA$51="Menor"),CONCATENATE("R7C",'Mapa R. Fiscal'!$O$51),"")</f>
        <v/>
      </c>
      <c r="V22" s="182" t="str">
        <f>IF(AND('Mapa R. Fiscal'!$Y$46="Alta",'Mapa R. Fiscal'!$AA$46="Moderado"),CONCATENATE("R7C",'Mapa R. Fiscal'!$O$46),"")</f>
        <v/>
      </c>
      <c r="W22" s="183" t="str">
        <f>IF(AND('Mapa R. Fiscal'!$Y$47="Alta",'Mapa R. Fiscal'!$AA$47="Moderado"),CONCATENATE("R7C",'Mapa R. Fiscal'!$O$47),"")</f>
        <v/>
      </c>
      <c r="X22" s="183" t="str">
        <f>IF(AND('Mapa R. Fiscal'!$Y$48="Alta",'Mapa R. Fiscal'!$AA$48="Moderado"),CONCATENATE("R7C",'Mapa R. Fiscal'!$O$48),"")</f>
        <v/>
      </c>
      <c r="Y22" s="183" t="str">
        <f>IF(AND('Mapa R. Fiscal'!$Y$49="Alta",'Mapa R. Fiscal'!$AA$49="Moderado"),CONCATENATE("R7C",'Mapa R. Fiscal'!$O$49),"")</f>
        <v/>
      </c>
      <c r="Z22" s="183" t="str">
        <f>IF(AND('Mapa R. Fiscal'!$Y$50="Alta",'Mapa R. Fiscal'!$AA$50="Moderado"),CONCATENATE("R7C",'Mapa R. Fiscal'!$O$50),"")</f>
        <v/>
      </c>
      <c r="AA22" s="184" t="str">
        <f>IF(AND('Mapa R. Fiscal'!$Y$51="Alta",'Mapa R. Fiscal'!$AA$51="Moderado"),CONCATENATE("R7C",'Mapa R. Fiscal'!$O$51),"")</f>
        <v/>
      </c>
      <c r="AB22" s="182" t="str">
        <f>IF(AND('Mapa R. Fiscal'!$Y$46="Alta",'Mapa R. Fiscal'!$AA$46="Mayor"),CONCATENATE("R7C",'Mapa R. Fiscal'!$O$46),"")</f>
        <v/>
      </c>
      <c r="AC22" s="183" t="str">
        <f>IF(AND('Mapa R. Fiscal'!$Y$47="Alta",'Mapa R. Fiscal'!$AA$47="Mayor"),CONCATENATE("R7C",'Mapa R. Fiscal'!$O$47),"")</f>
        <v/>
      </c>
      <c r="AD22" s="183" t="str">
        <f>IF(AND('Mapa R. Fiscal'!$Y$48="Alta",'Mapa R. Fiscal'!$AA$48="Mayor"),CONCATENATE("R7C",'Mapa R. Fiscal'!$O$48),"")</f>
        <v/>
      </c>
      <c r="AE22" s="183" t="str">
        <f>IF(AND('Mapa R. Fiscal'!$Y$49="Alta",'Mapa R. Fiscal'!$AA$49="Mayor"),CONCATENATE("R7C",'Mapa R. Fiscal'!$O$49),"")</f>
        <v/>
      </c>
      <c r="AF22" s="183" t="str">
        <f>IF(AND('Mapa R. Fiscal'!$Y$50="Alta",'Mapa R. Fiscal'!$AA$50="Mayor"),CONCATENATE("R7C",'Mapa R. Fiscal'!$O$50),"")</f>
        <v/>
      </c>
      <c r="AG22" s="184" t="str">
        <f>IF(AND('Mapa R. Fiscal'!$Y$51="Alta",'Mapa R. Fiscal'!$AA$51="Mayor"),CONCATENATE("R7C",'Mapa R. Fiscal'!$O$51),"")</f>
        <v/>
      </c>
      <c r="AH22" s="185" t="str">
        <f>IF(AND('Mapa R. Fiscal'!$Y$46="Alta",'Mapa R. Fiscal'!$AA$46="Catastrófico"),CONCATENATE("R7C",'Mapa R. Fiscal'!$O$46),"")</f>
        <v/>
      </c>
      <c r="AI22" s="186" t="str">
        <f>IF(AND('Mapa R. Fiscal'!$Y$47="Alta",'Mapa R. Fiscal'!$AA$47="Catastrófico"),CONCATENATE("R7C",'Mapa R. Fiscal'!$O$47),"")</f>
        <v/>
      </c>
      <c r="AJ22" s="186" t="str">
        <f>IF(AND('Mapa R. Fiscal'!$Y$48="Alta",'Mapa R. Fiscal'!$AA$48="Catastrófico"),CONCATENATE("R7C",'Mapa R. Fiscal'!$O$48),"")</f>
        <v/>
      </c>
      <c r="AK22" s="186" t="str">
        <f>IF(AND('Mapa R. Fiscal'!$Y$49="Alta",'Mapa R. Fiscal'!$AA$49="Catastrófico"),CONCATENATE("R7C",'Mapa R. Fiscal'!$O$49),"")</f>
        <v/>
      </c>
      <c r="AL22" s="186" t="str">
        <f>IF(AND('Mapa R. Fiscal'!$Y$50="Alta",'Mapa R. Fiscal'!$AA$50="Catastrófico"),CONCATENATE("R7C",'Mapa R. Fiscal'!$O$50),"")</f>
        <v/>
      </c>
      <c r="AM22" s="187" t="str">
        <f>IF(AND('Mapa R. Fiscal'!$Y$51="Alta",'Mapa R. Fiscal'!$AA$51="Catastrófico"),CONCATENATE("R7C",'Mapa R. Fiscal'!$O$51),"")</f>
        <v/>
      </c>
      <c r="AN22" s="14"/>
      <c r="AO22" s="1110"/>
      <c r="AP22" s="1111"/>
      <c r="AQ22" s="1111"/>
      <c r="AR22" s="1111"/>
      <c r="AS22" s="1111"/>
      <c r="AT22" s="111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15"/>
      <c r="C23" s="1015"/>
      <c r="D23" s="1016"/>
      <c r="E23" s="1104"/>
      <c r="F23" s="1103"/>
      <c r="G23" s="1103"/>
      <c r="H23" s="1103"/>
      <c r="I23" s="1103"/>
      <c r="J23" s="197" t="str">
        <f>IF(AND('Mapa R. Fiscal'!$Y$52="Alta",'Mapa R. Fiscal'!$AA$52="Leve"),CONCATENATE("R8C",'Mapa R. Fiscal'!$O$52),"")</f>
        <v/>
      </c>
      <c r="K23" s="198" t="str">
        <f>IF(AND('Mapa R. Fiscal'!$Y$53="Alta",'Mapa R. Fiscal'!$AA$53="Leve"),CONCATENATE("R8C",'Mapa R. Fiscal'!$O$53),"")</f>
        <v/>
      </c>
      <c r="L23" s="198" t="str">
        <f>IF(AND('Mapa R. Fiscal'!$Y$54="Alta",'Mapa R. Fiscal'!$AA$54="Leve"),CONCATENATE("R8C",'Mapa R. Fiscal'!$O$54),"")</f>
        <v/>
      </c>
      <c r="M23" s="198" t="str">
        <f>IF(AND('Mapa R. Fiscal'!$Y$55="Alta",'Mapa R. Fiscal'!$AA$55="Leve"),CONCATENATE("R8C",'Mapa R. Fiscal'!$O$55),"")</f>
        <v/>
      </c>
      <c r="N23" s="198" t="str">
        <f>IF(AND('Mapa R. Fiscal'!$Y$56="Alta",'Mapa R. Fiscal'!$AA$56="Leve"),CONCATENATE("R8C",'Mapa R. Fiscal'!$O$56),"")</f>
        <v/>
      </c>
      <c r="O23" s="199" t="str">
        <f>IF(AND('Mapa R. Fiscal'!$Y$57="Alta",'Mapa R. Fiscal'!$AA$57="Leve"),CONCATENATE("R8C",'Mapa R. Fiscal'!$O$57),"")</f>
        <v/>
      </c>
      <c r="P23" s="197" t="str">
        <f>IF(AND('Mapa R. Fiscal'!$Y$52="Alta",'Mapa R. Fiscal'!$AA$52="Menor"),CONCATENATE("R8C",'Mapa R. Fiscal'!$O$52),"")</f>
        <v/>
      </c>
      <c r="Q23" s="198" t="str">
        <f>IF(AND('Mapa R. Fiscal'!$Y$53="Alta",'Mapa R. Fiscal'!$AA$53="Menor"),CONCATENATE("R8C",'Mapa R. Fiscal'!$O$53),"")</f>
        <v/>
      </c>
      <c r="R23" s="198" t="str">
        <f>IF(AND('Mapa R. Fiscal'!$Y$54="Alta",'Mapa R. Fiscal'!$AA$54="Menor"),CONCATENATE("R8C",'Mapa R. Fiscal'!$O$54),"")</f>
        <v/>
      </c>
      <c r="S23" s="198" t="str">
        <f>IF(AND('Mapa R. Fiscal'!$Y$55="Alta",'Mapa R. Fiscal'!$AA$55="Menor"),CONCATENATE("R8C",'Mapa R. Fiscal'!$O$55),"")</f>
        <v/>
      </c>
      <c r="T23" s="198" t="str">
        <f>IF(AND('Mapa R. Fiscal'!$Y$56="Alta",'Mapa R. Fiscal'!$AA$56="Menor"),CONCATENATE("R8C",'Mapa R. Fiscal'!$O$56),"")</f>
        <v/>
      </c>
      <c r="U23" s="199" t="str">
        <f>IF(AND('Mapa R. Fiscal'!$Y$57="Alta",'Mapa R. Fiscal'!$AA$57="Menor"),CONCATENATE("R8C",'Mapa R. Fiscal'!$O$57),"")</f>
        <v/>
      </c>
      <c r="V23" s="182" t="str">
        <f>IF(AND('Mapa R. Fiscal'!$Y$52="Alta",'Mapa R. Fiscal'!$AA$52="Moderado"),CONCATENATE("R8C",'Mapa R. Fiscal'!$O$52),"")</f>
        <v/>
      </c>
      <c r="W23" s="183" t="str">
        <f>IF(AND('Mapa R. Fiscal'!$Y$53="Alta",'Mapa R. Fiscal'!$AA$53="Moderado"),CONCATENATE("R8C",'Mapa R. Fiscal'!$O$53),"")</f>
        <v/>
      </c>
      <c r="X23" s="183" t="str">
        <f>IF(AND('Mapa R. Fiscal'!$Y$54="Alta",'Mapa R. Fiscal'!$AA$54="Moderado"),CONCATENATE("R8C",'Mapa R. Fiscal'!$O$54),"")</f>
        <v/>
      </c>
      <c r="Y23" s="183" t="str">
        <f>IF(AND('Mapa R. Fiscal'!$Y$55="Alta",'Mapa R. Fiscal'!$AA$55="Moderado"),CONCATENATE("R8C",'Mapa R. Fiscal'!$O$55),"")</f>
        <v/>
      </c>
      <c r="Z23" s="183" t="str">
        <f>IF(AND('Mapa R. Fiscal'!$Y$56="Alta",'Mapa R. Fiscal'!$AA$56="Moderado"),CONCATENATE("R8C",'Mapa R. Fiscal'!$O$56),"")</f>
        <v/>
      </c>
      <c r="AA23" s="184" t="str">
        <f>IF(AND('Mapa R. Fiscal'!$Y$57="Alta",'Mapa R. Fiscal'!$AA$57="Moderado"),CONCATENATE("R8C",'Mapa R. Fiscal'!$O$57),"")</f>
        <v/>
      </c>
      <c r="AB23" s="182" t="str">
        <f>IF(AND('Mapa R. Fiscal'!$Y$52="Alta",'Mapa R. Fiscal'!$AA$52="Mayor"),CONCATENATE("R8C",'Mapa R. Fiscal'!$O$52),"")</f>
        <v/>
      </c>
      <c r="AC23" s="183" t="str">
        <f>IF(AND('Mapa R. Fiscal'!$Y$53="Alta",'Mapa R. Fiscal'!$AA$53="Mayor"),CONCATENATE("R8C",'Mapa R. Fiscal'!$O$53),"")</f>
        <v/>
      </c>
      <c r="AD23" s="183" t="str">
        <f>IF(AND('Mapa R. Fiscal'!$Y$54="Alta",'Mapa R. Fiscal'!$AA$54="Mayor"),CONCATENATE("R8C",'Mapa R. Fiscal'!$O$54),"")</f>
        <v/>
      </c>
      <c r="AE23" s="183" t="str">
        <f>IF(AND('Mapa R. Fiscal'!$Y$55="Alta",'Mapa R. Fiscal'!$AA$55="Mayor"),CONCATENATE("R8C",'Mapa R. Fiscal'!$O$55),"")</f>
        <v/>
      </c>
      <c r="AF23" s="183" t="str">
        <f>IF(AND('Mapa R. Fiscal'!$Y$56="Alta",'Mapa R. Fiscal'!$AA$56="Mayor"),CONCATENATE("R8C",'Mapa R. Fiscal'!$O$56),"")</f>
        <v/>
      </c>
      <c r="AG23" s="184" t="str">
        <f>IF(AND('Mapa R. Fiscal'!$Y$57="Alta",'Mapa R. Fiscal'!$AA$57="Mayor"),CONCATENATE("R8C",'Mapa R. Fiscal'!$O$57),"")</f>
        <v/>
      </c>
      <c r="AH23" s="185" t="str">
        <f>IF(AND('Mapa R. Fiscal'!$Y$52="Alta",'Mapa R. Fiscal'!$AA$52="Catastrófico"),CONCATENATE("R8C",'Mapa R. Fiscal'!$O$52),"")</f>
        <v/>
      </c>
      <c r="AI23" s="186" t="str">
        <f>IF(AND('Mapa R. Fiscal'!$Y$53="Alta",'Mapa R. Fiscal'!$AA$53="Catastrófico"),CONCATENATE("R8C",'Mapa R. Fiscal'!$O$53),"")</f>
        <v/>
      </c>
      <c r="AJ23" s="186" t="str">
        <f>IF(AND('Mapa R. Fiscal'!$Y$54="Alta",'Mapa R. Fiscal'!$AA$54="Catastrófico"),CONCATENATE("R8C",'Mapa R. Fiscal'!$O$54),"")</f>
        <v/>
      </c>
      <c r="AK23" s="186" t="str">
        <f>IF(AND('Mapa R. Fiscal'!$Y$55="Alta",'Mapa R. Fiscal'!$AA$55="Catastrófico"),CONCATENATE("R8C",'Mapa R. Fiscal'!$O$55),"")</f>
        <v/>
      </c>
      <c r="AL23" s="186" t="str">
        <f>IF(AND('Mapa R. Fiscal'!$Y$56="Alta",'Mapa R. Fiscal'!$AA$56="Catastrófico"),CONCATENATE("R8C",'Mapa R. Fiscal'!$O$56),"")</f>
        <v/>
      </c>
      <c r="AM23" s="187" t="str">
        <f>IF(AND('Mapa R. Fiscal'!$Y$57="Alta",'Mapa R. Fiscal'!$AA$57="Catastrófico"),CONCATENATE("R8C",'Mapa R. Fiscal'!$O$57),"")</f>
        <v/>
      </c>
      <c r="AN23" s="14"/>
      <c r="AO23" s="1110"/>
      <c r="AP23" s="1111"/>
      <c r="AQ23" s="1111"/>
      <c r="AR23" s="1111"/>
      <c r="AS23" s="1111"/>
      <c r="AT23" s="111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15"/>
      <c r="C24" s="1015"/>
      <c r="D24" s="1016"/>
      <c r="E24" s="1104"/>
      <c r="F24" s="1103"/>
      <c r="G24" s="1103"/>
      <c r="H24" s="1103"/>
      <c r="I24" s="1103"/>
      <c r="J24" s="197" t="str">
        <f>IF(AND('Mapa R. Fiscal'!$Y$58="Alta",'Mapa R. Fiscal'!$AA$58="Leve"),CONCATENATE("R9C",'Mapa R. Fiscal'!$O$58),"")</f>
        <v/>
      </c>
      <c r="K24" s="198" t="str">
        <f>IF(AND('Mapa R. Fiscal'!$Y$59="Alta",'Mapa R. Fiscal'!$AA$59="Leve"),CONCATENATE("R9C",'Mapa R. Fiscal'!$O$59),"")</f>
        <v/>
      </c>
      <c r="L24" s="198" t="str">
        <f>IF(AND('Mapa R. Fiscal'!$Y$60="Alta",'Mapa R. Fiscal'!$AA$60="Leve"),CONCATENATE("R9C",'Mapa R. Fiscal'!$O$60),"")</f>
        <v/>
      </c>
      <c r="M24" s="198" t="str">
        <f>IF(AND('Mapa R. Fiscal'!$Y$61="Alta",'Mapa R. Fiscal'!$AA$61="Leve"),CONCATENATE("R9C",'Mapa R. Fiscal'!$O$61),"")</f>
        <v/>
      </c>
      <c r="N24" s="198" t="str">
        <f>IF(AND('Mapa R. Fiscal'!$Y$62="Alta",'Mapa R. Fiscal'!$AA$62="Leve"),CONCATENATE("R9C",'Mapa R. Fiscal'!$O$62),"")</f>
        <v/>
      </c>
      <c r="O24" s="199" t="str">
        <f>IF(AND('Mapa R. Fiscal'!$Y$63="Alta",'Mapa R. Fiscal'!$AA$63="Leve"),CONCATENATE("R9C",'Mapa R. Fiscal'!$O$63),"")</f>
        <v/>
      </c>
      <c r="P24" s="197" t="str">
        <f>IF(AND('Mapa R. Fiscal'!$Y$58="Alta",'Mapa R. Fiscal'!$AA$58="Menor"),CONCATENATE("R9C",'Mapa R. Fiscal'!$O$58),"")</f>
        <v/>
      </c>
      <c r="Q24" s="198" t="str">
        <f>IF(AND('Mapa R. Fiscal'!$Y$59="Alta",'Mapa R. Fiscal'!$AA$59="Menor"),CONCATENATE("R9C",'Mapa R. Fiscal'!$O$59),"")</f>
        <v/>
      </c>
      <c r="R24" s="198" t="str">
        <f>IF(AND('Mapa R. Fiscal'!$Y$60="Alta",'Mapa R. Fiscal'!$AA$60="Menor"),CONCATENATE("R9C",'Mapa R. Fiscal'!$O$60),"")</f>
        <v/>
      </c>
      <c r="S24" s="198" t="str">
        <f>IF(AND('Mapa R. Fiscal'!$Y$61="Alta",'Mapa R. Fiscal'!$AA$61="Menor"),CONCATENATE("R9C",'Mapa R. Fiscal'!$O$61),"")</f>
        <v/>
      </c>
      <c r="T24" s="198" t="str">
        <f>IF(AND('Mapa R. Fiscal'!$Y$62="Alta",'Mapa R. Fiscal'!$AA$62="Menor"),CONCATENATE("R9C",'Mapa R. Fiscal'!$O$62),"")</f>
        <v/>
      </c>
      <c r="U24" s="199" t="str">
        <f>IF(AND('Mapa R. Fiscal'!$Y$63="Alta",'Mapa R. Fiscal'!$AA$63="Menor"),CONCATENATE("R9C",'Mapa R. Fiscal'!$O$63),"")</f>
        <v/>
      </c>
      <c r="V24" s="182" t="str">
        <f>IF(AND('Mapa R. Fiscal'!$Y$58="Alta",'Mapa R. Fiscal'!$AA$58="Moderado"),CONCATENATE("R9C",'Mapa R. Fiscal'!$O$58),"")</f>
        <v/>
      </c>
      <c r="W24" s="183" t="str">
        <f>IF(AND('Mapa R. Fiscal'!$Y$59="Alta",'Mapa R. Fiscal'!$AA$59="Moderado"),CONCATENATE("R9C",'Mapa R. Fiscal'!$O$59),"")</f>
        <v/>
      </c>
      <c r="X24" s="183" t="str">
        <f>IF(AND('Mapa R. Fiscal'!$Y$60="Alta",'Mapa R. Fiscal'!$AA$60="Moderado"),CONCATENATE("R9C",'Mapa R. Fiscal'!$O$60),"")</f>
        <v/>
      </c>
      <c r="Y24" s="183" t="str">
        <f>IF(AND('Mapa R. Fiscal'!$Y$61="Alta",'Mapa R. Fiscal'!$AA$61="Moderado"),CONCATENATE("R9C",'Mapa R. Fiscal'!$O$61),"")</f>
        <v/>
      </c>
      <c r="Z24" s="183" t="str">
        <f>IF(AND('Mapa R. Fiscal'!$Y$62="Alta",'Mapa R. Fiscal'!$AA$62="Moderado"),CONCATENATE("R9C",'Mapa R. Fiscal'!$O$62),"")</f>
        <v/>
      </c>
      <c r="AA24" s="184" t="str">
        <f>IF(AND('Mapa R. Fiscal'!$Y$63="Alta",'Mapa R. Fiscal'!$AA$63="Moderado"),CONCATENATE("R9C",'Mapa R. Fiscal'!$O$63),"")</f>
        <v/>
      </c>
      <c r="AB24" s="182" t="str">
        <f>IF(AND('Mapa R. Fiscal'!$Y$58="Alta",'Mapa R. Fiscal'!$AA$58="Mayor"),CONCATENATE("R9C",'Mapa R. Fiscal'!$O$58),"")</f>
        <v/>
      </c>
      <c r="AC24" s="183" t="str">
        <f>IF(AND('Mapa R. Fiscal'!$Y$59="Alta",'Mapa R. Fiscal'!$AA$59="Mayor"),CONCATENATE("R9C",'Mapa R. Fiscal'!$O$59),"")</f>
        <v/>
      </c>
      <c r="AD24" s="183" t="str">
        <f>IF(AND('Mapa R. Fiscal'!$Y$60="Alta",'Mapa R. Fiscal'!$AA$60="Mayor"),CONCATENATE("R9C",'Mapa R. Fiscal'!$O$60),"")</f>
        <v/>
      </c>
      <c r="AE24" s="183" t="str">
        <f>IF(AND('Mapa R. Fiscal'!$Y$61="Alta",'Mapa R. Fiscal'!$AA$61="Mayor"),CONCATENATE("R9C",'Mapa R. Fiscal'!$O$61),"")</f>
        <v/>
      </c>
      <c r="AF24" s="183" t="str">
        <f>IF(AND('Mapa R. Fiscal'!$Y$62="Alta",'Mapa R. Fiscal'!$AA$62="Mayor"),CONCATENATE("R9C",'Mapa R. Fiscal'!$O$62),"")</f>
        <v/>
      </c>
      <c r="AG24" s="184" t="str">
        <f>IF(AND('Mapa R. Fiscal'!$Y$63="Alta",'Mapa R. Fiscal'!$AA$63="Mayor"),CONCATENATE("R9C",'Mapa R. Fiscal'!$O$63),"")</f>
        <v/>
      </c>
      <c r="AH24" s="185" t="str">
        <f>IF(AND('Mapa R. Fiscal'!$Y$58="Alta",'Mapa R. Fiscal'!$AA$58="Catastrófico"),CONCATENATE("R9C",'Mapa R. Fiscal'!$O$58),"")</f>
        <v/>
      </c>
      <c r="AI24" s="186" t="str">
        <f>IF(AND('Mapa R. Fiscal'!$Y$59="Alta",'Mapa R. Fiscal'!$AA$59="Catastrófico"),CONCATENATE("R9C",'Mapa R. Fiscal'!$O$59),"")</f>
        <v/>
      </c>
      <c r="AJ24" s="186" t="str">
        <f>IF(AND('Mapa R. Fiscal'!$Y$60="Alta",'Mapa R. Fiscal'!$AA$60="Catastrófico"),CONCATENATE("R9C",'Mapa R. Fiscal'!$O$60),"")</f>
        <v/>
      </c>
      <c r="AK24" s="186" t="str">
        <f>IF(AND('Mapa R. Fiscal'!$Y$61="Alta",'Mapa R. Fiscal'!$AA$61="Catastrófico"),CONCATENATE("R9C",'Mapa R. Fiscal'!$O$61),"")</f>
        <v/>
      </c>
      <c r="AL24" s="186" t="str">
        <f>IF(AND('Mapa R. Fiscal'!$Y$62="Alta",'Mapa R. Fiscal'!$AA$62="Catastrófico"),CONCATENATE("R9C",'Mapa R. Fiscal'!$O$62),"")</f>
        <v/>
      </c>
      <c r="AM24" s="187" t="str">
        <f>IF(AND('Mapa R. Fiscal'!$Y$63="Alta",'Mapa R. Fiscal'!$AA$63="Catastrófico"),CONCATENATE("R9C",'Mapa R. Fiscal'!$O$63),"")</f>
        <v/>
      </c>
      <c r="AN24" s="14"/>
      <c r="AO24" s="1110"/>
      <c r="AP24" s="1111"/>
      <c r="AQ24" s="1111"/>
      <c r="AR24" s="1111"/>
      <c r="AS24" s="1111"/>
      <c r="AT24" s="111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15"/>
      <c r="C25" s="1015"/>
      <c r="D25" s="1016"/>
      <c r="E25" s="1105"/>
      <c r="F25" s="1106"/>
      <c r="G25" s="1106"/>
      <c r="H25" s="1106"/>
      <c r="I25" s="1106"/>
      <c r="J25" s="200" t="str">
        <f>IF(AND('Mapa R. Fiscal'!$Y$64="Alta",'Mapa R. Fiscal'!$AA$64="Leve"),CONCATENATE("R10C",'Mapa R. Fiscal'!$O$64),"")</f>
        <v/>
      </c>
      <c r="K25" s="201" t="str">
        <f>IF(AND('Mapa R. Fiscal'!$Y$65="Alta",'Mapa R. Fiscal'!$AA$65="Leve"),CONCATENATE("R10C",'Mapa R. Fiscal'!$O$65),"")</f>
        <v/>
      </c>
      <c r="L25" s="201" t="str">
        <f>IF(AND('Mapa R. Fiscal'!$Y$66="Alta",'Mapa R. Fiscal'!$AA$66="Leve"),CONCATENATE("R10C",'Mapa R. Fiscal'!$O$66),"")</f>
        <v/>
      </c>
      <c r="M25" s="201" t="str">
        <f>IF(AND('Mapa R. Fiscal'!$Y$67="Alta",'Mapa R. Fiscal'!$AA$67="Leve"),CONCATENATE("R10C",'Mapa R. Fiscal'!$O$67),"")</f>
        <v/>
      </c>
      <c r="N25" s="201" t="str">
        <f>IF(AND('Mapa R. Fiscal'!$Y$68="Alta",'Mapa R. Fiscal'!$AA$68="Leve"),CONCATENATE("R10C",'Mapa R. Fiscal'!$O$68),"")</f>
        <v/>
      </c>
      <c r="O25" s="202" t="str">
        <f>IF(AND('Mapa R. Fiscal'!$Y$69="Alta",'Mapa R. Fiscal'!$AA$69="Leve"),CONCATENATE("R10C",'Mapa R. Fiscal'!$O$69),"")</f>
        <v/>
      </c>
      <c r="P25" s="200" t="str">
        <f>IF(AND('Mapa R. Fiscal'!$Y$64="Alta",'Mapa R. Fiscal'!$AA$64="Menor"),CONCATENATE("R10C",'Mapa R. Fiscal'!$O$64),"")</f>
        <v/>
      </c>
      <c r="Q25" s="201" t="str">
        <f>IF(AND('Mapa R. Fiscal'!$Y$65="Alta",'Mapa R. Fiscal'!$AA$65="Menor"),CONCATENATE("R10C",'Mapa R. Fiscal'!$O$65),"")</f>
        <v/>
      </c>
      <c r="R25" s="201" t="str">
        <f>IF(AND('Mapa R. Fiscal'!$Y$66="Alta",'Mapa R. Fiscal'!$AA$66="Menor"),CONCATENATE("R10C",'Mapa R. Fiscal'!$O$66),"")</f>
        <v/>
      </c>
      <c r="S25" s="201" t="str">
        <f>IF(AND('Mapa R. Fiscal'!$Y$67="Alta",'Mapa R. Fiscal'!$AA$67="Menor"),CONCATENATE("R10C",'Mapa R. Fiscal'!$O$67),"")</f>
        <v/>
      </c>
      <c r="T25" s="201" t="str">
        <f>IF(AND('Mapa R. Fiscal'!$Y$68="Alta",'Mapa R. Fiscal'!$AA$68="Menor"),CONCATENATE("R10C",'Mapa R. Fiscal'!$O$68),"")</f>
        <v/>
      </c>
      <c r="U25" s="202" t="str">
        <f>IF(AND('Mapa R. Fiscal'!$Y$69="Alta",'Mapa R. Fiscal'!$AA$69="Menor"),CONCATENATE("R10C",'Mapa R. Fiscal'!$O$69),"")</f>
        <v/>
      </c>
      <c r="V25" s="188" t="str">
        <f>IF(AND('Mapa R. Fiscal'!$Y$64="Alta",'Mapa R. Fiscal'!$AA$64="Moderado"),CONCATENATE("R10C",'Mapa R. Fiscal'!$O$64),"")</f>
        <v/>
      </c>
      <c r="W25" s="189" t="str">
        <f>IF(AND('Mapa R. Fiscal'!$Y$65="Alta",'Mapa R. Fiscal'!$AA$65="Moderado"),CONCATENATE("R10C",'Mapa R. Fiscal'!$O$65),"")</f>
        <v/>
      </c>
      <c r="X25" s="189" t="str">
        <f>IF(AND('Mapa R. Fiscal'!$Y$66="Alta",'Mapa R. Fiscal'!$AA$66="Moderado"),CONCATENATE("R10C",'Mapa R. Fiscal'!$O$66),"")</f>
        <v/>
      </c>
      <c r="Y25" s="189" t="str">
        <f>IF(AND('Mapa R. Fiscal'!$Y$67="Alta",'Mapa R. Fiscal'!$AA$67="Moderado"),CONCATENATE("R10C",'Mapa R. Fiscal'!$O$67),"")</f>
        <v/>
      </c>
      <c r="Z25" s="189" t="str">
        <f>IF(AND('Mapa R. Fiscal'!$Y$68="Alta",'Mapa R. Fiscal'!$AA$68="Moderado"),CONCATENATE("R10C",'Mapa R. Fiscal'!$O$68),"")</f>
        <v/>
      </c>
      <c r="AA25" s="190" t="str">
        <f>IF(AND('Mapa R. Fiscal'!$Y$69="Alta",'Mapa R. Fiscal'!$AA$69="Moderado"),CONCATENATE("R10C",'Mapa R. Fiscal'!$O$69),"")</f>
        <v/>
      </c>
      <c r="AB25" s="188" t="str">
        <f>IF(AND('Mapa R. Fiscal'!$Y$64="Alta",'Mapa R. Fiscal'!$AA$64="Mayor"),CONCATENATE("R10C",'Mapa R. Fiscal'!$O$64),"")</f>
        <v/>
      </c>
      <c r="AC25" s="189" t="str">
        <f>IF(AND('Mapa R. Fiscal'!$Y$65="Alta",'Mapa R. Fiscal'!$AA$65="Mayor"),CONCATENATE("R10C",'Mapa R. Fiscal'!$O$65),"")</f>
        <v/>
      </c>
      <c r="AD25" s="189" t="str">
        <f>IF(AND('Mapa R. Fiscal'!$Y$66="Alta",'Mapa R. Fiscal'!$AA$66="Mayor"),CONCATENATE("R10C",'Mapa R. Fiscal'!$O$66),"")</f>
        <v/>
      </c>
      <c r="AE25" s="189" t="str">
        <f>IF(AND('Mapa R. Fiscal'!$Y$67="Alta",'Mapa R. Fiscal'!$AA$67="Mayor"),CONCATENATE("R10C",'Mapa R. Fiscal'!$O$67),"")</f>
        <v/>
      </c>
      <c r="AF25" s="189" t="str">
        <f>IF(AND('Mapa R. Fiscal'!$Y$68="Alta",'Mapa R. Fiscal'!$AA$68="Mayor"),CONCATENATE("R10C",'Mapa R. Fiscal'!$O$68),"")</f>
        <v/>
      </c>
      <c r="AG25" s="190" t="str">
        <f>IF(AND('Mapa R. Fiscal'!$Y$69="Alta",'Mapa R. Fiscal'!$AA$69="Mayor"),CONCATENATE("R10C",'Mapa R. Fiscal'!$O$69),"")</f>
        <v/>
      </c>
      <c r="AH25" s="191" t="str">
        <f>IF(AND('Mapa R. Fiscal'!$Y$64="Alta",'Mapa R. Fiscal'!$AA$64="Catastrófico"),CONCATENATE("R10C",'Mapa R. Fiscal'!$O$64),"")</f>
        <v/>
      </c>
      <c r="AI25" s="192" t="str">
        <f>IF(AND('Mapa R. Fiscal'!$Y$65="Alta",'Mapa R. Fiscal'!$AA$65="Catastrófico"),CONCATENATE("R10C",'Mapa R. Fiscal'!$O$65),"")</f>
        <v/>
      </c>
      <c r="AJ25" s="192" t="str">
        <f>IF(AND('Mapa R. Fiscal'!$Y$66="Alta",'Mapa R. Fiscal'!$AA$66="Catastrófico"),CONCATENATE("R10C",'Mapa R. Fiscal'!$O$66),"")</f>
        <v/>
      </c>
      <c r="AK25" s="192" t="str">
        <f>IF(AND('Mapa R. Fiscal'!$Y$67="Alta",'Mapa R. Fiscal'!$AA$67="Catastrófico"),CONCATENATE("R10C",'Mapa R. Fiscal'!$O$67),"")</f>
        <v/>
      </c>
      <c r="AL25" s="192" t="str">
        <f>IF(AND('Mapa R. Fiscal'!$Y$68="Alta",'Mapa R. Fiscal'!$AA$68="Catastrófico"),CONCATENATE("R10C",'Mapa R. Fiscal'!$O$68),"")</f>
        <v/>
      </c>
      <c r="AM25" s="193" t="str">
        <f>IF(AND('Mapa R. Fiscal'!$Y$69="Alta",'Mapa R. Fiscal'!$AA$69="Catastrófico"),CONCATENATE("R10C",'Mapa R. Fiscal'!$O$69),"")</f>
        <v/>
      </c>
      <c r="AN25" s="14"/>
      <c r="AO25" s="1113"/>
      <c r="AP25" s="1114"/>
      <c r="AQ25" s="1114"/>
      <c r="AR25" s="1114"/>
      <c r="AS25" s="1114"/>
      <c r="AT25" s="111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15"/>
      <c r="C26" s="1015"/>
      <c r="D26" s="1016"/>
      <c r="E26" s="1100" t="s">
        <v>330</v>
      </c>
      <c r="F26" s="1101"/>
      <c r="G26" s="1101"/>
      <c r="H26" s="1101"/>
      <c r="I26" s="1116"/>
      <c r="J26" s="194" t="str">
        <f>IF(AND('Mapa R. Fiscal'!$Y$10="Media",'Mapa R. Fiscal'!$AA$10="Leve"),CONCATENATE("R1C",'Mapa R. Fiscal'!$O$10),"")</f>
        <v/>
      </c>
      <c r="K26" s="195" t="str">
        <f>IF(AND('Mapa R. Fiscal'!$Y$11="Media",'Mapa R. Fiscal'!$AA$11="Leve"),CONCATENATE("R1C",'Mapa R. Fiscal'!$O$11),"")</f>
        <v/>
      </c>
      <c r="L26" s="195" t="str">
        <f>IF(AND('Mapa R. Fiscal'!$Y$12="Media",'Mapa R. Fiscal'!$AA$12="Leve"),CONCATENATE("R1C",'Mapa R. Fiscal'!$O$12),"")</f>
        <v/>
      </c>
      <c r="M26" s="195" t="str">
        <f>IF(AND('Mapa R. Fiscal'!$Y$13="Media",'Mapa R. Fiscal'!$AA$13="Leve"),CONCATENATE("R1C",'Mapa R. Fiscal'!$O$13),"")</f>
        <v/>
      </c>
      <c r="N26" s="195" t="str">
        <f>IF(AND('Mapa R. Fiscal'!$Y$14="Media",'Mapa R. Fiscal'!$AA$14="Leve"),CONCATENATE("R1C",'Mapa R. Fiscal'!$O$14),"")</f>
        <v/>
      </c>
      <c r="O26" s="196" t="str">
        <f>IF(AND('Mapa R. Fiscal'!$Y$15="Media",'Mapa R. Fiscal'!$AA$15="Leve"),CONCATENATE("R1C",'Mapa R. Fiscal'!$O$15),"")</f>
        <v/>
      </c>
      <c r="P26" s="194" t="str">
        <f>IF(AND('Mapa R. Fiscal'!$Y$10="Media",'Mapa R. Fiscal'!$AA$10="Menor"),CONCATENATE("R1C",'Mapa R. Fiscal'!$O$10),"")</f>
        <v/>
      </c>
      <c r="Q26" s="195" t="str">
        <f>IF(AND('Mapa R. Fiscal'!$Y$11="Media",'Mapa R. Fiscal'!$AA$11="Menor"),CONCATENATE("R1C",'Mapa R. Fiscal'!$O$11),"")</f>
        <v/>
      </c>
      <c r="R26" s="195" t="str">
        <f>IF(AND('Mapa R. Fiscal'!$Y$12="Media",'Mapa R. Fiscal'!$AA$12="Menor"),CONCATENATE("R1C",'Mapa R. Fiscal'!$O$12),"")</f>
        <v/>
      </c>
      <c r="S26" s="195" t="str">
        <f>IF(AND('Mapa R. Fiscal'!$Y$13="Media",'Mapa R. Fiscal'!$AA$13="Menor"),CONCATENATE("R1C",'Mapa R. Fiscal'!$O$13),"")</f>
        <v/>
      </c>
      <c r="T26" s="195" t="str">
        <f>IF(AND('Mapa R. Fiscal'!$Y$14="Media",'Mapa R. Fiscal'!$AA$14="Menor"),CONCATENATE("R1C",'Mapa R. Fiscal'!$O$14),"")</f>
        <v/>
      </c>
      <c r="U26" s="196" t="str">
        <f>IF(AND('Mapa R. Fiscal'!$Y$15="Media",'Mapa R. Fiscal'!$AA$15="Menor"),CONCATENATE("R1C",'Mapa R. Fiscal'!$O$15),"")</f>
        <v/>
      </c>
      <c r="V26" s="194" t="str">
        <f>IF(AND('Mapa R. Fiscal'!$Y$10="Media",'Mapa R. Fiscal'!$AA$10="Moderado"),CONCATENATE("R1C",'Mapa R. Fiscal'!$O$10),"")</f>
        <v/>
      </c>
      <c r="W26" s="195" t="str">
        <f>IF(AND('Mapa R. Fiscal'!$Y$11="Media",'Mapa R. Fiscal'!$AA$11="Moderado"),CONCATENATE("R1C",'Mapa R. Fiscal'!$O$11),"")</f>
        <v/>
      </c>
      <c r="X26" s="195" t="str">
        <f>IF(AND('Mapa R. Fiscal'!$Y$12="Media",'Mapa R. Fiscal'!$AA$12="Moderado"),CONCATENATE("R1C",'Mapa R. Fiscal'!$O$12),"")</f>
        <v/>
      </c>
      <c r="Y26" s="195" t="str">
        <f>IF(AND('Mapa R. Fiscal'!$Y$13="Media",'Mapa R. Fiscal'!$AA$13="Moderado"),CONCATENATE("R1C",'Mapa R. Fiscal'!$O$13),"")</f>
        <v/>
      </c>
      <c r="Z26" s="195" t="str">
        <f>IF(AND('Mapa R. Fiscal'!$Y$14="Media",'Mapa R. Fiscal'!$AA$14="Moderado"),CONCATENATE("R1C",'Mapa R. Fiscal'!$O$14),"")</f>
        <v/>
      </c>
      <c r="AA26" s="196" t="str">
        <f>IF(AND('Mapa R. Fiscal'!$Y$15="Media",'Mapa R. Fiscal'!$AA$15="Moderado"),CONCATENATE("R1C",'Mapa R. Fiscal'!$O$15),"")</f>
        <v/>
      </c>
      <c r="AB26" s="176" t="str">
        <f>IF(AND('Mapa R. Fiscal'!$Y$10="Media",'Mapa R. Fiscal'!$AA$10="Mayor"),CONCATENATE("R1C",'Mapa R. Fiscal'!$O$10),"")</f>
        <v/>
      </c>
      <c r="AC26" s="177" t="str">
        <f>IF(AND('Mapa R. Fiscal'!$Y$11="Media",'Mapa R. Fiscal'!$AA$11="Mayor"),CONCATENATE("R1C",'Mapa R. Fiscal'!$O$11),"")</f>
        <v/>
      </c>
      <c r="AD26" s="177" t="str">
        <f>IF(AND('Mapa R. Fiscal'!$Y$12="Media",'Mapa R. Fiscal'!$AA$12="Mayor"),CONCATENATE("R1C",'Mapa R. Fiscal'!$O$12),"")</f>
        <v/>
      </c>
      <c r="AE26" s="177" t="str">
        <f>IF(AND('Mapa R. Fiscal'!$Y$13="Media",'Mapa R. Fiscal'!$AA$13="Mayor"),CONCATENATE("R1C",'Mapa R. Fiscal'!$O$13),"")</f>
        <v/>
      </c>
      <c r="AF26" s="177" t="str">
        <f>IF(AND('Mapa R. Fiscal'!$Y$14="Media",'Mapa R. Fiscal'!$AA$14="Mayor"),CONCATENATE("R1C",'Mapa R. Fiscal'!$O$14),"")</f>
        <v/>
      </c>
      <c r="AG26" s="178" t="str">
        <f>IF(AND('Mapa R. Fiscal'!$Y$15="Media",'Mapa R. Fiscal'!$AA$15="Mayor"),CONCATENATE("R1C",'Mapa R. Fiscal'!$O$15),"")</f>
        <v/>
      </c>
      <c r="AH26" s="179" t="str">
        <f>IF(AND('Mapa R. Fiscal'!$Y$10="Media",'Mapa R. Fiscal'!$AA$10="Catastrófico"),CONCATENATE("R1C",'Mapa R. Fiscal'!$O$10),"")</f>
        <v/>
      </c>
      <c r="AI26" s="180" t="str">
        <f>IF(AND('Mapa R. Fiscal'!$Y$11="Media",'Mapa R. Fiscal'!$AA$11="Catastrófico"),CONCATENATE("R1C",'Mapa R. Fiscal'!$O$11),"")</f>
        <v/>
      </c>
      <c r="AJ26" s="180" t="str">
        <f>IF(AND('Mapa R. Fiscal'!$Y$12="Media",'Mapa R. Fiscal'!$AA$12="Catastrófico"),CONCATENATE("R1C",'Mapa R. Fiscal'!$O$12),"")</f>
        <v/>
      </c>
      <c r="AK26" s="180" t="str">
        <f>IF(AND('Mapa R. Fiscal'!$Y$13="Media",'Mapa R. Fiscal'!$AA$13="Catastrófico"),CONCATENATE("R1C",'Mapa R. Fiscal'!$O$13),"")</f>
        <v/>
      </c>
      <c r="AL26" s="180" t="str">
        <f>IF(AND('Mapa R. Fiscal'!$Y$14="Media",'Mapa R. Fiscal'!$AA$14="Catastrófico"),CONCATENATE("R1C",'Mapa R. Fiscal'!$O$14),"")</f>
        <v/>
      </c>
      <c r="AM26" s="181" t="str">
        <f>IF(AND('Mapa R. Fiscal'!$Y$15="Media",'Mapa R. Fiscal'!$AA$15="Catastrófico"),CONCATENATE("R1C",'Mapa R. Fiscal'!$O$15),"")</f>
        <v/>
      </c>
      <c r="AN26" s="14"/>
      <c r="AO26" s="1118" t="s">
        <v>331</v>
      </c>
      <c r="AP26" s="1119"/>
      <c r="AQ26" s="1119"/>
      <c r="AR26" s="1119"/>
      <c r="AS26" s="1119"/>
      <c r="AT26" s="1120"/>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15"/>
      <c r="C27" s="1015"/>
      <c r="D27" s="1016"/>
      <c r="E27" s="1102"/>
      <c r="F27" s="1103"/>
      <c r="G27" s="1103"/>
      <c r="H27" s="1103"/>
      <c r="I27" s="1117"/>
      <c r="J27" s="197" t="str">
        <f>IF(AND('Mapa R. Fiscal'!$Y$16="Media",'Mapa R. Fiscal'!$AA$16="Leve"),CONCATENATE("R2C",'Mapa R. Fiscal'!$O$16),"")</f>
        <v/>
      </c>
      <c r="K27" s="198" t="str">
        <f>IF(AND('Mapa R. Fiscal'!$Y$17="Media",'Mapa R. Fiscal'!$AA$17="Leve"),CONCATENATE("R2C",'Mapa R. Fiscal'!$O$17),"")</f>
        <v/>
      </c>
      <c r="L27" s="198" t="str">
        <f>IF(AND('Mapa R. Fiscal'!$Y$18="Media",'Mapa R. Fiscal'!$AA$18="Leve"),CONCATENATE("R2C",'Mapa R. Fiscal'!$O$18),"")</f>
        <v/>
      </c>
      <c r="M27" s="198" t="str">
        <f>IF(AND('Mapa R. Fiscal'!$Y$19="Media",'Mapa R. Fiscal'!$AA$19="Leve"),CONCATENATE("R2C",'Mapa R. Fiscal'!$O$19),"")</f>
        <v/>
      </c>
      <c r="N27" s="198" t="str">
        <f>IF(AND('Mapa R. Fiscal'!$Y$20="Media",'Mapa R. Fiscal'!$AA$20="Leve"),CONCATENATE("R2C",'Mapa R. Fiscal'!$O$20),"")</f>
        <v/>
      </c>
      <c r="O27" s="199" t="str">
        <f>IF(AND('Mapa R. Fiscal'!$Y$21="Media",'Mapa R. Fiscal'!$AA$21="Leve"),CONCATENATE("R2C",'Mapa R. Fiscal'!$O$21),"")</f>
        <v/>
      </c>
      <c r="P27" s="197" t="str">
        <f>IF(AND('Mapa R. Fiscal'!$Y$16="Media",'Mapa R. Fiscal'!$AA$16="Menor"),CONCATENATE("R2C",'Mapa R. Fiscal'!$O$16),"")</f>
        <v/>
      </c>
      <c r="Q27" s="198" t="str">
        <f>IF(AND('Mapa R. Fiscal'!$Y$17="Media",'Mapa R. Fiscal'!$AA$17="Menor"),CONCATENATE("R2C",'Mapa R. Fiscal'!$O$17),"")</f>
        <v/>
      </c>
      <c r="R27" s="198" t="str">
        <f>IF(AND('Mapa R. Fiscal'!$Y$18="Media",'Mapa R. Fiscal'!$AA$18="Menor"),CONCATENATE("R2C",'Mapa R. Fiscal'!$O$18),"")</f>
        <v/>
      </c>
      <c r="S27" s="198" t="str">
        <f>IF(AND('Mapa R. Fiscal'!$Y$19="Media",'Mapa R. Fiscal'!$AA$19="Menor"),CONCATENATE("R2C",'Mapa R. Fiscal'!$O$19),"")</f>
        <v/>
      </c>
      <c r="T27" s="198" t="str">
        <f>IF(AND('Mapa R. Fiscal'!$Y$20="Media",'Mapa R. Fiscal'!$AA$20="Menor"),CONCATENATE("R2C",'Mapa R. Fiscal'!$O$20),"")</f>
        <v/>
      </c>
      <c r="U27" s="199" t="str">
        <f>IF(AND('Mapa R. Fiscal'!$Y$21="Media",'Mapa R. Fiscal'!$AA$21="Menor"),CONCATENATE("R2C",'Mapa R. Fiscal'!$O$21),"")</f>
        <v/>
      </c>
      <c r="V27" s="197" t="str">
        <f>IF(AND('Mapa R. Fiscal'!$Y$16="Media",'Mapa R. Fiscal'!$AA$16="Moderado"),CONCATENATE("R2C",'Mapa R. Fiscal'!$O$16),"")</f>
        <v/>
      </c>
      <c r="W27" s="198" t="str">
        <f>IF(AND('Mapa R. Fiscal'!$Y$17="Media",'Mapa R. Fiscal'!$AA$17="Moderado"),CONCATENATE("R2C",'Mapa R. Fiscal'!$O$17),"")</f>
        <v/>
      </c>
      <c r="X27" s="198" t="str">
        <f>IF(AND('Mapa R. Fiscal'!$Y$18="Media",'Mapa R. Fiscal'!$AA$18="Moderado"),CONCATENATE("R2C",'Mapa R. Fiscal'!$O$18),"")</f>
        <v/>
      </c>
      <c r="Y27" s="198" t="str">
        <f>IF(AND('Mapa R. Fiscal'!$Y$19="Media",'Mapa R. Fiscal'!$AA$19="Moderado"),CONCATENATE("R2C",'Mapa R. Fiscal'!$O$19),"")</f>
        <v/>
      </c>
      <c r="Z27" s="198" t="str">
        <f>IF(AND('Mapa R. Fiscal'!$Y$20="Media",'Mapa R. Fiscal'!$AA$20="Moderado"),CONCATENATE("R2C",'Mapa R. Fiscal'!$O$20),"")</f>
        <v/>
      </c>
      <c r="AA27" s="199" t="str">
        <f>IF(AND('Mapa R. Fiscal'!$Y$21="Media",'Mapa R. Fiscal'!$AA$21="Moderado"),CONCATENATE("R2C",'Mapa R. Fiscal'!$O$21),"")</f>
        <v/>
      </c>
      <c r="AB27" s="182" t="str">
        <f>IF(AND('Mapa R. Fiscal'!$Y$16="Media",'Mapa R. Fiscal'!$AA$16="Mayor"),CONCATENATE("R2C",'Mapa R. Fiscal'!$O$16),"")</f>
        <v/>
      </c>
      <c r="AC27" s="183" t="str">
        <f>IF(AND('Mapa R. Fiscal'!$Y$17="Media",'Mapa R. Fiscal'!$AA$17="Mayor"),CONCATENATE("R2C",'Mapa R. Fiscal'!$O$17),"")</f>
        <v/>
      </c>
      <c r="AD27" s="183" t="str">
        <f>IF(AND('Mapa R. Fiscal'!$Y$18="Media",'Mapa R. Fiscal'!$AA$18="Mayor"),CONCATENATE("R2C",'Mapa R. Fiscal'!$O$18),"")</f>
        <v/>
      </c>
      <c r="AE27" s="183" t="str">
        <f>IF(AND('Mapa R. Fiscal'!$Y$19="Media",'Mapa R. Fiscal'!$AA$19="Mayor"),CONCATENATE("R2C",'Mapa R. Fiscal'!$O$19),"")</f>
        <v/>
      </c>
      <c r="AF27" s="183" t="str">
        <f>IF(AND('Mapa R. Fiscal'!$Y$20="Media",'Mapa R. Fiscal'!$AA$20="Mayor"),CONCATENATE("R2C",'Mapa R. Fiscal'!$O$20),"")</f>
        <v/>
      </c>
      <c r="AG27" s="184" t="str">
        <f>IF(AND('Mapa R. Fiscal'!$Y$21="Media",'Mapa R. Fiscal'!$AA$21="Mayor"),CONCATENATE("R2C",'Mapa R. Fiscal'!$O$21),"")</f>
        <v/>
      </c>
      <c r="AH27" s="185" t="str">
        <f>IF(AND('Mapa R. Fiscal'!$Y$16="Media",'Mapa R. Fiscal'!$AA$16="Catastrófico"),CONCATENATE("R2C",'Mapa R. Fiscal'!$O$16),"")</f>
        <v/>
      </c>
      <c r="AI27" s="186" t="str">
        <f>IF(AND('Mapa R. Fiscal'!$Y$17="Media",'Mapa R. Fiscal'!$AA$17="Catastrófico"),CONCATENATE("R2C",'Mapa R. Fiscal'!$O$17),"")</f>
        <v/>
      </c>
      <c r="AJ27" s="186" t="str">
        <f>IF(AND('Mapa R. Fiscal'!$Y$18="Media",'Mapa R. Fiscal'!$AA$18="Catastrófico"),CONCATENATE("R2C",'Mapa R. Fiscal'!$O$18),"")</f>
        <v/>
      </c>
      <c r="AK27" s="186" t="str">
        <f>IF(AND('Mapa R. Fiscal'!$Y$19="Media",'Mapa R. Fiscal'!$AA$19="Catastrófico"),CONCATENATE("R2C",'Mapa R. Fiscal'!$O$19),"")</f>
        <v/>
      </c>
      <c r="AL27" s="186" t="str">
        <f>IF(AND('Mapa R. Fiscal'!$Y$20="Media",'Mapa R. Fiscal'!$AA$20="Catastrófico"),CONCATENATE("R2C",'Mapa R. Fiscal'!$O$20),"")</f>
        <v/>
      </c>
      <c r="AM27" s="187" t="str">
        <f>IF(AND('Mapa R. Fiscal'!$Y$21="Media",'Mapa R. Fiscal'!$AA$21="Catastrófico"),CONCATENATE("R2C",'Mapa R. Fiscal'!$O$21),"")</f>
        <v/>
      </c>
      <c r="AN27" s="14"/>
      <c r="AO27" s="1121"/>
      <c r="AP27" s="1122"/>
      <c r="AQ27" s="1122"/>
      <c r="AR27" s="1122"/>
      <c r="AS27" s="1122"/>
      <c r="AT27" s="112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15"/>
      <c r="C28" s="1015"/>
      <c r="D28" s="1016"/>
      <c r="E28" s="1104"/>
      <c r="F28" s="1103"/>
      <c r="G28" s="1103"/>
      <c r="H28" s="1103"/>
      <c r="I28" s="1117"/>
      <c r="J28" s="197" t="str">
        <f>IF(AND('Mapa R. Fiscal'!$Y$22="Media",'Mapa R. Fiscal'!$AA$22="Leve"),CONCATENATE("R3C",'Mapa R. Fiscal'!$O$22),"")</f>
        <v/>
      </c>
      <c r="K28" s="198" t="str">
        <f>IF(AND('Mapa R. Fiscal'!$Y$23="Media",'Mapa R. Fiscal'!$AA$23="Leve"),CONCATENATE("R3C",'Mapa R. Fiscal'!$O$23),"")</f>
        <v/>
      </c>
      <c r="L28" s="198" t="str">
        <f>IF(AND('Mapa R. Fiscal'!$Y$24="Media",'Mapa R. Fiscal'!$AA$24="Leve"),CONCATENATE("R3C",'Mapa R. Fiscal'!$O$24),"")</f>
        <v/>
      </c>
      <c r="M28" s="198" t="str">
        <f>IF(AND('Mapa R. Fiscal'!$Y$25="Media",'Mapa R. Fiscal'!$AA$25="Leve"),CONCATENATE("R3C",'Mapa R. Fiscal'!$O$25),"")</f>
        <v/>
      </c>
      <c r="N28" s="198" t="str">
        <f>IF(AND('Mapa R. Fiscal'!$Y$26="Media",'Mapa R. Fiscal'!$AA$26="Leve"),CONCATENATE("R3C",'Mapa R. Fiscal'!$O$26),"")</f>
        <v/>
      </c>
      <c r="O28" s="199" t="str">
        <f>IF(AND('Mapa R. Fiscal'!$Y$27="Media",'Mapa R. Fiscal'!$AA$27="Leve"),CONCATENATE("R3C",'Mapa R. Fiscal'!$O$27),"")</f>
        <v/>
      </c>
      <c r="P28" s="197" t="str">
        <f>IF(AND('Mapa R. Fiscal'!$Y$22="Media",'Mapa R. Fiscal'!$AA$22="Menor"),CONCATENATE("R3C",'Mapa R. Fiscal'!$O$22),"")</f>
        <v/>
      </c>
      <c r="Q28" s="198" t="str">
        <f>IF(AND('Mapa R. Fiscal'!$Y$23="Media",'Mapa R. Fiscal'!$AA$23="Menor"),CONCATENATE("R3C",'Mapa R. Fiscal'!$O$23),"")</f>
        <v/>
      </c>
      <c r="R28" s="198" t="str">
        <f>IF(AND('Mapa R. Fiscal'!$Y$24="Media",'Mapa R. Fiscal'!$AA$24="Menor"),CONCATENATE("R3C",'Mapa R. Fiscal'!$O$24),"")</f>
        <v/>
      </c>
      <c r="S28" s="198" t="str">
        <f>IF(AND('Mapa R. Fiscal'!$Y$25="Media",'Mapa R. Fiscal'!$AA$25="Menor"),CONCATENATE("R3C",'Mapa R. Fiscal'!$O$25),"")</f>
        <v/>
      </c>
      <c r="T28" s="198" t="str">
        <f>IF(AND('Mapa R. Fiscal'!$Y$26="Media",'Mapa R. Fiscal'!$AA$26="Menor"),CONCATENATE("R3C",'Mapa R. Fiscal'!$O$26),"")</f>
        <v/>
      </c>
      <c r="U28" s="199" t="str">
        <f>IF(AND('Mapa R. Fiscal'!$Y$27="Media",'Mapa R. Fiscal'!$AA$27="Menor"),CONCATENATE("R3C",'Mapa R. Fiscal'!$O$27),"")</f>
        <v/>
      </c>
      <c r="V28" s="197" t="str">
        <f>IF(AND('Mapa R. Fiscal'!$Y$22="Media",'Mapa R. Fiscal'!$AA$22="Moderado"),CONCATENATE("R3C",'Mapa R. Fiscal'!$O$22),"")</f>
        <v/>
      </c>
      <c r="W28" s="198" t="str">
        <f>IF(AND('Mapa R. Fiscal'!$Y$23="Media",'Mapa R. Fiscal'!$AA$23="Moderado"),CONCATENATE("R3C",'Mapa R. Fiscal'!$O$23),"")</f>
        <v/>
      </c>
      <c r="X28" s="198" t="str">
        <f>IF(AND('Mapa R. Fiscal'!$Y$24="Media",'Mapa R. Fiscal'!$AA$24="Moderado"),CONCATENATE("R3C",'Mapa R. Fiscal'!$O$24),"")</f>
        <v/>
      </c>
      <c r="Y28" s="198" t="str">
        <f>IF(AND('Mapa R. Fiscal'!$Y$25="Media",'Mapa R. Fiscal'!$AA$25="Moderado"),CONCATENATE("R3C",'Mapa R. Fiscal'!$O$25),"")</f>
        <v/>
      </c>
      <c r="Z28" s="198" t="str">
        <f>IF(AND('Mapa R. Fiscal'!$Y$26="Media",'Mapa R. Fiscal'!$AA$26="Moderado"),CONCATENATE("R3C",'Mapa R. Fiscal'!$O$26),"")</f>
        <v/>
      </c>
      <c r="AA28" s="199" t="str">
        <f>IF(AND('Mapa R. Fiscal'!$Y$27="Media",'Mapa R. Fiscal'!$AA$27="Moderado"),CONCATENATE("R3C",'Mapa R. Fiscal'!$O$27),"")</f>
        <v/>
      </c>
      <c r="AB28" s="182" t="str">
        <f>IF(AND('Mapa R. Fiscal'!$Y$22="Media",'Mapa R. Fiscal'!$AA$22="Mayor"),CONCATENATE("R3C",'Mapa R. Fiscal'!$O$22),"")</f>
        <v/>
      </c>
      <c r="AC28" s="183" t="str">
        <f>IF(AND('Mapa R. Fiscal'!$Y$23="Media",'Mapa R. Fiscal'!$AA$23="Mayor"),CONCATENATE("R3C",'Mapa R. Fiscal'!$O$23),"")</f>
        <v/>
      </c>
      <c r="AD28" s="183" t="str">
        <f>IF(AND('Mapa R. Fiscal'!$Y$24="Media",'Mapa R. Fiscal'!$AA$24="Mayor"),CONCATENATE("R3C",'Mapa R. Fiscal'!$O$24),"")</f>
        <v/>
      </c>
      <c r="AE28" s="183" t="str">
        <f>IF(AND('Mapa R. Fiscal'!$Y$25="Media",'Mapa R. Fiscal'!$AA$25="Mayor"),CONCATENATE("R3C",'Mapa R. Fiscal'!$O$25),"")</f>
        <v/>
      </c>
      <c r="AF28" s="183" t="str">
        <f>IF(AND('Mapa R. Fiscal'!$Y$26="Media",'Mapa R. Fiscal'!$AA$26="Mayor"),CONCATENATE("R3C",'Mapa R. Fiscal'!$O$26),"")</f>
        <v/>
      </c>
      <c r="AG28" s="184" t="str">
        <f>IF(AND('Mapa R. Fiscal'!$Y$27="Media",'Mapa R. Fiscal'!$AA$27="Mayor"),CONCATENATE("R3C",'Mapa R. Fiscal'!$O$27),"")</f>
        <v/>
      </c>
      <c r="AH28" s="185" t="str">
        <f>IF(AND('Mapa R. Fiscal'!$Y$22="Media",'Mapa R. Fiscal'!$AA$22="Catastrófico"),CONCATENATE("R3C",'Mapa R. Fiscal'!$O$22),"")</f>
        <v/>
      </c>
      <c r="AI28" s="186" t="str">
        <f>IF(AND('Mapa R. Fiscal'!$Y$23="Media",'Mapa R. Fiscal'!$AA$23="Catastrófico"),CONCATENATE("R3C",'Mapa R. Fiscal'!$O$23),"")</f>
        <v/>
      </c>
      <c r="AJ28" s="186" t="str">
        <f>IF(AND('Mapa R. Fiscal'!$Y$24="Media",'Mapa R. Fiscal'!$AA$24="Catastrófico"),CONCATENATE("R3C",'Mapa R. Fiscal'!$O$24),"")</f>
        <v/>
      </c>
      <c r="AK28" s="186" t="str">
        <f>IF(AND('Mapa R. Fiscal'!$Y$25="Media",'Mapa R. Fiscal'!$AA$25="Catastrófico"),CONCATENATE("R3C",'Mapa R. Fiscal'!$O$25),"")</f>
        <v/>
      </c>
      <c r="AL28" s="186" t="str">
        <f>IF(AND('Mapa R. Fiscal'!$Y$26="Media",'Mapa R. Fiscal'!$AA$26="Catastrófico"),CONCATENATE("R3C",'Mapa R. Fiscal'!$O$26),"")</f>
        <v/>
      </c>
      <c r="AM28" s="187" t="str">
        <f>IF(AND('Mapa R. Fiscal'!$Y$27="Media",'Mapa R. Fiscal'!$AA$27="Catastrófico"),CONCATENATE("R3C",'Mapa R. Fiscal'!$O$27),"")</f>
        <v/>
      </c>
      <c r="AN28" s="14"/>
      <c r="AO28" s="1121"/>
      <c r="AP28" s="1122"/>
      <c r="AQ28" s="1122"/>
      <c r="AR28" s="1122"/>
      <c r="AS28" s="1122"/>
      <c r="AT28" s="112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15"/>
      <c r="C29" s="1015"/>
      <c r="D29" s="1016"/>
      <c r="E29" s="1104"/>
      <c r="F29" s="1103"/>
      <c r="G29" s="1103"/>
      <c r="H29" s="1103"/>
      <c r="I29" s="1117"/>
      <c r="J29" s="197" t="str">
        <f>IF(AND('Mapa R. Fiscal'!$Y$28="Media",'Mapa R. Fiscal'!$AA$28="Leve"),CONCATENATE("R4C",'Mapa R. Fiscal'!$O$28),"")</f>
        <v/>
      </c>
      <c r="K29" s="198" t="str">
        <f>IF(AND('Mapa R. Fiscal'!$Y$29="Media",'Mapa R. Fiscal'!$AA$29="Leve"),CONCATENATE("R4C",'Mapa R. Fiscal'!$O$29),"")</f>
        <v/>
      </c>
      <c r="L29" s="198" t="str">
        <f>IF(AND('Mapa R. Fiscal'!$Y$30="Media",'Mapa R. Fiscal'!$AA$30="Leve"),CONCATENATE("R4C",'Mapa R. Fiscal'!$O$30),"")</f>
        <v/>
      </c>
      <c r="M29" s="198" t="str">
        <f>IF(AND('Mapa R. Fiscal'!$Y$31="Media",'Mapa R. Fiscal'!$AA$31="Leve"),CONCATENATE("R4C",'Mapa R. Fiscal'!$O$31),"")</f>
        <v/>
      </c>
      <c r="N29" s="198" t="str">
        <f>IF(AND('Mapa R. Fiscal'!$Y$32="Media",'Mapa R. Fiscal'!$AA$32="Leve"),CONCATENATE("R4C",'Mapa R. Fiscal'!$O$32),"")</f>
        <v/>
      </c>
      <c r="O29" s="199" t="str">
        <f>IF(AND('Mapa R. Fiscal'!$Y$33="Media",'Mapa R. Fiscal'!$AA$33="Leve"),CONCATENATE("R4C",'Mapa R. Fiscal'!$O$33),"")</f>
        <v/>
      </c>
      <c r="P29" s="197" t="str">
        <f>IF(AND('Mapa R. Fiscal'!$Y$28="Media",'Mapa R. Fiscal'!$AA$28="Menor"),CONCATENATE("R4C",'Mapa R. Fiscal'!$O$28),"")</f>
        <v/>
      </c>
      <c r="Q29" s="198" t="str">
        <f>IF(AND('Mapa R. Fiscal'!$Y$29="Media",'Mapa R. Fiscal'!$AA$29="Menor"),CONCATENATE("R4C",'Mapa R. Fiscal'!$O$29),"")</f>
        <v/>
      </c>
      <c r="R29" s="198" t="str">
        <f>IF(AND('Mapa R. Fiscal'!$Y$30="Media",'Mapa R. Fiscal'!$AA$30="Menor"),CONCATENATE("R4C",'Mapa R. Fiscal'!$O$30),"")</f>
        <v/>
      </c>
      <c r="S29" s="198" t="str">
        <f>IF(AND('Mapa R. Fiscal'!$Y$31="Media",'Mapa R. Fiscal'!$AA$31="Menor"),CONCATENATE("R4C",'Mapa R. Fiscal'!$O$31),"")</f>
        <v/>
      </c>
      <c r="T29" s="198" t="str">
        <f>IF(AND('Mapa R. Fiscal'!$Y$32="Media",'Mapa R. Fiscal'!$AA$32="Menor"),CONCATENATE("R4C",'Mapa R. Fiscal'!$O$32),"")</f>
        <v/>
      </c>
      <c r="U29" s="199" t="str">
        <f>IF(AND('Mapa R. Fiscal'!$Y$33="Media",'Mapa R. Fiscal'!$AA$33="Menor"),CONCATENATE("R4C",'Mapa R. Fiscal'!$O$33),"")</f>
        <v/>
      </c>
      <c r="V29" s="197" t="str">
        <f>IF(AND('Mapa R. Fiscal'!$Y$28="Media",'Mapa R. Fiscal'!$AA$28="Moderado"),CONCATENATE("R4C",'Mapa R. Fiscal'!$O$28),"")</f>
        <v/>
      </c>
      <c r="W29" s="198" t="str">
        <f>IF(AND('Mapa R. Fiscal'!$Y$29="Media",'Mapa R. Fiscal'!$AA$29="Moderado"),CONCATENATE("R4C",'Mapa R. Fiscal'!$O$29),"")</f>
        <v/>
      </c>
      <c r="X29" s="198" t="str">
        <f>IF(AND('Mapa R. Fiscal'!$Y$30="Media",'Mapa R. Fiscal'!$AA$30="Moderado"),CONCATENATE("R4C",'Mapa R. Fiscal'!$O$30),"")</f>
        <v/>
      </c>
      <c r="Y29" s="198" t="str">
        <f>IF(AND('Mapa R. Fiscal'!$Y$31="Media",'Mapa R. Fiscal'!$AA$31="Moderado"),CONCATENATE("R4C",'Mapa R. Fiscal'!$O$31),"")</f>
        <v/>
      </c>
      <c r="Z29" s="198" t="str">
        <f>IF(AND('Mapa R. Fiscal'!$Y$32="Media",'Mapa R. Fiscal'!$AA$32="Moderado"),CONCATENATE("R4C",'Mapa R. Fiscal'!$O$32),"")</f>
        <v/>
      </c>
      <c r="AA29" s="199" t="str">
        <f>IF(AND('Mapa R. Fiscal'!$Y$33="Media",'Mapa R. Fiscal'!$AA$33="Moderado"),CONCATENATE("R4C",'Mapa R. Fiscal'!$O$33),"")</f>
        <v/>
      </c>
      <c r="AB29" s="182" t="str">
        <f>IF(AND('Mapa R. Fiscal'!$Y$28="Media",'Mapa R. Fiscal'!$AA$28="Mayor"),CONCATENATE("R4C",'Mapa R. Fiscal'!$O$28),"")</f>
        <v/>
      </c>
      <c r="AC29" s="183" t="str">
        <f>IF(AND('Mapa R. Fiscal'!$Y$29="Media",'Mapa R. Fiscal'!$AA$29="Mayor"),CONCATENATE("R4C",'Mapa R. Fiscal'!$O$29),"")</f>
        <v/>
      </c>
      <c r="AD29" s="183" t="str">
        <f>IF(AND('Mapa R. Fiscal'!$Y$30="Media",'Mapa R. Fiscal'!$AA$30="Mayor"),CONCATENATE("R4C",'Mapa R. Fiscal'!$O$30),"")</f>
        <v/>
      </c>
      <c r="AE29" s="183" t="str">
        <f>IF(AND('Mapa R. Fiscal'!$Y$31="Media",'Mapa R. Fiscal'!$AA$31="Mayor"),CONCATENATE("R4C",'Mapa R. Fiscal'!$O$31),"")</f>
        <v/>
      </c>
      <c r="AF29" s="183" t="str">
        <f>IF(AND('Mapa R. Fiscal'!$Y$32="Media",'Mapa R. Fiscal'!$AA$32="Mayor"),CONCATENATE("R4C",'Mapa R. Fiscal'!$O$32),"")</f>
        <v/>
      </c>
      <c r="AG29" s="184" t="str">
        <f>IF(AND('Mapa R. Fiscal'!$Y$33="Media",'Mapa R. Fiscal'!$AA$33="Mayor"),CONCATENATE("R4C",'Mapa R. Fiscal'!$O$33),"")</f>
        <v/>
      </c>
      <c r="AH29" s="185" t="str">
        <f>IF(AND('Mapa R. Fiscal'!$Y$28="Media",'Mapa R. Fiscal'!$AA$28="Catastrófico"),CONCATENATE("R4C",'Mapa R. Fiscal'!$O$28),"")</f>
        <v/>
      </c>
      <c r="AI29" s="186" t="str">
        <f>IF(AND('Mapa R. Fiscal'!$Y$29="Media",'Mapa R. Fiscal'!$AA$29="Catastrófico"),CONCATENATE("R4C",'Mapa R. Fiscal'!$O$29),"")</f>
        <v/>
      </c>
      <c r="AJ29" s="186" t="str">
        <f>IF(AND('Mapa R. Fiscal'!$Y$30="Media",'Mapa R. Fiscal'!$AA$30="Catastrófico"),CONCATENATE("R4C",'Mapa R. Fiscal'!$O$30),"")</f>
        <v/>
      </c>
      <c r="AK29" s="186" t="str">
        <f>IF(AND('Mapa R. Fiscal'!$Y$31="Media",'Mapa R. Fiscal'!$AA$31="Catastrófico"),CONCATENATE("R4C",'Mapa R. Fiscal'!$O$31),"")</f>
        <v/>
      </c>
      <c r="AL29" s="186" t="str">
        <f>IF(AND('Mapa R. Fiscal'!$Y$32="Media",'Mapa R. Fiscal'!$AA$32="Catastrófico"),CONCATENATE("R4C",'Mapa R. Fiscal'!$O$32),"")</f>
        <v/>
      </c>
      <c r="AM29" s="187" t="str">
        <f>IF(AND('Mapa R. Fiscal'!$Y$33="Media",'Mapa R. Fiscal'!$AA$33="Catastrófico"),CONCATENATE("R4C",'Mapa R. Fiscal'!$O$33),"")</f>
        <v/>
      </c>
      <c r="AN29" s="14"/>
      <c r="AO29" s="1121"/>
      <c r="AP29" s="1122"/>
      <c r="AQ29" s="1122"/>
      <c r="AR29" s="1122"/>
      <c r="AS29" s="1122"/>
      <c r="AT29" s="112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15"/>
      <c r="C30" s="1015"/>
      <c r="D30" s="1016"/>
      <c r="E30" s="1104"/>
      <c r="F30" s="1103"/>
      <c r="G30" s="1103"/>
      <c r="H30" s="1103"/>
      <c r="I30" s="1117"/>
      <c r="J30" s="197" t="str">
        <f>IF(AND('Mapa R. Fiscal'!$Y$34="Media",'Mapa R. Fiscal'!$AA$34="Leve"),CONCATENATE("R5C",'Mapa R. Fiscal'!$O$34),"")</f>
        <v/>
      </c>
      <c r="K30" s="198" t="str">
        <f>IF(AND('Mapa R. Fiscal'!$Y$35="Media",'Mapa R. Fiscal'!$AA$35="Leve"),CONCATENATE("R5C",'Mapa R. Fiscal'!$O$35),"")</f>
        <v/>
      </c>
      <c r="L30" s="198" t="str">
        <f>IF(AND('Mapa R. Fiscal'!$Y$36="Media",'Mapa R. Fiscal'!$AA$36="Leve"),CONCATENATE("R5C",'Mapa R. Fiscal'!$O$36),"")</f>
        <v/>
      </c>
      <c r="M30" s="198" t="str">
        <f>IF(AND('Mapa R. Fiscal'!$Y$37="Media",'Mapa R. Fiscal'!$AA$37="Leve"),CONCATENATE("R5C",'Mapa R. Fiscal'!$O$37),"")</f>
        <v/>
      </c>
      <c r="N30" s="198" t="str">
        <f>IF(AND('Mapa R. Fiscal'!$Y$38="Media",'Mapa R. Fiscal'!$AA$38="Leve"),CONCATENATE("R5C",'Mapa R. Fiscal'!$O$38),"")</f>
        <v/>
      </c>
      <c r="O30" s="199" t="str">
        <f>IF(AND('Mapa R. Fiscal'!$Y$39="Media",'Mapa R. Fiscal'!$AA$39="Leve"),CONCATENATE("R5C",'Mapa R. Fiscal'!$O$39),"")</f>
        <v/>
      </c>
      <c r="P30" s="197" t="str">
        <f>IF(AND('Mapa R. Fiscal'!$Y$34="Media",'Mapa R. Fiscal'!$AA$34="Menor"),CONCATENATE("R5C",'Mapa R. Fiscal'!$O$34),"")</f>
        <v/>
      </c>
      <c r="Q30" s="198" t="str">
        <f>IF(AND('Mapa R. Fiscal'!$Y$35="Media",'Mapa R. Fiscal'!$AA$35="Menor"),CONCATENATE("R5C",'Mapa R. Fiscal'!$O$35),"")</f>
        <v/>
      </c>
      <c r="R30" s="198" t="str">
        <f>IF(AND('Mapa R. Fiscal'!$Y$36="Media",'Mapa R. Fiscal'!$AA$36="Menor"),CONCATENATE("R5C",'Mapa R. Fiscal'!$O$36),"")</f>
        <v/>
      </c>
      <c r="S30" s="198" t="str">
        <f>IF(AND('Mapa R. Fiscal'!$Y$37="Media",'Mapa R. Fiscal'!$AA$37="Menor"),CONCATENATE("R5C",'Mapa R. Fiscal'!$O$37),"")</f>
        <v/>
      </c>
      <c r="T30" s="198" t="str">
        <f>IF(AND('Mapa R. Fiscal'!$Y$38="Media",'Mapa R. Fiscal'!$AA$38="Menor"),CONCATENATE("R5C",'Mapa R. Fiscal'!$O$38),"")</f>
        <v/>
      </c>
      <c r="U30" s="199" t="str">
        <f>IF(AND('Mapa R. Fiscal'!$Y$39="Media",'Mapa R. Fiscal'!$AA$39="Menor"),CONCATENATE("R5C",'Mapa R. Fiscal'!$O$39),"")</f>
        <v/>
      </c>
      <c r="V30" s="197" t="str">
        <f>IF(AND('Mapa R. Fiscal'!$Y$34="Media",'Mapa R. Fiscal'!$AA$34="Moderado"),CONCATENATE("R5C",'Mapa R. Fiscal'!$O$34),"")</f>
        <v/>
      </c>
      <c r="W30" s="198" t="str">
        <f>IF(AND('Mapa R. Fiscal'!$Y$35="Media",'Mapa R. Fiscal'!$AA$35="Moderado"),CONCATENATE("R5C",'Mapa R. Fiscal'!$O$35),"")</f>
        <v/>
      </c>
      <c r="X30" s="198" t="str">
        <f>IF(AND('Mapa R. Fiscal'!$Y$36="Media",'Mapa R. Fiscal'!$AA$36="Moderado"),CONCATENATE("R5C",'Mapa R. Fiscal'!$O$36),"")</f>
        <v/>
      </c>
      <c r="Y30" s="198" t="str">
        <f>IF(AND('Mapa R. Fiscal'!$Y$37="Media",'Mapa R. Fiscal'!$AA$37="Moderado"),CONCATENATE("R5C",'Mapa R. Fiscal'!$O$37),"")</f>
        <v/>
      </c>
      <c r="Z30" s="198" t="str">
        <f>IF(AND('Mapa R. Fiscal'!$Y$38="Media",'Mapa R. Fiscal'!$AA$38="Moderado"),CONCATENATE("R5C",'Mapa R. Fiscal'!$O$38),"")</f>
        <v/>
      </c>
      <c r="AA30" s="199" t="str">
        <f>IF(AND('Mapa R. Fiscal'!$Y$39="Media",'Mapa R. Fiscal'!$AA$39="Moderado"),CONCATENATE("R5C",'Mapa R. Fiscal'!$O$39),"")</f>
        <v/>
      </c>
      <c r="AB30" s="182" t="str">
        <f>IF(AND('Mapa R. Fiscal'!$Y$34="Media",'Mapa R. Fiscal'!$AA$34="Mayor"),CONCATENATE("R5C",'Mapa R. Fiscal'!$O$34),"")</f>
        <v/>
      </c>
      <c r="AC30" s="183" t="str">
        <f>IF(AND('Mapa R. Fiscal'!$Y$35="Media",'Mapa R. Fiscal'!$AA$35="Mayor"),CONCATENATE("R5C",'Mapa R. Fiscal'!$O$35),"")</f>
        <v/>
      </c>
      <c r="AD30" s="183" t="str">
        <f>IF(AND('Mapa R. Fiscal'!$Y$36="Media",'Mapa R. Fiscal'!$AA$36="Mayor"),CONCATENATE("R5C",'Mapa R. Fiscal'!$O$36),"")</f>
        <v/>
      </c>
      <c r="AE30" s="183" t="str">
        <f>IF(AND('Mapa R. Fiscal'!$Y$37="Media",'Mapa R. Fiscal'!$AA$37="Mayor"),CONCATENATE("R5C",'Mapa R. Fiscal'!$O$37),"")</f>
        <v/>
      </c>
      <c r="AF30" s="183" t="str">
        <f>IF(AND('Mapa R. Fiscal'!$Y$38="Media",'Mapa R. Fiscal'!$AA$38="Mayor"),CONCATENATE("R5C",'Mapa R. Fiscal'!$O$38),"")</f>
        <v/>
      </c>
      <c r="AG30" s="184" t="str">
        <f>IF(AND('Mapa R. Fiscal'!$Y$39="Media",'Mapa R. Fiscal'!$AA$39="Mayor"),CONCATENATE("R5C",'Mapa R. Fiscal'!$O$39),"")</f>
        <v/>
      </c>
      <c r="AH30" s="185" t="str">
        <f>IF(AND('Mapa R. Fiscal'!$Y$34="Media",'Mapa R. Fiscal'!$AA$34="Catastrófico"),CONCATENATE("R5C",'Mapa R. Fiscal'!$O$34),"")</f>
        <v/>
      </c>
      <c r="AI30" s="186" t="str">
        <f>IF(AND('Mapa R. Fiscal'!$Y$35="Media",'Mapa R. Fiscal'!$AA$35="Catastrófico"),CONCATENATE("R5C",'Mapa R. Fiscal'!$O$35),"")</f>
        <v/>
      </c>
      <c r="AJ30" s="186" t="str">
        <f>IF(AND('Mapa R. Fiscal'!$Y$36="Media",'Mapa R. Fiscal'!$AA$36="Catastrófico"),CONCATENATE("R5C",'Mapa R. Fiscal'!$O$36),"")</f>
        <v/>
      </c>
      <c r="AK30" s="186" t="str">
        <f>IF(AND('Mapa R. Fiscal'!$Y$37="Media",'Mapa R. Fiscal'!$AA$37="Catastrófico"),CONCATENATE("R5C",'Mapa R. Fiscal'!$O$37),"")</f>
        <v/>
      </c>
      <c r="AL30" s="186" t="str">
        <f>IF(AND('Mapa R. Fiscal'!$Y$38="Media",'Mapa R. Fiscal'!$AA$38="Catastrófico"),CONCATENATE("R5C",'Mapa R. Fiscal'!$O$38),"")</f>
        <v/>
      </c>
      <c r="AM30" s="187" t="str">
        <f>IF(AND('Mapa R. Fiscal'!$Y$39="Media",'Mapa R. Fiscal'!$AA$39="Catastrófico"),CONCATENATE("R5C",'Mapa R. Fiscal'!$O$39),"")</f>
        <v/>
      </c>
      <c r="AN30" s="14"/>
      <c r="AO30" s="1121"/>
      <c r="AP30" s="1122"/>
      <c r="AQ30" s="1122"/>
      <c r="AR30" s="1122"/>
      <c r="AS30" s="1122"/>
      <c r="AT30" s="112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15"/>
      <c r="C31" s="1015"/>
      <c r="D31" s="1016"/>
      <c r="E31" s="1104"/>
      <c r="F31" s="1103"/>
      <c r="G31" s="1103"/>
      <c r="H31" s="1103"/>
      <c r="I31" s="1117"/>
      <c r="J31" s="197" t="str">
        <f>IF(AND('Mapa R. Fiscal'!$Y$40="Media",'Mapa R. Fiscal'!$AA$40="Leve"),CONCATENATE("R6C",'Mapa R. Fiscal'!$O$40),"")</f>
        <v/>
      </c>
      <c r="K31" s="198" t="str">
        <f>IF(AND('Mapa R. Fiscal'!$Y$41="Media",'Mapa R. Fiscal'!$AA$41="Leve"),CONCATENATE("R6C",'Mapa R. Fiscal'!$O$41),"")</f>
        <v/>
      </c>
      <c r="L31" s="198" t="str">
        <f>IF(AND('Mapa R. Fiscal'!$Y$42="Media",'Mapa R. Fiscal'!$AA$42="Leve"),CONCATENATE("R6C",'Mapa R. Fiscal'!$O$42),"")</f>
        <v/>
      </c>
      <c r="M31" s="198" t="str">
        <f>IF(AND('Mapa R. Fiscal'!$Y$43="Media",'Mapa R. Fiscal'!$AA$43="Leve"),CONCATENATE("R6C",'Mapa R. Fiscal'!$O$43),"")</f>
        <v/>
      </c>
      <c r="N31" s="198" t="str">
        <f>IF(AND('Mapa R. Fiscal'!$Y$44="Media",'Mapa R. Fiscal'!$AA$44="Leve"),CONCATENATE("R6C",'Mapa R. Fiscal'!$O$44),"")</f>
        <v/>
      </c>
      <c r="O31" s="199" t="str">
        <f>IF(AND('Mapa R. Fiscal'!$Y$45="Media",'Mapa R. Fiscal'!$AA$45="Leve"),CONCATENATE("R6C",'Mapa R. Fiscal'!$O$45),"")</f>
        <v/>
      </c>
      <c r="P31" s="197" t="str">
        <f>IF(AND('Mapa R. Fiscal'!$Y$40="Media",'Mapa R. Fiscal'!$AA$40="Menor"),CONCATENATE("R6C",'Mapa R. Fiscal'!$O$40),"")</f>
        <v/>
      </c>
      <c r="Q31" s="198" t="str">
        <f>IF(AND('Mapa R. Fiscal'!$Y$41="Media",'Mapa R. Fiscal'!$AA$41="Menor"),CONCATENATE("R6C",'Mapa R. Fiscal'!$O$41),"")</f>
        <v/>
      </c>
      <c r="R31" s="198" t="str">
        <f>IF(AND('Mapa R. Fiscal'!$Y$42="Media",'Mapa R. Fiscal'!$AA$42="Menor"),CONCATENATE("R6C",'Mapa R. Fiscal'!$O$42),"")</f>
        <v/>
      </c>
      <c r="S31" s="198" t="str">
        <f>IF(AND('Mapa R. Fiscal'!$Y$43="Media",'Mapa R. Fiscal'!$AA$43="Menor"),CONCATENATE("R6C",'Mapa R. Fiscal'!$O$43),"")</f>
        <v/>
      </c>
      <c r="T31" s="198" t="str">
        <f>IF(AND('Mapa R. Fiscal'!$Y$44="Media",'Mapa R. Fiscal'!$AA$44="Menor"),CONCATENATE("R6C",'Mapa R. Fiscal'!$O$44),"")</f>
        <v/>
      </c>
      <c r="U31" s="199" t="str">
        <f>IF(AND('Mapa R. Fiscal'!$Y$45="Media",'Mapa R. Fiscal'!$AA$45="Menor"),CONCATENATE("R6C",'Mapa R. Fiscal'!$O$45),"")</f>
        <v/>
      </c>
      <c r="V31" s="197" t="str">
        <f>IF(AND('Mapa R. Fiscal'!$Y$40="Media",'Mapa R. Fiscal'!$AA$40="Moderado"),CONCATENATE("R6C",'Mapa R. Fiscal'!$O$40),"")</f>
        <v/>
      </c>
      <c r="W31" s="198" t="str">
        <f>IF(AND('Mapa R. Fiscal'!$Y$41="Media",'Mapa R. Fiscal'!$AA$41="Moderado"),CONCATENATE("R6C",'Mapa R. Fiscal'!$O$41),"")</f>
        <v/>
      </c>
      <c r="X31" s="198" t="str">
        <f>IF(AND('Mapa R. Fiscal'!$Y$42="Media",'Mapa R. Fiscal'!$AA$42="Moderado"),CONCATENATE("R6C",'Mapa R. Fiscal'!$O$42),"")</f>
        <v/>
      </c>
      <c r="Y31" s="198" t="str">
        <f>IF(AND('Mapa R. Fiscal'!$Y$43="Media",'Mapa R. Fiscal'!$AA$43="Moderado"),CONCATENATE("R6C",'Mapa R. Fiscal'!$O$43),"")</f>
        <v/>
      </c>
      <c r="Z31" s="198" t="str">
        <f>IF(AND('Mapa R. Fiscal'!$Y$44="Media",'Mapa R. Fiscal'!$AA$44="Moderado"),CONCATENATE("R6C",'Mapa R. Fiscal'!$O$44),"")</f>
        <v/>
      </c>
      <c r="AA31" s="199" t="str">
        <f>IF(AND('Mapa R. Fiscal'!$Y$45="Media",'Mapa R. Fiscal'!$AA$45="Moderado"),CONCATENATE("R6C",'Mapa R. Fiscal'!$O$45),"")</f>
        <v/>
      </c>
      <c r="AB31" s="182" t="str">
        <f>IF(AND('Mapa R. Fiscal'!$Y$40="Media",'Mapa R. Fiscal'!$AA$40="Mayor"),CONCATENATE("R6C",'Mapa R. Fiscal'!$O$40),"")</f>
        <v/>
      </c>
      <c r="AC31" s="183" t="str">
        <f>IF(AND('Mapa R. Fiscal'!$Y$41="Media",'Mapa R. Fiscal'!$AA$41="Mayor"),CONCATENATE("R6C",'Mapa R. Fiscal'!$O$41),"")</f>
        <v/>
      </c>
      <c r="AD31" s="183" t="str">
        <f>IF(AND('Mapa R. Fiscal'!$Y$42="Media",'Mapa R. Fiscal'!$AA$42="Mayor"),CONCATENATE("R6C",'Mapa R. Fiscal'!$O$42),"")</f>
        <v/>
      </c>
      <c r="AE31" s="183" t="str">
        <f>IF(AND('Mapa R. Fiscal'!$Y$43="Media",'Mapa R. Fiscal'!$AA$43="Mayor"),CONCATENATE("R6C",'Mapa R. Fiscal'!$O$43),"")</f>
        <v/>
      </c>
      <c r="AF31" s="183" t="str">
        <f>IF(AND('Mapa R. Fiscal'!$Y$44="Media",'Mapa R. Fiscal'!$AA$44="Mayor"),CONCATENATE("R6C",'Mapa R. Fiscal'!$O$44),"")</f>
        <v/>
      </c>
      <c r="AG31" s="184" t="str">
        <f>IF(AND('Mapa R. Fiscal'!$Y$45="Media",'Mapa R. Fiscal'!$AA$45="Mayor"),CONCATENATE("R6C",'Mapa R. Fiscal'!$O$45),"")</f>
        <v/>
      </c>
      <c r="AH31" s="185" t="str">
        <f>IF(AND('Mapa R. Fiscal'!$Y$40="Media",'Mapa R. Fiscal'!$AA$40="Catastrófico"),CONCATENATE("R6C",'Mapa R. Fiscal'!$O$40),"")</f>
        <v/>
      </c>
      <c r="AI31" s="186" t="str">
        <f>IF(AND('Mapa R. Fiscal'!$Y$41="Media",'Mapa R. Fiscal'!$AA$41="Catastrófico"),CONCATENATE("R6C",'Mapa R. Fiscal'!$O$41),"")</f>
        <v/>
      </c>
      <c r="AJ31" s="186" t="str">
        <f>IF(AND('Mapa R. Fiscal'!$Y$42="Media",'Mapa R. Fiscal'!$AA$42="Catastrófico"),CONCATENATE("R6C",'Mapa R. Fiscal'!$O$42),"")</f>
        <v/>
      </c>
      <c r="AK31" s="186" t="str">
        <f>IF(AND('Mapa R. Fiscal'!$Y$43="Media",'Mapa R. Fiscal'!$AA$43="Catastrófico"),CONCATENATE("R6C",'Mapa R. Fiscal'!$O$43),"")</f>
        <v/>
      </c>
      <c r="AL31" s="186" t="str">
        <f>IF(AND('Mapa R. Fiscal'!$Y$44="Media",'Mapa R. Fiscal'!$AA$44="Catastrófico"),CONCATENATE("R6C",'Mapa R. Fiscal'!$O$44),"")</f>
        <v/>
      </c>
      <c r="AM31" s="187" t="str">
        <f>IF(AND('Mapa R. Fiscal'!$Y$45="Media",'Mapa R. Fiscal'!$AA$45="Catastrófico"),CONCATENATE("R6C",'Mapa R. Fiscal'!$O$45),"")</f>
        <v/>
      </c>
      <c r="AN31" s="14"/>
      <c r="AO31" s="1121"/>
      <c r="AP31" s="1122"/>
      <c r="AQ31" s="1122"/>
      <c r="AR31" s="1122"/>
      <c r="AS31" s="1122"/>
      <c r="AT31" s="112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15"/>
      <c r="C32" s="1015"/>
      <c r="D32" s="1016"/>
      <c r="E32" s="1104"/>
      <c r="F32" s="1103"/>
      <c r="G32" s="1103"/>
      <c r="H32" s="1103"/>
      <c r="I32" s="1117"/>
      <c r="J32" s="197" t="str">
        <f>IF(AND('Mapa R. Fiscal'!$Y$46="Media",'Mapa R. Fiscal'!$AA$46="Leve"),CONCATENATE("R7C",'Mapa R. Fiscal'!$O$46),"")</f>
        <v/>
      </c>
      <c r="K32" s="198" t="str">
        <f>IF(AND('Mapa R. Fiscal'!$Y$47="Media",'Mapa R. Fiscal'!$AA$47="Leve"),CONCATENATE("R7C",'Mapa R. Fiscal'!$O$47),"")</f>
        <v/>
      </c>
      <c r="L32" s="198" t="str">
        <f>IF(AND('Mapa R. Fiscal'!$Y$48="Media",'Mapa R. Fiscal'!$AA$48="Leve"),CONCATENATE("R7C",'Mapa R. Fiscal'!$O$48),"")</f>
        <v/>
      </c>
      <c r="M32" s="198" t="str">
        <f>IF(AND('Mapa R. Fiscal'!$Y$49="Media",'Mapa R. Fiscal'!$AA$49="Leve"),CONCATENATE("R7C",'Mapa R. Fiscal'!$O$49),"")</f>
        <v/>
      </c>
      <c r="N32" s="198" t="str">
        <f>IF(AND('Mapa R. Fiscal'!$Y$50="Media",'Mapa R. Fiscal'!$AA$50="Leve"),CONCATENATE("R7C",'Mapa R. Fiscal'!$O$50),"")</f>
        <v/>
      </c>
      <c r="O32" s="199" t="str">
        <f>IF(AND('Mapa R. Fiscal'!$Y$51="Media",'Mapa R. Fiscal'!$AA$51="Leve"),CONCATENATE("R7C",'Mapa R. Fiscal'!$O$51),"")</f>
        <v/>
      </c>
      <c r="P32" s="197" t="str">
        <f>IF(AND('Mapa R. Fiscal'!$Y$46="Media",'Mapa R. Fiscal'!$AA$46="Menor"),CONCATENATE("R7C",'Mapa R. Fiscal'!$O$46),"")</f>
        <v/>
      </c>
      <c r="Q32" s="198" t="str">
        <f>IF(AND('Mapa R. Fiscal'!$Y$47="Media",'Mapa R. Fiscal'!$AA$47="Menor"),CONCATENATE("R7C",'Mapa R. Fiscal'!$O$47),"")</f>
        <v/>
      </c>
      <c r="R32" s="198" t="str">
        <f>IF(AND('Mapa R. Fiscal'!$Y$48="Media",'Mapa R. Fiscal'!$AA$48="Menor"),CONCATENATE("R7C",'Mapa R. Fiscal'!$O$48),"")</f>
        <v/>
      </c>
      <c r="S32" s="198" t="str">
        <f>IF(AND('Mapa R. Fiscal'!$Y$49="Media",'Mapa R. Fiscal'!$AA$49="Menor"),CONCATENATE("R7C",'Mapa R. Fiscal'!$O$49),"")</f>
        <v/>
      </c>
      <c r="T32" s="198" t="str">
        <f>IF(AND('Mapa R. Fiscal'!$Y$50="Media",'Mapa R. Fiscal'!$AA$50="Menor"),CONCATENATE("R7C",'Mapa R. Fiscal'!$O$50),"")</f>
        <v/>
      </c>
      <c r="U32" s="199" t="str">
        <f>IF(AND('Mapa R. Fiscal'!$Y$51="Media",'Mapa R. Fiscal'!$AA$51="Menor"),CONCATENATE("R7C",'Mapa R. Fiscal'!$O$51),"")</f>
        <v/>
      </c>
      <c r="V32" s="197" t="str">
        <f>IF(AND('Mapa R. Fiscal'!$Y$46="Media",'Mapa R. Fiscal'!$AA$46="Moderado"),CONCATENATE("R7C",'Mapa R. Fiscal'!$O$46),"")</f>
        <v/>
      </c>
      <c r="W32" s="198" t="str">
        <f>IF(AND('Mapa R. Fiscal'!$Y$47="Media",'Mapa R. Fiscal'!$AA$47="Moderado"),CONCATENATE("R7C",'Mapa R. Fiscal'!$O$47),"")</f>
        <v/>
      </c>
      <c r="X32" s="198" t="str">
        <f>IF(AND('Mapa R. Fiscal'!$Y$48="Media",'Mapa R. Fiscal'!$AA$48="Moderado"),CONCATENATE("R7C",'Mapa R. Fiscal'!$O$48),"")</f>
        <v/>
      </c>
      <c r="Y32" s="198" t="str">
        <f>IF(AND('Mapa R. Fiscal'!$Y$49="Media",'Mapa R. Fiscal'!$AA$49="Moderado"),CONCATENATE("R7C",'Mapa R. Fiscal'!$O$49),"")</f>
        <v/>
      </c>
      <c r="Z32" s="198" t="str">
        <f>IF(AND('Mapa R. Fiscal'!$Y$50="Media",'Mapa R. Fiscal'!$AA$50="Moderado"),CONCATENATE("R7C",'Mapa R. Fiscal'!$O$50),"")</f>
        <v/>
      </c>
      <c r="AA32" s="199" t="str">
        <f>IF(AND('Mapa R. Fiscal'!$Y$51="Media",'Mapa R. Fiscal'!$AA$51="Moderado"),CONCATENATE("R7C",'Mapa R. Fiscal'!$O$51),"")</f>
        <v/>
      </c>
      <c r="AB32" s="182" t="str">
        <f>IF(AND('Mapa R. Fiscal'!$Y$46="Media",'Mapa R. Fiscal'!$AA$46="Mayor"),CONCATENATE("R7C",'Mapa R. Fiscal'!$O$46),"")</f>
        <v/>
      </c>
      <c r="AC32" s="183" t="str">
        <f>IF(AND('Mapa R. Fiscal'!$Y$47="Media",'Mapa R. Fiscal'!$AA$47="Mayor"),CONCATENATE("R7C",'Mapa R. Fiscal'!$O$47),"")</f>
        <v/>
      </c>
      <c r="AD32" s="183" t="str">
        <f>IF(AND('Mapa R. Fiscal'!$Y$48="Media",'Mapa R. Fiscal'!$AA$48="Mayor"),CONCATENATE("R7C",'Mapa R. Fiscal'!$O$48),"")</f>
        <v/>
      </c>
      <c r="AE32" s="183" t="str">
        <f>IF(AND('Mapa R. Fiscal'!$Y$49="Media",'Mapa R. Fiscal'!$AA$49="Mayor"),CONCATENATE("R7C",'Mapa R. Fiscal'!$O$49),"")</f>
        <v/>
      </c>
      <c r="AF32" s="183" t="str">
        <f>IF(AND('Mapa R. Fiscal'!$Y$50="Media",'Mapa R. Fiscal'!$AA$50="Mayor"),CONCATENATE("R7C",'Mapa R. Fiscal'!$O$50),"")</f>
        <v/>
      </c>
      <c r="AG32" s="184" t="str">
        <f>IF(AND('Mapa R. Fiscal'!$Y$51="Media",'Mapa R. Fiscal'!$AA$51="Mayor"),CONCATENATE("R7C",'Mapa R. Fiscal'!$O$51),"")</f>
        <v/>
      </c>
      <c r="AH32" s="185" t="str">
        <f>IF(AND('Mapa R. Fiscal'!$Y$46="Media",'Mapa R. Fiscal'!$AA$46="Catastrófico"),CONCATENATE("R7C",'Mapa R. Fiscal'!$O$46),"")</f>
        <v/>
      </c>
      <c r="AI32" s="186" t="str">
        <f>IF(AND('Mapa R. Fiscal'!$Y$47="Media",'Mapa R. Fiscal'!$AA$47="Catastrófico"),CONCATENATE("R7C",'Mapa R. Fiscal'!$O$47),"")</f>
        <v/>
      </c>
      <c r="AJ32" s="186" t="str">
        <f>IF(AND('Mapa R. Fiscal'!$Y$48="Media",'Mapa R. Fiscal'!$AA$48="Catastrófico"),CONCATENATE("R7C",'Mapa R. Fiscal'!$O$48),"")</f>
        <v/>
      </c>
      <c r="AK32" s="186" t="str">
        <f>IF(AND('Mapa R. Fiscal'!$Y$49="Media",'Mapa R. Fiscal'!$AA$49="Catastrófico"),CONCATENATE("R7C",'Mapa R. Fiscal'!$O$49),"")</f>
        <v/>
      </c>
      <c r="AL32" s="186" t="str">
        <f>IF(AND('Mapa R. Fiscal'!$Y$50="Media",'Mapa R. Fiscal'!$AA$50="Catastrófico"),CONCATENATE("R7C",'Mapa R. Fiscal'!$O$50),"")</f>
        <v/>
      </c>
      <c r="AM32" s="187" t="str">
        <f>IF(AND('Mapa R. Fiscal'!$Y$51="Media",'Mapa R. Fiscal'!$AA$51="Catastrófico"),CONCATENATE("R7C",'Mapa R. Fiscal'!$O$51),"")</f>
        <v/>
      </c>
      <c r="AN32" s="14"/>
      <c r="AO32" s="1121"/>
      <c r="AP32" s="1122"/>
      <c r="AQ32" s="1122"/>
      <c r="AR32" s="1122"/>
      <c r="AS32" s="1122"/>
      <c r="AT32" s="112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15"/>
      <c r="C33" s="1015"/>
      <c r="D33" s="1016"/>
      <c r="E33" s="1104"/>
      <c r="F33" s="1103"/>
      <c r="G33" s="1103"/>
      <c r="H33" s="1103"/>
      <c r="I33" s="1117"/>
      <c r="J33" s="197" t="str">
        <f>IF(AND('Mapa R. Fiscal'!$Y$52="Media",'Mapa R. Fiscal'!$AA$52="Leve"),CONCATENATE("R8C",'Mapa R. Fiscal'!$O$52),"")</f>
        <v/>
      </c>
      <c r="K33" s="198" t="str">
        <f>IF(AND('Mapa R. Fiscal'!$Y$53="Media",'Mapa R. Fiscal'!$AA$53="Leve"),CONCATENATE("R8C",'Mapa R. Fiscal'!$O$53),"")</f>
        <v/>
      </c>
      <c r="L33" s="198" t="str">
        <f>IF(AND('Mapa R. Fiscal'!$Y$54="Media",'Mapa R. Fiscal'!$AA$54="Leve"),CONCATENATE("R8C",'Mapa R. Fiscal'!$O$54),"")</f>
        <v/>
      </c>
      <c r="M33" s="198" t="str">
        <f>IF(AND('Mapa R. Fiscal'!$Y$55="Media",'Mapa R. Fiscal'!$AA$55="Leve"),CONCATENATE("R8C",'Mapa R. Fiscal'!$O$55),"")</f>
        <v/>
      </c>
      <c r="N33" s="198" t="str">
        <f>IF(AND('Mapa R. Fiscal'!$Y$56="Media",'Mapa R. Fiscal'!$AA$56="Leve"),CONCATENATE("R8C",'Mapa R. Fiscal'!$O$56),"")</f>
        <v/>
      </c>
      <c r="O33" s="199" t="str">
        <f>IF(AND('Mapa R. Fiscal'!$Y$57="Media",'Mapa R. Fiscal'!$AA$57="Leve"),CONCATENATE("R8C",'Mapa R. Fiscal'!$O$57),"")</f>
        <v/>
      </c>
      <c r="P33" s="197" t="str">
        <f>IF(AND('Mapa R. Fiscal'!$Y$52="Media",'Mapa R. Fiscal'!$AA$52="Menor"),CONCATENATE("R8C",'Mapa R. Fiscal'!$O$52),"")</f>
        <v/>
      </c>
      <c r="Q33" s="198" t="str">
        <f>IF(AND('Mapa R. Fiscal'!$Y$53="Media",'Mapa R. Fiscal'!$AA$53="Menor"),CONCATENATE("R8C",'Mapa R. Fiscal'!$O$53),"")</f>
        <v/>
      </c>
      <c r="R33" s="198" t="str">
        <f>IF(AND('Mapa R. Fiscal'!$Y$54="Media",'Mapa R. Fiscal'!$AA$54="Menor"),CONCATENATE("R8C",'Mapa R. Fiscal'!$O$54),"")</f>
        <v/>
      </c>
      <c r="S33" s="198" t="str">
        <f>IF(AND('Mapa R. Fiscal'!$Y$55="Media",'Mapa R. Fiscal'!$AA$55="Menor"),CONCATENATE("R8C",'Mapa R. Fiscal'!$O$55),"")</f>
        <v/>
      </c>
      <c r="T33" s="198" t="str">
        <f>IF(AND('Mapa R. Fiscal'!$Y$56="Media",'Mapa R. Fiscal'!$AA$56="Menor"),CONCATENATE("R8C",'Mapa R. Fiscal'!$O$56),"")</f>
        <v/>
      </c>
      <c r="U33" s="199" t="str">
        <f>IF(AND('Mapa R. Fiscal'!$Y$57="Media",'Mapa R. Fiscal'!$AA$57="Menor"),CONCATENATE("R8C",'Mapa R. Fiscal'!$O$57),"")</f>
        <v/>
      </c>
      <c r="V33" s="197" t="str">
        <f>IF(AND('Mapa R. Fiscal'!$Y$52="Media",'Mapa R. Fiscal'!$AA$52="Moderado"),CONCATENATE("R8C",'Mapa R. Fiscal'!$O$52),"")</f>
        <v/>
      </c>
      <c r="W33" s="198" t="str">
        <f>IF(AND('Mapa R. Fiscal'!$Y$53="Media",'Mapa R. Fiscal'!$AA$53="Moderado"),CONCATENATE("R8C",'Mapa R. Fiscal'!$O$53),"")</f>
        <v/>
      </c>
      <c r="X33" s="198" t="str">
        <f>IF(AND('Mapa R. Fiscal'!$Y$54="Media",'Mapa R. Fiscal'!$AA$54="Moderado"),CONCATENATE("R8C",'Mapa R. Fiscal'!$O$54),"")</f>
        <v/>
      </c>
      <c r="Y33" s="198" t="str">
        <f>IF(AND('Mapa R. Fiscal'!$Y$55="Media",'Mapa R. Fiscal'!$AA$55="Moderado"),CONCATENATE("R8C",'Mapa R. Fiscal'!$O$55),"")</f>
        <v/>
      </c>
      <c r="Z33" s="198" t="str">
        <f>IF(AND('Mapa R. Fiscal'!$Y$56="Media",'Mapa R. Fiscal'!$AA$56="Moderado"),CONCATENATE("R8C",'Mapa R. Fiscal'!$O$56),"")</f>
        <v/>
      </c>
      <c r="AA33" s="199" t="str">
        <f>IF(AND('Mapa R. Fiscal'!$Y$57="Media",'Mapa R. Fiscal'!$AA$57="Moderado"),CONCATENATE("R8C",'Mapa R. Fiscal'!$O$57),"")</f>
        <v/>
      </c>
      <c r="AB33" s="182" t="str">
        <f>IF(AND('Mapa R. Fiscal'!$Y$52="Media",'Mapa R. Fiscal'!$AA$52="Mayor"),CONCATENATE("R8C",'Mapa R. Fiscal'!$O$52),"")</f>
        <v/>
      </c>
      <c r="AC33" s="183" t="str">
        <f>IF(AND('Mapa R. Fiscal'!$Y$53="Media",'Mapa R. Fiscal'!$AA$53="Mayor"),CONCATENATE("R8C",'Mapa R. Fiscal'!$O$53),"")</f>
        <v/>
      </c>
      <c r="AD33" s="183" t="str">
        <f>IF(AND('Mapa R. Fiscal'!$Y$54="Media",'Mapa R. Fiscal'!$AA$54="Mayor"),CONCATENATE("R8C",'Mapa R. Fiscal'!$O$54),"")</f>
        <v/>
      </c>
      <c r="AE33" s="183" t="str">
        <f>IF(AND('Mapa R. Fiscal'!$Y$55="Media",'Mapa R. Fiscal'!$AA$55="Mayor"),CONCATENATE("R8C",'Mapa R. Fiscal'!$O$55),"")</f>
        <v/>
      </c>
      <c r="AF33" s="183" t="str">
        <f>IF(AND('Mapa R. Fiscal'!$Y$56="Media",'Mapa R. Fiscal'!$AA$56="Mayor"),CONCATENATE("R8C",'Mapa R. Fiscal'!$O$56),"")</f>
        <v/>
      </c>
      <c r="AG33" s="184" t="str">
        <f>IF(AND('Mapa R. Fiscal'!$Y$57="Media",'Mapa R. Fiscal'!$AA$57="Mayor"),CONCATENATE("R8C",'Mapa R. Fiscal'!$O$57),"")</f>
        <v/>
      </c>
      <c r="AH33" s="185" t="str">
        <f>IF(AND('Mapa R. Fiscal'!$Y$52="Media",'Mapa R. Fiscal'!$AA$52="Catastrófico"),CONCATENATE("R8C",'Mapa R. Fiscal'!$O$52),"")</f>
        <v/>
      </c>
      <c r="AI33" s="186" t="str">
        <f>IF(AND('Mapa R. Fiscal'!$Y$53="Media",'Mapa R. Fiscal'!$AA$53="Catastrófico"),CONCATENATE("R8C",'Mapa R. Fiscal'!$O$53),"")</f>
        <v/>
      </c>
      <c r="AJ33" s="186" t="str">
        <f>IF(AND('Mapa R. Fiscal'!$Y$54="Media",'Mapa R. Fiscal'!$AA$54="Catastrófico"),CONCATENATE("R8C",'Mapa R. Fiscal'!$O$54),"")</f>
        <v/>
      </c>
      <c r="AK33" s="186" t="str">
        <f>IF(AND('Mapa R. Fiscal'!$Y$55="Media",'Mapa R. Fiscal'!$AA$55="Catastrófico"),CONCATENATE("R8C",'Mapa R. Fiscal'!$O$55),"")</f>
        <v/>
      </c>
      <c r="AL33" s="186" t="str">
        <f>IF(AND('Mapa R. Fiscal'!$Y$56="Media",'Mapa R. Fiscal'!$AA$56="Catastrófico"),CONCATENATE("R8C",'Mapa R. Fiscal'!$O$56),"")</f>
        <v/>
      </c>
      <c r="AM33" s="187" t="str">
        <f>IF(AND('Mapa R. Fiscal'!$Y$57="Media",'Mapa R. Fiscal'!$AA$57="Catastrófico"),CONCATENATE("R8C",'Mapa R. Fiscal'!$O$57),"")</f>
        <v/>
      </c>
      <c r="AN33" s="14"/>
      <c r="AO33" s="1121"/>
      <c r="AP33" s="1122"/>
      <c r="AQ33" s="1122"/>
      <c r="AR33" s="1122"/>
      <c r="AS33" s="1122"/>
      <c r="AT33" s="112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15"/>
      <c r="C34" s="1015"/>
      <c r="D34" s="1016"/>
      <c r="E34" s="1104"/>
      <c r="F34" s="1103"/>
      <c r="G34" s="1103"/>
      <c r="H34" s="1103"/>
      <c r="I34" s="1117"/>
      <c r="J34" s="197" t="str">
        <f>IF(AND('Mapa R. Fiscal'!$Y$58="Media",'Mapa R. Fiscal'!$AA$58="Leve"),CONCATENATE("R9C",'Mapa R. Fiscal'!$O$58),"")</f>
        <v/>
      </c>
      <c r="K34" s="198" t="str">
        <f>IF(AND('Mapa R. Fiscal'!$Y$59="Media",'Mapa R. Fiscal'!$AA$59="Leve"),CONCATENATE("R9C",'Mapa R. Fiscal'!$O$59),"")</f>
        <v/>
      </c>
      <c r="L34" s="198" t="str">
        <f>IF(AND('Mapa R. Fiscal'!$Y$60="Media",'Mapa R. Fiscal'!$AA$60="Leve"),CONCATENATE("R9C",'Mapa R. Fiscal'!$O$60),"")</f>
        <v/>
      </c>
      <c r="M34" s="198" t="str">
        <f>IF(AND('Mapa R. Fiscal'!$Y$61="Media",'Mapa R. Fiscal'!$AA$61="Leve"),CONCATENATE("R9C",'Mapa R. Fiscal'!$O$61),"")</f>
        <v/>
      </c>
      <c r="N34" s="198" t="str">
        <f>IF(AND('Mapa R. Fiscal'!$Y$62="Media",'Mapa R. Fiscal'!$AA$62="Leve"),CONCATENATE("R9C",'Mapa R. Fiscal'!$O$62),"")</f>
        <v/>
      </c>
      <c r="O34" s="199" t="str">
        <f>IF(AND('Mapa R. Fiscal'!$Y$63="Media",'Mapa R. Fiscal'!$AA$63="Leve"),CONCATENATE("R9C",'Mapa R. Fiscal'!$O$63),"")</f>
        <v/>
      </c>
      <c r="P34" s="197" t="str">
        <f>IF(AND('Mapa R. Fiscal'!$Y$58="Media",'Mapa R. Fiscal'!$AA$58="Menor"),CONCATENATE("R9C",'Mapa R. Fiscal'!$O$58),"")</f>
        <v/>
      </c>
      <c r="Q34" s="198" t="str">
        <f>IF(AND('Mapa R. Fiscal'!$Y$59="Media",'Mapa R. Fiscal'!$AA$59="Menor"),CONCATENATE("R9C",'Mapa R. Fiscal'!$O$59),"")</f>
        <v/>
      </c>
      <c r="R34" s="198" t="str">
        <f>IF(AND('Mapa R. Fiscal'!$Y$60="Media",'Mapa R. Fiscal'!$AA$60="Menor"),CONCATENATE("R9C",'Mapa R. Fiscal'!$O$60),"")</f>
        <v/>
      </c>
      <c r="S34" s="198" t="str">
        <f>IF(AND('Mapa R. Fiscal'!$Y$61="Media",'Mapa R. Fiscal'!$AA$61="Menor"),CONCATENATE("R9C",'Mapa R. Fiscal'!$O$61),"")</f>
        <v/>
      </c>
      <c r="T34" s="198" t="str">
        <f>IF(AND('Mapa R. Fiscal'!$Y$62="Media",'Mapa R. Fiscal'!$AA$62="Menor"),CONCATENATE("R9C",'Mapa R. Fiscal'!$O$62),"")</f>
        <v/>
      </c>
      <c r="U34" s="199" t="str">
        <f>IF(AND('Mapa R. Fiscal'!$Y$63="Media",'Mapa R. Fiscal'!$AA$63="Menor"),CONCATENATE("R9C",'Mapa R. Fiscal'!$O$63),"")</f>
        <v/>
      </c>
      <c r="V34" s="197" t="str">
        <f>IF(AND('Mapa R. Fiscal'!$Y$58="Media",'Mapa R. Fiscal'!$AA$58="Moderado"),CONCATENATE("R9C",'Mapa R. Fiscal'!$O$58),"")</f>
        <v/>
      </c>
      <c r="W34" s="198" t="str">
        <f>IF(AND('Mapa R. Fiscal'!$Y$59="Media",'Mapa R. Fiscal'!$AA$59="Moderado"),CONCATENATE("R9C",'Mapa R. Fiscal'!$O$59),"")</f>
        <v/>
      </c>
      <c r="X34" s="198" t="str">
        <f>IF(AND('Mapa R. Fiscal'!$Y$60="Media",'Mapa R. Fiscal'!$AA$60="Moderado"),CONCATENATE("R9C",'Mapa R. Fiscal'!$O$60),"")</f>
        <v/>
      </c>
      <c r="Y34" s="198" t="str">
        <f>IF(AND('Mapa R. Fiscal'!$Y$61="Media",'Mapa R. Fiscal'!$AA$61="Moderado"),CONCATENATE("R9C",'Mapa R. Fiscal'!$O$61),"")</f>
        <v/>
      </c>
      <c r="Z34" s="198" t="str">
        <f>IF(AND('Mapa R. Fiscal'!$Y$62="Media",'Mapa R. Fiscal'!$AA$62="Moderado"),CONCATENATE("R9C",'Mapa R. Fiscal'!$O$62),"")</f>
        <v/>
      </c>
      <c r="AA34" s="199" t="str">
        <f>IF(AND('Mapa R. Fiscal'!$Y$63="Media",'Mapa R. Fiscal'!$AA$63="Moderado"),CONCATENATE("R9C",'Mapa R. Fiscal'!$O$63),"")</f>
        <v/>
      </c>
      <c r="AB34" s="182" t="str">
        <f>IF(AND('Mapa R. Fiscal'!$Y$58="Media",'Mapa R. Fiscal'!$AA$58="Mayor"),CONCATENATE("R9C",'Mapa R. Fiscal'!$O$58),"")</f>
        <v/>
      </c>
      <c r="AC34" s="183" t="str">
        <f>IF(AND('Mapa R. Fiscal'!$Y$59="Media",'Mapa R. Fiscal'!$AA$59="Mayor"),CONCATENATE("R9C",'Mapa R. Fiscal'!$O$59),"")</f>
        <v/>
      </c>
      <c r="AD34" s="183" t="str">
        <f>IF(AND('Mapa R. Fiscal'!$Y$60="Media",'Mapa R. Fiscal'!$AA$60="Mayor"),CONCATENATE("R9C",'Mapa R. Fiscal'!$O$60),"")</f>
        <v/>
      </c>
      <c r="AE34" s="183" t="str">
        <f>IF(AND('Mapa R. Fiscal'!$Y$61="Media",'Mapa R. Fiscal'!$AA$61="Mayor"),CONCATENATE("R9C",'Mapa R. Fiscal'!$O$61),"")</f>
        <v/>
      </c>
      <c r="AF34" s="183" t="str">
        <f>IF(AND('Mapa R. Fiscal'!$Y$62="Media",'Mapa R. Fiscal'!$AA$62="Mayor"),CONCATENATE("R9C",'Mapa R. Fiscal'!$O$62),"")</f>
        <v/>
      </c>
      <c r="AG34" s="184" t="str">
        <f>IF(AND('Mapa R. Fiscal'!$Y$63="Media",'Mapa R. Fiscal'!$AA$63="Mayor"),CONCATENATE("R9C",'Mapa R. Fiscal'!$O$63),"")</f>
        <v/>
      </c>
      <c r="AH34" s="185" t="str">
        <f>IF(AND('Mapa R. Fiscal'!$Y$58="Media",'Mapa R. Fiscal'!$AA$58="Catastrófico"),CONCATENATE("R9C",'Mapa R. Fiscal'!$O$58),"")</f>
        <v/>
      </c>
      <c r="AI34" s="186" t="str">
        <f>IF(AND('Mapa R. Fiscal'!$Y$59="Media",'Mapa R. Fiscal'!$AA$59="Catastrófico"),CONCATENATE("R9C",'Mapa R. Fiscal'!$O$59),"")</f>
        <v/>
      </c>
      <c r="AJ34" s="186" t="str">
        <f>IF(AND('Mapa R. Fiscal'!$Y$60="Media",'Mapa R. Fiscal'!$AA$60="Catastrófico"),CONCATENATE("R9C",'Mapa R. Fiscal'!$O$60),"")</f>
        <v/>
      </c>
      <c r="AK34" s="186" t="str">
        <f>IF(AND('Mapa R. Fiscal'!$Y$61="Media",'Mapa R. Fiscal'!$AA$61="Catastrófico"),CONCATENATE("R9C",'Mapa R. Fiscal'!$O$61),"")</f>
        <v/>
      </c>
      <c r="AL34" s="186" t="str">
        <f>IF(AND('Mapa R. Fiscal'!$Y$62="Media",'Mapa R. Fiscal'!$AA$62="Catastrófico"),CONCATENATE("R9C",'Mapa R. Fiscal'!$O$62),"")</f>
        <v/>
      </c>
      <c r="AM34" s="187" t="str">
        <f>IF(AND('Mapa R. Fiscal'!$Y$63="Media",'Mapa R. Fiscal'!$AA$63="Catastrófico"),CONCATENATE("R9C",'Mapa R. Fiscal'!$O$63),"")</f>
        <v/>
      </c>
      <c r="AN34" s="14"/>
      <c r="AO34" s="1121"/>
      <c r="AP34" s="1122"/>
      <c r="AQ34" s="1122"/>
      <c r="AR34" s="1122"/>
      <c r="AS34" s="1122"/>
      <c r="AT34" s="112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15"/>
      <c r="C35" s="1015"/>
      <c r="D35" s="1016"/>
      <c r="E35" s="1105"/>
      <c r="F35" s="1106"/>
      <c r="G35" s="1106"/>
      <c r="H35" s="1106"/>
      <c r="I35" s="1130"/>
      <c r="J35" s="197" t="str">
        <f>IF(AND('Mapa R. Fiscal'!$Y$64="Media",'Mapa R. Fiscal'!$AA$64="Leve"),CONCATENATE("R10C",'Mapa R. Fiscal'!$O$64),"")</f>
        <v/>
      </c>
      <c r="K35" s="198" t="str">
        <f>IF(AND('Mapa R. Fiscal'!$Y$65="Media",'Mapa R. Fiscal'!$AA$65="Leve"),CONCATENATE("R10C",'Mapa R. Fiscal'!$O$65),"")</f>
        <v/>
      </c>
      <c r="L35" s="198" t="str">
        <f>IF(AND('Mapa R. Fiscal'!$Y$66="Media",'Mapa R. Fiscal'!$AA$66="Leve"),CONCATENATE("R10C",'Mapa R. Fiscal'!$O$66),"")</f>
        <v/>
      </c>
      <c r="M35" s="198" t="str">
        <f>IF(AND('Mapa R. Fiscal'!$Y$67="Media",'Mapa R. Fiscal'!$AA$67="Leve"),CONCATENATE("R10C",'Mapa R. Fiscal'!$O$67),"")</f>
        <v/>
      </c>
      <c r="N35" s="198" t="str">
        <f>IF(AND('Mapa R. Fiscal'!$Y$68="Media",'Mapa R. Fiscal'!$AA$68="Leve"),CONCATENATE("R10C",'Mapa R. Fiscal'!$O$68),"")</f>
        <v/>
      </c>
      <c r="O35" s="199" t="str">
        <f>IF(AND('Mapa R. Fiscal'!$Y$69="Media",'Mapa R. Fiscal'!$AA$69="Leve"),CONCATENATE("R10C",'Mapa R. Fiscal'!$O$69),"")</f>
        <v/>
      </c>
      <c r="P35" s="197" t="str">
        <f>IF(AND('Mapa R. Fiscal'!$Y$64="Media",'Mapa R. Fiscal'!$AA$64="Menor"),CONCATENATE("R10C",'Mapa R. Fiscal'!$O$64),"")</f>
        <v/>
      </c>
      <c r="Q35" s="198" t="str">
        <f>IF(AND('Mapa R. Fiscal'!$Y$65="Media",'Mapa R. Fiscal'!$AA$65="Menor"),CONCATENATE("R10C",'Mapa R. Fiscal'!$O$65),"")</f>
        <v/>
      </c>
      <c r="R35" s="198" t="str">
        <f>IF(AND('Mapa R. Fiscal'!$Y$66="Media",'Mapa R. Fiscal'!$AA$66="Menor"),CONCATENATE("R10C",'Mapa R. Fiscal'!$O$66),"")</f>
        <v/>
      </c>
      <c r="S35" s="198" t="str">
        <f>IF(AND('Mapa R. Fiscal'!$Y$67="Media",'Mapa R. Fiscal'!$AA$67="Menor"),CONCATENATE("R10C",'Mapa R. Fiscal'!$O$67),"")</f>
        <v/>
      </c>
      <c r="T35" s="198" t="str">
        <f>IF(AND('Mapa R. Fiscal'!$Y$68="Media",'Mapa R. Fiscal'!$AA$68="Menor"),CONCATENATE("R10C",'Mapa R. Fiscal'!$O$68),"")</f>
        <v/>
      </c>
      <c r="U35" s="199" t="str">
        <f>IF(AND('Mapa R. Fiscal'!$Y$69="Media",'Mapa R. Fiscal'!$AA$69="Menor"),CONCATENATE("R10C",'Mapa R. Fiscal'!$O$69),"")</f>
        <v/>
      </c>
      <c r="V35" s="197" t="str">
        <f>IF(AND('Mapa R. Fiscal'!$Y$64="Media",'Mapa R. Fiscal'!$AA$64="Moderado"),CONCATENATE("R10C",'Mapa R. Fiscal'!$O$64),"")</f>
        <v/>
      </c>
      <c r="W35" s="198" t="str">
        <f>IF(AND('Mapa R. Fiscal'!$Y$65="Media",'Mapa R. Fiscal'!$AA$65="Moderado"),CONCATENATE("R10C",'Mapa R. Fiscal'!$O$65),"")</f>
        <v/>
      </c>
      <c r="X35" s="198" t="str">
        <f>IF(AND('Mapa R. Fiscal'!$Y$66="Media",'Mapa R. Fiscal'!$AA$66="Moderado"),CONCATENATE("R10C",'Mapa R. Fiscal'!$O$66),"")</f>
        <v/>
      </c>
      <c r="Y35" s="198" t="str">
        <f>IF(AND('Mapa R. Fiscal'!$Y$67="Media",'Mapa R. Fiscal'!$AA$67="Moderado"),CONCATENATE("R10C",'Mapa R. Fiscal'!$O$67),"")</f>
        <v/>
      </c>
      <c r="Z35" s="198" t="str">
        <f>IF(AND('Mapa R. Fiscal'!$Y$68="Media",'Mapa R. Fiscal'!$AA$68="Moderado"),CONCATENATE("R10C",'Mapa R. Fiscal'!$O$68),"")</f>
        <v/>
      </c>
      <c r="AA35" s="199" t="str">
        <f>IF(AND('Mapa R. Fiscal'!$Y$69="Media",'Mapa R. Fiscal'!$AA$69="Moderado"),CONCATENATE("R10C",'Mapa R. Fiscal'!$O$69),"")</f>
        <v/>
      </c>
      <c r="AB35" s="188" t="str">
        <f>IF(AND('Mapa R. Fiscal'!$Y$64="Media",'Mapa R. Fiscal'!$AA$64="Mayor"),CONCATENATE("R10C",'Mapa R. Fiscal'!$O$64),"")</f>
        <v/>
      </c>
      <c r="AC35" s="189" t="str">
        <f>IF(AND('Mapa R. Fiscal'!$Y$65="Media",'Mapa R. Fiscal'!$AA$65="Mayor"),CONCATENATE("R10C",'Mapa R. Fiscal'!$O$65),"")</f>
        <v/>
      </c>
      <c r="AD35" s="189" t="str">
        <f>IF(AND('Mapa R. Fiscal'!$Y$66="Media",'Mapa R. Fiscal'!$AA$66="Mayor"),CONCATENATE("R10C",'Mapa R. Fiscal'!$O$66),"")</f>
        <v/>
      </c>
      <c r="AE35" s="189" t="str">
        <f>IF(AND('Mapa R. Fiscal'!$Y$67="Media",'Mapa R. Fiscal'!$AA$67="Mayor"),CONCATENATE("R10C",'Mapa R. Fiscal'!$O$67),"")</f>
        <v/>
      </c>
      <c r="AF35" s="189" t="str">
        <f>IF(AND('Mapa R. Fiscal'!$Y$68="Media",'Mapa R. Fiscal'!$AA$68="Mayor"),CONCATENATE("R10C",'Mapa R. Fiscal'!$O$68),"")</f>
        <v/>
      </c>
      <c r="AG35" s="190" t="str">
        <f>IF(AND('Mapa R. Fiscal'!$Y$69="Media",'Mapa R. Fiscal'!$AA$69="Mayor"),CONCATENATE("R10C",'Mapa R. Fiscal'!$O$69),"")</f>
        <v/>
      </c>
      <c r="AH35" s="191" t="str">
        <f>IF(AND('Mapa R. Fiscal'!$Y$64="Media",'Mapa R. Fiscal'!$AA$64="Catastrófico"),CONCATENATE("R10C",'Mapa R. Fiscal'!$O$64),"")</f>
        <v/>
      </c>
      <c r="AI35" s="192" t="str">
        <f>IF(AND('Mapa R. Fiscal'!$Y$65="Media",'Mapa R. Fiscal'!$AA$65="Catastrófico"),CONCATENATE("R10C",'Mapa R. Fiscal'!$O$65),"")</f>
        <v/>
      </c>
      <c r="AJ35" s="192" t="str">
        <f>IF(AND('Mapa R. Fiscal'!$Y$66="Media",'Mapa R. Fiscal'!$AA$66="Catastrófico"),CONCATENATE("R10C",'Mapa R. Fiscal'!$O$66),"")</f>
        <v/>
      </c>
      <c r="AK35" s="192" t="str">
        <f>IF(AND('Mapa R. Fiscal'!$Y$67="Media",'Mapa R. Fiscal'!$AA$67="Catastrófico"),CONCATENATE("R10C",'Mapa R. Fiscal'!$O$67),"")</f>
        <v/>
      </c>
      <c r="AL35" s="192" t="str">
        <f>IF(AND('Mapa R. Fiscal'!$Y$68="Media",'Mapa R. Fiscal'!$AA$68="Catastrófico"),CONCATENATE("R10C",'Mapa R. Fiscal'!$O$68),"")</f>
        <v/>
      </c>
      <c r="AM35" s="193" t="str">
        <f>IF(AND('Mapa R. Fiscal'!$Y$69="Media",'Mapa R. Fiscal'!$AA$69="Catastrófico"),CONCATENATE("R10C",'Mapa R. Fiscal'!$O$69),"")</f>
        <v/>
      </c>
      <c r="AN35" s="14"/>
      <c r="AO35" s="1327"/>
      <c r="AP35" s="1328"/>
      <c r="AQ35" s="1328"/>
      <c r="AR35" s="1328"/>
      <c r="AS35" s="1328"/>
      <c r="AT35" s="1329"/>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15"/>
      <c r="C36" s="1015"/>
      <c r="D36" s="1016"/>
      <c r="E36" s="1100" t="s">
        <v>332</v>
      </c>
      <c r="F36" s="1101"/>
      <c r="G36" s="1101"/>
      <c r="H36" s="1101"/>
      <c r="I36" s="1101"/>
      <c r="J36" s="203" t="str">
        <f>IF(AND('Mapa R. Fiscal'!$Y$10="Baja",'Mapa R. Fiscal'!$AA$10="Leve"),CONCATENATE("R1C",'Mapa R. Fiscal'!$O$10),"")</f>
        <v/>
      </c>
      <c r="K36" s="204" t="str">
        <f>IF(AND('Mapa R. Fiscal'!$Y$11="Baja",'Mapa R. Fiscal'!$AA$11="Leve"),CONCATENATE("R1C",'Mapa R. Fiscal'!$O$11),"")</f>
        <v/>
      </c>
      <c r="L36" s="204" t="str">
        <f>IF(AND('Mapa R. Fiscal'!$Y$12="Baja",'Mapa R. Fiscal'!$AA$12="Leve"),CONCATENATE("R1C",'Mapa R. Fiscal'!$O$12),"")</f>
        <v/>
      </c>
      <c r="M36" s="204" t="str">
        <f>IF(AND('Mapa R. Fiscal'!$Y$13="Baja",'Mapa R. Fiscal'!$AA$13="Leve"),CONCATENATE("R1C",'Mapa R. Fiscal'!$O$13),"")</f>
        <v/>
      </c>
      <c r="N36" s="204" t="str">
        <f>IF(AND('Mapa R. Fiscal'!$Y$14="Baja",'Mapa R. Fiscal'!$AA$14="Leve"),CONCATENATE("R1C",'Mapa R. Fiscal'!$O$14),"")</f>
        <v/>
      </c>
      <c r="O36" s="205" t="str">
        <f>IF(AND('Mapa R. Fiscal'!$Y$15="Baja",'Mapa R. Fiscal'!$AA$15="Leve"),CONCATENATE("R1C",'Mapa R. Fiscal'!$O$15),"")</f>
        <v/>
      </c>
      <c r="P36" s="194" t="str">
        <f>IF(AND('Mapa R. Fiscal'!$Y$10="Baja",'Mapa R. Fiscal'!$AA$10="Menor"),CONCATENATE("R1C",'Mapa R. Fiscal'!$O$10),"")</f>
        <v/>
      </c>
      <c r="Q36" s="195" t="str">
        <f>IF(AND('Mapa R. Fiscal'!$Y$11="Baja",'Mapa R. Fiscal'!$AA$11="Menor"),CONCATENATE("R1C",'Mapa R. Fiscal'!$O$11),"")</f>
        <v/>
      </c>
      <c r="R36" s="195" t="str">
        <f>IF(AND('Mapa R. Fiscal'!$Y$12="Baja",'Mapa R. Fiscal'!$AA$12="Menor"),CONCATENATE("R1C",'Mapa R. Fiscal'!$O$12),"")</f>
        <v/>
      </c>
      <c r="S36" s="195" t="str">
        <f>IF(AND('Mapa R. Fiscal'!$Y$13="Baja",'Mapa R. Fiscal'!$AA$13="Menor"),CONCATENATE("R1C",'Mapa R. Fiscal'!$O$13),"")</f>
        <v/>
      </c>
      <c r="T36" s="195" t="str">
        <f>IF(AND('Mapa R. Fiscal'!$Y$14="Baja",'Mapa R. Fiscal'!$AA$14="Menor"),CONCATENATE("R1C",'Mapa R. Fiscal'!$O$14),"")</f>
        <v/>
      </c>
      <c r="U36" s="196" t="str">
        <f>IF(AND('Mapa R. Fiscal'!$Y$15="Baja",'Mapa R. Fiscal'!$AA$15="Menor"),CONCATENATE("R1C",'Mapa R. Fiscal'!$O$15),"")</f>
        <v/>
      </c>
      <c r="V36" s="194" t="str">
        <f>IF(AND('Mapa R. Fiscal'!$Y$10="Baja",'Mapa R. Fiscal'!$AA$10="Moderado"),CONCATENATE("R1C",'Mapa R. Fiscal'!$O$10),"")</f>
        <v>R1C1</v>
      </c>
      <c r="W36" s="195" t="str">
        <f>IF(AND('Mapa R. Fiscal'!$Y$11="Baja",'Mapa R. Fiscal'!$AA$11="Moderado"),CONCATENATE("R1C",'Mapa R. Fiscal'!$O$11),"")</f>
        <v>R1C2</v>
      </c>
      <c r="X36" s="195" t="str">
        <f>IF(AND('Mapa R. Fiscal'!$Y$12="Baja",'Mapa R. Fiscal'!$AA$12="Moderado"),CONCATENATE("R1C",'Mapa R. Fiscal'!$O$12),"")</f>
        <v/>
      </c>
      <c r="Y36" s="195" t="str">
        <f>IF(AND('Mapa R. Fiscal'!$Y$13="Baja",'Mapa R. Fiscal'!$AA$13="Moderado"),CONCATENATE("R1C",'Mapa R. Fiscal'!$O$13),"")</f>
        <v/>
      </c>
      <c r="Z36" s="195" t="str">
        <f>IF(AND('Mapa R. Fiscal'!$Y$14="Baja",'Mapa R. Fiscal'!$AA$14="Moderado"),CONCATENATE("R1C",'Mapa R. Fiscal'!$O$14),"")</f>
        <v/>
      </c>
      <c r="AA36" s="196" t="str">
        <f>IF(AND('Mapa R. Fiscal'!$Y$15="Baja",'Mapa R. Fiscal'!$AA$15="Moderado"),CONCATENATE("R1C",'Mapa R. Fiscal'!$O$15),"")</f>
        <v/>
      </c>
      <c r="AB36" s="176" t="str">
        <f>IF(AND('Mapa R. Fiscal'!$Y$10="Baja",'Mapa R. Fiscal'!$AA$10="Mayor"),CONCATENATE("R1C",'Mapa R. Fiscal'!$O$10),"")</f>
        <v/>
      </c>
      <c r="AC36" s="177" t="str">
        <f>IF(AND('Mapa R. Fiscal'!$Y$11="Baja",'Mapa R. Fiscal'!$AA$11="Mayor"),CONCATENATE("R1C",'Mapa R. Fiscal'!$O$11),"")</f>
        <v/>
      </c>
      <c r="AD36" s="177" t="str">
        <f>IF(AND('Mapa R. Fiscal'!$Y$12="Baja",'Mapa R. Fiscal'!$AA$12="Mayor"),CONCATENATE("R1C",'Mapa R. Fiscal'!$O$12),"")</f>
        <v/>
      </c>
      <c r="AE36" s="177" t="str">
        <f>IF(AND('Mapa R. Fiscal'!$Y$13="Baja",'Mapa R. Fiscal'!$AA$13="Mayor"),CONCATENATE("R1C",'Mapa R. Fiscal'!$O$13),"")</f>
        <v/>
      </c>
      <c r="AF36" s="177" t="str">
        <f>IF(AND('Mapa R. Fiscal'!$Y$14="Baja",'Mapa R. Fiscal'!$AA$14="Mayor"),CONCATENATE("R1C",'Mapa R. Fiscal'!$O$14),"")</f>
        <v/>
      </c>
      <c r="AG36" s="178" t="str">
        <f>IF(AND('Mapa R. Fiscal'!$Y$15="Baja",'Mapa R. Fiscal'!$AA$15="Mayor"),CONCATENATE("R1C",'Mapa R. Fiscal'!$O$15),"")</f>
        <v/>
      </c>
      <c r="AH36" s="179" t="str">
        <f>IF(AND('Mapa R. Fiscal'!$Y$10="Baja",'Mapa R. Fiscal'!$AA$10="Catastrófico"),CONCATENATE("R1C",'Mapa R. Fiscal'!$O$10),"")</f>
        <v/>
      </c>
      <c r="AI36" s="180" t="str">
        <f>IF(AND('Mapa R. Fiscal'!$Y$11="Baja",'Mapa R. Fiscal'!$AA$11="Catastrófico"),CONCATENATE("R1C",'Mapa R. Fiscal'!$O$11),"")</f>
        <v/>
      </c>
      <c r="AJ36" s="180" t="str">
        <f>IF(AND('Mapa R. Fiscal'!$Y$12="Baja",'Mapa R. Fiscal'!$AA$12="Catastrófico"),CONCATENATE("R1C",'Mapa R. Fiscal'!$O$12),"")</f>
        <v/>
      </c>
      <c r="AK36" s="180" t="str">
        <f>IF(AND('Mapa R. Fiscal'!$Y$13="Baja",'Mapa R. Fiscal'!$AA$13="Catastrófico"),CONCATENATE("R1C",'Mapa R. Fiscal'!$O$13),"")</f>
        <v/>
      </c>
      <c r="AL36" s="180" t="str">
        <f>IF(AND('Mapa R. Fiscal'!$Y$14="Baja",'Mapa R. Fiscal'!$AA$14="Catastrófico"),CONCATENATE("R1C",'Mapa R. Fiscal'!$O$14),"")</f>
        <v/>
      </c>
      <c r="AM36" s="181" t="str">
        <f>IF(AND('Mapa R. Fiscal'!$Y$15="Baja",'Mapa R. Fiscal'!$AA$15="Catastrófico"),CONCATENATE("R1C",'Mapa R. Fiscal'!$O$15),"")</f>
        <v/>
      </c>
      <c r="AN36" s="14"/>
      <c r="AO36" s="1124" t="s">
        <v>333</v>
      </c>
      <c r="AP36" s="1125"/>
      <c r="AQ36" s="1125"/>
      <c r="AR36" s="1125"/>
      <c r="AS36" s="1125"/>
      <c r="AT36" s="112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15"/>
      <c r="C37" s="1015"/>
      <c r="D37" s="1016"/>
      <c r="E37" s="1102"/>
      <c r="F37" s="1103"/>
      <c r="G37" s="1103"/>
      <c r="H37" s="1103"/>
      <c r="I37" s="1103"/>
      <c r="J37" s="206" t="str">
        <f>IF(AND('Mapa R. Fiscal'!$Y$16="Baja",'Mapa R. Fiscal'!$AA$16="Leve"),CONCATENATE("R2C",'Mapa R. Fiscal'!$O$16),"")</f>
        <v/>
      </c>
      <c r="K37" s="207" t="str">
        <f>IF(AND('Mapa R. Fiscal'!$Y$17="Baja",'Mapa R. Fiscal'!$AA$17="Leve"),CONCATENATE("R2C",'Mapa R. Fiscal'!$O$17),"")</f>
        <v/>
      </c>
      <c r="L37" s="207" t="str">
        <f>IF(AND('Mapa R. Fiscal'!$Y$18="Baja",'Mapa R. Fiscal'!$AA$18="Leve"),CONCATENATE("R2C",'Mapa R. Fiscal'!$O$18),"")</f>
        <v/>
      </c>
      <c r="M37" s="207" t="str">
        <f>IF(AND('Mapa R. Fiscal'!$Y$19="Baja",'Mapa R. Fiscal'!$AA$19="Leve"),CONCATENATE("R2C",'Mapa R. Fiscal'!$O$19),"")</f>
        <v/>
      </c>
      <c r="N37" s="207" t="str">
        <f>IF(AND('Mapa R. Fiscal'!$Y$20="Baja",'Mapa R. Fiscal'!$AA$20="Leve"),CONCATENATE("R2C",'Mapa R. Fiscal'!$O$20),"")</f>
        <v/>
      </c>
      <c r="O37" s="208" t="str">
        <f>IF(AND('Mapa R. Fiscal'!$Y$21="Baja",'Mapa R. Fiscal'!$AA$21="Leve"),CONCATENATE("R2C",'Mapa R. Fiscal'!$O$21),"")</f>
        <v/>
      </c>
      <c r="P37" s="197" t="str">
        <f>IF(AND('Mapa R. Fiscal'!$Y$16="Baja",'Mapa R. Fiscal'!$AA$16="Menor"),CONCATENATE("R2C",'Mapa R. Fiscal'!$O$16),"")</f>
        <v/>
      </c>
      <c r="Q37" s="198" t="str">
        <f>IF(AND('Mapa R. Fiscal'!$Y$17="Baja",'Mapa R. Fiscal'!$AA$17="Menor"),CONCATENATE("R2C",'Mapa R. Fiscal'!$O$17),"")</f>
        <v/>
      </c>
      <c r="R37" s="198" t="str">
        <f>IF(AND('Mapa R. Fiscal'!$Y$18="Baja",'Mapa R. Fiscal'!$AA$18="Menor"),CONCATENATE("R2C",'Mapa R. Fiscal'!$O$18),"")</f>
        <v/>
      </c>
      <c r="S37" s="198" t="str">
        <f>IF(AND('Mapa R. Fiscal'!$Y$19="Baja",'Mapa R. Fiscal'!$AA$19="Menor"),CONCATENATE("R2C",'Mapa R. Fiscal'!$O$19),"")</f>
        <v/>
      </c>
      <c r="T37" s="198" t="str">
        <f>IF(AND('Mapa R. Fiscal'!$Y$20="Baja",'Mapa R. Fiscal'!$AA$20="Menor"),CONCATENATE("R2C",'Mapa R. Fiscal'!$O$20),"")</f>
        <v/>
      </c>
      <c r="U37" s="199" t="str">
        <f>IF(AND('Mapa R. Fiscal'!$Y$21="Baja",'Mapa R. Fiscal'!$AA$21="Menor"),CONCATENATE("R2C",'Mapa R. Fiscal'!$O$21),"")</f>
        <v/>
      </c>
      <c r="V37" s="197" t="str">
        <f>IF(AND('Mapa R. Fiscal'!$Y$16="Baja",'Mapa R. Fiscal'!$AA$16="Moderado"),CONCATENATE("R2C",'Mapa R. Fiscal'!$O$16),"")</f>
        <v/>
      </c>
      <c r="W37" s="198" t="str">
        <f>IF(AND('Mapa R. Fiscal'!$Y$17="Baja",'Mapa R. Fiscal'!$AA$17="Moderado"),CONCATENATE("R2C",'Mapa R. Fiscal'!$O$17),"")</f>
        <v/>
      </c>
      <c r="X37" s="198" t="str">
        <f>IF(AND('Mapa R. Fiscal'!$Y$18="Baja",'Mapa R. Fiscal'!$AA$18="Moderado"),CONCATENATE("R2C",'Mapa R. Fiscal'!$O$18),"")</f>
        <v/>
      </c>
      <c r="Y37" s="198" t="str">
        <f>IF(AND('Mapa R. Fiscal'!$Y$19="Baja",'Mapa R. Fiscal'!$AA$19="Moderado"),CONCATENATE("R2C",'Mapa R. Fiscal'!$O$19),"")</f>
        <v/>
      </c>
      <c r="Z37" s="198" t="str">
        <f>IF(AND('Mapa R. Fiscal'!$Y$20="Baja",'Mapa R. Fiscal'!$AA$20="Moderado"),CONCATENATE("R2C",'Mapa R. Fiscal'!$O$20),"")</f>
        <v/>
      </c>
      <c r="AA37" s="199" t="str">
        <f>IF(AND('Mapa R. Fiscal'!$Y$21="Baja",'Mapa R. Fiscal'!$AA$21="Moderado"),CONCATENATE("R2C",'Mapa R. Fiscal'!$O$21),"")</f>
        <v/>
      </c>
      <c r="AB37" s="182" t="str">
        <f>IF(AND('Mapa R. Fiscal'!$Y$16="Baja",'Mapa R. Fiscal'!$AA$16="Mayor"),CONCATENATE("R2C",'Mapa R. Fiscal'!$O$16),"")</f>
        <v/>
      </c>
      <c r="AC37" s="183" t="str">
        <f>IF(AND('Mapa R. Fiscal'!$Y$17="Baja",'Mapa R. Fiscal'!$AA$17="Mayor"),CONCATENATE("R2C",'Mapa R. Fiscal'!$O$17),"")</f>
        <v/>
      </c>
      <c r="AD37" s="183" t="str">
        <f>IF(AND('Mapa R. Fiscal'!$Y$18="Baja",'Mapa R. Fiscal'!$AA$18="Mayor"),CONCATENATE("R2C",'Mapa R. Fiscal'!$O$18),"")</f>
        <v/>
      </c>
      <c r="AE37" s="183" t="str">
        <f>IF(AND('Mapa R. Fiscal'!$Y$19="Baja",'Mapa R. Fiscal'!$AA$19="Mayor"),CONCATENATE("R2C",'Mapa R. Fiscal'!$O$19),"")</f>
        <v/>
      </c>
      <c r="AF37" s="183" t="str">
        <f>IF(AND('Mapa R. Fiscal'!$Y$20="Baja",'Mapa R. Fiscal'!$AA$20="Mayor"),CONCATENATE("R2C",'Mapa R. Fiscal'!$O$20),"")</f>
        <v/>
      </c>
      <c r="AG37" s="184" t="str">
        <f>IF(AND('Mapa R. Fiscal'!$Y$21="Baja",'Mapa R. Fiscal'!$AA$21="Mayor"),CONCATENATE("R2C",'Mapa R. Fiscal'!$O$21),"")</f>
        <v/>
      </c>
      <c r="AH37" s="185" t="str">
        <f>IF(AND('Mapa R. Fiscal'!$Y$16="Baja",'Mapa R. Fiscal'!$AA$16="Catastrófico"),CONCATENATE("R2C",'Mapa R. Fiscal'!$O$16),"")</f>
        <v/>
      </c>
      <c r="AI37" s="186" t="str">
        <f>IF(AND('Mapa R. Fiscal'!$Y$17="Baja",'Mapa R. Fiscal'!$AA$17="Catastrófico"),CONCATENATE("R2C",'Mapa R. Fiscal'!$O$17),"")</f>
        <v/>
      </c>
      <c r="AJ37" s="186" t="str">
        <f>IF(AND('Mapa R. Fiscal'!$Y$18="Baja",'Mapa R. Fiscal'!$AA$18="Catastrófico"),CONCATENATE("R2C",'Mapa R. Fiscal'!$O$18),"")</f>
        <v/>
      </c>
      <c r="AK37" s="186" t="str">
        <f>IF(AND('Mapa R. Fiscal'!$Y$19="Baja",'Mapa R. Fiscal'!$AA$19="Catastrófico"),CONCATENATE("R2C",'Mapa R. Fiscal'!$O$19),"")</f>
        <v/>
      </c>
      <c r="AL37" s="186" t="str">
        <f>IF(AND('Mapa R. Fiscal'!$Y$20="Baja",'Mapa R. Fiscal'!$AA$20="Catastrófico"),CONCATENATE("R2C",'Mapa R. Fiscal'!$O$20),"")</f>
        <v/>
      </c>
      <c r="AM37" s="187" t="str">
        <f>IF(AND('Mapa R. Fiscal'!$Y$21="Baja",'Mapa R. Fiscal'!$AA$21="Catastrófico"),CONCATENATE("R2C",'Mapa R. Fiscal'!$O$21),"")</f>
        <v/>
      </c>
      <c r="AN37" s="14"/>
      <c r="AO37" s="1127"/>
      <c r="AP37" s="1128"/>
      <c r="AQ37" s="1128"/>
      <c r="AR37" s="1128"/>
      <c r="AS37" s="1128"/>
      <c r="AT37" s="112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15"/>
      <c r="C38" s="1015"/>
      <c r="D38" s="1016"/>
      <c r="E38" s="1104"/>
      <c r="F38" s="1103"/>
      <c r="G38" s="1103"/>
      <c r="H38" s="1103"/>
      <c r="I38" s="1103"/>
      <c r="J38" s="206" t="str">
        <f>IF(AND('Mapa R. Fiscal'!$Y$22="Baja",'Mapa R. Fiscal'!$AA$22="Leve"),CONCATENATE("R3C",'Mapa R. Fiscal'!$O$22),"")</f>
        <v/>
      </c>
      <c r="K38" s="207" t="str">
        <f>IF(AND('Mapa R. Fiscal'!$Y$23="Baja",'Mapa R. Fiscal'!$AA$23="Leve"),CONCATENATE("R3C",'Mapa R. Fiscal'!$O$23),"")</f>
        <v/>
      </c>
      <c r="L38" s="207" t="str">
        <f>IF(AND('Mapa R. Fiscal'!$Y$24="Baja",'Mapa R. Fiscal'!$AA$24="Leve"),CONCATENATE("R3C",'Mapa R. Fiscal'!$O$24),"")</f>
        <v/>
      </c>
      <c r="M38" s="207" t="str">
        <f>IF(AND('Mapa R. Fiscal'!$Y$25="Baja",'Mapa R. Fiscal'!$AA$25="Leve"),CONCATENATE("R3C",'Mapa R. Fiscal'!$O$25),"")</f>
        <v/>
      </c>
      <c r="N38" s="207" t="str">
        <f>IF(AND('Mapa R. Fiscal'!$Y$26="Baja",'Mapa R. Fiscal'!$AA$26="Leve"),CONCATENATE("R3C",'Mapa R. Fiscal'!$O$26),"")</f>
        <v/>
      </c>
      <c r="O38" s="208" t="str">
        <f>IF(AND('Mapa R. Fiscal'!$Y$27="Baja",'Mapa R. Fiscal'!$AA$27="Leve"),CONCATENATE("R3C",'Mapa R. Fiscal'!$O$27),"")</f>
        <v/>
      </c>
      <c r="P38" s="197" t="str">
        <f>IF(AND('Mapa R. Fiscal'!$Y$22="Baja",'Mapa R. Fiscal'!$AA$22="Menor"),CONCATENATE("R3C",'Mapa R. Fiscal'!$O$22),"")</f>
        <v/>
      </c>
      <c r="Q38" s="198" t="str">
        <f>IF(AND('Mapa R. Fiscal'!$Y$23="Baja",'Mapa R. Fiscal'!$AA$23="Menor"),CONCATENATE("R3C",'Mapa R. Fiscal'!$O$23),"")</f>
        <v/>
      </c>
      <c r="R38" s="198" t="str">
        <f>IF(AND('Mapa R. Fiscal'!$Y$24="Baja",'Mapa R. Fiscal'!$AA$24="Menor"),CONCATENATE("R3C",'Mapa R. Fiscal'!$O$24),"")</f>
        <v/>
      </c>
      <c r="S38" s="198" t="str">
        <f>IF(AND('Mapa R. Fiscal'!$Y$25="Baja",'Mapa R. Fiscal'!$AA$25="Menor"),CONCATENATE("R3C",'Mapa R. Fiscal'!$O$25),"")</f>
        <v/>
      </c>
      <c r="T38" s="198" t="str">
        <f>IF(AND('Mapa R. Fiscal'!$Y$26="Baja",'Mapa R. Fiscal'!$AA$26="Menor"),CONCATENATE("R3C",'Mapa R. Fiscal'!$O$26),"")</f>
        <v/>
      </c>
      <c r="U38" s="199" t="str">
        <f>IF(AND('Mapa R. Fiscal'!$Y$27="Baja",'Mapa R. Fiscal'!$AA$27="Menor"),CONCATENATE("R3C",'Mapa R. Fiscal'!$O$27),"")</f>
        <v/>
      </c>
      <c r="V38" s="197" t="str">
        <f>IF(AND('Mapa R. Fiscal'!$Y$22="Baja",'Mapa R. Fiscal'!$AA$22="Moderado"),CONCATENATE("R3C",'Mapa R. Fiscal'!$O$22),"")</f>
        <v/>
      </c>
      <c r="W38" s="198" t="str">
        <f>IF(AND('Mapa R. Fiscal'!$Y$23="Baja",'Mapa R. Fiscal'!$AA$23="Moderado"),CONCATENATE("R3C",'Mapa R. Fiscal'!$O$23),"")</f>
        <v/>
      </c>
      <c r="X38" s="198" t="str">
        <f>IF(AND('Mapa R. Fiscal'!$Y$24="Baja",'Mapa R. Fiscal'!$AA$24="Moderado"),CONCATENATE("R3C",'Mapa R. Fiscal'!$O$24),"")</f>
        <v/>
      </c>
      <c r="Y38" s="198" t="str">
        <f>IF(AND('Mapa R. Fiscal'!$Y$25="Baja",'Mapa R. Fiscal'!$AA$25="Moderado"),CONCATENATE("R3C",'Mapa R. Fiscal'!$O$25),"")</f>
        <v/>
      </c>
      <c r="Z38" s="198" t="str">
        <f>IF(AND('Mapa R. Fiscal'!$Y$26="Baja",'Mapa R. Fiscal'!$AA$26="Moderado"),CONCATENATE("R3C",'Mapa R. Fiscal'!$O$26),"")</f>
        <v/>
      </c>
      <c r="AA38" s="199" t="str">
        <f>IF(AND('Mapa R. Fiscal'!$Y$27="Baja",'Mapa R. Fiscal'!$AA$27="Moderado"),CONCATENATE("R3C",'Mapa R. Fiscal'!$O$27),"")</f>
        <v/>
      </c>
      <c r="AB38" s="182" t="str">
        <f>IF(AND('Mapa R. Fiscal'!$Y$22="Baja",'Mapa R. Fiscal'!$AA$22="Mayor"),CONCATENATE("R3C",'Mapa R. Fiscal'!$O$22),"")</f>
        <v/>
      </c>
      <c r="AC38" s="183" t="str">
        <f>IF(AND('Mapa R. Fiscal'!$Y$23="Baja",'Mapa R. Fiscal'!$AA$23="Mayor"),CONCATENATE("R3C",'Mapa R. Fiscal'!$O$23),"")</f>
        <v/>
      </c>
      <c r="AD38" s="183" t="str">
        <f>IF(AND('Mapa R. Fiscal'!$Y$24="Baja",'Mapa R. Fiscal'!$AA$24="Mayor"),CONCATENATE("R3C",'Mapa R. Fiscal'!$O$24),"")</f>
        <v/>
      </c>
      <c r="AE38" s="183" t="str">
        <f>IF(AND('Mapa R. Fiscal'!$Y$25="Baja",'Mapa R. Fiscal'!$AA$25="Mayor"),CONCATENATE("R3C",'Mapa R. Fiscal'!$O$25),"")</f>
        <v/>
      </c>
      <c r="AF38" s="183" t="str">
        <f>IF(AND('Mapa R. Fiscal'!$Y$26="Baja",'Mapa R. Fiscal'!$AA$26="Mayor"),CONCATENATE("R3C",'Mapa R. Fiscal'!$O$26),"")</f>
        <v/>
      </c>
      <c r="AG38" s="184" t="str">
        <f>IF(AND('Mapa R. Fiscal'!$Y$27="Baja",'Mapa R. Fiscal'!$AA$27="Mayor"),CONCATENATE("R3C",'Mapa R. Fiscal'!$O$27),"")</f>
        <v/>
      </c>
      <c r="AH38" s="185" t="str">
        <f>IF(AND('Mapa R. Fiscal'!$Y$22="Baja",'Mapa R. Fiscal'!$AA$22="Catastrófico"),CONCATENATE("R3C",'Mapa R. Fiscal'!$O$22),"")</f>
        <v/>
      </c>
      <c r="AI38" s="186" t="str">
        <f>IF(AND('Mapa R. Fiscal'!$Y$23="Baja",'Mapa R. Fiscal'!$AA$23="Catastrófico"),CONCATENATE("R3C",'Mapa R. Fiscal'!$O$23),"")</f>
        <v/>
      </c>
      <c r="AJ38" s="186" t="str">
        <f>IF(AND('Mapa R. Fiscal'!$Y$24="Baja",'Mapa R. Fiscal'!$AA$24="Catastrófico"),CONCATENATE("R3C",'Mapa R. Fiscal'!$O$24),"")</f>
        <v/>
      </c>
      <c r="AK38" s="186" t="str">
        <f>IF(AND('Mapa R. Fiscal'!$Y$25="Baja",'Mapa R. Fiscal'!$AA$25="Catastrófico"),CONCATENATE("R3C",'Mapa R. Fiscal'!$O$25),"")</f>
        <v/>
      </c>
      <c r="AL38" s="186" t="str">
        <f>IF(AND('Mapa R. Fiscal'!$Y$26="Baja",'Mapa R. Fiscal'!$AA$26="Catastrófico"),CONCATENATE("R3C",'Mapa R. Fiscal'!$O$26),"")</f>
        <v/>
      </c>
      <c r="AM38" s="187" t="str">
        <f>IF(AND('Mapa R. Fiscal'!$Y$27="Baja",'Mapa R. Fiscal'!$AA$27="Catastrófico"),CONCATENATE("R3C",'Mapa R. Fiscal'!$O$27),"")</f>
        <v/>
      </c>
      <c r="AN38" s="14"/>
      <c r="AO38" s="1127"/>
      <c r="AP38" s="1128"/>
      <c r="AQ38" s="1128"/>
      <c r="AR38" s="1128"/>
      <c r="AS38" s="1128"/>
      <c r="AT38" s="112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15"/>
      <c r="C39" s="1015"/>
      <c r="D39" s="1016"/>
      <c r="E39" s="1104"/>
      <c r="F39" s="1103"/>
      <c r="G39" s="1103"/>
      <c r="H39" s="1103"/>
      <c r="I39" s="1103"/>
      <c r="J39" s="206" t="str">
        <f>IF(AND('Mapa R. Fiscal'!$Y$28="Baja",'Mapa R. Fiscal'!$AA$28="Leve"),CONCATENATE("R4C",'Mapa R. Fiscal'!$O$28),"")</f>
        <v/>
      </c>
      <c r="K39" s="207" t="str">
        <f>IF(AND('Mapa R. Fiscal'!$Y$29="Baja",'Mapa R. Fiscal'!$AA$29="Leve"),CONCATENATE("R4C",'Mapa R. Fiscal'!$O$29),"")</f>
        <v/>
      </c>
      <c r="L39" s="207" t="str">
        <f>IF(AND('Mapa R. Fiscal'!$Y$30="Baja",'Mapa R. Fiscal'!$AA$30="Leve"),CONCATENATE("R4C",'Mapa R. Fiscal'!$O$30),"")</f>
        <v/>
      </c>
      <c r="M39" s="207" t="str">
        <f>IF(AND('Mapa R. Fiscal'!$Y$31="Baja",'Mapa R. Fiscal'!$AA$31="Leve"),CONCATENATE("R4C",'Mapa R. Fiscal'!$O$31),"")</f>
        <v/>
      </c>
      <c r="N39" s="207" t="str">
        <f>IF(AND('Mapa R. Fiscal'!$Y$32="Baja",'Mapa R. Fiscal'!$AA$32="Leve"),CONCATENATE("R4C",'Mapa R. Fiscal'!$O$32),"")</f>
        <v/>
      </c>
      <c r="O39" s="208" t="str">
        <f>IF(AND('Mapa R. Fiscal'!$Y$33="Baja",'Mapa R. Fiscal'!$AA$33="Leve"),CONCATENATE("R4C",'Mapa R. Fiscal'!$O$33),"")</f>
        <v/>
      </c>
      <c r="P39" s="197" t="str">
        <f>IF(AND('Mapa R. Fiscal'!$Y$28="Baja",'Mapa R. Fiscal'!$AA$28="Menor"),CONCATENATE("R4C",'Mapa R. Fiscal'!$O$28),"")</f>
        <v/>
      </c>
      <c r="Q39" s="198" t="str">
        <f>IF(AND('Mapa R. Fiscal'!$Y$29="Baja",'Mapa R. Fiscal'!$AA$29="Menor"),CONCATENATE("R4C",'Mapa R. Fiscal'!$O$29),"")</f>
        <v/>
      </c>
      <c r="R39" s="198" t="str">
        <f>IF(AND('Mapa R. Fiscal'!$Y$30="Baja",'Mapa R. Fiscal'!$AA$30="Menor"),CONCATENATE("R4C",'Mapa R. Fiscal'!$O$30),"")</f>
        <v/>
      </c>
      <c r="S39" s="198" t="str">
        <f>IF(AND('Mapa R. Fiscal'!$Y$31="Baja",'Mapa R. Fiscal'!$AA$31="Menor"),CONCATENATE("R4C",'Mapa R. Fiscal'!$O$31),"")</f>
        <v/>
      </c>
      <c r="T39" s="198" t="str">
        <f>IF(AND('Mapa R. Fiscal'!$Y$32="Baja",'Mapa R. Fiscal'!$AA$32="Menor"),CONCATENATE("R4C",'Mapa R. Fiscal'!$O$32),"")</f>
        <v/>
      </c>
      <c r="U39" s="199" t="str">
        <f>IF(AND('Mapa R. Fiscal'!$Y$33="Baja",'Mapa R. Fiscal'!$AA$33="Menor"),CONCATENATE("R4C",'Mapa R. Fiscal'!$O$33),"")</f>
        <v/>
      </c>
      <c r="V39" s="197" t="str">
        <f>IF(AND('Mapa R. Fiscal'!$Y$28="Baja",'Mapa R. Fiscal'!$AA$28="Moderado"),CONCATENATE("R4C",'Mapa R. Fiscal'!$O$28),"")</f>
        <v/>
      </c>
      <c r="W39" s="198" t="str">
        <f>IF(AND('Mapa R. Fiscal'!$Y$29="Baja",'Mapa R. Fiscal'!$AA$29="Moderado"),CONCATENATE("R4C",'Mapa R. Fiscal'!$O$29),"")</f>
        <v/>
      </c>
      <c r="X39" s="198" t="str">
        <f>IF(AND('Mapa R. Fiscal'!$Y$30="Baja",'Mapa R. Fiscal'!$AA$30="Moderado"),CONCATENATE("R4C",'Mapa R. Fiscal'!$O$30),"")</f>
        <v/>
      </c>
      <c r="Y39" s="198" t="str">
        <f>IF(AND('Mapa R. Fiscal'!$Y$31="Baja",'Mapa R. Fiscal'!$AA$31="Moderado"),CONCATENATE("R4C",'Mapa R. Fiscal'!$O$31),"")</f>
        <v/>
      </c>
      <c r="Z39" s="198" t="str">
        <f>IF(AND('Mapa R. Fiscal'!$Y$32="Baja",'Mapa R. Fiscal'!$AA$32="Moderado"),CONCATENATE("R4C",'Mapa R. Fiscal'!$O$32),"")</f>
        <v/>
      </c>
      <c r="AA39" s="199" t="str">
        <f>IF(AND('Mapa R. Fiscal'!$Y$33="Baja",'Mapa R. Fiscal'!$AA$33="Moderado"),CONCATENATE("R4C",'Mapa R. Fiscal'!$O$33),"")</f>
        <v/>
      </c>
      <c r="AB39" s="182" t="str">
        <f>IF(AND('Mapa R. Fiscal'!$Y$28="Baja",'Mapa R. Fiscal'!$AA$28="Mayor"),CONCATENATE("R4C",'Mapa R. Fiscal'!$O$28),"")</f>
        <v/>
      </c>
      <c r="AC39" s="183" t="str">
        <f>IF(AND('Mapa R. Fiscal'!$Y$29="Baja",'Mapa R. Fiscal'!$AA$29="Mayor"),CONCATENATE("R4C",'Mapa R. Fiscal'!$O$29),"")</f>
        <v/>
      </c>
      <c r="AD39" s="183" t="str">
        <f>IF(AND('Mapa R. Fiscal'!$Y$30="Baja",'Mapa R. Fiscal'!$AA$30="Mayor"),CONCATENATE("R4C",'Mapa R. Fiscal'!$O$30),"")</f>
        <v/>
      </c>
      <c r="AE39" s="183" t="str">
        <f>IF(AND('Mapa R. Fiscal'!$Y$31="Baja",'Mapa R. Fiscal'!$AA$31="Mayor"),CONCATENATE("R4C",'Mapa R. Fiscal'!$O$31),"")</f>
        <v/>
      </c>
      <c r="AF39" s="183" t="str">
        <f>IF(AND('Mapa R. Fiscal'!$Y$32="Baja",'Mapa R. Fiscal'!$AA$32="Mayor"),CONCATENATE("R4C",'Mapa R. Fiscal'!$O$32),"")</f>
        <v/>
      </c>
      <c r="AG39" s="184" t="str">
        <f>IF(AND('Mapa R. Fiscal'!$Y$33="Baja",'Mapa R. Fiscal'!$AA$33="Mayor"),CONCATENATE("R4C",'Mapa R. Fiscal'!$O$33),"")</f>
        <v/>
      </c>
      <c r="AH39" s="185" t="str">
        <f>IF(AND('Mapa R. Fiscal'!$Y$28="Baja",'Mapa R. Fiscal'!$AA$28="Catastrófico"),CONCATENATE("R4C",'Mapa R. Fiscal'!$O$28),"")</f>
        <v/>
      </c>
      <c r="AI39" s="186" t="str">
        <f>IF(AND('Mapa R. Fiscal'!$Y$29="Baja",'Mapa R. Fiscal'!$AA$29="Catastrófico"),CONCATENATE("R4C",'Mapa R. Fiscal'!$O$29),"")</f>
        <v/>
      </c>
      <c r="AJ39" s="186" t="str">
        <f>IF(AND('Mapa R. Fiscal'!$Y$30="Baja",'Mapa R. Fiscal'!$AA$30="Catastrófico"),CONCATENATE("R4C",'Mapa R. Fiscal'!$O$30),"")</f>
        <v/>
      </c>
      <c r="AK39" s="186" t="str">
        <f>IF(AND('Mapa R. Fiscal'!$Y$31="Baja",'Mapa R. Fiscal'!$AA$31="Catastrófico"),CONCATENATE("R4C",'Mapa R. Fiscal'!$O$31),"")</f>
        <v/>
      </c>
      <c r="AL39" s="186" t="str">
        <f>IF(AND('Mapa R. Fiscal'!$Y$32="Baja",'Mapa R. Fiscal'!$AA$32="Catastrófico"),CONCATENATE("R4C",'Mapa R. Fiscal'!$O$32),"")</f>
        <v/>
      </c>
      <c r="AM39" s="187" t="str">
        <f>IF(AND('Mapa R. Fiscal'!$Y$33="Baja",'Mapa R. Fiscal'!$AA$33="Catastrófico"),CONCATENATE("R4C",'Mapa R. Fiscal'!$O$33),"")</f>
        <v/>
      </c>
      <c r="AN39" s="14"/>
      <c r="AO39" s="1127"/>
      <c r="AP39" s="1128"/>
      <c r="AQ39" s="1128"/>
      <c r="AR39" s="1128"/>
      <c r="AS39" s="1128"/>
      <c r="AT39" s="112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15"/>
      <c r="C40" s="1015"/>
      <c r="D40" s="1016"/>
      <c r="E40" s="1104"/>
      <c r="F40" s="1103"/>
      <c r="G40" s="1103"/>
      <c r="H40" s="1103"/>
      <c r="I40" s="1103"/>
      <c r="J40" s="206" t="str">
        <f>IF(AND('Mapa R. Fiscal'!$Y$34="Baja",'Mapa R. Fiscal'!$AA$34="Leve"),CONCATENATE("R5C",'Mapa R. Fiscal'!$O$34),"")</f>
        <v/>
      </c>
      <c r="K40" s="207" t="str">
        <f>IF(AND('Mapa R. Fiscal'!$Y$35="Baja",'Mapa R. Fiscal'!$AA$35="Leve"),CONCATENATE("R5C",'Mapa R. Fiscal'!$O$35),"")</f>
        <v/>
      </c>
      <c r="L40" s="207" t="str">
        <f>IF(AND('Mapa R. Fiscal'!$Y$36="Baja",'Mapa R. Fiscal'!$AA$36="Leve"),CONCATENATE("R5C",'Mapa R. Fiscal'!$O$36),"")</f>
        <v/>
      </c>
      <c r="M40" s="207" t="str">
        <f>IF(AND('Mapa R. Fiscal'!$Y$37="Baja",'Mapa R. Fiscal'!$AA$37="Leve"),CONCATENATE("R5C",'Mapa R. Fiscal'!$O$37),"")</f>
        <v/>
      </c>
      <c r="N40" s="207" t="str">
        <f>IF(AND('Mapa R. Fiscal'!$Y$38="Baja",'Mapa R. Fiscal'!$AA$38="Leve"),CONCATENATE("R5C",'Mapa R. Fiscal'!$O$38),"")</f>
        <v/>
      </c>
      <c r="O40" s="208" t="str">
        <f>IF(AND('Mapa R. Fiscal'!$Y$39="Baja",'Mapa R. Fiscal'!$AA$39="Leve"),CONCATENATE("R5C",'Mapa R. Fiscal'!$O$39),"")</f>
        <v/>
      </c>
      <c r="P40" s="197" t="str">
        <f>IF(AND('Mapa R. Fiscal'!$Y$34="Baja",'Mapa R. Fiscal'!$AA$34="Menor"),CONCATENATE("R5C",'Mapa R. Fiscal'!$O$34),"")</f>
        <v/>
      </c>
      <c r="Q40" s="198" t="str">
        <f>IF(AND('Mapa R. Fiscal'!$Y$35="Baja",'Mapa R. Fiscal'!$AA$35="Menor"),CONCATENATE("R5C",'Mapa R. Fiscal'!$O$35),"")</f>
        <v/>
      </c>
      <c r="R40" s="198" t="str">
        <f>IF(AND('Mapa R. Fiscal'!$Y$36="Baja",'Mapa R. Fiscal'!$AA$36="Menor"),CONCATENATE("R5C",'Mapa R. Fiscal'!$O$36),"")</f>
        <v/>
      </c>
      <c r="S40" s="198" t="str">
        <f>IF(AND('Mapa R. Fiscal'!$Y$37="Baja",'Mapa R. Fiscal'!$AA$37="Menor"),CONCATENATE("R5C",'Mapa R. Fiscal'!$O$37),"")</f>
        <v/>
      </c>
      <c r="T40" s="198" t="str">
        <f>IF(AND('Mapa R. Fiscal'!$Y$38="Baja",'Mapa R. Fiscal'!$AA$38="Menor"),CONCATENATE("R5C",'Mapa R. Fiscal'!$O$38),"")</f>
        <v/>
      </c>
      <c r="U40" s="199" t="str">
        <f>IF(AND('Mapa R. Fiscal'!$Y$39="Baja",'Mapa R. Fiscal'!$AA$39="Menor"),CONCATENATE("R5C",'Mapa R. Fiscal'!$O$39),"")</f>
        <v/>
      </c>
      <c r="V40" s="197" t="str">
        <f>IF(AND('Mapa R. Fiscal'!$Y$34="Baja",'Mapa R. Fiscal'!$AA$34="Moderado"),CONCATENATE("R5C",'Mapa R. Fiscal'!$O$34),"")</f>
        <v/>
      </c>
      <c r="W40" s="198" t="str">
        <f>IF(AND('Mapa R. Fiscal'!$Y$35="Baja",'Mapa R. Fiscal'!$AA$35="Moderado"),CONCATENATE("R5C",'Mapa R. Fiscal'!$O$35),"")</f>
        <v/>
      </c>
      <c r="X40" s="198" t="str">
        <f>IF(AND('Mapa R. Fiscal'!$Y$36="Baja",'Mapa R. Fiscal'!$AA$36="Moderado"),CONCATENATE("R5C",'Mapa R. Fiscal'!$O$36),"")</f>
        <v/>
      </c>
      <c r="Y40" s="198" t="str">
        <f>IF(AND('Mapa R. Fiscal'!$Y$37="Baja",'Mapa R. Fiscal'!$AA$37="Moderado"),CONCATENATE("R5C",'Mapa R. Fiscal'!$O$37),"")</f>
        <v/>
      </c>
      <c r="Z40" s="198" t="str">
        <f>IF(AND('Mapa R. Fiscal'!$Y$38="Baja",'Mapa R. Fiscal'!$AA$38="Moderado"),CONCATENATE("R5C",'Mapa R. Fiscal'!$O$38),"")</f>
        <v/>
      </c>
      <c r="AA40" s="199" t="str">
        <f>IF(AND('Mapa R. Fiscal'!$Y$39="Baja",'Mapa R. Fiscal'!$AA$39="Moderado"),CONCATENATE("R5C",'Mapa R. Fiscal'!$O$39),"")</f>
        <v/>
      </c>
      <c r="AB40" s="182" t="str">
        <f>IF(AND('Mapa R. Fiscal'!$Y$34="Baja",'Mapa R. Fiscal'!$AA$34="Mayor"),CONCATENATE("R5C",'Mapa R. Fiscal'!$O$34),"")</f>
        <v/>
      </c>
      <c r="AC40" s="183" t="str">
        <f>IF(AND('Mapa R. Fiscal'!$Y$35="Baja",'Mapa R. Fiscal'!$AA$35="Mayor"),CONCATENATE("R5C",'Mapa R. Fiscal'!$O$35),"")</f>
        <v/>
      </c>
      <c r="AD40" s="183" t="str">
        <f>IF(AND('Mapa R. Fiscal'!$Y$36="Baja",'Mapa R. Fiscal'!$AA$36="Mayor"),CONCATENATE("R5C",'Mapa R. Fiscal'!$O$36),"")</f>
        <v/>
      </c>
      <c r="AE40" s="183" t="str">
        <f>IF(AND('Mapa R. Fiscal'!$Y$37="Baja",'Mapa R. Fiscal'!$AA$37="Mayor"),CONCATENATE("R5C",'Mapa R. Fiscal'!$O$37),"")</f>
        <v/>
      </c>
      <c r="AF40" s="183" t="str">
        <f>IF(AND('Mapa R. Fiscal'!$Y$38="Baja",'Mapa R. Fiscal'!$AA$38="Mayor"),CONCATENATE("R5C",'Mapa R. Fiscal'!$O$38),"")</f>
        <v/>
      </c>
      <c r="AG40" s="184" t="str">
        <f>IF(AND('Mapa R. Fiscal'!$Y$39="Baja",'Mapa R. Fiscal'!$AA$39="Mayor"),CONCATENATE("R5C",'Mapa R. Fiscal'!$O$39),"")</f>
        <v/>
      </c>
      <c r="AH40" s="185" t="str">
        <f>IF(AND('Mapa R. Fiscal'!$Y$34="Baja",'Mapa R. Fiscal'!$AA$34="Catastrófico"),CONCATENATE("R5C",'Mapa R. Fiscal'!$O$34),"")</f>
        <v/>
      </c>
      <c r="AI40" s="186" t="str">
        <f>IF(AND('Mapa R. Fiscal'!$Y$35="Baja",'Mapa R. Fiscal'!$AA$35="Catastrófico"),CONCATENATE("R5C",'Mapa R. Fiscal'!$O$35),"")</f>
        <v/>
      </c>
      <c r="AJ40" s="186" t="str">
        <f>IF(AND('Mapa R. Fiscal'!$Y$36="Baja",'Mapa R. Fiscal'!$AA$36="Catastrófico"),CONCATENATE("R5C",'Mapa R. Fiscal'!$O$36),"")</f>
        <v/>
      </c>
      <c r="AK40" s="186" t="str">
        <f>IF(AND('Mapa R. Fiscal'!$Y$37="Baja",'Mapa R. Fiscal'!$AA$37="Catastrófico"),CONCATENATE("R5C",'Mapa R. Fiscal'!$O$37),"")</f>
        <v/>
      </c>
      <c r="AL40" s="186" t="str">
        <f>IF(AND('Mapa R. Fiscal'!$Y$38="Baja",'Mapa R. Fiscal'!$AA$38="Catastrófico"),CONCATENATE("R5C",'Mapa R. Fiscal'!$O$38),"")</f>
        <v/>
      </c>
      <c r="AM40" s="187" t="str">
        <f>IF(AND('Mapa R. Fiscal'!$Y$39="Baja",'Mapa R. Fiscal'!$AA$39="Catastrófico"),CONCATENATE("R5C",'Mapa R. Fiscal'!$O$39),"")</f>
        <v/>
      </c>
      <c r="AN40" s="14"/>
      <c r="AO40" s="1127"/>
      <c r="AP40" s="1128"/>
      <c r="AQ40" s="1128"/>
      <c r="AR40" s="1128"/>
      <c r="AS40" s="1128"/>
      <c r="AT40" s="112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15"/>
      <c r="C41" s="1015"/>
      <c r="D41" s="1016"/>
      <c r="E41" s="1104"/>
      <c r="F41" s="1103"/>
      <c r="G41" s="1103"/>
      <c r="H41" s="1103"/>
      <c r="I41" s="1103"/>
      <c r="J41" s="206" t="str">
        <f>IF(AND('Mapa R. Fiscal'!$Y$40="Baja",'Mapa R. Fiscal'!$AA$40="Leve"),CONCATENATE("R6C",'Mapa R. Fiscal'!$O$40),"")</f>
        <v/>
      </c>
      <c r="K41" s="207" t="str">
        <f>IF(AND('Mapa R. Fiscal'!$Y$41="Baja",'Mapa R. Fiscal'!$AA$41="Leve"),CONCATENATE("R6C",'Mapa R. Fiscal'!$O$41),"")</f>
        <v/>
      </c>
      <c r="L41" s="207" t="str">
        <f>IF(AND('Mapa R. Fiscal'!$Y$42="Baja",'Mapa R. Fiscal'!$AA$42="Leve"),CONCATENATE("R6C",'Mapa R. Fiscal'!$O$42),"")</f>
        <v/>
      </c>
      <c r="M41" s="207" t="str">
        <f>IF(AND('Mapa R. Fiscal'!$Y$43="Baja",'Mapa R. Fiscal'!$AA$43="Leve"),CONCATENATE("R6C",'Mapa R. Fiscal'!$O$43),"")</f>
        <v/>
      </c>
      <c r="N41" s="207" t="str">
        <f>IF(AND('Mapa R. Fiscal'!$Y$44="Baja",'Mapa R. Fiscal'!$AA$44="Leve"),CONCATENATE("R6C",'Mapa R. Fiscal'!$O$44),"")</f>
        <v/>
      </c>
      <c r="O41" s="208" t="str">
        <f>IF(AND('Mapa R. Fiscal'!$Y$45="Baja",'Mapa R. Fiscal'!$AA$45="Leve"),CONCATENATE("R6C",'Mapa R. Fiscal'!$O$45),"")</f>
        <v/>
      </c>
      <c r="P41" s="197" t="str">
        <f>IF(AND('Mapa R. Fiscal'!$Y$40="Baja",'Mapa R. Fiscal'!$AA$40="Menor"),CONCATENATE("R6C",'Mapa R. Fiscal'!$O$40),"")</f>
        <v/>
      </c>
      <c r="Q41" s="198" t="str">
        <f>IF(AND('Mapa R. Fiscal'!$Y$41="Baja",'Mapa R. Fiscal'!$AA$41="Menor"),CONCATENATE("R6C",'Mapa R. Fiscal'!$O$41),"")</f>
        <v/>
      </c>
      <c r="R41" s="198" t="str">
        <f>IF(AND('Mapa R. Fiscal'!$Y$42="Baja",'Mapa R. Fiscal'!$AA$42="Menor"),CONCATENATE("R6C",'Mapa R. Fiscal'!$O$42),"")</f>
        <v/>
      </c>
      <c r="S41" s="198" t="str">
        <f>IF(AND('Mapa R. Fiscal'!$Y$43="Baja",'Mapa R. Fiscal'!$AA$43="Menor"),CONCATENATE("R6C",'Mapa R. Fiscal'!$O$43),"")</f>
        <v/>
      </c>
      <c r="T41" s="198" t="str">
        <f>IF(AND('Mapa R. Fiscal'!$Y$44="Baja",'Mapa R. Fiscal'!$AA$44="Menor"),CONCATENATE("R6C",'Mapa R. Fiscal'!$O$44),"")</f>
        <v/>
      </c>
      <c r="U41" s="199" t="str">
        <f>IF(AND('Mapa R. Fiscal'!$Y$45="Baja",'Mapa R. Fiscal'!$AA$45="Menor"),CONCATENATE("R6C",'Mapa R. Fiscal'!$O$45),"")</f>
        <v/>
      </c>
      <c r="V41" s="197" t="str">
        <f>IF(AND('Mapa R. Fiscal'!$Y$40="Baja",'Mapa R. Fiscal'!$AA$40="Moderado"),CONCATENATE("R6C",'Mapa R. Fiscal'!$O$40),"")</f>
        <v/>
      </c>
      <c r="W41" s="198" t="str">
        <f>IF(AND('Mapa R. Fiscal'!$Y$41="Baja",'Mapa R. Fiscal'!$AA$41="Moderado"),CONCATENATE("R6C",'Mapa R. Fiscal'!$O$41),"")</f>
        <v/>
      </c>
      <c r="X41" s="198" t="str">
        <f>IF(AND('Mapa R. Fiscal'!$Y$42="Baja",'Mapa R. Fiscal'!$AA$42="Moderado"),CONCATENATE("R6C",'Mapa R. Fiscal'!$O$42),"")</f>
        <v/>
      </c>
      <c r="Y41" s="198" t="str">
        <f>IF(AND('Mapa R. Fiscal'!$Y$43="Baja",'Mapa R. Fiscal'!$AA$43="Moderado"),CONCATENATE("R6C",'Mapa R. Fiscal'!$O$43),"")</f>
        <v/>
      </c>
      <c r="Z41" s="198" t="str">
        <f>IF(AND('Mapa R. Fiscal'!$Y$44="Baja",'Mapa R. Fiscal'!$AA$44="Moderado"),CONCATENATE("R6C",'Mapa R. Fiscal'!$O$44),"")</f>
        <v/>
      </c>
      <c r="AA41" s="199" t="str">
        <f>IF(AND('Mapa R. Fiscal'!$Y$45="Baja",'Mapa R. Fiscal'!$AA$45="Moderado"),CONCATENATE("R6C",'Mapa R. Fiscal'!$O$45),"")</f>
        <v/>
      </c>
      <c r="AB41" s="182" t="str">
        <f>IF(AND('Mapa R. Fiscal'!$Y$40="Baja",'Mapa R. Fiscal'!$AA$40="Mayor"),CONCATENATE("R6C",'Mapa R. Fiscal'!$O$40),"")</f>
        <v/>
      </c>
      <c r="AC41" s="183" t="str">
        <f>IF(AND('Mapa R. Fiscal'!$Y$41="Baja",'Mapa R. Fiscal'!$AA$41="Mayor"),CONCATENATE("R6C",'Mapa R. Fiscal'!$O$41),"")</f>
        <v/>
      </c>
      <c r="AD41" s="183" t="str">
        <f>IF(AND('Mapa R. Fiscal'!$Y$42="Baja",'Mapa R. Fiscal'!$AA$42="Mayor"),CONCATENATE("R6C",'Mapa R. Fiscal'!$O$42),"")</f>
        <v/>
      </c>
      <c r="AE41" s="183" t="str">
        <f>IF(AND('Mapa R. Fiscal'!$Y$43="Baja",'Mapa R. Fiscal'!$AA$43="Mayor"),CONCATENATE("R6C",'Mapa R. Fiscal'!$O$43),"")</f>
        <v/>
      </c>
      <c r="AF41" s="183" t="str">
        <f>IF(AND('Mapa R. Fiscal'!$Y$44="Baja",'Mapa R. Fiscal'!$AA$44="Mayor"),CONCATENATE("R6C",'Mapa R. Fiscal'!$O$44),"")</f>
        <v/>
      </c>
      <c r="AG41" s="184" t="str">
        <f>IF(AND('Mapa R. Fiscal'!$Y$45="Baja",'Mapa R. Fiscal'!$AA$45="Mayor"),CONCATENATE("R6C",'Mapa R. Fiscal'!$O$45),"")</f>
        <v/>
      </c>
      <c r="AH41" s="185" t="str">
        <f>IF(AND('Mapa R. Fiscal'!$Y$40="Baja",'Mapa R. Fiscal'!$AA$40="Catastrófico"),CONCATENATE("R6C",'Mapa R. Fiscal'!$O$40),"")</f>
        <v/>
      </c>
      <c r="AI41" s="186" t="str">
        <f>IF(AND('Mapa R. Fiscal'!$Y$41="Baja",'Mapa R. Fiscal'!$AA$41="Catastrófico"),CONCATENATE("R6C",'Mapa R. Fiscal'!$O$41),"")</f>
        <v/>
      </c>
      <c r="AJ41" s="186" t="str">
        <f>IF(AND('Mapa R. Fiscal'!$Y$42="Baja",'Mapa R. Fiscal'!$AA$42="Catastrófico"),CONCATENATE("R6C",'Mapa R. Fiscal'!$O$42),"")</f>
        <v/>
      </c>
      <c r="AK41" s="186" t="str">
        <f>IF(AND('Mapa R. Fiscal'!$Y$43="Baja",'Mapa R. Fiscal'!$AA$43="Catastrófico"),CONCATENATE("R6C",'Mapa R. Fiscal'!$O$43),"")</f>
        <v/>
      </c>
      <c r="AL41" s="186" t="str">
        <f>IF(AND('Mapa R. Fiscal'!$Y$44="Baja",'Mapa R. Fiscal'!$AA$44="Catastrófico"),CONCATENATE("R6C",'Mapa R. Fiscal'!$O$44),"")</f>
        <v/>
      </c>
      <c r="AM41" s="187" t="str">
        <f>IF(AND('Mapa R. Fiscal'!$Y$45="Baja",'Mapa R. Fiscal'!$AA$45="Catastrófico"),CONCATENATE("R6C",'Mapa R. Fiscal'!$O$45),"")</f>
        <v/>
      </c>
      <c r="AN41" s="14"/>
      <c r="AO41" s="1127"/>
      <c r="AP41" s="1128"/>
      <c r="AQ41" s="1128"/>
      <c r="AR41" s="1128"/>
      <c r="AS41" s="1128"/>
      <c r="AT41" s="112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15"/>
      <c r="C42" s="1015"/>
      <c r="D42" s="1016"/>
      <c r="E42" s="1104"/>
      <c r="F42" s="1103"/>
      <c r="G42" s="1103"/>
      <c r="H42" s="1103"/>
      <c r="I42" s="1103"/>
      <c r="J42" s="206" t="str">
        <f>IF(AND('Mapa R. Fiscal'!$Y$46="Baja",'Mapa R. Fiscal'!$AA$46="Leve"),CONCATENATE("R7C",'Mapa R. Fiscal'!$O$46),"")</f>
        <v/>
      </c>
      <c r="K42" s="207" t="str">
        <f>IF(AND('Mapa R. Fiscal'!$Y$47="Baja",'Mapa R. Fiscal'!$AA$47="Leve"),CONCATENATE("R7C",'Mapa R. Fiscal'!$O$47),"")</f>
        <v/>
      </c>
      <c r="L42" s="207" t="str">
        <f>IF(AND('Mapa R. Fiscal'!$Y$48="Baja",'Mapa R. Fiscal'!$AA$48="Leve"),CONCATENATE("R7C",'Mapa R. Fiscal'!$O$48),"")</f>
        <v/>
      </c>
      <c r="M42" s="207" t="str">
        <f>IF(AND('Mapa R. Fiscal'!$Y$49="Baja",'Mapa R. Fiscal'!$AA$49="Leve"),CONCATENATE("R7C",'Mapa R. Fiscal'!$O$49),"")</f>
        <v/>
      </c>
      <c r="N42" s="207" t="str">
        <f>IF(AND('Mapa R. Fiscal'!$Y$50="Baja",'Mapa R. Fiscal'!$AA$50="Leve"),CONCATENATE("R7C",'Mapa R. Fiscal'!$O$50),"")</f>
        <v/>
      </c>
      <c r="O42" s="208" t="str">
        <f>IF(AND('Mapa R. Fiscal'!$Y$51="Baja",'Mapa R. Fiscal'!$AA$51="Leve"),CONCATENATE("R7C",'Mapa R. Fiscal'!$O$51),"")</f>
        <v/>
      </c>
      <c r="P42" s="197" t="str">
        <f>IF(AND('Mapa R. Fiscal'!$Y$46="Baja",'Mapa R. Fiscal'!$AA$46="Menor"),CONCATENATE("R7C",'Mapa R. Fiscal'!$O$46),"")</f>
        <v/>
      </c>
      <c r="Q42" s="198" t="str">
        <f>IF(AND('Mapa R. Fiscal'!$Y$47="Baja",'Mapa R. Fiscal'!$AA$47="Menor"),CONCATENATE("R7C",'Mapa R. Fiscal'!$O$47),"")</f>
        <v/>
      </c>
      <c r="R42" s="198" t="str">
        <f>IF(AND('Mapa R. Fiscal'!$Y$48="Baja",'Mapa R. Fiscal'!$AA$48="Menor"),CONCATENATE("R7C",'Mapa R. Fiscal'!$O$48),"")</f>
        <v/>
      </c>
      <c r="S42" s="198" t="str">
        <f>IF(AND('Mapa R. Fiscal'!$Y$49="Baja",'Mapa R. Fiscal'!$AA$49="Menor"),CONCATENATE("R7C",'Mapa R. Fiscal'!$O$49),"")</f>
        <v/>
      </c>
      <c r="T42" s="198" t="str">
        <f>IF(AND('Mapa R. Fiscal'!$Y$50="Baja",'Mapa R. Fiscal'!$AA$50="Menor"),CONCATENATE("R7C",'Mapa R. Fiscal'!$O$50),"")</f>
        <v/>
      </c>
      <c r="U42" s="199" t="str">
        <f>IF(AND('Mapa R. Fiscal'!$Y$51="Baja",'Mapa R. Fiscal'!$AA$51="Menor"),CONCATENATE("R7C",'Mapa R. Fiscal'!$O$51),"")</f>
        <v/>
      </c>
      <c r="V42" s="197" t="str">
        <f>IF(AND('Mapa R. Fiscal'!$Y$46="Baja",'Mapa R. Fiscal'!$AA$46="Moderado"),CONCATENATE("R7C",'Mapa R. Fiscal'!$O$46),"")</f>
        <v/>
      </c>
      <c r="W42" s="198" t="str">
        <f>IF(AND('Mapa R. Fiscal'!$Y$47="Baja",'Mapa R. Fiscal'!$AA$47="Moderado"),CONCATENATE("R7C",'Mapa R. Fiscal'!$O$47),"")</f>
        <v/>
      </c>
      <c r="X42" s="198" t="str">
        <f>IF(AND('Mapa R. Fiscal'!$Y$48="Baja",'Mapa R. Fiscal'!$AA$48="Moderado"),CONCATENATE("R7C",'Mapa R. Fiscal'!$O$48),"")</f>
        <v/>
      </c>
      <c r="Y42" s="198" t="str">
        <f>IF(AND('Mapa R. Fiscal'!$Y$49="Baja",'Mapa R. Fiscal'!$AA$49="Moderado"),CONCATENATE("R7C",'Mapa R. Fiscal'!$O$49),"")</f>
        <v/>
      </c>
      <c r="Z42" s="198" t="str">
        <f>IF(AND('Mapa R. Fiscal'!$Y$50="Baja",'Mapa R. Fiscal'!$AA$50="Moderado"),CONCATENATE("R7C",'Mapa R. Fiscal'!$O$50),"")</f>
        <v/>
      </c>
      <c r="AA42" s="199" t="str">
        <f>IF(AND('Mapa R. Fiscal'!$Y$51="Baja",'Mapa R. Fiscal'!$AA$51="Moderado"),CONCATENATE("R7C",'Mapa R. Fiscal'!$O$51),"")</f>
        <v/>
      </c>
      <c r="AB42" s="182" t="str">
        <f>IF(AND('Mapa R. Fiscal'!$Y$46="Baja",'Mapa R. Fiscal'!$AA$46="Mayor"),CONCATENATE("R7C",'Mapa R. Fiscal'!$O$46),"")</f>
        <v/>
      </c>
      <c r="AC42" s="183" t="str">
        <f>IF(AND('Mapa R. Fiscal'!$Y$47="Baja",'Mapa R. Fiscal'!$AA$47="Mayor"),CONCATENATE("R7C",'Mapa R. Fiscal'!$O$47),"")</f>
        <v/>
      </c>
      <c r="AD42" s="183" t="str">
        <f>IF(AND('Mapa R. Fiscal'!$Y$48="Baja",'Mapa R. Fiscal'!$AA$48="Mayor"),CONCATENATE("R7C",'Mapa R. Fiscal'!$O$48),"")</f>
        <v/>
      </c>
      <c r="AE42" s="183" t="str">
        <f>IF(AND('Mapa R. Fiscal'!$Y$49="Baja",'Mapa R. Fiscal'!$AA$49="Mayor"),CONCATENATE("R7C",'Mapa R. Fiscal'!$O$49),"")</f>
        <v/>
      </c>
      <c r="AF42" s="183" t="str">
        <f>IF(AND('Mapa R. Fiscal'!$Y$50="Baja",'Mapa R. Fiscal'!$AA$50="Mayor"),CONCATENATE("R7C",'Mapa R. Fiscal'!$O$50),"")</f>
        <v/>
      </c>
      <c r="AG42" s="184" t="str">
        <f>IF(AND('Mapa R. Fiscal'!$Y$51="Baja",'Mapa R. Fiscal'!$AA$51="Mayor"),CONCATENATE("R7C",'Mapa R. Fiscal'!$O$51),"")</f>
        <v/>
      </c>
      <c r="AH42" s="185" t="str">
        <f>IF(AND('Mapa R. Fiscal'!$Y$46="Baja",'Mapa R. Fiscal'!$AA$46="Catastrófico"),CONCATENATE("R7C",'Mapa R. Fiscal'!$O$46),"")</f>
        <v/>
      </c>
      <c r="AI42" s="186" t="str">
        <f>IF(AND('Mapa R. Fiscal'!$Y$47="Baja",'Mapa R. Fiscal'!$AA$47="Catastrófico"),CONCATENATE("R7C",'Mapa R. Fiscal'!$O$47),"")</f>
        <v/>
      </c>
      <c r="AJ42" s="186" t="str">
        <f>IF(AND('Mapa R. Fiscal'!$Y$48="Baja",'Mapa R. Fiscal'!$AA$48="Catastrófico"),CONCATENATE("R7C",'Mapa R. Fiscal'!$O$48),"")</f>
        <v/>
      </c>
      <c r="AK42" s="186" t="str">
        <f>IF(AND('Mapa R. Fiscal'!$Y$49="Baja",'Mapa R. Fiscal'!$AA$49="Catastrófico"),CONCATENATE("R7C",'Mapa R. Fiscal'!$O$49),"")</f>
        <v/>
      </c>
      <c r="AL42" s="186" t="str">
        <f>IF(AND('Mapa R. Fiscal'!$Y$50="Baja",'Mapa R. Fiscal'!$AA$50="Catastrófico"),CONCATENATE("R7C",'Mapa R. Fiscal'!$O$50),"")</f>
        <v/>
      </c>
      <c r="AM42" s="187" t="str">
        <f>IF(AND('Mapa R. Fiscal'!$Y$51="Baja",'Mapa R. Fiscal'!$AA$51="Catastrófico"),CONCATENATE("R7C",'Mapa R. Fiscal'!$O$51),"")</f>
        <v/>
      </c>
      <c r="AN42" s="14"/>
      <c r="AO42" s="1127"/>
      <c r="AP42" s="1128"/>
      <c r="AQ42" s="1128"/>
      <c r="AR42" s="1128"/>
      <c r="AS42" s="1128"/>
      <c r="AT42" s="112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15"/>
      <c r="C43" s="1015"/>
      <c r="D43" s="1016"/>
      <c r="E43" s="1104"/>
      <c r="F43" s="1103"/>
      <c r="G43" s="1103"/>
      <c r="H43" s="1103"/>
      <c r="I43" s="1103"/>
      <c r="J43" s="206" t="str">
        <f>IF(AND('Mapa R. Fiscal'!$Y$52="Baja",'Mapa R. Fiscal'!$AA$52="Leve"),CONCATENATE("R8C",'Mapa R. Fiscal'!$O$52),"")</f>
        <v/>
      </c>
      <c r="K43" s="207" t="str">
        <f>IF(AND('Mapa R. Fiscal'!$Y$53="Baja",'Mapa R. Fiscal'!$AA$53="Leve"),CONCATENATE("R8C",'Mapa R. Fiscal'!$O$53),"")</f>
        <v/>
      </c>
      <c r="L43" s="207" t="str">
        <f>IF(AND('Mapa R. Fiscal'!$Y$54="Baja",'Mapa R. Fiscal'!$AA$54="Leve"),CONCATENATE("R8C",'Mapa R. Fiscal'!$O$54),"")</f>
        <v/>
      </c>
      <c r="M43" s="207" t="str">
        <f>IF(AND('Mapa R. Fiscal'!$Y$55="Baja",'Mapa R. Fiscal'!$AA$55="Leve"),CONCATENATE("R8C",'Mapa R. Fiscal'!$O$55),"")</f>
        <v/>
      </c>
      <c r="N43" s="207" t="str">
        <f>IF(AND('Mapa R. Fiscal'!$Y$56="Baja",'Mapa R. Fiscal'!$AA$56="Leve"),CONCATENATE("R8C",'Mapa R. Fiscal'!$O$56),"")</f>
        <v/>
      </c>
      <c r="O43" s="208" t="str">
        <f>IF(AND('Mapa R. Fiscal'!$Y$57="Baja",'Mapa R. Fiscal'!$AA$57="Leve"),CONCATENATE("R8C",'Mapa R. Fiscal'!$O$57),"")</f>
        <v/>
      </c>
      <c r="P43" s="197" t="str">
        <f>IF(AND('Mapa R. Fiscal'!$Y$52="Baja",'Mapa R. Fiscal'!$AA$52="Menor"),CONCATENATE("R8C",'Mapa R. Fiscal'!$O$52),"")</f>
        <v/>
      </c>
      <c r="Q43" s="198" t="str">
        <f>IF(AND('Mapa R. Fiscal'!$Y$53="Baja",'Mapa R. Fiscal'!$AA$53="Menor"),CONCATENATE("R8C",'Mapa R. Fiscal'!$O$53),"")</f>
        <v/>
      </c>
      <c r="R43" s="198" t="str">
        <f>IF(AND('Mapa R. Fiscal'!$Y$54="Baja",'Mapa R. Fiscal'!$AA$54="Menor"),CONCATENATE("R8C",'Mapa R. Fiscal'!$O$54),"")</f>
        <v/>
      </c>
      <c r="S43" s="198" t="str">
        <f>IF(AND('Mapa R. Fiscal'!$Y$55="Baja",'Mapa R. Fiscal'!$AA$55="Menor"),CONCATENATE("R8C",'Mapa R. Fiscal'!$O$55),"")</f>
        <v/>
      </c>
      <c r="T43" s="198" t="str">
        <f>IF(AND('Mapa R. Fiscal'!$Y$56="Baja",'Mapa R. Fiscal'!$AA$56="Menor"),CONCATENATE("R8C",'Mapa R. Fiscal'!$O$56),"")</f>
        <v/>
      </c>
      <c r="U43" s="199" t="str">
        <f>IF(AND('Mapa R. Fiscal'!$Y$57="Baja",'Mapa R. Fiscal'!$AA$57="Menor"),CONCATENATE("R8C",'Mapa R. Fiscal'!$O$57),"")</f>
        <v/>
      </c>
      <c r="V43" s="197" t="str">
        <f>IF(AND('Mapa R. Fiscal'!$Y$52="Baja",'Mapa R. Fiscal'!$AA$52="Moderado"),CONCATENATE("R8C",'Mapa R. Fiscal'!$O$52),"")</f>
        <v/>
      </c>
      <c r="W43" s="198" t="str">
        <f>IF(AND('Mapa R. Fiscal'!$Y$53="Baja",'Mapa R. Fiscal'!$AA$53="Moderado"),CONCATENATE("R8C",'Mapa R. Fiscal'!$O$53),"")</f>
        <v/>
      </c>
      <c r="X43" s="198" t="str">
        <f>IF(AND('Mapa R. Fiscal'!$Y$54="Baja",'Mapa R. Fiscal'!$AA$54="Moderado"),CONCATENATE("R8C",'Mapa R. Fiscal'!$O$54),"")</f>
        <v/>
      </c>
      <c r="Y43" s="198" t="str">
        <f>IF(AND('Mapa R. Fiscal'!$Y$55="Baja",'Mapa R. Fiscal'!$AA$55="Moderado"),CONCATENATE("R8C",'Mapa R. Fiscal'!$O$55),"")</f>
        <v/>
      </c>
      <c r="Z43" s="198" t="str">
        <f>IF(AND('Mapa R. Fiscal'!$Y$56="Baja",'Mapa R. Fiscal'!$AA$56="Moderado"),CONCATENATE("R8C",'Mapa R. Fiscal'!$O$56),"")</f>
        <v/>
      </c>
      <c r="AA43" s="199" t="str">
        <f>IF(AND('Mapa R. Fiscal'!$Y$57="Baja",'Mapa R. Fiscal'!$AA$57="Moderado"),CONCATENATE("R8C",'Mapa R. Fiscal'!$O$57),"")</f>
        <v/>
      </c>
      <c r="AB43" s="182" t="str">
        <f>IF(AND('Mapa R. Fiscal'!$Y$52="Baja",'Mapa R. Fiscal'!$AA$52="Mayor"),CONCATENATE("R8C",'Mapa R. Fiscal'!$O$52),"")</f>
        <v/>
      </c>
      <c r="AC43" s="183" t="str">
        <f>IF(AND('Mapa R. Fiscal'!$Y$53="Baja",'Mapa R. Fiscal'!$AA$53="Mayor"),CONCATENATE("R8C",'Mapa R. Fiscal'!$O$53),"")</f>
        <v/>
      </c>
      <c r="AD43" s="183" t="str">
        <f>IF(AND('Mapa R. Fiscal'!$Y$54="Baja",'Mapa R. Fiscal'!$AA$54="Mayor"),CONCATENATE("R8C",'Mapa R. Fiscal'!$O$54),"")</f>
        <v/>
      </c>
      <c r="AE43" s="183" t="str">
        <f>IF(AND('Mapa R. Fiscal'!$Y$55="Baja",'Mapa R. Fiscal'!$AA$55="Mayor"),CONCATENATE("R8C",'Mapa R. Fiscal'!$O$55),"")</f>
        <v/>
      </c>
      <c r="AF43" s="183" t="str">
        <f>IF(AND('Mapa R. Fiscal'!$Y$56="Baja",'Mapa R. Fiscal'!$AA$56="Mayor"),CONCATENATE("R8C",'Mapa R. Fiscal'!$O$56),"")</f>
        <v/>
      </c>
      <c r="AG43" s="184" t="str">
        <f>IF(AND('Mapa R. Fiscal'!$Y$57="Baja",'Mapa R. Fiscal'!$AA$57="Mayor"),CONCATENATE("R8C",'Mapa R. Fiscal'!$O$57),"")</f>
        <v/>
      </c>
      <c r="AH43" s="185" t="str">
        <f>IF(AND('Mapa R. Fiscal'!$Y$52="Baja",'Mapa R. Fiscal'!$AA$52="Catastrófico"),CONCATENATE("R8C",'Mapa R. Fiscal'!$O$52),"")</f>
        <v/>
      </c>
      <c r="AI43" s="186" t="str">
        <f>IF(AND('Mapa R. Fiscal'!$Y$53="Baja",'Mapa R. Fiscal'!$AA$53="Catastrófico"),CONCATENATE("R8C",'Mapa R. Fiscal'!$O$53),"")</f>
        <v/>
      </c>
      <c r="AJ43" s="186" t="str">
        <f>IF(AND('Mapa R. Fiscal'!$Y$54="Baja",'Mapa R. Fiscal'!$AA$54="Catastrófico"),CONCATENATE("R8C",'Mapa R. Fiscal'!$O$54),"")</f>
        <v/>
      </c>
      <c r="AK43" s="186" t="str">
        <f>IF(AND('Mapa R. Fiscal'!$Y$55="Baja",'Mapa R. Fiscal'!$AA$55="Catastrófico"),CONCATENATE("R8C",'Mapa R. Fiscal'!$O$55),"")</f>
        <v/>
      </c>
      <c r="AL43" s="186" t="str">
        <f>IF(AND('Mapa R. Fiscal'!$Y$56="Baja",'Mapa R. Fiscal'!$AA$56="Catastrófico"),CONCATENATE("R8C",'Mapa R. Fiscal'!$O$56),"")</f>
        <v/>
      </c>
      <c r="AM43" s="187" t="str">
        <f>IF(AND('Mapa R. Fiscal'!$Y$57="Baja",'Mapa R. Fiscal'!$AA$57="Catastrófico"),CONCATENATE("R8C",'Mapa R. Fiscal'!$O$57),"")</f>
        <v/>
      </c>
      <c r="AN43" s="14"/>
      <c r="AO43" s="1127"/>
      <c r="AP43" s="1128"/>
      <c r="AQ43" s="1128"/>
      <c r="AR43" s="1128"/>
      <c r="AS43" s="1128"/>
      <c r="AT43" s="112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15"/>
      <c r="C44" s="1015"/>
      <c r="D44" s="1016"/>
      <c r="E44" s="1104"/>
      <c r="F44" s="1103"/>
      <c r="G44" s="1103"/>
      <c r="H44" s="1103"/>
      <c r="I44" s="1103"/>
      <c r="J44" s="206" t="str">
        <f>IF(AND('Mapa R. Fiscal'!$Y$58="Baja",'Mapa R. Fiscal'!$AA$58="Leve"),CONCATENATE("R9C",'Mapa R. Fiscal'!$O$58),"")</f>
        <v/>
      </c>
      <c r="K44" s="207" t="str">
        <f>IF(AND('Mapa R. Fiscal'!$Y$59="Baja",'Mapa R. Fiscal'!$AA$59="Leve"),CONCATENATE("R9C",'Mapa R. Fiscal'!$O$59),"")</f>
        <v/>
      </c>
      <c r="L44" s="207" t="str">
        <f>IF(AND('Mapa R. Fiscal'!$Y$60="Baja",'Mapa R. Fiscal'!$AA$60="Leve"),CONCATENATE("R9C",'Mapa R. Fiscal'!$O$60),"")</f>
        <v/>
      </c>
      <c r="M44" s="207" t="str">
        <f>IF(AND('Mapa R. Fiscal'!$Y$61="Baja",'Mapa R. Fiscal'!$AA$61="Leve"),CONCATENATE("R9C",'Mapa R. Fiscal'!$O$61),"")</f>
        <v/>
      </c>
      <c r="N44" s="207" t="str">
        <f>IF(AND('Mapa R. Fiscal'!$Y$62="Baja",'Mapa R. Fiscal'!$AA$62="Leve"),CONCATENATE("R9C",'Mapa R. Fiscal'!$O$62),"")</f>
        <v/>
      </c>
      <c r="O44" s="208" t="str">
        <f>IF(AND('Mapa R. Fiscal'!$Y$63="Baja",'Mapa R. Fiscal'!$AA$63="Leve"),CONCATENATE("R9C",'Mapa R. Fiscal'!$O$63),"")</f>
        <v/>
      </c>
      <c r="P44" s="197" t="str">
        <f>IF(AND('Mapa R. Fiscal'!$Y$58="Baja",'Mapa R. Fiscal'!$AA$58="Menor"),CONCATENATE("R9C",'Mapa R. Fiscal'!$O$58),"")</f>
        <v/>
      </c>
      <c r="Q44" s="198" t="str">
        <f>IF(AND('Mapa R. Fiscal'!$Y$59="Baja",'Mapa R. Fiscal'!$AA$59="Menor"),CONCATENATE("R9C",'Mapa R. Fiscal'!$O$59),"")</f>
        <v/>
      </c>
      <c r="R44" s="198" t="str">
        <f>IF(AND('Mapa R. Fiscal'!$Y$60="Baja",'Mapa R. Fiscal'!$AA$60="Menor"),CONCATENATE("R9C",'Mapa R. Fiscal'!$O$60),"")</f>
        <v/>
      </c>
      <c r="S44" s="198" t="str">
        <f>IF(AND('Mapa R. Fiscal'!$Y$61="Baja",'Mapa R. Fiscal'!$AA$61="Menor"),CONCATENATE("R9C",'Mapa R. Fiscal'!$O$61),"")</f>
        <v/>
      </c>
      <c r="T44" s="198" t="str">
        <f>IF(AND('Mapa R. Fiscal'!$Y$62="Baja",'Mapa R. Fiscal'!$AA$62="Menor"),CONCATENATE("R9C",'Mapa R. Fiscal'!$O$62),"")</f>
        <v/>
      </c>
      <c r="U44" s="199" t="str">
        <f>IF(AND('Mapa R. Fiscal'!$Y$63="Baja",'Mapa R. Fiscal'!$AA$63="Menor"),CONCATENATE("R9C",'Mapa R. Fiscal'!$O$63),"")</f>
        <v/>
      </c>
      <c r="V44" s="197" t="str">
        <f>IF(AND('Mapa R. Fiscal'!$Y$58="Baja",'Mapa R. Fiscal'!$AA$58="Moderado"),CONCATENATE("R9C",'Mapa R. Fiscal'!$O$58),"")</f>
        <v/>
      </c>
      <c r="W44" s="198" t="str">
        <f>IF(AND('Mapa R. Fiscal'!$Y$59="Baja",'Mapa R. Fiscal'!$AA$59="Moderado"),CONCATENATE("R9C",'Mapa R. Fiscal'!$O$59),"")</f>
        <v/>
      </c>
      <c r="X44" s="198" t="str">
        <f>IF(AND('Mapa R. Fiscal'!$Y$60="Baja",'Mapa R. Fiscal'!$AA$60="Moderado"),CONCATENATE("R9C",'Mapa R. Fiscal'!$O$60),"")</f>
        <v/>
      </c>
      <c r="Y44" s="198" t="str">
        <f>IF(AND('Mapa R. Fiscal'!$Y$61="Baja",'Mapa R. Fiscal'!$AA$61="Moderado"),CONCATENATE("R9C",'Mapa R. Fiscal'!$O$61),"")</f>
        <v/>
      </c>
      <c r="Z44" s="198" t="str">
        <f>IF(AND('Mapa R. Fiscal'!$Y$62="Baja",'Mapa R. Fiscal'!$AA$62="Moderado"),CONCATENATE("R9C",'Mapa R. Fiscal'!$O$62),"")</f>
        <v/>
      </c>
      <c r="AA44" s="199" t="str">
        <f>IF(AND('Mapa R. Fiscal'!$Y$63="Baja",'Mapa R. Fiscal'!$AA$63="Moderado"),CONCATENATE("R9C",'Mapa R. Fiscal'!$O$63),"")</f>
        <v/>
      </c>
      <c r="AB44" s="182" t="str">
        <f>IF(AND('Mapa R. Fiscal'!$Y$58="Baja",'Mapa R. Fiscal'!$AA$58="Mayor"),CONCATENATE("R9C",'Mapa R. Fiscal'!$O$58),"")</f>
        <v/>
      </c>
      <c r="AC44" s="183" t="str">
        <f>IF(AND('Mapa R. Fiscal'!$Y$59="Baja",'Mapa R. Fiscal'!$AA$59="Mayor"),CONCATENATE("R9C",'Mapa R. Fiscal'!$O$59),"")</f>
        <v/>
      </c>
      <c r="AD44" s="183" t="str">
        <f>IF(AND('Mapa R. Fiscal'!$Y$60="Baja",'Mapa R. Fiscal'!$AA$60="Mayor"),CONCATENATE("R9C",'Mapa R. Fiscal'!$O$60),"")</f>
        <v/>
      </c>
      <c r="AE44" s="183" t="str">
        <f>IF(AND('Mapa R. Fiscal'!$Y$61="Baja",'Mapa R. Fiscal'!$AA$61="Mayor"),CONCATENATE("R9C",'Mapa R. Fiscal'!$O$61),"")</f>
        <v/>
      </c>
      <c r="AF44" s="183" t="str">
        <f>IF(AND('Mapa R. Fiscal'!$Y$62="Baja",'Mapa R. Fiscal'!$AA$62="Mayor"),CONCATENATE("R9C",'Mapa R. Fiscal'!$O$62),"")</f>
        <v/>
      </c>
      <c r="AG44" s="184" t="str">
        <f>IF(AND('Mapa R. Fiscal'!$Y$63="Baja",'Mapa R. Fiscal'!$AA$63="Mayor"),CONCATENATE("R9C",'Mapa R. Fiscal'!$O$63),"")</f>
        <v/>
      </c>
      <c r="AH44" s="185" t="str">
        <f>IF(AND('Mapa R. Fiscal'!$Y$58="Baja",'Mapa R. Fiscal'!$AA$58="Catastrófico"),CONCATENATE("R9C",'Mapa R. Fiscal'!$O$58),"")</f>
        <v/>
      </c>
      <c r="AI44" s="186" t="str">
        <f>IF(AND('Mapa R. Fiscal'!$Y$59="Baja",'Mapa R. Fiscal'!$AA$59="Catastrófico"),CONCATENATE("R9C",'Mapa R. Fiscal'!$O$59),"")</f>
        <v/>
      </c>
      <c r="AJ44" s="186" t="str">
        <f>IF(AND('Mapa R. Fiscal'!$Y$60="Baja",'Mapa R. Fiscal'!$AA$60="Catastrófico"),CONCATENATE("R9C",'Mapa R. Fiscal'!$O$60),"")</f>
        <v/>
      </c>
      <c r="AK44" s="186" t="str">
        <f>IF(AND('Mapa R. Fiscal'!$Y$61="Baja",'Mapa R. Fiscal'!$AA$61="Catastrófico"),CONCATENATE("R9C",'Mapa R. Fiscal'!$O$61),"")</f>
        <v/>
      </c>
      <c r="AL44" s="186" t="str">
        <f>IF(AND('Mapa R. Fiscal'!$Y$62="Baja",'Mapa R. Fiscal'!$AA$62="Catastrófico"),CONCATENATE("R9C",'Mapa R. Fiscal'!$O$62),"")</f>
        <v/>
      </c>
      <c r="AM44" s="187" t="str">
        <f>IF(AND('Mapa R. Fiscal'!$Y$63="Baja",'Mapa R. Fiscal'!$AA$63="Catastrófico"),CONCATENATE("R9C",'Mapa R. Fiscal'!$O$63),"")</f>
        <v/>
      </c>
      <c r="AN44" s="14"/>
      <c r="AO44" s="1127"/>
      <c r="AP44" s="1128"/>
      <c r="AQ44" s="1128"/>
      <c r="AR44" s="1128"/>
      <c r="AS44" s="1128"/>
      <c r="AT44" s="112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15"/>
      <c r="C45" s="1015"/>
      <c r="D45" s="1016"/>
      <c r="E45" s="1105"/>
      <c r="F45" s="1106"/>
      <c r="G45" s="1106"/>
      <c r="H45" s="1106"/>
      <c r="I45" s="1106"/>
      <c r="J45" s="209" t="str">
        <f>IF(AND('Mapa R. Fiscal'!$Y$64="Baja",'Mapa R. Fiscal'!$AA$64="Leve"),CONCATENATE("R10C",'Mapa R. Fiscal'!$O$64),"")</f>
        <v/>
      </c>
      <c r="K45" s="210" t="str">
        <f>IF(AND('Mapa R. Fiscal'!$Y$65="Baja",'Mapa R. Fiscal'!$AA$65="Leve"),CONCATENATE("R10C",'Mapa R. Fiscal'!$O$65),"")</f>
        <v/>
      </c>
      <c r="L45" s="210" t="str">
        <f>IF(AND('Mapa R. Fiscal'!$Y$66="Baja",'Mapa R. Fiscal'!$AA$66="Leve"),CONCATENATE("R10C",'Mapa R. Fiscal'!$O$66),"")</f>
        <v/>
      </c>
      <c r="M45" s="210" t="str">
        <f>IF(AND('Mapa R. Fiscal'!$Y$67="Baja",'Mapa R. Fiscal'!$AA$67="Leve"),CONCATENATE("R10C",'Mapa R. Fiscal'!$O$67),"")</f>
        <v/>
      </c>
      <c r="N45" s="210" t="str">
        <f>IF(AND('Mapa R. Fiscal'!$Y$68="Baja",'Mapa R. Fiscal'!$AA$68="Leve"),CONCATENATE("R10C",'Mapa R. Fiscal'!$O$68),"")</f>
        <v/>
      </c>
      <c r="O45" s="211" t="str">
        <f>IF(AND('Mapa R. Fiscal'!$Y$69="Baja",'Mapa R. Fiscal'!$AA$69="Leve"),CONCATENATE("R10C",'Mapa R. Fiscal'!$O$69),"")</f>
        <v/>
      </c>
      <c r="P45" s="197" t="str">
        <f>IF(AND('Mapa R. Fiscal'!$Y$64="Baja",'Mapa R. Fiscal'!$AA$64="Menor"),CONCATENATE("R10C",'Mapa R. Fiscal'!$O$64),"")</f>
        <v/>
      </c>
      <c r="Q45" s="198" t="str">
        <f>IF(AND('Mapa R. Fiscal'!$Y$65="Baja",'Mapa R. Fiscal'!$AA$65="Menor"),CONCATENATE("R10C",'Mapa R. Fiscal'!$O$65),"")</f>
        <v/>
      </c>
      <c r="R45" s="198" t="str">
        <f>IF(AND('Mapa R. Fiscal'!$Y$66="Baja",'Mapa R. Fiscal'!$AA$66="Menor"),CONCATENATE("R10C",'Mapa R. Fiscal'!$O$66),"")</f>
        <v/>
      </c>
      <c r="S45" s="198" t="str">
        <f>IF(AND('Mapa R. Fiscal'!$Y$67="Baja",'Mapa R. Fiscal'!$AA$67="Menor"),CONCATENATE("R10C",'Mapa R. Fiscal'!$O$67),"")</f>
        <v/>
      </c>
      <c r="T45" s="198" t="str">
        <f>IF(AND('Mapa R. Fiscal'!$Y$68="Baja",'Mapa R. Fiscal'!$AA$68="Menor"),CONCATENATE("R10C",'Mapa R. Fiscal'!$O$68),"")</f>
        <v/>
      </c>
      <c r="U45" s="199" t="str">
        <f>IF(AND('Mapa R. Fiscal'!$Y$69="Baja",'Mapa R. Fiscal'!$AA$69="Menor"),CONCATENATE("R10C",'Mapa R. Fiscal'!$O$69),"")</f>
        <v/>
      </c>
      <c r="V45" s="200" t="str">
        <f>IF(AND('Mapa R. Fiscal'!$Y$64="Baja",'Mapa R. Fiscal'!$AA$64="Moderado"),CONCATENATE("R10C",'Mapa R. Fiscal'!$O$64),"")</f>
        <v/>
      </c>
      <c r="W45" s="201" t="str">
        <f>IF(AND('Mapa R. Fiscal'!$Y$65="Baja",'Mapa R. Fiscal'!$AA$65="Moderado"),CONCATENATE("R10C",'Mapa R. Fiscal'!$O$65),"")</f>
        <v/>
      </c>
      <c r="X45" s="201" t="str">
        <f>IF(AND('Mapa R. Fiscal'!$Y$66="Baja",'Mapa R. Fiscal'!$AA$66="Moderado"),CONCATENATE("R10C",'Mapa R. Fiscal'!$O$66),"")</f>
        <v/>
      </c>
      <c r="Y45" s="201" t="str">
        <f>IF(AND('Mapa R. Fiscal'!$Y$67="Baja",'Mapa R. Fiscal'!$AA$67="Moderado"),CONCATENATE("R10C",'Mapa R. Fiscal'!$O$67),"")</f>
        <v/>
      </c>
      <c r="Z45" s="201" t="str">
        <f>IF(AND('Mapa R. Fiscal'!$Y$68="Baja",'Mapa R. Fiscal'!$AA$68="Moderado"),CONCATENATE("R10C",'Mapa R. Fiscal'!$O$68),"")</f>
        <v/>
      </c>
      <c r="AA45" s="202" t="str">
        <f>IF(AND('Mapa R. Fiscal'!$Y$69="Baja",'Mapa R. Fiscal'!$AA$69="Moderado"),CONCATENATE("R10C",'Mapa R. Fiscal'!$O$69),"")</f>
        <v/>
      </c>
      <c r="AB45" s="188" t="str">
        <f>IF(AND('Mapa R. Fiscal'!$Y$64="Baja",'Mapa R. Fiscal'!$AA$64="Mayor"),CONCATENATE("R10C",'Mapa R. Fiscal'!$O$64),"")</f>
        <v/>
      </c>
      <c r="AC45" s="189" t="str">
        <f>IF(AND('Mapa R. Fiscal'!$Y$65="Baja",'Mapa R. Fiscal'!$AA$65="Mayor"),CONCATENATE("R10C",'Mapa R. Fiscal'!$O$65),"")</f>
        <v/>
      </c>
      <c r="AD45" s="189" t="str">
        <f>IF(AND('Mapa R. Fiscal'!$Y$66="Baja",'Mapa R. Fiscal'!$AA$66="Mayor"),CONCATENATE("R10C",'Mapa R. Fiscal'!$O$66),"")</f>
        <v/>
      </c>
      <c r="AE45" s="189" t="str">
        <f>IF(AND('Mapa R. Fiscal'!$Y$67="Baja",'Mapa R. Fiscal'!$AA$67="Mayor"),CONCATENATE("R10C",'Mapa R. Fiscal'!$O$67),"")</f>
        <v/>
      </c>
      <c r="AF45" s="189" t="str">
        <f>IF(AND('Mapa R. Fiscal'!$Y$68="Baja",'Mapa R. Fiscal'!$AA$68="Mayor"),CONCATENATE("R10C",'Mapa R. Fiscal'!$O$68),"")</f>
        <v/>
      </c>
      <c r="AG45" s="190" t="str">
        <f>IF(AND('Mapa R. Fiscal'!$Y$69="Baja",'Mapa R. Fiscal'!$AA$69="Mayor"),CONCATENATE("R10C",'Mapa R. Fiscal'!$O$69),"")</f>
        <v/>
      </c>
      <c r="AH45" s="191" t="str">
        <f>IF(AND('Mapa R. Fiscal'!$Y$64="Baja",'Mapa R. Fiscal'!$AA$64="Catastrófico"),CONCATENATE("R10C",'Mapa R. Fiscal'!$O$64),"")</f>
        <v/>
      </c>
      <c r="AI45" s="192" t="str">
        <f>IF(AND('Mapa R. Fiscal'!$Y$65="Baja",'Mapa R. Fiscal'!$AA$65="Catastrófico"),CONCATENATE("R10C",'Mapa R. Fiscal'!$O$65),"")</f>
        <v/>
      </c>
      <c r="AJ45" s="192" t="str">
        <f>IF(AND('Mapa R. Fiscal'!$Y$66="Baja",'Mapa R. Fiscal'!$AA$66="Catastrófico"),CONCATENATE("R10C",'Mapa R. Fiscal'!$O$66),"")</f>
        <v/>
      </c>
      <c r="AK45" s="192" t="str">
        <f>IF(AND('Mapa R. Fiscal'!$Y$67="Baja",'Mapa R. Fiscal'!$AA$67="Catastrófico"),CONCATENATE("R10C",'Mapa R. Fiscal'!$O$67),"")</f>
        <v/>
      </c>
      <c r="AL45" s="192" t="str">
        <f>IF(AND('Mapa R. Fiscal'!$Y$68="Baja",'Mapa R. Fiscal'!$AA$68="Catastrófico"),CONCATENATE("R10C",'Mapa R. Fiscal'!$O$68),"")</f>
        <v/>
      </c>
      <c r="AM45" s="193" t="str">
        <f>IF(AND('Mapa R. Fiscal'!$Y$69="Baja",'Mapa R. Fiscal'!$AA$69="Catastrófico"),CONCATENATE("R10C",'Mapa R. Fiscal'!$O$69),"")</f>
        <v/>
      </c>
      <c r="AN45" s="14"/>
      <c r="AO45" s="1324"/>
      <c r="AP45" s="1325"/>
      <c r="AQ45" s="1325"/>
      <c r="AR45" s="1325"/>
      <c r="AS45" s="1325"/>
      <c r="AT45" s="1326"/>
    </row>
    <row r="46" spans="1:80" ht="46.5" customHeight="1">
      <c r="A46" s="14"/>
      <c r="B46" s="1015"/>
      <c r="C46" s="1015"/>
      <c r="D46" s="1016"/>
      <c r="E46" s="1100" t="s">
        <v>334</v>
      </c>
      <c r="F46" s="1101"/>
      <c r="G46" s="1101"/>
      <c r="H46" s="1101"/>
      <c r="I46" s="1116"/>
      <c r="J46" s="203" t="str">
        <f>IF(AND('Mapa R. Fiscal'!$Y$10="Muy Baja",'Mapa R. Fiscal'!$AA$10="Leve"),CONCATENATE("R1C",'Mapa R. Fiscal'!$O$10),"")</f>
        <v/>
      </c>
      <c r="K46" s="204" t="str">
        <f>IF(AND('Mapa R. Fiscal'!$Y$11="Muy Baja",'Mapa R. Fiscal'!$AA$11="Leve"),CONCATENATE("R1C",'Mapa R. Fiscal'!$O$11),"")</f>
        <v/>
      </c>
      <c r="L46" s="204" t="str">
        <f>IF(AND('Mapa R. Fiscal'!$Y$12="Muy Baja",'Mapa R. Fiscal'!$AA$12="Leve"),CONCATENATE("R1C",'Mapa R. Fiscal'!$O$12),"")</f>
        <v/>
      </c>
      <c r="M46" s="204" t="str">
        <f>IF(AND('Mapa R. Fiscal'!$Y$13="Muy Baja",'Mapa R. Fiscal'!$AA$13="Leve"),CONCATENATE("R1C",'Mapa R. Fiscal'!$O$13),"")</f>
        <v/>
      </c>
      <c r="N46" s="204" t="str">
        <f>IF(AND('Mapa R. Fiscal'!$Y$14="Muy Baja",'Mapa R. Fiscal'!$AA$14="Leve"),CONCATENATE("R1C",'Mapa R. Fiscal'!$O$14),"")</f>
        <v/>
      </c>
      <c r="O46" s="205" t="str">
        <f>IF(AND('Mapa R. Fiscal'!$Y$15="Muy Baja",'Mapa R. Fiscal'!$AA$15="Leve"),CONCATENATE("R1C",'Mapa R. Fiscal'!$O$15),"")</f>
        <v/>
      </c>
      <c r="P46" s="203" t="str">
        <f>IF(AND('Mapa R. Fiscal'!$Y$10="Muy Baja",'Mapa R. Fiscal'!$AA$10="Menor"),CONCATENATE("R1C",'Mapa R. Fiscal'!$O$10),"")</f>
        <v/>
      </c>
      <c r="Q46" s="204" t="str">
        <f>IF(AND('Mapa R. Fiscal'!$Y$11="Muy Baja",'Mapa R. Fiscal'!$AA$11="Menor"),CONCATENATE("R1C",'Mapa R. Fiscal'!$O$11),"")</f>
        <v/>
      </c>
      <c r="R46" s="204" t="str">
        <f>IF(AND('Mapa R. Fiscal'!$Y$12="Muy Baja",'Mapa R. Fiscal'!$AA$12="Menor"),CONCATENATE("R1C",'Mapa R. Fiscal'!$O$12),"")</f>
        <v/>
      </c>
      <c r="S46" s="204" t="str">
        <f>IF(AND('Mapa R. Fiscal'!$Y$13="Muy Baja",'Mapa R. Fiscal'!$AA$13="Menor"),CONCATENATE("R1C",'Mapa R. Fiscal'!$O$13),"")</f>
        <v/>
      </c>
      <c r="T46" s="204" t="str">
        <f>IF(AND('Mapa R. Fiscal'!$Y$14="Muy Baja",'Mapa R. Fiscal'!$AA$14="Menor"),CONCATENATE("R1C",'Mapa R. Fiscal'!$O$14),"")</f>
        <v/>
      </c>
      <c r="U46" s="205" t="str">
        <f>IF(AND('Mapa R. Fiscal'!$Y$15="Muy Baja",'Mapa R. Fiscal'!$AA$15="Menor"),CONCATENATE("R1C",'Mapa R. Fiscal'!$O$15),"")</f>
        <v/>
      </c>
      <c r="V46" s="194" t="str">
        <f>IF(AND('Mapa R. Fiscal'!$Y$10="Muy Baja",'Mapa R. Fiscal'!$AA$10="Moderado"),CONCATENATE("R1C",'Mapa R. Fiscal'!$O$10),"")</f>
        <v/>
      </c>
      <c r="W46" s="212" t="str">
        <f>IF(AND('Mapa R. Fiscal'!$Y$11="Muy Baja",'Mapa R. Fiscal'!$AA$11="Moderado"),CONCATENATE("R1C",'Mapa R. Fiscal'!$O$11),"")</f>
        <v/>
      </c>
      <c r="X46" s="195" t="str">
        <f>IF(AND('Mapa R. Fiscal'!$Y$12="Muy Baja",'Mapa R. Fiscal'!$AA$12="Moderado"),CONCATENATE("R1C",'Mapa R. Fiscal'!$O$12),"")</f>
        <v/>
      </c>
      <c r="Y46" s="195" t="str">
        <f>IF(AND('Mapa R. Fiscal'!$Y$13="Muy Baja",'Mapa R. Fiscal'!$AA$13="Moderado"),CONCATENATE("R1C",'Mapa R. Fiscal'!$O$13),"")</f>
        <v/>
      </c>
      <c r="Z46" s="195" t="str">
        <f>IF(AND('Mapa R. Fiscal'!$Y$14="Muy Baja",'Mapa R. Fiscal'!$AA$14="Moderado"),CONCATENATE("R1C",'Mapa R. Fiscal'!$O$14),"")</f>
        <v/>
      </c>
      <c r="AA46" s="196" t="str">
        <f>IF(AND('Mapa R. Fiscal'!$Y$15="Muy Baja",'Mapa R. Fiscal'!$AA$15="Moderado"),CONCATENATE("R1C",'Mapa R. Fiscal'!$O$15),"")</f>
        <v/>
      </c>
      <c r="AB46" s="176" t="str">
        <f>IF(AND('Mapa R. Fiscal'!$Y$10="Muy Baja",'Mapa R. Fiscal'!$AA$10="Mayor"),CONCATENATE("R1C",'Mapa R. Fiscal'!$O$10),"")</f>
        <v/>
      </c>
      <c r="AC46" s="177" t="str">
        <f>IF(AND('Mapa R. Fiscal'!$Y$11="Muy Baja",'Mapa R. Fiscal'!$AA$11="Mayor"),CONCATENATE("R1C",'Mapa R. Fiscal'!$O$11),"")</f>
        <v/>
      </c>
      <c r="AD46" s="177" t="str">
        <f>IF(AND('Mapa R. Fiscal'!$Y$12="Muy Baja",'Mapa R. Fiscal'!$AA$12="Mayor"),CONCATENATE("R1C",'Mapa R. Fiscal'!$O$12),"")</f>
        <v/>
      </c>
      <c r="AE46" s="177" t="str">
        <f>IF(AND('Mapa R. Fiscal'!$Y$13="Muy Baja",'Mapa R. Fiscal'!$AA$13="Mayor"),CONCATENATE("R1C",'Mapa R. Fiscal'!$O$13),"")</f>
        <v/>
      </c>
      <c r="AF46" s="177" t="str">
        <f>IF(AND('Mapa R. Fiscal'!$Y$14="Muy Baja",'Mapa R. Fiscal'!$AA$14="Mayor"),CONCATENATE("R1C",'Mapa R. Fiscal'!$O$14),"")</f>
        <v/>
      </c>
      <c r="AG46" s="178" t="str">
        <f>IF(AND('Mapa R. Fiscal'!$Y$15="Muy Baja",'Mapa R. Fiscal'!$AA$15="Mayor"),CONCATENATE("R1C",'Mapa R. Fiscal'!$O$15),"")</f>
        <v/>
      </c>
      <c r="AH46" s="179" t="str">
        <f>IF(AND('Mapa R. Fiscal'!$Y$10="Muy Baja",'Mapa R. Fiscal'!$AA$10="Catastrófico"),CONCATENATE("R1C",'Mapa R. Fiscal'!$O$10),"")</f>
        <v/>
      </c>
      <c r="AI46" s="180" t="str">
        <f>IF(AND('Mapa R. Fiscal'!$Y$11="Muy Baja",'Mapa R. Fiscal'!$AA$11="Catastrófico"),CONCATENATE("R1C",'Mapa R. Fiscal'!$O$11),"")</f>
        <v/>
      </c>
      <c r="AJ46" s="180" t="str">
        <f>IF(AND('Mapa R. Fiscal'!$Y$12="Muy Baja",'Mapa R. Fiscal'!$AA$12="Catastrófico"),CONCATENATE("R1C",'Mapa R. Fiscal'!$O$12),"")</f>
        <v/>
      </c>
      <c r="AK46" s="180" t="str">
        <f>IF(AND('Mapa R. Fiscal'!$Y$13="Muy Baja",'Mapa R. Fiscal'!$AA$13="Catastrófico"),CONCATENATE("R1C",'Mapa R. Fiscal'!$O$13),"")</f>
        <v/>
      </c>
      <c r="AL46" s="180" t="str">
        <f>IF(AND('Mapa R. Fiscal'!$Y$14="Muy Baja",'Mapa R. Fiscal'!$AA$14="Catastrófico"),CONCATENATE("R1C",'Mapa R. Fiscal'!$O$14),"")</f>
        <v/>
      </c>
      <c r="AM46" s="181"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15"/>
      <c r="C47" s="1015"/>
      <c r="D47" s="1016"/>
      <c r="E47" s="1102"/>
      <c r="F47" s="1103"/>
      <c r="G47" s="1103"/>
      <c r="H47" s="1103"/>
      <c r="I47" s="1117"/>
      <c r="J47" s="206" t="str">
        <f>IF(AND('Mapa R. Fiscal'!$Y$16="Muy Baja",'Mapa R. Fiscal'!$AA$16="Leve"),CONCATENATE("R2C",'Mapa R. Fiscal'!$O$16),"")</f>
        <v/>
      </c>
      <c r="K47" s="207" t="str">
        <f>IF(AND('Mapa R. Fiscal'!$Y$17="Muy Baja",'Mapa R. Fiscal'!$AA$17="Leve"),CONCATENATE("R2C",'Mapa R. Fiscal'!$O$17),"")</f>
        <v/>
      </c>
      <c r="L47" s="207" t="str">
        <f>IF(AND('Mapa R. Fiscal'!$Y$18="Muy Baja",'Mapa R. Fiscal'!$AA$18="Leve"),CONCATENATE("R2C",'Mapa R. Fiscal'!$O$18),"")</f>
        <v/>
      </c>
      <c r="M47" s="207" t="str">
        <f>IF(AND('Mapa R. Fiscal'!$Y$19="Muy Baja",'Mapa R. Fiscal'!$AA$19="Leve"),CONCATENATE("R2C",'Mapa R. Fiscal'!$O$19),"")</f>
        <v/>
      </c>
      <c r="N47" s="207" t="str">
        <f>IF(AND('Mapa R. Fiscal'!$Y$20="Muy Baja",'Mapa R. Fiscal'!$AA$20="Leve"),CONCATENATE("R2C",'Mapa R. Fiscal'!$O$20),"")</f>
        <v/>
      </c>
      <c r="O47" s="208" t="str">
        <f>IF(AND('Mapa R. Fiscal'!$Y$21="Muy Baja",'Mapa R. Fiscal'!$AA$21="Leve"),CONCATENATE("R2C",'Mapa R. Fiscal'!$O$21),"")</f>
        <v/>
      </c>
      <c r="P47" s="206" t="str">
        <f>IF(AND('Mapa R. Fiscal'!$Y$16="Muy Baja",'Mapa R. Fiscal'!$AA$16="Menor"),CONCATENATE("R2C",'Mapa R. Fiscal'!$O$16),"")</f>
        <v/>
      </c>
      <c r="Q47" s="207" t="str">
        <f>IF(AND('Mapa R. Fiscal'!$Y$17="Muy Baja",'Mapa R. Fiscal'!$AA$17="Menor"),CONCATENATE("R2C",'Mapa R. Fiscal'!$O$17),"")</f>
        <v/>
      </c>
      <c r="R47" s="207" t="str">
        <f>IF(AND('Mapa R. Fiscal'!$Y$18="Muy Baja",'Mapa R. Fiscal'!$AA$18="Menor"),CONCATENATE("R2C",'Mapa R. Fiscal'!$O$18),"")</f>
        <v/>
      </c>
      <c r="S47" s="207" t="str">
        <f>IF(AND('Mapa R. Fiscal'!$Y$19="Muy Baja",'Mapa R. Fiscal'!$AA$19="Menor"),CONCATENATE("R2C",'Mapa R. Fiscal'!$O$19),"")</f>
        <v/>
      </c>
      <c r="T47" s="207" t="str">
        <f>IF(AND('Mapa R. Fiscal'!$Y$20="Muy Baja",'Mapa R. Fiscal'!$AA$20="Menor"),CONCATENATE("R2C",'Mapa R. Fiscal'!$O$20),"")</f>
        <v/>
      </c>
      <c r="U47" s="208" t="str">
        <f>IF(AND('Mapa R. Fiscal'!$Y$21="Muy Baja",'Mapa R. Fiscal'!$AA$21="Menor"),CONCATENATE("R2C",'Mapa R. Fiscal'!$O$21),"")</f>
        <v/>
      </c>
      <c r="V47" s="197" t="str">
        <f>IF(AND('Mapa R. Fiscal'!$Y$16="Muy Baja",'Mapa R. Fiscal'!$AA$16="Moderado"),CONCATENATE("R2C",'Mapa R. Fiscal'!$O$16),"")</f>
        <v/>
      </c>
      <c r="W47" s="198" t="str">
        <f>IF(AND('Mapa R. Fiscal'!$Y$17="Muy Baja",'Mapa R. Fiscal'!$AA$17="Moderado"),CONCATENATE("R2C",'Mapa R. Fiscal'!$O$17),"")</f>
        <v/>
      </c>
      <c r="X47" s="198" t="str">
        <f>IF(AND('Mapa R. Fiscal'!$Y$18="Muy Baja",'Mapa R. Fiscal'!$AA$18="Moderado"),CONCATENATE("R2C",'Mapa R. Fiscal'!$O$18),"")</f>
        <v/>
      </c>
      <c r="Y47" s="198" t="str">
        <f>IF(AND('Mapa R. Fiscal'!$Y$19="Muy Baja",'Mapa R. Fiscal'!$AA$19="Moderado"),CONCATENATE("R2C",'Mapa R. Fiscal'!$O$19),"")</f>
        <v/>
      </c>
      <c r="Z47" s="198" t="str">
        <f>IF(AND('Mapa R. Fiscal'!$Y$20="Muy Baja",'Mapa R. Fiscal'!$AA$20="Moderado"),CONCATENATE("R2C",'Mapa R. Fiscal'!$O$20),"")</f>
        <v/>
      </c>
      <c r="AA47" s="199" t="str">
        <f>IF(AND('Mapa R. Fiscal'!$Y$21="Muy Baja",'Mapa R. Fiscal'!$AA$21="Moderado"),CONCATENATE("R2C",'Mapa R. Fiscal'!$O$21),"")</f>
        <v/>
      </c>
      <c r="AB47" s="182" t="str">
        <f>IF(AND('Mapa R. Fiscal'!$Y$16="Muy Baja",'Mapa R. Fiscal'!$AA$16="Mayor"),CONCATENATE("R2C",'Mapa R. Fiscal'!$O$16),"")</f>
        <v/>
      </c>
      <c r="AC47" s="183" t="str">
        <f>IF(AND('Mapa R. Fiscal'!$Y$17="Muy Baja",'Mapa R. Fiscal'!$AA$17="Mayor"),CONCATENATE("R2C",'Mapa R. Fiscal'!$O$17),"")</f>
        <v/>
      </c>
      <c r="AD47" s="183" t="str">
        <f>IF(AND('Mapa R. Fiscal'!$Y$18="Muy Baja",'Mapa R. Fiscal'!$AA$18="Mayor"),CONCATENATE("R2C",'Mapa R. Fiscal'!$O$18),"")</f>
        <v/>
      </c>
      <c r="AE47" s="183" t="str">
        <f>IF(AND('Mapa R. Fiscal'!$Y$19="Muy Baja",'Mapa R. Fiscal'!$AA$19="Mayor"),CONCATENATE("R2C",'Mapa R. Fiscal'!$O$19),"")</f>
        <v/>
      </c>
      <c r="AF47" s="183" t="str">
        <f>IF(AND('Mapa R. Fiscal'!$Y$20="Muy Baja",'Mapa R. Fiscal'!$AA$20="Mayor"),CONCATENATE("R2C",'Mapa R. Fiscal'!$O$20),"")</f>
        <v/>
      </c>
      <c r="AG47" s="184" t="str">
        <f>IF(AND('Mapa R. Fiscal'!$Y$21="Muy Baja",'Mapa R. Fiscal'!$AA$21="Mayor"),CONCATENATE("R2C",'Mapa R. Fiscal'!$O$21),"")</f>
        <v/>
      </c>
      <c r="AH47" s="185" t="str">
        <f>IF(AND('Mapa R. Fiscal'!$Y$16="Muy Baja",'Mapa R. Fiscal'!$AA$16="Catastrófico"),CONCATENATE("R2C",'Mapa R. Fiscal'!$O$16),"")</f>
        <v/>
      </c>
      <c r="AI47" s="186" t="str">
        <f>IF(AND('Mapa R. Fiscal'!$Y$17="Muy Baja",'Mapa R. Fiscal'!$AA$17="Catastrófico"),CONCATENATE("R2C",'Mapa R. Fiscal'!$O$17),"")</f>
        <v/>
      </c>
      <c r="AJ47" s="186" t="str">
        <f>IF(AND('Mapa R. Fiscal'!$Y$18="Muy Baja",'Mapa R. Fiscal'!$AA$18="Catastrófico"),CONCATENATE("R2C",'Mapa R. Fiscal'!$O$18),"")</f>
        <v/>
      </c>
      <c r="AK47" s="186" t="str">
        <f>IF(AND('Mapa R. Fiscal'!$Y$19="Muy Baja",'Mapa R. Fiscal'!$AA$19="Catastrófico"),CONCATENATE("R2C",'Mapa R. Fiscal'!$O$19),"")</f>
        <v/>
      </c>
      <c r="AL47" s="186" t="str">
        <f>IF(AND('Mapa R. Fiscal'!$Y$20="Muy Baja",'Mapa R. Fiscal'!$AA$20="Catastrófico"),CONCATENATE("R2C",'Mapa R. Fiscal'!$O$20),"")</f>
        <v/>
      </c>
      <c r="AM47" s="187"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15"/>
      <c r="C48" s="1015"/>
      <c r="D48" s="1016"/>
      <c r="E48" s="1102"/>
      <c r="F48" s="1103"/>
      <c r="G48" s="1103"/>
      <c r="H48" s="1103"/>
      <c r="I48" s="1117"/>
      <c r="J48" s="206" t="str">
        <f>IF(AND('Mapa R. Fiscal'!$Y$22="Muy Baja",'Mapa R. Fiscal'!$AA$22="Leve"),CONCATENATE("R3C",'Mapa R. Fiscal'!$O$22),"")</f>
        <v/>
      </c>
      <c r="K48" s="207" t="str">
        <f>IF(AND('Mapa R. Fiscal'!$Y$23="Muy Baja",'Mapa R. Fiscal'!$AA$23="Leve"),CONCATENATE("R3C",'Mapa R. Fiscal'!$O$23),"")</f>
        <v/>
      </c>
      <c r="L48" s="207" t="str">
        <f>IF(AND('Mapa R. Fiscal'!$Y$24="Muy Baja",'Mapa R. Fiscal'!$AA$24="Leve"),CONCATENATE("R3C",'Mapa R. Fiscal'!$O$24),"")</f>
        <v/>
      </c>
      <c r="M48" s="207" t="str">
        <f>IF(AND('Mapa R. Fiscal'!$Y$25="Muy Baja",'Mapa R. Fiscal'!$AA$25="Leve"),CONCATENATE("R3C",'Mapa R. Fiscal'!$O$25),"")</f>
        <v/>
      </c>
      <c r="N48" s="207" t="str">
        <f>IF(AND('Mapa R. Fiscal'!$Y$26="Muy Baja",'Mapa R. Fiscal'!$AA$26="Leve"),CONCATENATE("R3C",'Mapa R. Fiscal'!$O$26),"")</f>
        <v/>
      </c>
      <c r="O48" s="208" t="str">
        <f>IF(AND('Mapa R. Fiscal'!$Y$27="Muy Baja",'Mapa R. Fiscal'!$AA$27="Leve"),CONCATENATE("R3C",'Mapa R. Fiscal'!$O$27),"")</f>
        <v/>
      </c>
      <c r="P48" s="206" t="str">
        <f>IF(AND('Mapa R. Fiscal'!$Y$22="Muy Baja",'Mapa R. Fiscal'!$AA$22="Menor"),CONCATENATE("R3C",'Mapa R. Fiscal'!$O$22),"")</f>
        <v/>
      </c>
      <c r="Q48" s="207" t="str">
        <f>IF(AND('Mapa R. Fiscal'!$Y$23="Muy Baja",'Mapa R. Fiscal'!$AA$23="Menor"),CONCATENATE("R3C",'Mapa R. Fiscal'!$O$23),"")</f>
        <v/>
      </c>
      <c r="R48" s="207" t="str">
        <f>IF(AND('Mapa R. Fiscal'!$Y$24="Muy Baja",'Mapa R. Fiscal'!$AA$24="Menor"),CONCATENATE("R3C",'Mapa R. Fiscal'!$O$24),"")</f>
        <v/>
      </c>
      <c r="S48" s="207" t="str">
        <f>IF(AND('Mapa R. Fiscal'!$Y$25="Muy Baja",'Mapa R. Fiscal'!$AA$25="Menor"),CONCATENATE("R3C",'Mapa R. Fiscal'!$O$25),"")</f>
        <v/>
      </c>
      <c r="T48" s="207" t="str">
        <f>IF(AND('Mapa R. Fiscal'!$Y$26="Muy Baja",'Mapa R. Fiscal'!$AA$26="Menor"),CONCATENATE("R3C",'Mapa R. Fiscal'!$O$26),"")</f>
        <v/>
      </c>
      <c r="U48" s="208" t="str">
        <f>IF(AND('Mapa R. Fiscal'!$Y$27="Muy Baja",'Mapa R. Fiscal'!$AA$27="Menor"),CONCATENATE("R3C",'Mapa R. Fiscal'!$O$27),"")</f>
        <v/>
      </c>
      <c r="V48" s="197" t="str">
        <f>IF(AND('Mapa R. Fiscal'!$Y$22="Muy Baja",'Mapa R. Fiscal'!$AA$22="Moderado"),CONCATENATE("R3C",'Mapa R. Fiscal'!$O$22),"")</f>
        <v/>
      </c>
      <c r="W48" s="198" t="str">
        <f>IF(AND('Mapa R. Fiscal'!$Y$23="Muy Baja",'Mapa R. Fiscal'!$AA$23="Moderado"),CONCATENATE("R3C",'Mapa R. Fiscal'!$O$23),"")</f>
        <v/>
      </c>
      <c r="X48" s="198" t="str">
        <f>IF(AND('Mapa R. Fiscal'!$Y$24="Muy Baja",'Mapa R. Fiscal'!$AA$24="Moderado"),CONCATENATE("R3C",'Mapa R. Fiscal'!$O$24),"")</f>
        <v/>
      </c>
      <c r="Y48" s="198" t="str">
        <f>IF(AND('Mapa R. Fiscal'!$Y$25="Muy Baja",'Mapa R. Fiscal'!$AA$25="Moderado"),CONCATENATE("R3C",'Mapa R. Fiscal'!$O$25),"")</f>
        <v/>
      </c>
      <c r="Z48" s="198" t="str">
        <f>IF(AND('Mapa R. Fiscal'!$Y$26="Muy Baja",'Mapa R. Fiscal'!$AA$26="Moderado"),CONCATENATE("R3C",'Mapa R. Fiscal'!$O$26),"")</f>
        <v/>
      </c>
      <c r="AA48" s="199" t="str">
        <f>IF(AND('Mapa R. Fiscal'!$Y$27="Muy Baja",'Mapa R. Fiscal'!$AA$27="Moderado"),CONCATENATE("R3C",'Mapa R. Fiscal'!$O$27),"")</f>
        <v/>
      </c>
      <c r="AB48" s="182" t="str">
        <f>IF(AND('Mapa R. Fiscal'!$Y$22="Muy Baja",'Mapa R. Fiscal'!$AA$22="Mayor"),CONCATENATE("R3C",'Mapa R. Fiscal'!$O$22),"")</f>
        <v/>
      </c>
      <c r="AC48" s="183" t="str">
        <f>IF(AND('Mapa R. Fiscal'!$Y$23="Muy Baja",'Mapa R. Fiscal'!$AA$23="Mayor"),CONCATENATE("R3C",'Mapa R. Fiscal'!$O$23),"")</f>
        <v/>
      </c>
      <c r="AD48" s="183" t="str">
        <f>IF(AND('Mapa R. Fiscal'!$Y$24="Muy Baja",'Mapa R. Fiscal'!$AA$24="Mayor"),CONCATENATE("R3C",'Mapa R. Fiscal'!$O$24),"")</f>
        <v/>
      </c>
      <c r="AE48" s="183" t="str">
        <f>IF(AND('Mapa R. Fiscal'!$Y$25="Muy Baja",'Mapa R. Fiscal'!$AA$25="Mayor"),CONCATENATE("R3C",'Mapa R. Fiscal'!$O$25),"")</f>
        <v/>
      </c>
      <c r="AF48" s="183" t="str">
        <f>IF(AND('Mapa R. Fiscal'!$Y$26="Muy Baja",'Mapa R. Fiscal'!$AA$26="Mayor"),CONCATENATE("R3C",'Mapa R. Fiscal'!$O$26),"")</f>
        <v/>
      </c>
      <c r="AG48" s="184" t="str">
        <f>IF(AND('Mapa R. Fiscal'!$Y$27="Muy Baja",'Mapa R. Fiscal'!$AA$27="Mayor"),CONCATENATE("R3C",'Mapa R. Fiscal'!$O$27),"")</f>
        <v/>
      </c>
      <c r="AH48" s="185" t="str">
        <f>IF(AND('Mapa R. Fiscal'!$Y$22="Muy Baja",'Mapa R. Fiscal'!$AA$22="Catastrófico"),CONCATENATE("R3C",'Mapa R. Fiscal'!$O$22),"")</f>
        <v/>
      </c>
      <c r="AI48" s="186" t="str">
        <f>IF(AND('Mapa R. Fiscal'!$Y$23="Muy Baja",'Mapa R. Fiscal'!$AA$23="Catastrófico"),CONCATENATE("R3C",'Mapa R. Fiscal'!$O$23),"")</f>
        <v/>
      </c>
      <c r="AJ48" s="186" t="str">
        <f>IF(AND('Mapa R. Fiscal'!$Y$24="Muy Baja",'Mapa R. Fiscal'!$AA$24="Catastrófico"),CONCATENATE("R3C",'Mapa R. Fiscal'!$O$24),"")</f>
        <v/>
      </c>
      <c r="AK48" s="186" t="str">
        <f>IF(AND('Mapa R. Fiscal'!$Y$25="Muy Baja",'Mapa R. Fiscal'!$AA$25="Catastrófico"),CONCATENATE("R3C",'Mapa R. Fiscal'!$O$25),"")</f>
        <v/>
      </c>
      <c r="AL48" s="186" t="str">
        <f>IF(AND('Mapa R. Fiscal'!$Y$26="Muy Baja",'Mapa R. Fiscal'!$AA$26="Catastrófico"),CONCATENATE("R3C",'Mapa R. Fiscal'!$O$26),"")</f>
        <v/>
      </c>
      <c r="AM48" s="187"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15"/>
      <c r="C49" s="1015"/>
      <c r="D49" s="1016"/>
      <c r="E49" s="1104"/>
      <c r="F49" s="1103"/>
      <c r="G49" s="1103"/>
      <c r="H49" s="1103"/>
      <c r="I49" s="1117"/>
      <c r="J49" s="206" t="str">
        <f>IF(AND('Mapa R. Fiscal'!$Y$28="Muy Baja",'Mapa R. Fiscal'!$AA$28="Leve"),CONCATENATE("R4C",'Mapa R. Fiscal'!$O$28),"")</f>
        <v/>
      </c>
      <c r="K49" s="207" t="str">
        <f>IF(AND('Mapa R. Fiscal'!$Y$29="Muy Baja",'Mapa R. Fiscal'!$AA$29="Leve"),CONCATENATE("R4C",'Mapa R. Fiscal'!$O$29),"")</f>
        <v/>
      </c>
      <c r="L49" s="207" t="str">
        <f>IF(AND('Mapa R. Fiscal'!$Y$30="Muy Baja",'Mapa R. Fiscal'!$AA$30="Leve"),CONCATENATE("R4C",'Mapa R. Fiscal'!$O$30),"")</f>
        <v/>
      </c>
      <c r="M49" s="207" t="str">
        <f>IF(AND('Mapa R. Fiscal'!$Y$31="Muy Baja",'Mapa R. Fiscal'!$AA$31="Leve"),CONCATENATE("R4C",'Mapa R. Fiscal'!$O$31),"")</f>
        <v/>
      </c>
      <c r="N49" s="207" t="str">
        <f>IF(AND('Mapa R. Fiscal'!$Y$32="Muy Baja",'Mapa R. Fiscal'!$AA$32="Leve"),CONCATENATE("R4C",'Mapa R. Fiscal'!$O$32),"")</f>
        <v/>
      </c>
      <c r="O49" s="208" t="str">
        <f>IF(AND('Mapa R. Fiscal'!$Y$33="Muy Baja",'Mapa R. Fiscal'!$AA$33="Leve"),CONCATENATE("R4C",'Mapa R. Fiscal'!$O$33),"")</f>
        <v/>
      </c>
      <c r="P49" s="206" t="str">
        <f>IF(AND('Mapa R. Fiscal'!$Y$28="Muy Baja",'Mapa R. Fiscal'!$AA$28="Menor"),CONCATENATE("R4C",'Mapa R. Fiscal'!$O$28),"")</f>
        <v/>
      </c>
      <c r="Q49" s="207" t="str">
        <f>IF(AND('Mapa R. Fiscal'!$Y$29="Muy Baja",'Mapa R. Fiscal'!$AA$29="Menor"),CONCATENATE("R4C",'Mapa R. Fiscal'!$O$29),"")</f>
        <v/>
      </c>
      <c r="R49" s="207" t="str">
        <f>IF(AND('Mapa R. Fiscal'!$Y$30="Muy Baja",'Mapa R. Fiscal'!$AA$30="Menor"),CONCATENATE("R4C",'Mapa R. Fiscal'!$O$30),"")</f>
        <v/>
      </c>
      <c r="S49" s="207" t="str">
        <f>IF(AND('Mapa R. Fiscal'!$Y$31="Muy Baja",'Mapa R. Fiscal'!$AA$31="Menor"),CONCATENATE("R4C",'Mapa R. Fiscal'!$O$31),"")</f>
        <v/>
      </c>
      <c r="T49" s="207" t="str">
        <f>IF(AND('Mapa R. Fiscal'!$Y$32="Muy Baja",'Mapa R. Fiscal'!$AA$32="Menor"),CONCATENATE("R4C",'Mapa R. Fiscal'!$O$32),"")</f>
        <v/>
      </c>
      <c r="U49" s="208" t="str">
        <f>IF(AND('Mapa R. Fiscal'!$Y$33="Muy Baja",'Mapa R. Fiscal'!$AA$33="Menor"),CONCATENATE("R4C",'Mapa R. Fiscal'!$O$33),"")</f>
        <v/>
      </c>
      <c r="V49" s="197" t="str">
        <f>IF(AND('Mapa R. Fiscal'!$Y$28="Muy Baja",'Mapa R. Fiscal'!$AA$28="Moderado"),CONCATENATE("R4C",'Mapa R. Fiscal'!$O$28),"")</f>
        <v/>
      </c>
      <c r="W49" s="198" t="str">
        <f>IF(AND('Mapa R. Fiscal'!$Y$29="Muy Baja",'Mapa R. Fiscal'!$AA$29="Moderado"),CONCATENATE("R4C",'Mapa R. Fiscal'!$O$29),"")</f>
        <v/>
      </c>
      <c r="X49" s="198" t="str">
        <f>IF(AND('Mapa R. Fiscal'!$Y$30="Muy Baja",'Mapa R. Fiscal'!$AA$30="Moderado"),CONCATENATE("R4C",'Mapa R. Fiscal'!$O$30),"")</f>
        <v/>
      </c>
      <c r="Y49" s="198" t="str">
        <f>IF(AND('Mapa R. Fiscal'!$Y$31="Muy Baja",'Mapa R. Fiscal'!$AA$31="Moderado"),CONCATENATE("R4C",'Mapa R. Fiscal'!$O$31),"")</f>
        <v/>
      </c>
      <c r="Z49" s="198" t="str">
        <f>IF(AND('Mapa R. Fiscal'!$Y$32="Muy Baja",'Mapa R. Fiscal'!$AA$32="Moderado"),CONCATENATE("R4C",'Mapa R. Fiscal'!$O$32),"")</f>
        <v/>
      </c>
      <c r="AA49" s="199" t="str">
        <f>IF(AND('Mapa R. Fiscal'!$Y$33="Muy Baja",'Mapa R. Fiscal'!$AA$33="Moderado"),CONCATENATE("R4C",'Mapa R. Fiscal'!$O$33),"")</f>
        <v/>
      </c>
      <c r="AB49" s="182" t="str">
        <f>IF(AND('Mapa R. Fiscal'!$Y$28="Muy Baja",'Mapa R. Fiscal'!$AA$28="Mayor"),CONCATENATE("R4C",'Mapa R. Fiscal'!$O$28),"")</f>
        <v/>
      </c>
      <c r="AC49" s="183" t="str">
        <f>IF(AND('Mapa R. Fiscal'!$Y$29="Muy Baja",'Mapa R. Fiscal'!$AA$29="Mayor"),CONCATENATE("R4C",'Mapa R. Fiscal'!$O$29),"")</f>
        <v/>
      </c>
      <c r="AD49" s="183" t="str">
        <f>IF(AND('Mapa R. Fiscal'!$Y$30="Muy Baja",'Mapa R. Fiscal'!$AA$30="Mayor"),CONCATENATE("R4C",'Mapa R. Fiscal'!$O$30),"")</f>
        <v/>
      </c>
      <c r="AE49" s="183" t="str">
        <f>IF(AND('Mapa R. Fiscal'!$Y$31="Muy Baja",'Mapa R. Fiscal'!$AA$31="Mayor"),CONCATENATE("R4C",'Mapa R. Fiscal'!$O$31),"")</f>
        <v/>
      </c>
      <c r="AF49" s="183" t="str">
        <f>IF(AND('Mapa R. Fiscal'!$Y$32="Muy Baja",'Mapa R. Fiscal'!$AA$32="Mayor"),CONCATENATE("R4C",'Mapa R. Fiscal'!$O$32),"")</f>
        <v/>
      </c>
      <c r="AG49" s="184" t="str">
        <f>IF(AND('Mapa R. Fiscal'!$Y$33="Muy Baja",'Mapa R. Fiscal'!$AA$33="Mayor"),CONCATENATE("R4C",'Mapa R. Fiscal'!$O$33),"")</f>
        <v/>
      </c>
      <c r="AH49" s="185" t="str">
        <f>IF(AND('Mapa R. Fiscal'!$Y$28="Muy Baja",'Mapa R. Fiscal'!$AA$28="Catastrófico"),CONCATENATE("R4C",'Mapa R. Fiscal'!$O$28),"")</f>
        <v/>
      </c>
      <c r="AI49" s="186" t="str">
        <f>IF(AND('Mapa R. Fiscal'!$Y$29="Muy Baja",'Mapa R. Fiscal'!$AA$29="Catastrófico"),CONCATENATE("R4C",'Mapa R. Fiscal'!$O$29),"")</f>
        <v/>
      </c>
      <c r="AJ49" s="186" t="str">
        <f>IF(AND('Mapa R. Fiscal'!$Y$30="Muy Baja",'Mapa R. Fiscal'!$AA$30="Catastrófico"),CONCATENATE("R4C",'Mapa R. Fiscal'!$O$30),"")</f>
        <v/>
      </c>
      <c r="AK49" s="186" t="str">
        <f>IF(AND('Mapa R. Fiscal'!$Y$31="Muy Baja",'Mapa R. Fiscal'!$AA$31="Catastrófico"),CONCATENATE("R4C",'Mapa R. Fiscal'!$O$31),"")</f>
        <v/>
      </c>
      <c r="AL49" s="186" t="str">
        <f>IF(AND('Mapa R. Fiscal'!$Y$32="Muy Baja",'Mapa R. Fiscal'!$AA$32="Catastrófico"),CONCATENATE("R4C",'Mapa R. Fiscal'!$O$32),"")</f>
        <v/>
      </c>
      <c r="AM49" s="187"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15"/>
      <c r="C50" s="1015"/>
      <c r="D50" s="1016"/>
      <c r="E50" s="1104"/>
      <c r="F50" s="1103"/>
      <c r="G50" s="1103"/>
      <c r="H50" s="1103"/>
      <c r="I50" s="1117"/>
      <c r="J50" s="206" t="str">
        <f>IF(AND('Mapa R. Fiscal'!$Y$34="Muy Baja",'Mapa R. Fiscal'!$AA$34="Leve"),CONCATENATE("R5C",'Mapa R. Fiscal'!$O$34),"")</f>
        <v/>
      </c>
      <c r="K50" s="207" t="str">
        <f>IF(AND('Mapa R. Fiscal'!$Y$35="Muy Baja",'Mapa R. Fiscal'!$AA$35="Leve"),CONCATENATE("R5C",'Mapa R. Fiscal'!$O$35),"")</f>
        <v/>
      </c>
      <c r="L50" s="207" t="str">
        <f>IF(AND('Mapa R. Fiscal'!$Y$36="Muy Baja",'Mapa R. Fiscal'!$AA$36="Leve"),CONCATENATE("R5C",'Mapa R. Fiscal'!$O$36),"")</f>
        <v/>
      </c>
      <c r="M50" s="207" t="str">
        <f>IF(AND('Mapa R. Fiscal'!$Y$37="Muy Baja",'Mapa R. Fiscal'!$AA$37="Leve"),CONCATENATE("R5C",'Mapa R. Fiscal'!$O$37),"")</f>
        <v/>
      </c>
      <c r="N50" s="207" t="str">
        <f>IF(AND('Mapa R. Fiscal'!$Y$38="Muy Baja",'Mapa R. Fiscal'!$AA$38="Leve"),CONCATENATE("R5C",'Mapa R. Fiscal'!$O$38),"")</f>
        <v/>
      </c>
      <c r="O50" s="208" t="str">
        <f>IF(AND('Mapa R. Fiscal'!$Y$39="Muy Baja",'Mapa R. Fiscal'!$AA$39="Leve"),CONCATENATE("R5C",'Mapa R. Fiscal'!$O$39),"")</f>
        <v/>
      </c>
      <c r="P50" s="206" t="str">
        <f>IF(AND('Mapa R. Fiscal'!$Y$34="Muy Baja",'Mapa R. Fiscal'!$AA$34="Menor"),CONCATENATE("R5C",'Mapa R. Fiscal'!$O$34),"")</f>
        <v/>
      </c>
      <c r="Q50" s="207" t="str">
        <f>IF(AND('Mapa R. Fiscal'!$Y$35="Muy Baja",'Mapa R. Fiscal'!$AA$35="Menor"),CONCATENATE("R5C",'Mapa R. Fiscal'!$O$35),"")</f>
        <v/>
      </c>
      <c r="R50" s="207" t="str">
        <f>IF(AND('Mapa R. Fiscal'!$Y$36="Muy Baja",'Mapa R. Fiscal'!$AA$36="Menor"),CONCATENATE("R5C",'Mapa R. Fiscal'!$O$36),"")</f>
        <v/>
      </c>
      <c r="S50" s="207" t="str">
        <f>IF(AND('Mapa R. Fiscal'!$Y$37="Muy Baja",'Mapa R. Fiscal'!$AA$37="Menor"),CONCATENATE("R5C",'Mapa R. Fiscal'!$O$37),"")</f>
        <v/>
      </c>
      <c r="T50" s="207" t="str">
        <f>IF(AND('Mapa R. Fiscal'!$Y$38="Muy Baja",'Mapa R. Fiscal'!$AA$38="Menor"),CONCATENATE("R5C",'Mapa R. Fiscal'!$O$38),"")</f>
        <v/>
      </c>
      <c r="U50" s="208" t="str">
        <f>IF(AND('Mapa R. Fiscal'!$Y$39="Muy Baja",'Mapa R. Fiscal'!$AA$39="Menor"),CONCATENATE("R5C",'Mapa R. Fiscal'!$O$39),"")</f>
        <v/>
      </c>
      <c r="V50" s="197" t="str">
        <f>IF(AND('Mapa R. Fiscal'!$Y$34="Muy Baja",'Mapa R. Fiscal'!$AA$34="Moderado"),CONCATENATE("R5C",'Mapa R. Fiscal'!$O$34),"")</f>
        <v/>
      </c>
      <c r="W50" s="198" t="str">
        <f>IF(AND('Mapa R. Fiscal'!$Y$35="Muy Baja",'Mapa R. Fiscal'!$AA$35="Moderado"),CONCATENATE("R5C",'Mapa R. Fiscal'!$O$35),"")</f>
        <v/>
      </c>
      <c r="X50" s="198" t="str">
        <f>IF(AND('Mapa R. Fiscal'!$Y$36="Muy Baja",'Mapa R. Fiscal'!$AA$36="Moderado"),CONCATENATE("R5C",'Mapa R. Fiscal'!$O$36),"")</f>
        <v/>
      </c>
      <c r="Y50" s="198" t="str">
        <f>IF(AND('Mapa R. Fiscal'!$Y$37="Muy Baja",'Mapa R. Fiscal'!$AA$37="Moderado"),CONCATENATE("R5C",'Mapa R. Fiscal'!$O$37),"")</f>
        <v/>
      </c>
      <c r="Z50" s="198" t="str">
        <f>IF(AND('Mapa R. Fiscal'!$Y$38="Muy Baja",'Mapa R. Fiscal'!$AA$38="Moderado"),CONCATENATE("R5C",'Mapa R. Fiscal'!$O$38),"")</f>
        <v/>
      </c>
      <c r="AA50" s="199" t="str">
        <f>IF(AND('Mapa R. Fiscal'!$Y$39="Muy Baja",'Mapa R. Fiscal'!$AA$39="Moderado"),CONCATENATE("R5C",'Mapa R. Fiscal'!$O$39),"")</f>
        <v/>
      </c>
      <c r="AB50" s="182" t="str">
        <f>IF(AND('Mapa R. Fiscal'!$Y$34="Muy Baja",'Mapa R. Fiscal'!$AA$34="Mayor"),CONCATENATE("R5C",'Mapa R. Fiscal'!$O$34),"")</f>
        <v/>
      </c>
      <c r="AC50" s="183" t="str">
        <f>IF(AND('Mapa R. Fiscal'!$Y$35="Muy Baja",'Mapa R. Fiscal'!$AA$35="Mayor"),CONCATENATE("R5C",'Mapa R. Fiscal'!$O$35),"")</f>
        <v/>
      </c>
      <c r="AD50" s="183" t="str">
        <f>IF(AND('Mapa R. Fiscal'!$Y$36="Muy Baja",'Mapa R. Fiscal'!$AA$36="Mayor"),CONCATENATE("R5C",'Mapa R. Fiscal'!$O$36),"")</f>
        <v/>
      </c>
      <c r="AE50" s="183" t="str">
        <f>IF(AND('Mapa R. Fiscal'!$Y$37="Muy Baja",'Mapa R. Fiscal'!$AA$37="Mayor"),CONCATENATE("R5C",'Mapa R. Fiscal'!$O$37),"")</f>
        <v/>
      </c>
      <c r="AF50" s="183" t="str">
        <f>IF(AND('Mapa R. Fiscal'!$Y$38="Muy Baja",'Mapa R. Fiscal'!$AA$38="Mayor"),CONCATENATE("R5C",'Mapa R. Fiscal'!$O$38),"")</f>
        <v/>
      </c>
      <c r="AG50" s="184" t="str">
        <f>IF(AND('Mapa R. Fiscal'!$Y$39="Muy Baja",'Mapa R. Fiscal'!$AA$39="Mayor"),CONCATENATE("R5C",'Mapa R. Fiscal'!$O$39),"")</f>
        <v/>
      </c>
      <c r="AH50" s="185" t="str">
        <f>IF(AND('Mapa R. Fiscal'!$Y$34="Muy Baja",'Mapa R. Fiscal'!$AA$34="Catastrófico"),CONCATENATE("R5C",'Mapa R. Fiscal'!$O$34),"")</f>
        <v/>
      </c>
      <c r="AI50" s="186" t="str">
        <f>IF(AND('Mapa R. Fiscal'!$Y$35="Muy Baja",'Mapa R. Fiscal'!$AA$35="Catastrófico"),CONCATENATE("R5C",'Mapa R. Fiscal'!$O$35),"")</f>
        <v/>
      </c>
      <c r="AJ50" s="186" t="str">
        <f>IF(AND('Mapa R. Fiscal'!$Y$36="Muy Baja",'Mapa R. Fiscal'!$AA$36="Catastrófico"),CONCATENATE("R5C",'Mapa R. Fiscal'!$O$36),"")</f>
        <v/>
      </c>
      <c r="AK50" s="186" t="str">
        <f>IF(AND('Mapa R. Fiscal'!$Y$37="Muy Baja",'Mapa R. Fiscal'!$AA$37="Catastrófico"),CONCATENATE("R5C",'Mapa R. Fiscal'!$O$37),"")</f>
        <v/>
      </c>
      <c r="AL50" s="186" t="str">
        <f>IF(AND('Mapa R. Fiscal'!$Y$38="Muy Baja",'Mapa R. Fiscal'!$AA$38="Catastrófico"),CONCATENATE("R5C",'Mapa R. Fiscal'!$O$38),"")</f>
        <v/>
      </c>
      <c r="AM50" s="187"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15"/>
      <c r="C51" s="1015"/>
      <c r="D51" s="1016"/>
      <c r="E51" s="1104"/>
      <c r="F51" s="1103"/>
      <c r="G51" s="1103"/>
      <c r="H51" s="1103"/>
      <c r="I51" s="1117"/>
      <c r="J51" s="206" t="str">
        <f>IF(AND('Mapa R. Fiscal'!$Y$40="Muy Baja",'Mapa R. Fiscal'!$AA$40="Leve"),CONCATENATE("R6C",'Mapa R. Fiscal'!$O$40),"")</f>
        <v/>
      </c>
      <c r="K51" s="207" t="str">
        <f>IF(AND('Mapa R. Fiscal'!$Y$41="Muy Baja",'Mapa R. Fiscal'!$AA$41="Leve"),CONCATENATE("R6C",'Mapa R. Fiscal'!$O$41),"")</f>
        <v/>
      </c>
      <c r="L51" s="207" t="str">
        <f>IF(AND('Mapa R. Fiscal'!$Y$42="Muy Baja",'Mapa R. Fiscal'!$AA$42="Leve"),CONCATENATE("R6C",'Mapa R. Fiscal'!$O$42),"")</f>
        <v/>
      </c>
      <c r="M51" s="207" t="str">
        <f>IF(AND('Mapa R. Fiscal'!$Y$43="Muy Baja",'Mapa R. Fiscal'!$AA$43="Leve"),CONCATENATE("R6C",'Mapa R. Fiscal'!$O$43),"")</f>
        <v/>
      </c>
      <c r="N51" s="207" t="str">
        <f>IF(AND('Mapa R. Fiscal'!$Y$44="Muy Baja",'Mapa R. Fiscal'!$AA$44="Leve"),CONCATENATE("R6C",'Mapa R. Fiscal'!$O$44),"")</f>
        <v/>
      </c>
      <c r="O51" s="208" t="str">
        <f>IF(AND('Mapa R. Fiscal'!$Y$45="Muy Baja",'Mapa R. Fiscal'!$AA$45="Leve"),CONCATENATE("R6C",'Mapa R. Fiscal'!$O$45),"")</f>
        <v/>
      </c>
      <c r="P51" s="206" t="str">
        <f>IF(AND('Mapa R. Fiscal'!$Y$40="Muy Baja",'Mapa R. Fiscal'!$AA$40="Menor"),CONCATENATE("R6C",'Mapa R. Fiscal'!$O$40),"")</f>
        <v/>
      </c>
      <c r="Q51" s="207" t="str">
        <f>IF(AND('Mapa R. Fiscal'!$Y$41="Muy Baja",'Mapa R. Fiscal'!$AA$41="Menor"),CONCATENATE("R6C",'Mapa R. Fiscal'!$O$41),"")</f>
        <v/>
      </c>
      <c r="R51" s="207" t="str">
        <f>IF(AND('Mapa R. Fiscal'!$Y$42="Muy Baja",'Mapa R. Fiscal'!$AA$42="Menor"),CONCATENATE("R6C",'Mapa R. Fiscal'!$O$42),"")</f>
        <v/>
      </c>
      <c r="S51" s="207" t="str">
        <f>IF(AND('Mapa R. Fiscal'!$Y$43="Muy Baja",'Mapa R. Fiscal'!$AA$43="Menor"),CONCATENATE("R6C",'Mapa R. Fiscal'!$O$43),"")</f>
        <v/>
      </c>
      <c r="T51" s="207" t="str">
        <f>IF(AND('Mapa R. Fiscal'!$Y$44="Muy Baja",'Mapa R. Fiscal'!$AA$44="Menor"),CONCATENATE("R6C",'Mapa R. Fiscal'!$O$44),"")</f>
        <v/>
      </c>
      <c r="U51" s="208" t="str">
        <f>IF(AND('Mapa R. Fiscal'!$Y$45="Muy Baja",'Mapa R. Fiscal'!$AA$45="Menor"),CONCATENATE("R6C",'Mapa R. Fiscal'!$O$45),"")</f>
        <v/>
      </c>
      <c r="V51" s="197" t="str">
        <f>IF(AND('Mapa R. Fiscal'!$Y$40="Muy Baja",'Mapa R. Fiscal'!$AA$40="Moderado"),CONCATENATE("R6C",'Mapa R. Fiscal'!$O$40),"")</f>
        <v/>
      </c>
      <c r="W51" s="198" t="str">
        <f>IF(AND('Mapa R. Fiscal'!$Y$41="Muy Baja",'Mapa R. Fiscal'!$AA$41="Moderado"),CONCATENATE("R6C",'Mapa R. Fiscal'!$O$41),"")</f>
        <v/>
      </c>
      <c r="X51" s="198" t="str">
        <f>IF(AND('Mapa R. Fiscal'!$Y$42="Muy Baja",'Mapa R. Fiscal'!$AA$42="Moderado"),CONCATENATE("R6C",'Mapa R. Fiscal'!$O$42),"")</f>
        <v/>
      </c>
      <c r="Y51" s="198" t="str">
        <f>IF(AND('Mapa R. Fiscal'!$Y$43="Muy Baja",'Mapa R. Fiscal'!$AA$43="Moderado"),CONCATENATE("R6C",'Mapa R. Fiscal'!$O$43),"")</f>
        <v/>
      </c>
      <c r="Z51" s="198" t="str">
        <f>IF(AND('Mapa R. Fiscal'!$Y$44="Muy Baja",'Mapa R. Fiscal'!$AA$44="Moderado"),CONCATENATE("R6C",'Mapa R. Fiscal'!$O$44),"")</f>
        <v/>
      </c>
      <c r="AA51" s="199" t="str">
        <f>IF(AND('Mapa R. Fiscal'!$Y$45="Muy Baja",'Mapa R. Fiscal'!$AA$45="Moderado"),CONCATENATE("R6C",'Mapa R. Fiscal'!$O$45),"")</f>
        <v/>
      </c>
      <c r="AB51" s="182" t="str">
        <f>IF(AND('Mapa R. Fiscal'!$Y$40="Muy Baja",'Mapa R. Fiscal'!$AA$40="Mayor"),CONCATENATE("R6C",'Mapa R. Fiscal'!$O$40),"")</f>
        <v/>
      </c>
      <c r="AC51" s="183" t="str">
        <f>IF(AND('Mapa R. Fiscal'!$Y$41="Muy Baja",'Mapa R. Fiscal'!$AA$41="Mayor"),CONCATENATE("R6C",'Mapa R. Fiscal'!$O$41),"")</f>
        <v/>
      </c>
      <c r="AD51" s="183" t="str">
        <f>IF(AND('Mapa R. Fiscal'!$Y$42="Muy Baja",'Mapa R. Fiscal'!$AA$42="Mayor"),CONCATENATE("R6C",'Mapa R. Fiscal'!$O$42),"")</f>
        <v/>
      </c>
      <c r="AE51" s="183" t="str">
        <f>IF(AND('Mapa R. Fiscal'!$Y$43="Muy Baja",'Mapa R. Fiscal'!$AA$43="Mayor"),CONCATENATE("R6C",'Mapa R. Fiscal'!$O$43),"")</f>
        <v/>
      </c>
      <c r="AF51" s="183" t="str">
        <f>IF(AND('Mapa R. Fiscal'!$Y$44="Muy Baja",'Mapa R. Fiscal'!$AA$44="Mayor"),CONCATENATE("R6C",'Mapa R. Fiscal'!$O$44),"")</f>
        <v/>
      </c>
      <c r="AG51" s="184" t="str">
        <f>IF(AND('Mapa R. Fiscal'!$Y$45="Muy Baja",'Mapa R. Fiscal'!$AA$45="Mayor"),CONCATENATE("R6C",'Mapa R. Fiscal'!$O$45),"")</f>
        <v/>
      </c>
      <c r="AH51" s="185" t="str">
        <f>IF(AND('Mapa R. Fiscal'!$Y$40="Muy Baja",'Mapa R. Fiscal'!$AA$40="Catastrófico"),CONCATENATE("R6C",'Mapa R. Fiscal'!$O$40),"")</f>
        <v/>
      </c>
      <c r="AI51" s="186" t="str">
        <f>IF(AND('Mapa R. Fiscal'!$Y$41="Muy Baja",'Mapa R. Fiscal'!$AA$41="Catastrófico"),CONCATENATE("R6C",'Mapa R. Fiscal'!$O$41),"")</f>
        <v/>
      </c>
      <c r="AJ51" s="186" t="str">
        <f>IF(AND('Mapa R. Fiscal'!$Y$42="Muy Baja",'Mapa R. Fiscal'!$AA$42="Catastrófico"),CONCATENATE("R6C",'Mapa R. Fiscal'!$O$42),"")</f>
        <v/>
      </c>
      <c r="AK51" s="186" t="str">
        <f>IF(AND('Mapa R. Fiscal'!$Y$43="Muy Baja",'Mapa R. Fiscal'!$AA$43="Catastrófico"),CONCATENATE("R6C",'Mapa R. Fiscal'!$O$43),"")</f>
        <v/>
      </c>
      <c r="AL51" s="186" t="str">
        <f>IF(AND('Mapa R. Fiscal'!$Y$44="Muy Baja",'Mapa R. Fiscal'!$AA$44="Catastrófico"),CONCATENATE("R6C",'Mapa R. Fiscal'!$O$44),"")</f>
        <v/>
      </c>
      <c r="AM51" s="187"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15"/>
      <c r="C52" s="1015"/>
      <c r="D52" s="1016"/>
      <c r="E52" s="1104"/>
      <c r="F52" s="1103"/>
      <c r="G52" s="1103"/>
      <c r="H52" s="1103"/>
      <c r="I52" s="1117"/>
      <c r="J52" s="206" t="str">
        <f>IF(AND('Mapa R. Fiscal'!$Y$46="Muy Baja",'Mapa R. Fiscal'!$AA$46="Leve"),CONCATENATE("R7C",'Mapa R. Fiscal'!$O$46),"")</f>
        <v/>
      </c>
      <c r="K52" s="207" t="str">
        <f>IF(AND('Mapa R. Fiscal'!$Y$47="Muy Baja",'Mapa R. Fiscal'!$AA$47="Leve"),CONCATENATE("R7C",'Mapa R. Fiscal'!$O$47),"")</f>
        <v/>
      </c>
      <c r="L52" s="207" t="str">
        <f>IF(AND('Mapa R. Fiscal'!$Y$48="Muy Baja",'Mapa R. Fiscal'!$AA$48="Leve"),CONCATENATE("R7C",'Mapa R. Fiscal'!$O$48),"")</f>
        <v/>
      </c>
      <c r="M52" s="207" t="str">
        <f>IF(AND('Mapa R. Fiscal'!$Y$49="Muy Baja",'Mapa R. Fiscal'!$AA$49="Leve"),CONCATENATE("R7C",'Mapa R. Fiscal'!$O$49),"")</f>
        <v/>
      </c>
      <c r="N52" s="207" t="str">
        <f>IF(AND('Mapa R. Fiscal'!$Y$50="Muy Baja",'Mapa R. Fiscal'!$AA$50="Leve"),CONCATENATE("R7C",'Mapa R. Fiscal'!$O$50),"")</f>
        <v/>
      </c>
      <c r="O52" s="208" t="str">
        <f>IF(AND('Mapa R. Fiscal'!$Y$51="Muy Baja",'Mapa R. Fiscal'!$AA$51="Leve"),CONCATENATE("R7C",'Mapa R. Fiscal'!$O$51),"")</f>
        <v/>
      </c>
      <c r="P52" s="206" t="str">
        <f>IF(AND('Mapa R. Fiscal'!$Y$46="Muy Baja",'Mapa R. Fiscal'!$AA$46="Menor"),CONCATENATE("R7C",'Mapa R. Fiscal'!$O$46),"")</f>
        <v/>
      </c>
      <c r="Q52" s="207" t="str">
        <f>IF(AND('Mapa R. Fiscal'!$Y$47="Muy Baja",'Mapa R. Fiscal'!$AA$47="Menor"),CONCATENATE("R7C",'Mapa R. Fiscal'!$O$47),"")</f>
        <v/>
      </c>
      <c r="R52" s="207" t="str">
        <f>IF(AND('Mapa R. Fiscal'!$Y$48="Muy Baja",'Mapa R. Fiscal'!$AA$48="Menor"),CONCATENATE("R7C",'Mapa R. Fiscal'!$O$48),"")</f>
        <v/>
      </c>
      <c r="S52" s="207" t="str">
        <f>IF(AND('Mapa R. Fiscal'!$Y$49="Muy Baja",'Mapa R. Fiscal'!$AA$49="Menor"),CONCATENATE("R7C",'Mapa R. Fiscal'!$O$49),"")</f>
        <v/>
      </c>
      <c r="T52" s="207" t="str">
        <f>IF(AND('Mapa R. Fiscal'!$Y$50="Muy Baja",'Mapa R. Fiscal'!$AA$50="Menor"),CONCATENATE("R7C",'Mapa R. Fiscal'!$O$50),"")</f>
        <v/>
      </c>
      <c r="U52" s="208" t="str">
        <f>IF(AND('Mapa R. Fiscal'!$Y$51="Muy Baja",'Mapa R. Fiscal'!$AA$51="Menor"),CONCATENATE("R7C",'Mapa R. Fiscal'!$O$51),"")</f>
        <v/>
      </c>
      <c r="V52" s="197" t="str">
        <f>IF(AND('Mapa R. Fiscal'!$Y$46="Muy Baja",'Mapa R. Fiscal'!$AA$46="Moderado"),CONCATENATE("R7C",'Mapa R. Fiscal'!$O$46),"")</f>
        <v/>
      </c>
      <c r="W52" s="198" t="str">
        <f>IF(AND('Mapa R. Fiscal'!$Y$47="Muy Baja",'Mapa R. Fiscal'!$AA$47="Moderado"),CONCATENATE("R7C",'Mapa R. Fiscal'!$O$47),"")</f>
        <v/>
      </c>
      <c r="X52" s="198" t="str">
        <f>IF(AND('Mapa R. Fiscal'!$Y$48="Muy Baja",'Mapa R. Fiscal'!$AA$48="Moderado"),CONCATENATE("R7C",'Mapa R. Fiscal'!$O$48),"")</f>
        <v/>
      </c>
      <c r="Y52" s="198" t="str">
        <f>IF(AND('Mapa R. Fiscal'!$Y$49="Muy Baja",'Mapa R. Fiscal'!$AA$49="Moderado"),CONCATENATE("R7C",'Mapa R. Fiscal'!$O$49),"")</f>
        <v/>
      </c>
      <c r="Z52" s="198" t="str">
        <f>IF(AND('Mapa R. Fiscal'!$Y$50="Muy Baja",'Mapa R. Fiscal'!$AA$50="Moderado"),CONCATENATE("R7C",'Mapa R. Fiscal'!$O$50),"")</f>
        <v/>
      </c>
      <c r="AA52" s="199" t="str">
        <f>IF(AND('Mapa R. Fiscal'!$Y$51="Muy Baja",'Mapa R. Fiscal'!$AA$51="Moderado"),CONCATENATE("R7C",'Mapa R. Fiscal'!$O$51),"")</f>
        <v/>
      </c>
      <c r="AB52" s="182" t="str">
        <f>IF(AND('Mapa R. Fiscal'!$Y$46="Muy Baja",'Mapa R. Fiscal'!$AA$46="Mayor"),CONCATENATE("R7C",'Mapa R. Fiscal'!$O$46),"")</f>
        <v/>
      </c>
      <c r="AC52" s="183" t="str">
        <f>IF(AND('Mapa R. Fiscal'!$Y$47="Muy Baja",'Mapa R. Fiscal'!$AA$47="Mayor"),CONCATENATE("R7C",'Mapa R. Fiscal'!$O$47),"")</f>
        <v/>
      </c>
      <c r="AD52" s="183" t="str">
        <f>IF(AND('Mapa R. Fiscal'!$Y$48="Muy Baja",'Mapa R. Fiscal'!$AA$48="Mayor"),CONCATENATE("R7C",'Mapa R. Fiscal'!$O$48),"")</f>
        <v/>
      </c>
      <c r="AE52" s="183" t="str">
        <f>IF(AND('Mapa R. Fiscal'!$Y$49="Muy Baja",'Mapa R. Fiscal'!$AA$49="Mayor"),CONCATENATE("R7C",'Mapa R. Fiscal'!$O$49),"")</f>
        <v/>
      </c>
      <c r="AF52" s="183" t="str">
        <f>IF(AND('Mapa R. Fiscal'!$Y$50="Muy Baja",'Mapa R. Fiscal'!$AA$50="Mayor"),CONCATENATE("R7C",'Mapa R. Fiscal'!$O$50),"")</f>
        <v/>
      </c>
      <c r="AG52" s="184" t="str">
        <f>IF(AND('Mapa R. Fiscal'!$Y$51="Muy Baja",'Mapa R. Fiscal'!$AA$51="Mayor"),CONCATENATE("R7C",'Mapa R. Fiscal'!$O$51),"")</f>
        <v/>
      </c>
      <c r="AH52" s="185" t="str">
        <f>IF(AND('Mapa R. Fiscal'!$Y$46="Muy Baja",'Mapa R. Fiscal'!$AA$46="Catastrófico"),CONCATENATE("R7C",'Mapa R. Fiscal'!$O$46),"")</f>
        <v/>
      </c>
      <c r="AI52" s="186" t="str">
        <f>IF(AND('Mapa R. Fiscal'!$Y$47="Muy Baja",'Mapa R. Fiscal'!$AA$47="Catastrófico"),CONCATENATE("R7C",'Mapa R. Fiscal'!$O$47),"")</f>
        <v/>
      </c>
      <c r="AJ52" s="186" t="str">
        <f>IF(AND('Mapa R. Fiscal'!$Y$48="Muy Baja",'Mapa R. Fiscal'!$AA$48="Catastrófico"),CONCATENATE("R7C",'Mapa R. Fiscal'!$O$48),"")</f>
        <v/>
      </c>
      <c r="AK52" s="186" t="str">
        <f>IF(AND('Mapa R. Fiscal'!$Y$49="Muy Baja",'Mapa R. Fiscal'!$AA$49="Catastrófico"),CONCATENATE("R7C",'Mapa R. Fiscal'!$O$49),"")</f>
        <v/>
      </c>
      <c r="AL52" s="186" t="str">
        <f>IF(AND('Mapa R. Fiscal'!$Y$50="Muy Baja",'Mapa R. Fiscal'!$AA$50="Catastrófico"),CONCATENATE("R7C",'Mapa R. Fiscal'!$O$50),"")</f>
        <v/>
      </c>
      <c r="AM52" s="187"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15"/>
      <c r="C53" s="1015"/>
      <c r="D53" s="1016"/>
      <c r="E53" s="1104"/>
      <c r="F53" s="1103"/>
      <c r="G53" s="1103"/>
      <c r="H53" s="1103"/>
      <c r="I53" s="1117"/>
      <c r="J53" s="206" t="str">
        <f>IF(AND('Mapa R. Fiscal'!$Y$52="Muy Baja",'Mapa R. Fiscal'!$AA$52="Leve"),CONCATENATE("R8C",'Mapa R. Fiscal'!$O$52),"")</f>
        <v/>
      </c>
      <c r="K53" s="207" t="str">
        <f>IF(AND('Mapa R. Fiscal'!$Y$53="Muy Baja",'Mapa R. Fiscal'!$AA$53="Leve"),CONCATENATE("R8C",'Mapa R. Fiscal'!$O$53),"")</f>
        <v/>
      </c>
      <c r="L53" s="207" t="str">
        <f>IF(AND('Mapa R. Fiscal'!$Y$54="Muy Baja",'Mapa R. Fiscal'!$AA$54="Leve"),CONCATENATE("R8C",'Mapa R. Fiscal'!$O$54),"")</f>
        <v/>
      </c>
      <c r="M53" s="207" t="str">
        <f>IF(AND('Mapa R. Fiscal'!$Y$55="Muy Baja",'Mapa R. Fiscal'!$AA$55="Leve"),CONCATENATE("R8C",'Mapa R. Fiscal'!$O$55),"")</f>
        <v/>
      </c>
      <c r="N53" s="207" t="str">
        <f>IF(AND('Mapa R. Fiscal'!$Y$56="Muy Baja",'Mapa R. Fiscal'!$AA$56="Leve"),CONCATENATE("R8C",'Mapa R. Fiscal'!$O$56),"")</f>
        <v/>
      </c>
      <c r="O53" s="208" t="str">
        <f>IF(AND('Mapa R. Fiscal'!$Y$57="Muy Baja",'Mapa R. Fiscal'!$AA$57="Leve"),CONCATENATE("R8C",'Mapa R. Fiscal'!$O$57),"")</f>
        <v/>
      </c>
      <c r="P53" s="206" t="str">
        <f>IF(AND('Mapa R. Fiscal'!$Y$52="Muy Baja",'Mapa R. Fiscal'!$AA$52="Menor"),CONCATENATE("R8C",'Mapa R. Fiscal'!$O$52),"")</f>
        <v/>
      </c>
      <c r="Q53" s="207" t="str">
        <f>IF(AND('Mapa R. Fiscal'!$Y$53="Muy Baja",'Mapa R. Fiscal'!$AA$53="Menor"),CONCATENATE("R8C",'Mapa R. Fiscal'!$O$53),"")</f>
        <v/>
      </c>
      <c r="R53" s="207" t="str">
        <f>IF(AND('Mapa R. Fiscal'!$Y$54="Muy Baja",'Mapa R. Fiscal'!$AA$54="Menor"),CONCATENATE("R8C",'Mapa R. Fiscal'!$O$54),"")</f>
        <v/>
      </c>
      <c r="S53" s="207" t="str">
        <f>IF(AND('Mapa R. Fiscal'!$Y$55="Muy Baja",'Mapa R. Fiscal'!$AA$55="Menor"),CONCATENATE("R8C",'Mapa R. Fiscal'!$O$55),"")</f>
        <v/>
      </c>
      <c r="T53" s="207" t="str">
        <f>IF(AND('Mapa R. Fiscal'!$Y$56="Muy Baja",'Mapa R. Fiscal'!$AA$56="Menor"),CONCATENATE("R8C",'Mapa R. Fiscal'!$O$56),"")</f>
        <v/>
      </c>
      <c r="U53" s="208" t="str">
        <f>IF(AND('Mapa R. Fiscal'!$Y$57="Muy Baja",'Mapa R. Fiscal'!$AA$57="Menor"),CONCATENATE("R8C",'Mapa R. Fiscal'!$O$57),"")</f>
        <v/>
      </c>
      <c r="V53" s="197" t="str">
        <f>IF(AND('Mapa R. Fiscal'!$Y$52="Muy Baja",'Mapa R. Fiscal'!$AA$52="Moderado"),CONCATENATE("R8C",'Mapa R. Fiscal'!$O$52),"")</f>
        <v/>
      </c>
      <c r="W53" s="198" t="str">
        <f>IF(AND('Mapa R. Fiscal'!$Y$53="Muy Baja",'Mapa R. Fiscal'!$AA$53="Moderado"),CONCATENATE("R8C",'Mapa R. Fiscal'!$O$53),"")</f>
        <v/>
      </c>
      <c r="X53" s="198" t="str">
        <f>IF(AND('Mapa R. Fiscal'!$Y$54="Muy Baja",'Mapa R. Fiscal'!$AA$54="Moderado"),CONCATENATE("R8C",'Mapa R. Fiscal'!$O$54),"")</f>
        <v/>
      </c>
      <c r="Y53" s="198" t="str">
        <f>IF(AND('Mapa R. Fiscal'!$Y$55="Muy Baja",'Mapa R. Fiscal'!$AA$55="Moderado"),CONCATENATE("R8C",'Mapa R. Fiscal'!$O$55),"")</f>
        <v/>
      </c>
      <c r="Z53" s="198" t="str">
        <f>IF(AND('Mapa R. Fiscal'!$Y$56="Muy Baja",'Mapa R. Fiscal'!$AA$56="Moderado"),CONCATENATE("R8C",'Mapa R. Fiscal'!$O$56),"")</f>
        <v/>
      </c>
      <c r="AA53" s="199" t="str">
        <f>IF(AND('Mapa R. Fiscal'!$Y$57="Muy Baja",'Mapa R. Fiscal'!$AA$57="Moderado"),CONCATENATE("R8C",'Mapa R. Fiscal'!$O$57),"")</f>
        <v/>
      </c>
      <c r="AB53" s="182" t="str">
        <f>IF(AND('Mapa R. Fiscal'!$Y$52="Muy Baja",'Mapa R. Fiscal'!$AA$52="Mayor"),CONCATENATE("R8C",'Mapa R. Fiscal'!$O$52),"")</f>
        <v/>
      </c>
      <c r="AC53" s="183" t="str">
        <f>IF(AND('Mapa R. Fiscal'!$Y$53="Muy Baja",'Mapa R. Fiscal'!$AA$53="Mayor"),CONCATENATE("R8C",'Mapa R. Fiscal'!$O$53),"")</f>
        <v/>
      </c>
      <c r="AD53" s="183" t="str">
        <f>IF(AND('Mapa R. Fiscal'!$Y$54="Muy Baja",'Mapa R. Fiscal'!$AA$54="Mayor"),CONCATENATE("R8C",'Mapa R. Fiscal'!$O$54),"")</f>
        <v/>
      </c>
      <c r="AE53" s="183" t="str">
        <f>IF(AND('Mapa R. Fiscal'!$Y$55="Muy Baja",'Mapa R. Fiscal'!$AA$55="Mayor"),CONCATENATE("R8C",'Mapa R. Fiscal'!$O$55),"")</f>
        <v/>
      </c>
      <c r="AF53" s="183" t="str">
        <f>IF(AND('Mapa R. Fiscal'!$Y$56="Muy Baja",'Mapa R. Fiscal'!$AA$56="Mayor"),CONCATENATE("R8C",'Mapa R. Fiscal'!$O$56),"")</f>
        <v/>
      </c>
      <c r="AG53" s="184" t="str">
        <f>IF(AND('Mapa R. Fiscal'!$Y$57="Muy Baja",'Mapa R. Fiscal'!$AA$57="Mayor"),CONCATENATE("R8C",'Mapa R. Fiscal'!$O$57),"")</f>
        <v/>
      </c>
      <c r="AH53" s="185" t="str">
        <f>IF(AND('Mapa R. Fiscal'!$Y$52="Muy Baja",'Mapa R. Fiscal'!$AA$52="Catastrófico"),CONCATENATE("R8C",'Mapa R. Fiscal'!$O$52),"")</f>
        <v/>
      </c>
      <c r="AI53" s="186" t="str">
        <f>IF(AND('Mapa R. Fiscal'!$Y$53="Muy Baja",'Mapa R. Fiscal'!$AA$53="Catastrófico"),CONCATENATE("R8C",'Mapa R. Fiscal'!$O$53),"")</f>
        <v/>
      </c>
      <c r="AJ53" s="186" t="str">
        <f>IF(AND('Mapa R. Fiscal'!$Y$54="Muy Baja",'Mapa R. Fiscal'!$AA$54="Catastrófico"),CONCATENATE("R8C",'Mapa R. Fiscal'!$O$54),"")</f>
        <v/>
      </c>
      <c r="AK53" s="186" t="str">
        <f>IF(AND('Mapa R. Fiscal'!$Y$55="Muy Baja",'Mapa R. Fiscal'!$AA$55="Catastrófico"),CONCATENATE("R8C",'Mapa R. Fiscal'!$O$55),"")</f>
        <v/>
      </c>
      <c r="AL53" s="186" t="str">
        <f>IF(AND('Mapa R. Fiscal'!$Y$56="Muy Baja",'Mapa R. Fiscal'!$AA$56="Catastrófico"),CONCATENATE("R8C",'Mapa R. Fiscal'!$O$56),"")</f>
        <v/>
      </c>
      <c r="AM53" s="187"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15"/>
      <c r="C54" s="1015"/>
      <c r="D54" s="1016"/>
      <c r="E54" s="1104"/>
      <c r="F54" s="1103"/>
      <c r="G54" s="1103"/>
      <c r="H54" s="1103"/>
      <c r="I54" s="1117"/>
      <c r="J54" s="206" t="str">
        <f>IF(AND('Mapa R. Fiscal'!$Y$58="Muy Baja",'Mapa R. Fiscal'!$AA$58="Leve"),CONCATENATE("R9C",'Mapa R. Fiscal'!$O$58),"")</f>
        <v/>
      </c>
      <c r="K54" s="207" t="str">
        <f>IF(AND('Mapa R. Fiscal'!$Y$59="Muy Baja",'Mapa R. Fiscal'!$AA$59="Leve"),CONCATENATE("R9C",'Mapa R. Fiscal'!$O$59),"")</f>
        <v/>
      </c>
      <c r="L54" s="207" t="str">
        <f>IF(AND('Mapa R. Fiscal'!$Y$60="Muy Baja",'Mapa R. Fiscal'!$AA$60="Leve"),CONCATENATE("R9C",'Mapa R. Fiscal'!$O$60),"")</f>
        <v/>
      </c>
      <c r="M54" s="207" t="str">
        <f>IF(AND('Mapa R. Fiscal'!$Y$61="Muy Baja",'Mapa R. Fiscal'!$AA$61="Leve"),CONCATENATE("R9C",'Mapa R. Fiscal'!$O$61),"")</f>
        <v/>
      </c>
      <c r="N54" s="207" t="str">
        <f>IF(AND('Mapa R. Fiscal'!$Y$62="Muy Baja",'Mapa R. Fiscal'!$AA$62="Leve"),CONCATENATE("R9C",'Mapa R. Fiscal'!$O$62),"")</f>
        <v/>
      </c>
      <c r="O54" s="208" t="str">
        <f>IF(AND('Mapa R. Fiscal'!$Y$63="Muy Baja",'Mapa R. Fiscal'!$AA$63="Leve"),CONCATENATE("R9C",'Mapa R. Fiscal'!$O$63),"")</f>
        <v/>
      </c>
      <c r="P54" s="206" t="str">
        <f>IF(AND('Mapa R. Fiscal'!$Y$58="Muy Baja",'Mapa R. Fiscal'!$AA$58="Menor"),CONCATENATE("R9C",'Mapa R. Fiscal'!$O$58),"")</f>
        <v/>
      </c>
      <c r="Q54" s="207" t="str">
        <f>IF(AND('Mapa R. Fiscal'!$Y$59="Muy Baja",'Mapa R. Fiscal'!$AA$59="Menor"),CONCATENATE("R9C",'Mapa R. Fiscal'!$O$59),"")</f>
        <v/>
      </c>
      <c r="R54" s="207" t="str">
        <f>IF(AND('Mapa R. Fiscal'!$Y$60="Muy Baja",'Mapa R. Fiscal'!$AA$60="Menor"),CONCATENATE("R9C",'Mapa R. Fiscal'!$O$60),"")</f>
        <v/>
      </c>
      <c r="S54" s="207" t="str">
        <f>IF(AND('Mapa R. Fiscal'!$Y$61="Muy Baja",'Mapa R. Fiscal'!$AA$61="Menor"),CONCATENATE("R9C",'Mapa R. Fiscal'!$O$61),"")</f>
        <v/>
      </c>
      <c r="T54" s="207" t="str">
        <f>IF(AND('Mapa R. Fiscal'!$Y$62="Muy Baja",'Mapa R. Fiscal'!$AA$62="Menor"),CONCATENATE("R9C",'Mapa R. Fiscal'!$O$62),"")</f>
        <v/>
      </c>
      <c r="U54" s="208" t="str">
        <f>IF(AND('Mapa R. Fiscal'!$Y$63="Muy Baja",'Mapa R. Fiscal'!$AA$63="Menor"),CONCATENATE("R9C",'Mapa R. Fiscal'!$O$63),"")</f>
        <v/>
      </c>
      <c r="V54" s="197" t="str">
        <f>IF(AND('Mapa R. Fiscal'!$Y$58="Muy Baja",'Mapa R. Fiscal'!$AA$58="Moderado"),CONCATENATE("R9C",'Mapa R. Fiscal'!$O$58),"")</f>
        <v/>
      </c>
      <c r="W54" s="198" t="str">
        <f>IF(AND('Mapa R. Fiscal'!$Y$59="Muy Baja",'Mapa R. Fiscal'!$AA$59="Moderado"),CONCATENATE("R9C",'Mapa R. Fiscal'!$O$59),"")</f>
        <v/>
      </c>
      <c r="X54" s="198" t="str">
        <f>IF(AND('Mapa R. Fiscal'!$Y$60="Muy Baja",'Mapa R. Fiscal'!$AA$60="Moderado"),CONCATENATE("R9C",'Mapa R. Fiscal'!$O$60),"")</f>
        <v/>
      </c>
      <c r="Y54" s="198" t="str">
        <f>IF(AND('Mapa R. Fiscal'!$Y$61="Muy Baja",'Mapa R. Fiscal'!$AA$61="Moderado"),CONCATENATE("R9C",'Mapa R. Fiscal'!$O$61),"")</f>
        <v/>
      </c>
      <c r="Z54" s="198" t="str">
        <f>IF(AND('Mapa R. Fiscal'!$Y$62="Muy Baja",'Mapa R. Fiscal'!$AA$62="Moderado"),CONCATENATE("R9C",'Mapa R. Fiscal'!$O$62),"")</f>
        <v/>
      </c>
      <c r="AA54" s="199" t="str">
        <f>IF(AND('Mapa R. Fiscal'!$Y$63="Muy Baja",'Mapa R. Fiscal'!$AA$63="Moderado"),CONCATENATE("R9C",'Mapa R. Fiscal'!$O$63),"")</f>
        <v/>
      </c>
      <c r="AB54" s="182" t="str">
        <f>IF(AND('Mapa R. Fiscal'!$Y$58="Muy Baja",'Mapa R. Fiscal'!$AA$58="Mayor"),CONCATENATE("R9C",'Mapa R. Fiscal'!$O$58),"")</f>
        <v/>
      </c>
      <c r="AC54" s="183" t="str">
        <f>IF(AND('Mapa R. Fiscal'!$Y$59="Muy Baja",'Mapa R. Fiscal'!$AA$59="Mayor"),CONCATENATE("R9C",'Mapa R. Fiscal'!$O$59),"")</f>
        <v/>
      </c>
      <c r="AD54" s="183" t="str">
        <f>IF(AND('Mapa R. Fiscal'!$Y$60="Muy Baja",'Mapa R. Fiscal'!$AA$60="Mayor"),CONCATENATE("R9C",'Mapa R. Fiscal'!$O$60),"")</f>
        <v/>
      </c>
      <c r="AE54" s="183" t="str">
        <f>IF(AND('Mapa R. Fiscal'!$Y$61="Muy Baja",'Mapa R. Fiscal'!$AA$61="Mayor"),CONCATENATE("R9C",'Mapa R. Fiscal'!$O$61),"")</f>
        <v/>
      </c>
      <c r="AF54" s="183" t="str">
        <f>IF(AND('Mapa R. Fiscal'!$Y$62="Muy Baja",'Mapa R. Fiscal'!$AA$62="Mayor"),CONCATENATE("R9C",'Mapa R. Fiscal'!$O$62),"")</f>
        <v/>
      </c>
      <c r="AG54" s="184" t="str">
        <f>IF(AND('Mapa R. Fiscal'!$Y$63="Muy Baja",'Mapa R. Fiscal'!$AA$63="Mayor"),CONCATENATE("R9C",'Mapa R. Fiscal'!$O$63),"")</f>
        <v/>
      </c>
      <c r="AH54" s="185" t="str">
        <f>IF(AND('Mapa R. Fiscal'!$Y$58="Muy Baja",'Mapa R. Fiscal'!$AA$58="Catastrófico"),CONCATENATE("R9C",'Mapa R. Fiscal'!$O$58),"")</f>
        <v/>
      </c>
      <c r="AI54" s="186" t="str">
        <f>IF(AND('Mapa R. Fiscal'!$Y$59="Muy Baja",'Mapa R. Fiscal'!$AA$59="Catastrófico"),CONCATENATE("R9C",'Mapa R. Fiscal'!$O$59),"")</f>
        <v/>
      </c>
      <c r="AJ54" s="186" t="str">
        <f>IF(AND('Mapa R. Fiscal'!$Y$60="Muy Baja",'Mapa R. Fiscal'!$AA$60="Catastrófico"),CONCATENATE("R9C",'Mapa R. Fiscal'!$O$60),"")</f>
        <v/>
      </c>
      <c r="AK54" s="186" t="str">
        <f>IF(AND('Mapa R. Fiscal'!$Y$61="Muy Baja",'Mapa R. Fiscal'!$AA$61="Catastrófico"),CONCATENATE("R9C",'Mapa R. Fiscal'!$O$61),"")</f>
        <v/>
      </c>
      <c r="AL54" s="186" t="str">
        <f>IF(AND('Mapa R. Fiscal'!$Y$62="Muy Baja",'Mapa R. Fiscal'!$AA$62="Catastrófico"),CONCATENATE("R9C",'Mapa R. Fiscal'!$O$62),"")</f>
        <v/>
      </c>
      <c r="AM54" s="187"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15"/>
      <c r="C55" s="1015"/>
      <c r="D55" s="1016"/>
      <c r="E55" s="1105"/>
      <c r="F55" s="1106"/>
      <c r="G55" s="1106"/>
      <c r="H55" s="1106"/>
      <c r="I55" s="1130"/>
      <c r="J55" s="209" t="str">
        <f>IF(AND('Mapa R. Fiscal'!$Y$64="Muy Baja",'Mapa R. Fiscal'!$AA$64="Leve"),CONCATENATE("R10C",'Mapa R. Fiscal'!$O$64),"")</f>
        <v/>
      </c>
      <c r="K55" s="210" t="str">
        <f>IF(AND('Mapa R. Fiscal'!$Y$65="Muy Baja",'Mapa R. Fiscal'!$AA$65="Leve"),CONCATENATE("R10C",'Mapa R. Fiscal'!$O$65),"")</f>
        <v/>
      </c>
      <c r="L55" s="210" t="str">
        <f>IF(AND('Mapa R. Fiscal'!$Y$66="Muy Baja",'Mapa R. Fiscal'!$AA$66="Leve"),CONCATENATE("R10C",'Mapa R. Fiscal'!$O$66),"")</f>
        <v/>
      </c>
      <c r="M55" s="210" t="str">
        <f>IF(AND('Mapa R. Fiscal'!$Y$67="Muy Baja",'Mapa R. Fiscal'!$AA$67="Leve"),CONCATENATE("R10C",'Mapa R. Fiscal'!$O$67),"")</f>
        <v/>
      </c>
      <c r="N55" s="210" t="str">
        <f>IF(AND('Mapa R. Fiscal'!$Y$68="Muy Baja",'Mapa R. Fiscal'!$AA$68="Leve"),CONCATENATE("R10C",'Mapa R. Fiscal'!$O$68),"")</f>
        <v/>
      </c>
      <c r="O55" s="211" t="str">
        <f>IF(AND('Mapa R. Fiscal'!$Y$69="Muy Baja",'Mapa R. Fiscal'!$AA$69="Leve"),CONCATENATE("R10C",'Mapa R. Fiscal'!$O$69),"")</f>
        <v/>
      </c>
      <c r="P55" s="209" t="str">
        <f>IF(AND('Mapa R. Fiscal'!$Y$64="Muy Baja",'Mapa R. Fiscal'!$AA$64="Menor"),CONCATENATE("R10C",'Mapa R. Fiscal'!$O$64),"")</f>
        <v/>
      </c>
      <c r="Q55" s="210" t="str">
        <f>IF(AND('Mapa R. Fiscal'!$Y$65="Muy Baja",'Mapa R. Fiscal'!$AA$65="Menor"),CONCATENATE("R10C",'Mapa R. Fiscal'!$O$65),"")</f>
        <v/>
      </c>
      <c r="R55" s="210" t="str">
        <f>IF(AND('Mapa R. Fiscal'!$Y$66="Muy Baja",'Mapa R. Fiscal'!$AA$66="Menor"),CONCATENATE("R10C",'Mapa R. Fiscal'!$O$66),"")</f>
        <v/>
      </c>
      <c r="S55" s="210" t="str">
        <f>IF(AND('Mapa R. Fiscal'!$Y$67="Muy Baja",'Mapa R. Fiscal'!$AA$67="Menor"),CONCATENATE("R10C",'Mapa R. Fiscal'!$O$67),"")</f>
        <v/>
      </c>
      <c r="T55" s="210" t="str">
        <f>IF(AND('Mapa R. Fiscal'!$Y$68="Muy Baja",'Mapa R. Fiscal'!$AA$68="Menor"),CONCATENATE("R10C",'Mapa R. Fiscal'!$O$68),"")</f>
        <v/>
      </c>
      <c r="U55" s="211" t="str">
        <f>IF(AND('Mapa R. Fiscal'!$Y$69="Muy Baja",'Mapa R. Fiscal'!$AA$69="Menor"),CONCATENATE("R10C",'Mapa R. Fiscal'!$O$69),"")</f>
        <v/>
      </c>
      <c r="V55" s="200" t="str">
        <f>IF(AND('Mapa R. Fiscal'!$Y$64="Muy Baja",'Mapa R. Fiscal'!$AA$64="Moderado"),CONCATENATE("R10C",'Mapa R. Fiscal'!$O$64),"")</f>
        <v/>
      </c>
      <c r="W55" s="201" t="str">
        <f>IF(AND('Mapa R. Fiscal'!$Y$65="Muy Baja",'Mapa R. Fiscal'!$AA$65="Moderado"),CONCATENATE("R10C",'Mapa R. Fiscal'!$O$65),"")</f>
        <v/>
      </c>
      <c r="X55" s="201" t="str">
        <f>IF(AND('Mapa R. Fiscal'!$Y$66="Muy Baja",'Mapa R. Fiscal'!$AA$66="Moderado"),CONCATENATE("R10C",'Mapa R. Fiscal'!$O$66),"")</f>
        <v/>
      </c>
      <c r="Y55" s="201" t="str">
        <f>IF(AND('Mapa R. Fiscal'!$Y$67="Muy Baja",'Mapa R. Fiscal'!$AA$67="Moderado"),CONCATENATE("R10C",'Mapa R. Fiscal'!$O$67),"")</f>
        <v/>
      </c>
      <c r="Z55" s="201" t="str">
        <f>IF(AND('Mapa R. Fiscal'!$Y$68="Muy Baja",'Mapa R. Fiscal'!$AA$68="Moderado"),CONCATENATE("R10C",'Mapa R. Fiscal'!$O$68),"")</f>
        <v/>
      </c>
      <c r="AA55" s="202" t="str">
        <f>IF(AND('Mapa R. Fiscal'!$Y$69="Muy Baja",'Mapa R. Fiscal'!$AA$69="Moderado"),CONCATENATE("R10C",'Mapa R. Fiscal'!$O$69),"")</f>
        <v/>
      </c>
      <c r="AB55" s="188" t="str">
        <f>IF(AND('Mapa R. Fiscal'!$Y$64="Muy Baja",'Mapa R. Fiscal'!$AA$64="Mayor"),CONCATENATE("R10C",'Mapa R. Fiscal'!$O$64),"")</f>
        <v/>
      </c>
      <c r="AC55" s="189" t="str">
        <f>IF(AND('Mapa R. Fiscal'!$Y$65="Muy Baja",'Mapa R. Fiscal'!$AA$65="Mayor"),CONCATENATE("R10C",'Mapa R. Fiscal'!$O$65),"")</f>
        <v/>
      </c>
      <c r="AD55" s="189" t="str">
        <f>IF(AND('Mapa R. Fiscal'!$Y$66="Muy Baja",'Mapa R. Fiscal'!$AA$66="Mayor"),CONCATENATE("R10C",'Mapa R. Fiscal'!$O$66),"")</f>
        <v/>
      </c>
      <c r="AE55" s="189" t="str">
        <f>IF(AND('Mapa R. Fiscal'!$Y$67="Muy Baja",'Mapa R. Fiscal'!$AA$67="Mayor"),CONCATENATE("R10C",'Mapa R. Fiscal'!$O$67),"")</f>
        <v/>
      </c>
      <c r="AF55" s="189" t="str">
        <f>IF(AND('Mapa R. Fiscal'!$Y$68="Muy Baja",'Mapa R. Fiscal'!$AA$68="Mayor"),CONCATENATE("R10C",'Mapa R. Fiscal'!$O$68),"")</f>
        <v/>
      </c>
      <c r="AG55" s="190" t="str">
        <f>IF(AND('Mapa R. Fiscal'!$Y$69="Muy Baja",'Mapa R. Fiscal'!$AA$69="Mayor"),CONCATENATE("R10C",'Mapa R. Fiscal'!$O$69),"")</f>
        <v/>
      </c>
      <c r="AH55" s="191" t="str">
        <f>IF(AND('Mapa R. Fiscal'!$Y$64="Muy Baja",'Mapa R. Fiscal'!$AA$64="Catastrófico"),CONCATENATE("R10C",'Mapa R. Fiscal'!$O$64),"")</f>
        <v/>
      </c>
      <c r="AI55" s="192" t="str">
        <f>IF(AND('Mapa R. Fiscal'!$Y$65="Muy Baja",'Mapa R. Fiscal'!$AA$65="Catastrófico"),CONCATENATE("R10C",'Mapa R. Fiscal'!$O$65),"")</f>
        <v/>
      </c>
      <c r="AJ55" s="192" t="str">
        <f>IF(AND('Mapa R. Fiscal'!$Y$66="Muy Baja",'Mapa R. Fiscal'!$AA$66="Catastrófico"),CONCATENATE("R10C",'Mapa R. Fiscal'!$O$66),"")</f>
        <v/>
      </c>
      <c r="AK55" s="192" t="str">
        <f>IF(AND('Mapa R. Fiscal'!$Y$67="Muy Baja",'Mapa R. Fiscal'!$AA$67="Catastrófico"),CONCATENATE("R10C",'Mapa R. Fiscal'!$O$67),"")</f>
        <v/>
      </c>
      <c r="AL55" s="192" t="str">
        <f>IF(AND('Mapa R. Fiscal'!$Y$68="Muy Baja",'Mapa R. Fiscal'!$AA$68="Catastrófico"),CONCATENATE("R10C",'Mapa R. Fiscal'!$O$68),"")</f>
        <v/>
      </c>
      <c r="AM55" s="193"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00" t="s">
        <v>335</v>
      </c>
      <c r="K56" s="1101"/>
      <c r="L56" s="1101"/>
      <c r="M56" s="1101"/>
      <c r="N56" s="1101"/>
      <c r="O56" s="1116"/>
      <c r="P56" s="1100" t="s">
        <v>336</v>
      </c>
      <c r="Q56" s="1101"/>
      <c r="R56" s="1101"/>
      <c r="S56" s="1101"/>
      <c r="T56" s="1101"/>
      <c r="U56" s="1116"/>
      <c r="V56" s="1100" t="s">
        <v>337</v>
      </c>
      <c r="W56" s="1101"/>
      <c r="X56" s="1101"/>
      <c r="Y56" s="1101"/>
      <c r="Z56" s="1101"/>
      <c r="AA56" s="1116"/>
      <c r="AB56" s="1100" t="s">
        <v>338</v>
      </c>
      <c r="AC56" s="1131"/>
      <c r="AD56" s="1101"/>
      <c r="AE56" s="1101"/>
      <c r="AF56" s="1101"/>
      <c r="AG56" s="1116"/>
      <c r="AH56" s="1100" t="s">
        <v>339</v>
      </c>
      <c r="AI56" s="1101"/>
      <c r="AJ56" s="1101"/>
      <c r="AK56" s="1101"/>
      <c r="AL56" s="1101"/>
      <c r="AM56" s="111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04"/>
      <c r="K57" s="1103"/>
      <c r="L57" s="1103"/>
      <c r="M57" s="1103"/>
      <c r="N57" s="1103"/>
      <c r="O57" s="1117"/>
      <c r="P57" s="1104"/>
      <c r="Q57" s="1103"/>
      <c r="R57" s="1103"/>
      <c r="S57" s="1103"/>
      <c r="T57" s="1103"/>
      <c r="U57" s="1117"/>
      <c r="V57" s="1104"/>
      <c r="W57" s="1103"/>
      <c r="X57" s="1103"/>
      <c r="Y57" s="1103"/>
      <c r="Z57" s="1103"/>
      <c r="AA57" s="1117"/>
      <c r="AB57" s="1104"/>
      <c r="AC57" s="1103"/>
      <c r="AD57" s="1103"/>
      <c r="AE57" s="1103"/>
      <c r="AF57" s="1103"/>
      <c r="AG57" s="1117"/>
      <c r="AH57" s="1104"/>
      <c r="AI57" s="1103"/>
      <c r="AJ57" s="1103"/>
      <c r="AK57" s="1103"/>
      <c r="AL57" s="1103"/>
      <c r="AM57" s="111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04"/>
      <c r="K58" s="1103"/>
      <c r="L58" s="1103"/>
      <c r="M58" s="1103"/>
      <c r="N58" s="1103"/>
      <c r="O58" s="1117"/>
      <c r="P58" s="1104"/>
      <c r="Q58" s="1103"/>
      <c r="R58" s="1103"/>
      <c r="S58" s="1103"/>
      <c r="T58" s="1103"/>
      <c r="U58" s="1117"/>
      <c r="V58" s="1104"/>
      <c r="W58" s="1103"/>
      <c r="X58" s="1103"/>
      <c r="Y58" s="1103"/>
      <c r="Z58" s="1103"/>
      <c r="AA58" s="1117"/>
      <c r="AB58" s="1104"/>
      <c r="AC58" s="1103"/>
      <c r="AD58" s="1103"/>
      <c r="AE58" s="1103"/>
      <c r="AF58" s="1103"/>
      <c r="AG58" s="1117"/>
      <c r="AH58" s="1104"/>
      <c r="AI58" s="1103"/>
      <c r="AJ58" s="1103"/>
      <c r="AK58" s="1103"/>
      <c r="AL58" s="1103"/>
      <c r="AM58" s="111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04"/>
      <c r="K59" s="1103"/>
      <c r="L59" s="1103"/>
      <c r="M59" s="1103"/>
      <c r="N59" s="1103"/>
      <c r="O59" s="1117"/>
      <c r="P59" s="1104"/>
      <c r="Q59" s="1103"/>
      <c r="R59" s="1103"/>
      <c r="S59" s="1103"/>
      <c r="T59" s="1103"/>
      <c r="U59" s="1117"/>
      <c r="V59" s="1104"/>
      <c r="W59" s="1103"/>
      <c r="X59" s="1103"/>
      <c r="Y59" s="1103"/>
      <c r="Z59" s="1103"/>
      <c r="AA59" s="1117"/>
      <c r="AB59" s="1104"/>
      <c r="AC59" s="1103"/>
      <c r="AD59" s="1103"/>
      <c r="AE59" s="1103"/>
      <c r="AF59" s="1103"/>
      <c r="AG59" s="1117"/>
      <c r="AH59" s="1104"/>
      <c r="AI59" s="1103"/>
      <c r="AJ59" s="1103"/>
      <c r="AK59" s="1103"/>
      <c r="AL59" s="1103"/>
      <c r="AM59" s="111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04"/>
      <c r="K60" s="1103"/>
      <c r="L60" s="1103"/>
      <c r="M60" s="1103"/>
      <c r="N60" s="1103"/>
      <c r="O60" s="1117"/>
      <c r="P60" s="1104"/>
      <c r="Q60" s="1103"/>
      <c r="R60" s="1103"/>
      <c r="S60" s="1103"/>
      <c r="T60" s="1103"/>
      <c r="U60" s="1117"/>
      <c r="V60" s="1104"/>
      <c r="W60" s="1103"/>
      <c r="X60" s="1103"/>
      <c r="Y60" s="1103"/>
      <c r="Z60" s="1103"/>
      <c r="AA60" s="1117"/>
      <c r="AB60" s="1104"/>
      <c r="AC60" s="1103"/>
      <c r="AD60" s="1103"/>
      <c r="AE60" s="1103"/>
      <c r="AF60" s="1103"/>
      <c r="AG60" s="1117"/>
      <c r="AH60" s="1104"/>
      <c r="AI60" s="1103"/>
      <c r="AJ60" s="1103"/>
      <c r="AK60" s="1103"/>
      <c r="AL60" s="1103"/>
      <c r="AM60" s="111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05"/>
      <c r="K61" s="1106"/>
      <c r="L61" s="1106"/>
      <c r="M61" s="1106"/>
      <c r="N61" s="1106"/>
      <c r="O61" s="1130"/>
      <c r="P61" s="1105"/>
      <c r="Q61" s="1106"/>
      <c r="R61" s="1106"/>
      <c r="S61" s="1106"/>
      <c r="T61" s="1106"/>
      <c r="U61" s="1130"/>
      <c r="V61" s="1105"/>
      <c r="W61" s="1106"/>
      <c r="X61" s="1106"/>
      <c r="Y61" s="1106"/>
      <c r="Z61" s="1106"/>
      <c r="AA61" s="1130"/>
      <c r="AB61" s="1105"/>
      <c r="AC61" s="1106"/>
      <c r="AD61" s="1106"/>
      <c r="AE61" s="1106"/>
      <c r="AF61" s="1106"/>
      <c r="AG61" s="1130"/>
      <c r="AH61" s="1105"/>
      <c r="AI61" s="1106"/>
      <c r="AJ61" s="1106"/>
      <c r="AK61" s="1106"/>
      <c r="AL61" s="1106"/>
      <c r="AM61" s="113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4"/>
      <c r="AV63" s="14"/>
      <c r="AW63" s="14"/>
      <c r="AX63" s="14"/>
      <c r="AY63" s="14"/>
      <c r="AZ63" s="14"/>
      <c r="BA63" s="14"/>
      <c r="BB63" s="14"/>
      <c r="BC63" s="14"/>
      <c r="BD63" s="14"/>
      <c r="BE63" s="14"/>
      <c r="BF63" s="14"/>
      <c r="BG63" s="14"/>
      <c r="BH63" s="14"/>
    </row>
    <row r="64" spans="1:80" ht="15" customHeight="1">
      <c r="A64" s="1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sheetProtection algorithmName="SHA-512" hashValue="/08TqvgGqIrIXK5rRatNjuOydJ4W/EAaII6NssrogHEIg9LoruNS4tMWbscClUxOWEnrZ0Lez/QsicODi7hsag==" saltValue="4mg/wzlRgNbDBRvR2A12Dg==" spinCount="100000" sheet="1" objects="1" scenarios="1"/>
  <mergeCells count="17">
    <mergeCell ref="AO6:AT15"/>
    <mergeCell ref="E16:I25"/>
    <mergeCell ref="AO16:AT25"/>
    <mergeCell ref="E26:I35"/>
    <mergeCell ref="AO26:AT35"/>
    <mergeCell ref="AO36:AT45"/>
    <mergeCell ref="J56:O61"/>
    <mergeCell ref="P56:U61"/>
    <mergeCell ref="V56:AA61"/>
    <mergeCell ref="AB56:AG61"/>
    <mergeCell ref="AH56:AM61"/>
    <mergeCell ref="B2:I4"/>
    <mergeCell ref="J2:AM4"/>
    <mergeCell ref="B6:D55"/>
    <mergeCell ref="E6:I15"/>
    <mergeCell ref="E46:I55"/>
    <mergeCell ref="E36:I4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CE0D-CB7E-428A-A5DC-636B896B269D}">
  <sheetPr>
    <tabColor theme="5" tint="-0.249977111117893"/>
  </sheetPr>
  <dimension ref="A1:CL430"/>
  <sheetViews>
    <sheetView showGridLines="0" zoomScale="55" zoomScaleNormal="55" workbookViewId="0">
      <pane xSplit="4" ySplit="6" topLeftCell="E7" activePane="bottomRight" state="frozen"/>
      <selection pane="topRight" activeCell="B4" sqref="B4:H5"/>
      <selection pane="bottomLeft" activeCell="B4" sqref="B4:H5"/>
      <selection pane="bottomRight" activeCell="B4" sqref="B4:H5"/>
    </sheetView>
  </sheetViews>
  <sheetFormatPr baseColWidth="10" defaultColWidth="11.42578125" defaultRowHeight="15"/>
  <cols>
    <col min="1" max="1" width="4.140625" style="104" customWidth="1"/>
    <col min="2" max="2" width="8.5703125" style="37" customWidth="1"/>
    <col min="3" max="3" width="46.28515625" style="37" customWidth="1"/>
    <col min="4" max="4" width="19.140625" style="37" customWidth="1"/>
    <col min="5" max="5" width="38.5703125" style="37" customWidth="1"/>
    <col min="6" max="6" width="11.7109375" style="75" customWidth="1"/>
    <col min="7" max="11" width="10.28515625" style="75" customWidth="1"/>
    <col min="12" max="12" width="13.140625" style="75" customWidth="1"/>
    <col min="13" max="13" width="68.7109375" style="37" customWidth="1"/>
    <col min="14" max="14" width="33.140625" style="37" customWidth="1"/>
    <col min="15" max="15" width="29.140625" style="37" customWidth="1"/>
    <col min="16" max="16" width="24.42578125" style="37" customWidth="1"/>
    <col min="17" max="17" width="41.85546875" style="37" customWidth="1"/>
    <col min="18" max="16384" width="11.42578125" style="37"/>
  </cols>
  <sheetData>
    <row r="1" spans="1:90" ht="33.75" customHeight="1" thickBot="1">
      <c r="A1" s="103"/>
      <c r="B1" s="124"/>
      <c r="C1" s="126"/>
      <c r="D1" s="1173" t="s">
        <v>341</v>
      </c>
      <c r="E1" s="1160" t="s">
        <v>342</v>
      </c>
      <c r="F1" s="1175"/>
      <c r="G1" s="1175"/>
      <c r="H1" s="1175"/>
      <c r="I1" s="1175"/>
      <c r="J1" s="1175"/>
      <c r="K1" s="1175"/>
      <c r="L1" s="1175"/>
      <c r="M1" s="1175"/>
      <c r="N1" s="1175"/>
      <c r="O1" s="1175"/>
      <c r="P1" s="691" t="s">
        <v>343</v>
      </c>
      <c r="Q1" s="130">
        <v>8</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57" t="s">
        <v>344</v>
      </c>
      <c r="CL1" s="1158"/>
    </row>
    <row r="2" spans="1:90" ht="24" customHeight="1" thickBot="1">
      <c r="A2" s="103"/>
      <c r="B2" s="123"/>
      <c r="C2" s="127"/>
      <c r="D2" s="1174"/>
      <c r="E2" s="1160"/>
      <c r="F2" s="1175"/>
      <c r="G2" s="1175"/>
      <c r="H2" s="1175"/>
      <c r="I2" s="1175"/>
      <c r="J2" s="1175"/>
      <c r="K2" s="1175"/>
      <c r="L2" s="1175"/>
      <c r="M2" s="1175"/>
      <c r="N2" s="1175"/>
      <c r="O2" s="1175"/>
      <c r="P2" s="691" t="s">
        <v>345</v>
      </c>
      <c r="Q2" s="691" t="s">
        <v>1355</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57" t="s">
        <v>347</v>
      </c>
      <c r="CL2" s="1158"/>
    </row>
    <row r="3" spans="1:90" s="98" customFormat="1" ht="36.75" customHeight="1" thickBot="1">
      <c r="A3" s="103"/>
      <c r="B3" s="123"/>
      <c r="C3" s="128"/>
      <c r="D3" s="132" t="s">
        <v>348</v>
      </c>
      <c r="E3" s="1159" t="s">
        <v>1356</v>
      </c>
      <c r="F3" s="1159"/>
      <c r="G3" s="1159"/>
      <c r="H3" s="1159"/>
      <c r="I3" s="1159"/>
      <c r="J3" s="1159"/>
      <c r="K3" s="1159"/>
      <c r="L3" s="1159"/>
      <c r="M3" s="1159"/>
      <c r="N3" s="1159"/>
      <c r="O3" s="1160"/>
      <c r="P3" s="691" t="s">
        <v>350</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61" t="s">
        <v>351</v>
      </c>
      <c r="CL3" s="1162"/>
    </row>
    <row r="4" spans="1:90" ht="27" customHeight="1">
      <c r="A4" s="103"/>
      <c r="B4" s="320"/>
      <c r="C4" s="321"/>
      <c r="D4" s="322"/>
      <c r="E4" s="325" t="s">
        <v>352</v>
      </c>
      <c r="F4" s="325"/>
      <c r="G4" s="325"/>
      <c r="H4" s="325"/>
      <c r="I4" s="325"/>
      <c r="J4" s="325"/>
      <c r="K4" s="325"/>
      <c r="L4" s="325"/>
      <c r="M4" s="325"/>
      <c r="N4" s="325"/>
      <c r="O4" s="325"/>
      <c r="P4" s="323"/>
      <c r="Q4" s="324"/>
    </row>
    <row r="5" spans="1:90" ht="41.25" customHeight="1" thickBot="1">
      <c r="B5" s="54" t="s">
        <v>353</v>
      </c>
      <c r="C5" s="149" t="str">
        <f>'Mapa R. Fiscal'!$C$4:$V$4</f>
        <v>Gestión para la Protección de los Derechos</v>
      </c>
      <c r="D5" s="56"/>
      <c r="F5" s="37"/>
      <c r="G5" s="37"/>
      <c r="H5" s="37"/>
      <c r="I5" s="37"/>
      <c r="J5" s="37"/>
      <c r="K5" s="37"/>
      <c r="L5" s="37"/>
      <c r="Q5" s="99"/>
    </row>
    <row r="6" spans="1:90" s="101" customFormat="1" ht="108" customHeight="1" thickBot="1">
      <c r="A6" s="105" t="s">
        <v>354</v>
      </c>
      <c r="B6" s="735" t="s">
        <v>355</v>
      </c>
      <c r="C6" s="330" t="s">
        <v>356</v>
      </c>
      <c r="D6" s="734" t="s">
        <v>155</v>
      </c>
      <c r="E6" s="733" t="s">
        <v>357</v>
      </c>
      <c r="F6" s="732" t="s">
        <v>325</v>
      </c>
      <c r="G6" s="732" t="s">
        <v>81</v>
      </c>
      <c r="H6" s="732" t="s">
        <v>358</v>
      </c>
      <c r="I6" s="732" t="s">
        <v>325</v>
      </c>
      <c r="J6" s="732" t="s">
        <v>81</v>
      </c>
      <c r="K6" s="732" t="s">
        <v>359</v>
      </c>
      <c r="L6" s="732" t="s">
        <v>360</v>
      </c>
      <c r="M6" s="330" t="s">
        <v>361</v>
      </c>
      <c r="N6" s="330" t="s">
        <v>362</v>
      </c>
      <c r="O6" s="330" t="s">
        <v>149</v>
      </c>
      <c r="P6" s="330" t="s">
        <v>363</v>
      </c>
      <c r="Q6" s="330" t="s">
        <v>364</v>
      </c>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row>
    <row r="7" spans="1:90" ht="146.25" customHeight="1">
      <c r="A7" s="106" t="s">
        <v>365</v>
      </c>
      <c r="B7" s="1338" t="s">
        <v>366</v>
      </c>
      <c r="C7" s="1336" t="str">
        <f>IF('Mapa R. Fiscal'!E10="","",'Mapa R. Fiscal'!E10)</f>
        <v>Posibilidad de efecto dañoso sobre recursos públicos, por  mal manejo de los recursos entregados, al aliado estratégico, en el marco de la convocatoria y la estrategia de Banco de Proyectos  a los Consejos Comunitarios y Organizaciones de Base, debido al deficiente seguimiento por parte del aliado estratégico y/o  Dirección de Asuntos para Comunidades Negras, Afrocolombianas, Raizales y Palenqueras</v>
      </c>
      <c r="D7" s="1340" t="s">
        <v>1357</v>
      </c>
      <c r="E7" s="1336" t="str">
        <f>IF('Mapa R. Fiscal'!D10="","",'Mapa R. Fiscal'!D10)</f>
        <v xml:space="preserve">Deficiente seguimiento por parte del aliado estratégico y/o
 Dirección de Asuntos para Comunidades Negras, Afrocolombianas, Raizales y Palenqueras
</v>
      </c>
      <c r="F7" s="1330" t="str">
        <f>IF('Mapa R. Fiscal'!H10="","",'Mapa R. Fiscal'!H10)</f>
        <v>Media</v>
      </c>
      <c r="G7" s="1330" t="str">
        <f>IF('Mapa R. Fiscal'!L10="","",'Mapa R. Fiscal'!L10)</f>
        <v>Moderado</v>
      </c>
      <c r="H7" s="133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736" t="str">
        <f>IF('Mapa R. Fiscal'!Y10="","",'Mapa R. Fiscal'!Y10)</f>
        <v>Baja</v>
      </c>
      <c r="J7" s="736" t="str">
        <f>IF('Mapa R. Fiscal'!AA10="","",'Mapa R. Fiscal'!AA10)</f>
        <v>Moderado</v>
      </c>
      <c r="K7" s="736"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736" t="str">
        <f>IF('Mapa R. Fiscal'!AD10="","",'Mapa R. Fiscal'!AD10)</f>
        <v/>
      </c>
      <c r="M7" s="737" t="str">
        <f>IF('Mapa R. Fiscal'!P10="","",'Mapa R. Fiscal'!P10)</f>
        <v>El comité técnico de Banco de Proyectos y la Dirección de Asuntos para Comunidades Negras, Afrocolombianas, Raizales y Palenqueras, realiza la revisión de informes aportados por los consejos comunitarios y organizaciones de base a través de un aliado estratégico, como evidencia se deja los informes técnicos aportados por el aliado estratégico</v>
      </c>
      <c r="N7" s="780" t="s">
        <v>1358</v>
      </c>
      <c r="O7" s="780" t="s">
        <v>1359</v>
      </c>
      <c r="P7" s="738" t="s">
        <v>370</v>
      </c>
      <c r="Q7" s="781" t="s">
        <v>1360</v>
      </c>
    </row>
    <row r="8" spans="1:90" ht="155.25" customHeight="1">
      <c r="A8" s="106" t="s">
        <v>371</v>
      </c>
      <c r="B8" s="1339"/>
      <c r="C8" s="1337"/>
      <c r="D8" s="1341"/>
      <c r="E8" s="1337"/>
      <c r="F8" s="1331"/>
      <c r="G8" s="1331"/>
      <c r="H8" s="1333"/>
      <c r="I8" s="736" t="str">
        <f>IF('Mapa R. Fiscal'!Y11="","",'Mapa R. Fiscal'!Y11)</f>
        <v>Baja</v>
      </c>
      <c r="J8" s="736" t="str">
        <f>IF('Mapa R. Fiscal'!AA11="","",'Mapa R. Fiscal'!AA11)</f>
        <v>Moderado</v>
      </c>
      <c r="K8" s="736" t="str">
        <f t="shared" si="0"/>
        <v>Moderado</v>
      </c>
      <c r="L8" s="736" t="str">
        <f>IF('Mapa R. Fiscal'!AD11="","",'Mapa R. Fiscal'!AD11)</f>
        <v>Reducir (mitigar)</v>
      </c>
      <c r="M8" s="737" t="str">
        <f>IF('Mapa R. Fiscal'!P11="","",'Mapa R. Fiscal'!P11)</f>
        <v xml:space="preserve">La Dirección de Asuntos para Comunidades Negras, Afrocolombianas, Raizales y Palenqueras, junto con los profesionales de apoyo a la estrategia Bancos de Proyectos, realiza seguimiento y monitoreo permanente a los recursos asignados a los proyectos presentados y aprobados por los Consejos Comunitarios y Organizaciones de Base, como evidencia se deja informes técnicos aportados por el aliado estratégico, además, los informes emitidos por los profesionales de la Dirección Comunidades Negras, Afrocolombianas, Raizales y Palenqueras </v>
      </c>
      <c r="N8" s="780" t="s">
        <v>1358</v>
      </c>
      <c r="O8" s="780" t="s">
        <v>1359</v>
      </c>
      <c r="P8" s="738" t="s">
        <v>370</v>
      </c>
      <c r="Q8" s="781" t="s">
        <v>1361</v>
      </c>
    </row>
    <row r="9" spans="1:90" ht="43.5" customHeight="1">
      <c r="A9" s="106" t="s">
        <v>375</v>
      </c>
      <c r="B9" s="1339"/>
      <c r="C9" s="1337"/>
      <c r="D9" s="1341"/>
      <c r="E9" s="1337"/>
      <c r="F9" s="1331"/>
      <c r="G9" s="1331"/>
      <c r="H9" s="1333"/>
      <c r="I9" s="736" t="str">
        <f>IF('Mapa R. Fiscal'!Y12="","",'Mapa R. Fiscal'!Y12)</f>
        <v/>
      </c>
      <c r="J9" s="736" t="str">
        <f>IF('Mapa R. Fiscal'!AA12="","",'Mapa R. Fiscal'!AA12)</f>
        <v/>
      </c>
      <c r="K9" s="736" t="str">
        <f t="shared" si="0"/>
        <v/>
      </c>
      <c r="L9" s="736" t="str">
        <f>IF('Mapa R. Fiscal'!AD12="","",'Mapa R. Fiscal'!AD12)</f>
        <v/>
      </c>
      <c r="M9" s="737" t="str">
        <f>IF('Mapa R. Fiscal'!P12="","",'Mapa R. Fiscal'!P12)</f>
        <v/>
      </c>
      <c r="N9" s="738"/>
      <c r="O9" s="61"/>
      <c r="P9" s="61"/>
      <c r="Q9" s="146"/>
    </row>
    <row r="10" spans="1:90" ht="43.5" customHeight="1">
      <c r="A10" s="106" t="s">
        <v>376</v>
      </c>
      <c r="B10" s="1339"/>
      <c r="C10" s="1337"/>
      <c r="D10" s="1341"/>
      <c r="E10" s="1337"/>
      <c r="F10" s="1331"/>
      <c r="G10" s="1331"/>
      <c r="H10" s="1333"/>
      <c r="I10" s="736" t="str">
        <f>IF('Mapa R. Fiscal'!Y13="","",'Mapa R. Fiscal'!Y13)</f>
        <v/>
      </c>
      <c r="J10" s="736" t="str">
        <f>IF('Mapa R. Fiscal'!AA13="","",'Mapa R. Fiscal'!AA13)</f>
        <v/>
      </c>
      <c r="K10" s="736" t="str">
        <f t="shared" si="0"/>
        <v/>
      </c>
      <c r="L10" s="736" t="str">
        <f>IF('Mapa R. Fiscal'!AD13="","",'Mapa R. Fiscal'!AD13)</f>
        <v/>
      </c>
      <c r="M10" s="737" t="str">
        <f>IF('Mapa R. Fiscal'!P13="","",'Mapa R. Fiscal'!P13)</f>
        <v/>
      </c>
      <c r="N10" s="738"/>
      <c r="O10" s="61"/>
      <c r="P10" s="61"/>
      <c r="Q10" s="146"/>
    </row>
    <row r="11" spans="1:90" ht="43.5" customHeight="1">
      <c r="A11" s="106" t="s">
        <v>377</v>
      </c>
      <c r="B11" s="1339"/>
      <c r="C11" s="1337"/>
      <c r="D11" s="1341"/>
      <c r="E11" s="1337"/>
      <c r="F11" s="1331"/>
      <c r="G11" s="1331"/>
      <c r="H11" s="1333"/>
      <c r="I11" s="736" t="str">
        <f>IF('Mapa R. Fiscal'!Y14="","",'Mapa R. Fiscal'!Y14)</f>
        <v/>
      </c>
      <c r="J11" s="736" t="str">
        <f>IF('Mapa R. Fiscal'!AA14="","",'Mapa R. Fiscal'!AA14)</f>
        <v/>
      </c>
      <c r="K11" s="736" t="str">
        <f t="shared" si="0"/>
        <v/>
      </c>
      <c r="L11" s="736" t="str">
        <f>IF('Mapa R. Fiscal'!AD14="","",'Mapa R. Fiscal'!AD14)</f>
        <v/>
      </c>
      <c r="M11" s="737" t="str">
        <f>IF('Mapa R. Fiscal'!P14="","",'Mapa R. Fiscal'!P14)</f>
        <v/>
      </c>
      <c r="N11" s="738"/>
      <c r="O11" s="61"/>
      <c r="P11" s="61"/>
      <c r="Q11" s="146"/>
    </row>
    <row r="12" spans="1:90" ht="43.5" customHeight="1">
      <c r="A12" s="106" t="s">
        <v>378</v>
      </c>
      <c r="B12" s="1339"/>
      <c r="C12" s="1337"/>
      <c r="D12" s="1341"/>
      <c r="E12" s="1337"/>
      <c r="F12" s="1331"/>
      <c r="G12" s="1331"/>
      <c r="H12" s="1333"/>
      <c r="I12" s="736" t="str">
        <f>IF('Mapa R. Fiscal'!Y15="","",'Mapa R. Fiscal'!Y15)</f>
        <v/>
      </c>
      <c r="J12" s="736" t="str">
        <f>IF('Mapa R. Fiscal'!AA15="","",'Mapa R. Fiscal'!AA15)</f>
        <v/>
      </c>
      <c r="K12" s="736" t="str">
        <f t="shared" si="0"/>
        <v/>
      </c>
      <c r="L12" s="736" t="str">
        <f>IF('Mapa R. Fiscal'!AD15="","",'Mapa R. Fiscal'!AD15)</f>
        <v/>
      </c>
      <c r="M12" s="737" t="str">
        <f>IF('Mapa R. Fiscal'!P15="","",'Mapa R. Fiscal'!P15)</f>
        <v/>
      </c>
      <c r="N12" s="738"/>
      <c r="O12" s="61"/>
      <c r="P12" s="61"/>
      <c r="Q12" s="146"/>
    </row>
    <row r="13" spans="1:90" ht="43.5" customHeight="1">
      <c r="A13" s="106" t="s">
        <v>379</v>
      </c>
      <c r="B13" s="1334"/>
      <c r="C13" s="1183" t="str">
        <f>IF('Mapa R. Fiscal'!E16="","",'Mapa R. Fiscal'!E16)</f>
        <v/>
      </c>
      <c r="D13" s="1186"/>
      <c r="E13" s="1183" t="str">
        <f>IF('Mapa R. Fiscal'!D16="","",'Mapa R. Fiscal'!D16)</f>
        <v/>
      </c>
      <c r="F13" s="1330" t="str">
        <f>IF('Mapa R. Fiscal'!H16="","",'Mapa R. Fiscal'!H16)</f>
        <v/>
      </c>
      <c r="G13" s="1330" t="str">
        <f>IF('Mapa R. Fiscal'!L16="","",'Mapa R. Fiscal'!L16)</f>
        <v/>
      </c>
      <c r="H13" s="133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26" t="str">
        <f>IF('Mapa R. Fiscal'!Y16="","",'Mapa R. Fiscal'!Y16)</f>
        <v/>
      </c>
      <c r="J13" s="326" t="str">
        <f>IF('Mapa R. Fiscal'!AA16="","",'Mapa R. Fiscal'!AA16)</f>
        <v/>
      </c>
      <c r="K13" s="731" t="str">
        <f t="shared" si="0"/>
        <v/>
      </c>
      <c r="L13" s="326" t="str">
        <f>IF('Mapa R. Fiscal'!AD16="","",'Mapa R. Fiscal'!AD16)</f>
        <v/>
      </c>
      <c r="M13" s="265" t="str">
        <f>IF('Mapa R. Fiscal'!P16="","",'Mapa R. Fiscal'!P16)</f>
        <v/>
      </c>
      <c r="N13" s="61"/>
      <c r="O13" s="61"/>
      <c r="P13" s="61"/>
      <c r="Q13" s="146"/>
    </row>
    <row r="14" spans="1:90" ht="43.5" customHeight="1">
      <c r="A14" s="106" t="s">
        <v>384</v>
      </c>
      <c r="B14" s="1335"/>
      <c r="C14" s="1184"/>
      <c r="D14" s="1186"/>
      <c r="E14" s="1184"/>
      <c r="F14" s="1331"/>
      <c r="G14" s="1331"/>
      <c r="H14" s="1333"/>
      <c r="I14" s="326" t="str">
        <f>IF('Mapa R. Fiscal'!Y17="","",'Mapa R. Fiscal'!Y17)</f>
        <v/>
      </c>
      <c r="J14" s="326" t="str">
        <f>IF('Mapa R. Fiscal'!AA17="","",'Mapa R. Fiscal'!AA17)</f>
        <v/>
      </c>
      <c r="K14" s="731" t="str">
        <f t="shared" si="0"/>
        <v/>
      </c>
      <c r="L14" s="326" t="str">
        <f>IF('Mapa R. Fiscal'!AD17="","",'Mapa R. Fiscal'!AD17)</f>
        <v/>
      </c>
      <c r="M14" s="265" t="str">
        <f>IF('Mapa R. Fiscal'!P17="","",'Mapa R. Fiscal'!P17)</f>
        <v/>
      </c>
      <c r="N14" s="61"/>
      <c r="O14" s="61"/>
      <c r="P14" s="61"/>
      <c r="Q14" s="146"/>
    </row>
    <row r="15" spans="1:90" ht="43.5" customHeight="1">
      <c r="A15" s="106" t="s">
        <v>385</v>
      </c>
      <c r="B15" s="1335"/>
      <c r="C15" s="1184"/>
      <c r="D15" s="1186"/>
      <c r="E15" s="1184"/>
      <c r="F15" s="1331"/>
      <c r="G15" s="1331"/>
      <c r="H15" s="1333"/>
      <c r="I15" s="326" t="str">
        <f>IF('Mapa R. Fiscal'!Y18="","",'Mapa R. Fiscal'!Y18)</f>
        <v/>
      </c>
      <c r="J15" s="326" t="str">
        <f>IF('Mapa R. Fiscal'!AA18="","",'Mapa R. Fiscal'!AA18)</f>
        <v/>
      </c>
      <c r="K15" s="731" t="str">
        <f t="shared" si="0"/>
        <v/>
      </c>
      <c r="L15" s="326" t="str">
        <f>IF('Mapa R. Fiscal'!AD18="","",'Mapa R. Fiscal'!AD18)</f>
        <v/>
      </c>
      <c r="M15" s="265" t="str">
        <f>IF('Mapa R. Fiscal'!P18="","",'Mapa R. Fiscal'!P18)</f>
        <v/>
      </c>
      <c r="N15" s="61"/>
      <c r="O15" s="61"/>
      <c r="P15" s="61"/>
      <c r="Q15" s="146"/>
    </row>
    <row r="16" spans="1:90" ht="43.5" customHeight="1">
      <c r="A16" s="106" t="s">
        <v>386</v>
      </c>
      <c r="B16" s="1335"/>
      <c r="C16" s="1184"/>
      <c r="D16" s="1186"/>
      <c r="E16" s="1184"/>
      <c r="F16" s="1331"/>
      <c r="G16" s="1331"/>
      <c r="H16" s="1333"/>
      <c r="I16" s="326" t="str">
        <f>IF('Mapa R. Fiscal'!Y19="","",'Mapa R. Fiscal'!Y19)</f>
        <v/>
      </c>
      <c r="J16" s="326" t="str">
        <f>IF('Mapa R. Fiscal'!AA19="","",'Mapa R. Fiscal'!AA19)</f>
        <v/>
      </c>
      <c r="K16" s="731" t="str">
        <f t="shared" si="0"/>
        <v/>
      </c>
      <c r="L16" s="326" t="str">
        <f>IF('Mapa R. Fiscal'!AD19="","",'Mapa R. Fiscal'!AD19)</f>
        <v/>
      </c>
      <c r="M16" s="265" t="str">
        <f>IF('Mapa R. Fiscal'!P19="","",'Mapa R. Fiscal'!P19)</f>
        <v/>
      </c>
      <c r="N16" s="61"/>
      <c r="O16" s="61"/>
      <c r="P16" s="61"/>
      <c r="Q16" s="146"/>
    </row>
    <row r="17" spans="1:17" ht="43.5" customHeight="1">
      <c r="A17" s="106" t="s">
        <v>387</v>
      </c>
      <c r="B17" s="1335"/>
      <c r="C17" s="1184"/>
      <c r="D17" s="1186"/>
      <c r="E17" s="1184"/>
      <c r="F17" s="1331"/>
      <c r="G17" s="1331"/>
      <c r="H17" s="1333"/>
      <c r="I17" s="326" t="str">
        <f>IF('Mapa R. Fiscal'!Y20="","",'Mapa R. Fiscal'!Y20)</f>
        <v/>
      </c>
      <c r="J17" s="326" t="str">
        <f>IF('Mapa R. Fiscal'!AA20="","",'Mapa R. Fiscal'!AA20)</f>
        <v/>
      </c>
      <c r="K17" s="731" t="str">
        <f t="shared" si="0"/>
        <v/>
      </c>
      <c r="L17" s="326" t="str">
        <f>IF('Mapa R. Fiscal'!AD20="","",'Mapa R. Fiscal'!AD20)</f>
        <v/>
      </c>
      <c r="M17" s="265" t="str">
        <f>IF('Mapa R. Fiscal'!P20="","",'Mapa R. Fiscal'!P20)</f>
        <v/>
      </c>
      <c r="N17" s="61"/>
      <c r="O17" s="61"/>
      <c r="P17" s="61"/>
      <c r="Q17" s="146"/>
    </row>
    <row r="18" spans="1:17" ht="43.5" customHeight="1">
      <c r="A18" s="106" t="s">
        <v>388</v>
      </c>
      <c r="B18" s="1335"/>
      <c r="C18" s="1184"/>
      <c r="D18" s="1186"/>
      <c r="E18" s="1184"/>
      <c r="F18" s="1331"/>
      <c r="G18" s="1331"/>
      <c r="H18" s="1333"/>
      <c r="I18" s="326" t="str">
        <f>IF('Mapa R. Fiscal'!Y21="","",'Mapa R. Fiscal'!Y21)</f>
        <v/>
      </c>
      <c r="J18" s="326" t="str">
        <f>IF('Mapa R. Fiscal'!AA21="","",'Mapa R. Fiscal'!AA21)</f>
        <v/>
      </c>
      <c r="K18" s="731" t="str">
        <f t="shared" si="0"/>
        <v/>
      </c>
      <c r="L18" s="326" t="str">
        <f>IF('Mapa R. Fiscal'!AD21="","",'Mapa R. Fiscal'!AD21)</f>
        <v/>
      </c>
      <c r="M18" s="265" t="str">
        <f>IF('Mapa R. Fiscal'!P21="","",'Mapa R. Fiscal'!P21)</f>
        <v/>
      </c>
      <c r="N18" s="61"/>
      <c r="O18" s="61"/>
      <c r="P18" s="61"/>
      <c r="Q18" s="146"/>
    </row>
    <row r="19" spans="1:17" ht="43.5" customHeight="1">
      <c r="A19" s="106" t="s">
        <v>389</v>
      </c>
      <c r="B19" s="1334"/>
      <c r="C19" s="1183" t="str">
        <f>IF('Mapa R. Fiscal'!E22="","",'Mapa R. Fiscal'!E22)</f>
        <v/>
      </c>
      <c r="D19" s="1186"/>
      <c r="E19" s="1183" t="str">
        <f>IF('Mapa R. Fiscal'!D22="","",'Mapa R. Fiscal'!D22)</f>
        <v/>
      </c>
      <c r="F19" s="1330" t="str">
        <f>IF('Mapa R. Fiscal'!H22="","",'Mapa R. Fiscal'!H22)</f>
        <v/>
      </c>
      <c r="G19" s="1330" t="str">
        <f>IF('Mapa R. Fiscal'!L22="","",'Mapa R. Fiscal'!L22)</f>
        <v/>
      </c>
      <c r="H19" s="133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26" t="str">
        <f>IF('Mapa R. Fiscal'!Y22="","",'Mapa R. Fiscal'!Y22)</f>
        <v/>
      </c>
      <c r="J19" s="326" t="str">
        <f>IF('Mapa R. Fiscal'!AA22="","",'Mapa R. Fiscal'!AA22)</f>
        <v/>
      </c>
      <c r="K19" s="731" t="str">
        <f t="shared" si="0"/>
        <v/>
      </c>
      <c r="L19" s="326" t="str">
        <f>IF('Mapa R. Fiscal'!AD22="","",'Mapa R. Fiscal'!AD22)</f>
        <v/>
      </c>
      <c r="M19" s="265" t="str">
        <f>IF('Mapa R. Fiscal'!P22="","",'Mapa R. Fiscal'!P22)</f>
        <v/>
      </c>
      <c r="N19" s="61"/>
      <c r="O19" s="61"/>
      <c r="P19" s="61"/>
      <c r="Q19" s="146"/>
    </row>
    <row r="20" spans="1:17" ht="43.5" customHeight="1">
      <c r="A20" s="106" t="s">
        <v>393</v>
      </c>
      <c r="B20" s="1335"/>
      <c r="C20" s="1184"/>
      <c r="D20" s="1186"/>
      <c r="E20" s="1184"/>
      <c r="F20" s="1331"/>
      <c r="G20" s="1331"/>
      <c r="H20" s="1333"/>
      <c r="I20" s="326" t="str">
        <f>IF('Mapa R. Fiscal'!Y23="","",'Mapa R. Fiscal'!Y23)</f>
        <v/>
      </c>
      <c r="J20" s="326" t="str">
        <f>IF('Mapa R. Fiscal'!AA23="","",'Mapa R. Fiscal'!AA23)</f>
        <v/>
      </c>
      <c r="K20" s="731" t="str">
        <f t="shared" si="0"/>
        <v/>
      </c>
      <c r="L20" s="326" t="str">
        <f>IF('Mapa R. Fiscal'!AD23="","",'Mapa R. Fiscal'!AD23)</f>
        <v/>
      </c>
      <c r="M20" s="265" t="str">
        <f>IF('Mapa R. Fiscal'!P23="","",'Mapa R. Fiscal'!P23)</f>
        <v/>
      </c>
      <c r="N20" s="61"/>
      <c r="O20" s="61"/>
      <c r="P20" s="61"/>
      <c r="Q20" s="146"/>
    </row>
    <row r="21" spans="1:17" ht="43.5" customHeight="1">
      <c r="A21" s="106" t="s">
        <v>394</v>
      </c>
      <c r="B21" s="1335"/>
      <c r="C21" s="1184"/>
      <c r="D21" s="1186"/>
      <c r="E21" s="1184"/>
      <c r="F21" s="1331"/>
      <c r="G21" s="1331"/>
      <c r="H21" s="1333"/>
      <c r="I21" s="326" t="str">
        <f>IF('Mapa R. Fiscal'!Y24="","",'Mapa R. Fiscal'!Y24)</f>
        <v/>
      </c>
      <c r="J21" s="326" t="str">
        <f>IF('Mapa R. Fiscal'!AA24="","",'Mapa R. Fiscal'!AA24)</f>
        <v/>
      </c>
      <c r="K21" s="731" t="str">
        <f t="shared" si="0"/>
        <v/>
      </c>
      <c r="L21" s="326" t="str">
        <f>IF('Mapa R. Fiscal'!AD24="","",'Mapa R. Fiscal'!AD24)</f>
        <v/>
      </c>
      <c r="M21" s="265" t="str">
        <f>IF('Mapa R. Fiscal'!P24="","",'Mapa R. Fiscal'!P24)</f>
        <v/>
      </c>
      <c r="N21" s="61"/>
      <c r="O21" s="61"/>
      <c r="P21" s="61"/>
      <c r="Q21" s="146"/>
    </row>
    <row r="22" spans="1:17" ht="43.5" customHeight="1">
      <c r="A22" s="106" t="s">
        <v>395</v>
      </c>
      <c r="B22" s="1335"/>
      <c r="C22" s="1184"/>
      <c r="D22" s="1186"/>
      <c r="E22" s="1184"/>
      <c r="F22" s="1331"/>
      <c r="G22" s="1331"/>
      <c r="H22" s="1333"/>
      <c r="I22" s="326" t="str">
        <f>IF('Mapa R. Fiscal'!Y25="","",'Mapa R. Fiscal'!Y25)</f>
        <v/>
      </c>
      <c r="J22" s="326" t="str">
        <f>IF('Mapa R. Fiscal'!AA25="","",'Mapa R. Fiscal'!AA25)</f>
        <v/>
      </c>
      <c r="K22" s="731" t="str">
        <f t="shared" si="0"/>
        <v/>
      </c>
      <c r="L22" s="326" t="str">
        <f>IF('Mapa R. Fiscal'!AD25="","",'Mapa R. Fiscal'!AD25)</f>
        <v/>
      </c>
      <c r="M22" s="265" t="str">
        <f>IF('Mapa R. Fiscal'!P25="","",'Mapa R. Fiscal'!P25)</f>
        <v/>
      </c>
      <c r="N22" s="61"/>
      <c r="O22" s="61"/>
      <c r="P22" s="61"/>
      <c r="Q22" s="146"/>
    </row>
    <row r="23" spans="1:17" ht="43.5" customHeight="1">
      <c r="A23" s="106" t="s">
        <v>396</v>
      </c>
      <c r="B23" s="1335"/>
      <c r="C23" s="1184"/>
      <c r="D23" s="1186"/>
      <c r="E23" s="1184"/>
      <c r="F23" s="1331"/>
      <c r="G23" s="1331"/>
      <c r="H23" s="1333"/>
      <c r="I23" s="326" t="str">
        <f>IF('Mapa R. Fiscal'!Y26="","",'Mapa R. Fiscal'!Y26)</f>
        <v/>
      </c>
      <c r="J23" s="326" t="str">
        <f>IF('Mapa R. Fiscal'!AA26="","",'Mapa R. Fiscal'!AA26)</f>
        <v/>
      </c>
      <c r="K23" s="731" t="str">
        <f t="shared" si="0"/>
        <v/>
      </c>
      <c r="L23" s="326" t="str">
        <f>IF('Mapa R. Fiscal'!AD26="","",'Mapa R. Fiscal'!AD26)</f>
        <v/>
      </c>
      <c r="M23" s="265" t="str">
        <f>IF('Mapa R. Fiscal'!P26="","",'Mapa R. Fiscal'!P26)</f>
        <v/>
      </c>
      <c r="N23" s="61"/>
      <c r="O23" s="61"/>
      <c r="P23" s="61"/>
      <c r="Q23" s="146"/>
    </row>
    <row r="24" spans="1:17" ht="43.5" customHeight="1">
      <c r="A24" s="106" t="s">
        <v>397</v>
      </c>
      <c r="B24" s="1335"/>
      <c r="C24" s="1184"/>
      <c r="D24" s="1186"/>
      <c r="E24" s="1184"/>
      <c r="F24" s="1331"/>
      <c r="G24" s="1331"/>
      <c r="H24" s="1333"/>
      <c r="I24" s="326" t="str">
        <f>IF('Mapa R. Fiscal'!Y27="","",'Mapa R. Fiscal'!Y27)</f>
        <v/>
      </c>
      <c r="J24" s="326" t="str">
        <f>IF('Mapa R. Fiscal'!AA27="","",'Mapa R. Fiscal'!AA27)</f>
        <v/>
      </c>
      <c r="K24" s="731" t="str">
        <f t="shared" si="0"/>
        <v/>
      </c>
      <c r="L24" s="326" t="str">
        <f>IF('Mapa R. Fiscal'!AD27="","",'Mapa R. Fiscal'!AD27)</f>
        <v/>
      </c>
      <c r="M24" s="265" t="str">
        <f>IF('Mapa R. Fiscal'!P27="","",'Mapa R. Fiscal'!P27)</f>
        <v/>
      </c>
      <c r="N24" s="61"/>
      <c r="O24" s="61"/>
      <c r="P24" s="61"/>
      <c r="Q24" s="146"/>
    </row>
    <row r="25" spans="1:17" ht="43.5" customHeight="1">
      <c r="A25" s="106" t="s">
        <v>398</v>
      </c>
      <c r="B25" s="1334"/>
      <c r="C25" s="1183" t="str">
        <f>IF('Mapa R. Fiscal'!E28="","",'Mapa R. Fiscal'!E28)</f>
        <v/>
      </c>
      <c r="D25" s="1186"/>
      <c r="E25" s="1183" t="str">
        <f>IF('Mapa R. Fiscal'!D28="","",'Mapa R. Fiscal'!D28)</f>
        <v/>
      </c>
      <c r="F25" s="1330" t="str">
        <f>IF('Mapa R. Fiscal'!H28="","",'Mapa R. Fiscal'!H28)</f>
        <v/>
      </c>
      <c r="G25" s="1330" t="str">
        <f>IF('Mapa R. Fiscal'!L28="","",'Mapa R. Fiscal'!L28)</f>
        <v/>
      </c>
      <c r="H25" s="133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26" t="str">
        <f>IF('Mapa R. Fiscal'!Y28="","",'Mapa R. Fiscal'!Y28)</f>
        <v/>
      </c>
      <c r="J25" s="326" t="str">
        <f>IF('Mapa R. Fiscal'!AA28="","",'Mapa R. Fiscal'!AA28)</f>
        <v/>
      </c>
      <c r="K25" s="731" t="str">
        <f t="shared" si="0"/>
        <v/>
      </c>
      <c r="L25" s="326" t="str">
        <f>IF('Mapa R. Fiscal'!AD28="","",'Mapa R. Fiscal'!AD28)</f>
        <v/>
      </c>
      <c r="M25" s="265" t="str">
        <f>IF('Mapa R. Fiscal'!P28="","",'Mapa R. Fiscal'!P28)</f>
        <v/>
      </c>
      <c r="N25" s="61"/>
      <c r="O25" s="61"/>
      <c r="P25" s="61"/>
      <c r="Q25" s="146"/>
    </row>
    <row r="26" spans="1:17" ht="43.5" customHeight="1">
      <c r="A26" s="106" t="s">
        <v>403</v>
      </c>
      <c r="B26" s="1335"/>
      <c r="C26" s="1184"/>
      <c r="D26" s="1186"/>
      <c r="E26" s="1184"/>
      <c r="F26" s="1331"/>
      <c r="G26" s="1331"/>
      <c r="H26" s="1333"/>
      <c r="I26" s="326" t="str">
        <f>IF('Mapa R. Fiscal'!Y29="","",'Mapa R. Fiscal'!Y29)</f>
        <v/>
      </c>
      <c r="J26" s="326" t="str">
        <f>IF('Mapa R. Fiscal'!AA29="","",'Mapa R. Fiscal'!AA29)</f>
        <v/>
      </c>
      <c r="K26" s="731" t="str">
        <f t="shared" si="0"/>
        <v/>
      </c>
      <c r="L26" s="326" t="str">
        <f>IF('Mapa R. Fiscal'!AD29="","",'Mapa R. Fiscal'!AD29)</f>
        <v/>
      </c>
      <c r="M26" s="265" t="str">
        <f>IF('Mapa R. Fiscal'!P29="","",'Mapa R. Fiscal'!P29)</f>
        <v/>
      </c>
      <c r="N26" s="61"/>
      <c r="O26" s="61"/>
      <c r="P26" s="61"/>
      <c r="Q26" s="146"/>
    </row>
    <row r="27" spans="1:17" ht="43.5" customHeight="1">
      <c r="A27" s="106" t="s">
        <v>406</v>
      </c>
      <c r="B27" s="1335"/>
      <c r="C27" s="1184"/>
      <c r="D27" s="1186"/>
      <c r="E27" s="1184"/>
      <c r="F27" s="1331"/>
      <c r="G27" s="1331"/>
      <c r="H27" s="1333"/>
      <c r="I27" s="326" t="str">
        <f>IF('Mapa R. Fiscal'!Y30="","",'Mapa R. Fiscal'!Y30)</f>
        <v/>
      </c>
      <c r="J27" s="326" t="str">
        <f>IF('Mapa R. Fiscal'!AA30="","",'Mapa R. Fiscal'!AA30)</f>
        <v/>
      </c>
      <c r="K27" s="731" t="str">
        <f t="shared" si="0"/>
        <v/>
      </c>
      <c r="L27" s="326" t="str">
        <f>IF('Mapa R. Fiscal'!AD30="","",'Mapa R. Fiscal'!AD30)</f>
        <v/>
      </c>
      <c r="M27" s="265" t="str">
        <f>IF('Mapa R. Fiscal'!P30="","",'Mapa R. Fiscal'!P30)</f>
        <v/>
      </c>
      <c r="N27" s="61"/>
      <c r="O27" s="61"/>
      <c r="P27" s="61"/>
      <c r="Q27" s="146"/>
    </row>
    <row r="28" spans="1:17" ht="43.5" customHeight="1">
      <c r="A28" s="106" t="s">
        <v>407</v>
      </c>
      <c r="B28" s="1335"/>
      <c r="C28" s="1184"/>
      <c r="D28" s="1186"/>
      <c r="E28" s="1184"/>
      <c r="F28" s="1331"/>
      <c r="G28" s="1331"/>
      <c r="H28" s="1333"/>
      <c r="I28" s="326" t="str">
        <f>IF('Mapa R. Fiscal'!Y31="","",'Mapa R. Fiscal'!Y31)</f>
        <v/>
      </c>
      <c r="J28" s="326" t="str">
        <f>IF('Mapa R. Fiscal'!AA31="","",'Mapa R. Fiscal'!AA31)</f>
        <v/>
      </c>
      <c r="K28" s="731" t="str">
        <f t="shared" si="0"/>
        <v/>
      </c>
      <c r="L28" s="326" t="str">
        <f>IF('Mapa R. Fiscal'!AD31="","",'Mapa R. Fiscal'!AD31)</f>
        <v/>
      </c>
      <c r="M28" s="265" t="str">
        <f>IF('Mapa R. Fiscal'!P31="","",'Mapa R. Fiscal'!P31)</f>
        <v/>
      </c>
      <c r="N28" s="61"/>
      <c r="O28" s="61"/>
      <c r="P28" s="61"/>
      <c r="Q28" s="146"/>
    </row>
    <row r="29" spans="1:17" ht="43.5" customHeight="1">
      <c r="A29" s="106" t="s">
        <v>408</v>
      </c>
      <c r="B29" s="1335"/>
      <c r="C29" s="1184"/>
      <c r="D29" s="1186"/>
      <c r="E29" s="1184"/>
      <c r="F29" s="1331"/>
      <c r="G29" s="1331"/>
      <c r="H29" s="1333"/>
      <c r="I29" s="326" t="str">
        <f>IF('Mapa R. Fiscal'!Y32="","",'Mapa R. Fiscal'!Y32)</f>
        <v/>
      </c>
      <c r="J29" s="326" t="str">
        <f>IF('Mapa R. Fiscal'!AA32="","",'Mapa R. Fiscal'!AA32)</f>
        <v/>
      </c>
      <c r="K29" s="731" t="str">
        <f t="shared" si="0"/>
        <v/>
      </c>
      <c r="L29" s="326" t="str">
        <f>IF('Mapa R. Fiscal'!AD32="","",'Mapa R. Fiscal'!AD32)</f>
        <v/>
      </c>
      <c r="M29" s="265" t="str">
        <f>IF('Mapa R. Fiscal'!P32="","",'Mapa R. Fiscal'!P32)</f>
        <v/>
      </c>
      <c r="N29" s="61"/>
      <c r="O29" s="61"/>
      <c r="P29" s="61"/>
      <c r="Q29" s="146"/>
    </row>
    <row r="30" spans="1:17" ht="43.5" customHeight="1">
      <c r="A30" s="106" t="s">
        <v>409</v>
      </c>
      <c r="B30" s="1335"/>
      <c r="C30" s="1184"/>
      <c r="D30" s="1186"/>
      <c r="E30" s="1184"/>
      <c r="F30" s="1331"/>
      <c r="G30" s="1331"/>
      <c r="H30" s="1333"/>
      <c r="I30" s="326" t="str">
        <f>IF('Mapa R. Fiscal'!Y33="","",'Mapa R. Fiscal'!Y33)</f>
        <v/>
      </c>
      <c r="J30" s="326" t="str">
        <f>IF('Mapa R. Fiscal'!AA33="","",'Mapa R. Fiscal'!AA33)</f>
        <v/>
      </c>
      <c r="K30" s="731" t="str">
        <f t="shared" si="0"/>
        <v/>
      </c>
      <c r="L30" s="326" t="str">
        <f>IF('Mapa R. Fiscal'!AD33="","",'Mapa R. Fiscal'!AD33)</f>
        <v/>
      </c>
      <c r="M30" s="265" t="str">
        <f>IF('Mapa R. Fiscal'!P33="","",'Mapa R. Fiscal'!P33)</f>
        <v/>
      </c>
      <c r="N30" s="61"/>
      <c r="O30" s="61"/>
      <c r="P30" s="61"/>
      <c r="Q30" s="146"/>
    </row>
    <row r="31" spans="1:17" ht="43.5" customHeight="1">
      <c r="A31" s="106" t="s">
        <v>410</v>
      </c>
      <c r="B31" s="1334"/>
      <c r="C31" s="1183" t="str">
        <f>IF('Mapa R. Fiscal'!E34="","",'Mapa R. Fiscal'!E34)</f>
        <v/>
      </c>
      <c r="D31" s="1186"/>
      <c r="E31" s="1183" t="str">
        <f>IF('Mapa R. Fiscal'!D34="","",'Mapa R. Fiscal'!D34)</f>
        <v/>
      </c>
      <c r="F31" s="1330" t="str">
        <f>IF('Mapa R. Fiscal'!H34="","",'Mapa R. Fiscal'!H34)</f>
        <v/>
      </c>
      <c r="G31" s="1330" t="str">
        <f>IF('Mapa R. Fiscal'!L34="","",'Mapa R. Fiscal'!L34)</f>
        <v/>
      </c>
      <c r="H31" s="133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26" t="str">
        <f>IF('Mapa R. Fiscal'!Y34="","",'Mapa R. Fiscal'!Y34)</f>
        <v/>
      </c>
      <c r="J31" s="326" t="str">
        <f>IF('Mapa R. Fiscal'!AA34="","",'Mapa R. Fiscal'!AA34)</f>
        <v/>
      </c>
      <c r="K31" s="731" t="str">
        <f t="shared" si="0"/>
        <v/>
      </c>
      <c r="L31" s="326" t="str">
        <f>IF('Mapa R. Fiscal'!AD34="","",'Mapa R. Fiscal'!AD34)</f>
        <v/>
      </c>
      <c r="M31" s="265" t="str">
        <f>IF('Mapa R. Fiscal'!P34="","",'Mapa R. Fiscal'!P34)</f>
        <v/>
      </c>
      <c r="N31" s="61"/>
      <c r="O31" s="61"/>
      <c r="P31" s="61"/>
      <c r="Q31" s="146"/>
    </row>
    <row r="32" spans="1:17" ht="43.5" customHeight="1">
      <c r="A32" s="106" t="s">
        <v>416</v>
      </c>
      <c r="B32" s="1335"/>
      <c r="C32" s="1184"/>
      <c r="D32" s="1186"/>
      <c r="E32" s="1184"/>
      <c r="F32" s="1331"/>
      <c r="G32" s="1331"/>
      <c r="H32" s="1333"/>
      <c r="I32" s="326" t="str">
        <f>IF('Mapa R. Fiscal'!Y35="","",'Mapa R. Fiscal'!Y35)</f>
        <v/>
      </c>
      <c r="J32" s="326" t="str">
        <f>IF('Mapa R. Fiscal'!AA35="","",'Mapa R. Fiscal'!AA35)</f>
        <v/>
      </c>
      <c r="K32" s="731" t="str">
        <f t="shared" si="0"/>
        <v/>
      </c>
      <c r="L32" s="326" t="str">
        <f>IF('Mapa R. Fiscal'!AD35="","",'Mapa R. Fiscal'!AD35)</f>
        <v/>
      </c>
      <c r="M32" s="265" t="str">
        <f>IF('Mapa R. Fiscal'!P35="","",'Mapa R. Fiscal'!P35)</f>
        <v/>
      </c>
      <c r="N32" s="61"/>
      <c r="O32" s="61"/>
      <c r="P32" s="61"/>
      <c r="Q32" s="146"/>
    </row>
    <row r="33" spans="1:17" ht="43.5" customHeight="1">
      <c r="A33" s="106" t="s">
        <v>417</v>
      </c>
      <c r="B33" s="1335"/>
      <c r="C33" s="1184"/>
      <c r="D33" s="1186"/>
      <c r="E33" s="1184"/>
      <c r="F33" s="1331"/>
      <c r="G33" s="1331"/>
      <c r="H33" s="1333"/>
      <c r="I33" s="326" t="str">
        <f>IF('Mapa R. Fiscal'!Y36="","",'Mapa R. Fiscal'!Y36)</f>
        <v/>
      </c>
      <c r="J33" s="326" t="str">
        <f>IF('Mapa R. Fiscal'!AA36="","",'Mapa R. Fiscal'!AA36)</f>
        <v/>
      </c>
      <c r="K33" s="731" t="str">
        <f t="shared" si="0"/>
        <v/>
      </c>
      <c r="L33" s="326" t="str">
        <f>IF('Mapa R. Fiscal'!AD36="","",'Mapa R. Fiscal'!AD36)</f>
        <v/>
      </c>
      <c r="M33" s="265" t="str">
        <f>IF('Mapa R. Fiscal'!P36="","",'Mapa R. Fiscal'!P36)</f>
        <v/>
      </c>
      <c r="N33" s="61"/>
      <c r="O33" s="61"/>
      <c r="P33" s="61"/>
      <c r="Q33" s="146"/>
    </row>
    <row r="34" spans="1:17" ht="43.5" customHeight="1">
      <c r="A34" s="106" t="s">
        <v>418</v>
      </c>
      <c r="B34" s="1335"/>
      <c r="C34" s="1184"/>
      <c r="D34" s="1186"/>
      <c r="E34" s="1184"/>
      <c r="F34" s="1331"/>
      <c r="G34" s="1331"/>
      <c r="H34" s="1333"/>
      <c r="I34" s="326" t="str">
        <f>IF('Mapa R. Fiscal'!Y37="","",'Mapa R. Fiscal'!Y37)</f>
        <v/>
      </c>
      <c r="J34" s="326" t="str">
        <f>IF('Mapa R. Fiscal'!AA37="","",'Mapa R. Fiscal'!AA37)</f>
        <v/>
      </c>
      <c r="K34" s="731" t="str">
        <f t="shared" si="0"/>
        <v/>
      </c>
      <c r="L34" s="326" t="str">
        <f>IF('Mapa R. Fiscal'!AD37="","",'Mapa R. Fiscal'!AD37)</f>
        <v/>
      </c>
      <c r="M34" s="265" t="str">
        <f>IF('Mapa R. Fiscal'!P37="","",'Mapa R. Fiscal'!P37)</f>
        <v/>
      </c>
      <c r="N34" s="61"/>
      <c r="O34" s="61"/>
      <c r="P34" s="61"/>
      <c r="Q34" s="146"/>
    </row>
    <row r="35" spans="1:17" ht="43.5" customHeight="1">
      <c r="A35" s="106" t="s">
        <v>419</v>
      </c>
      <c r="B35" s="1335"/>
      <c r="C35" s="1184"/>
      <c r="D35" s="1186"/>
      <c r="E35" s="1184"/>
      <c r="F35" s="1331"/>
      <c r="G35" s="1331"/>
      <c r="H35" s="1333"/>
      <c r="I35" s="326" t="str">
        <f>IF('Mapa R. Fiscal'!Y38="","",'Mapa R. Fiscal'!Y38)</f>
        <v/>
      </c>
      <c r="J35" s="326" t="str">
        <f>IF('Mapa R. Fiscal'!AA38="","",'Mapa R. Fiscal'!AA38)</f>
        <v/>
      </c>
      <c r="K35" s="731" t="str">
        <f t="shared" si="0"/>
        <v/>
      </c>
      <c r="L35" s="326" t="str">
        <f>IF('Mapa R. Fiscal'!AD38="","",'Mapa R. Fiscal'!AD38)</f>
        <v/>
      </c>
      <c r="M35" s="265" t="str">
        <f>IF('Mapa R. Fiscal'!P38="","",'Mapa R. Fiscal'!P38)</f>
        <v/>
      </c>
      <c r="N35" s="61"/>
      <c r="O35" s="61"/>
      <c r="P35" s="61"/>
      <c r="Q35" s="146"/>
    </row>
    <row r="36" spans="1:17" ht="43.5" customHeight="1">
      <c r="A36" s="106" t="s">
        <v>420</v>
      </c>
      <c r="B36" s="1335"/>
      <c r="C36" s="1184"/>
      <c r="D36" s="1186"/>
      <c r="E36" s="1184"/>
      <c r="F36" s="1331"/>
      <c r="G36" s="1331"/>
      <c r="H36" s="1333"/>
      <c r="I36" s="326" t="str">
        <f>IF('Mapa R. Fiscal'!Y39="","",'Mapa R. Fiscal'!Y39)</f>
        <v/>
      </c>
      <c r="J36" s="326" t="str">
        <f>IF('Mapa R. Fiscal'!AA39="","",'Mapa R. Fiscal'!AA39)</f>
        <v/>
      </c>
      <c r="K36" s="731" t="str">
        <f t="shared" si="0"/>
        <v/>
      </c>
      <c r="L36" s="326" t="str">
        <f>IF('Mapa R. Fiscal'!AD39="","",'Mapa R. Fiscal'!AD39)</f>
        <v/>
      </c>
      <c r="M36" s="265" t="str">
        <f>IF('Mapa R. Fiscal'!P39="","",'Mapa R. Fiscal'!P39)</f>
        <v/>
      </c>
      <c r="N36" s="61"/>
      <c r="O36" s="61"/>
      <c r="P36" s="61"/>
      <c r="Q36" s="146"/>
    </row>
    <row r="37" spans="1:17" ht="43.5" customHeight="1">
      <c r="A37" s="106" t="s">
        <v>421</v>
      </c>
      <c r="B37" s="1163"/>
      <c r="C37" s="1183" t="str">
        <f>IF('Mapa R. Fiscal'!E40="","",'Mapa R. Fiscal'!E40)</f>
        <v/>
      </c>
      <c r="D37" s="1186"/>
      <c r="E37" s="1183" t="str">
        <f>IF('Mapa R. Fiscal'!D40="","",'Mapa R. Fiscal'!D40)</f>
        <v/>
      </c>
      <c r="F37" s="1330" t="str">
        <f>IF('Mapa R. Fiscal'!H40="","",'Mapa R. Fiscal'!H40)</f>
        <v/>
      </c>
      <c r="G37" s="1330" t="str">
        <f>IF('Mapa R. Fiscal'!L40="","",'Mapa R. Fiscal'!L40)</f>
        <v/>
      </c>
      <c r="H37" s="133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26" t="str">
        <f>IF('Mapa R. Fiscal'!Y40="","",'Mapa R. Fiscal'!Y40)</f>
        <v/>
      </c>
      <c r="J37" s="326" t="str">
        <f>IF('Mapa R. Fiscal'!AA40="","",'Mapa R. Fiscal'!AA40)</f>
        <v/>
      </c>
      <c r="K37" s="731" t="str">
        <f t="shared" si="0"/>
        <v/>
      </c>
      <c r="L37" s="326" t="str">
        <f>IF('Mapa R. Fiscal'!AD40="","",'Mapa R. Fiscal'!AD40)</f>
        <v/>
      </c>
      <c r="M37" s="265" t="str">
        <f>IF('Mapa R. Fiscal'!P40="","",'Mapa R. Fiscal'!P40)</f>
        <v/>
      </c>
      <c r="N37" s="61"/>
      <c r="O37" s="61"/>
      <c r="P37" s="61"/>
      <c r="Q37" s="146"/>
    </row>
    <row r="38" spans="1:17" ht="43.5" customHeight="1">
      <c r="A38" s="106" t="s">
        <v>426</v>
      </c>
      <c r="B38" s="1164"/>
      <c r="C38" s="1184"/>
      <c r="D38" s="1186"/>
      <c r="E38" s="1184"/>
      <c r="F38" s="1331"/>
      <c r="G38" s="1331"/>
      <c r="H38" s="1333"/>
      <c r="I38" s="326" t="str">
        <f>IF('Mapa R. Fiscal'!Y41="","",'Mapa R. Fiscal'!Y41)</f>
        <v/>
      </c>
      <c r="J38" s="326" t="str">
        <f>IF('Mapa R. Fiscal'!AA41="","",'Mapa R. Fiscal'!AA41)</f>
        <v/>
      </c>
      <c r="K38" s="731" t="str">
        <f t="shared" si="0"/>
        <v/>
      </c>
      <c r="L38" s="326" t="str">
        <f>IF('Mapa R. Fiscal'!AD41="","",'Mapa R. Fiscal'!AD41)</f>
        <v/>
      </c>
      <c r="M38" s="265" t="str">
        <f>IF('Mapa R. Fiscal'!P41="","",'Mapa R. Fiscal'!P41)</f>
        <v/>
      </c>
      <c r="N38" s="61"/>
      <c r="O38" s="61"/>
      <c r="P38" s="61"/>
      <c r="Q38" s="146"/>
    </row>
    <row r="39" spans="1:17" ht="43.5" customHeight="1">
      <c r="A39" s="106" t="s">
        <v>427</v>
      </c>
      <c r="B39" s="1164"/>
      <c r="C39" s="1184"/>
      <c r="D39" s="1186"/>
      <c r="E39" s="1184"/>
      <c r="F39" s="1331"/>
      <c r="G39" s="1331"/>
      <c r="H39" s="1333"/>
      <c r="I39" s="326" t="str">
        <f>IF('Mapa R. Fiscal'!Y42="","",'Mapa R. Fiscal'!Y42)</f>
        <v/>
      </c>
      <c r="J39" s="326" t="str">
        <f>IF('Mapa R. Fiscal'!AA42="","",'Mapa R. Fiscal'!AA42)</f>
        <v/>
      </c>
      <c r="K39" s="731" t="str">
        <f t="shared" si="0"/>
        <v/>
      </c>
      <c r="L39" s="326" t="str">
        <f>IF('Mapa R. Fiscal'!AD42="","",'Mapa R. Fiscal'!AD42)</f>
        <v/>
      </c>
      <c r="M39" s="265" t="str">
        <f>IF('Mapa R. Fiscal'!P42="","",'Mapa R. Fiscal'!P42)</f>
        <v/>
      </c>
      <c r="N39" s="61"/>
      <c r="O39" s="61"/>
      <c r="P39" s="61"/>
      <c r="Q39" s="146"/>
    </row>
    <row r="40" spans="1:17" ht="43.5" customHeight="1">
      <c r="A40" s="106" t="s">
        <v>428</v>
      </c>
      <c r="B40" s="1164"/>
      <c r="C40" s="1184"/>
      <c r="D40" s="1186"/>
      <c r="E40" s="1184"/>
      <c r="F40" s="1331"/>
      <c r="G40" s="1331"/>
      <c r="H40" s="1333"/>
      <c r="I40" s="326" t="str">
        <f>IF('Mapa R. Fiscal'!Y43="","",'Mapa R. Fiscal'!Y43)</f>
        <v/>
      </c>
      <c r="J40" s="326" t="str">
        <f>IF('Mapa R. Fiscal'!AA43="","",'Mapa R. Fiscal'!AA43)</f>
        <v/>
      </c>
      <c r="K40" s="731" t="str">
        <f t="shared" si="0"/>
        <v/>
      </c>
      <c r="L40" s="326" t="str">
        <f>IF('Mapa R. Fiscal'!AD43="","",'Mapa R. Fiscal'!AD43)</f>
        <v/>
      </c>
      <c r="M40" s="265" t="str">
        <f>IF('Mapa R. Fiscal'!P43="","",'Mapa R. Fiscal'!P43)</f>
        <v/>
      </c>
      <c r="N40" s="61"/>
      <c r="O40" s="61"/>
      <c r="P40" s="61"/>
      <c r="Q40" s="146"/>
    </row>
    <row r="41" spans="1:17" ht="43.5" customHeight="1">
      <c r="A41" s="106" t="s">
        <v>429</v>
      </c>
      <c r="B41" s="1164"/>
      <c r="C41" s="1184"/>
      <c r="D41" s="1186"/>
      <c r="E41" s="1184"/>
      <c r="F41" s="1331"/>
      <c r="G41" s="1331"/>
      <c r="H41" s="1333"/>
      <c r="I41" s="326" t="str">
        <f>IF('Mapa R. Fiscal'!Y44="","",'Mapa R. Fiscal'!Y44)</f>
        <v/>
      </c>
      <c r="J41" s="326" t="str">
        <f>IF('Mapa R. Fiscal'!AA44="","",'Mapa R. Fiscal'!AA44)</f>
        <v/>
      </c>
      <c r="K41" s="731" t="str">
        <f t="shared" si="0"/>
        <v/>
      </c>
      <c r="L41" s="326" t="str">
        <f>IF('Mapa R. Fiscal'!AD44="","",'Mapa R. Fiscal'!AD44)</f>
        <v/>
      </c>
      <c r="M41" s="265" t="str">
        <f>IF('Mapa R. Fiscal'!P44="","",'Mapa R. Fiscal'!P44)</f>
        <v/>
      </c>
      <c r="N41" s="61"/>
      <c r="O41" s="61"/>
      <c r="P41" s="61"/>
      <c r="Q41" s="146"/>
    </row>
    <row r="42" spans="1:17" ht="43.5" customHeight="1">
      <c r="A42" s="106" t="s">
        <v>430</v>
      </c>
      <c r="B42" s="1164"/>
      <c r="C42" s="1184"/>
      <c r="D42" s="1186"/>
      <c r="E42" s="1184"/>
      <c r="F42" s="1331"/>
      <c r="G42" s="1331"/>
      <c r="H42" s="1333"/>
      <c r="I42" s="326" t="str">
        <f>IF('Mapa R. Fiscal'!Y45="","",'Mapa R. Fiscal'!Y45)</f>
        <v/>
      </c>
      <c r="J42" s="326" t="str">
        <f>IF('Mapa R. Fiscal'!AA45="","",'Mapa R. Fiscal'!AA45)</f>
        <v/>
      </c>
      <c r="K42" s="731" t="str">
        <f t="shared" si="0"/>
        <v/>
      </c>
      <c r="L42" s="326" t="str">
        <f>IF('Mapa R. Fiscal'!AD45="","",'Mapa R. Fiscal'!AD45)</f>
        <v/>
      </c>
      <c r="M42" s="265" t="str">
        <f>IF('Mapa R. Fiscal'!P45="","",'Mapa R. Fiscal'!P45)</f>
        <v/>
      </c>
      <c r="N42" s="61"/>
      <c r="O42" s="61"/>
      <c r="P42" s="61"/>
      <c r="Q42" s="146"/>
    </row>
    <row r="43" spans="1:17" ht="43.5" customHeight="1">
      <c r="A43" s="106" t="s">
        <v>431</v>
      </c>
      <c r="B43" s="1163"/>
      <c r="C43" s="1183" t="str">
        <f>IF('Mapa R. Fiscal'!E46="","",'Mapa R. Fiscal'!E46)</f>
        <v/>
      </c>
      <c r="D43" s="1186"/>
      <c r="E43" s="1183" t="str">
        <f>IF('Mapa R. Fiscal'!D46="","",'Mapa R. Fiscal'!D46)</f>
        <v/>
      </c>
      <c r="F43" s="1330" t="str">
        <f>IF('Mapa R. Fiscal'!H46="","",'Mapa R. Fiscal'!H46)</f>
        <v/>
      </c>
      <c r="G43" s="1330" t="str">
        <f>IF('Mapa R. Fiscal'!L46="","",'Mapa R. Fiscal'!L46)</f>
        <v/>
      </c>
      <c r="H43" s="133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26" t="str">
        <f>IF('Mapa R. Fiscal'!Y46="","",'Mapa R. Fiscal'!Y46)</f>
        <v/>
      </c>
      <c r="J43" s="326" t="str">
        <f>IF('Mapa R. Fiscal'!AA46="","",'Mapa R. Fiscal'!AA46)</f>
        <v/>
      </c>
      <c r="K43" s="731" t="str">
        <f t="shared" si="0"/>
        <v/>
      </c>
      <c r="L43" s="326" t="str">
        <f>IF('Mapa R. Fiscal'!AD46="","",'Mapa R. Fiscal'!AD46)</f>
        <v/>
      </c>
      <c r="M43" s="265" t="str">
        <f>IF('Mapa R. Fiscal'!P46="","",'Mapa R. Fiscal'!P46)</f>
        <v/>
      </c>
      <c r="N43" s="61"/>
      <c r="O43" s="61"/>
      <c r="P43" s="61"/>
      <c r="Q43" s="146"/>
    </row>
    <row r="44" spans="1:17" ht="43.5" customHeight="1">
      <c r="A44" s="106" t="s">
        <v>435</v>
      </c>
      <c r="B44" s="1164"/>
      <c r="C44" s="1184"/>
      <c r="D44" s="1186"/>
      <c r="E44" s="1184"/>
      <c r="F44" s="1331"/>
      <c r="G44" s="1331"/>
      <c r="H44" s="1333"/>
      <c r="I44" s="326" t="str">
        <f>IF('Mapa R. Fiscal'!Y47="","",'Mapa R. Fiscal'!Y47)</f>
        <v/>
      </c>
      <c r="J44" s="326" t="str">
        <f>IF('Mapa R. Fiscal'!AA47="","",'Mapa R. Fiscal'!AA47)</f>
        <v/>
      </c>
      <c r="K44" s="731" t="str">
        <f t="shared" si="0"/>
        <v/>
      </c>
      <c r="L44" s="326" t="str">
        <f>IF('Mapa R. Fiscal'!AD47="","",'Mapa R. Fiscal'!AD47)</f>
        <v/>
      </c>
      <c r="M44" s="265" t="str">
        <f>IF('Mapa R. Fiscal'!P47="","",'Mapa R. Fiscal'!P47)</f>
        <v/>
      </c>
      <c r="N44" s="61"/>
      <c r="O44" s="61"/>
      <c r="P44" s="61"/>
      <c r="Q44" s="146"/>
    </row>
    <row r="45" spans="1:17" ht="43.5" customHeight="1">
      <c r="A45" s="106" t="s">
        <v>436</v>
      </c>
      <c r="B45" s="1164"/>
      <c r="C45" s="1184"/>
      <c r="D45" s="1186"/>
      <c r="E45" s="1184"/>
      <c r="F45" s="1331"/>
      <c r="G45" s="1331"/>
      <c r="H45" s="1333"/>
      <c r="I45" s="326" t="str">
        <f>IF('Mapa R. Fiscal'!Y48="","",'Mapa R. Fiscal'!Y48)</f>
        <v/>
      </c>
      <c r="J45" s="326" t="str">
        <f>IF('Mapa R. Fiscal'!AA48="","",'Mapa R. Fiscal'!AA48)</f>
        <v/>
      </c>
      <c r="K45" s="731" t="str">
        <f t="shared" si="0"/>
        <v/>
      </c>
      <c r="L45" s="326" t="str">
        <f>IF('Mapa R. Fiscal'!AD48="","",'Mapa R. Fiscal'!AD48)</f>
        <v/>
      </c>
      <c r="M45" s="265" t="str">
        <f>IF('Mapa R. Fiscal'!P48="","",'Mapa R. Fiscal'!P48)</f>
        <v/>
      </c>
      <c r="N45" s="61"/>
      <c r="O45" s="61"/>
      <c r="P45" s="61"/>
      <c r="Q45" s="146"/>
    </row>
    <row r="46" spans="1:17" ht="43.5" customHeight="1">
      <c r="A46" s="106" t="s">
        <v>437</v>
      </c>
      <c r="B46" s="1164"/>
      <c r="C46" s="1184"/>
      <c r="D46" s="1186"/>
      <c r="E46" s="1184"/>
      <c r="F46" s="1331"/>
      <c r="G46" s="1331"/>
      <c r="H46" s="1333"/>
      <c r="I46" s="326" t="str">
        <f>IF('Mapa R. Fiscal'!Y49="","",'Mapa R. Fiscal'!Y49)</f>
        <v/>
      </c>
      <c r="J46" s="326" t="str">
        <f>IF('Mapa R. Fiscal'!AA49="","",'Mapa R. Fiscal'!AA49)</f>
        <v/>
      </c>
      <c r="K46" s="731" t="str">
        <f t="shared" si="0"/>
        <v/>
      </c>
      <c r="L46" s="326" t="str">
        <f>IF('Mapa R. Fiscal'!AD49="","",'Mapa R. Fiscal'!AD49)</f>
        <v/>
      </c>
      <c r="M46" s="265" t="str">
        <f>IF('Mapa R. Fiscal'!P49="","",'Mapa R. Fiscal'!P49)</f>
        <v/>
      </c>
      <c r="N46" s="61"/>
      <c r="O46" s="61"/>
      <c r="P46" s="61"/>
      <c r="Q46" s="146"/>
    </row>
    <row r="47" spans="1:17" ht="43.5" customHeight="1">
      <c r="A47" s="106" t="s">
        <v>438</v>
      </c>
      <c r="B47" s="1164"/>
      <c r="C47" s="1184"/>
      <c r="D47" s="1186"/>
      <c r="E47" s="1184"/>
      <c r="F47" s="1331"/>
      <c r="G47" s="1331"/>
      <c r="H47" s="1333"/>
      <c r="I47" s="326" t="str">
        <f>IF('Mapa R. Fiscal'!Y50="","",'Mapa R. Fiscal'!Y50)</f>
        <v/>
      </c>
      <c r="J47" s="326" t="str">
        <f>IF('Mapa R. Fiscal'!AA50="","",'Mapa R. Fiscal'!AA50)</f>
        <v/>
      </c>
      <c r="K47" s="731" t="str">
        <f t="shared" si="0"/>
        <v/>
      </c>
      <c r="L47" s="326" t="str">
        <f>IF('Mapa R. Fiscal'!AD50="","",'Mapa R. Fiscal'!AD50)</f>
        <v/>
      </c>
      <c r="M47" s="265" t="str">
        <f>IF('Mapa R. Fiscal'!P50="","",'Mapa R. Fiscal'!P50)</f>
        <v/>
      </c>
      <c r="N47" s="61"/>
      <c r="O47" s="61"/>
      <c r="P47" s="61"/>
      <c r="Q47" s="146"/>
    </row>
    <row r="48" spans="1:17" ht="43.5" customHeight="1">
      <c r="A48" s="106" t="s">
        <v>439</v>
      </c>
      <c r="B48" s="1164"/>
      <c r="C48" s="1184"/>
      <c r="D48" s="1186"/>
      <c r="E48" s="1184"/>
      <c r="F48" s="1331"/>
      <c r="G48" s="1331"/>
      <c r="H48" s="1333"/>
      <c r="I48" s="326" t="str">
        <f>IF('Mapa R. Fiscal'!Y51="","",'Mapa R. Fiscal'!Y51)</f>
        <v/>
      </c>
      <c r="J48" s="326" t="str">
        <f>IF('Mapa R. Fiscal'!AA51="","",'Mapa R. Fiscal'!AA51)</f>
        <v/>
      </c>
      <c r="K48" s="731" t="str">
        <f t="shared" si="0"/>
        <v/>
      </c>
      <c r="L48" s="326" t="str">
        <f>IF('Mapa R. Fiscal'!AD51="","",'Mapa R. Fiscal'!AD51)</f>
        <v/>
      </c>
      <c r="M48" s="265" t="str">
        <f>IF('Mapa R. Fiscal'!P51="","",'Mapa R. Fiscal'!P51)</f>
        <v/>
      </c>
      <c r="N48" s="61"/>
      <c r="O48" s="61"/>
      <c r="P48" s="61"/>
      <c r="Q48" s="146"/>
    </row>
    <row r="49" spans="1:17" ht="43.5" customHeight="1">
      <c r="A49" s="106" t="s">
        <v>440</v>
      </c>
      <c r="B49" s="1163"/>
      <c r="C49" s="1183" t="str">
        <f>IF('Mapa R. Fiscal'!E52="","",'Mapa R. Fiscal'!E52)</f>
        <v/>
      </c>
      <c r="D49" s="1186"/>
      <c r="E49" s="1183" t="str">
        <f>IF('Mapa R. Fiscal'!D52="","",'Mapa R. Fiscal'!D52)</f>
        <v/>
      </c>
      <c r="F49" s="1330" t="str">
        <f>IF('Mapa R. Fiscal'!H52="","",'Mapa R. Fiscal'!H52)</f>
        <v/>
      </c>
      <c r="G49" s="1330" t="str">
        <f>IF('Mapa R. Fiscal'!L52="","",'Mapa R. Fiscal'!L52)</f>
        <v/>
      </c>
      <c r="H49" s="133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6" t="str">
        <f>IF('Mapa R. Fiscal'!Y52="","",'Mapa R. Fiscal'!Y52)</f>
        <v/>
      </c>
      <c r="J49" s="326" t="str">
        <f>IF('Mapa R. Fiscal'!AA52="","",'Mapa R. Fiscal'!AA52)</f>
        <v/>
      </c>
      <c r="K49" s="731" t="str">
        <f t="shared" si="0"/>
        <v/>
      </c>
      <c r="L49" s="326" t="str">
        <f>IF('Mapa R. Fiscal'!AD52="","",'Mapa R. Fiscal'!AD52)</f>
        <v/>
      </c>
      <c r="M49" s="265" t="str">
        <f>IF('Mapa R. Fiscal'!P52="","",'Mapa R. Fiscal'!P52)</f>
        <v/>
      </c>
      <c r="N49" s="61"/>
      <c r="O49" s="61"/>
      <c r="P49" s="61"/>
      <c r="Q49" s="146"/>
    </row>
    <row r="50" spans="1:17" ht="43.5" customHeight="1">
      <c r="A50" s="106" t="s">
        <v>446</v>
      </c>
      <c r="B50" s="1164"/>
      <c r="C50" s="1184"/>
      <c r="D50" s="1186"/>
      <c r="E50" s="1184"/>
      <c r="F50" s="1331"/>
      <c r="G50" s="1331"/>
      <c r="H50" s="1333"/>
      <c r="I50" s="326" t="str">
        <f>IF('Mapa R. Fiscal'!Y53="","",'Mapa R. Fiscal'!Y53)</f>
        <v/>
      </c>
      <c r="J50" s="326" t="str">
        <f>IF('Mapa R. Fiscal'!AA53="","",'Mapa R. Fiscal'!AA53)</f>
        <v/>
      </c>
      <c r="K50" s="731" t="str">
        <f t="shared" si="0"/>
        <v/>
      </c>
      <c r="L50" s="326" t="str">
        <f>IF('Mapa R. Fiscal'!AD53="","",'Mapa R. Fiscal'!AD53)</f>
        <v/>
      </c>
      <c r="M50" s="265" t="str">
        <f>IF('Mapa R. Fiscal'!P53="","",'Mapa R. Fiscal'!P53)</f>
        <v/>
      </c>
      <c r="N50" s="61"/>
      <c r="O50" s="61"/>
      <c r="P50" s="61"/>
      <c r="Q50" s="146"/>
    </row>
    <row r="51" spans="1:17" ht="43.5" customHeight="1">
      <c r="A51" s="106" t="s">
        <v>447</v>
      </c>
      <c r="B51" s="1164"/>
      <c r="C51" s="1184"/>
      <c r="D51" s="1186"/>
      <c r="E51" s="1184"/>
      <c r="F51" s="1331"/>
      <c r="G51" s="1331"/>
      <c r="H51" s="1333"/>
      <c r="I51" s="326" t="str">
        <f>IF('Mapa R. Fiscal'!Y54="","",'Mapa R. Fiscal'!Y54)</f>
        <v/>
      </c>
      <c r="J51" s="326" t="str">
        <f>IF('Mapa R. Fiscal'!AA54="","",'Mapa R. Fiscal'!AA54)</f>
        <v/>
      </c>
      <c r="K51" s="731" t="str">
        <f t="shared" si="0"/>
        <v/>
      </c>
      <c r="L51" s="326" t="str">
        <f>IF('Mapa R. Fiscal'!AD54="","",'Mapa R. Fiscal'!AD54)</f>
        <v/>
      </c>
      <c r="M51" s="265" t="str">
        <f>IF('Mapa R. Fiscal'!P54="","",'Mapa R. Fiscal'!P54)</f>
        <v/>
      </c>
      <c r="N51" s="61"/>
      <c r="O51" s="61"/>
      <c r="P51" s="61"/>
      <c r="Q51" s="146"/>
    </row>
    <row r="52" spans="1:17" ht="43.5" customHeight="1">
      <c r="A52" s="106" t="s">
        <v>448</v>
      </c>
      <c r="B52" s="1164"/>
      <c r="C52" s="1184"/>
      <c r="D52" s="1186"/>
      <c r="E52" s="1184"/>
      <c r="F52" s="1331"/>
      <c r="G52" s="1331"/>
      <c r="H52" s="1333"/>
      <c r="I52" s="326" t="str">
        <f>IF('Mapa R. Fiscal'!Y55="","",'Mapa R. Fiscal'!Y55)</f>
        <v/>
      </c>
      <c r="J52" s="326" t="str">
        <f>IF('Mapa R. Fiscal'!AA55="","",'Mapa R. Fiscal'!AA55)</f>
        <v/>
      </c>
      <c r="K52" s="731" t="str">
        <f t="shared" si="0"/>
        <v/>
      </c>
      <c r="L52" s="326" t="str">
        <f>IF('Mapa R. Fiscal'!AD55="","",'Mapa R. Fiscal'!AD55)</f>
        <v/>
      </c>
      <c r="M52" s="265" t="str">
        <f>IF('Mapa R. Fiscal'!P55="","",'Mapa R. Fiscal'!P55)</f>
        <v/>
      </c>
      <c r="N52" s="61"/>
      <c r="O52" s="61"/>
      <c r="P52" s="61"/>
      <c r="Q52" s="146"/>
    </row>
    <row r="53" spans="1:17" ht="43.5" customHeight="1">
      <c r="A53" s="106" t="s">
        <v>449</v>
      </c>
      <c r="B53" s="1164"/>
      <c r="C53" s="1184"/>
      <c r="D53" s="1186"/>
      <c r="E53" s="1184"/>
      <c r="F53" s="1331"/>
      <c r="G53" s="1331"/>
      <c r="H53" s="1333"/>
      <c r="I53" s="326" t="str">
        <f>IF('Mapa R. Fiscal'!Y56="","",'Mapa R. Fiscal'!Y56)</f>
        <v/>
      </c>
      <c r="J53" s="326" t="str">
        <f>IF('Mapa R. Fiscal'!AA56="","",'Mapa R. Fiscal'!AA56)</f>
        <v/>
      </c>
      <c r="K53" s="731" t="str">
        <f t="shared" si="0"/>
        <v/>
      </c>
      <c r="L53" s="326" t="str">
        <f>IF('Mapa R. Fiscal'!AD56="","",'Mapa R. Fiscal'!AD56)</f>
        <v/>
      </c>
      <c r="M53" s="265" t="str">
        <f>IF('Mapa R. Fiscal'!P56="","",'Mapa R. Fiscal'!P56)</f>
        <v/>
      </c>
      <c r="N53" s="61"/>
      <c r="O53" s="61"/>
      <c r="P53" s="61"/>
      <c r="Q53" s="146"/>
    </row>
    <row r="54" spans="1:17" ht="43.5" customHeight="1">
      <c r="A54" s="106" t="s">
        <v>450</v>
      </c>
      <c r="B54" s="1164"/>
      <c r="C54" s="1184"/>
      <c r="D54" s="1186"/>
      <c r="E54" s="1184"/>
      <c r="F54" s="1331"/>
      <c r="G54" s="1331"/>
      <c r="H54" s="1333"/>
      <c r="I54" s="326" t="str">
        <f>IF('Mapa R. Fiscal'!Y57="","",'Mapa R. Fiscal'!Y57)</f>
        <v/>
      </c>
      <c r="J54" s="326" t="str">
        <f>IF('Mapa R. Fiscal'!AA57="","",'Mapa R. Fiscal'!AA57)</f>
        <v/>
      </c>
      <c r="K54" s="731" t="str">
        <f t="shared" si="0"/>
        <v/>
      </c>
      <c r="L54" s="326" t="str">
        <f>IF('Mapa R. Fiscal'!AD57="","",'Mapa R. Fiscal'!AD57)</f>
        <v/>
      </c>
      <c r="M54" s="265" t="str">
        <f>IF('Mapa R. Fiscal'!P57="","",'Mapa R. Fiscal'!P57)</f>
        <v/>
      </c>
      <c r="N54" s="61"/>
      <c r="O54" s="61"/>
      <c r="P54" s="61"/>
      <c r="Q54" s="146"/>
    </row>
    <row r="55" spans="1:17" ht="43.5" customHeight="1">
      <c r="A55" s="106" t="s">
        <v>451</v>
      </c>
      <c r="B55" s="1163"/>
      <c r="C55" s="1183" t="str">
        <f>IF('Mapa R. Fiscal'!E58="","",'Mapa R. Fiscal'!E58)</f>
        <v/>
      </c>
      <c r="D55" s="1186"/>
      <c r="E55" s="1183" t="str">
        <f>IF('Mapa R. Fiscal'!D58="","",'Mapa R. Fiscal'!D58)</f>
        <v/>
      </c>
      <c r="F55" s="1330" t="str">
        <f>IF('Mapa R. Fiscal'!H58="","",'Mapa R. Fiscal'!H58)</f>
        <v/>
      </c>
      <c r="G55" s="1330" t="str">
        <f>IF('Mapa R. Fiscal'!L58="","",'Mapa R. Fiscal'!L58)</f>
        <v/>
      </c>
      <c r="H55" s="133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6" t="str">
        <f>IF('Mapa R. Fiscal'!Y58="","",'Mapa R. Fiscal'!Y58)</f>
        <v/>
      </c>
      <c r="J55" s="326" t="str">
        <f>IF('Mapa R. Fiscal'!AA58="","",'Mapa R. Fiscal'!AA58)</f>
        <v/>
      </c>
      <c r="K55" s="731" t="str">
        <f t="shared" si="0"/>
        <v/>
      </c>
      <c r="L55" s="326" t="str">
        <f>IF('Mapa R. Fiscal'!AD58="","",'Mapa R. Fiscal'!AD58)</f>
        <v/>
      </c>
      <c r="M55" s="265" t="str">
        <f>IF('Mapa R. Fiscal'!P58="","",'Mapa R. Fiscal'!P58)</f>
        <v/>
      </c>
      <c r="N55" s="61"/>
      <c r="O55" s="61"/>
      <c r="P55" s="61"/>
      <c r="Q55" s="146"/>
    </row>
    <row r="56" spans="1:17" ht="43.5" customHeight="1">
      <c r="A56" s="106" t="s">
        <v>455</v>
      </c>
      <c r="B56" s="1164"/>
      <c r="C56" s="1184"/>
      <c r="D56" s="1186"/>
      <c r="E56" s="1184"/>
      <c r="F56" s="1331"/>
      <c r="G56" s="1331"/>
      <c r="H56" s="1333"/>
      <c r="I56" s="326" t="str">
        <f>IF('Mapa R. Fiscal'!Y59="","",'Mapa R. Fiscal'!Y59)</f>
        <v/>
      </c>
      <c r="J56" s="326" t="str">
        <f>IF('Mapa R. Fiscal'!AA59="","",'Mapa R. Fiscal'!AA59)</f>
        <v/>
      </c>
      <c r="K56" s="731" t="str">
        <f t="shared" si="0"/>
        <v/>
      </c>
      <c r="L56" s="326" t="str">
        <f>IF('Mapa R. Fiscal'!AD59="","",'Mapa R. Fiscal'!AD59)</f>
        <v/>
      </c>
      <c r="M56" s="265" t="str">
        <f>IF('Mapa R. Fiscal'!P59="","",'Mapa R. Fiscal'!P59)</f>
        <v/>
      </c>
      <c r="N56" s="61"/>
      <c r="O56" s="61"/>
      <c r="P56" s="61"/>
      <c r="Q56" s="146"/>
    </row>
    <row r="57" spans="1:17" ht="43.5" customHeight="1">
      <c r="A57" s="106" t="s">
        <v>458</v>
      </c>
      <c r="B57" s="1164"/>
      <c r="C57" s="1184"/>
      <c r="D57" s="1186"/>
      <c r="E57" s="1184"/>
      <c r="F57" s="1331"/>
      <c r="G57" s="1331"/>
      <c r="H57" s="1333"/>
      <c r="I57" s="326" t="str">
        <f>IF('Mapa R. Fiscal'!Y60="","",'Mapa R. Fiscal'!Y60)</f>
        <v/>
      </c>
      <c r="J57" s="326" t="str">
        <f>IF('Mapa R. Fiscal'!AA60="","",'Mapa R. Fiscal'!AA60)</f>
        <v/>
      </c>
      <c r="K57" s="731" t="str">
        <f t="shared" si="0"/>
        <v/>
      </c>
      <c r="L57" s="326" t="str">
        <f>IF('Mapa R. Fiscal'!AD60="","",'Mapa R. Fiscal'!AD60)</f>
        <v/>
      </c>
      <c r="M57" s="265" t="str">
        <f>IF('Mapa R. Fiscal'!P60="","",'Mapa R. Fiscal'!P60)</f>
        <v/>
      </c>
      <c r="N57" s="61"/>
      <c r="O57" s="61"/>
      <c r="P57" s="61"/>
      <c r="Q57" s="146"/>
    </row>
    <row r="58" spans="1:17" ht="43.5" customHeight="1">
      <c r="A58" s="106" t="s">
        <v>459</v>
      </c>
      <c r="B58" s="1164"/>
      <c r="C58" s="1184"/>
      <c r="D58" s="1186"/>
      <c r="E58" s="1184"/>
      <c r="F58" s="1331"/>
      <c r="G58" s="1331"/>
      <c r="H58" s="1333"/>
      <c r="I58" s="326" t="str">
        <f>IF('Mapa R. Fiscal'!Y61="","",'Mapa R. Fiscal'!Y61)</f>
        <v/>
      </c>
      <c r="J58" s="326" t="str">
        <f>IF('Mapa R. Fiscal'!AA61="","",'Mapa R. Fiscal'!AA61)</f>
        <v/>
      </c>
      <c r="K58" s="731" t="str">
        <f t="shared" si="0"/>
        <v/>
      </c>
      <c r="L58" s="326" t="str">
        <f>IF('Mapa R. Fiscal'!AD61="","",'Mapa R. Fiscal'!AD61)</f>
        <v/>
      </c>
      <c r="M58" s="265" t="str">
        <f>IF('Mapa R. Fiscal'!P61="","",'Mapa R. Fiscal'!P61)</f>
        <v/>
      </c>
      <c r="N58" s="61"/>
      <c r="O58" s="61"/>
      <c r="P58" s="61"/>
      <c r="Q58" s="146"/>
    </row>
    <row r="59" spans="1:17" ht="43.5" customHeight="1">
      <c r="A59" s="106" t="s">
        <v>460</v>
      </c>
      <c r="B59" s="1164"/>
      <c r="C59" s="1184"/>
      <c r="D59" s="1186"/>
      <c r="E59" s="1184"/>
      <c r="F59" s="1331"/>
      <c r="G59" s="1331"/>
      <c r="H59" s="1333"/>
      <c r="I59" s="326" t="str">
        <f>IF('Mapa R. Fiscal'!Y62="","",'Mapa R. Fiscal'!Y62)</f>
        <v/>
      </c>
      <c r="J59" s="326" t="str">
        <f>IF('Mapa R. Fiscal'!AA62="","",'Mapa R. Fiscal'!AA62)</f>
        <v/>
      </c>
      <c r="K59" s="731" t="str">
        <f t="shared" si="0"/>
        <v/>
      </c>
      <c r="L59" s="326" t="str">
        <f>IF('Mapa R. Fiscal'!AD62="","",'Mapa R. Fiscal'!AD62)</f>
        <v/>
      </c>
      <c r="M59" s="265" t="str">
        <f>IF('Mapa R. Fiscal'!P62="","",'Mapa R. Fiscal'!P62)</f>
        <v/>
      </c>
      <c r="N59" s="61"/>
      <c r="O59" s="61"/>
      <c r="P59" s="61"/>
      <c r="Q59" s="146"/>
    </row>
    <row r="60" spans="1:17" ht="43.5" customHeight="1">
      <c r="A60" s="106" t="s">
        <v>461</v>
      </c>
      <c r="B60" s="1164"/>
      <c r="C60" s="1184"/>
      <c r="D60" s="1186"/>
      <c r="E60" s="1184"/>
      <c r="F60" s="1331"/>
      <c r="G60" s="1331"/>
      <c r="H60" s="1333"/>
      <c r="I60" s="326" t="str">
        <f>IF('Mapa R. Fiscal'!Y63="","",'Mapa R. Fiscal'!Y63)</f>
        <v/>
      </c>
      <c r="J60" s="326" t="str">
        <f>IF('Mapa R. Fiscal'!AA63="","",'Mapa R. Fiscal'!AA63)</f>
        <v/>
      </c>
      <c r="K60" s="731" t="str">
        <f t="shared" si="0"/>
        <v/>
      </c>
      <c r="L60" s="326" t="str">
        <f>IF('Mapa R. Fiscal'!AD63="","",'Mapa R. Fiscal'!AD63)</f>
        <v/>
      </c>
      <c r="M60" s="265" t="str">
        <f>IF('Mapa R. Fiscal'!P63="","",'Mapa R. Fiscal'!P63)</f>
        <v/>
      </c>
      <c r="N60" s="61"/>
      <c r="O60" s="61"/>
      <c r="P60" s="61"/>
      <c r="Q60" s="146"/>
    </row>
    <row r="61" spans="1:17" ht="43.5" customHeight="1">
      <c r="A61" s="106" t="s">
        <v>462</v>
      </c>
      <c r="B61" s="1163"/>
      <c r="C61" s="1183" t="str">
        <f>IF('Mapa R. Fiscal'!E64="","",'Mapa R. Fiscal'!E64)</f>
        <v/>
      </c>
      <c r="D61" s="1185"/>
      <c r="E61" s="1183" t="str">
        <f>IF('Mapa R. Fiscal'!D64="","",'Mapa R. Fiscal'!D64)</f>
        <v/>
      </c>
      <c r="F61" s="1330" t="str">
        <f>IF('Mapa R. Fiscal'!H64="","",'Mapa R. Fiscal'!H64)</f>
        <v/>
      </c>
      <c r="G61" s="1330" t="str">
        <f>IF('Mapa R. Fiscal'!L64="","",'Mapa R. Fiscal'!L64)</f>
        <v/>
      </c>
      <c r="H61" s="133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6" t="str">
        <f>IF('Mapa R. Fiscal'!Y64="","",'Mapa R. Fiscal'!Y64)</f>
        <v/>
      </c>
      <c r="J61" s="326" t="str">
        <f>IF('Mapa R. Fiscal'!AA64="","",'Mapa R. Fiscal'!AA64)</f>
        <v/>
      </c>
      <c r="K61" s="731" t="str">
        <f t="shared" si="0"/>
        <v/>
      </c>
      <c r="L61" s="326" t="str">
        <f>IF('Mapa R. Fiscal'!AD64="","",'Mapa R. Fiscal'!AD64)</f>
        <v/>
      </c>
      <c r="M61" s="265" t="str">
        <f>IF('Mapa R. Fiscal'!P64="","",'Mapa R. Fiscal'!P64)</f>
        <v/>
      </c>
      <c r="N61" s="61"/>
      <c r="O61" s="61"/>
      <c r="P61" s="61"/>
      <c r="Q61" s="146"/>
    </row>
    <row r="62" spans="1:17" ht="43.5" customHeight="1">
      <c r="A62" s="106" t="s">
        <v>467</v>
      </c>
      <c r="B62" s="1164"/>
      <c r="C62" s="1184"/>
      <c r="D62" s="1186"/>
      <c r="E62" s="1184"/>
      <c r="F62" s="1331"/>
      <c r="G62" s="1331"/>
      <c r="H62" s="1333"/>
      <c r="I62" s="326" t="str">
        <f>IF('Mapa R. Fiscal'!Y65="","",'Mapa R. Fiscal'!Y65)</f>
        <v/>
      </c>
      <c r="J62" s="326" t="str">
        <f>IF('Mapa R. Fiscal'!AA65="","",'Mapa R. Fiscal'!AA65)</f>
        <v/>
      </c>
      <c r="K62" s="731" t="str">
        <f t="shared" si="0"/>
        <v/>
      </c>
      <c r="L62" s="326" t="str">
        <f>IF('Mapa R. Fiscal'!AD65="","",'Mapa R. Fiscal'!AD65)</f>
        <v/>
      </c>
      <c r="M62" s="265" t="str">
        <f>IF('Mapa R. Fiscal'!P65="","",'Mapa R. Fiscal'!P65)</f>
        <v/>
      </c>
      <c r="N62" s="61"/>
      <c r="O62" s="61"/>
      <c r="P62" s="61"/>
      <c r="Q62" s="146"/>
    </row>
    <row r="63" spans="1:17" ht="43.5" customHeight="1">
      <c r="A63" s="106" t="s">
        <v>468</v>
      </c>
      <c r="B63" s="1164"/>
      <c r="C63" s="1184"/>
      <c r="D63" s="1186"/>
      <c r="E63" s="1184"/>
      <c r="F63" s="1331"/>
      <c r="G63" s="1331"/>
      <c r="H63" s="1333"/>
      <c r="I63" s="326" t="str">
        <f>IF('Mapa R. Fiscal'!Y66="","",'Mapa R. Fiscal'!Y66)</f>
        <v/>
      </c>
      <c r="J63" s="326" t="str">
        <f>IF('Mapa R. Fiscal'!AA66="","",'Mapa R. Fiscal'!AA66)</f>
        <v/>
      </c>
      <c r="K63" s="731" t="str">
        <f t="shared" si="0"/>
        <v/>
      </c>
      <c r="L63" s="326" t="str">
        <f>IF('Mapa R. Fiscal'!AD66="","",'Mapa R. Fiscal'!AD66)</f>
        <v/>
      </c>
      <c r="M63" s="265" t="str">
        <f>IF('Mapa R. Fiscal'!P66="","",'Mapa R. Fiscal'!P66)</f>
        <v/>
      </c>
      <c r="N63" s="61"/>
      <c r="O63" s="61"/>
      <c r="P63" s="61"/>
      <c r="Q63" s="146"/>
    </row>
    <row r="64" spans="1:17" ht="43.5" customHeight="1">
      <c r="A64" s="106" t="s">
        <v>469</v>
      </c>
      <c r="B64" s="1164"/>
      <c r="C64" s="1184"/>
      <c r="D64" s="1186"/>
      <c r="E64" s="1184"/>
      <c r="F64" s="1331"/>
      <c r="G64" s="1331"/>
      <c r="H64" s="1333"/>
      <c r="I64" s="326" t="str">
        <f>IF('Mapa R. Fiscal'!Y67="","",'Mapa R. Fiscal'!Y67)</f>
        <v/>
      </c>
      <c r="J64" s="326" t="str">
        <f>IF('Mapa R. Fiscal'!AA67="","",'Mapa R. Fiscal'!AA67)</f>
        <v/>
      </c>
      <c r="K64" s="731" t="str">
        <f t="shared" si="0"/>
        <v/>
      </c>
      <c r="L64" s="326" t="str">
        <f>IF('Mapa R. Fiscal'!AD67="","",'Mapa R. Fiscal'!AD67)</f>
        <v/>
      </c>
      <c r="M64" s="265" t="str">
        <f>IF('Mapa R. Fiscal'!P67="","",'Mapa R. Fiscal'!P67)</f>
        <v/>
      </c>
      <c r="N64" s="61"/>
      <c r="O64" s="61"/>
      <c r="P64" s="61"/>
      <c r="Q64" s="146"/>
    </row>
    <row r="65" spans="1:17" ht="43.5" customHeight="1">
      <c r="A65" s="106" t="s">
        <v>470</v>
      </c>
      <c r="B65" s="1164"/>
      <c r="C65" s="1184"/>
      <c r="D65" s="1186"/>
      <c r="E65" s="1184"/>
      <c r="F65" s="1331"/>
      <c r="G65" s="1331"/>
      <c r="H65" s="1333"/>
      <c r="I65" s="326" t="str">
        <f>IF('Mapa R. Fiscal'!Y68="","",'Mapa R. Fiscal'!Y68)</f>
        <v/>
      </c>
      <c r="J65" s="326" t="str">
        <f>IF('Mapa R. Fiscal'!AA68="","",'Mapa R. Fiscal'!AA68)</f>
        <v/>
      </c>
      <c r="K65" s="731" t="str">
        <f t="shared" si="0"/>
        <v/>
      </c>
      <c r="L65" s="326" t="str">
        <f>IF('Mapa R. Fiscal'!AD68="","",'Mapa R. Fiscal'!AD68)</f>
        <v/>
      </c>
      <c r="M65" s="265" t="str">
        <f>IF('Mapa R. Fiscal'!P68="","",'Mapa R. Fiscal'!P68)</f>
        <v/>
      </c>
      <c r="N65" s="61"/>
      <c r="O65" s="61"/>
      <c r="P65" s="61"/>
      <c r="Q65" s="146"/>
    </row>
    <row r="66" spans="1:17" ht="43.5" customHeight="1">
      <c r="A66" s="106" t="s">
        <v>471</v>
      </c>
      <c r="B66" s="1164"/>
      <c r="C66" s="1184"/>
      <c r="D66" s="1186"/>
      <c r="E66" s="1184"/>
      <c r="F66" s="1331"/>
      <c r="G66" s="1331"/>
      <c r="H66" s="1333"/>
      <c r="I66" s="326" t="str">
        <f>IF('Mapa R. Fiscal'!Y69="","",'Mapa R. Fiscal'!Y69)</f>
        <v/>
      </c>
      <c r="J66" s="326" t="str">
        <f>IF('Mapa R. Fiscal'!AA69="","",'Mapa R. Fiscal'!AA69)</f>
        <v/>
      </c>
      <c r="K66" s="731" t="str">
        <f t="shared" si="0"/>
        <v/>
      </c>
      <c r="L66" s="326" t="str">
        <f>IF('Mapa R. Fiscal'!AD69="","",'Mapa R. Fiscal'!AD69)</f>
        <v/>
      </c>
      <c r="M66" s="265" t="str">
        <f>IF('Mapa R. Fiscal'!P69="","",'Mapa R. Fiscal'!P69)</f>
        <v/>
      </c>
      <c r="N66" s="61"/>
      <c r="O66" s="61"/>
      <c r="P66" s="61"/>
      <c r="Q66" s="146"/>
    </row>
    <row r="67" spans="1:17" ht="43.5" customHeight="1">
      <c r="A67" s="106" t="s">
        <v>472</v>
      </c>
      <c r="B67" s="1163"/>
      <c r="C67" s="1183" t="str">
        <f>IF('Mapa R. Fiscal'!E70="","",'Mapa R. Fiscal'!E70)</f>
        <v/>
      </c>
      <c r="D67" s="1185"/>
      <c r="E67" s="1183" t="str">
        <f>IF('Mapa R. Fiscal'!D70="","",'Mapa R. Fiscal'!D70)</f>
        <v/>
      </c>
      <c r="F67" s="1330" t="str">
        <f>IF('Mapa R. Fiscal'!H70="","",'Mapa R. Fiscal'!H70)</f>
        <v/>
      </c>
      <c r="G67" s="1330" t="str">
        <f>IF('Mapa R. Fiscal'!L70="","",'Mapa R. Fiscal'!L70)</f>
        <v/>
      </c>
      <c r="H67" s="133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6" t="str">
        <f>IF('Mapa R. Fiscal'!Y70="","",'Mapa R. Fiscal'!Y70)</f>
        <v/>
      </c>
      <c r="J67" s="326" t="str">
        <f>IF('Mapa R. Fiscal'!AA70="","",'Mapa R. Fiscal'!AA70)</f>
        <v/>
      </c>
      <c r="K67" s="731" t="str">
        <f t="shared" si="0"/>
        <v/>
      </c>
      <c r="L67" s="326" t="str">
        <f>IF('Mapa R. Fiscal'!AD70="","",'Mapa R. Fiscal'!AD70)</f>
        <v/>
      </c>
      <c r="M67" s="265" t="str">
        <f>IF('Mapa R. Fiscal'!P70="","",'Mapa R. Fiscal'!P70)</f>
        <v/>
      </c>
      <c r="N67" s="61"/>
      <c r="O67" s="61"/>
      <c r="P67" s="61"/>
      <c r="Q67" s="146"/>
    </row>
    <row r="68" spans="1:17" ht="43.5" customHeight="1">
      <c r="A68" s="106" t="s">
        <v>475</v>
      </c>
      <c r="B68" s="1164"/>
      <c r="C68" s="1184"/>
      <c r="D68" s="1186"/>
      <c r="E68" s="1184"/>
      <c r="F68" s="1331"/>
      <c r="G68" s="1331"/>
      <c r="H68" s="1333"/>
      <c r="I68" s="326" t="str">
        <f>IF('Mapa R. Fiscal'!Y71="","",'Mapa R. Fiscal'!Y71)</f>
        <v/>
      </c>
      <c r="J68" s="326" t="str">
        <f>IF('Mapa R. Fiscal'!AA71="","",'Mapa R. Fiscal'!AA71)</f>
        <v/>
      </c>
      <c r="K68" s="731" t="str">
        <f t="shared" si="0"/>
        <v/>
      </c>
      <c r="L68" s="326" t="str">
        <f>IF('Mapa R. Fiscal'!AD71="","",'Mapa R. Fiscal'!AD71)</f>
        <v/>
      </c>
      <c r="M68" s="265" t="str">
        <f>IF('Mapa R. Fiscal'!P71="","",'Mapa R. Fiscal'!P71)</f>
        <v/>
      </c>
      <c r="N68" s="61"/>
      <c r="O68" s="61"/>
      <c r="P68" s="61"/>
      <c r="Q68" s="146"/>
    </row>
    <row r="69" spans="1:17" ht="43.5" customHeight="1">
      <c r="A69" s="106" t="s">
        <v>479</v>
      </c>
      <c r="B69" s="1164"/>
      <c r="C69" s="1184"/>
      <c r="D69" s="1186"/>
      <c r="E69" s="1184"/>
      <c r="F69" s="1331"/>
      <c r="G69" s="1331"/>
      <c r="H69" s="1333"/>
      <c r="I69" s="326" t="str">
        <f>IF('Mapa R. Fiscal'!Y72="","",'Mapa R. Fiscal'!Y72)</f>
        <v/>
      </c>
      <c r="J69" s="326" t="str">
        <f>IF('Mapa R. Fiscal'!AA72="","",'Mapa R. Fiscal'!AA72)</f>
        <v/>
      </c>
      <c r="K69" s="731" t="str">
        <f t="shared" si="0"/>
        <v/>
      </c>
      <c r="L69" s="326" t="str">
        <f>IF('Mapa R. Fiscal'!AD72="","",'Mapa R. Fiscal'!AD72)</f>
        <v/>
      </c>
      <c r="M69" s="265" t="str">
        <f>IF('Mapa R. Fiscal'!P72="","",'Mapa R. Fiscal'!P72)</f>
        <v/>
      </c>
      <c r="N69" s="61"/>
      <c r="O69" s="61"/>
      <c r="P69" s="61"/>
      <c r="Q69" s="146"/>
    </row>
    <row r="70" spans="1:17" ht="43.5" customHeight="1">
      <c r="A70" s="106" t="s">
        <v>480</v>
      </c>
      <c r="B70" s="1164"/>
      <c r="C70" s="1184"/>
      <c r="D70" s="1186"/>
      <c r="E70" s="1184"/>
      <c r="F70" s="1331"/>
      <c r="G70" s="1331"/>
      <c r="H70" s="1333"/>
      <c r="I70" s="326" t="str">
        <f>IF('Mapa R. Fiscal'!Y73="","",'Mapa R. Fiscal'!Y73)</f>
        <v/>
      </c>
      <c r="J70" s="326" t="str">
        <f>IF('Mapa R. Fiscal'!AA73="","",'Mapa R. Fiscal'!AA73)</f>
        <v/>
      </c>
      <c r="K70" s="731" t="str">
        <f t="shared" si="0"/>
        <v/>
      </c>
      <c r="L70" s="326" t="str">
        <f>IF('Mapa R. Fiscal'!AD73="","",'Mapa R. Fiscal'!AD73)</f>
        <v/>
      </c>
      <c r="M70" s="265" t="str">
        <f>IF('Mapa R. Fiscal'!P73="","",'Mapa R. Fiscal'!P73)</f>
        <v/>
      </c>
      <c r="N70" s="61"/>
      <c r="O70" s="61"/>
      <c r="P70" s="61"/>
      <c r="Q70" s="146"/>
    </row>
    <row r="71" spans="1:17" ht="43.5" customHeight="1">
      <c r="A71" s="106" t="s">
        <v>481</v>
      </c>
      <c r="B71" s="1164"/>
      <c r="C71" s="1184"/>
      <c r="D71" s="1186"/>
      <c r="E71" s="1184"/>
      <c r="F71" s="1331"/>
      <c r="G71" s="1331"/>
      <c r="H71" s="1333"/>
      <c r="I71" s="326" t="str">
        <f>IF('Mapa R. Fiscal'!Y74="","",'Mapa R. Fiscal'!Y74)</f>
        <v/>
      </c>
      <c r="J71" s="326" t="str">
        <f>IF('Mapa R. Fiscal'!AA74="","",'Mapa R. Fiscal'!AA74)</f>
        <v/>
      </c>
      <c r="K71" s="731"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26" t="str">
        <f>IF('Mapa R. Fiscal'!AD74="","",'Mapa R. Fiscal'!AD74)</f>
        <v/>
      </c>
      <c r="M71" s="265" t="str">
        <f>IF('Mapa R. Fiscal'!P74="","",'Mapa R. Fiscal'!P74)</f>
        <v/>
      </c>
      <c r="N71" s="61"/>
      <c r="O71" s="61"/>
      <c r="P71" s="61"/>
      <c r="Q71" s="146"/>
    </row>
    <row r="72" spans="1:17" ht="43.5" customHeight="1">
      <c r="A72" s="106" t="s">
        <v>482</v>
      </c>
      <c r="B72" s="1164"/>
      <c r="C72" s="1184"/>
      <c r="D72" s="1186"/>
      <c r="E72" s="1184"/>
      <c r="F72" s="1331"/>
      <c r="G72" s="1331"/>
      <c r="H72" s="1333"/>
      <c r="I72" s="326" t="str">
        <f>IF('Mapa R. Fiscal'!Y75="","",'Mapa R. Fiscal'!Y75)</f>
        <v/>
      </c>
      <c r="J72" s="326" t="str">
        <f>IF('Mapa R. Fiscal'!AA75="","",'Mapa R. Fiscal'!AA75)</f>
        <v/>
      </c>
      <c r="K72" s="731" t="str">
        <f t="shared" si="1"/>
        <v/>
      </c>
      <c r="L72" s="326" t="str">
        <f>IF('Mapa R. Fiscal'!AD75="","",'Mapa R. Fiscal'!AD75)</f>
        <v/>
      </c>
      <c r="M72" s="265" t="str">
        <f>IF('Mapa R. Fiscal'!P75="","",'Mapa R. Fiscal'!P75)</f>
        <v/>
      </c>
      <c r="N72" s="61"/>
      <c r="O72" s="61"/>
      <c r="P72" s="61"/>
      <c r="Q72" s="146"/>
    </row>
    <row r="73" spans="1:17" ht="43.5" customHeight="1">
      <c r="A73" s="106" t="s">
        <v>483</v>
      </c>
      <c r="B73" s="1163"/>
      <c r="C73" s="1183" t="str">
        <f>IF('Mapa R. Fiscal'!E76="","",'Mapa R. Fiscal'!E76)</f>
        <v/>
      </c>
      <c r="D73" s="1185"/>
      <c r="E73" s="1183" t="str">
        <f>IF('Mapa R. Fiscal'!D76="","",'Mapa R. Fiscal'!D76)</f>
        <v/>
      </c>
      <c r="F73" s="1330" t="str">
        <f>IF('Mapa R. Fiscal'!H76="","",'Mapa R. Fiscal'!H76)</f>
        <v/>
      </c>
      <c r="G73" s="1330" t="str">
        <f>IF('Mapa R. Fiscal'!L76="","",'Mapa R. Fiscal'!L76)</f>
        <v/>
      </c>
      <c r="H73" s="133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6" t="str">
        <f>IF('Mapa R. Fiscal'!Y76="","",'Mapa R. Fiscal'!Y76)</f>
        <v/>
      </c>
      <c r="J73" s="326" t="str">
        <f>IF('Mapa R. Fiscal'!AA76="","",'Mapa R. Fiscal'!AA76)</f>
        <v/>
      </c>
      <c r="K73" s="731" t="str">
        <f t="shared" si="1"/>
        <v/>
      </c>
      <c r="L73" s="326" t="str">
        <f>IF('Mapa R. Fiscal'!AD76="","",'Mapa R. Fiscal'!AD76)</f>
        <v/>
      </c>
      <c r="M73" s="265" t="str">
        <f>IF('Mapa R. Fiscal'!P76="","",'Mapa R. Fiscal'!P76)</f>
        <v/>
      </c>
      <c r="N73" s="61"/>
      <c r="O73" s="61"/>
      <c r="P73" s="61"/>
      <c r="Q73" s="146"/>
    </row>
    <row r="74" spans="1:17" ht="43.5" customHeight="1">
      <c r="A74" s="106" t="s">
        <v>489</v>
      </c>
      <c r="B74" s="1164"/>
      <c r="C74" s="1184"/>
      <c r="D74" s="1186"/>
      <c r="E74" s="1184"/>
      <c r="F74" s="1331"/>
      <c r="G74" s="1331"/>
      <c r="H74" s="1333"/>
      <c r="I74" s="326" t="str">
        <f>IF('Mapa R. Fiscal'!Y77="","",'Mapa R. Fiscal'!Y77)</f>
        <v/>
      </c>
      <c r="J74" s="326" t="str">
        <f>IF('Mapa R. Fiscal'!AA77="","",'Mapa R. Fiscal'!AA77)</f>
        <v/>
      </c>
      <c r="K74" s="731" t="str">
        <f t="shared" si="1"/>
        <v/>
      </c>
      <c r="L74" s="326" t="str">
        <f>IF('Mapa R. Fiscal'!AD77="","",'Mapa R. Fiscal'!AD77)</f>
        <v/>
      </c>
      <c r="M74" s="265" t="str">
        <f>IF('Mapa R. Fiscal'!P77="","",'Mapa R. Fiscal'!P77)</f>
        <v/>
      </c>
      <c r="N74" s="61"/>
      <c r="O74" s="61"/>
      <c r="P74" s="61"/>
      <c r="Q74" s="146"/>
    </row>
    <row r="75" spans="1:17" ht="43.5" customHeight="1">
      <c r="A75" s="106" t="s">
        <v>491</v>
      </c>
      <c r="B75" s="1164"/>
      <c r="C75" s="1184"/>
      <c r="D75" s="1186"/>
      <c r="E75" s="1184"/>
      <c r="F75" s="1331"/>
      <c r="G75" s="1331"/>
      <c r="H75" s="1333"/>
      <c r="I75" s="326" t="str">
        <f>IF('Mapa R. Fiscal'!Y78="","",'Mapa R. Fiscal'!Y78)</f>
        <v/>
      </c>
      <c r="J75" s="326" t="str">
        <f>IF('Mapa R. Fiscal'!AA78="","",'Mapa R. Fiscal'!AA78)</f>
        <v/>
      </c>
      <c r="K75" s="731" t="str">
        <f t="shared" si="1"/>
        <v/>
      </c>
      <c r="L75" s="326" t="str">
        <f>IF('Mapa R. Fiscal'!AD78="","",'Mapa R. Fiscal'!AD78)</f>
        <v/>
      </c>
      <c r="M75" s="265" t="str">
        <f>IF('Mapa R. Fiscal'!P78="","",'Mapa R. Fiscal'!P78)</f>
        <v/>
      </c>
      <c r="N75" s="61"/>
      <c r="O75" s="61"/>
      <c r="P75" s="61"/>
      <c r="Q75" s="146"/>
    </row>
    <row r="76" spans="1:17" ht="43.5" customHeight="1">
      <c r="A76" s="106" t="s">
        <v>492</v>
      </c>
      <c r="B76" s="1164"/>
      <c r="C76" s="1184"/>
      <c r="D76" s="1186"/>
      <c r="E76" s="1184"/>
      <c r="F76" s="1331"/>
      <c r="G76" s="1331"/>
      <c r="H76" s="1333"/>
      <c r="I76" s="326" t="str">
        <f>IF('Mapa R. Fiscal'!Y79="","",'Mapa R. Fiscal'!Y79)</f>
        <v/>
      </c>
      <c r="J76" s="326" t="str">
        <f>IF('Mapa R. Fiscal'!AA79="","",'Mapa R. Fiscal'!AA79)</f>
        <v/>
      </c>
      <c r="K76" s="731" t="str">
        <f t="shared" si="1"/>
        <v/>
      </c>
      <c r="L76" s="326" t="str">
        <f>IF('Mapa R. Fiscal'!AD79="","",'Mapa R. Fiscal'!AD79)</f>
        <v/>
      </c>
      <c r="M76" s="265" t="str">
        <f>IF('Mapa R. Fiscal'!P79="","",'Mapa R. Fiscal'!P79)</f>
        <v/>
      </c>
      <c r="N76" s="61"/>
      <c r="O76" s="61"/>
      <c r="P76" s="61"/>
      <c r="Q76" s="146"/>
    </row>
    <row r="77" spans="1:17" ht="43.5" customHeight="1">
      <c r="A77" s="106" t="s">
        <v>493</v>
      </c>
      <c r="B77" s="1164"/>
      <c r="C77" s="1184"/>
      <c r="D77" s="1186"/>
      <c r="E77" s="1184"/>
      <c r="F77" s="1331"/>
      <c r="G77" s="1331"/>
      <c r="H77" s="1333"/>
      <c r="I77" s="326" t="str">
        <f>IF('Mapa R. Fiscal'!Y80="","",'Mapa R. Fiscal'!Y80)</f>
        <v/>
      </c>
      <c r="J77" s="326" t="str">
        <f>IF('Mapa R. Fiscal'!AA80="","",'Mapa R. Fiscal'!AA80)</f>
        <v/>
      </c>
      <c r="K77" s="731" t="str">
        <f t="shared" si="1"/>
        <v/>
      </c>
      <c r="L77" s="326" t="str">
        <f>IF('Mapa R. Fiscal'!AD80="","",'Mapa R. Fiscal'!AD80)</f>
        <v/>
      </c>
      <c r="M77" s="265" t="str">
        <f>IF('Mapa R. Fiscal'!P80="","",'Mapa R. Fiscal'!P80)</f>
        <v/>
      </c>
      <c r="N77" s="61"/>
      <c r="O77" s="61"/>
      <c r="P77" s="61"/>
      <c r="Q77" s="146"/>
    </row>
    <row r="78" spans="1:17" ht="43.5" customHeight="1">
      <c r="A78" s="106" t="s">
        <v>494</v>
      </c>
      <c r="B78" s="1164"/>
      <c r="C78" s="1184"/>
      <c r="D78" s="1186"/>
      <c r="E78" s="1184"/>
      <c r="F78" s="1331"/>
      <c r="G78" s="1331"/>
      <c r="H78" s="1333"/>
      <c r="I78" s="326" t="str">
        <f>IF('Mapa R. Fiscal'!Y81="","",'Mapa R. Fiscal'!Y81)</f>
        <v/>
      </c>
      <c r="J78" s="326" t="str">
        <f>IF('Mapa R. Fiscal'!AA81="","",'Mapa R. Fiscal'!AA81)</f>
        <v/>
      </c>
      <c r="K78" s="731" t="str">
        <f t="shared" si="1"/>
        <v/>
      </c>
      <c r="L78" s="326" t="str">
        <f>IF('Mapa R. Fiscal'!AD81="","",'Mapa R. Fiscal'!AD81)</f>
        <v/>
      </c>
      <c r="M78" s="265" t="str">
        <f>IF('Mapa R. Fiscal'!P81="","",'Mapa R. Fiscal'!P81)</f>
        <v/>
      </c>
      <c r="N78" s="61"/>
      <c r="O78" s="61"/>
      <c r="P78" s="61"/>
      <c r="Q78" s="146"/>
    </row>
    <row r="79" spans="1:17" ht="43.5" customHeight="1">
      <c r="A79" s="106" t="s">
        <v>495</v>
      </c>
      <c r="B79" s="1163"/>
      <c r="C79" s="1183" t="str">
        <f>IF('Mapa R. Fiscal'!E82="","",'Mapa R. Fiscal'!E82)</f>
        <v/>
      </c>
      <c r="D79" s="1185"/>
      <c r="E79" s="1183" t="str">
        <f>IF('Mapa R. Fiscal'!D82="","",'Mapa R. Fiscal'!D82)</f>
        <v/>
      </c>
      <c r="F79" s="1330" t="str">
        <f>IF('Mapa R. Fiscal'!H82="","",'Mapa R. Fiscal'!H82)</f>
        <v/>
      </c>
      <c r="G79" s="1330" t="str">
        <f>IF('Mapa R. Fiscal'!L82="","",'Mapa R. Fiscal'!L82)</f>
        <v/>
      </c>
      <c r="H79" s="133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6" t="str">
        <f>IF('Mapa R. Fiscal'!Y82="","",'Mapa R. Fiscal'!Y82)</f>
        <v/>
      </c>
      <c r="J79" s="326" t="str">
        <f>IF('Mapa R. Fiscal'!AA82="","",'Mapa R. Fiscal'!AA82)</f>
        <v/>
      </c>
      <c r="K79" s="731" t="str">
        <f t="shared" si="1"/>
        <v/>
      </c>
      <c r="L79" s="326" t="str">
        <f>IF('Mapa R. Fiscal'!AD82="","",'Mapa R. Fiscal'!AD82)</f>
        <v/>
      </c>
      <c r="M79" s="265" t="str">
        <f>IF('Mapa R. Fiscal'!P82="","",'Mapa R. Fiscal'!P82)</f>
        <v/>
      </c>
      <c r="N79" s="61"/>
      <c r="O79" s="61"/>
      <c r="P79" s="61"/>
      <c r="Q79" s="146"/>
    </row>
    <row r="80" spans="1:17" ht="43.5" customHeight="1">
      <c r="A80" s="106" t="s">
        <v>500</v>
      </c>
      <c r="B80" s="1164"/>
      <c r="C80" s="1184"/>
      <c r="D80" s="1186"/>
      <c r="E80" s="1184"/>
      <c r="F80" s="1331"/>
      <c r="G80" s="1331"/>
      <c r="H80" s="1333"/>
      <c r="I80" s="326" t="str">
        <f>IF('Mapa R. Fiscal'!Y83="","",'Mapa R. Fiscal'!Y83)</f>
        <v/>
      </c>
      <c r="J80" s="326" t="str">
        <f>IF('Mapa R. Fiscal'!AA83="","",'Mapa R. Fiscal'!AA83)</f>
        <v/>
      </c>
      <c r="K80" s="731" t="str">
        <f t="shared" si="1"/>
        <v/>
      </c>
      <c r="L80" s="326" t="str">
        <f>IF('Mapa R. Fiscal'!AD83="","",'Mapa R. Fiscal'!AD83)</f>
        <v/>
      </c>
      <c r="M80" s="265" t="str">
        <f>IF('Mapa R. Fiscal'!P83="","",'Mapa R. Fiscal'!P83)</f>
        <v/>
      </c>
      <c r="N80" s="61"/>
      <c r="O80" s="61"/>
      <c r="P80" s="61"/>
      <c r="Q80" s="146"/>
    </row>
    <row r="81" spans="1:17" ht="43.5" customHeight="1">
      <c r="A81" s="106" t="s">
        <v>501</v>
      </c>
      <c r="B81" s="1164"/>
      <c r="C81" s="1184"/>
      <c r="D81" s="1186"/>
      <c r="E81" s="1184"/>
      <c r="F81" s="1331"/>
      <c r="G81" s="1331"/>
      <c r="H81" s="1333"/>
      <c r="I81" s="326" t="str">
        <f>IF('Mapa R. Fiscal'!Y84="","",'Mapa R. Fiscal'!Y84)</f>
        <v/>
      </c>
      <c r="J81" s="326" t="str">
        <f>IF('Mapa R. Fiscal'!AA84="","",'Mapa R. Fiscal'!AA84)</f>
        <v/>
      </c>
      <c r="K81" s="731" t="str">
        <f t="shared" si="1"/>
        <v/>
      </c>
      <c r="L81" s="326" t="str">
        <f>IF('Mapa R. Fiscal'!AD84="","",'Mapa R. Fiscal'!AD84)</f>
        <v/>
      </c>
      <c r="M81" s="265" t="str">
        <f>IF('Mapa R. Fiscal'!P84="","",'Mapa R. Fiscal'!P84)</f>
        <v/>
      </c>
      <c r="N81" s="61"/>
      <c r="O81" s="61"/>
      <c r="P81" s="61"/>
      <c r="Q81" s="146"/>
    </row>
    <row r="82" spans="1:17" ht="43.5" customHeight="1">
      <c r="A82" s="106" t="s">
        <v>502</v>
      </c>
      <c r="B82" s="1164"/>
      <c r="C82" s="1184"/>
      <c r="D82" s="1186"/>
      <c r="E82" s="1184"/>
      <c r="F82" s="1331"/>
      <c r="G82" s="1331"/>
      <c r="H82" s="1333"/>
      <c r="I82" s="326" t="str">
        <f>IF('Mapa R. Fiscal'!Y85="","",'Mapa R. Fiscal'!Y85)</f>
        <v/>
      </c>
      <c r="J82" s="326" t="str">
        <f>IF('Mapa R. Fiscal'!AA85="","",'Mapa R. Fiscal'!AA85)</f>
        <v/>
      </c>
      <c r="K82" s="731" t="str">
        <f t="shared" si="1"/>
        <v/>
      </c>
      <c r="L82" s="326" t="str">
        <f>IF('Mapa R. Fiscal'!AD85="","",'Mapa R. Fiscal'!AD85)</f>
        <v/>
      </c>
      <c r="M82" s="265" t="str">
        <f>IF('Mapa R. Fiscal'!P85="","",'Mapa R. Fiscal'!P85)</f>
        <v/>
      </c>
      <c r="N82" s="61"/>
      <c r="O82" s="61"/>
      <c r="P82" s="61"/>
      <c r="Q82" s="146"/>
    </row>
    <row r="83" spans="1:17" ht="43.5" customHeight="1">
      <c r="A83" s="106" t="s">
        <v>503</v>
      </c>
      <c r="B83" s="1164"/>
      <c r="C83" s="1184"/>
      <c r="D83" s="1186"/>
      <c r="E83" s="1184"/>
      <c r="F83" s="1331"/>
      <c r="G83" s="1331"/>
      <c r="H83" s="1333"/>
      <c r="I83" s="326" t="str">
        <f>IF('Mapa R. Fiscal'!Y86="","",'Mapa R. Fiscal'!Y86)</f>
        <v/>
      </c>
      <c r="J83" s="326" t="str">
        <f>IF('Mapa R. Fiscal'!AA86="","",'Mapa R. Fiscal'!AA86)</f>
        <v/>
      </c>
      <c r="K83" s="731" t="str">
        <f t="shared" si="1"/>
        <v/>
      </c>
      <c r="L83" s="326" t="str">
        <f>IF('Mapa R. Fiscal'!AD86="","",'Mapa R. Fiscal'!AD86)</f>
        <v/>
      </c>
      <c r="M83" s="265" t="str">
        <f>IF('Mapa R. Fiscal'!P86="","",'Mapa R. Fiscal'!P86)</f>
        <v/>
      </c>
      <c r="N83" s="61"/>
      <c r="O83" s="61"/>
      <c r="P83" s="61"/>
      <c r="Q83" s="146"/>
    </row>
    <row r="84" spans="1:17" ht="43.5" customHeight="1">
      <c r="A84" s="106" t="s">
        <v>504</v>
      </c>
      <c r="B84" s="1164"/>
      <c r="C84" s="1184"/>
      <c r="D84" s="1186"/>
      <c r="E84" s="1184"/>
      <c r="F84" s="1331"/>
      <c r="G84" s="1331"/>
      <c r="H84" s="1333"/>
      <c r="I84" s="326" t="str">
        <f>IF('Mapa R. Fiscal'!Y87="","",'Mapa R. Fiscal'!Y87)</f>
        <v/>
      </c>
      <c r="J84" s="326" t="str">
        <f>IF('Mapa R. Fiscal'!AA87="","",'Mapa R. Fiscal'!AA87)</f>
        <v/>
      </c>
      <c r="K84" s="731" t="str">
        <f t="shared" si="1"/>
        <v/>
      </c>
      <c r="L84" s="326" t="str">
        <f>IF('Mapa R. Fiscal'!AD87="","",'Mapa R. Fiscal'!AD87)</f>
        <v/>
      </c>
      <c r="M84" s="265" t="str">
        <f>IF('Mapa R. Fiscal'!P87="","",'Mapa R. Fiscal'!P87)</f>
        <v/>
      </c>
      <c r="N84" s="61"/>
      <c r="O84" s="61"/>
      <c r="P84" s="61"/>
      <c r="Q84" s="146"/>
    </row>
    <row r="85" spans="1:17" ht="43.5" customHeight="1">
      <c r="A85" s="106" t="s">
        <v>505</v>
      </c>
      <c r="B85" s="1163"/>
      <c r="C85" s="1183" t="str">
        <f>IF('Mapa R. Fiscal'!E88="","",'Mapa R. Fiscal'!E88)</f>
        <v/>
      </c>
      <c r="D85" s="1185"/>
      <c r="E85" s="1183" t="str">
        <f>IF('Mapa R. Fiscal'!D88="","",'Mapa R. Fiscal'!D88)</f>
        <v/>
      </c>
      <c r="F85" s="1330" t="str">
        <f>IF('Mapa R. Fiscal'!H88="","",'Mapa R. Fiscal'!H88)</f>
        <v/>
      </c>
      <c r="G85" s="1330" t="str">
        <f>IF('Mapa R. Fiscal'!L88="","",'Mapa R. Fiscal'!L88)</f>
        <v/>
      </c>
      <c r="H85" s="133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6" t="str">
        <f>IF('Mapa R. Fiscal'!Y88="","",'Mapa R. Fiscal'!Y88)</f>
        <v/>
      </c>
      <c r="J85" s="326" t="str">
        <f>IF('Mapa R. Fiscal'!AA88="","",'Mapa R. Fiscal'!AA88)</f>
        <v/>
      </c>
      <c r="K85" s="731" t="str">
        <f t="shared" si="1"/>
        <v/>
      </c>
      <c r="L85" s="326" t="str">
        <f>IF('Mapa R. Fiscal'!AD88="","",'Mapa R. Fiscal'!AD88)</f>
        <v/>
      </c>
      <c r="M85" s="265" t="str">
        <f>IF('Mapa R. Fiscal'!P88="","",'Mapa R. Fiscal'!P88)</f>
        <v/>
      </c>
      <c r="N85" s="61"/>
      <c r="O85" s="61"/>
      <c r="P85" s="61"/>
      <c r="Q85" s="146"/>
    </row>
    <row r="86" spans="1:17" ht="43.5" customHeight="1">
      <c r="A86" s="106" t="s">
        <v>509</v>
      </c>
      <c r="B86" s="1164"/>
      <c r="C86" s="1184"/>
      <c r="D86" s="1186"/>
      <c r="E86" s="1184"/>
      <c r="F86" s="1331"/>
      <c r="G86" s="1331"/>
      <c r="H86" s="1333"/>
      <c r="I86" s="326" t="str">
        <f>IF('Mapa R. Fiscal'!Y89="","",'Mapa R. Fiscal'!Y89)</f>
        <v/>
      </c>
      <c r="J86" s="326" t="str">
        <f>IF('Mapa R. Fiscal'!AA89="","",'Mapa R. Fiscal'!AA89)</f>
        <v/>
      </c>
      <c r="K86" s="731" t="str">
        <f t="shared" si="1"/>
        <v/>
      </c>
      <c r="L86" s="326" t="str">
        <f>IF('Mapa R. Fiscal'!AD89="","",'Mapa R. Fiscal'!AD89)</f>
        <v/>
      </c>
      <c r="M86" s="265" t="str">
        <f>IF('Mapa R. Fiscal'!P89="","",'Mapa R. Fiscal'!P89)</f>
        <v/>
      </c>
      <c r="N86" s="61"/>
      <c r="O86" s="61"/>
      <c r="P86" s="61"/>
      <c r="Q86" s="146"/>
    </row>
    <row r="87" spans="1:17" ht="43.5" customHeight="1">
      <c r="A87" s="106" t="s">
        <v>510</v>
      </c>
      <c r="B87" s="1164"/>
      <c r="C87" s="1184"/>
      <c r="D87" s="1186"/>
      <c r="E87" s="1184"/>
      <c r="F87" s="1331"/>
      <c r="G87" s="1331"/>
      <c r="H87" s="1333"/>
      <c r="I87" s="326" t="str">
        <f>IF('Mapa R. Fiscal'!Y90="","",'Mapa R. Fiscal'!Y90)</f>
        <v/>
      </c>
      <c r="J87" s="326" t="str">
        <f>IF('Mapa R. Fiscal'!AA90="","",'Mapa R. Fiscal'!AA90)</f>
        <v/>
      </c>
      <c r="K87" s="731" t="str">
        <f t="shared" si="1"/>
        <v/>
      </c>
      <c r="L87" s="326" t="str">
        <f>IF('Mapa R. Fiscal'!AD90="","",'Mapa R. Fiscal'!AD90)</f>
        <v/>
      </c>
      <c r="M87" s="265" t="str">
        <f>IF('Mapa R. Fiscal'!P90="","",'Mapa R. Fiscal'!P90)</f>
        <v/>
      </c>
      <c r="N87" s="61"/>
      <c r="O87" s="61"/>
      <c r="P87" s="61"/>
      <c r="Q87" s="146"/>
    </row>
    <row r="88" spans="1:17" ht="43.5" customHeight="1">
      <c r="A88" s="106" t="s">
        <v>511</v>
      </c>
      <c r="B88" s="1164"/>
      <c r="C88" s="1184"/>
      <c r="D88" s="1186"/>
      <c r="E88" s="1184"/>
      <c r="F88" s="1331"/>
      <c r="G88" s="1331"/>
      <c r="H88" s="1333"/>
      <c r="I88" s="326" t="str">
        <f>IF('Mapa R. Fiscal'!Y91="","",'Mapa R. Fiscal'!Y91)</f>
        <v/>
      </c>
      <c r="J88" s="326" t="str">
        <f>IF('Mapa R. Fiscal'!AA91="","",'Mapa R. Fiscal'!AA91)</f>
        <v/>
      </c>
      <c r="K88" s="731" t="str">
        <f t="shared" si="1"/>
        <v/>
      </c>
      <c r="L88" s="326" t="str">
        <f>IF('Mapa R. Fiscal'!AD91="","",'Mapa R. Fiscal'!AD91)</f>
        <v/>
      </c>
      <c r="M88" s="265" t="str">
        <f>IF('Mapa R. Fiscal'!P91="","",'Mapa R. Fiscal'!P91)</f>
        <v/>
      </c>
      <c r="N88" s="61"/>
      <c r="O88" s="61"/>
      <c r="P88" s="61"/>
      <c r="Q88" s="146"/>
    </row>
    <row r="89" spans="1:17" ht="43.5" customHeight="1">
      <c r="A89" s="106" t="s">
        <v>512</v>
      </c>
      <c r="B89" s="1164"/>
      <c r="C89" s="1184"/>
      <c r="D89" s="1186"/>
      <c r="E89" s="1184"/>
      <c r="F89" s="1331"/>
      <c r="G89" s="1331"/>
      <c r="H89" s="1333"/>
      <c r="I89" s="326" t="str">
        <f>IF('Mapa R. Fiscal'!Y92="","",'Mapa R. Fiscal'!Y92)</f>
        <v/>
      </c>
      <c r="J89" s="326" t="str">
        <f>IF('Mapa R. Fiscal'!AA92="","",'Mapa R. Fiscal'!AA92)</f>
        <v/>
      </c>
      <c r="K89" s="731" t="str">
        <f t="shared" si="1"/>
        <v/>
      </c>
      <c r="L89" s="326" t="str">
        <f>IF('Mapa R. Fiscal'!AD92="","",'Mapa R. Fiscal'!AD92)</f>
        <v/>
      </c>
      <c r="M89" s="265" t="str">
        <f>IF('Mapa R. Fiscal'!P92="","",'Mapa R. Fiscal'!P92)</f>
        <v/>
      </c>
      <c r="N89" s="61"/>
      <c r="O89" s="61"/>
      <c r="P89" s="61"/>
      <c r="Q89" s="146"/>
    </row>
    <row r="90" spans="1:17" ht="43.5" customHeight="1">
      <c r="A90" s="106" t="s">
        <v>513</v>
      </c>
      <c r="B90" s="1164"/>
      <c r="C90" s="1184"/>
      <c r="D90" s="1186"/>
      <c r="E90" s="1184"/>
      <c r="F90" s="1331"/>
      <c r="G90" s="1331"/>
      <c r="H90" s="1333"/>
      <c r="I90" s="326" t="str">
        <f>IF('Mapa R. Fiscal'!Y93="","",'Mapa R. Fiscal'!Y93)</f>
        <v/>
      </c>
      <c r="J90" s="326" t="str">
        <f>IF('Mapa R. Fiscal'!AA93="","",'Mapa R. Fiscal'!AA93)</f>
        <v/>
      </c>
      <c r="K90" s="731" t="str">
        <f t="shared" si="1"/>
        <v/>
      </c>
      <c r="L90" s="326" t="str">
        <f>IF('Mapa R. Fiscal'!AD93="","",'Mapa R. Fiscal'!AD93)</f>
        <v/>
      </c>
      <c r="M90" s="265" t="str">
        <f>IF('Mapa R. Fiscal'!P93="","",'Mapa R. Fiscal'!P93)</f>
        <v/>
      </c>
      <c r="N90" s="61"/>
      <c r="O90" s="61"/>
      <c r="P90" s="61"/>
      <c r="Q90" s="146"/>
    </row>
    <row r="91" spans="1:17" ht="43.5" customHeight="1">
      <c r="A91" s="106" t="s">
        <v>514</v>
      </c>
      <c r="B91" s="1163"/>
      <c r="C91" s="1183" t="str">
        <f>IF('Mapa R. Fiscal'!E94="","",'Mapa R. Fiscal'!E94)</f>
        <v/>
      </c>
      <c r="D91" s="1185"/>
      <c r="E91" s="1183" t="str">
        <f>IF('Mapa R. Fiscal'!D94="","",'Mapa R. Fiscal'!D94)</f>
        <v/>
      </c>
      <c r="F91" s="1330" t="str">
        <f>IF('Mapa R. Fiscal'!H94="","",'Mapa R. Fiscal'!H94)</f>
        <v/>
      </c>
      <c r="G91" s="1330" t="str">
        <f>IF('Mapa R. Fiscal'!L94="","",'Mapa R. Fiscal'!L94)</f>
        <v/>
      </c>
      <c r="H91" s="133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6" t="str">
        <f>IF('Mapa R. Fiscal'!Y94="","",'Mapa R. Fiscal'!Y94)</f>
        <v/>
      </c>
      <c r="J91" s="326" t="str">
        <f>IF('Mapa R. Fiscal'!AA94="","",'Mapa R. Fiscal'!AA94)</f>
        <v/>
      </c>
      <c r="K91" s="731" t="str">
        <f t="shared" si="1"/>
        <v/>
      </c>
      <c r="L91" s="326" t="str">
        <f>IF('Mapa R. Fiscal'!AD94="","",'Mapa R. Fiscal'!AD94)</f>
        <v/>
      </c>
      <c r="M91" s="265" t="str">
        <f>IF('Mapa R. Fiscal'!P94="","",'Mapa R. Fiscal'!P94)</f>
        <v/>
      </c>
      <c r="N91" s="61"/>
      <c r="O91" s="61"/>
      <c r="P91" s="61"/>
      <c r="Q91" s="146"/>
    </row>
    <row r="92" spans="1:17" ht="43.5" customHeight="1">
      <c r="A92" s="106" t="s">
        <v>518</v>
      </c>
      <c r="B92" s="1164"/>
      <c r="C92" s="1184"/>
      <c r="D92" s="1186"/>
      <c r="E92" s="1184"/>
      <c r="F92" s="1331"/>
      <c r="G92" s="1331"/>
      <c r="H92" s="1333"/>
      <c r="I92" s="326" t="str">
        <f>IF('Mapa R. Fiscal'!Y95="","",'Mapa R. Fiscal'!Y95)</f>
        <v/>
      </c>
      <c r="J92" s="326" t="str">
        <f>IF('Mapa R. Fiscal'!AA95="","",'Mapa R. Fiscal'!AA95)</f>
        <v/>
      </c>
      <c r="K92" s="731" t="str">
        <f t="shared" si="1"/>
        <v/>
      </c>
      <c r="L92" s="326" t="str">
        <f>IF('Mapa R. Fiscal'!AD95="","",'Mapa R. Fiscal'!AD95)</f>
        <v/>
      </c>
      <c r="M92" s="265" t="str">
        <f>IF('Mapa R. Fiscal'!P95="","",'Mapa R. Fiscal'!P95)</f>
        <v/>
      </c>
      <c r="N92" s="61"/>
      <c r="O92" s="61"/>
      <c r="P92" s="61"/>
      <c r="Q92" s="146"/>
    </row>
    <row r="93" spans="1:17" ht="43.5" customHeight="1">
      <c r="A93" s="106" t="s">
        <v>522</v>
      </c>
      <c r="B93" s="1164"/>
      <c r="C93" s="1184"/>
      <c r="D93" s="1186"/>
      <c r="E93" s="1184"/>
      <c r="F93" s="1331"/>
      <c r="G93" s="1331"/>
      <c r="H93" s="1333"/>
      <c r="I93" s="326" t="str">
        <f>IF('Mapa R. Fiscal'!Y96="","",'Mapa R. Fiscal'!Y96)</f>
        <v/>
      </c>
      <c r="J93" s="326" t="str">
        <f>IF('Mapa R. Fiscal'!AA96="","",'Mapa R. Fiscal'!AA96)</f>
        <v/>
      </c>
      <c r="K93" s="731" t="str">
        <f t="shared" si="1"/>
        <v/>
      </c>
      <c r="L93" s="326" t="str">
        <f>IF('Mapa R. Fiscal'!AD96="","",'Mapa R. Fiscal'!AD96)</f>
        <v/>
      </c>
      <c r="M93" s="265" t="str">
        <f>IF('Mapa R. Fiscal'!P96="","",'Mapa R. Fiscal'!P96)</f>
        <v/>
      </c>
      <c r="N93" s="61"/>
      <c r="O93" s="61"/>
      <c r="P93" s="61"/>
      <c r="Q93" s="146"/>
    </row>
    <row r="94" spans="1:17" ht="43.5" customHeight="1">
      <c r="A94" s="106" t="s">
        <v>524</v>
      </c>
      <c r="B94" s="1164"/>
      <c r="C94" s="1184"/>
      <c r="D94" s="1186"/>
      <c r="E94" s="1184"/>
      <c r="F94" s="1331"/>
      <c r="G94" s="1331"/>
      <c r="H94" s="1333"/>
      <c r="I94" s="326" t="str">
        <f>IF('Mapa R. Fiscal'!Y97="","",'Mapa R. Fiscal'!Y97)</f>
        <v/>
      </c>
      <c r="J94" s="326" t="str">
        <f>IF('Mapa R. Fiscal'!AA97="","",'Mapa R. Fiscal'!AA97)</f>
        <v/>
      </c>
      <c r="K94" s="731" t="str">
        <f t="shared" si="1"/>
        <v/>
      </c>
      <c r="L94" s="326" t="str">
        <f>IF('Mapa R. Fiscal'!AD97="","",'Mapa R. Fiscal'!AD97)</f>
        <v/>
      </c>
      <c r="M94" s="265" t="str">
        <f>IF('Mapa R. Fiscal'!P97="","",'Mapa R. Fiscal'!P97)</f>
        <v/>
      </c>
      <c r="N94" s="61"/>
      <c r="O94" s="61"/>
      <c r="P94" s="61"/>
      <c r="Q94" s="146"/>
    </row>
    <row r="95" spans="1:17" ht="43.5" customHeight="1">
      <c r="A95" s="106" t="s">
        <v>525</v>
      </c>
      <c r="B95" s="1164"/>
      <c r="C95" s="1184"/>
      <c r="D95" s="1186"/>
      <c r="E95" s="1184"/>
      <c r="F95" s="1331"/>
      <c r="G95" s="1331"/>
      <c r="H95" s="1333"/>
      <c r="I95" s="326" t="str">
        <f>IF('Mapa R. Fiscal'!Y98="","",'Mapa R. Fiscal'!Y98)</f>
        <v/>
      </c>
      <c r="J95" s="326" t="str">
        <f>IF('Mapa R. Fiscal'!AA98="","",'Mapa R. Fiscal'!AA98)</f>
        <v/>
      </c>
      <c r="K95" s="731" t="str">
        <f t="shared" si="1"/>
        <v/>
      </c>
      <c r="L95" s="326" t="str">
        <f>IF('Mapa R. Fiscal'!AD98="","",'Mapa R. Fiscal'!AD98)</f>
        <v/>
      </c>
      <c r="M95" s="265" t="str">
        <f>IF('Mapa R. Fiscal'!P98="","",'Mapa R. Fiscal'!P98)</f>
        <v/>
      </c>
      <c r="N95" s="61"/>
      <c r="O95" s="61"/>
      <c r="P95" s="61"/>
      <c r="Q95" s="146"/>
    </row>
    <row r="96" spans="1:17" ht="43.5" customHeight="1">
      <c r="A96" s="106" t="s">
        <v>526</v>
      </c>
      <c r="B96" s="1164"/>
      <c r="C96" s="1184"/>
      <c r="D96" s="1186"/>
      <c r="E96" s="1184"/>
      <c r="F96" s="1331"/>
      <c r="G96" s="1331"/>
      <c r="H96" s="1333"/>
      <c r="I96" s="326" t="str">
        <f>IF('Mapa R. Fiscal'!Y99="","",'Mapa R. Fiscal'!Y99)</f>
        <v/>
      </c>
      <c r="J96" s="326" t="str">
        <f>IF('Mapa R. Fiscal'!AA99="","",'Mapa R. Fiscal'!AA99)</f>
        <v/>
      </c>
      <c r="K96" s="731" t="str">
        <f t="shared" si="1"/>
        <v/>
      </c>
      <c r="L96" s="326" t="str">
        <f>IF('Mapa R. Fiscal'!AD99="","",'Mapa R. Fiscal'!AD99)</f>
        <v/>
      </c>
      <c r="M96" s="265" t="str">
        <f>IF('Mapa R. Fiscal'!P99="","",'Mapa R. Fiscal'!P99)</f>
        <v/>
      </c>
      <c r="N96" s="61"/>
      <c r="O96" s="61"/>
      <c r="P96" s="61"/>
      <c r="Q96" s="146"/>
    </row>
    <row r="97" spans="1:17" ht="43.5" customHeight="1">
      <c r="A97" s="106" t="s">
        <v>527</v>
      </c>
      <c r="B97" s="1163"/>
      <c r="C97" s="1183" t="str">
        <f>IF('Mapa R. Fiscal'!E100="","",'Mapa R. Fiscal'!E100)</f>
        <v/>
      </c>
      <c r="D97" s="1185"/>
      <c r="E97" s="1183" t="str">
        <f>IF('Mapa R. Fiscal'!D100="","",'Mapa R. Fiscal'!D100)</f>
        <v/>
      </c>
      <c r="F97" s="1330" t="str">
        <f>IF('Mapa R. Fiscal'!H100="","",'Mapa R. Fiscal'!H100)</f>
        <v/>
      </c>
      <c r="G97" s="1330" t="str">
        <f>IF('Mapa R. Fiscal'!L100="","",'Mapa R. Fiscal'!L100)</f>
        <v/>
      </c>
      <c r="H97" s="133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6" t="str">
        <f>IF('Mapa R. Fiscal'!Y100="","",'Mapa R. Fiscal'!Y100)</f>
        <v/>
      </c>
      <c r="J97" s="326" t="str">
        <f>IF('Mapa R. Fiscal'!AA100="","",'Mapa R. Fiscal'!AA100)</f>
        <v/>
      </c>
      <c r="K97" s="731" t="str">
        <f t="shared" si="1"/>
        <v/>
      </c>
      <c r="L97" s="326" t="str">
        <f>IF('Mapa R. Fiscal'!AD100="","",'Mapa R. Fiscal'!AD100)</f>
        <v/>
      </c>
      <c r="M97" s="265" t="str">
        <f>IF('Mapa R. Fiscal'!P100="","",'Mapa R. Fiscal'!P100)</f>
        <v/>
      </c>
      <c r="N97" s="61"/>
      <c r="O97" s="61"/>
      <c r="P97" s="61"/>
      <c r="Q97" s="146"/>
    </row>
    <row r="98" spans="1:17" ht="43.5" customHeight="1">
      <c r="A98" s="106" t="s">
        <v>532</v>
      </c>
      <c r="B98" s="1164"/>
      <c r="C98" s="1184"/>
      <c r="D98" s="1186"/>
      <c r="E98" s="1184"/>
      <c r="F98" s="1331"/>
      <c r="G98" s="1331"/>
      <c r="H98" s="1333"/>
      <c r="I98" s="326" t="str">
        <f>IF('Mapa R. Fiscal'!Y101="","",'Mapa R. Fiscal'!Y101)</f>
        <v/>
      </c>
      <c r="J98" s="326" t="str">
        <f>IF('Mapa R. Fiscal'!AA101="","",'Mapa R. Fiscal'!AA101)</f>
        <v/>
      </c>
      <c r="K98" s="731" t="str">
        <f t="shared" si="1"/>
        <v/>
      </c>
      <c r="L98" s="326" t="str">
        <f>IF('Mapa R. Fiscal'!AD101="","",'Mapa R. Fiscal'!AD101)</f>
        <v/>
      </c>
      <c r="M98" s="265" t="str">
        <f>IF('Mapa R. Fiscal'!P101="","",'Mapa R. Fiscal'!P101)</f>
        <v/>
      </c>
      <c r="N98" s="61"/>
      <c r="O98" s="61"/>
      <c r="P98" s="61"/>
      <c r="Q98" s="146"/>
    </row>
    <row r="99" spans="1:17" ht="43.5" customHeight="1">
      <c r="A99" s="106" t="s">
        <v>537</v>
      </c>
      <c r="B99" s="1164"/>
      <c r="C99" s="1184"/>
      <c r="D99" s="1186"/>
      <c r="E99" s="1184"/>
      <c r="F99" s="1331"/>
      <c r="G99" s="1331"/>
      <c r="H99" s="1333"/>
      <c r="I99" s="326" t="str">
        <f>IF('Mapa R. Fiscal'!Y102="","",'Mapa R. Fiscal'!Y102)</f>
        <v/>
      </c>
      <c r="J99" s="326" t="str">
        <f>IF('Mapa R. Fiscal'!AA102="","",'Mapa R. Fiscal'!AA102)</f>
        <v/>
      </c>
      <c r="K99" s="731" t="str">
        <f t="shared" si="1"/>
        <v/>
      </c>
      <c r="L99" s="326" t="str">
        <f>IF('Mapa R. Fiscal'!AD102="","",'Mapa R. Fiscal'!AD102)</f>
        <v/>
      </c>
      <c r="M99" s="265" t="str">
        <f>IF('Mapa R. Fiscal'!P102="","",'Mapa R. Fiscal'!P102)</f>
        <v/>
      </c>
      <c r="N99" s="61"/>
      <c r="O99" s="61"/>
      <c r="P99" s="61"/>
      <c r="Q99" s="146"/>
    </row>
    <row r="100" spans="1:17" ht="43.5" customHeight="1">
      <c r="A100" s="106" t="s">
        <v>540</v>
      </c>
      <c r="B100" s="1164"/>
      <c r="C100" s="1184"/>
      <c r="D100" s="1186"/>
      <c r="E100" s="1184"/>
      <c r="F100" s="1331"/>
      <c r="G100" s="1331"/>
      <c r="H100" s="1333"/>
      <c r="I100" s="326" t="str">
        <f>IF('Mapa R. Fiscal'!Y103="","",'Mapa R. Fiscal'!Y103)</f>
        <v/>
      </c>
      <c r="J100" s="326" t="str">
        <f>IF('Mapa R. Fiscal'!AA103="","",'Mapa R. Fiscal'!AA103)</f>
        <v/>
      </c>
      <c r="K100" s="731" t="str">
        <f t="shared" si="1"/>
        <v/>
      </c>
      <c r="L100" s="326" t="str">
        <f>IF('Mapa R. Fiscal'!AD103="","",'Mapa R. Fiscal'!AD103)</f>
        <v/>
      </c>
      <c r="M100" s="265" t="str">
        <f>IF('Mapa R. Fiscal'!P103="","",'Mapa R. Fiscal'!P103)</f>
        <v/>
      </c>
      <c r="N100" s="61"/>
      <c r="O100" s="61"/>
      <c r="P100" s="61"/>
      <c r="Q100" s="146"/>
    </row>
    <row r="101" spans="1:17" ht="43.5" customHeight="1">
      <c r="A101" s="106" t="s">
        <v>542</v>
      </c>
      <c r="B101" s="1164"/>
      <c r="C101" s="1184"/>
      <c r="D101" s="1186"/>
      <c r="E101" s="1184"/>
      <c r="F101" s="1331"/>
      <c r="G101" s="1331"/>
      <c r="H101" s="1333"/>
      <c r="I101" s="326" t="str">
        <f>IF('Mapa R. Fiscal'!Y104="","",'Mapa R. Fiscal'!Y104)</f>
        <v/>
      </c>
      <c r="J101" s="326" t="str">
        <f>IF('Mapa R. Fiscal'!AA104="","",'Mapa R. Fiscal'!AA104)</f>
        <v/>
      </c>
      <c r="K101" s="731" t="str">
        <f t="shared" si="1"/>
        <v/>
      </c>
      <c r="L101" s="326" t="str">
        <f>IF('Mapa R. Fiscal'!AD104="","",'Mapa R. Fiscal'!AD104)</f>
        <v/>
      </c>
      <c r="M101" s="265" t="str">
        <f>IF('Mapa R. Fiscal'!P104="","",'Mapa R. Fiscal'!P104)</f>
        <v/>
      </c>
      <c r="N101" s="61"/>
      <c r="O101" s="61"/>
      <c r="P101" s="61"/>
      <c r="Q101" s="146"/>
    </row>
    <row r="102" spans="1:17" ht="43.5" customHeight="1">
      <c r="A102" s="106" t="s">
        <v>543</v>
      </c>
      <c r="B102" s="1164"/>
      <c r="C102" s="1184"/>
      <c r="D102" s="1186"/>
      <c r="E102" s="1184"/>
      <c r="F102" s="1331"/>
      <c r="G102" s="1331"/>
      <c r="H102" s="1333"/>
      <c r="I102" s="326" t="str">
        <f>IF('Mapa R. Fiscal'!Y105="","",'Mapa R. Fiscal'!Y105)</f>
        <v/>
      </c>
      <c r="J102" s="326" t="str">
        <f>IF('Mapa R. Fiscal'!AA105="","",'Mapa R. Fiscal'!AA105)</f>
        <v/>
      </c>
      <c r="K102" s="731" t="str">
        <f t="shared" si="1"/>
        <v/>
      </c>
      <c r="L102" s="326" t="str">
        <f>IF('Mapa R. Fiscal'!AD105="","",'Mapa R. Fiscal'!AD105)</f>
        <v/>
      </c>
      <c r="M102" s="265" t="str">
        <f>IF('Mapa R. Fiscal'!P105="","",'Mapa R. Fiscal'!P105)</f>
        <v/>
      </c>
      <c r="N102" s="61"/>
      <c r="O102" s="61"/>
      <c r="P102" s="61"/>
      <c r="Q102" s="146"/>
    </row>
    <row r="103" spans="1:17" ht="43.5" customHeight="1">
      <c r="A103" s="106" t="s">
        <v>544</v>
      </c>
      <c r="B103" s="1163"/>
      <c r="C103" s="1183" t="str">
        <f>IF('Mapa R. Fiscal'!E106="","",'Mapa R. Fiscal'!E106)</f>
        <v/>
      </c>
      <c r="D103" s="1185"/>
      <c r="E103" s="1183" t="str">
        <f>IF('Mapa R. Fiscal'!D106="","",'Mapa R. Fiscal'!D106)</f>
        <v/>
      </c>
      <c r="F103" s="1330" t="str">
        <f>IF('Mapa R. Fiscal'!H106="","",'Mapa R. Fiscal'!H106)</f>
        <v/>
      </c>
      <c r="G103" s="1330" t="str">
        <f>IF('Mapa R. Fiscal'!L106="","",'Mapa R. Fiscal'!L106)</f>
        <v/>
      </c>
      <c r="H103" s="133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6" t="str">
        <f>IF('Mapa R. Fiscal'!Y106="","",'Mapa R. Fiscal'!Y106)</f>
        <v/>
      </c>
      <c r="J103" s="326" t="str">
        <f>IF('Mapa R. Fiscal'!AA106="","",'Mapa R. Fiscal'!AA106)</f>
        <v/>
      </c>
      <c r="K103" s="731" t="str">
        <f t="shared" si="1"/>
        <v/>
      </c>
      <c r="L103" s="326" t="str">
        <f>IF('Mapa R. Fiscal'!AD106="","",'Mapa R. Fiscal'!AD106)</f>
        <v/>
      </c>
      <c r="M103" s="265" t="str">
        <f>IF('Mapa R. Fiscal'!P106="","",'Mapa R. Fiscal'!P106)</f>
        <v/>
      </c>
      <c r="N103" s="61"/>
      <c r="O103" s="61"/>
      <c r="P103" s="61"/>
      <c r="Q103" s="146"/>
    </row>
    <row r="104" spans="1:17" ht="43.5" customHeight="1">
      <c r="A104" s="106" t="s">
        <v>549</v>
      </c>
      <c r="B104" s="1164"/>
      <c r="C104" s="1184"/>
      <c r="D104" s="1186"/>
      <c r="E104" s="1184"/>
      <c r="F104" s="1331"/>
      <c r="G104" s="1331"/>
      <c r="H104" s="1333"/>
      <c r="I104" s="326" t="str">
        <f>IF('Mapa R. Fiscal'!Y107="","",'Mapa R. Fiscal'!Y107)</f>
        <v/>
      </c>
      <c r="J104" s="326" t="str">
        <f>IF('Mapa R. Fiscal'!AA107="","",'Mapa R. Fiscal'!AA107)</f>
        <v/>
      </c>
      <c r="K104" s="731" t="str">
        <f t="shared" si="1"/>
        <v/>
      </c>
      <c r="L104" s="326" t="str">
        <f>IF('Mapa R. Fiscal'!AD107="","",'Mapa R. Fiscal'!AD107)</f>
        <v/>
      </c>
      <c r="M104" s="265" t="str">
        <f>IF('Mapa R. Fiscal'!P107="","",'Mapa R. Fiscal'!P107)</f>
        <v/>
      </c>
      <c r="N104" s="61"/>
      <c r="O104" s="61"/>
      <c r="P104" s="61"/>
      <c r="Q104" s="146"/>
    </row>
    <row r="105" spans="1:17" ht="43.5" customHeight="1">
      <c r="A105" s="106" t="s">
        <v>550</v>
      </c>
      <c r="B105" s="1164"/>
      <c r="C105" s="1184"/>
      <c r="D105" s="1186"/>
      <c r="E105" s="1184"/>
      <c r="F105" s="1331"/>
      <c r="G105" s="1331"/>
      <c r="H105" s="1333"/>
      <c r="I105" s="326" t="str">
        <f>IF('Mapa R. Fiscal'!Y108="","",'Mapa R. Fiscal'!Y108)</f>
        <v/>
      </c>
      <c r="J105" s="326" t="str">
        <f>IF('Mapa R. Fiscal'!AA108="","",'Mapa R. Fiscal'!AA108)</f>
        <v/>
      </c>
      <c r="K105" s="731" t="str">
        <f t="shared" si="1"/>
        <v/>
      </c>
      <c r="L105" s="326" t="str">
        <f>IF('Mapa R. Fiscal'!AD108="","",'Mapa R. Fiscal'!AD108)</f>
        <v/>
      </c>
      <c r="M105" s="265" t="str">
        <f>IF('Mapa R. Fiscal'!P108="","",'Mapa R. Fiscal'!P108)</f>
        <v/>
      </c>
      <c r="N105" s="61"/>
      <c r="O105" s="61"/>
      <c r="P105" s="61"/>
      <c r="Q105" s="146"/>
    </row>
    <row r="106" spans="1:17" ht="43.5" customHeight="1">
      <c r="A106" s="106" t="s">
        <v>551</v>
      </c>
      <c r="B106" s="1164"/>
      <c r="C106" s="1184"/>
      <c r="D106" s="1186"/>
      <c r="E106" s="1184"/>
      <c r="F106" s="1331"/>
      <c r="G106" s="1331"/>
      <c r="H106" s="1333"/>
      <c r="I106" s="326" t="str">
        <f>IF('Mapa R. Fiscal'!Y109="","",'Mapa R. Fiscal'!Y109)</f>
        <v/>
      </c>
      <c r="J106" s="326" t="str">
        <f>IF('Mapa R. Fiscal'!AA109="","",'Mapa R. Fiscal'!AA109)</f>
        <v/>
      </c>
      <c r="K106" s="731" t="str">
        <f t="shared" si="1"/>
        <v/>
      </c>
      <c r="L106" s="326" t="str">
        <f>IF('Mapa R. Fiscal'!AD109="","",'Mapa R. Fiscal'!AD109)</f>
        <v/>
      </c>
      <c r="M106" s="265" t="str">
        <f>IF('Mapa R. Fiscal'!P109="","",'Mapa R. Fiscal'!P109)</f>
        <v/>
      </c>
      <c r="N106" s="61"/>
      <c r="O106" s="61"/>
      <c r="P106" s="61"/>
      <c r="Q106" s="146"/>
    </row>
    <row r="107" spans="1:17" ht="43.5" customHeight="1">
      <c r="A107" s="106" t="s">
        <v>552</v>
      </c>
      <c r="B107" s="1164"/>
      <c r="C107" s="1184"/>
      <c r="D107" s="1186"/>
      <c r="E107" s="1184"/>
      <c r="F107" s="1331"/>
      <c r="G107" s="1331"/>
      <c r="H107" s="1333"/>
      <c r="I107" s="326" t="str">
        <f>IF('Mapa R. Fiscal'!Y110="","",'Mapa R. Fiscal'!Y110)</f>
        <v/>
      </c>
      <c r="J107" s="326" t="str">
        <f>IF('Mapa R. Fiscal'!AA110="","",'Mapa R. Fiscal'!AA110)</f>
        <v/>
      </c>
      <c r="K107" s="731" t="str">
        <f t="shared" si="1"/>
        <v/>
      </c>
      <c r="L107" s="326" t="str">
        <f>IF('Mapa R. Fiscal'!AD110="","",'Mapa R. Fiscal'!AD110)</f>
        <v/>
      </c>
      <c r="M107" s="265" t="str">
        <f>IF('Mapa R. Fiscal'!P110="","",'Mapa R. Fiscal'!P110)</f>
        <v/>
      </c>
      <c r="N107" s="61"/>
      <c r="O107" s="61"/>
      <c r="P107" s="61"/>
      <c r="Q107" s="146"/>
    </row>
    <row r="108" spans="1:17" ht="43.5" customHeight="1">
      <c r="A108" s="106" t="s">
        <v>553</v>
      </c>
      <c r="B108" s="1164"/>
      <c r="C108" s="1184"/>
      <c r="D108" s="1186"/>
      <c r="E108" s="1184"/>
      <c r="F108" s="1331"/>
      <c r="G108" s="1331"/>
      <c r="H108" s="1333"/>
      <c r="I108" s="326" t="str">
        <f>IF('Mapa R. Fiscal'!Y111="","",'Mapa R. Fiscal'!Y111)</f>
        <v/>
      </c>
      <c r="J108" s="326" t="str">
        <f>IF('Mapa R. Fiscal'!AA111="","",'Mapa R. Fiscal'!AA111)</f>
        <v/>
      </c>
      <c r="K108" s="731" t="str">
        <f t="shared" si="1"/>
        <v/>
      </c>
      <c r="L108" s="326" t="str">
        <f>IF('Mapa R. Fiscal'!AD111="","",'Mapa R. Fiscal'!AD111)</f>
        <v/>
      </c>
      <c r="M108" s="265" t="str">
        <f>IF('Mapa R. Fiscal'!P111="","",'Mapa R. Fiscal'!P111)</f>
        <v/>
      </c>
      <c r="N108" s="61"/>
      <c r="O108" s="61"/>
      <c r="P108" s="61"/>
      <c r="Q108" s="146"/>
    </row>
    <row r="109" spans="1:17" ht="43.5" customHeight="1">
      <c r="A109" s="106" t="s">
        <v>554</v>
      </c>
      <c r="B109" s="1163"/>
      <c r="C109" s="1183" t="str">
        <f>IF('Mapa R. Fiscal'!E112="","",'Mapa R. Fiscal'!E112)</f>
        <v/>
      </c>
      <c r="D109" s="1185"/>
      <c r="E109" s="1183" t="str">
        <f>IF('Mapa R. Fiscal'!D112="","",'Mapa R. Fiscal'!D112)</f>
        <v/>
      </c>
      <c r="F109" s="1330" t="str">
        <f>IF('Mapa R. Fiscal'!H112="","",'Mapa R. Fiscal'!H112)</f>
        <v/>
      </c>
      <c r="G109" s="1330" t="str">
        <f>IF('Mapa R. Fiscal'!L112="","",'Mapa R. Fiscal'!L112)</f>
        <v/>
      </c>
      <c r="H109" s="133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6" t="str">
        <f>IF('Mapa R. Fiscal'!Y112="","",'Mapa R. Fiscal'!Y112)</f>
        <v/>
      </c>
      <c r="J109" s="326" t="str">
        <f>IF('Mapa R. Fiscal'!AA112="","",'Mapa R. Fiscal'!AA112)</f>
        <v/>
      </c>
      <c r="K109" s="731" t="str">
        <f t="shared" si="1"/>
        <v/>
      </c>
      <c r="L109" s="326" t="str">
        <f>IF('Mapa R. Fiscal'!AD112="","",'Mapa R. Fiscal'!AD112)</f>
        <v/>
      </c>
      <c r="M109" s="265" t="str">
        <f>IF('Mapa R. Fiscal'!P112="","",'Mapa R. Fiscal'!P112)</f>
        <v/>
      </c>
      <c r="N109" s="61"/>
      <c r="O109" s="61"/>
      <c r="P109" s="61"/>
      <c r="Q109" s="146"/>
    </row>
    <row r="110" spans="1:17" ht="43.5" customHeight="1">
      <c r="A110" s="106" t="s">
        <v>560</v>
      </c>
      <c r="B110" s="1164"/>
      <c r="C110" s="1184"/>
      <c r="D110" s="1186"/>
      <c r="E110" s="1184"/>
      <c r="F110" s="1331"/>
      <c r="G110" s="1331"/>
      <c r="H110" s="1333"/>
      <c r="I110" s="326" t="str">
        <f>IF('Mapa R. Fiscal'!Y113="","",'Mapa R. Fiscal'!Y113)</f>
        <v/>
      </c>
      <c r="J110" s="326" t="str">
        <f>IF('Mapa R. Fiscal'!AA113="","",'Mapa R. Fiscal'!AA113)</f>
        <v/>
      </c>
      <c r="K110" s="731" t="str">
        <f t="shared" si="1"/>
        <v/>
      </c>
      <c r="L110" s="326" t="str">
        <f>IF('Mapa R. Fiscal'!AD113="","",'Mapa R. Fiscal'!AD113)</f>
        <v/>
      </c>
      <c r="M110" s="265" t="str">
        <f>IF('Mapa R. Fiscal'!P113="","",'Mapa R. Fiscal'!P113)</f>
        <v/>
      </c>
      <c r="N110" s="61"/>
      <c r="O110" s="61"/>
      <c r="P110" s="61"/>
      <c r="Q110" s="146"/>
    </row>
    <row r="111" spans="1:17" ht="43.5" customHeight="1">
      <c r="A111" s="106" t="s">
        <v>565</v>
      </c>
      <c r="B111" s="1164"/>
      <c r="C111" s="1184"/>
      <c r="D111" s="1186"/>
      <c r="E111" s="1184"/>
      <c r="F111" s="1331"/>
      <c r="G111" s="1331"/>
      <c r="H111" s="1333"/>
      <c r="I111" s="326" t="str">
        <f>IF('Mapa R. Fiscal'!Y114="","",'Mapa R. Fiscal'!Y114)</f>
        <v/>
      </c>
      <c r="J111" s="326" t="str">
        <f>IF('Mapa R. Fiscal'!AA114="","",'Mapa R. Fiscal'!AA114)</f>
        <v/>
      </c>
      <c r="K111" s="731" t="str">
        <f t="shared" si="1"/>
        <v/>
      </c>
      <c r="L111" s="326" t="str">
        <f>IF('Mapa R. Fiscal'!AD114="","",'Mapa R. Fiscal'!AD114)</f>
        <v/>
      </c>
      <c r="M111" s="265" t="str">
        <f>IF('Mapa R. Fiscal'!P114="","",'Mapa R. Fiscal'!P114)</f>
        <v/>
      </c>
      <c r="N111" s="61"/>
      <c r="O111" s="61"/>
      <c r="P111" s="61"/>
      <c r="Q111" s="146"/>
    </row>
    <row r="112" spans="1:17" ht="43.5" customHeight="1">
      <c r="A112" s="106" t="s">
        <v>566</v>
      </c>
      <c r="B112" s="1164"/>
      <c r="C112" s="1184"/>
      <c r="D112" s="1186"/>
      <c r="E112" s="1184"/>
      <c r="F112" s="1331"/>
      <c r="G112" s="1331"/>
      <c r="H112" s="1333"/>
      <c r="I112" s="326" t="str">
        <f>IF('Mapa R. Fiscal'!Y115="","",'Mapa R. Fiscal'!Y115)</f>
        <v/>
      </c>
      <c r="J112" s="326" t="str">
        <f>IF('Mapa R. Fiscal'!AA115="","",'Mapa R. Fiscal'!AA115)</f>
        <v/>
      </c>
      <c r="K112" s="731" t="str">
        <f t="shared" si="1"/>
        <v/>
      </c>
      <c r="L112" s="326" t="str">
        <f>IF('Mapa R. Fiscal'!AD115="","",'Mapa R. Fiscal'!AD115)</f>
        <v/>
      </c>
      <c r="M112" s="265" t="str">
        <f>IF('Mapa R. Fiscal'!P115="","",'Mapa R. Fiscal'!P115)</f>
        <v/>
      </c>
      <c r="N112" s="61"/>
      <c r="O112" s="61"/>
      <c r="P112" s="61"/>
      <c r="Q112" s="146"/>
    </row>
    <row r="113" spans="1:17" ht="43.5" customHeight="1">
      <c r="A113" s="106" t="s">
        <v>567</v>
      </c>
      <c r="B113" s="1164"/>
      <c r="C113" s="1184"/>
      <c r="D113" s="1186"/>
      <c r="E113" s="1184"/>
      <c r="F113" s="1331"/>
      <c r="G113" s="1331"/>
      <c r="H113" s="1333"/>
      <c r="I113" s="326" t="str">
        <f>IF('Mapa R. Fiscal'!Y116="","",'Mapa R. Fiscal'!Y116)</f>
        <v/>
      </c>
      <c r="J113" s="326" t="str">
        <f>IF('Mapa R. Fiscal'!AA116="","",'Mapa R. Fiscal'!AA116)</f>
        <v/>
      </c>
      <c r="K113" s="731" t="str">
        <f t="shared" si="1"/>
        <v/>
      </c>
      <c r="L113" s="326" t="str">
        <f>IF('Mapa R. Fiscal'!AD116="","",'Mapa R. Fiscal'!AD116)</f>
        <v/>
      </c>
      <c r="M113" s="265" t="str">
        <f>IF('Mapa R. Fiscal'!P116="","",'Mapa R. Fiscal'!P116)</f>
        <v/>
      </c>
      <c r="N113" s="61"/>
      <c r="O113" s="61"/>
      <c r="P113" s="61"/>
      <c r="Q113" s="146"/>
    </row>
    <row r="114" spans="1:17" ht="43.5" customHeight="1">
      <c r="A114" s="106" t="s">
        <v>568</v>
      </c>
      <c r="B114" s="1164"/>
      <c r="C114" s="1184"/>
      <c r="D114" s="1186"/>
      <c r="E114" s="1184"/>
      <c r="F114" s="1331"/>
      <c r="G114" s="1331"/>
      <c r="H114" s="1333"/>
      <c r="I114" s="326" t="str">
        <f>IF('Mapa R. Fiscal'!Y117="","",'Mapa R. Fiscal'!Y117)</f>
        <v/>
      </c>
      <c r="J114" s="326" t="str">
        <f>IF('Mapa R. Fiscal'!AA117="","",'Mapa R. Fiscal'!AA117)</f>
        <v/>
      </c>
      <c r="K114" s="731" t="str">
        <f t="shared" si="1"/>
        <v/>
      </c>
      <c r="L114" s="326" t="str">
        <f>IF('Mapa R. Fiscal'!AD117="","",'Mapa R. Fiscal'!AD117)</f>
        <v/>
      </c>
      <c r="M114" s="265" t="str">
        <f>IF('Mapa R. Fiscal'!P117="","",'Mapa R. Fiscal'!P117)</f>
        <v/>
      </c>
      <c r="N114" s="61"/>
      <c r="O114" s="61"/>
      <c r="P114" s="61"/>
      <c r="Q114" s="146"/>
    </row>
    <row r="115" spans="1:17" ht="43.5" customHeight="1">
      <c r="A115" s="106" t="s">
        <v>569</v>
      </c>
      <c r="B115" s="1163"/>
      <c r="C115" s="1183" t="str">
        <f>IF('Mapa R. Fiscal'!E118="","",'Mapa R. Fiscal'!E118)</f>
        <v/>
      </c>
      <c r="D115" s="1185"/>
      <c r="E115" s="1183" t="str">
        <f>IF('Mapa R. Fiscal'!D118="","",'Mapa R. Fiscal'!D118)</f>
        <v/>
      </c>
      <c r="F115" s="1330" t="str">
        <f>IF('Mapa R. Fiscal'!H118="","",'Mapa R. Fiscal'!H118)</f>
        <v/>
      </c>
      <c r="G115" s="1330" t="str">
        <f>IF('Mapa R. Fiscal'!L118="","",'Mapa R. Fiscal'!L118)</f>
        <v/>
      </c>
      <c r="H115" s="133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6" t="str">
        <f>IF('Mapa R. Fiscal'!Y118="","",'Mapa R. Fiscal'!Y118)</f>
        <v/>
      </c>
      <c r="J115" s="326" t="str">
        <f>IF('Mapa R. Fiscal'!AA118="","",'Mapa R. Fiscal'!AA118)</f>
        <v/>
      </c>
      <c r="K115" s="731" t="str">
        <f t="shared" si="1"/>
        <v/>
      </c>
      <c r="L115" s="326" t="str">
        <f>IF('Mapa R. Fiscal'!AD118="","",'Mapa R. Fiscal'!AD118)</f>
        <v/>
      </c>
      <c r="M115" s="265" t="str">
        <f>IF('Mapa R. Fiscal'!P118="","",'Mapa R. Fiscal'!P118)</f>
        <v/>
      </c>
      <c r="N115" s="61"/>
      <c r="O115" s="61"/>
      <c r="P115" s="61"/>
      <c r="Q115" s="146"/>
    </row>
    <row r="116" spans="1:17" ht="43.5" customHeight="1">
      <c r="A116" s="106" t="s">
        <v>574</v>
      </c>
      <c r="B116" s="1164"/>
      <c r="C116" s="1184"/>
      <c r="D116" s="1186"/>
      <c r="E116" s="1184"/>
      <c r="F116" s="1331"/>
      <c r="G116" s="1331"/>
      <c r="H116" s="1333"/>
      <c r="I116" s="326" t="str">
        <f>IF('Mapa R. Fiscal'!Y119="","",'Mapa R. Fiscal'!Y119)</f>
        <v/>
      </c>
      <c r="J116" s="326" t="str">
        <f>IF('Mapa R. Fiscal'!AA119="","",'Mapa R. Fiscal'!AA119)</f>
        <v/>
      </c>
      <c r="K116" s="731" t="str">
        <f t="shared" si="1"/>
        <v/>
      </c>
      <c r="L116" s="326" t="str">
        <f>IF('Mapa R. Fiscal'!AD119="","",'Mapa R. Fiscal'!AD119)</f>
        <v/>
      </c>
      <c r="M116" s="265" t="str">
        <f>IF('Mapa R. Fiscal'!P119="","",'Mapa R. Fiscal'!P119)</f>
        <v/>
      </c>
      <c r="N116" s="61"/>
      <c r="O116" s="61"/>
      <c r="P116" s="61"/>
      <c r="Q116" s="146"/>
    </row>
    <row r="117" spans="1:17" ht="43.5" customHeight="1">
      <c r="A117" s="106" t="s">
        <v>576</v>
      </c>
      <c r="B117" s="1164"/>
      <c r="C117" s="1184"/>
      <c r="D117" s="1186"/>
      <c r="E117" s="1184"/>
      <c r="F117" s="1331"/>
      <c r="G117" s="1331"/>
      <c r="H117" s="1333"/>
      <c r="I117" s="326" t="str">
        <f>IF('Mapa R. Fiscal'!Y120="","",'Mapa R. Fiscal'!Y120)</f>
        <v/>
      </c>
      <c r="J117" s="326" t="str">
        <f>IF('Mapa R. Fiscal'!AA120="","",'Mapa R. Fiscal'!AA120)</f>
        <v/>
      </c>
      <c r="K117" s="731" t="str">
        <f t="shared" si="1"/>
        <v/>
      </c>
      <c r="L117" s="326" t="str">
        <f>IF('Mapa R. Fiscal'!AD120="","",'Mapa R. Fiscal'!AD120)</f>
        <v/>
      </c>
      <c r="M117" s="265" t="str">
        <f>IF('Mapa R. Fiscal'!P120="","",'Mapa R. Fiscal'!P120)</f>
        <v/>
      </c>
      <c r="N117" s="61"/>
      <c r="O117" s="61"/>
      <c r="P117" s="61"/>
      <c r="Q117" s="146"/>
    </row>
    <row r="118" spans="1:17" ht="43.5" customHeight="1">
      <c r="A118" s="106" t="s">
        <v>577</v>
      </c>
      <c r="B118" s="1164"/>
      <c r="C118" s="1184"/>
      <c r="D118" s="1186"/>
      <c r="E118" s="1184"/>
      <c r="F118" s="1331"/>
      <c r="G118" s="1331"/>
      <c r="H118" s="1333"/>
      <c r="I118" s="326" t="str">
        <f>IF('Mapa R. Fiscal'!Y121="","",'Mapa R. Fiscal'!Y121)</f>
        <v/>
      </c>
      <c r="J118" s="326" t="str">
        <f>IF('Mapa R. Fiscal'!AA121="","",'Mapa R. Fiscal'!AA121)</f>
        <v/>
      </c>
      <c r="K118" s="731" t="str">
        <f t="shared" si="1"/>
        <v/>
      </c>
      <c r="L118" s="326" t="str">
        <f>IF('Mapa R. Fiscal'!AD121="","",'Mapa R. Fiscal'!AD121)</f>
        <v/>
      </c>
      <c r="M118" s="265" t="str">
        <f>IF('Mapa R. Fiscal'!P121="","",'Mapa R. Fiscal'!P121)</f>
        <v/>
      </c>
      <c r="N118" s="61"/>
      <c r="O118" s="61"/>
      <c r="P118" s="61"/>
      <c r="Q118" s="146"/>
    </row>
    <row r="119" spans="1:17" ht="43.5" customHeight="1">
      <c r="A119" s="106" t="s">
        <v>578</v>
      </c>
      <c r="B119" s="1164"/>
      <c r="C119" s="1184"/>
      <c r="D119" s="1186"/>
      <c r="E119" s="1184"/>
      <c r="F119" s="1331"/>
      <c r="G119" s="1331"/>
      <c r="H119" s="1333"/>
      <c r="I119" s="326" t="str">
        <f>IF('Mapa R. Fiscal'!Y122="","",'Mapa R. Fiscal'!Y122)</f>
        <v/>
      </c>
      <c r="J119" s="326" t="str">
        <f>IF('Mapa R. Fiscal'!AA122="","",'Mapa R. Fiscal'!AA122)</f>
        <v/>
      </c>
      <c r="K119" s="731" t="str">
        <f t="shared" si="1"/>
        <v/>
      </c>
      <c r="L119" s="326" t="str">
        <f>IF('Mapa R. Fiscal'!AD122="","",'Mapa R. Fiscal'!AD122)</f>
        <v/>
      </c>
      <c r="M119" s="265" t="str">
        <f>IF('Mapa R. Fiscal'!P122="","",'Mapa R. Fiscal'!P122)</f>
        <v/>
      </c>
      <c r="N119" s="61"/>
      <c r="O119" s="61"/>
      <c r="P119" s="61"/>
      <c r="Q119" s="146"/>
    </row>
    <row r="120" spans="1:17" ht="43.5" customHeight="1">
      <c r="A120" s="106" t="s">
        <v>579</v>
      </c>
      <c r="B120" s="1164"/>
      <c r="C120" s="1184"/>
      <c r="D120" s="1186"/>
      <c r="E120" s="1184"/>
      <c r="F120" s="1331"/>
      <c r="G120" s="1331"/>
      <c r="H120" s="1333"/>
      <c r="I120" s="326" t="str">
        <f>IF('Mapa R. Fiscal'!Y123="","",'Mapa R. Fiscal'!Y123)</f>
        <v/>
      </c>
      <c r="J120" s="326" t="str">
        <f>IF('Mapa R. Fiscal'!AA123="","",'Mapa R. Fiscal'!AA123)</f>
        <v/>
      </c>
      <c r="K120" s="731" t="str">
        <f t="shared" si="1"/>
        <v/>
      </c>
      <c r="L120" s="326" t="str">
        <f>IF('Mapa R. Fiscal'!AD123="","",'Mapa R. Fiscal'!AD123)</f>
        <v/>
      </c>
      <c r="M120" s="265" t="str">
        <f>IF('Mapa R. Fiscal'!P123="","",'Mapa R. Fiscal'!P123)</f>
        <v/>
      </c>
      <c r="N120" s="61"/>
      <c r="O120" s="61"/>
      <c r="P120" s="61"/>
      <c r="Q120" s="146"/>
    </row>
    <row r="121" spans="1:17" ht="43.5" customHeight="1">
      <c r="A121" s="106" t="s">
        <v>580</v>
      </c>
      <c r="B121" s="1163"/>
      <c r="C121" s="1183" t="str">
        <f>IF('Mapa R. Fiscal'!E124="","",'Mapa R. Fiscal'!E124)</f>
        <v/>
      </c>
      <c r="D121" s="1185"/>
      <c r="E121" s="1183" t="str">
        <f>IF('Mapa R. Fiscal'!D124="","",'Mapa R. Fiscal'!D124)</f>
        <v/>
      </c>
      <c r="F121" s="1330" t="str">
        <f>IF('Mapa R. Fiscal'!H124="","",'Mapa R. Fiscal'!H124)</f>
        <v/>
      </c>
      <c r="G121" s="1330" t="str">
        <f>IF('Mapa R. Fiscal'!L124="","",'Mapa R. Fiscal'!L124)</f>
        <v/>
      </c>
      <c r="H121" s="133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6" t="str">
        <f>IF('Mapa R. Fiscal'!Y124="","",'Mapa R. Fiscal'!Y124)</f>
        <v/>
      </c>
      <c r="J121" s="326" t="str">
        <f>IF('Mapa R. Fiscal'!AA124="","",'Mapa R. Fiscal'!AA124)</f>
        <v/>
      </c>
      <c r="K121" s="731" t="str">
        <f t="shared" si="1"/>
        <v/>
      </c>
      <c r="L121" s="326" t="str">
        <f>IF('Mapa R. Fiscal'!AD124="","",'Mapa R. Fiscal'!AD124)</f>
        <v/>
      </c>
      <c r="M121" s="265" t="str">
        <f>IF('Mapa R. Fiscal'!P124="","",'Mapa R. Fiscal'!P124)</f>
        <v/>
      </c>
      <c r="N121" s="61"/>
      <c r="O121" s="61"/>
      <c r="P121" s="61"/>
      <c r="Q121" s="146"/>
    </row>
    <row r="122" spans="1:17" ht="43.5" customHeight="1">
      <c r="A122" s="106" t="s">
        <v>583</v>
      </c>
      <c r="B122" s="1164"/>
      <c r="C122" s="1184"/>
      <c r="D122" s="1186"/>
      <c r="E122" s="1184"/>
      <c r="F122" s="1331"/>
      <c r="G122" s="1331"/>
      <c r="H122" s="1333"/>
      <c r="I122" s="326" t="str">
        <f>IF('Mapa R. Fiscal'!Y125="","",'Mapa R. Fiscal'!Y125)</f>
        <v/>
      </c>
      <c r="J122" s="326" t="str">
        <f>IF('Mapa R. Fiscal'!AA125="","",'Mapa R. Fiscal'!AA125)</f>
        <v/>
      </c>
      <c r="K122" s="731" t="str">
        <f t="shared" si="1"/>
        <v/>
      </c>
      <c r="L122" s="326" t="str">
        <f>IF('Mapa R. Fiscal'!AD125="","",'Mapa R. Fiscal'!AD125)</f>
        <v/>
      </c>
      <c r="M122" s="265" t="str">
        <f>IF('Mapa R. Fiscal'!P125="","",'Mapa R. Fiscal'!P125)</f>
        <v/>
      </c>
      <c r="N122" s="61"/>
      <c r="O122" s="61"/>
      <c r="P122" s="61"/>
      <c r="Q122" s="146"/>
    </row>
    <row r="123" spans="1:17" ht="43.5" customHeight="1">
      <c r="A123" s="106" t="s">
        <v>587</v>
      </c>
      <c r="B123" s="1164"/>
      <c r="C123" s="1184"/>
      <c r="D123" s="1186"/>
      <c r="E123" s="1184"/>
      <c r="F123" s="1331"/>
      <c r="G123" s="1331"/>
      <c r="H123" s="1333"/>
      <c r="I123" s="326" t="str">
        <f>IF('Mapa R. Fiscal'!Y126="","",'Mapa R. Fiscal'!Y126)</f>
        <v/>
      </c>
      <c r="J123" s="326" t="str">
        <f>IF('Mapa R. Fiscal'!AA126="","",'Mapa R. Fiscal'!AA126)</f>
        <v/>
      </c>
      <c r="K123" s="731" t="str">
        <f t="shared" si="1"/>
        <v/>
      </c>
      <c r="L123" s="326" t="str">
        <f>IF('Mapa R. Fiscal'!AD126="","",'Mapa R. Fiscal'!AD126)</f>
        <v/>
      </c>
      <c r="M123" s="265" t="str">
        <f>IF('Mapa R. Fiscal'!P126="","",'Mapa R. Fiscal'!P126)</f>
        <v/>
      </c>
      <c r="N123" s="61"/>
      <c r="O123" s="61"/>
      <c r="P123" s="61"/>
      <c r="Q123" s="146"/>
    </row>
    <row r="124" spans="1:17" ht="43.5" customHeight="1">
      <c r="A124" s="106" t="s">
        <v>588</v>
      </c>
      <c r="B124" s="1164"/>
      <c r="C124" s="1184"/>
      <c r="D124" s="1186"/>
      <c r="E124" s="1184"/>
      <c r="F124" s="1331"/>
      <c r="G124" s="1331"/>
      <c r="H124" s="1333"/>
      <c r="I124" s="326" t="str">
        <f>IF('Mapa R. Fiscal'!Y127="","",'Mapa R. Fiscal'!Y127)</f>
        <v/>
      </c>
      <c r="J124" s="326" t="str">
        <f>IF('Mapa R. Fiscal'!AA127="","",'Mapa R. Fiscal'!AA127)</f>
        <v/>
      </c>
      <c r="K124" s="731" t="str">
        <f t="shared" si="1"/>
        <v/>
      </c>
      <c r="L124" s="326" t="str">
        <f>IF('Mapa R. Fiscal'!AD127="","",'Mapa R. Fiscal'!AD127)</f>
        <v/>
      </c>
      <c r="M124" s="265" t="str">
        <f>IF('Mapa R. Fiscal'!P127="","",'Mapa R. Fiscal'!P127)</f>
        <v/>
      </c>
      <c r="N124" s="61"/>
      <c r="O124" s="61"/>
      <c r="P124" s="61"/>
      <c r="Q124" s="146"/>
    </row>
    <row r="125" spans="1:17" ht="43.5" customHeight="1">
      <c r="A125" s="106" t="s">
        <v>589</v>
      </c>
      <c r="B125" s="1164"/>
      <c r="C125" s="1184"/>
      <c r="D125" s="1186"/>
      <c r="E125" s="1184"/>
      <c r="F125" s="1331"/>
      <c r="G125" s="1331"/>
      <c r="H125" s="1333"/>
      <c r="I125" s="326" t="str">
        <f>IF('Mapa R. Fiscal'!Y128="","",'Mapa R. Fiscal'!Y128)</f>
        <v/>
      </c>
      <c r="J125" s="326" t="str">
        <f>IF('Mapa R. Fiscal'!AA128="","",'Mapa R. Fiscal'!AA128)</f>
        <v/>
      </c>
      <c r="K125" s="731" t="str">
        <f t="shared" si="1"/>
        <v/>
      </c>
      <c r="L125" s="326" t="str">
        <f>IF('Mapa R. Fiscal'!AD128="","",'Mapa R. Fiscal'!AD128)</f>
        <v/>
      </c>
      <c r="M125" s="265" t="str">
        <f>IF('Mapa R. Fiscal'!P128="","",'Mapa R. Fiscal'!P128)</f>
        <v/>
      </c>
      <c r="N125" s="61"/>
      <c r="O125" s="61"/>
      <c r="P125" s="61"/>
      <c r="Q125" s="146"/>
    </row>
    <row r="126" spans="1:17" ht="43.5" customHeight="1">
      <c r="A126" s="106" t="s">
        <v>590</v>
      </c>
      <c r="B126" s="1164"/>
      <c r="C126" s="1184"/>
      <c r="D126" s="1186"/>
      <c r="E126" s="1184"/>
      <c r="F126" s="1331"/>
      <c r="G126" s="1331"/>
      <c r="H126" s="1333"/>
      <c r="I126" s="326" t="str">
        <f>IF('Mapa R. Fiscal'!Y129="","",'Mapa R. Fiscal'!Y129)</f>
        <v/>
      </c>
      <c r="J126" s="326" t="str">
        <f>IF('Mapa R. Fiscal'!AA129="","",'Mapa R. Fiscal'!AA129)</f>
        <v/>
      </c>
      <c r="K126" s="731" t="str">
        <f t="shared" si="1"/>
        <v/>
      </c>
      <c r="L126" s="326" t="str">
        <f>IF('Mapa R. Fiscal'!AD129="","",'Mapa R. Fiscal'!AD129)</f>
        <v/>
      </c>
      <c r="M126" s="265" t="str">
        <f>IF('Mapa R. Fiscal'!P129="","",'Mapa R. Fiscal'!P129)</f>
        <v/>
      </c>
      <c r="N126" s="61"/>
      <c r="O126" s="61"/>
      <c r="P126" s="61"/>
      <c r="Q126" s="146"/>
    </row>
    <row r="127" spans="1:17" ht="43.5" customHeight="1">
      <c r="A127" s="106" t="s">
        <v>591</v>
      </c>
      <c r="B127" s="1163"/>
      <c r="C127" s="1183" t="str">
        <f>IF('Mapa R. Fiscal'!E130="","",'Mapa R. Fiscal'!E130)</f>
        <v/>
      </c>
      <c r="D127" s="1185"/>
      <c r="E127" s="1183" t="str">
        <f>IF('Mapa R. Fiscal'!D130="","",'Mapa R. Fiscal'!D130)</f>
        <v/>
      </c>
      <c r="F127" s="1330" t="str">
        <f>IF('Mapa R. Fiscal'!H130="","",'Mapa R. Fiscal'!H130)</f>
        <v/>
      </c>
      <c r="G127" s="1330" t="str">
        <f>IF('Mapa R. Fiscal'!L130="","",'Mapa R. Fiscal'!L130)</f>
        <v/>
      </c>
      <c r="H127" s="133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6" t="str">
        <f>IF('Mapa R. Fiscal'!Y130="","",'Mapa R. Fiscal'!Y130)</f>
        <v/>
      </c>
      <c r="J127" s="326" t="str">
        <f>IF('Mapa R. Fiscal'!AA130="","",'Mapa R. Fiscal'!AA130)</f>
        <v/>
      </c>
      <c r="K127" s="731" t="str">
        <f t="shared" si="1"/>
        <v/>
      </c>
      <c r="L127" s="326" t="str">
        <f>IF('Mapa R. Fiscal'!AD130="","",'Mapa R. Fiscal'!AD130)</f>
        <v/>
      </c>
      <c r="M127" s="265" t="str">
        <f>IF('Mapa R. Fiscal'!P130="","",'Mapa R. Fiscal'!P130)</f>
        <v/>
      </c>
      <c r="N127" s="61"/>
      <c r="O127" s="61"/>
      <c r="P127" s="61"/>
      <c r="Q127" s="146"/>
    </row>
    <row r="128" spans="1:17" ht="43.5" customHeight="1">
      <c r="A128" s="106" t="s">
        <v>595</v>
      </c>
      <c r="B128" s="1164"/>
      <c r="C128" s="1184"/>
      <c r="D128" s="1186"/>
      <c r="E128" s="1184"/>
      <c r="F128" s="1331"/>
      <c r="G128" s="1331"/>
      <c r="H128" s="1333"/>
      <c r="I128" s="326" t="str">
        <f>IF('Mapa R. Fiscal'!Y131="","",'Mapa R. Fiscal'!Y131)</f>
        <v/>
      </c>
      <c r="J128" s="326" t="str">
        <f>IF('Mapa R. Fiscal'!AA131="","",'Mapa R. Fiscal'!AA131)</f>
        <v/>
      </c>
      <c r="K128" s="731" t="str">
        <f t="shared" si="1"/>
        <v/>
      </c>
      <c r="L128" s="326" t="str">
        <f>IF('Mapa R. Fiscal'!AD131="","",'Mapa R. Fiscal'!AD131)</f>
        <v/>
      </c>
      <c r="M128" s="265" t="str">
        <f>IF('Mapa R. Fiscal'!P131="","",'Mapa R. Fiscal'!P131)</f>
        <v/>
      </c>
      <c r="N128" s="61"/>
      <c r="O128" s="61"/>
      <c r="P128" s="61"/>
      <c r="Q128" s="146"/>
    </row>
    <row r="129" spans="1:17" ht="43.5" customHeight="1">
      <c r="A129" s="106" t="s">
        <v>598</v>
      </c>
      <c r="B129" s="1164"/>
      <c r="C129" s="1184"/>
      <c r="D129" s="1186"/>
      <c r="E129" s="1184"/>
      <c r="F129" s="1331"/>
      <c r="G129" s="1331"/>
      <c r="H129" s="1333"/>
      <c r="I129" s="326" t="str">
        <f>IF('Mapa R. Fiscal'!Y132="","",'Mapa R. Fiscal'!Y132)</f>
        <v/>
      </c>
      <c r="J129" s="326" t="str">
        <f>IF('Mapa R. Fiscal'!AA132="","",'Mapa R. Fiscal'!AA132)</f>
        <v/>
      </c>
      <c r="K129" s="731" t="str">
        <f t="shared" si="1"/>
        <v/>
      </c>
      <c r="L129" s="326" t="str">
        <f>IF('Mapa R. Fiscal'!AD132="","",'Mapa R. Fiscal'!AD132)</f>
        <v/>
      </c>
      <c r="M129" s="265" t="str">
        <f>IF('Mapa R. Fiscal'!P132="","",'Mapa R. Fiscal'!P132)</f>
        <v/>
      </c>
      <c r="N129" s="61"/>
      <c r="O129" s="61"/>
      <c r="P129" s="61"/>
      <c r="Q129" s="146"/>
    </row>
    <row r="130" spans="1:17" ht="43.5" customHeight="1">
      <c r="A130" s="106" t="s">
        <v>599</v>
      </c>
      <c r="B130" s="1164"/>
      <c r="C130" s="1184"/>
      <c r="D130" s="1186"/>
      <c r="E130" s="1184"/>
      <c r="F130" s="1331"/>
      <c r="G130" s="1331"/>
      <c r="H130" s="1333"/>
      <c r="I130" s="326" t="str">
        <f>IF('Mapa R. Fiscal'!Y133="","",'Mapa R. Fiscal'!Y133)</f>
        <v/>
      </c>
      <c r="J130" s="326" t="str">
        <f>IF('Mapa R. Fiscal'!AA133="","",'Mapa R. Fiscal'!AA133)</f>
        <v/>
      </c>
      <c r="K130" s="731" t="str">
        <f t="shared" si="1"/>
        <v/>
      </c>
      <c r="L130" s="326" t="str">
        <f>IF('Mapa R. Fiscal'!AD133="","",'Mapa R. Fiscal'!AD133)</f>
        <v/>
      </c>
      <c r="M130" s="265" t="str">
        <f>IF('Mapa R. Fiscal'!P133="","",'Mapa R. Fiscal'!P133)</f>
        <v/>
      </c>
      <c r="N130" s="61"/>
      <c r="O130" s="61"/>
      <c r="P130" s="61"/>
      <c r="Q130" s="146"/>
    </row>
    <row r="131" spans="1:17" ht="43.5" customHeight="1">
      <c r="A131" s="106" t="s">
        <v>600</v>
      </c>
      <c r="B131" s="1164"/>
      <c r="C131" s="1184"/>
      <c r="D131" s="1186"/>
      <c r="E131" s="1184"/>
      <c r="F131" s="1331"/>
      <c r="G131" s="1331"/>
      <c r="H131" s="1333"/>
      <c r="I131" s="326" t="str">
        <f>IF('Mapa R. Fiscal'!Y134="","",'Mapa R. Fiscal'!Y134)</f>
        <v/>
      </c>
      <c r="J131" s="326" t="str">
        <f>IF('Mapa R. Fiscal'!AA134="","",'Mapa R. Fiscal'!AA134)</f>
        <v/>
      </c>
      <c r="K131" s="731" t="str">
        <f t="shared" si="1"/>
        <v/>
      </c>
      <c r="L131" s="326" t="str">
        <f>IF('Mapa R. Fiscal'!AD134="","",'Mapa R. Fiscal'!AD134)</f>
        <v/>
      </c>
      <c r="M131" s="265" t="str">
        <f>IF('Mapa R. Fiscal'!P134="","",'Mapa R. Fiscal'!P134)</f>
        <v/>
      </c>
      <c r="N131" s="61"/>
      <c r="O131" s="61"/>
      <c r="P131" s="61"/>
      <c r="Q131" s="146"/>
    </row>
    <row r="132" spans="1:17" ht="43.5" customHeight="1">
      <c r="A132" s="106" t="s">
        <v>601</v>
      </c>
      <c r="B132" s="1164"/>
      <c r="C132" s="1184"/>
      <c r="D132" s="1186"/>
      <c r="E132" s="1184"/>
      <c r="F132" s="1331"/>
      <c r="G132" s="1331"/>
      <c r="H132" s="1333"/>
      <c r="I132" s="326" t="str">
        <f>IF('Mapa R. Fiscal'!Y135="","",'Mapa R. Fiscal'!Y135)</f>
        <v/>
      </c>
      <c r="J132" s="326" t="str">
        <f>IF('Mapa R. Fiscal'!AA135="","",'Mapa R. Fiscal'!AA135)</f>
        <v/>
      </c>
      <c r="K132" s="731" t="str">
        <f t="shared" si="1"/>
        <v/>
      </c>
      <c r="L132" s="326" t="str">
        <f>IF('Mapa R. Fiscal'!AD135="","",'Mapa R. Fiscal'!AD135)</f>
        <v/>
      </c>
      <c r="M132" s="265" t="str">
        <f>IF('Mapa R. Fiscal'!P135="","",'Mapa R. Fiscal'!P135)</f>
        <v/>
      </c>
      <c r="N132" s="61"/>
      <c r="O132" s="61"/>
      <c r="P132" s="61"/>
      <c r="Q132" s="146"/>
    </row>
    <row r="133" spans="1:17" ht="43.5" customHeight="1">
      <c r="A133" s="106" t="s">
        <v>602</v>
      </c>
      <c r="B133" s="1163"/>
      <c r="C133" s="1183" t="str">
        <f>IF('Mapa R. Fiscal'!E136="","",'Mapa R. Fiscal'!E136)</f>
        <v/>
      </c>
      <c r="D133" s="1185"/>
      <c r="E133" s="1183" t="str">
        <f>IF('Mapa R. Fiscal'!D136="","",'Mapa R. Fiscal'!D136)</f>
        <v/>
      </c>
      <c r="F133" s="1330" t="str">
        <f>IF('Mapa R. Fiscal'!H136="","",'Mapa R. Fiscal'!H136)</f>
        <v/>
      </c>
      <c r="G133" s="1330" t="str">
        <f>IF('Mapa R. Fiscal'!L136="","",'Mapa R. Fiscal'!L136)</f>
        <v/>
      </c>
      <c r="H133" s="133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6" t="str">
        <f>IF('Mapa R. Fiscal'!Y136="","",'Mapa R. Fiscal'!Y136)</f>
        <v/>
      </c>
      <c r="J133" s="326" t="str">
        <f>IF('Mapa R. Fiscal'!AA136="","",'Mapa R. Fiscal'!AA136)</f>
        <v/>
      </c>
      <c r="K133" s="731" t="str">
        <f t="shared" si="1"/>
        <v/>
      </c>
      <c r="L133" s="326" t="str">
        <f>IF('Mapa R. Fiscal'!AD136="","",'Mapa R. Fiscal'!AD136)</f>
        <v/>
      </c>
      <c r="M133" s="265" t="str">
        <f>IF('Mapa R. Fiscal'!P136="","",'Mapa R. Fiscal'!P136)</f>
        <v/>
      </c>
      <c r="N133" s="61"/>
      <c r="O133" s="61"/>
      <c r="P133" s="61"/>
      <c r="Q133" s="146"/>
    </row>
    <row r="134" spans="1:17" ht="43.5" customHeight="1">
      <c r="A134" s="106" t="s">
        <v>606</v>
      </c>
      <c r="B134" s="1164"/>
      <c r="C134" s="1184"/>
      <c r="D134" s="1186"/>
      <c r="E134" s="1184"/>
      <c r="F134" s="1331"/>
      <c r="G134" s="1331"/>
      <c r="H134" s="1333"/>
      <c r="I134" s="326" t="str">
        <f>IF('Mapa R. Fiscal'!Y137="","",'Mapa R. Fiscal'!Y137)</f>
        <v/>
      </c>
      <c r="J134" s="326" t="str">
        <f>IF('Mapa R. Fiscal'!AA137="","",'Mapa R. Fiscal'!AA137)</f>
        <v/>
      </c>
      <c r="K134" s="731" t="str">
        <f t="shared" si="1"/>
        <v/>
      </c>
      <c r="L134" s="326" t="str">
        <f>IF('Mapa R. Fiscal'!AD137="","",'Mapa R. Fiscal'!AD137)</f>
        <v/>
      </c>
      <c r="M134" s="265" t="str">
        <f>IF('Mapa R. Fiscal'!P137="","",'Mapa R. Fiscal'!P137)</f>
        <v/>
      </c>
      <c r="N134" s="61"/>
      <c r="O134" s="61"/>
      <c r="P134" s="61"/>
      <c r="Q134" s="146"/>
    </row>
    <row r="135" spans="1:17" ht="43.5" customHeight="1">
      <c r="A135" s="106" t="s">
        <v>608</v>
      </c>
      <c r="B135" s="1164"/>
      <c r="C135" s="1184"/>
      <c r="D135" s="1186"/>
      <c r="E135" s="1184"/>
      <c r="F135" s="1331"/>
      <c r="G135" s="1331"/>
      <c r="H135" s="1333"/>
      <c r="I135" s="326" t="str">
        <f>IF('Mapa R. Fiscal'!Y138="","",'Mapa R. Fiscal'!Y138)</f>
        <v/>
      </c>
      <c r="J135" s="326" t="str">
        <f>IF('Mapa R. Fiscal'!AA138="","",'Mapa R. Fiscal'!AA138)</f>
        <v/>
      </c>
      <c r="K135" s="731"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26" t="str">
        <f>IF('Mapa R. Fiscal'!AD138="","",'Mapa R. Fiscal'!AD138)</f>
        <v/>
      </c>
      <c r="M135" s="265" t="str">
        <f>IF('Mapa R. Fiscal'!P138="","",'Mapa R. Fiscal'!P138)</f>
        <v/>
      </c>
      <c r="N135" s="61"/>
      <c r="O135" s="61"/>
      <c r="P135" s="61"/>
      <c r="Q135" s="146"/>
    </row>
    <row r="136" spans="1:17" ht="43.5" customHeight="1">
      <c r="A136" s="106" t="s">
        <v>609</v>
      </c>
      <c r="B136" s="1164"/>
      <c r="C136" s="1184"/>
      <c r="D136" s="1186"/>
      <c r="E136" s="1184"/>
      <c r="F136" s="1331"/>
      <c r="G136" s="1331"/>
      <c r="H136" s="1333"/>
      <c r="I136" s="326" t="str">
        <f>IF('Mapa R. Fiscal'!Y139="","",'Mapa R. Fiscal'!Y139)</f>
        <v/>
      </c>
      <c r="J136" s="326" t="str">
        <f>IF('Mapa R. Fiscal'!AA139="","",'Mapa R. Fiscal'!AA139)</f>
        <v/>
      </c>
      <c r="K136" s="731" t="str">
        <f t="shared" si="2"/>
        <v/>
      </c>
      <c r="L136" s="326" t="str">
        <f>IF('Mapa R. Fiscal'!AD139="","",'Mapa R. Fiscal'!AD139)</f>
        <v/>
      </c>
      <c r="M136" s="265" t="str">
        <f>IF('Mapa R. Fiscal'!P139="","",'Mapa R. Fiscal'!P139)</f>
        <v/>
      </c>
      <c r="N136" s="61"/>
      <c r="O136" s="61"/>
      <c r="P136" s="61"/>
      <c r="Q136" s="146"/>
    </row>
    <row r="137" spans="1:17" ht="43.5" customHeight="1">
      <c r="A137" s="106" t="s">
        <v>610</v>
      </c>
      <c r="B137" s="1164"/>
      <c r="C137" s="1184"/>
      <c r="D137" s="1186"/>
      <c r="E137" s="1184"/>
      <c r="F137" s="1331"/>
      <c r="G137" s="1331"/>
      <c r="H137" s="1333"/>
      <c r="I137" s="326" t="str">
        <f>IF('Mapa R. Fiscal'!Y140="","",'Mapa R. Fiscal'!Y140)</f>
        <v/>
      </c>
      <c r="J137" s="326" t="str">
        <f>IF('Mapa R. Fiscal'!AA140="","",'Mapa R. Fiscal'!AA140)</f>
        <v/>
      </c>
      <c r="K137" s="731" t="str">
        <f t="shared" si="2"/>
        <v/>
      </c>
      <c r="L137" s="326" t="str">
        <f>IF('Mapa R. Fiscal'!AD140="","",'Mapa R. Fiscal'!AD140)</f>
        <v/>
      </c>
      <c r="M137" s="265" t="str">
        <f>IF('Mapa R. Fiscal'!P140="","",'Mapa R. Fiscal'!P140)</f>
        <v/>
      </c>
      <c r="N137" s="61"/>
      <c r="O137" s="61"/>
      <c r="P137" s="61"/>
      <c r="Q137" s="146"/>
    </row>
    <row r="138" spans="1:17" ht="43.5" customHeight="1">
      <c r="A138" s="106" t="s">
        <v>611</v>
      </c>
      <c r="B138" s="1164"/>
      <c r="C138" s="1184"/>
      <c r="D138" s="1186"/>
      <c r="E138" s="1184"/>
      <c r="F138" s="1331"/>
      <c r="G138" s="1331"/>
      <c r="H138" s="1333"/>
      <c r="I138" s="326" t="str">
        <f>IF('Mapa R. Fiscal'!Y141="","",'Mapa R. Fiscal'!Y141)</f>
        <v/>
      </c>
      <c r="J138" s="326" t="str">
        <f>IF('Mapa R. Fiscal'!AA141="","",'Mapa R. Fiscal'!AA141)</f>
        <v/>
      </c>
      <c r="K138" s="731" t="str">
        <f t="shared" si="2"/>
        <v/>
      </c>
      <c r="L138" s="326" t="str">
        <f>IF('Mapa R. Fiscal'!AD141="","",'Mapa R. Fiscal'!AD141)</f>
        <v/>
      </c>
      <c r="M138" s="265" t="str">
        <f>IF('Mapa R. Fiscal'!P141="","",'Mapa R. Fiscal'!P141)</f>
        <v/>
      </c>
      <c r="N138" s="61"/>
      <c r="O138" s="61"/>
      <c r="P138" s="61"/>
      <c r="Q138" s="146"/>
    </row>
    <row r="139" spans="1:17" ht="43.5" customHeight="1">
      <c r="A139" s="106" t="s">
        <v>612</v>
      </c>
      <c r="B139" s="1163"/>
      <c r="C139" s="1183" t="str">
        <f>IF('Mapa R. Fiscal'!E142="","",'Mapa R. Fiscal'!E142)</f>
        <v/>
      </c>
      <c r="D139" s="1185"/>
      <c r="E139" s="1183" t="str">
        <f>IF('Mapa R. Fiscal'!D142="","",'Mapa R. Fiscal'!D142)</f>
        <v/>
      </c>
      <c r="F139" s="1330" t="str">
        <f>IF('Mapa R. Fiscal'!H142="","",'Mapa R. Fiscal'!H142)</f>
        <v/>
      </c>
      <c r="G139" s="1330" t="str">
        <f>IF('Mapa R. Fiscal'!L142="","",'Mapa R. Fiscal'!L142)</f>
        <v/>
      </c>
      <c r="H139" s="133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6" t="str">
        <f>IF('Mapa R. Fiscal'!Y142="","",'Mapa R. Fiscal'!Y142)</f>
        <v/>
      </c>
      <c r="J139" s="326" t="str">
        <f>IF('Mapa R. Fiscal'!AA142="","",'Mapa R. Fiscal'!AA142)</f>
        <v/>
      </c>
      <c r="K139" s="731" t="str">
        <f t="shared" si="2"/>
        <v/>
      </c>
      <c r="L139" s="326" t="str">
        <f>IF('Mapa R. Fiscal'!AD142="","",'Mapa R. Fiscal'!AD142)</f>
        <v/>
      </c>
      <c r="M139" s="265" t="str">
        <f>IF('Mapa R. Fiscal'!P142="","",'Mapa R. Fiscal'!P142)</f>
        <v/>
      </c>
      <c r="N139" s="61"/>
      <c r="O139" s="61"/>
      <c r="P139" s="61"/>
      <c r="Q139" s="146"/>
    </row>
    <row r="140" spans="1:17" ht="43.5" customHeight="1">
      <c r="A140" s="106" t="s">
        <v>617</v>
      </c>
      <c r="B140" s="1164"/>
      <c r="C140" s="1184"/>
      <c r="D140" s="1186"/>
      <c r="E140" s="1184"/>
      <c r="F140" s="1331"/>
      <c r="G140" s="1331"/>
      <c r="H140" s="1333"/>
      <c r="I140" s="326" t="str">
        <f>IF('Mapa R. Fiscal'!Y143="","",'Mapa R. Fiscal'!Y143)</f>
        <v/>
      </c>
      <c r="J140" s="326" t="str">
        <f>IF('Mapa R. Fiscal'!AA143="","",'Mapa R. Fiscal'!AA143)</f>
        <v/>
      </c>
      <c r="K140" s="731" t="str">
        <f t="shared" si="2"/>
        <v/>
      </c>
      <c r="L140" s="326" t="str">
        <f>IF('Mapa R. Fiscal'!AD143="","",'Mapa R. Fiscal'!AD143)</f>
        <v/>
      </c>
      <c r="M140" s="265" t="str">
        <f>IF('Mapa R. Fiscal'!P143="","",'Mapa R. Fiscal'!P143)</f>
        <v/>
      </c>
      <c r="N140" s="61"/>
      <c r="O140" s="61"/>
      <c r="P140" s="61"/>
      <c r="Q140" s="146"/>
    </row>
    <row r="141" spans="1:17" ht="43.5" customHeight="1">
      <c r="A141" s="106" t="s">
        <v>618</v>
      </c>
      <c r="B141" s="1164"/>
      <c r="C141" s="1184"/>
      <c r="D141" s="1186"/>
      <c r="E141" s="1184"/>
      <c r="F141" s="1331"/>
      <c r="G141" s="1331"/>
      <c r="H141" s="1333"/>
      <c r="I141" s="326" t="str">
        <f>IF('Mapa R. Fiscal'!Y144="","",'Mapa R. Fiscal'!Y144)</f>
        <v/>
      </c>
      <c r="J141" s="326" t="str">
        <f>IF('Mapa R. Fiscal'!AA144="","",'Mapa R. Fiscal'!AA144)</f>
        <v/>
      </c>
      <c r="K141" s="731" t="str">
        <f t="shared" si="2"/>
        <v/>
      </c>
      <c r="L141" s="326" t="str">
        <f>IF('Mapa R. Fiscal'!AD144="","",'Mapa R. Fiscal'!AD144)</f>
        <v/>
      </c>
      <c r="M141" s="265" t="str">
        <f>IF('Mapa R. Fiscal'!P144="","",'Mapa R. Fiscal'!P144)</f>
        <v/>
      </c>
      <c r="N141" s="61"/>
      <c r="O141" s="61"/>
      <c r="P141" s="61"/>
      <c r="Q141" s="146"/>
    </row>
    <row r="142" spans="1:17" ht="43.5" customHeight="1">
      <c r="A142" s="106" t="s">
        <v>619</v>
      </c>
      <c r="B142" s="1164"/>
      <c r="C142" s="1184"/>
      <c r="D142" s="1186"/>
      <c r="E142" s="1184"/>
      <c r="F142" s="1331"/>
      <c r="G142" s="1331"/>
      <c r="H142" s="1333"/>
      <c r="I142" s="326" t="str">
        <f>IF('Mapa R. Fiscal'!Y145="","",'Mapa R. Fiscal'!Y145)</f>
        <v/>
      </c>
      <c r="J142" s="326" t="str">
        <f>IF('Mapa R. Fiscal'!AA145="","",'Mapa R. Fiscal'!AA145)</f>
        <v/>
      </c>
      <c r="K142" s="731" t="str">
        <f t="shared" si="2"/>
        <v/>
      </c>
      <c r="L142" s="326" t="str">
        <f>IF('Mapa R. Fiscal'!AD145="","",'Mapa R. Fiscal'!AD145)</f>
        <v/>
      </c>
      <c r="M142" s="265" t="str">
        <f>IF('Mapa R. Fiscal'!P145="","",'Mapa R. Fiscal'!P145)</f>
        <v/>
      </c>
      <c r="N142" s="61"/>
      <c r="O142" s="61"/>
      <c r="P142" s="61"/>
      <c r="Q142" s="146"/>
    </row>
    <row r="143" spans="1:17" ht="43.5" customHeight="1">
      <c r="A143" s="106" t="s">
        <v>620</v>
      </c>
      <c r="B143" s="1164"/>
      <c r="C143" s="1184"/>
      <c r="D143" s="1186"/>
      <c r="E143" s="1184"/>
      <c r="F143" s="1331"/>
      <c r="G143" s="1331"/>
      <c r="H143" s="1333"/>
      <c r="I143" s="326" t="str">
        <f>IF('Mapa R. Fiscal'!Y146="","",'Mapa R. Fiscal'!Y146)</f>
        <v/>
      </c>
      <c r="J143" s="326" t="str">
        <f>IF('Mapa R. Fiscal'!AA146="","",'Mapa R. Fiscal'!AA146)</f>
        <v/>
      </c>
      <c r="K143" s="731" t="str">
        <f t="shared" si="2"/>
        <v/>
      </c>
      <c r="L143" s="326" t="str">
        <f>IF('Mapa R. Fiscal'!AD146="","",'Mapa R. Fiscal'!AD146)</f>
        <v/>
      </c>
      <c r="M143" s="265" t="str">
        <f>IF('Mapa R. Fiscal'!P146="","",'Mapa R. Fiscal'!P146)</f>
        <v/>
      </c>
      <c r="N143" s="61"/>
      <c r="O143" s="61"/>
      <c r="P143" s="61"/>
      <c r="Q143" s="146"/>
    </row>
    <row r="144" spans="1:17" ht="43.5" customHeight="1">
      <c r="A144" s="106" t="s">
        <v>621</v>
      </c>
      <c r="B144" s="1164"/>
      <c r="C144" s="1184"/>
      <c r="D144" s="1186"/>
      <c r="E144" s="1184"/>
      <c r="F144" s="1331"/>
      <c r="G144" s="1331"/>
      <c r="H144" s="1333"/>
      <c r="I144" s="326" t="str">
        <f>IF('Mapa R. Fiscal'!Y147="","",'Mapa R. Fiscal'!Y147)</f>
        <v/>
      </c>
      <c r="J144" s="326" t="str">
        <f>IF('Mapa R. Fiscal'!AA147="","",'Mapa R. Fiscal'!AA147)</f>
        <v/>
      </c>
      <c r="K144" s="731" t="str">
        <f t="shared" si="2"/>
        <v/>
      </c>
      <c r="L144" s="326" t="str">
        <f>IF('Mapa R. Fiscal'!AD147="","",'Mapa R. Fiscal'!AD147)</f>
        <v/>
      </c>
      <c r="M144" s="265" t="str">
        <f>IF('Mapa R. Fiscal'!P147="","",'Mapa R. Fiscal'!P147)</f>
        <v/>
      </c>
      <c r="N144" s="61"/>
      <c r="O144" s="61"/>
      <c r="P144" s="61"/>
      <c r="Q144" s="146"/>
    </row>
    <row r="145" spans="1:17" ht="43.5" customHeight="1">
      <c r="A145" s="106" t="s">
        <v>622</v>
      </c>
      <c r="B145" s="1163"/>
      <c r="C145" s="1183" t="str">
        <f>IF('Mapa R. Fiscal'!E148="","",'Mapa R. Fiscal'!E148)</f>
        <v/>
      </c>
      <c r="D145" s="1185"/>
      <c r="E145" s="1183" t="str">
        <f>IF('Mapa R. Fiscal'!D148="","",'Mapa R. Fiscal'!D148)</f>
        <v/>
      </c>
      <c r="F145" s="1330" t="str">
        <f>IF('Mapa R. Fiscal'!H148="","",'Mapa R. Fiscal'!H148)</f>
        <v/>
      </c>
      <c r="G145" s="1330" t="str">
        <f>IF('Mapa R. Fiscal'!L148="","",'Mapa R. Fiscal'!L148)</f>
        <v/>
      </c>
      <c r="H145" s="133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6" t="str">
        <f>IF('Mapa R. Fiscal'!Y148="","",'Mapa R. Fiscal'!Y148)</f>
        <v/>
      </c>
      <c r="J145" s="326" t="str">
        <f>IF('Mapa R. Fiscal'!AA148="","",'Mapa R. Fiscal'!AA148)</f>
        <v/>
      </c>
      <c r="K145" s="731" t="str">
        <f t="shared" si="2"/>
        <v/>
      </c>
      <c r="L145" s="326" t="str">
        <f>IF('Mapa R. Fiscal'!AD148="","",'Mapa R. Fiscal'!AD148)</f>
        <v/>
      </c>
      <c r="M145" s="265" t="str">
        <f>IF('Mapa R. Fiscal'!P148="","",'Mapa R. Fiscal'!P148)</f>
        <v/>
      </c>
      <c r="N145" s="61"/>
      <c r="O145" s="61"/>
      <c r="P145" s="61"/>
      <c r="Q145" s="146"/>
    </row>
    <row r="146" spans="1:17" ht="43.5" customHeight="1">
      <c r="A146" s="106" t="s">
        <v>623</v>
      </c>
      <c r="B146" s="1164"/>
      <c r="C146" s="1184"/>
      <c r="D146" s="1186"/>
      <c r="E146" s="1184"/>
      <c r="F146" s="1331"/>
      <c r="G146" s="1331"/>
      <c r="H146" s="1333"/>
      <c r="I146" s="326" t="str">
        <f>IF('Mapa R. Fiscal'!Y149="","",'Mapa R. Fiscal'!Y149)</f>
        <v/>
      </c>
      <c r="J146" s="326" t="str">
        <f>IF('Mapa R. Fiscal'!AA149="","",'Mapa R. Fiscal'!AA149)</f>
        <v/>
      </c>
      <c r="K146" s="731" t="str">
        <f t="shared" si="2"/>
        <v/>
      </c>
      <c r="L146" s="326" t="str">
        <f>IF('Mapa R. Fiscal'!AD149="","",'Mapa R. Fiscal'!AD149)</f>
        <v/>
      </c>
      <c r="M146" s="265" t="str">
        <f>IF('Mapa R. Fiscal'!P149="","",'Mapa R. Fiscal'!P149)</f>
        <v/>
      </c>
      <c r="N146" s="61"/>
      <c r="O146" s="61"/>
      <c r="P146" s="61"/>
      <c r="Q146" s="146"/>
    </row>
    <row r="147" spans="1:17" ht="43.5" customHeight="1">
      <c r="A147" s="106" t="s">
        <v>624</v>
      </c>
      <c r="B147" s="1164"/>
      <c r="C147" s="1184"/>
      <c r="D147" s="1186"/>
      <c r="E147" s="1184"/>
      <c r="F147" s="1331"/>
      <c r="G147" s="1331"/>
      <c r="H147" s="1333"/>
      <c r="I147" s="326" t="str">
        <f>IF('Mapa R. Fiscal'!Y150="","",'Mapa R. Fiscal'!Y150)</f>
        <v/>
      </c>
      <c r="J147" s="326" t="str">
        <f>IF('Mapa R. Fiscal'!AA150="","",'Mapa R. Fiscal'!AA150)</f>
        <v/>
      </c>
      <c r="K147" s="731" t="str">
        <f t="shared" si="2"/>
        <v/>
      </c>
      <c r="L147" s="326" t="str">
        <f>IF('Mapa R. Fiscal'!AD150="","",'Mapa R. Fiscal'!AD150)</f>
        <v/>
      </c>
      <c r="M147" s="265" t="str">
        <f>IF('Mapa R. Fiscal'!P150="","",'Mapa R. Fiscal'!P150)</f>
        <v/>
      </c>
      <c r="N147" s="61"/>
      <c r="O147" s="61"/>
      <c r="P147" s="61"/>
      <c r="Q147" s="146"/>
    </row>
    <row r="148" spans="1:17" ht="43.5" customHeight="1">
      <c r="A148" s="106" t="s">
        <v>625</v>
      </c>
      <c r="B148" s="1164"/>
      <c r="C148" s="1184"/>
      <c r="D148" s="1186"/>
      <c r="E148" s="1184"/>
      <c r="F148" s="1331"/>
      <c r="G148" s="1331"/>
      <c r="H148" s="1333"/>
      <c r="I148" s="326" t="str">
        <f>IF('Mapa R. Fiscal'!Y151="","",'Mapa R. Fiscal'!Y151)</f>
        <v/>
      </c>
      <c r="J148" s="326" t="str">
        <f>IF('Mapa R. Fiscal'!AA151="","",'Mapa R. Fiscal'!AA151)</f>
        <v/>
      </c>
      <c r="K148" s="731" t="str">
        <f t="shared" si="2"/>
        <v/>
      </c>
      <c r="L148" s="326" t="str">
        <f>IF('Mapa R. Fiscal'!AD151="","",'Mapa R. Fiscal'!AD151)</f>
        <v/>
      </c>
      <c r="M148" s="265" t="str">
        <f>IF('Mapa R. Fiscal'!P151="","",'Mapa R. Fiscal'!P151)</f>
        <v/>
      </c>
      <c r="N148" s="61"/>
      <c r="O148" s="61"/>
      <c r="P148" s="61"/>
      <c r="Q148" s="146"/>
    </row>
    <row r="149" spans="1:17" ht="43.5" customHeight="1">
      <c r="A149" s="106" t="s">
        <v>626</v>
      </c>
      <c r="B149" s="1164"/>
      <c r="C149" s="1184"/>
      <c r="D149" s="1186"/>
      <c r="E149" s="1184"/>
      <c r="F149" s="1331"/>
      <c r="G149" s="1331"/>
      <c r="H149" s="1333"/>
      <c r="I149" s="326" t="str">
        <f>IF('Mapa R. Fiscal'!Y152="","",'Mapa R. Fiscal'!Y152)</f>
        <v/>
      </c>
      <c r="J149" s="326" t="str">
        <f>IF('Mapa R. Fiscal'!AA152="","",'Mapa R. Fiscal'!AA152)</f>
        <v/>
      </c>
      <c r="K149" s="731" t="str">
        <f t="shared" si="2"/>
        <v/>
      </c>
      <c r="L149" s="326" t="str">
        <f>IF('Mapa R. Fiscal'!AD152="","",'Mapa R. Fiscal'!AD152)</f>
        <v/>
      </c>
      <c r="M149" s="265" t="str">
        <f>IF('Mapa R. Fiscal'!P152="","",'Mapa R. Fiscal'!P152)</f>
        <v/>
      </c>
      <c r="N149" s="61"/>
      <c r="O149" s="61"/>
      <c r="P149" s="61"/>
      <c r="Q149" s="146"/>
    </row>
    <row r="150" spans="1:17" ht="43.5" customHeight="1">
      <c r="A150" s="106" t="s">
        <v>627</v>
      </c>
      <c r="B150" s="1164"/>
      <c r="C150" s="1184"/>
      <c r="D150" s="1186"/>
      <c r="E150" s="1184"/>
      <c r="F150" s="1331"/>
      <c r="G150" s="1331"/>
      <c r="H150" s="1333"/>
      <c r="I150" s="326" t="str">
        <f>IF('Mapa R. Fiscal'!Y153="","",'Mapa R. Fiscal'!Y153)</f>
        <v/>
      </c>
      <c r="J150" s="326" t="str">
        <f>IF('Mapa R. Fiscal'!AA153="","",'Mapa R. Fiscal'!AA153)</f>
        <v/>
      </c>
      <c r="K150" s="731" t="str">
        <f t="shared" si="2"/>
        <v/>
      </c>
      <c r="L150" s="326" t="str">
        <f>IF('Mapa R. Fiscal'!AD153="","",'Mapa R. Fiscal'!AD153)</f>
        <v/>
      </c>
      <c r="M150" s="265" t="str">
        <f>IF('Mapa R. Fiscal'!P153="","",'Mapa R. Fiscal'!P153)</f>
        <v/>
      </c>
      <c r="N150" s="61"/>
      <c r="O150" s="61"/>
      <c r="P150" s="61"/>
      <c r="Q150" s="146"/>
    </row>
    <row r="151" spans="1:17" ht="43.5" customHeight="1">
      <c r="A151" s="106" t="s">
        <v>628</v>
      </c>
      <c r="B151" s="1163"/>
      <c r="C151" s="1183" t="str">
        <f>IF('Mapa R. Fiscal'!E154="","",'Mapa R. Fiscal'!E154)</f>
        <v/>
      </c>
      <c r="D151" s="1185"/>
      <c r="E151" s="1183" t="str">
        <f>IF('Mapa R. Fiscal'!D154="","",'Mapa R. Fiscal'!D154)</f>
        <v/>
      </c>
      <c r="F151" s="1330" t="str">
        <f>IF('Mapa R. Fiscal'!H154="","",'Mapa R. Fiscal'!H154)</f>
        <v/>
      </c>
      <c r="G151" s="1330" t="str">
        <f>IF('Mapa R. Fiscal'!L154="","",'Mapa R. Fiscal'!L154)</f>
        <v/>
      </c>
      <c r="H151" s="133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6" t="str">
        <f>IF('Mapa R. Fiscal'!Y154="","",'Mapa R. Fiscal'!Y154)</f>
        <v/>
      </c>
      <c r="J151" s="326" t="str">
        <f>IF('Mapa R. Fiscal'!AA154="","",'Mapa R. Fiscal'!AA154)</f>
        <v/>
      </c>
      <c r="K151" s="731" t="str">
        <f t="shared" si="2"/>
        <v/>
      </c>
      <c r="L151" s="326" t="str">
        <f>IF('Mapa R. Fiscal'!AD154="","",'Mapa R. Fiscal'!AD154)</f>
        <v/>
      </c>
      <c r="M151" s="265" t="str">
        <f>IF('Mapa R. Fiscal'!P154="","",'Mapa R. Fiscal'!P154)</f>
        <v/>
      </c>
      <c r="N151" s="61"/>
      <c r="O151" s="61"/>
      <c r="P151" s="61"/>
      <c r="Q151" s="146"/>
    </row>
    <row r="152" spans="1:17" ht="43.5" customHeight="1">
      <c r="A152" s="106" t="s">
        <v>629</v>
      </c>
      <c r="B152" s="1164"/>
      <c r="C152" s="1184"/>
      <c r="D152" s="1186"/>
      <c r="E152" s="1184"/>
      <c r="F152" s="1331"/>
      <c r="G152" s="1331"/>
      <c r="H152" s="1333"/>
      <c r="I152" s="326" t="str">
        <f>IF('Mapa R. Fiscal'!Y155="","",'Mapa R. Fiscal'!Y155)</f>
        <v/>
      </c>
      <c r="J152" s="326" t="str">
        <f>IF('Mapa R. Fiscal'!AA155="","",'Mapa R. Fiscal'!AA155)</f>
        <v/>
      </c>
      <c r="K152" s="731" t="str">
        <f t="shared" si="2"/>
        <v/>
      </c>
      <c r="L152" s="326" t="str">
        <f>IF('Mapa R. Fiscal'!AD155="","",'Mapa R. Fiscal'!AD155)</f>
        <v/>
      </c>
      <c r="M152" s="265" t="str">
        <f>IF('Mapa R. Fiscal'!P155="","",'Mapa R. Fiscal'!P155)</f>
        <v/>
      </c>
      <c r="N152" s="61"/>
      <c r="O152" s="61"/>
      <c r="P152" s="61"/>
      <c r="Q152" s="146"/>
    </row>
    <row r="153" spans="1:17" ht="43.5" customHeight="1">
      <c r="A153" s="106" t="s">
        <v>630</v>
      </c>
      <c r="B153" s="1164"/>
      <c r="C153" s="1184"/>
      <c r="D153" s="1186"/>
      <c r="E153" s="1184"/>
      <c r="F153" s="1331"/>
      <c r="G153" s="1331"/>
      <c r="H153" s="1333"/>
      <c r="I153" s="326" t="str">
        <f>IF('Mapa R. Fiscal'!Y156="","",'Mapa R. Fiscal'!Y156)</f>
        <v/>
      </c>
      <c r="J153" s="326" t="str">
        <f>IF('Mapa R. Fiscal'!AA156="","",'Mapa R. Fiscal'!AA156)</f>
        <v/>
      </c>
      <c r="K153" s="731" t="str">
        <f t="shared" si="2"/>
        <v/>
      </c>
      <c r="L153" s="326" t="str">
        <f>IF('Mapa R. Fiscal'!AD156="","",'Mapa R. Fiscal'!AD156)</f>
        <v/>
      </c>
      <c r="M153" s="265" t="str">
        <f>IF('Mapa R. Fiscal'!P156="","",'Mapa R. Fiscal'!P156)</f>
        <v/>
      </c>
      <c r="N153" s="61"/>
      <c r="O153" s="61"/>
      <c r="P153" s="61"/>
      <c r="Q153" s="146"/>
    </row>
    <row r="154" spans="1:17" ht="43.5" customHeight="1">
      <c r="A154" s="106" t="s">
        <v>631</v>
      </c>
      <c r="B154" s="1164"/>
      <c r="C154" s="1184"/>
      <c r="D154" s="1186"/>
      <c r="E154" s="1184"/>
      <c r="F154" s="1331"/>
      <c r="G154" s="1331"/>
      <c r="H154" s="1333"/>
      <c r="I154" s="326" t="str">
        <f>IF('Mapa R. Fiscal'!Y157="","",'Mapa R. Fiscal'!Y157)</f>
        <v/>
      </c>
      <c r="J154" s="326" t="str">
        <f>IF('Mapa R. Fiscal'!AA157="","",'Mapa R. Fiscal'!AA157)</f>
        <v/>
      </c>
      <c r="K154" s="731" t="str">
        <f t="shared" si="2"/>
        <v/>
      </c>
      <c r="L154" s="326" t="str">
        <f>IF('Mapa R. Fiscal'!AD157="","",'Mapa R. Fiscal'!AD157)</f>
        <v/>
      </c>
      <c r="M154" s="265" t="str">
        <f>IF('Mapa R. Fiscal'!P157="","",'Mapa R. Fiscal'!P157)</f>
        <v/>
      </c>
      <c r="N154" s="61"/>
      <c r="O154" s="61"/>
      <c r="P154" s="61"/>
      <c r="Q154" s="146"/>
    </row>
    <row r="155" spans="1:17" ht="43.5" customHeight="1">
      <c r="A155" s="106" t="s">
        <v>632</v>
      </c>
      <c r="B155" s="1164"/>
      <c r="C155" s="1184"/>
      <c r="D155" s="1186"/>
      <c r="E155" s="1184"/>
      <c r="F155" s="1331"/>
      <c r="G155" s="1331"/>
      <c r="H155" s="1333"/>
      <c r="I155" s="326" t="str">
        <f>IF('Mapa R. Fiscal'!Y158="","",'Mapa R. Fiscal'!Y158)</f>
        <v/>
      </c>
      <c r="J155" s="326" t="str">
        <f>IF('Mapa R. Fiscal'!AA158="","",'Mapa R. Fiscal'!AA158)</f>
        <v/>
      </c>
      <c r="K155" s="731" t="str">
        <f t="shared" si="2"/>
        <v/>
      </c>
      <c r="L155" s="326" t="str">
        <f>IF('Mapa R. Fiscal'!AD158="","",'Mapa R. Fiscal'!AD158)</f>
        <v/>
      </c>
      <c r="M155" s="265" t="str">
        <f>IF('Mapa R. Fiscal'!P158="","",'Mapa R. Fiscal'!P158)</f>
        <v/>
      </c>
      <c r="N155" s="61"/>
      <c r="O155" s="61"/>
      <c r="P155" s="61"/>
      <c r="Q155" s="146"/>
    </row>
    <row r="156" spans="1:17" ht="43.5" customHeight="1">
      <c r="A156" s="106" t="s">
        <v>633</v>
      </c>
      <c r="B156" s="1164"/>
      <c r="C156" s="1184"/>
      <c r="D156" s="1186"/>
      <c r="E156" s="1184"/>
      <c r="F156" s="1331"/>
      <c r="G156" s="1331"/>
      <c r="H156" s="1333"/>
      <c r="I156" s="326" t="str">
        <f>IF('Mapa R. Fiscal'!Y159="","",'Mapa R. Fiscal'!Y159)</f>
        <v/>
      </c>
      <c r="J156" s="326" t="str">
        <f>IF('Mapa R. Fiscal'!AA159="","",'Mapa R. Fiscal'!AA159)</f>
        <v/>
      </c>
      <c r="K156" s="731" t="str">
        <f t="shared" si="2"/>
        <v/>
      </c>
      <c r="L156" s="326" t="str">
        <f>IF('Mapa R. Fiscal'!AD159="","",'Mapa R. Fiscal'!AD159)</f>
        <v/>
      </c>
      <c r="M156" s="265" t="str">
        <f>IF('Mapa R. Fiscal'!P159="","",'Mapa R. Fiscal'!P159)</f>
        <v/>
      </c>
      <c r="N156" s="61"/>
      <c r="O156" s="61"/>
      <c r="P156" s="61"/>
      <c r="Q156" s="146"/>
    </row>
    <row r="157" spans="1:17" ht="43.5" customHeight="1">
      <c r="A157" s="106" t="s">
        <v>634</v>
      </c>
      <c r="B157" s="1163"/>
      <c r="C157" s="1183" t="str">
        <f>IF('Mapa R. Fiscal'!E160="","",'Mapa R. Fiscal'!E160)</f>
        <v/>
      </c>
      <c r="D157" s="1185"/>
      <c r="E157" s="1183" t="str">
        <f>IF('Mapa R. Fiscal'!D160="","",'Mapa R. Fiscal'!D160)</f>
        <v/>
      </c>
      <c r="F157" s="1330" t="str">
        <f>IF('Mapa R. Fiscal'!H160="","",'Mapa R. Fiscal'!H160)</f>
        <v/>
      </c>
      <c r="G157" s="1330" t="str">
        <f>IF('Mapa R. Fiscal'!L160="","",'Mapa R. Fiscal'!L160)</f>
        <v/>
      </c>
      <c r="H157" s="133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6" t="str">
        <f>IF('Mapa R. Fiscal'!Y160="","",'Mapa R. Fiscal'!Y160)</f>
        <v/>
      </c>
      <c r="J157" s="326" t="str">
        <f>IF('Mapa R. Fiscal'!AA160="","",'Mapa R. Fiscal'!AA160)</f>
        <v/>
      </c>
      <c r="K157" s="731" t="str">
        <f t="shared" si="2"/>
        <v/>
      </c>
      <c r="L157" s="326" t="str">
        <f>IF('Mapa R. Fiscal'!AD160="","",'Mapa R. Fiscal'!AD160)</f>
        <v/>
      </c>
      <c r="M157" s="265" t="str">
        <f>IF('Mapa R. Fiscal'!P160="","",'Mapa R. Fiscal'!P160)</f>
        <v/>
      </c>
      <c r="N157" s="61"/>
      <c r="O157" s="61"/>
      <c r="P157" s="61"/>
      <c r="Q157" s="146"/>
    </row>
    <row r="158" spans="1:17" ht="43.5" customHeight="1">
      <c r="A158" s="106" t="s">
        <v>635</v>
      </c>
      <c r="B158" s="1164"/>
      <c r="C158" s="1184"/>
      <c r="D158" s="1186"/>
      <c r="E158" s="1184"/>
      <c r="F158" s="1331"/>
      <c r="G158" s="1331"/>
      <c r="H158" s="1333"/>
      <c r="I158" s="326" t="str">
        <f>IF('Mapa R. Fiscal'!Y161="","",'Mapa R. Fiscal'!Y161)</f>
        <v/>
      </c>
      <c r="J158" s="326" t="str">
        <f>IF('Mapa R. Fiscal'!AA161="","",'Mapa R. Fiscal'!AA161)</f>
        <v/>
      </c>
      <c r="K158" s="731" t="str">
        <f t="shared" si="2"/>
        <v/>
      </c>
      <c r="L158" s="326" t="str">
        <f>IF('Mapa R. Fiscal'!AD161="","",'Mapa R. Fiscal'!AD161)</f>
        <v/>
      </c>
      <c r="M158" s="265" t="str">
        <f>IF('Mapa R. Fiscal'!P161="","",'Mapa R. Fiscal'!P161)</f>
        <v/>
      </c>
      <c r="N158" s="61"/>
      <c r="O158" s="61"/>
      <c r="P158" s="61"/>
      <c r="Q158" s="146"/>
    </row>
    <row r="159" spans="1:17" ht="43.5" customHeight="1">
      <c r="A159" s="106" t="s">
        <v>636</v>
      </c>
      <c r="B159" s="1164"/>
      <c r="C159" s="1184"/>
      <c r="D159" s="1186"/>
      <c r="E159" s="1184"/>
      <c r="F159" s="1331"/>
      <c r="G159" s="1331"/>
      <c r="H159" s="1333"/>
      <c r="I159" s="326" t="str">
        <f>IF('Mapa R. Fiscal'!Y162="","",'Mapa R. Fiscal'!Y162)</f>
        <v/>
      </c>
      <c r="J159" s="326" t="str">
        <f>IF('Mapa R. Fiscal'!AA162="","",'Mapa R. Fiscal'!AA162)</f>
        <v/>
      </c>
      <c r="K159" s="731" t="str">
        <f t="shared" si="2"/>
        <v/>
      </c>
      <c r="L159" s="326" t="str">
        <f>IF('Mapa R. Fiscal'!AD162="","",'Mapa R. Fiscal'!AD162)</f>
        <v/>
      </c>
      <c r="M159" s="265" t="str">
        <f>IF('Mapa R. Fiscal'!P162="","",'Mapa R. Fiscal'!P162)</f>
        <v/>
      </c>
      <c r="N159" s="61"/>
      <c r="O159" s="61"/>
      <c r="P159" s="61"/>
      <c r="Q159" s="146"/>
    </row>
    <row r="160" spans="1:17" ht="43.5" customHeight="1">
      <c r="A160" s="106" t="s">
        <v>637</v>
      </c>
      <c r="B160" s="1164"/>
      <c r="C160" s="1184"/>
      <c r="D160" s="1186"/>
      <c r="E160" s="1184"/>
      <c r="F160" s="1331"/>
      <c r="G160" s="1331"/>
      <c r="H160" s="1333"/>
      <c r="I160" s="326" t="str">
        <f>IF('Mapa R. Fiscal'!Y163="","",'Mapa R. Fiscal'!Y163)</f>
        <v/>
      </c>
      <c r="J160" s="326" t="str">
        <f>IF('Mapa R. Fiscal'!AA163="","",'Mapa R. Fiscal'!AA163)</f>
        <v/>
      </c>
      <c r="K160" s="731" t="str">
        <f t="shared" si="2"/>
        <v/>
      </c>
      <c r="L160" s="326" t="str">
        <f>IF('Mapa R. Fiscal'!AD163="","",'Mapa R. Fiscal'!AD163)</f>
        <v/>
      </c>
      <c r="M160" s="265" t="str">
        <f>IF('Mapa R. Fiscal'!P163="","",'Mapa R. Fiscal'!P163)</f>
        <v/>
      </c>
      <c r="N160" s="61"/>
      <c r="O160" s="61"/>
      <c r="P160" s="61"/>
      <c r="Q160" s="146"/>
    </row>
    <row r="161" spans="1:17" ht="43.5" customHeight="1">
      <c r="A161" s="106" t="s">
        <v>638</v>
      </c>
      <c r="B161" s="1164"/>
      <c r="C161" s="1184"/>
      <c r="D161" s="1186"/>
      <c r="E161" s="1184"/>
      <c r="F161" s="1331"/>
      <c r="G161" s="1331"/>
      <c r="H161" s="1333"/>
      <c r="I161" s="326" t="str">
        <f>IF('Mapa R. Fiscal'!Y164="","",'Mapa R. Fiscal'!Y164)</f>
        <v/>
      </c>
      <c r="J161" s="326" t="str">
        <f>IF('Mapa R. Fiscal'!AA164="","",'Mapa R. Fiscal'!AA164)</f>
        <v/>
      </c>
      <c r="K161" s="731" t="str">
        <f t="shared" si="2"/>
        <v/>
      </c>
      <c r="L161" s="326" t="str">
        <f>IF('Mapa R. Fiscal'!AD164="","",'Mapa R. Fiscal'!AD164)</f>
        <v/>
      </c>
      <c r="M161" s="265" t="str">
        <f>IF('Mapa R. Fiscal'!P164="","",'Mapa R. Fiscal'!P164)</f>
        <v/>
      </c>
      <c r="N161" s="61"/>
      <c r="O161" s="61"/>
      <c r="P161" s="61"/>
      <c r="Q161" s="146"/>
    </row>
    <row r="162" spans="1:17" ht="43.5" customHeight="1">
      <c r="A162" s="106" t="s">
        <v>639</v>
      </c>
      <c r="B162" s="1164"/>
      <c r="C162" s="1184"/>
      <c r="D162" s="1186"/>
      <c r="E162" s="1184"/>
      <c r="F162" s="1331"/>
      <c r="G162" s="1331"/>
      <c r="H162" s="1333"/>
      <c r="I162" s="326" t="str">
        <f>IF('Mapa R. Fiscal'!Y165="","",'Mapa R. Fiscal'!Y165)</f>
        <v/>
      </c>
      <c r="J162" s="326" t="str">
        <f>IF('Mapa R. Fiscal'!AA165="","",'Mapa R. Fiscal'!AA165)</f>
        <v/>
      </c>
      <c r="K162" s="731" t="str">
        <f t="shared" si="2"/>
        <v/>
      </c>
      <c r="L162" s="326" t="str">
        <f>IF('Mapa R. Fiscal'!AD165="","",'Mapa R. Fiscal'!AD165)</f>
        <v/>
      </c>
      <c r="M162" s="265" t="str">
        <f>IF('Mapa R. Fiscal'!P165="","",'Mapa R. Fiscal'!P165)</f>
        <v/>
      </c>
      <c r="N162" s="61"/>
      <c r="O162" s="61"/>
      <c r="P162" s="61"/>
      <c r="Q162" s="146"/>
    </row>
    <row r="163" spans="1:17" ht="43.5" customHeight="1">
      <c r="A163" s="106" t="s">
        <v>640</v>
      </c>
      <c r="B163" s="1163"/>
      <c r="C163" s="1183" t="str">
        <f>IF('Mapa R. Fiscal'!E166="","",'Mapa R. Fiscal'!E166)</f>
        <v/>
      </c>
      <c r="D163" s="1185"/>
      <c r="E163" s="1183" t="str">
        <f>IF('Mapa R. Fiscal'!D166="","",'Mapa R. Fiscal'!D166)</f>
        <v/>
      </c>
      <c r="F163" s="1330" t="str">
        <f>IF('Mapa R. Fiscal'!H166="","",'Mapa R. Fiscal'!H166)</f>
        <v/>
      </c>
      <c r="G163" s="1330" t="str">
        <f>IF('Mapa R. Fiscal'!L166="","",'Mapa R. Fiscal'!L166)</f>
        <v/>
      </c>
      <c r="H163" s="133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6" t="str">
        <f>IF('Mapa R. Fiscal'!Y166="","",'Mapa R. Fiscal'!Y166)</f>
        <v/>
      </c>
      <c r="J163" s="326" t="str">
        <f>IF('Mapa R. Fiscal'!AA166="","",'Mapa R. Fiscal'!AA166)</f>
        <v/>
      </c>
      <c r="K163" s="731" t="str">
        <f t="shared" si="2"/>
        <v/>
      </c>
      <c r="L163" s="326" t="str">
        <f>IF('Mapa R. Fiscal'!AD166="","",'Mapa R. Fiscal'!AD166)</f>
        <v/>
      </c>
      <c r="M163" s="265" t="str">
        <f>IF('Mapa R. Fiscal'!P166="","",'Mapa R. Fiscal'!P166)</f>
        <v/>
      </c>
      <c r="N163" s="61"/>
      <c r="O163" s="61"/>
      <c r="P163" s="61"/>
      <c r="Q163" s="146"/>
    </row>
    <row r="164" spans="1:17" ht="43.5" customHeight="1">
      <c r="A164" s="106" t="s">
        <v>641</v>
      </c>
      <c r="B164" s="1164"/>
      <c r="C164" s="1184"/>
      <c r="D164" s="1186"/>
      <c r="E164" s="1184"/>
      <c r="F164" s="1331"/>
      <c r="G164" s="1331"/>
      <c r="H164" s="1333"/>
      <c r="I164" s="326" t="str">
        <f>IF('Mapa R. Fiscal'!Y167="","",'Mapa R. Fiscal'!Y167)</f>
        <v/>
      </c>
      <c r="J164" s="326" t="str">
        <f>IF('Mapa R. Fiscal'!AA167="","",'Mapa R. Fiscal'!AA167)</f>
        <v/>
      </c>
      <c r="K164" s="731" t="str">
        <f t="shared" si="2"/>
        <v/>
      </c>
      <c r="L164" s="326" t="str">
        <f>IF('Mapa R. Fiscal'!AD167="","",'Mapa R. Fiscal'!AD167)</f>
        <v/>
      </c>
      <c r="M164" s="265" t="str">
        <f>IF('Mapa R. Fiscal'!P167="","",'Mapa R. Fiscal'!P167)</f>
        <v/>
      </c>
      <c r="N164" s="61"/>
      <c r="O164" s="61"/>
      <c r="P164" s="61"/>
      <c r="Q164" s="146"/>
    </row>
    <row r="165" spans="1:17" ht="43.5" customHeight="1">
      <c r="A165" s="106" t="s">
        <v>642</v>
      </c>
      <c r="B165" s="1164"/>
      <c r="C165" s="1184"/>
      <c r="D165" s="1186"/>
      <c r="E165" s="1184"/>
      <c r="F165" s="1331"/>
      <c r="G165" s="1331"/>
      <c r="H165" s="1333"/>
      <c r="I165" s="326" t="str">
        <f>IF('Mapa R. Fiscal'!Y168="","",'Mapa R. Fiscal'!Y168)</f>
        <v/>
      </c>
      <c r="J165" s="326" t="str">
        <f>IF('Mapa R. Fiscal'!AA168="","",'Mapa R. Fiscal'!AA168)</f>
        <v/>
      </c>
      <c r="K165" s="731" t="str">
        <f t="shared" si="2"/>
        <v/>
      </c>
      <c r="L165" s="326" t="str">
        <f>IF('Mapa R. Fiscal'!AD168="","",'Mapa R. Fiscal'!AD168)</f>
        <v/>
      </c>
      <c r="M165" s="265" t="str">
        <f>IF('Mapa R. Fiscal'!P168="","",'Mapa R. Fiscal'!P168)</f>
        <v/>
      </c>
      <c r="N165" s="61"/>
      <c r="O165" s="61"/>
      <c r="P165" s="61"/>
      <c r="Q165" s="146"/>
    </row>
    <row r="166" spans="1:17" ht="43.5" customHeight="1">
      <c r="A166" s="106" t="s">
        <v>643</v>
      </c>
      <c r="B166" s="1164"/>
      <c r="C166" s="1184"/>
      <c r="D166" s="1186"/>
      <c r="E166" s="1184"/>
      <c r="F166" s="1331"/>
      <c r="G166" s="1331"/>
      <c r="H166" s="1333"/>
      <c r="I166" s="326" t="str">
        <f>IF('Mapa R. Fiscal'!Y169="","",'Mapa R. Fiscal'!Y169)</f>
        <v/>
      </c>
      <c r="J166" s="326" t="str">
        <f>IF('Mapa R. Fiscal'!AA169="","",'Mapa R. Fiscal'!AA169)</f>
        <v/>
      </c>
      <c r="K166" s="731" t="str">
        <f t="shared" si="2"/>
        <v/>
      </c>
      <c r="L166" s="326" t="str">
        <f>IF('Mapa R. Fiscal'!AD169="","",'Mapa R. Fiscal'!AD169)</f>
        <v/>
      </c>
      <c r="M166" s="265" t="str">
        <f>IF('Mapa R. Fiscal'!P169="","",'Mapa R. Fiscal'!P169)</f>
        <v/>
      </c>
      <c r="N166" s="61"/>
      <c r="O166" s="61"/>
      <c r="P166" s="61"/>
      <c r="Q166" s="146"/>
    </row>
    <row r="167" spans="1:17" ht="43.5" customHeight="1">
      <c r="A167" s="106" t="s">
        <v>644</v>
      </c>
      <c r="B167" s="1164"/>
      <c r="C167" s="1184"/>
      <c r="D167" s="1186"/>
      <c r="E167" s="1184"/>
      <c r="F167" s="1331"/>
      <c r="G167" s="1331"/>
      <c r="H167" s="1333"/>
      <c r="I167" s="326" t="str">
        <f>IF('Mapa R. Fiscal'!Y170="","",'Mapa R. Fiscal'!Y170)</f>
        <v/>
      </c>
      <c r="J167" s="326" t="str">
        <f>IF('Mapa R. Fiscal'!AA170="","",'Mapa R. Fiscal'!AA170)</f>
        <v/>
      </c>
      <c r="K167" s="731" t="str">
        <f t="shared" si="2"/>
        <v/>
      </c>
      <c r="L167" s="326" t="str">
        <f>IF('Mapa R. Fiscal'!AD170="","",'Mapa R. Fiscal'!AD170)</f>
        <v/>
      </c>
      <c r="M167" s="265" t="str">
        <f>IF('Mapa R. Fiscal'!P170="","",'Mapa R. Fiscal'!P170)</f>
        <v/>
      </c>
      <c r="N167" s="61"/>
      <c r="O167" s="61"/>
      <c r="P167" s="61"/>
      <c r="Q167" s="146"/>
    </row>
    <row r="168" spans="1:17" ht="43.5" customHeight="1">
      <c r="A168" s="106" t="s">
        <v>645</v>
      </c>
      <c r="B168" s="1164"/>
      <c r="C168" s="1184"/>
      <c r="D168" s="1186"/>
      <c r="E168" s="1184"/>
      <c r="F168" s="1331"/>
      <c r="G168" s="1331"/>
      <c r="H168" s="1333"/>
      <c r="I168" s="326" t="str">
        <f>IF('Mapa R. Fiscal'!Y171="","",'Mapa R. Fiscal'!Y171)</f>
        <v/>
      </c>
      <c r="J168" s="326" t="str">
        <f>IF('Mapa R. Fiscal'!AA171="","",'Mapa R. Fiscal'!AA171)</f>
        <v/>
      </c>
      <c r="K168" s="731" t="str">
        <f t="shared" si="2"/>
        <v/>
      </c>
      <c r="L168" s="326" t="str">
        <f>IF('Mapa R. Fiscal'!AD171="","",'Mapa R. Fiscal'!AD171)</f>
        <v/>
      </c>
      <c r="M168" s="265" t="str">
        <f>IF('Mapa R. Fiscal'!P171="","",'Mapa R. Fiscal'!P171)</f>
        <v/>
      </c>
      <c r="N168" s="61"/>
      <c r="O168" s="61"/>
      <c r="P168" s="61"/>
      <c r="Q168" s="146"/>
    </row>
    <row r="169" spans="1:17" ht="43.5" customHeight="1">
      <c r="A169" s="106" t="s">
        <v>646</v>
      </c>
      <c r="B169" s="1163"/>
      <c r="C169" s="1183" t="str">
        <f>IF('Mapa R. Fiscal'!E172="","",'Mapa R. Fiscal'!E172)</f>
        <v/>
      </c>
      <c r="D169" s="1185"/>
      <c r="E169" s="1183" t="str">
        <f>IF('Mapa R. Fiscal'!D172="","",'Mapa R. Fiscal'!D172)</f>
        <v/>
      </c>
      <c r="F169" s="1330" t="str">
        <f>IF('Mapa R. Fiscal'!H172="","",'Mapa R. Fiscal'!H172)</f>
        <v/>
      </c>
      <c r="G169" s="1330" t="str">
        <f>IF('Mapa R. Fiscal'!L172="","",'Mapa R. Fiscal'!L172)</f>
        <v/>
      </c>
      <c r="H169" s="133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6" t="str">
        <f>IF('Mapa R. Fiscal'!Y172="","",'Mapa R. Fiscal'!Y172)</f>
        <v/>
      </c>
      <c r="J169" s="326" t="str">
        <f>IF('Mapa R. Fiscal'!AA172="","",'Mapa R. Fiscal'!AA172)</f>
        <v/>
      </c>
      <c r="K169" s="731" t="str">
        <f t="shared" si="2"/>
        <v/>
      </c>
      <c r="L169" s="326" t="str">
        <f>IF('Mapa R. Fiscal'!AD172="","",'Mapa R. Fiscal'!AD172)</f>
        <v/>
      </c>
      <c r="M169" s="265" t="str">
        <f>IF('Mapa R. Fiscal'!P172="","",'Mapa R. Fiscal'!P172)</f>
        <v/>
      </c>
      <c r="N169" s="61"/>
      <c r="O169" s="61"/>
      <c r="P169" s="61"/>
      <c r="Q169" s="146"/>
    </row>
    <row r="170" spans="1:17" ht="43.5" customHeight="1">
      <c r="A170" s="106" t="s">
        <v>647</v>
      </c>
      <c r="B170" s="1164"/>
      <c r="C170" s="1184"/>
      <c r="D170" s="1186"/>
      <c r="E170" s="1184"/>
      <c r="F170" s="1331"/>
      <c r="G170" s="1331"/>
      <c r="H170" s="1333"/>
      <c r="I170" s="326" t="str">
        <f>IF('Mapa R. Fiscal'!Y173="","",'Mapa R. Fiscal'!Y173)</f>
        <v/>
      </c>
      <c r="J170" s="326" t="str">
        <f>IF('Mapa R. Fiscal'!AA173="","",'Mapa R. Fiscal'!AA173)</f>
        <v/>
      </c>
      <c r="K170" s="731" t="str">
        <f t="shared" si="2"/>
        <v/>
      </c>
      <c r="L170" s="326" t="str">
        <f>IF('Mapa R. Fiscal'!AD173="","",'Mapa R. Fiscal'!AD173)</f>
        <v/>
      </c>
      <c r="M170" s="265" t="str">
        <f>IF('Mapa R. Fiscal'!P173="","",'Mapa R. Fiscal'!P173)</f>
        <v/>
      </c>
      <c r="N170" s="61"/>
      <c r="O170" s="61"/>
      <c r="P170" s="61"/>
      <c r="Q170" s="146"/>
    </row>
    <row r="171" spans="1:17" ht="43.5" customHeight="1">
      <c r="A171" s="106" t="s">
        <v>648</v>
      </c>
      <c r="B171" s="1164"/>
      <c r="C171" s="1184"/>
      <c r="D171" s="1186"/>
      <c r="E171" s="1184"/>
      <c r="F171" s="1331"/>
      <c r="G171" s="1331"/>
      <c r="H171" s="1333"/>
      <c r="I171" s="326" t="str">
        <f>IF('Mapa R. Fiscal'!Y174="","",'Mapa R. Fiscal'!Y174)</f>
        <v/>
      </c>
      <c r="J171" s="326" t="str">
        <f>IF('Mapa R. Fiscal'!AA174="","",'Mapa R. Fiscal'!AA174)</f>
        <v/>
      </c>
      <c r="K171" s="731" t="str">
        <f t="shared" si="2"/>
        <v/>
      </c>
      <c r="L171" s="326" t="str">
        <f>IF('Mapa R. Fiscal'!AD174="","",'Mapa R. Fiscal'!AD174)</f>
        <v/>
      </c>
      <c r="M171" s="265" t="str">
        <f>IF('Mapa R. Fiscal'!P174="","",'Mapa R. Fiscal'!P174)</f>
        <v/>
      </c>
      <c r="N171" s="61"/>
      <c r="O171" s="61"/>
      <c r="P171" s="61"/>
      <c r="Q171" s="146"/>
    </row>
    <row r="172" spans="1:17" ht="43.5" customHeight="1">
      <c r="A172" s="106" t="s">
        <v>649</v>
      </c>
      <c r="B172" s="1164"/>
      <c r="C172" s="1184"/>
      <c r="D172" s="1186"/>
      <c r="E172" s="1184"/>
      <c r="F172" s="1331"/>
      <c r="G172" s="1331"/>
      <c r="H172" s="1333"/>
      <c r="I172" s="326" t="str">
        <f>IF('Mapa R. Fiscal'!Y175="","",'Mapa R. Fiscal'!Y175)</f>
        <v/>
      </c>
      <c r="J172" s="326" t="str">
        <f>IF('Mapa R. Fiscal'!AA175="","",'Mapa R. Fiscal'!AA175)</f>
        <v/>
      </c>
      <c r="K172" s="731" t="str">
        <f t="shared" si="2"/>
        <v/>
      </c>
      <c r="L172" s="326" t="str">
        <f>IF('Mapa R. Fiscal'!AD175="","",'Mapa R. Fiscal'!AD175)</f>
        <v/>
      </c>
      <c r="M172" s="265" t="str">
        <f>IF('Mapa R. Fiscal'!P175="","",'Mapa R. Fiscal'!P175)</f>
        <v/>
      </c>
      <c r="N172" s="61"/>
      <c r="O172" s="61"/>
      <c r="P172" s="61"/>
      <c r="Q172" s="146"/>
    </row>
    <row r="173" spans="1:17" ht="43.5" customHeight="1">
      <c r="A173" s="106" t="s">
        <v>650</v>
      </c>
      <c r="B173" s="1164"/>
      <c r="C173" s="1184"/>
      <c r="D173" s="1186"/>
      <c r="E173" s="1184"/>
      <c r="F173" s="1331"/>
      <c r="G173" s="1331"/>
      <c r="H173" s="1333"/>
      <c r="I173" s="326" t="str">
        <f>IF('Mapa R. Fiscal'!Y176="","",'Mapa R. Fiscal'!Y176)</f>
        <v/>
      </c>
      <c r="J173" s="326" t="str">
        <f>IF('Mapa R. Fiscal'!AA176="","",'Mapa R. Fiscal'!AA176)</f>
        <v/>
      </c>
      <c r="K173" s="731" t="str">
        <f t="shared" si="2"/>
        <v/>
      </c>
      <c r="L173" s="326" t="str">
        <f>IF('Mapa R. Fiscal'!AD176="","",'Mapa R. Fiscal'!AD176)</f>
        <v/>
      </c>
      <c r="M173" s="265" t="str">
        <f>IF('Mapa R. Fiscal'!P176="","",'Mapa R. Fiscal'!P176)</f>
        <v/>
      </c>
      <c r="N173" s="61"/>
      <c r="O173" s="61"/>
      <c r="P173" s="61"/>
      <c r="Q173" s="146"/>
    </row>
    <row r="174" spans="1:17" ht="43.5" customHeight="1">
      <c r="A174" s="106" t="s">
        <v>651</v>
      </c>
      <c r="B174" s="1164"/>
      <c r="C174" s="1184"/>
      <c r="D174" s="1186"/>
      <c r="E174" s="1184"/>
      <c r="F174" s="1331"/>
      <c r="G174" s="1331"/>
      <c r="H174" s="1333"/>
      <c r="I174" s="326" t="str">
        <f>IF('Mapa R. Fiscal'!Y177="","",'Mapa R. Fiscal'!Y177)</f>
        <v/>
      </c>
      <c r="J174" s="326" t="str">
        <f>IF('Mapa R. Fiscal'!AA177="","",'Mapa R. Fiscal'!AA177)</f>
        <v/>
      </c>
      <c r="K174" s="731" t="str">
        <f t="shared" si="2"/>
        <v/>
      </c>
      <c r="L174" s="326" t="str">
        <f>IF('Mapa R. Fiscal'!AD177="","",'Mapa R. Fiscal'!AD177)</f>
        <v/>
      </c>
      <c r="M174" s="265" t="str">
        <f>IF('Mapa R. Fiscal'!P177="","",'Mapa R. Fiscal'!P177)</f>
        <v/>
      </c>
      <c r="N174" s="61"/>
      <c r="O174" s="61"/>
      <c r="P174" s="61"/>
      <c r="Q174" s="146"/>
    </row>
    <row r="175" spans="1:17" ht="43.5" customHeight="1">
      <c r="A175" s="106" t="s">
        <v>652</v>
      </c>
      <c r="B175" s="1163"/>
      <c r="C175" s="1183" t="str">
        <f>IF('Mapa R. Fiscal'!E178="","",'Mapa R. Fiscal'!E178)</f>
        <v/>
      </c>
      <c r="D175" s="1185"/>
      <c r="E175" s="1183" t="str">
        <f>IF('Mapa R. Fiscal'!D178="","",'Mapa R. Fiscal'!D178)</f>
        <v/>
      </c>
      <c r="F175" s="1330" t="str">
        <f>IF('Mapa R. Fiscal'!H178="","",'Mapa R. Fiscal'!H178)</f>
        <v/>
      </c>
      <c r="G175" s="1330" t="str">
        <f>IF('Mapa R. Fiscal'!L178="","",'Mapa R. Fiscal'!L178)</f>
        <v/>
      </c>
      <c r="H175" s="133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R. Fiscal'!Y178="","",'Mapa R. Fiscal'!Y178)</f>
        <v/>
      </c>
      <c r="J175" s="326" t="str">
        <f>IF('Mapa R. Fiscal'!AA178="","",'Mapa R. Fiscal'!AA178)</f>
        <v/>
      </c>
      <c r="K175" s="731" t="str">
        <f t="shared" si="2"/>
        <v/>
      </c>
      <c r="L175" s="326" t="str">
        <f>IF('Mapa R. Fiscal'!AD178="","",'Mapa R. Fiscal'!AD178)</f>
        <v/>
      </c>
      <c r="M175" s="265" t="str">
        <f>IF('Mapa R. Fiscal'!P178="","",'Mapa R. Fiscal'!P178)</f>
        <v/>
      </c>
      <c r="N175" s="61"/>
      <c r="O175" s="61"/>
      <c r="P175" s="61"/>
      <c r="Q175" s="146"/>
    </row>
    <row r="176" spans="1:17" ht="43.5" customHeight="1">
      <c r="A176" s="106" t="s">
        <v>653</v>
      </c>
      <c r="B176" s="1164"/>
      <c r="C176" s="1184"/>
      <c r="D176" s="1186"/>
      <c r="E176" s="1184"/>
      <c r="F176" s="1331"/>
      <c r="G176" s="1331"/>
      <c r="H176" s="1333"/>
      <c r="I176" s="326" t="str">
        <f>IF('Mapa R. Fiscal'!Y179="","",'Mapa R. Fiscal'!Y179)</f>
        <v/>
      </c>
      <c r="J176" s="326" t="str">
        <f>IF('Mapa R. Fiscal'!AA179="","",'Mapa R. Fiscal'!AA179)</f>
        <v/>
      </c>
      <c r="K176" s="731" t="str">
        <f t="shared" si="2"/>
        <v/>
      </c>
      <c r="L176" s="326" t="str">
        <f>IF('Mapa R. Fiscal'!AD179="","",'Mapa R. Fiscal'!AD179)</f>
        <v/>
      </c>
      <c r="M176" s="265" t="str">
        <f>IF('Mapa R. Fiscal'!P179="","",'Mapa R. Fiscal'!P179)</f>
        <v/>
      </c>
      <c r="N176" s="61"/>
      <c r="O176" s="61"/>
      <c r="P176" s="61"/>
      <c r="Q176" s="146"/>
    </row>
    <row r="177" spans="1:17" ht="43.5" customHeight="1">
      <c r="A177" s="106" t="s">
        <v>654</v>
      </c>
      <c r="B177" s="1164"/>
      <c r="C177" s="1184"/>
      <c r="D177" s="1186"/>
      <c r="E177" s="1184"/>
      <c r="F177" s="1331"/>
      <c r="G177" s="1331"/>
      <c r="H177" s="1333"/>
      <c r="I177" s="326" t="str">
        <f>IF('Mapa R. Fiscal'!Y180="","",'Mapa R. Fiscal'!Y180)</f>
        <v/>
      </c>
      <c r="J177" s="326" t="str">
        <f>IF('Mapa R. Fiscal'!AA180="","",'Mapa R. Fiscal'!AA180)</f>
        <v/>
      </c>
      <c r="K177" s="731" t="str">
        <f t="shared" si="2"/>
        <v/>
      </c>
      <c r="L177" s="326" t="str">
        <f>IF('Mapa R. Fiscal'!AD180="","",'Mapa R. Fiscal'!AD180)</f>
        <v/>
      </c>
      <c r="M177" s="265" t="str">
        <f>IF('Mapa R. Fiscal'!P180="","",'Mapa R. Fiscal'!P180)</f>
        <v/>
      </c>
      <c r="N177" s="61"/>
      <c r="O177" s="61"/>
      <c r="P177" s="61"/>
      <c r="Q177" s="146"/>
    </row>
    <row r="178" spans="1:17" ht="43.5" customHeight="1">
      <c r="A178" s="106" t="s">
        <v>655</v>
      </c>
      <c r="B178" s="1164"/>
      <c r="C178" s="1184"/>
      <c r="D178" s="1186"/>
      <c r="E178" s="1184"/>
      <c r="F178" s="1331"/>
      <c r="G178" s="1331"/>
      <c r="H178" s="1333"/>
      <c r="I178" s="326" t="str">
        <f>IF('Mapa R. Fiscal'!Y181="","",'Mapa R. Fiscal'!Y181)</f>
        <v/>
      </c>
      <c r="J178" s="326" t="str">
        <f>IF('Mapa R. Fiscal'!AA181="","",'Mapa R. Fiscal'!AA181)</f>
        <v/>
      </c>
      <c r="K178" s="731" t="str">
        <f t="shared" si="2"/>
        <v/>
      </c>
      <c r="L178" s="326" t="str">
        <f>IF('Mapa R. Fiscal'!AD181="","",'Mapa R. Fiscal'!AD181)</f>
        <v/>
      </c>
      <c r="M178" s="265" t="str">
        <f>IF('Mapa R. Fiscal'!P181="","",'Mapa R. Fiscal'!P181)</f>
        <v/>
      </c>
      <c r="N178" s="61"/>
      <c r="O178" s="61"/>
      <c r="P178" s="61"/>
      <c r="Q178" s="146"/>
    </row>
    <row r="179" spans="1:17" ht="43.5" customHeight="1">
      <c r="A179" s="106" t="s">
        <v>656</v>
      </c>
      <c r="B179" s="1164"/>
      <c r="C179" s="1184"/>
      <c r="D179" s="1186"/>
      <c r="E179" s="1184"/>
      <c r="F179" s="1331"/>
      <c r="G179" s="1331"/>
      <c r="H179" s="1333"/>
      <c r="I179" s="326" t="str">
        <f>IF('Mapa R. Fiscal'!Y182="","",'Mapa R. Fiscal'!Y182)</f>
        <v/>
      </c>
      <c r="J179" s="326" t="str">
        <f>IF('Mapa R. Fiscal'!AA182="","",'Mapa R. Fiscal'!AA182)</f>
        <v/>
      </c>
      <c r="K179" s="731" t="str">
        <f t="shared" si="2"/>
        <v/>
      </c>
      <c r="L179" s="326" t="str">
        <f>IF('Mapa R. Fiscal'!AD182="","",'Mapa R. Fiscal'!AD182)</f>
        <v/>
      </c>
      <c r="M179" s="265" t="str">
        <f>IF('Mapa R. Fiscal'!P182="","",'Mapa R. Fiscal'!P182)</f>
        <v/>
      </c>
      <c r="N179" s="61"/>
      <c r="O179" s="61"/>
      <c r="P179" s="61"/>
      <c r="Q179" s="146"/>
    </row>
    <row r="180" spans="1:17" ht="43.5" customHeight="1">
      <c r="A180" s="106" t="s">
        <v>657</v>
      </c>
      <c r="B180" s="1164"/>
      <c r="C180" s="1184"/>
      <c r="D180" s="1186"/>
      <c r="E180" s="1184"/>
      <c r="F180" s="1331"/>
      <c r="G180" s="1331"/>
      <c r="H180" s="1333"/>
      <c r="I180" s="326" t="str">
        <f>IF('Mapa R. Fiscal'!Y183="","",'Mapa R. Fiscal'!Y183)</f>
        <v/>
      </c>
      <c r="J180" s="326" t="str">
        <f>IF('Mapa R. Fiscal'!AA183="","",'Mapa R. Fiscal'!AA183)</f>
        <v/>
      </c>
      <c r="K180" s="731" t="str">
        <f t="shared" si="2"/>
        <v/>
      </c>
      <c r="L180" s="326" t="str">
        <f>IF('Mapa R. Fiscal'!AD183="","",'Mapa R. Fiscal'!AD183)</f>
        <v/>
      </c>
      <c r="M180" s="265" t="str">
        <f>IF('Mapa R. Fiscal'!P183="","",'Mapa R. Fiscal'!P183)</f>
        <v/>
      </c>
      <c r="N180" s="61"/>
      <c r="O180" s="61"/>
      <c r="P180" s="61"/>
      <c r="Q180" s="146"/>
    </row>
    <row r="181" spans="1:17" ht="43.5" customHeight="1">
      <c r="A181" s="106" t="s">
        <v>658</v>
      </c>
      <c r="B181" s="1163"/>
      <c r="C181" s="1183" t="str">
        <f>IF('Mapa R. Fiscal'!E184="","",'Mapa R. Fiscal'!E184)</f>
        <v/>
      </c>
      <c r="D181" s="1185"/>
      <c r="E181" s="1183" t="str">
        <f>IF('Mapa R. Fiscal'!D184="","",'Mapa R. Fiscal'!D184)</f>
        <v/>
      </c>
      <c r="F181" s="1330" t="str">
        <f>IF('Mapa R. Fiscal'!H184="","",'Mapa R. Fiscal'!H184)</f>
        <v/>
      </c>
      <c r="G181" s="1330" t="str">
        <f>IF('Mapa R. Fiscal'!L184="","",'Mapa R. Fiscal'!L184)</f>
        <v/>
      </c>
      <c r="H181" s="133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R. Fiscal'!Y184="","",'Mapa R. Fiscal'!Y184)</f>
        <v/>
      </c>
      <c r="J181" s="326" t="str">
        <f>IF('Mapa R. Fiscal'!AA184="","",'Mapa R. Fiscal'!AA184)</f>
        <v/>
      </c>
      <c r="K181" s="731" t="str">
        <f t="shared" si="2"/>
        <v/>
      </c>
      <c r="L181" s="326" t="str">
        <f>IF('Mapa R. Fiscal'!AD184="","",'Mapa R. Fiscal'!AD184)</f>
        <v/>
      </c>
      <c r="M181" s="265" t="str">
        <f>IF('Mapa R. Fiscal'!P184="","",'Mapa R. Fiscal'!P184)</f>
        <v/>
      </c>
      <c r="N181" s="61"/>
      <c r="O181" s="61"/>
      <c r="P181" s="61"/>
      <c r="Q181" s="146"/>
    </row>
    <row r="182" spans="1:17" ht="43.5" customHeight="1">
      <c r="A182" s="106" t="s">
        <v>659</v>
      </c>
      <c r="B182" s="1164"/>
      <c r="C182" s="1184"/>
      <c r="D182" s="1186"/>
      <c r="E182" s="1184"/>
      <c r="F182" s="1331"/>
      <c r="G182" s="1331"/>
      <c r="H182" s="1333"/>
      <c r="I182" s="326" t="str">
        <f>IF('Mapa R. Fiscal'!Y185="","",'Mapa R. Fiscal'!Y185)</f>
        <v/>
      </c>
      <c r="J182" s="326" t="str">
        <f>IF('Mapa R. Fiscal'!AA185="","",'Mapa R. Fiscal'!AA185)</f>
        <v/>
      </c>
      <c r="K182" s="731" t="str">
        <f t="shared" si="2"/>
        <v/>
      </c>
      <c r="L182" s="326" t="str">
        <f>IF('Mapa R. Fiscal'!AD185="","",'Mapa R. Fiscal'!AD185)</f>
        <v/>
      </c>
      <c r="M182" s="265" t="str">
        <f>IF('Mapa R. Fiscal'!P185="","",'Mapa R. Fiscal'!P185)</f>
        <v/>
      </c>
      <c r="N182" s="61"/>
      <c r="O182" s="61"/>
      <c r="P182" s="61"/>
      <c r="Q182" s="146"/>
    </row>
    <row r="183" spans="1:17" ht="43.5" customHeight="1">
      <c r="A183" s="106" t="s">
        <v>660</v>
      </c>
      <c r="B183" s="1164"/>
      <c r="C183" s="1184"/>
      <c r="D183" s="1186"/>
      <c r="E183" s="1184"/>
      <c r="F183" s="1331"/>
      <c r="G183" s="1331"/>
      <c r="H183" s="1333"/>
      <c r="I183" s="326" t="str">
        <f>IF('Mapa R. Fiscal'!Y186="","",'Mapa R. Fiscal'!Y186)</f>
        <v/>
      </c>
      <c r="J183" s="326" t="str">
        <f>IF('Mapa R. Fiscal'!AA186="","",'Mapa R. Fiscal'!AA186)</f>
        <v/>
      </c>
      <c r="K183" s="731" t="str">
        <f t="shared" si="2"/>
        <v/>
      </c>
      <c r="L183" s="326" t="str">
        <f>IF('Mapa R. Fiscal'!AD186="","",'Mapa R. Fiscal'!AD186)</f>
        <v/>
      </c>
      <c r="M183" s="265" t="str">
        <f>IF('Mapa R. Fiscal'!P186="","",'Mapa R. Fiscal'!P186)</f>
        <v/>
      </c>
      <c r="N183" s="61"/>
      <c r="O183" s="61"/>
      <c r="P183" s="61"/>
      <c r="Q183" s="146"/>
    </row>
    <row r="184" spans="1:17" ht="43.5" customHeight="1">
      <c r="A184" s="106" t="s">
        <v>661</v>
      </c>
      <c r="B184" s="1164"/>
      <c r="C184" s="1184"/>
      <c r="D184" s="1186"/>
      <c r="E184" s="1184"/>
      <c r="F184" s="1331"/>
      <c r="G184" s="1331"/>
      <c r="H184" s="1333"/>
      <c r="I184" s="326" t="str">
        <f>IF('Mapa R. Fiscal'!Y187="","",'Mapa R. Fiscal'!Y187)</f>
        <v/>
      </c>
      <c r="J184" s="326" t="str">
        <f>IF('Mapa R. Fiscal'!AA187="","",'Mapa R. Fiscal'!AA187)</f>
        <v/>
      </c>
      <c r="K184" s="731" t="str">
        <f t="shared" si="2"/>
        <v/>
      </c>
      <c r="L184" s="326" t="str">
        <f>IF('Mapa R. Fiscal'!AD187="","",'Mapa R. Fiscal'!AD187)</f>
        <v/>
      </c>
      <c r="M184" s="265" t="str">
        <f>IF('Mapa R. Fiscal'!P187="","",'Mapa R. Fiscal'!P187)</f>
        <v/>
      </c>
      <c r="N184" s="61"/>
      <c r="O184" s="61"/>
      <c r="P184" s="61"/>
      <c r="Q184" s="146"/>
    </row>
    <row r="185" spans="1:17" ht="43.5" customHeight="1">
      <c r="A185" s="106" t="s">
        <v>662</v>
      </c>
      <c r="B185" s="1164"/>
      <c r="C185" s="1184"/>
      <c r="D185" s="1186"/>
      <c r="E185" s="1184"/>
      <c r="F185" s="1331"/>
      <c r="G185" s="1331"/>
      <c r="H185" s="1333"/>
      <c r="I185" s="326" t="str">
        <f>IF('Mapa R. Fiscal'!Y188="","",'Mapa R. Fiscal'!Y188)</f>
        <v/>
      </c>
      <c r="J185" s="326" t="str">
        <f>IF('Mapa R. Fiscal'!AA188="","",'Mapa R. Fiscal'!AA188)</f>
        <v/>
      </c>
      <c r="K185" s="731" t="str">
        <f t="shared" si="2"/>
        <v/>
      </c>
      <c r="L185" s="326" t="str">
        <f>IF('Mapa R. Fiscal'!AD188="","",'Mapa R. Fiscal'!AD188)</f>
        <v/>
      </c>
      <c r="M185" s="265" t="str">
        <f>IF('Mapa R. Fiscal'!P188="","",'Mapa R. Fiscal'!P188)</f>
        <v/>
      </c>
      <c r="N185" s="61"/>
      <c r="O185" s="61"/>
      <c r="P185" s="61"/>
      <c r="Q185" s="146"/>
    </row>
    <row r="186" spans="1:17" ht="43.5" customHeight="1">
      <c r="A186" s="106" t="s">
        <v>663</v>
      </c>
      <c r="B186" s="1164"/>
      <c r="C186" s="1184"/>
      <c r="D186" s="1186"/>
      <c r="E186" s="1184"/>
      <c r="F186" s="1331"/>
      <c r="G186" s="1331"/>
      <c r="H186" s="1333"/>
      <c r="I186" s="326" t="str">
        <f>IF('Mapa R. Fiscal'!Y189="","",'Mapa R. Fiscal'!Y189)</f>
        <v/>
      </c>
      <c r="J186" s="326" t="str">
        <f>IF('Mapa R. Fiscal'!AA189="","",'Mapa R. Fiscal'!AA189)</f>
        <v/>
      </c>
      <c r="K186" s="731" t="str">
        <f t="shared" si="2"/>
        <v/>
      </c>
      <c r="L186" s="326" t="str">
        <f>IF('Mapa R. Fiscal'!AD189="","",'Mapa R. Fiscal'!AD189)</f>
        <v/>
      </c>
      <c r="M186" s="265" t="str">
        <f>IF('Mapa R. Fiscal'!P189="","",'Mapa R. Fiscal'!P189)</f>
        <v/>
      </c>
      <c r="N186" s="61"/>
      <c r="O186" s="61"/>
      <c r="P186" s="61"/>
      <c r="Q186" s="146"/>
    </row>
    <row r="187" spans="1:17" ht="43.5" customHeight="1">
      <c r="A187" s="106" t="s">
        <v>664</v>
      </c>
      <c r="B187" s="1163"/>
      <c r="C187" s="1183" t="str">
        <f>IF('Mapa R. Fiscal'!E190="","",'Mapa R. Fiscal'!E190)</f>
        <v/>
      </c>
      <c r="D187" s="1185"/>
      <c r="E187" s="1183" t="str">
        <f>IF('Mapa R. Fiscal'!D190="","",'Mapa R. Fiscal'!D190)</f>
        <v/>
      </c>
      <c r="F187" s="1330" t="str">
        <f>IF('Mapa R. Fiscal'!H190="","",'Mapa R. Fiscal'!H190)</f>
        <v/>
      </c>
      <c r="G187" s="1330" t="str">
        <f>IF('Mapa R. Fiscal'!L190="","",'Mapa R. Fiscal'!L190)</f>
        <v/>
      </c>
      <c r="H187" s="133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R. Fiscal'!Y190="","",'Mapa R. Fiscal'!Y190)</f>
        <v/>
      </c>
      <c r="J187" s="326" t="str">
        <f>IF('Mapa R. Fiscal'!AA190="","",'Mapa R. Fiscal'!AA190)</f>
        <v/>
      </c>
      <c r="K187" s="731" t="str">
        <f t="shared" si="2"/>
        <v/>
      </c>
      <c r="L187" s="326" t="str">
        <f>IF('Mapa R. Fiscal'!AD190="","",'Mapa R. Fiscal'!AD190)</f>
        <v/>
      </c>
      <c r="M187" s="265" t="str">
        <f>IF('Mapa R. Fiscal'!P190="","",'Mapa R. Fiscal'!P190)</f>
        <v/>
      </c>
      <c r="N187" s="61"/>
      <c r="O187" s="61"/>
      <c r="P187" s="61"/>
      <c r="Q187" s="146"/>
    </row>
    <row r="188" spans="1:17" ht="43.5" customHeight="1">
      <c r="A188" s="106" t="s">
        <v>665</v>
      </c>
      <c r="B188" s="1164"/>
      <c r="C188" s="1184"/>
      <c r="D188" s="1186"/>
      <c r="E188" s="1184"/>
      <c r="F188" s="1331"/>
      <c r="G188" s="1331"/>
      <c r="H188" s="1333"/>
      <c r="I188" s="326" t="str">
        <f>IF('Mapa R. Fiscal'!Y191="","",'Mapa R. Fiscal'!Y191)</f>
        <v/>
      </c>
      <c r="J188" s="326" t="str">
        <f>IF('Mapa R. Fiscal'!AA191="","",'Mapa R. Fiscal'!AA191)</f>
        <v/>
      </c>
      <c r="K188" s="731" t="str">
        <f t="shared" si="2"/>
        <v/>
      </c>
      <c r="L188" s="326" t="str">
        <f>IF('Mapa R. Fiscal'!AD191="","",'Mapa R. Fiscal'!AD191)</f>
        <v/>
      </c>
      <c r="M188" s="265" t="str">
        <f>IF('Mapa R. Fiscal'!P191="","",'Mapa R. Fiscal'!P191)</f>
        <v/>
      </c>
      <c r="N188" s="61"/>
      <c r="O188" s="61"/>
      <c r="P188" s="61"/>
      <c r="Q188" s="146"/>
    </row>
    <row r="189" spans="1:17" ht="43.5" customHeight="1">
      <c r="A189" s="106" t="s">
        <v>666</v>
      </c>
      <c r="B189" s="1164"/>
      <c r="C189" s="1184"/>
      <c r="D189" s="1186"/>
      <c r="E189" s="1184"/>
      <c r="F189" s="1331"/>
      <c r="G189" s="1331"/>
      <c r="H189" s="1333"/>
      <c r="I189" s="326" t="str">
        <f>IF('Mapa R. Fiscal'!Y192="","",'Mapa R. Fiscal'!Y192)</f>
        <v/>
      </c>
      <c r="J189" s="326" t="str">
        <f>IF('Mapa R. Fiscal'!AA192="","",'Mapa R. Fiscal'!AA192)</f>
        <v/>
      </c>
      <c r="K189" s="731" t="str">
        <f t="shared" si="2"/>
        <v/>
      </c>
      <c r="L189" s="326" t="str">
        <f>IF('Mapa R. Fiscal'!AD192="","",'Mapa R. Fiscal'!AD192)</f>
        <v/>
      </c>
      <c r="M189" s="265" t="str">
        <f>IF('Mapa R. Fiscal'!P192="","",'Mapa R. Fiscal'!P192)</f>
        <v/>
      </c>
      <c r="N189" s="61"/>
      <c r="O189" s="61"/>
      <c r="P189" s="61"/>
      <c r="Q189" s="146"/>
    </row>
    <row r="190" spans="1:17" ht="43.5" customHeight="1">
      <c r="A190" s="106" t="s">
        <v>667</v>
      </c>
      <c r="B190" s="1164"/>
      <c r="C190" s="1184"/>
      <c r="D190" s="1186"/>
      <c r="E190" s="1184"/>
      <c r="F190" s="1331"/>
      <c r="G190" s="1331"/>
      <c r="H190" s="1333"/>
      <c r="I190" s="326" t="str">
        <f>IF('Mapa R. Fiscal'!Y193="","",'Mapa R. Fiscal'!Y193)</f>
        <v/>
      </c>
      <c r="J190" s="326" t="str">
        <f>IF('Mapa R. Fiscal'!AA193="","",'Mapa R. Fiscal'!AA193)</f>
        <v/>
      </c>
      <c r="K190" s="731" t="str">
        <f t="shared" si="2"/>
        <v/>
      </c>
      <c r="L190" s="326" t="str">
        <f>IF('Mapa R. Fiscal'!AD193="","",'Mapa R. Fiscal'!AD193)</f>
        <v/>
      </c>
      <c r="M190" s="265" t="str">
        <f>IF('Mapa R. Fiscal'!P193="","",'Mapa R. Fiscal'!P193)</f>
        <v/>
      </c>
      <c r="N190" s="61"/>
      <c r="O190" s="61"/>
      <c r="P190" s="61"/>
      <c r="Q190" s="146"/>
    </row>
    <row r="191" spans="1:17" ht="43.5" customHeight="1">
      <c r="A191" s="106" t="s">
        <v>668</v>
      </c>
      <c r="B191" s="1164"/>
      <c r="C191" s="1184"/>
      <c r="D191" s="1186"/>
      <c r="E191" s="1184"/>
      <c r="F191" s="1331"/>
      <c r="G191" s="1331"/>
      <c r="H191" s="1333"/>
      <c r="I191" s="326" t="str">
        <f>IF('Mapa R. Fiscal'!Y194="","",'Mapa R. Fiscal'!Y194)</f>
        <v/>
      </c>
      <c r="J191" s="326" t="str">
        <f>IF('Mapa R. Fiscal'!AA194="","",'Mapa R. Fiscal'!AA194)</f>
        <v/>
      </c>
      <c r="K191" s="731" t="str">
        <f t="shared" si="2"/>
        <v/>
      </c>
      <c r="L191" s="326" t="str">
        <f>IF('Mapa R. Fiscal'!AD194="","",'Mapa R. Fiscal'!AD194)</f>
        <v/>
      </c>
      <c r="M191" s="265" t="str">
        <f>IF('Mapa R. Fiscal'!P194="","",'Mapa R. Fiscal'!P194)</f>
        <v/>
      </c>
      <c r="N191" s="61"/>
      <c r="O191" s="61"/>
      <c r="P191" s="61"/>
      <c r="Q191" s="146"/>
    </row>
    <row r="192" spans="1:17" ht="43.5" customHeight="1">
      <c r="A192" s="106" t="s">
        <v>669</v>
      </c>
      <c r="B192" s="1164"/>
      <c r="C192" s="1184"/>
      <c r="D192" s="1186"/>
      <c r="E192" s="1184"/>
      <c r="F192" s="1331"/>
      <c r="G192" s="1331"/>
      <c r="H192" s="1333"/>
      <c r="I192" s="326" t="str">
        <f>IF('Mapa R. Fiscal'!Y195="","",'Mapa R. Fiscal'!Y195)</f>
        <v/>
      </c>
      <c r="J192" s="326" t="str">
        <f>IF('Mapa R. Fiscal'!AA195="","",'Mapa R. Fiscal'!AA195)</f>
        <v/>
      </c>
      <c r="K192" s="731" t="str">
        <f t="shared" si="2"/>
        <v/>
      </c>
      <c r="L192" s="326" t="str">
        <f>IF('Mapa R. Fiscal'!AD195="","",'Mapa R. Fiscal'!AD195)</f>
        <v/>
      </c>
      <c r="M192" s="265" t="str">
        <f>IF('Mapa R. Fiscal'!P195="","",'Mapa R. Fiscal'!P195)</f>
        <v/>
      </c>
      <c r="N192" s="61"/>
      <c r="O192" s="61"/>
      <c r="P192" s="61"/>
      <c r="Q192" s="146"/>
    </row>
    <row r="193" spans="1:17" ht="43.5" customHeight="1">
      <c r="A193" s="106" t="s">
        <v>670</v>
      </c>
      <c r="B193" s="1163"/>
      <c r="C193" s="1183" t="str">
        <f>IF('Mapa R. Fiscal'!E196="","",'Mapa R. Fiscal'!E196)</f>
        <v/>
      </c>
      <c r="D193" s="1185"/>
      <c r="E193" s="1183" t="str">
        <f>IF('Mapa R. Fiscal'!D196="","",'Mapa R. Fiscal'!D196)</f>
        <v/>
      </c>
      <c r="F193" s="1330" t="str">
        <f>IF('Mapa R. Fiscal'!H196="","",'Mapa R. Fiscal'!H196)</f>
        <v/>
      </c>
      <c r="G193" s="1330" t="str">
        <f>IF('Mapa R. Fiscal'!L196="","",'Mapa R. Fiscal'!L196)</f>
        <v/>
      </c>
      <c r="H193" s="133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R. Fiscal'!Y196="","",'Mapa R. Fiscal'!Y196)</f>
        <v/>
      </c>
      <c r="J193" s="326" t="str">
        <f>IF('Mapa R. Fiscal'!AA196="","",'Mapa R. Fiscal'!AA196)</f>
        <v/>
      </c>
      <c r="K193" s="731" t="str">
        <f t="shared" si="2"/>
        <v/>
      </c>
      <c r="L193" s="326" t="str">
        <f>IF('Mapa R. Fiscal'!AD196="","",'Mapa R. Fiscal'!AD196)</f>
        <v/>
      </c>
      <c r="M193" s="265" t="str">
        <f>IF('Mapa R. Fiscal'!P196="","",'Mapa R. Fiscal'!P196)</f>
        <v/>
      </c>
      <c r="N193" s="61"/>
      <c r="O193" s="61"/>
      <c r="P193" s="61"/>
      <c r="Q193" s="146"/>
    </row>
    <row r="194" spans="1:17" ht="43.5" customHeight="1">
      <c r="A194" s="106" t="s">
        <v>671</v>
      </c>
      <c r="B194" s="1164"/>
      <c r="C194" s="1184"/>
      <c r="D194" s="1186"/>
      <c r="E194" s="1184"/>
      <c r="F194" s="1331"/>
      <c r="G194" s="1331"/>
      <c r="H194" s="1333"/>
      <c r="I194" s="326" t="str">
        <f>IF('Mapa R. Fiscal'!Y197="","",'Mapa R. Fiscal'!Y197)</f>
        <v/>
      </c>
      <c r="J194" s="326" t="str">
        <f>IF('Mapa R. Fiscal'!AA197="","",'Mapa R. Fiscal'!AA197)</f>
        <v/>
      </c>
      <c r="K194" s="731" t="str">
        <f t="shared" si="2"/>
        <v/>
      </c>
      <c r="L194" s="326" t="str">
        <f>IF('Mapa R. Fiscal'!AD197="","",'Mapa R. Fiscal'!AD197)</f>
        <v/>
      </c>
      <c r="M194" s="265" t="str">
        <f>IF('Mapa R. Fiscal'!P197="","",'Mapa R. Fiscal'!P197)</f>
        <v/>
      </c>
      <c r="N194" s="61"/>
      <c r="O194" s="61"/>
      <c r="P194" s="61"/>
      <c r="Q194" s="146"/>
    </row>
    <row r="195" spans="1:17" ht="43.5" customHeight="1">
      <c r="A195" s="106" t="s">
        <v>672</v>
      </c>
      <c r="B195" s="1164"/>
      <c r="C195" s="1184"/>
      <c r="D195" s="1186"/>
      <c r="E195" s="1184"/>
      <c r="F195" s="1331"/>
      <c r="G195" s="1331"/>
      <c r="H195" s="1333"/>
      <c r="I195" s="326" t="str">
        <f>IF('Mapa R. Fiscal'!Y198="","",'Mapa R. Fiscal'!Y198)</f>
        <v/>
      </c>
      <c r="J195" s="326" t="str">
        <f>IF('Mapa R. Fiscal'!AA198="","",'Mapa R. Fiscal'!AA198)</f>
        <v/>
      </c>
      <c r="K195" s="731" t="str">
        <f t="shared" si="2"/>
        <v/>
      </c>
      <c r="L195" s="326" t="str">
        <f>IF('Mapa R. Fiscal'!AD198="","",'Mapa R. Fiscal'!AD198)</f>
        <v/>
      </c>
      <c r="M195" s="265" t="str">
        <f>IF('Mapa R. Fiscal'!P198="","",'Mapa R. Fiscal'!P198)</f>
        <v/>
      </c>
      <c r="N195" s="61"/>
      <c r="O195" s="61"/>
      <c r="P195" s="61"/>
      <c r="Q195" s="146"/>
    </row>
    <row r="196" spans="1:17" ht="43.5" customHeight="1">
      <c r="A196" s="106" t="s">
        <v>673</v>
      </c>
      <c r="B196" s="1164"/>
      <c r="C196" s="1184"/>
      <c r="D196" s="1186"/>
      <c r="E196" s="1184"/>
      <c r="F196" s="1331"/>
      <c r="G196" s="1331"/>
      <c r="H196" s="1333"/>
      <c r="I196" s="326" t="str">
        <f>IF('Mapa R. Fiscal'!Y199="","",'Mapa R. Fiscal'!Y199)</f>
        <v/>
      </c>
      <c r="J196" s="326" t="str">
        <f>IF('Mapa R. Fiscal'!AA199="","",'Mapa R. Fiscal'!AA199)</f>
        <v/>
      </c>
      <c r="K196" s="731" t="str">
        <f t="shared" si="2"/>
        <v/>
      </c>
      <c r="L196" s="326" t="str">
        <f>IF('Mapa R. Fiscal'!AD199="","",'Mapa R. Fiscal'!AD199)</f>
        <v/>
      </c>
      <c r="M196" s="265" t="str">
        <f>IF('Mapa R. Fiscal'!P199="","",'Mapa R. Fiscal'!P199)</f>
        <v/>
      </c>
      <c r="N196" s="61"/>
      <c r="O196" s="61"/>
      <c r="P196" s="61"/>
      <c r="Q196" s="146"/>
    </row>
    <row r="197" spans="1:17" ht="43.5" customHeight="1">
      <c r="A197" s="106" t="s">
        <v>674</v>
      </c>
      <c r="B197" s="1164"/>
      <c r="C197" s="1184"/>
      <c r="D197" s="1186"/>
      <c r="E197" s="1184"/>
      <c r="F197" s="1331"/>
      <c r="G197" s="1331"/>
      <c r="H197" s="1333"/>
      <c r="I197" s="326" t="str">
        <f>IF('Mapa R. Fiscal'!Y200="","",'Mapa R. Fiscal'!Y200)</f>
        <v/>
      </c>
      <c r="J197" s="326" t="str">
        <f>IF('Mapa R. Fiscal'!AA200="","",'Mapa R. Fiscal'!AA200)</f>
        <v/>
      </c>
      <c r="K197" s="731" t="str">
        <f t="shared" si="2"/>
        <v/>
      </c>
      <c r="L197" s="326" t="str">
        <f>IF('Mapa R. Fiscal'!AD200="","",'Mapa R. Fiscal'!AD200)</f>
        <v/>
      </c>
      <c r="M197" s="265" t="str">
        <f>IF('Mapa R. Fiscal'!P200="","",'Mapa R. Fiscal'!P200)</f>
        <v/>
      </c>
      <c r="N197" s="61"/>
      <c r="O197" s="61"/>
      <c r="P197" s="61"/>
      <c r="Q197" s="146"/>
    </row>
    <row r="198" spans="1:17" ht="43.5" customHeight="1">
      <c r="A198" s="106" t="s">
        <v>675</v>
      </c>
      <c r="B198" s="1164"/>
      <c r="C198" s="1184"/>
      <c r="D198" s="1186"/>
      <c r="E198" s="1184"/>
      <c r="F198" s="1331"/>
      <c r="G198" s="1331"/>
      <c r="H198" s="1333"/>
      <c r="I198" s="326" t="str">
        <f>IF('Mapa R. Fiscal'!Y201="","",'Mapa R. Fiscal'!Y201)</f>
        <v/>
      </c>
      <c r="J198" s="326" t="str">
        <f>IF('Mapa R. Fiscal'!AA201="","",'Mapa R. Fiscal'!AA201)</f>
        <v/>
      </c>
      <c r="K198" s="731" t="str">
        <f t="shared" si="2"/>
        <v/>
      </c>
      <c r="L198" s="326" t="str">
        <f>IF('Mapa R. Fiscal'!AD201="","",'Mapa R. Fiscal'!AD201)</f>
        <v/>
      </c>
      <c r="M198" s="265" t="str">
        <f>IF('Mapa R. Fiscal'!P201="","",'Mapa R. Fiscal'!P201)</f>
        <v/>
      </c>
      <c r="N198" s="61"/>
      <c r="O198" s="61"/>
      <c r="P198" s="61"/>
      <c r="Q198" s="146"/>
    </row>
    <row r="199" spans="1:17" ht="43.5" customHeight="1">
      <c r="A199" s="106" t="s">
        <v>676</v>
      </c>
      <c r="B199" s="1163"/>
      <c r="C199" s="1183" t="str">
        <f>IF('Mapa R. Fiscal'!E202="","",'Mapa R. Fiscal'!E202)</f>
        <v/>
      </c>
      <c r="D199" s="1185"/>
      <c r="E199" s="1183" t="str">
        <f>IF('Mapa R. Fiscal'!D202="","",'Mapa R. Fiscal'!D202)</f>
        <v/>
      </c>
      <c r="F199" s="1330" t="str">
        <f>IF('Mapa R. Fiscal'!H202="","",'Mapa R. Fiscal'!H202)</f>
        <v/>
      </c>
      <c r="G199" s="1330" t="str">
        <f>IF('Mapa R. Fiscal'!L202="","",'Mapa R. Fiscal'!L202)</f>
        <v/>
      </c>
      <c r="H199" s="133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R. Fiscal'!Y202="","",'Mapa R. Fiscal'!Y202)</f>
        <v/>
      </c>
      <c r="J199" s="326" t="str">
        <f>IF('Mapa R. Fiscal'!AA202="","",'Mapa R. Fiscal'!AA202)</f>
        <v/>
      </c>
      <c r="K199" s="731"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26" t="str">
        <f>IF('Mapa R. Fiscal'!AD202="","",'Mapa R. Fiscal'!AD202)</f>
        <v/>
      </c>
      <c r="M199" s="265" t="str">
        <f>IF('Mapa R. Fiscal'!P202="","",'Mapa R. Fiscal'!P202)</f>
        <v/>
      </c>
      <c r="N199" s="61"/>
      <c r="O199" s="61"/>
      <c r="P199" s="61"/>
      <c r="Q199" s="146"/>
    </row>
    <row r="200" spans="1:17" ht="43.5" customHeight="1">
      <c r="A200" s="106" t="s">
        <v>677</v>
      </c>
      <c r="B200" s="1164"/>
      <c r="C200" s="1184"/>
      <c r="D200" s="1186"/>
      <c r="E200" s="1184"/>
      <c r="F200" s="1331"/>
      <c r="G200" s="1331"/>
      <c r="H200" s="1333"/>
      <c r="I200" s="326" t="str">
        <f>IF('Mapa R. Fiscal'!Y203="","",'Mapa R. Fiscal'!Y203)</f>
        <v/>
      </c>
      <c r="J200" s="326" t="str">
        <f>IF('Mapa R. Fiscal'!AA203="","",'Mapa R. Fiscal'!AA203)</f>
        <v/>
      </c>
      <c r="K200" s="731" t="str">
        <f t="shared" si="3"/>
        <v/>
      </c>
      <c r="L200" s="326" t="str">
        <f>IF('Mapa R. Fiscal'!AD203="","",'Mapa R. Fiscal'!AD203)</f>
        <v/>
      </c>
      <c r="M200" s="265" t="str">
        <f>IF('Mapa R. Fiscal'!P203="","",'Mapa R. Fiscal'!P203)</f>
        <v/>
      </c>
      <c r="N200" s="61"/>
      <c r="O200" s="61"/>
      <c r="P200" s="61"/>
      <c r="Q200" s="146"/>
    </row>
    <row r="201" spans="1:17" ht="43.5" customHeight="1">
      <c r="A201" s="106" t="s">
        <v>678</v>
      </c>
      <c r="B201" s="1164"/>
      <c r="C201" s="1184"/>
      <c r="D201" s="1186"/>
      <c r="E201" s="1184"/>
      <c r="F201" s="1331"/>
      <c r="G201" s="1331"/>
      <c r="H201" s="1333"/>
      <c r="I201" s="326" t="str">
        <f>IF('Mapa R. Fiscal'!Y204="","",'Mapa R. Fiscal'!Y204)</f>
        <v/>
      </c>
      <c r="J201" s="326" t="str">
        <f>IF('Mapa R. Fiscal'!AA204="","",'Mapa R. Fiscal'!AA204)</f>
        <v/>
      </c>
      <c r="K201" s="731" t="str">
        <f t="shared" si="3"/>
        <v/>
      </c>
      <c r="L201" s="326" t="str">
        <f>IF('Mapa R. Fiscal'!AD204="","",'Mapa R. Fiscal'!AD204)</f>
        <v/>
      </c>
      <c r="M201" s="265" t="str">
        <f>IF('Mapa R. Fiscal'!P204="","",'Mapa R. Fiscal'!P204)</f>
        <v/>
      </c>
      <c r="N201" s="61"/>
      <c r="O201" s="61"/>
      <c r="P201" s="61"/>
      <c r="Q201" s="146"/>
    </row>
    <row r="202" spans="1:17" ht="43.5" customHeight="1">
      <c r="A202" s="106" t="s">
        <v>679</v>
      </c>
      <c r="B202" s="1164"/>
      <c r="C202" s="1184"/>
      <c r="D202" s="1186"/>
      <c r="E202" s="1184"/>
      <c r="F202" s="1331"/>
      <c r="G202" s="1331"/>
      <c r="H202" s="1333"/>
      <c r="I202" s="326" t="str">
        <f>IF('Mapa R. Fiscal'!Y205="","",'Mapa R. Fiscal'!Y205)</f>
        <v/>
      </c>
      <c r="J202" s="326" t="str">
        <f>IF('Mapa R. Fiscal'!AA205="","",'Mapa R. Fiscal'!AA205)</f>
        <v/>
      </c>
      <c r="K202" s="731" t="str">
        <f t="shared" si="3"/>
        <v/>
      </c>
      <c r="L202" s="326" t="str">
        <f>IF('Mapa R. Fiscal'!AD205="","",'Mapa R. Fiscal'!AD205)</f>
        <v/>
      </c>
      <c r="M202" s="265" t="str">
        <f>IF('Mapa R. Fiscal'!P205="","",'Mapa R. Fiscal'!P205)</f>
        <v/>
      </c>
      <c r="N202" s="61"/>
      <c r="O202" s="61"/>
      <c r="P202" s="61"/>
      <c r="Q202" s="146"/>
    </row>
    <row r="203" spans="1:17" ht="43.5" customHeight="1">
      <c r="A203" s="106" t="s">
        <v>680</v>
      </c>
      <c r="B203" s="1164"/>
      <c r="C203" s="1184"/>
      <c r="D203" s="1186"/>
      <c r="E203" s="1184"/>
      <c r="F203" s="1331"/>
      <c r="G203" s="1331"/>
      <c r="H203" s="1333"/>
      <c r="I203" s="326" t="str">
        <f>IF('Mapa R. Fiscal'!Y206="","",'Mapa R. Fiscal'!Y206)</f>
        <v/>
      </c>
      <c r="J203" s="326" t="str">
        <f>IF('Mapa R. Fiscal'!AA206="","",'Mapa R. Fiscal'!AA206)</f>
        <v/>
      </c>
      <c r="K203" s="731" t="str">
        <f t="shared" si="3"/>
        <v/>
      </c>
      <c r="L203" s="326" t="str">
        <f>IF('Mapa R. Fiscal'!AD206="","",'Mapa R. Fiscal'!AD206)</f>
        <v/>
      </c>
      <c r="M203" s="265" t="str">
        <f>IF('Mapa R. Fiscal'!P206="","",'Mapa R. Fiscal'!P206)</f>
        <v/>
      </c>
      <c r="N203" s="61"/>
      <c r="O203" s="61"/>
      <c r="P203" s="61"/>
      <c r="Q203" s="146"/>
    </row>
    <row r="204" spans="1:17" ht="43.5" customHeight="1">
      <c r="A204" s="106" t="s">
        <v>681</v>
      </c>
      <c r="B204" s="1164"/>
      <c r="C204" s="1184"/>
      <c r="D204" s="1186"/>
      <c r="E204" s="1184"/>
      <c r="F204" s="1331"/>
      <c r="G204" s="1331"/>
      <c r="H204" s="1333"/>
      <c r="I204" s="326" t="str">
        <f>IF('Mapa R. Fiscal'!Y207="","",'Mapa R. Fiscal'!Y207)</f>
        <v/>
      </c>
      <c r="J204" s="326" t="str">
        <f>IF('Mapa R. Fiscal'!AA207="","",'Mapa R. Fiscal'!AA207)</f>
        <v/>
      </c>
      <c r="K204" s="731" t="str">
        <f t="shared" si="3"/>
        <v/>
      </c>
      <c r="L204" s="326" t="str">
        <f>IF('Mapa R. Fiscal'!AD207="","",'Mapa R. Fiscal'!AD207)</f>
        <v/>
      </c>
      <c r="M204" s="265" t="str">
        <f>IF('Mapa R. Fiscal'!P207="","",'Mapa R. Fiscal'!P207)</f>
        <v/>
      </c>
      <c r="N204" s="61"/>
      <c r="O204" s="61"/>
      <c r="P204" s="61"/>
      <c r="Q204" s="146"/>
    </row>
    <row r="205" spans="1:17" ht="43.5" customHeight="1">
      <c r="A205" s="106" t="s">
        <v>682</v>
      </c>
      <c r="B205" s="1163"/>
      <c r="C205" s="1183" t="str">
        <f>IF('Mapa R. Fiscal'!E208="","",'Mapa R. Fiscal'!E208)</f>
        <v/>
      </c>
      <c r="D205" s="1185"/>
      <c r="E205" s="1183" t="str">
        <f>IF('Mapa R. Fiscal'!D208="","",'Mapa R. Fiscal'!D208)</f>
        <v/>
      </c>
      <c r="F205" s="1330" t="str">
        <f>IF('Mapa R. Fiscal'!H208="","",'Mapa R. Fiscal'!H208)</f>
        <v/>
      </c>
      <c r="G205" s="1330" t="str">
        <f>IF('Mapa R. Fiscal'!L208="","",'Mapa R. Fiscal'!L208)</f>
        <v/>
      </c>
      <c r="H205" s="133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R. Fiscal'!Y208="","",'Mapa R. Fiscal'!Y208)</f>
        <v/>
      </c>
      <c r="J205" s="326" t="str">
        <f>IF('Mapa R. Fiscal'!AA208="","",'Mapa R. Fiscal'!AA208)</f>
        <v/>
      </c>
      <c r="K205" s="731" t="str">
        <f t="shared" si="3"/>
        <v/>
      </c>
      <c r="L205" s="326" t="str">
        <f>IF('Mapa R. Fiscal'!AD208="","",'Mapa R. Fiscal'!AD208)</f>
        <v/>
      </c>
      <c r="M205" s="265" t="str">
        <f>IF('Mapa R. Fiscal'!P208="","",'Mapa R. Fiscal'!P208)</f>
        <v/>
      </c>
      <c r="N205" s="61"/>
      <c r="O205" s="61"/>
      <c r="P205" s="61"/>
      <c r="Q205" s="146"/>
    </row>
    <row r="206" spans="1:17" ht="43.5" customHeight="1">
      <c r="A206" s="106" t="s">
        <v>683</v>
      </c>
      <c r="B206" s="1164"/>
      <c r="C206" s="1184"/>
      <c r="D206" s="1186"/>
      <c r="E206" s="1184"/>
      <c r="F206" s="1331"/>
      <c r="G206" s="1331"/>
      <c r="H206" s="1333"/>
      <c r="I206" s="326" t="str">
        <f>IF('Mapa R. Fiscal'!Y209="","",'Mapa R. Fiscal'!Y209)</f>
        <v/>
      </c>
      <c r="J206" s="326" t="str">
        <f>IF('Mapa R. Fiscal'!AA209="","",'Mapa R. Fiscal'!AA209)</f>
        <v/>
      </c>
      <c r="K206" s="731" t="str">
        <f t="shared" si="3"/>
        <v/>
      </c>
      <c r="L206" s="326" t="str">
        <f>IF('Mapa R. Fiscal'!AD209="","",'Mapa R. Fiscal'!AD209)</f>
        <v/>
      </c>
      <c r="M206" s="265" t="str">
        <f>IF('Mapa R. Fiscal'!P209="","",'Mapa R. Fiscal'!P209)</f>
        <v/>
      </c>
      <c r="N206" s="61"/>
      <c r="O206" s="61"/>
      <c r="P206" s="61"/>
      <c r="Q206" s="146"/>
    </row>
    <row r="207" spans="1:17" ht="43.5" customHeight="1">
      <c r="A207" s="106" t="s">
        <v>684</v>
      </c>
      <c r="B207" s="1164"/>
      <c r="C207" s="1184"/>
      <c r="D207" s="1186"/>
      <c r="E207" s="1184"/>
      <c r="F207" s="1331"/>
      <c r="G207" s="1331"/>
      <c r="H207" s="1333"/>
      <c r="I207" s="326" t="str">
        <f>IF('Mapa R. Fiscal'!Y210="","",'Mapa R. Fiscal'!Y210)</f>
        <v/>
      </c>
      <c r="J207" s="326" t="str">
        <f>IF('Mapa R. Fiscal'!AA210="","",'Mapa R. Fiscal'!AA210)</f>
        <v/>
      </c>
      <c r="K207" s="731" t="str">
        <f t="shared" si="3"/>
        <v/>
      </c>
      <c r="L207" s="326" t="str">
        <f>IF('Mapa R. Fiscal'!AD210="","",'Mapa R. Fiscal'!AD210)</f>
        <v/>
      </c>
      <c r="M207" s="265" t="str">
        <f>IF('Mapa R. Fiscal'!P210="","",'Mapa R. Fiscal'!P210)</f>
        <v/>
      </c>
      <c r="N207" s="61"/>
      <c r="O207" s="61"/>
      <c r="P207" s="61"/>
      <c r="Q207" s="146"/>
    </row>
    <row r="208" spans="1:17" ht="43.5" customHeight="1">
      <c r="A208" s="106" t="s">
        <v>685</v>
      </c>
      <c r="B208" s="1164"/>
      <c r="C208" s="1184"/>
      <c r="D208" s="1186"/>
      <c r="E208" s="1184"/>
      <c r="F208" s="1331"/>
      <c r="G208" s="1331"/>
      <c r="H208" s="1333"/>
      <c r="I208" s="326" t="str">
        <f>IF('Mapa R. Fiscal'!Y211="","",'Mapa R. Fiscal'!Y211)</f>
        <v/>
      </c>
      <c r="J208" s="326" t="str">
        <f>IF('Mapa R. Fiscal'!AA211="","",'Mapa R. Fiscal'!AA211)</f>
        <v/>
      </c>
      <c r="K208" s="731" t="str">
        <f t="shared" si="3"/>
        <v/>
      </c>
      <c r="L208" s="326" t="str">
        <f>IF('Mapa R. Fiscal'!AD211="","",'Mapa R. Fiscal'!AD211)</f>
        <v/>
      </c>
      <c r="M208" s="265" t="str">
        <f>IF('Mapa R. Fiscal'!P211="","",'Mapa R. Fiscal'!P211)</f>
        <v/>
      </c>
      <c r="N208" s="61"/>
      <c r="O208" s="61"/>
      <c r="P208" s="61"/>
      <c r="Q208" s="146"/>
    </row>
    <row r="209" spans="1:17" ht="43.5" customHeight="1">
      <c r="A209" s="106" t="s">
        <v>686</v>
      </c>
      <c r="B209" s="1164"/>
      <c r="C209" s="1184"/>
      <c r="D209" s="1186"/>
      <c r="E209" s="1184"/>
      <c r="F209" s="1331"/>
      <c r="G209" s="1331"/>
      <c r="H209" s="1333"/>
      <c r="I209" s="326" t="str">
        <f>IF('Mapa R. Fiscal'!Y212="","",'Mapa R. Fiscal'!Y212)</f>
        <v/>
      </c>
      <c r="J209" s="326" t="str">
        <f>IF('Mapa R. Fiscal'!AA212="","",'Mapa R. Fiscal'!AA212)</f>
        <v/>
      </c>
      <c r="K209" s="731" t="str">
        <f t="shared" si="3"/>
        <v/>
      </c>
      <c r="L209" s="326" t="str">
        <f>IF('Mapa R. Fiscal'!AD212="","",'Mapa R. Fiscal'!AD212)</f>
        <v/>
      </c>
      <c r="M209" s="265" t="str">
        <f>IF('Mapa R. Fiscal'!P212="","",'Mapa R. Fiscal'!P212)</f>
        <v/>
      </c>
      <c r="N209" s="61"/>
      <c r="O209" s="61"/>
      <c r="P209" s="61"/>
      <c r="Q209" s="146"/>
    </row>
    <row r="210" spans="1:17" ht="43.5" customHeight="1">
      <c r="A210" s="106" t="s">
        <v>687</v>
      </c>
      <c r="B210" s="1164"/>
      <c r="C210" s="1184"/>
      <c r="D210" s="1186"/>
      <c r="E210" s="1184"/>
      <c r="F210" s="1331"/>
      <c r="G210" s="1331"/>
      <c r="H210" s="1333"/>
      <c r="I210" s="326" t="str">
        <f>IF('Mapa R. Fiscal'!Y213="","",'Mapa R. Fiscal'!Y213)</f>
        <v/>
      </c>
      <c r="J210" s="326" t="str">
        <f>IF('Mapa R. Fiscal'!AA213="","",'Mapa R. Fiscal'!AA213)</f>
        <v/>
      </c>
      <c r="K210" s="731" t="str">
        <f t="shared" si="3"/>
        <v/>
      </c>
      <c r="L210" s="326" t="str">
        <f>IF('Mapa R. Fiscal'!AD213="","",'Mapa R. Fiscal'!AD213)</f>
        <v/>
      </c>
      <c r="M210" s="265" t="str">
        <f>IF('Mapa R. Fiscal'!P213="","",'Mapa R. Fiscal'!P213)</f>
        <v/>
      </c>
      <c r="N210" s="61"/>
      <c r="O210" s="61"/>
      <c r="P210" s="61"/>
      <c r="Q210" s="146"/>
    </row>
    <row r="211" spans="1:17" ht="43.5" customHeight="1">
      <c r="A211" s="106" t="s">
        <v>688</v>
      </c>
      <c r="B211" s="1163"/>
      <c r="C211" s="1183" t="str">
        <f>IF('Mapa R. Fiscal'!E214="","",'Mapa R. Fiscal'!E214)</f>
        <v/>
      </c>
      <c r="D211" s="1185"/>
      <c r="E211" s="1183" t="str">
        <f>IF('Mapa R. Fiscal'!D214="","",'Mapa R. Fiscal'!D214)</f>
        <v/>
      </c>
      <c r="F211" s="1330" t="str">
        <f>IF('Mapa R. Fiscal'!H214="","",'Mapa R. Fiscal'!H214)</f>
        <v/>
      </c>
      <c r="G211" s="1330" t="str">
        <f>IF('Mapa R. Fiscal'!L214="","",'Mapa R. Fiscal'!L214)</f>
        <v/>
      </c>
      <c r="H211" s="133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R. Fiscal'!Y214="","",'Mapa R. Fiscal'!Y214)</f>
        <v/>
      </c>
      <c r="J211" s="326" t="str">
        <f>IF('Mapa R. Fiscal'!AA214="","",'Mapa R. Fiscal'!AA214)</f>
        <v/>
      </c>
      <c r="K211" s="731" t="str">
        <f t="shared" si="3"/>
        <v/>
      </c>
      <c r="L211" s="326" t="str">
        <f>IF('Mapa R. Fiscal'!AD214="","",'Mapa R. Fiscal'!AD214)</f>
        <v/>
      </c>
      <c r="M211" s="265" t="str">
        <f>IF('Mapa R. Fiscal'!P214="","",'Mapa R. Fiscal'!P214)</f>
        <v/>
      </c>
      <c r="N211" s="61"/>
      <c r="O211" s="61"/>
      <c r="P211" s="61"/>
      <c r="Q211" s="146"/>
    </row>
    <row r="212" spans="1:17" ht="43.5" customHeight="1">
      <c r="A212" s="106" t="s">
        <v>689</v>
      </c>
      <c r="B212" s="1164"/>
      <c r="C212" s="1184"/>
      <c r="D212" s="1186"/>
      <c r="E212" s="1184"/>
      <c r="F212" s="1331"/>
      <c r="G212" s="1331"/>
      <c r="H212" s="1333"/>
      <c r="I212" s="326" t="str">
        <f>IF('Mapa R. Fiscal'!Y215="","",'Mapa R. Fiscal'!Y215)</f>
        <v/>
      </c>
      <c r="J212" s="326" t="str">
        <f>IF('Mapa R. Fiscal'!AA215="","",'Mapa R. Fiscal'!AA215)</f>
        <v/>
      </c>
      <c r="K212" s="731" t="str">
        <f t="shared" si="3"/>
        <v/>
      </c>
      <c r="L212" s="326" t="str">
        <f>IF('Mapa R. Fiscal'!AD215="","",'Mapa R. Fiscal'!AD215)</f>
        <v/>
      </c>
      <c r="M212" s="265" t="str">
        <f>IF('Mapa R. Fiscal'!P215="","",'Mapa R. Fiscal'!P215)</f>
        <v/>
      </c>
      <c r="N212" s="61"/>
      <c r="O212" s="61"/>
      <c r="P212" s="61"/>
      <c r="Q212" s="146"/>
    </row>
    <row r="213" spans="1:17" ht="43.5" customHeight="1">
      <c r="A213" s="106" t="s">
        <v>690</v>
      </c>
      <c r="B213" s="1164"/>
      <c r="C213" s="1184"/>
      <c r="D213" s="1186"/>
      <c r="E213" s="1184"/>
      <c r="F213" s="1331"/>
      <c r="G213" s="1331"/>
      <c r="H213" s="1333"/>
      <c r="I213" s="326" t="str">
        <f>IF('Mapa R. Fiscal'!Y216="","",'Mapa R. Fiscal'!Y216)</f>
        <v/>
      </c>
      <c r="J213" s="326" t="str">
        <f>IF('Mapa R. Fiscal'!AA216="","",'Mapa R. Fiscal'!AA216)</f>
        <v/>
      </c>
      <c r="K213" s="731" t="str">
        <f t="shared" si="3"/>
        <v/>
      </c>
      <c r="L213" s="326" t="str">
        <f>IF('Mapa R. Fiscal'!AD216="","",'Mapa R. Fiscal'!AD216)</f>
        <v/>
      </c>
      <c r="M213" s="265" t="str">
        <f>IF('Mapa R. Fiscal'!P216="","",'Mapa R. Fiscal'!P216)</f>
        <v/>
      </c>
      <c r="N213" s="61"/>
      <c r="O213" s="61"/>
      <c r="P213" s="61"/>
      <c r="Q213" s="146"/>
    </row>
    <row r="214" spans="1:17" ht="43.5" customHeight="1">
      <c r="A214" s="106" t="s">
        <v>691</v>
      </c>
      <c r="B214" s="1164"/>
      <c r="C214" s="1184"/>
      <c r="D214" s="1186"/>
      <c r="E214" s="1184"/>
      <c r="F214" s="1331"/>
      <c r="G214" s="1331"/>
      <c r="H214" s="1333"/>
      <c r="I214" s="326" t="str">
        <f>IF('Mapa R. Fiscal'!Y217="","",'Mapa R. Fiscal'!Y217)</f>
        <v/>
      </c>
      <c r="J214" s="326" t="str">
        <f>IF('Mapa R. Fiscal'!AA217="","",'Mapa R. Fiscal'!AA217)</f>
        <v/>
      </c>
      <c r="K214" s="731" t="str">
        <f t="shared" si="3"/>
        <v/>
      </c>
      <c r="L214" s="326" t="str">
        <f>IF('Mapa R. Fiscal'!AD217="","",'Mapa R. Fiscal'!AD217)</f>
        <v/>
      </c>
      <c r="M214" s="265" t="str">
        <f>IF('Mapa R. Fiscal'!P217="","",'Mapa R. Fiscal'!P217)</f>
        <v/>
      </c>
      <c r="N214" s="61"/>
      <c r="O214" s="61"/>
      <c r="P214" s="61"/>
      <c r="Q214" s="146"/>
    </row>
    <row r="215" spans="1:17" ht="43.5" customHeight="1">
      <c r="A215" s="106" t="s">
        <v>692</v>
      </c>
      <c r="B215" s="1164"/>
      <c r="C215" s="1184"/>
      <c r="D215" s="1186"/>
      <c r="E215" s="1184"/>
      <c r="F215" s="1331"/>
      <c r="G215" s="1331"/>
      <c r="H215" s="1333"/>
      <c r="I215" s="326" t="str">
        <f>IF('Mapa R. Fiscal'!Y218="","",'Mapa R. Fiscal'!Y218)</f>
        <v/>
      </c>
      <c r="J215" s="326" t="str">
        <f>IF('Mapa R. Fiscal'!AA218="","",'Mapa R. Fiscal'!AA218)</f>
        <v/>
      </c>
      <c r="K215" s="731" t="str">
        <f t="shared" si="3"/>
        <v/>
      </c>
      <c r="L215" s="326" t="str">
        <f>IF('Mapa R. Fiscal'!AD218="","",'Mapa R. Fiscal'!AD218)</f>
        <v/>
      </c>
      <c r="M215" s="265" t="str">
        <f>IF('Mapa R. Fiscal'!P218="","",'Mapa R. Fiscal'!P218)</f>
        <v/>
      </c>
      <c r="N215" s="61"/>
      <c r="O215" s="61"/>
      <c r="P215" s="61"/>
      <c r="Q215" s="146"/>
    </row>
    <row r="216" spans="1:17" ht="43.5" customHeight="1">
      <c r="A216" s="106" t="s">
        <v>693</v>
      </c>
      <c r="B216" s="1164"/>
      <c r="C216" s="1184"/>
      <c r="D216" s="1186"/>
      <c r="E216" s="1184"/>
      <c r="F216" s="1331"/>
      <c r="G216" s="1331"/>
      <c r="H216" s="1333"/>
      <c r="I216" s="326" t="str">
        <f>IF('Mapa R. Fiscal'!Y219="","",'Mapa R. Fiscal'!Y219)</f>
        <v/>
      </c>
      <c r="J216" s="326" t="str">
        <f>IF('Mapa R. Fiscal'!AA219="","",'Mapa R. Fiscal'!AA219)</f>
        <v/>
      </c>
      <c r="K216" s="731" t="str">
        <f t="shared" si="3"/>
        <v/>
      </c>
      <c r="L216" s="326" t="str">
        <f>IF('Mapa R. Fiscal'!AD219="","",'Mapa R. Fiscal'!AD219)</f>
        <v/>
      </c>
      <c r="M216" s="265" t="str">
        <f>IF('Mapa R. Fiscal'!P219="","",'Mapa R. Fiscal'!P219)</f>
        <v/>
      </c>
      <c r="N216" s="61"/>
      <c r="O216" s="61"/>
      <c r="P216" s="61"/>
      <c r="Q216" s="146"/>
    </row>
    <row r="217" spans="1:17" ht="43.5" customHeight="1">
      <c r="A217" s="106" t="s">
        <v>694</v>
      </c>
      <c r="B217" s="1163"/>
      <c r="C217" s="1183" t="str">
        <f>IF('Mapa R. Fiscal'!E220="","",'Mapa R. Fiscal'!E220)</f>
        <v/>
      </c>
      <c r="D217" s="1185"/>
      <c r="E217" s="1183" t="str">
        <f>IF('Mapa R. Fiscal'!D220="","",'Mapa R. Fiscal'!D220)</f>
        <v/>
      </c>
      <c r="F217" s="1330" t="str">
        <f>IF('Mapa R. Fiscal'!H220="","",'Mapa R. Fiscal'!H220)</f>
        <v/>
      </c>
      <c r="G217" s="1330" t="str">
        <f>IF('Mapa R. Fiscal'!L220="","",'Mapa R. Fiscal'!L220)</f>
        <v/>
      </c>
      <c r="H217" s="133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R. Fiscal'!Y220="","",'Mapa R. Fiscal'!Y220)</f>
        <v/>
      </c>
      <c r="J217" s="326" t="str">
        <f>IF('Mapa R. Fiscal'!AA220="","",'Mapa R. Fiscal'!AA220)</f>
        <v/>
      </c>
      <c r="K217" s="731" t="str">
        <f t="shared" si="3"/>
        <v/>
      </c>
      <c r="L217" s="326" t="str">
        <f>IF('Mapa R. Fiscal'!AD220="","",'Mapa R. Fiscal'!AD220)</f>
        <v/>
      </c>
      <c r="M217" s="265" t="str">
        <f>IF('Mapa R. Fiscal'!P220="","",'Mapa R. Fiscal'!P220)</f>
        <v/>
      </c>
      <c r="N217" s="61"/>
      <c r="O217" s="61"/>
      <c r="P217" s="61"/>
      <c r="Q217" s="146"/>
    </row>
    <row r="218" spans="1:17" ht="43.5" customHeight="1">
      <c r="A218" s="106" t="s">
        <v>695</v>
      </c>
      <c r="B218" s="1164"/>
      <c r="C218" s="1184"/>
      <c r="D218" s="1186"/>
      <c r="E218" s="1184"/>
      <c r="F218" s="1331"/>
      <c r="G218" s="1331"/>
      <c r="H218" s="1333"/>
      <c r="I218" s="326" t="str">
        <f>IF('Mapa R. Fiscal'!Y221="","",'Mapa R. Fiscal'!Y221)</f>
        <v/>
      </c>
      <c r="J218" s="326" t="str">
        <f>IF('Mapa R. Fiscal'!AA221="","",'Mapa R. Fiscal'!AA221)</f>
        <v/>
      </c>
      <c r="K218" s="731" t="str">
        <f t="shared" si="3"/>
        <v/>
      </c>
      <c r="L218" s="326" t="str">
        <f>IF('Mapa R. Fiscal'!AD221="","",'Mapa R. Fiscal'!AD221)</f>
        <v/>
      </c>
      <c r="M218" s="265" t="str">
        <f>IF('Mapa R. Fiscal'!P221="","",'Mapa R. Fiscal'!P221)</f>
        <v/>
      </c>
      <c r="N218" s="61"/>
      <c r="O218" s="61"/>
      <c r="P218" s="61"/>
      <c r="Q218" s="146"/>
    </row>
    <row r="219" spans="1:17" ht="43.5" customHeight="1">
      <c r="A219" s="106" t="s">
        <v>696</v>
      </c>
      <c r="B219" s="1164"/>
      <c r="C219" s="1184"/>
      <c r="D219" s="1186"/>
      <c r="E219" s="1184"/>
      <c r="F219" s="1331"/>
      <c r="G219" s="1331"/>
      <c r="H219" s="1333"/>
      <c r="I219" s="326" t="str">
        <f>IF('Mapa R. Fiscal'!Y222="","",'Mapa R. Fiscal'!Y222)</f>
        <v/>
      </c>
      <c r="J219" s="326" t="str">
        <f>IF('Mapa R. Fiscal'!AA222="","",'Mapa R. Fiscal'!AA222)</f>
        <v/>
      </c>
      <c r="K219" s="731" t="str">
        <f t="shared" si="3"/>
        <v/>
      </c>
      <c r="L219" s="326" t="str">
        <f>IF('Mapa R. Fiscal'!AD222="","",'Mapa R. Fiscal'!AD222)</f>
        <v/>
      </c>
      <c r="M219" s="265" t="str">
        <f>IF('Mapa R. Fiscal'!P222="","",'Mapa R. Fiscal'!P222)</f>
        <v/>
      </c>
      <c r="N219" s="61"/>
      <c r="O219" s="61"/>
      <c r="P219" s="61"/>
      <c r="Q219" s="146"/>
    </row>
    <row r="220" spans="1:17" ht="43.5" customHeight="1">
      <c r="A220" s="106" t="s">
        <v>697</v>
      </c>
      <c r="B220" s="1164"/>
      <c r="C220" s="1184"/>
      <c r="D220" s="1186"/>
      <c r="E220" s="1184"/>
      <c r="F220" s="1331"/>
      <c r="G220" s="1331"/>
      <c r="H220" s="1333"/>
      <c r="I220" s="326" t="str">
        <f>IF('Mapa R. Fiscal'!Y223="","",'Mapa R. Fiscal'!Y223)</f>
        <v/>
      </c>
      <c r="J220" s="326" t="str">
        <f>IF('Mapa R. Fiscal'!AA223="","",'Mapa R. Fiscal'!AA223)</f>
        <v/>
      </c>
      <c r="K220" s="731" t="str">
        <f t="shared" si="3"/>
        <v/>
      </c>
      <c r="L220" s="326" t="str">
        <f>IF('Mapa R. Fiscal'!AD223="","",'Mapa R. Fiscal'!AD223)</f>
        <v/>
      </c>
      <c r="M220" s="265" t="str">
        <f>IF('Mapa R. Fiscal'!P223="","",'Mapa R. Fiscal'!P223)</f>
        <v/>
      </c>
      <c r="N220" s="61"/>
      <c r="O220" s="61"/>
      <c r="P220" s="61"/>
      <c r="Q220" s="146"/>
    </row>
    <row r="221" spans="1:17" ht="43.5" customHeight="1">
      <c r="A221" s="106" t="s">
        <v>698</v>
      </c>
      <c r="B221" s="1164"/>
      <c r="C221" s="1184"/>
      <c r="D221" s="1186"/>
      <c r="E221" s="1184"/>
      <c r="F221" s="1331"/>
      <c r="G221" s="1331"/>
      <c r="H221" s="1333"/>
      <c r="I221" s="326" t="str">
        <f>IF('Mapa R. Fiscal'!Y224="","",'Mapa R. Fiscal'!Y224)</f>
        <v/>
      </c>
      <c r="J221" s="326" t="str">
        <f>IF('Mapa R. Fiscal'!AA224="","",'Mapa R. Fiscal'!AA224)</f>
        <v/>
      </c>
      <c r="K221" s="731" t="str">
        <f t="shared" si="3"/>
        <v/>
      </c>
      <c r="L221" s="326" t="str">
        <f>IF('Mapa R. Fiscal'!AD224="","",'Mapa R. Fiscal'!AD224)</f>
        <v/>
      </c>
      <c r="M221" s="265" t="str">
        <f>IF('Mapa R. Fiscal'!P224="","",'Mapa R. Fiscal'!P224)</f>
        <v/>
      </c>
      <c r="N221" s="61"/>
      <c r="O221" s="61"/>
      <c r="P221" s="61"/>
      <c r="Q221" s="146"/>
    </row>
    <row r="222" spans="1:17" ht="43.5" customHeight="1">
      <c r="A222" s="106" t="s">
        <v>699</v>
      </c>
      <c r="B222" s="1164"/>
      <c r="C222" s="1184"/>
      <c r="D222" s="1186"/>
      <c r="E222" s="1184"/>
      <c r="F222" s="1331"/>
      <c r="G222" s="1331"/>
      <c r="H222" s="1333"/>
      <c r="I222" s="326" t="str">
        <f>IF('Mapa R. Fiscal'!Y225="","",'Mapa R. Fiscal'!Y225)</f>
        <v/>
      </c>
      <c r="J222" s="326" t="str">
        <f>IF('Mapa R. Fiscal'!AA225="","",'Mapa R. Fiscal'!AA225)</f>
        <v/>
      </c>
      <c r="K222" s="731" t="str">
        <f t="shared" si="3"/>
        <v/>
      </c>
      <c r="L222" s="326" t="str">
        <f>IF('Mapa R. Fiscal'!AD225="","",'Mapa R. Fiscal'!AD225)</f>
        <v/>
      </c>
      <c r="M222" s="265" t="str">
        <f>IF('Mapa R. Fiscal'!P225="","",'Mapa R. Fiscal'!P225)</f>
        <v/>
      </c>
      <c r="N222" s="61"/>
      <c r="O222" s="61"/>
      <c r="P222" s="61"/>
      <c r="Q222" s="146"/>
    </row>
    <row r="223" spans="1:17" ht="43.5" customHeight="1">
      <c r="A223" s="106" t="s">
        <v>700</v>
      </c>
      <c r="B223" s="1163"/>
      <c r="C223" s="1183" t="str">
        <f>IF('Mapa R. Fiscal'!E226="","",'Mapa R. Fiscal'!E226)</f>
        <v/>
      </c>
      <c r="D223" s="1185"/>
      <c r="E223" s="1183" t="str">
        <f>IF('Mapa R. Fiscal'!D226="","",'Mapa R. Fiscal'!D226)</f>
        <v/>
      </c>
      <c r="F223" s="1330" t="str">
        <f>IF('Mapa R. Fiscal'!H226="","",'Mapa R. Fiscal'!H226)</f>
        <v/>
      </c>
      <c r="G223" s="1330" t="str">
        <f>IF('Mapa R. Fiscal'!L226="","",'Mapa R. Fiscal'!L226)</f>
        <v/>
      </c>
      <c r="H223" s="133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R. Fiscal'!Y226="","",'Mapa R. Fiscal'!Y226)</f>
        <v/>
      </c>
      <c r="J223" s="326" t="str">
        <f>IF('Mapa R. Fiscal'!AA226="","",'Mapa R. Fiscal'!AA226)</f>
        <v/>
      </c>
      <c r="K223" s="731" t="str">
        <f t="shared" si="3"/>
        <v/>
      </c>
      <c r="L223" s="326" t="str">
        <f>IF('Mapa R. Fiscal'!AD226="","",'Mapa R. Fiscal'!AD226)</f>
        <v/>
      </c>
      <c r="M223" s="265" t="str">
        <f>IF('Mapa R. Fiscal'!P226="","",'Mapa R. Fiscal'!P226)</f>
        <v/>
      </c>
      <c r="N223" s="61"/>
      <c r="O223" s="61"/>
      <c r="P223" s="61"/>
      <c r="Q223" s="146"/>
    </row>
    <row r="224" spans="1:17" ht="43.5" customHeight="1">
      <c r="A224" s="106" t="s">
        <v>701</v>
      </c>
      <c r="B224" s="1164"/>
      <c r="C224" s="1184"/>
      <c r="D224" s="1186"/>
      <c r="E224" s="1184"/>
      <c r="F224" s="1331"/>
      <c r="G224" s="1331"/>
      <c r="H224" s="1333"/>
      <c r="I224" s="326" t="str">
        <f>IF('Mapa R. Fiscal'!Y227="","",'Mapa R. Fiscal'!Y227)</f>
        <v/>
      </c>
      <c r="J224" s="326" t="str">
        <f>IF('Mapa R. Fiscal'!AA227="","",'Mapa R. Fiscal'!AA227)</f>
        <v/>
      </c>
      <c r="K224" s="731" t="str">
        <f t="shared" si="3"/>
        <v/>
      </c>
      <c r="L224" s="326" t="str">
        <f>IF('Mapa R. Fiscal'!AD227="","",'Mapa R. Fiscal'!AD227)</f>
        <v/>
      </c>
      <c r="M224" s="265" t="str">
        <f>IF('Mapa R. Fiscal'!P227="","",'Mapa R. Fiscal'!P227)</f>
        <v/>
      </c>
      <c r="N224" s="61"/>
      <c r="O224" s="61"/>
      <c r="P224" s="61"/>
      <c r="Q224" s="146"/>
    </row>
    <row r="225" spans="1:17" ht="43.5" customHeight="1">
      <c r="A225" s="106" t="s">
        <v>702</v>
      </c>
      <c r="B225" s="1164"/>
      <c r="C225" s="1184"/>
      <c r="D225" s="1186"/>
      <c r="E225" s="1184"/>
      <c r="F225" s="1331"/>
      <c r="G225" s="1331"/>
      <c r="H225" s="1333"/>
      <c r="I225" s="326" t="str">
        <f>IF('Mapa R. Fiscal'!Y228="","",'Mapa R. Fiscal'!Y228)</f>
        <v/>
      </c>
      <c r="J225" s="326" t="str">
        <f>IF('Mapa R. Fiscal'!AA228="","",'Mapa R. Fiscal'!AA228)</f>
        <v/>
      </c>
      <c r="K225" s="731" t="str">
        <f t="shared" si="3"/>
        <v/>
      </c>
      <c r="L225" s="326" t="str">
        <f>IF('Mapa R. Fiscal'!AD228="","",'Mapa R. Fiscal'!AD228)</f>
        <v/>
      </c>
      <c r="M225" s="265" t="str">
        <f>IF('Mapa R. Fiscal'!P228="","",'Mapa R. Fiscal'!P228)</f>
        <v/>
      </c>
      <c r="N225" s="61"/>
      <c r="O225" s="61"/>
      <c r="P225" s="61"/>
      <c r="Q225" s="146"/>
    </row>
    <row r="226" spans="1:17" ht="43.5" customHeight="1">
      <c r="A226" s="106" t="s">
        <v>703</v>
      </c>
      <c r="B226" s="1164"/>
      <c r="C226" s="1184"/>
      <c r="D226" s="1186"/>
      <c r="E226" s="1184"/>
      <c r="F226" s="1331"/>
      <c r="G226" s="1331"/>
      <c r="H226" s="1333"/>
      <c r="I226" s="326" t="str">
        <f>IF('Mapa R. Fiscal'!Y229="","",'Mapa R. Fiscal'!Y229)</f>
        <v/>
      </c>
      <c r="J226" s="326" t="str">
        <f>IF('Mapa R. Fiscal'!AA229="","",'Mapa R. Fiscal'!AA229)</f>
        <v/>
      </c>
      <c r="K226" s="731" t="str">
        <f t="shared" si="3"/>
        <v/>
      </c>
      <c r="L226" s="326" t="str">
        <f>IF('Mapa R. Fiscal'!AD229="","",'Mapa R. Fiscal'!AD229)</f>
        <v/>
      </c>
      <c r="M226" s="265" t="str">
        <f>IF('Mapa R. Fiscal'!P229="","",'Mapa R. Fiscal'!P229)</f>
        <v/>
      </c>
      <c r="N226" s="61"/>
      <c r="O226" s="61"/>
      <c r="P226" s="61"/>
      <c r="Q226" s="146"/>
    </row>
    <row r="227" spans="1:17" ht="43.5" customHeight="1">
      <c r="A227" s="106" t="s">
        <v>704</v>
      </c>
      <c r="B227" s="1164"/>
      <c r="C227" s="1184"/>
      <c r="D227" s="1186"/>
      <c r="E227" s="1184"/>
      <c r="F227" s="1331"/>
      <c r="G227" s="1331"/>
      <c r="H227" s="1333"/>
      <c r="I227" s="326" t="str">
        <f>IF('Mapa R. Fiscal'!Y230="","",'Mapa R. Fiscal'!Y230)</f>
        <v/>
      </c>
      <c r="J227" s="326" t="str">
        <f>IF('Mapa R. Fiscal'!AA230="","",'Mapa R. Fiscal'!AA230)</f>
        <v/>
      </c>
      <c r="K227" s="731" t="str">
        <f t="shared" si="3"/>
        <v/>
      </c>
      <c r="L227" s="326" t="str">
        <f>IF('Mapa R. Fiscal'!AD230="","",'Mapa R. Fiscal'!AD230)</f>
        <v/>
      </c>
      <c r="M227" s="265" t="str">
        <f>IF('Mapa R. Fiscal'!P230="","",'Mapa R. Fiscal'!P230)</f>
        <v/>
      </c>
      <c r="N227" s="61"/>
      <c r="O227" s="61"/>
      <c r="P227" s="61"/>
      <c r="Q227" s="146"/>
    </row>
    <row r="228" spans="1:17" ht="43.5" customHeight="1">
      <c r="A228" s="106" t="s">
        <v>705</v>
      </c>
      <c r="B228" s="1164"/>
      <c r="C228" s="1184"/>
      <c r="D228" s="1186"/>
      <c r="E228" s="1184"/>
      <c r="F228" s="1331"/>
      <c r="G228" s="1331"/>
      <c r="H228" s="1333"/>
      <c r="I228" s="326" t="str">
        <f>IF('Mapa R. Fiscal'!Y231="","",'Mapa R. Fiscal'!Y231)</f>
        <v/>
      </c>
      <c r="J228" s="326" t="str">
        <f>IF('Mapa R. Fiscal'!AA231="","",'Mapa R. Fiscal'!AA231)</f>
        <v/>
      </c>
      <c r="K228" s="731" t="str">
        <f t="shared" si="3"/>
        <v/>
      </c>
      <c r="L228" s="326" t="str">
        <f>IF('Mapa R. Fiscal'!AD231="","",'Mapa R. Fiscal'!AD231)</f>
        <v/>
      </c>
      <c r="M228" s="265" t="str">
        <f>IF('Mapa R. Fiscal'!P231="","",'Mapa R. Fiscal'!P231)</f>
        <v/>
      </c>
      <c r="N228" s="61"/>
      <c r="O228" s="61"/>
      <c r="P228" s="61"/>
      <c r="Q228" s="146"/>
    </row>
    <row r="229" spans="1:17" ht="43.5" customHeight="1">
      <c r="A229" s="106" t="s">
        <v>706</v>
      </c>
      <c r="B229" s="1163"/>
      <c r="C229" s="1183" t="str">
        <f>IF('Mapa R. Fiscal'!E232="","",'Mapa R. Fiscal'!E232)</f>
        <v/>
      </c>
      <c r="D229" s="1185"/>
      <c r="E229" s="1183" t="str">
        <f>IF('Mapa R. Fiscal'!D232="","",'Mapa R. Fiscal'!D232)</f>
        <v/>
      </c>
      <c r="F229" s="1330" t="str">
        <f>IF('Mapa R. Fiscal'!H232="","",'Mapa R. Fiscal'!H232)</f>
        <v/>
      </c>
      <c r="G229" s="1330" t="str">
        <f>IF('Mapa R. Fiscal'!L232="","",'Mapa R. Fiscal'!L232)</f>
        <v/>
      </c>
      <c r="H229" s="133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R. Fiscal'!Y232="","",'Mapa R. Fiscal'!Y232)</f>
        <v/>
      </c>
      <c r="J229" s="326" t="str">
        <f>IF('Mapa R. Fiscal'!AA232="","",'Mapa R. Fiscal'!AA232)</f>
        <v/>
      </c>
      <c r="K229" s="731" t="str">
        <f t="shared" si="3"/>
        <v/>
      </c>
      <c r="L229" s="326" t="str">
        <f>IF('Mapa R. Fiscal'!AD232="","",'Mapa R. Fiscal'!AD232)</f>
        <v/>
      </c>
      <c r="M229" s="265" t="str">
        <f>IF('Mapa R. Fiscal'!P232="","",'Mapa R. Fiscal'!P232)</f>
        <v/>
      </c>
      <c r="N229" s="61"/>
      <c r="O229" s="61"/>
      <c r="P229" s="61"/>
      <c r="Q229" s="146"/>
    </row>
    <row r="230" spans="1:17" ht="43.5" customHeight="1">
      <c r="A230" s="106" t="s">
        <v>707</v>
      </c>
      <c r="B230" s="1164"/>
      <c r="C230" s="1184"/>
      <c r="D230" s="1186"/>
      <c r="E230" s="1184"/>
      <c r="F230" s="1331"/>
      <c r="G230" s="1331"/>
      <c r="H230" s="1333"/>
      <c r="I230" s="326" t="str">
        <f>IF('Mapa R. Fiscal'!Y233="","",'Mapa R. Fiscal'!Y233)</f>
        <v/>
      </c>
      <c r="J230" s="326" t="str">
        <f>IF('Mapa R. Fiscal'!AA233="","",'Mapa R. Fiscal'!AA233)</f>
        <v/>
      </c>
      <c r="K230" s="731" t="str">
        <f t="shared" si="3"/>
        <v/>
      </c>
      <c r="L230" s="326" t="str">
        <f>IF('Mapa R. Fiscal'!AD233="","",'Mapa R. Fiscal'!AD233)</f>
        <v/>
      </c>
      <c r="M230" s="265" t="str">
        <f>IF('Mapa R. Fiscal'!P233="","",'Mapa R. Fiscal'!P233)</f>
        <v/>
      </c>
      <c r="N230" s="61"/>
      <c r="O230" s="61"/>
      <c r="P230" s="61"/>
      <c r="Q230" s="146"/>
    </row>
    <row r="231" spans="1:17" ht="43.5" customHeight="1">
      <c r="A231" s="106" t="s">
        <v>708</v>
      </c>
      <c r="B231" s="1164"/>
      <c r="C231" s="1184"/>
      <c r="D231" s="1186"/>
      <c r="E231" s="1184"/>
      <c r="F231" s="1331"/>
      <c r="G231" s="1331"/>
      <c r="H231" s="1333"/>
      <c r="I231" s="326" t="str">
        <f>IF('Mapa R. Fiscal'!Y234="","",'Mapa R. Fiscal'!Y234)</f>
        <v/>
      </c>
      <c r="J231" s="326" t="str">
        <f>IF('Mapa R. Fiscal'!AA234="","",'Mapa R. Fiscal'!AA234)</f>
        <v/>
      </c>
      <c r="K231" s="731" t="str">
        <f t="shared" si="3"/>
        <v/>
      </c>
      <c r="L231" s="326" t="str">
        <f>IF('Mapa R. Fiscal'!AD234="","",'Mapa R. Fiscal'!AD234)</f>
        <v/>
      </c>
      <c r="M231" s="265" t="str">
        <f>IF('Mapa R. Fiscal'!P234="","",'Mapa R. Fiscal'!P234)</f>
        <v/>
      </c>
      <c r="N231" s="61"/>
      <c r="O231" s="61"/>
      <c r="P231" s="61"/>
      <c r="Q231" s="146"/>
    </row>
    <row r="232" spans="1:17" ht="43.5" customHeight="1">
      <c r="A232" s="106" t="s">
        <v>709</v>
      </c>
      <c r="B232" s="1164"/>
      <c r="C232" s="1184"/>
      <c r="D232" s="1186"/>
      <c r="E232" s="1184"/>
      <c r="F232" s="1331"/>
      <c r="G232" s="1331"/>
      <c r="H232" s="1333"/>
      <c r="I232" s="326" t="str">
        <f>IF('Mapa R. Fiscal'!Y235="","",'Mapa R. Fiscal'!Y235)</f>
        <v/>
      </c>
      <c r="J232" s="326" t="str">
        <f>IF('Mapa R. Fiscal'!AA235="","",'Mapa R. Fiscal'!AA235)</f>
        <v/>
      </c>
      <c r="K232" s="731" t="str">
        <f t="shared" si="3"/>
        <v/>
      </c>
      <c r="L232" s="326" t="str">
        <f>IF('Mapa R. Fiscal'!AD235="","",'Mapa R. Fiscal'!AD235)</f>
        <v/>
      </c>
      <c r="M232" s="265" t="str">
        <f>IF('Mapa R. Fiscal'!P235="","",'Mapa R. Fiscal'!P235)</f>
        <v/>
      </c>
      <c r="N232" s="61"/>
      <c r="O232" s="61"/>
      <c r="P232" s="61"/>
      <c r="Q232" s="146"/>
    </row>
    <row r="233" spans="1:17" ht="43.5" customHeight="1">
      <c r="A233" s="106" t="s">
        <v>710</v>
      </c>
      <c r="B233" s="1164"/>
      <c r="C233" s="1184"/>
      <c r="D233" s="1186"/>
      <c r="E233" s="1184"/>
      <c r="F233" s="1331"/>
      <c r="G233" s="1331"/>
      <c r="H233" s="1333"/>
      <c r="I233" s="326" t="str">
        <f>IF('Mapa R. Fiscal'!Y236="","",'Mapa R. Fiscal'!Y236)</f>
        <v/>
      </c>
      <c r="J233" s="326" t="str">
        <f>IF('Mapa R. Fiscal'!AA236="","",'Mapa R. Fiscal'!AA236)</f>
        <v/>
      </c>
      <c r="K233" s="731" t="str">
        <f t="shared" si="3"/>
        <v/>
      </c>
      <c r="L233" s="326" t="str">
        <f>IF('Mapa R. Fiscal'!AD236="","",'Mapa R. Fiscal'!AD236)</f>
        <v/>
      </c>
      <c r="M233" s="265" t="str">
        <f>IF('Mapa R. Fiscal'!P236="","",'Mapa R. Fiscal'!P236)</f>
        <v/>
      </c>
      <c r="N233" s="61"/>
      <c r="O233" s="61"/>
      <c r="P233" s="61"/>
      <c r="Q233" s="146"/>
    </row>
    <row r="234" spans="1:17" ht="43.5" customHeight="1">
      <c r="A234" s="106" t="s">
        <v>711</v>
      </c>
      <c r="B234" s="1164"/>
      <c r="C234" s="1184"/>
      <c r="D234" s="1186"/>
      <c r="E234" s="1184"/>
      <c r="F234" s="1331"/>
      <c r="G234" s="1331"/>
      <c r="H234" s="1333"/>
      <c r="I234" s="326" t="str">
        <f>IF('Mapa R. Fiscal'!Y237="","",'Mapa R. Fiscal'!Y237)</f>
        <v/>
      </c>
      <c r="J234" s="326" t="str">
        <f>IF('Mapa R. Fiscal'!AA237="","",'Mapa R. Fiscal'!AA237)</f>
        <v/>
      </c>
      <c r="K234" s="731" t="str">
        <f t="shared" si="3"/>
        <v/>
      </c>
      <c r="L234" s="326" t="str">
        <f>IF('Mapa R. Fiscal'!AD237="","",'Mapa R. Fiscal'!AD237)</f>
        <v/>
      </c>
      <c r="M234" s="265" t="str">
        <f>IF('Mapa R. Fiscal'!P237="","",'Mapa R. Fiscal'!P237)</f>
        <v/>
      </c>
      <c r="N234" s="61"/>
      <c r="O234" s="61"/>
      <c r="P234" s="61"/>
      <c r="Q234" s="146"/>
    </row>
    <row r="235" spans="1:17" ht="43.5" customHeight="1">
      <c r="A235" s="106" t="s">
        <v>712</v>
      </c>
      <c r="B235" s="1163"/>
      <c r="C235" s="1183" t="str">
        <f>IF('Mapa R. Fiscal'!E238="","",'Mapa R. Fiscal'!E238)</f>
        <v/>
      </c>
      <c r="D235" s="1185"/>
      <c r="E235" s="1183" t="str">
        <f>IF('Mapa R. Fiscal'!D238="","",'Mapa R. Fiscal'!D238)</f>
        <v/>
      </c>
      <c r="F235" s="1330" t="str">
        <f>IF('Mapa R. Fiscal'!H238="","",'Mapa R. Fiscal'!H238)</f>
        <v/>
      </c>
      <c r="G235" s="1330" t="str">
        <f>IF('Mapa R. Fiscal'!L238="","",'Mapa R. Fiscal'!L238)</f>
        <v/>
      </c>
      <c r="H235" s="133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R. Fiscal'!Y238="","",'Mapa R. Fiscal'!Y238)</f>
        <v/>
      </c>
      <c r="J235" s="326" t="str">
        <f>IF('Mapa R. Fiscal'!AA238="","",'Mapa R. Fiscal'!AA238)</f>
        <v/>
      </c>
      <c r="K235" s="731" t="str">
        <f t="shared" si="3"/>
        <v/>
      </c>
      <c r="L235" s="326" t="str">
        <f>IF('Mapa R. Fiscal'!AD238="","",'Mapa R. Fiscal'!AD238)</f>
        <v/>
      </c>
      <c r="M235" s="265" t="str">
        <f>IF('Mapa R. Fiscal'!P238="","",'Mapa R. Fiscal'!P238)</f>
        <v/>
      </c>
      <c r="N235" s="61"/>
      <c r="O235" s="61"/>
      <c r="P235" s="61"/>
      <c r="Q235" s="146"/>
    </row>
    <row r="236" spans="1:17" ht="43.5" customHeight="1">
      <c r="A236" s="106" t="s">
        <v>713</v>
      </c>
      <c r="B236" s="1164"/>
      <c r="C236" s="1184"/>
      <c r="D236" s="1186"/>
      <c r="E236" s="1184"/>
      <c r="F236" s="1331"/>
      <c r="G236" s="1331"/>
      <c r="H236" s="1333"/>
      <c r="I236" s="326" t="str">
        <f>IF('Mapa R. Fiscal'!Y239="","",'Mapa R. Fiscal'!Y239)</f>
        <v/>
      </c>
      <c r="J236" s="326" t="str">
        <f>IF('Mapa R. Fiscal'!AA239="","",'Mapa R. Fiscal'!AA239)</f>
        <v/>
      </c>
      <c r="K236" s="731" t="str">
        <f t="shared" si="3"/>
        <v/>
      </c>
      <c r="L236" s="326" t="str">
        <f>IF('Mapa R. Fiscal'!AD239="","",'Mapa R. Fiscal'!AD239)</f>
        <v/>
      </c>
      <c r="M236" s="265" t="str">
        <f>IF('Mapa R. Fiscal'!P239="","",'Mapa R. Fiscal'!P239)</f>
        <v/>
      </c>
      <c r="N236" s="61"/>
      <c r="O236" s="61"/>
      <c r="P236" s="61"/>
      <c r="Q236" s="146"/>
    </row>
    <row r="237" spans="1:17" ht="43.5" customHeight="1">
      <c r="A237" s="106" t="s">
        <v>714</v>
      </c>
      <c r="B237" s="1164"/>
      <c r="C237" s="1184"/>
      <c r="D237" s="1186"/>
      <c r="E237" s="1184"/>
      <c r="F237" s="1331"/>
      <c r="G237" s="1331"/>
      <c r="H237" s="1333"/>
      <c r="I237" s="326" t="str">
        <f>IF('Mapa R. Fiscal'!Y240="","",'Mapa R. Fiscal'!Y240)</f>
        <v/>
      </c>
      <c r="J237" s="326" t="str">
        <f>IF('Mapa R. Fiscal'!AA240="","",'Mapa R. Fiscal'!AA240)</f>
        <v/>
      </c>
      <c r="K237" s="731" t="str">
        <f t="shared" si="3"/>
        <v/>
      </c>
      <c r="L237" s="326" t="str">
        <f>IF('Mapa R. Fiscal'!AD240="","",'Mapa R. Fiscal'!AD240)</f>
        <v/>
      </c>
      <c r="M237" s="265" t="str">
        <f>IF('Mapa R. Fiscal'!P240="","",'Mapa R. Fiscal'!P240)</f>
        <v/>
      </c>
      <c r="N237" s="61"/>
      <c r="O237" s="61"/>
      <c r="P237" s="61"/>
      <c r="Q237" s="146"/>
    </row>
    <row r="238" spans="1:17" ht="43.5" customHeight="1">
      <c r="A238" s="106" t="s">
        <v>715</v>
      </c>
      <c r="B238" s="1164"/>
      <c r="C238" s="1184"/>
      <c r="D238" s="1186"/>
      <c r="E238" s="1184"/>
      <c r="F238" s="1331"/>
      <c r="G238" s="1331"/>
      <c r="H238" s="1333"/>
      <c r="I238" s="326" t="str">
        <f>IF('Mapa R. Fiscal'!Y241="","",'Mapa R. Fiscal'!Y241)</f>
        <v/>
      </c>
      <c r="J238" s="326" t="str">
        <f>IF('Mapa R. Fiscal'!AA241="","",'Mapa R. Fiscal'!AA241)</f>
        <v/>
      </c>
      <c r="K238" s="731" t="str">
        <f t="shared" si="3"/>
        <v/>
      </c>
      <c r="L238" s="326" t="str">
        <f>IF('Mapa R. Fiscal'!AD241="","",'Mapa R. Fiscal'!AD241)</f>
        <v/>
      </c>
      <c r="M238" s="265" t="str">
        <f>IF('Mapa R. Fiscal'!P241="","",'Mapa R. Fiscal'!P241)</f>
        <v/>
      </c>
      <c r="N238" s="61"/>
      <c r="O238" s="61"/>
      <c r="P238" s="61"/>
      <c r="Q238" s="146"/>
    </row>
    <row r="239" spans="1:17" ht="43.5" customHeight="1">
      <c r="A239" s="106" t="s">
        <v>716</v>
      </c>
      <c r="B239" s="1164"/>
      <c r="C239" s="1184"/>
      <c r="D239" s="1186"/>
      <c r="E239" s="1184"/>
      <c r="F239" s="1331"/>
      <c r="G239" s="1331"/>
      <c r="H239" s="1333"/>
      <c r="I239" s="326" t="str">
        <f>IF('Mapa R. Fiscal'!Y242="","",'Mapa R. Fiscal'!Y242)</f>
        <v/>
      </c>
      <c r="J239" s="326" t="str">
        <f>IF('Mapa R. Fiscal'!AA242="","",'Mapa R. Fiscal'!AA242)</f>
        <v/>
      </c>
      <c r="K239" s="731" t="str">
        <f t="shared" si="3"/>
        <v/>
      </c>
      <c r="L239" s="326" t="str">
        <f>IF('Mapa R. Fiscal'!AD242="","",'Mapa R. Fiscal'!AD242)</f>
        <v/>
      </c>
      <c r="M239" s="265" t="str">
        <f>IF('Mapa R. Fiscal'!P242="","",'Mapa R. Fiscal'!P242)</f>
        <v/>
      </c>
      <c r="N239" s="61"/>
      <c r="O239" s="61"/>
      <c r="P239" s="61"/>
      <c r="Q239" s="146"/>
    </row>
    <row r="240" spans="1:17" ht="43.5" customHeight="1">
      <c r="A240" s="106" t="s">
        <v>717</v>
      </c>
      <c r="B240" s="1164"/>
      <c r="C240" s="1184"/>
      <c r="D240" s="1186"/>
      <c r="E240" s="1184"/>
      <c r="F240" s="1331"/>
      <c r="G240" s="1331"/>
      <c r="H240" s="1333"/>
      <c r="I240" s="326" t="str">
        <f>IF('Mapa R. Fiscal'!Y243="","",'Mapa R. Fiscal'!Y243)</f>
        <v/>
      </c>
      <c r="J240" s="326" t="str">
        <f>IF('Mapa R. Fiscal'!AA243="","",'Mapa R. Fiscal'!AA243)</f>
        <v/>
      </c>
      <c r="K240" s="731" t="str">
        <f t="shared" si="3"/>
        <v/>
      </c>
      <c r="L240" s="326" t="str">
        <f>IF('Mapa R. Fiscal'!AD243="","",'Mapa R. Fiscal'!AD243)</f>
        <v/>
      </c>
      <c r="M240" s="265" t="str">
        <f>IF('Mapa R. Fiscal'!P243="","",'Mapa R. Fiscal'!P243)</f>
        <v/>
      </c>
      <c r="N240" s="61"/>
      <c r="O240" s="61"/>
      <c r="P240" s="61"/>
      <c r="Q240" s="146"/>
    </row>
    <row r="241" spans="1:17" ht="43.5" customHeight="1">
      <c r="A241" s="106" t="s">
        <v>718</v>
      </c>
      <c r="B241" s="1163"/>
      <c r="C241" s="1183" t="str">
        <f>IF('Mapa R. Fiscal'!E244="","",'Mapa R. Fiscal'!E244)</f>
        <v/>
      </c>
      <c r="D241" s="1185"/>
      <c r="E241" s="1183" t="str">
        <f>IF('Mapa R. Fiscal'!D244="","",'Mapa R. Fiscal'!D244)</f>
        <v/>
      </c>
      <c r="F241" s="1330" t="str">
        <f>IF('Mapa R. Fiscal'!H244="","",'Mapa R. Fiscal'!H244)</f>
        <v/>
      </c>
      <c r="G241" s="1330" t="str">
        <f>IF('Mapa R. Fiscal'!L244="","",'Mapa R. Fiscal'!L244)</f>
        <v/>
      </c>
      <c r="H241" s="133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R. Fiscal'!Y244="","",'Mapa R. Fiscal'!Y244)</f>
        <v/>
      </c>
      <c r="J241" s="326" t="str">
        <f>IF('Mapa R. Fiscal'!AA244="","",'Mapa R. Fiscal'!AA244)</f>
        <v/>
      </c>
      <c r="K241" s="731" t="str">
        <f t="shared" si="3"/>
        <v/>
      </c>
      <c r="L241" s="326" t="str">
        <f>IF('Mapa R. Fiscal'!AD244="","",'Mapa R. Fiscal'!AD244)</f>
        <v/>
      </c>
      <c r="M241" s="265" t="str">
        <f>IF('Mapa R. Fiscal'!P244="","",'Mapa R. Fiscal'!P244)</f>
        <v/>
      </c>
      <c r="N241" s="61"/>
      <c r="O241" s="61"/>
      <c r="P241" s="61"/>
      <c r="Q241" s="146"/>
    </row>
    <row r="242" spans="1:17" ht="43.5" customHeight="1">
      <c r="A242" s="106" t="s">
        <v>719</v>
      </c>
      <c r="B242" s="1164"/>
      <c r="C242" s="1184"/>
      <c r="D242" s="1186"/>
      <c r="E242" s="1184"/>
      <c r="F242" s="1331"/>
      <c r="G242" s="1331"/>
      <c r="H242" s="1333"/>
      <c r="I242" s="326" t="str">
        <f>IF('Mapa R. Fiscal'!Y245="","",'Mapa R. Fiscal'!Y245)</f>
        <v/>
      </c>
      <c r="J242" s="326" t="str">
        <f>IF('Mapa R. Fiscal'!AA245="","",'Mapa R. Fiscal'!AA245)</f>
        <v/>
      </c>
      <c r="K242" s="731" t="str">
        <f t="shared" si="3"/>
        <v/>
      </c>
      <c r="L242" s="326" t="str">
        <f>IF('Mapa R. Fiscal'!AD245="","",'Mapa R. Fiscal'!AD245)</f>
        <v/>
      </c>
      <c r="M242" s="265" t="str">
        <f>IF('Mapa R. Fiscal'!P245="","",'Mapa R. Fiscal'!P245)</f>
        <v/>
      </c>
      <c r="N242" s="61"/>
      <c r="O242" s="61"/>
      <c r="P242" s="61"/>
      <c r="Q242" s="146"/>
    </row>
    <row r="243" spans="1:17" ht="43.5" customHeight="1">
      <c r="A243" s="106" t="s">
        <v>720</v>
      </c>
      <c r="B243" s="1164"/>
      <c r="C243" s="1184"/>
      <c r="D243" s="1186"/>
      <c r="E243" s="1184"/>
      <c r="F243" s="1331"/>
      <c r="G243" s="1331"/>
      <c r="H243" s="1333"/>
      <c r="I243" s="326" t="str">
        <f>IF('Mapa R. Fiscal'!Y246="","",'Mapa R. Fiscal'!Y246)</f>
        <v/>
      </c>
      <c r="J243" s="326" t="str">
        <f>IF('Mapa R. Fiscal'!AA246="","",'Mapa R. Fiscal'!AA246)</f>
        <v/>
      </c>
      <c r="K243" s="731" t="str">
        <f t="shared" si="3"/>
        <v/>
      </c>
      <c r="L243" s="326" t="str">
        <f>IF('Mapa R. Fiscal'!AD246="","",'Mapa R. Fiscal'!AD246)</f>
        <v/>
      </c>
      <c r="M243" s="265" t="str">
        <f>IF('Mapa R. Fiscal'!P246="","",'Mapa R. Fiscal'!P246)</f>
        <v/>
      </c>
      <c r="N243" s="61"/>
      <c r="O243" s="61"/>
      <c r="P243" s="61"/>
      <c r="Q243" s="146"/>
    </row>
    <row r="244" spans="1:17" ht="43.5" customHeight="1">
      <c r="A244" s="106" t="s">
        <v>721</v>
      </c>
      <c r="B244" s="1164"/>
      <c r="C244" s="1184"/>
      <c r="D244" s="1186"/>
      <c r="E244" s="1184"/>
      <c r="F244" s="1331"/>
      <c r="G244" s="1331"/>
      <c r="H244" s="1333"/>
      <c r="I244" s="326" t="str">
        <f>IF('Mapa R. Fiscal'!Y247="","",'Mapa R. Fiscal'!Y247)</f>
        <v/>
      </c>
      <c r="J244" s="326" t="str">
        <f>IF('Mapa R. Fiscal'!AA247="","",'Mapa R. Fiscal'!AA247)</f>
        <v/>
      </c>
      <c r="K244" s="731" t="str">
        <f t="shared" si="3"/>
        <v/>
      </c>
      <c r="L244" s="326" t="str">
        <f>IF('Mapa R. Fiscal'!AD247="","",'Mapa R. Fiscal'!AD247)</f>
        <v/>
      </c>
      <c r="M244" s="265" t="str">
        <f>IF('Mapa R. Fiscal'!P247="","",'Mapa R. Fiscal'!P247)</f>
        <v/>
      </c>
      <c r="N244" s="61"/>
      <c r="O244" s="61"/>
      <c r="P244" s="61"/>
      <c r="Q244" s="146"/>
    </row>
    <row r="245" spans="1:17" ht="43.5" customHeight="1">
      <c r="A245" s="106" t="s">
        <v>722</v>
      </c>
      <c r="B245" s="1164"/>
      <c r="C245" s="1184"/>
      <c r="D245" s="1186"/>
      <c r="E245" s="1184"/>
      <c r="F245" s="1331"/>
      <c r="G245" s="1331"/>
      <c r="H245" s="1333"/>
      <c r="I245" s="326" t="str">
        <f>IF('Mapa R. Fiscal'!Y248="","",'Mapa R. Fiscal'!Y248)</f>
        <v/>
      </c>
      <c r="J245" s="326" t="str">
        <f>IF('Mapa R. Fiscal'!AA248="","",'Mapa R. Fiscal'!AA248)</f>
        <v/>
      </c>
      <c r="K245" s="731" t="str">
        <f t="shared" si="3"/>
        <v/>
      </c>
      <c r="L245" s="326" t="str">
        <f>IF('Mapa R. Fiscal'!AD248="","",'Mapa R. Fiscal'!AD248)</f>
        <v/>
      </c>
      <c r="M245" s="265" t="str">
        <f>IF('Mapa R. Fiscal'!P248="","",'Mapa R. Fiscal'!P248)</f>
        <v/>
      </c>
      <c r="N245" s="61"/>
      <c r="O245" s="61"/>
      <c r="P245" s="61"/>
      <c r="Q245" s="146"/>
    </row>
    <row r="246" spans="1:17" ht="43.5" customHeight="1">
      <c r="A246" s="106" t="s">
        <v>723</v>
      </c>
      <c r="B246" s="1164"/>
      <c r="C246" s="1184"/>
      <c r="D246" s="1186"/>
      <c r="E246" s="1184"/>
      <c r="F246" s="1331"/>
      <c r="G246" s="1331"/>
      <c r="H246" s="1333"/>
      <c r="I246" s="326" t="str">
        <f>IF('Mapa R. Fiscal'!Y249="","",'Mapa R. Fiscal'!Y249)</f>
        <v/>
      </c>
      <c r="J246" s="326" t="str">
        <f>IF('Mapa R. Fiscal'!AA249="","",'Mapa R. Fiscal'!AA249)</f>
        <v/>
      </c>
      <c r="K246" s="731" t="str">
        <f t="shared" si="3"/>
        <v/>
      </c>
      <c r="L246" s="326" t="str">
        <f>IF('Mapa R. Fiscal'!AD249="","",'Mapa R. Fiscal'!AD249)</f>
        <v/>
      </c>
      <c r="M246" s="265" t="str">
        <f>IF('Mapa R. Fiscal'!P249="","",'Mapa R. Fiscal'!P249)</f>
        <v/>
      </c>
      <c r="N246" s="61"/>
      <c r="O246" s="61"/>
      <c r="P246" s="61"/>
      <c r="Q246" s="146"/>
    </row>
    <row r="247" spans="1:17" ht="43.5" customHeight="1">
      <c r="A247" s="106" t="s">
        <v>724</v>
      </c>
      <c r="B247" s="1163"/>
      <c r="C247" s="1183" t="str">
        <f>IF('Mapa R. Fiscal'!E250="","",'Mapa R. Fiscal'!E250)</f>
        <v/>
      </c>
      <c r="D247" s="1185"/>
      <c r="E247" s="1183" t="str">
        <f>IF('Mapa R. Fiscal'!D250="","",'Mapa R. Fiscal'!D250)</f>
        <v/>
      </c>
      <c r="F247" s="1330" t="str">
        <f>IF('Mapa R. Fiscal'!H250="","",'Mapa R. Fiscal'!H250)</f>
        <v/>
      </c>
      <c r="G247" s="1330" t="str">
        <f>IF('Mapa R. Fiscal'!L250="","",'Mapa R. Fiscal'!L250)</f>
        <v/>
      </c>
      <c r="H247" s="133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R. Fiscal'!Y250="","",'Mapa R. Fiscal'!Y250)</f>
        <v/>
      </c>
      <c r="J247" s="326" t="str">
        <f>IF('Mapa R. Fiscal'!AA250="","",'Mapa R. Fiscal'!AA250)</f>
        <v/>
      </c>
      <c r="K247" s="731" t="str">
        <f t="shared" si="3"/>
        <v/>
      </c>
      <c r="L247" s="326" t="str">
        <f>IF('Mapa R. Fiscal'!AD250="","",'Mapa R. Fiscal'!AD250)</f>
        <v/>
      </c>
      <c r="M247" s="265" t="str">
        <f>IF('Mapa R. Fiscal'!P250="","",'Mapa R. Fiscal'!P250)</f>
        <v/>
      </c>
      <c r="N247" s="61"/>
      <c r="O247" s="61"/>
      <c r="P247" s="61"/>
      <c r="Q247" s="146"/>
    </row>
    <row r="248" spans="1:17" ht="43.5" customHeight="1">
      <c r="A248" s="106" t="s">
        <v>725</v>
      </c>
      <c r="B248" s="1164"/>
      <c r="C248" s="1184"/>
      <c r="D248" s="1186"/>
      <c r="E248" s="1184"/>
      <c r="F248" s="1331"/>
      <c r="G248" s="1331"/>
      <c r="H248" s="1333"/>
      <c r="I248" s="326" t="str">
        <f>IF('Mapa R. Fiscal'!Y251="","",'Mapa R. Fiscal'!Y251)</f>
        <v/>
      </c>
      <c r="J248" s="326" t="str">
        <f>IF('Mapa R. Fiscal'!AA251="","",'Mapa R. Fiscal'!AA251)</f>
        <v/>
      </c>
      <c r="K248" s="731" t="str">
        <f t="shared" si="3"/>
        <v/>
      </c>
      <c r="L248" s="326" t="str">
        <f>IF('Mapa R. Fiscal'!AD251="","",'Mapa R. Fiscal'!AD251)</f>
        <v/>
      </c>
      <c r="M248" s="265" t="str">
        <f>IF('Mapa R. Fiscal'!P251="","",'Mapa R. Fiscal'!P251)</f>
        <v/>
      </c>
      <c r="N248" s="61"/>
      <c r="O248" s="61"/>
      <c r="P248" s="61"/>
      <c r="Q248" s="146"/>
    </row>
    <row r="249" spans="1:17" ht="43.5" customHeight="1">
      <c r="A249" s="106" t="s">
        <v>726</v>
      </c>
      <c r="B249" s="1164"/>
      <c r="C249" s="1184"/>
      <c r="D249" s="1186"/>
      <c r="E249" s="1184"/>
      <c r="F249" s="1331"/>
      <c r="G249" s="1331"/>
      <c r="H249" s="1333"/>
      <c r="I249" s="326" t="str">
        <f>IF('Mapa R. Fiscal'!Y252="","",'Mapa R. Fiscal'!Y252)</f>
        <v/>
      </c>
      <c r="J249" s="326" t="str">
        <f>IF('Mapa R. Fiscal'!AA252="","",'Mapa R. Fiscal'!AA252)</f>
        <v/>
      </c>
      <c r="K249" s="731" t="str">
        <f t="shared" si="3"/>
        <v/>
      </c>
      <c r="L249" s="326" t="str">
        <f>IF('Mapa R. Fiscal'!AD252="","",'Mapa R. Fiscal'!AD252)</f>
        <v/>
      </c>
      <c r="M249" s="265" t="str">
        <f>IF('Mapa R. Fiscal'!P252="","",'Mapa R. Fiscal'!P252)</f>
        <v/>
      </c>
      <c r="N249" s="61"/>
      <c r="O249" s="61"/>
      <c r="P249" s="61"/>
      <c r="Q249" s="146"/>
    </row>
    <row r="250" spans="1:17" ht="43.5" customHeight="1">
      <c r="A250" s="106" t="s">
        <v>727</v>
      </c>
      <c r="B250" s="1164"/>
      <c r="C250" s="1184"/>
      <c r="D250" s="1186"/>
      <c r="E250" s="1184"/>
      <c r="F250" s="1331"/>
      <c r="G250" s="1331"/>
      <c r="H250" s="1333"/>
      <c r="I250" s="326" t="str">
        <f>IF('Mapa R. Fiscal'!Y253="","",'Mapa R. Fiscal'!Y253)</f>
        <v/>
      </c>
      <c r="J250" s="326" t="str">
        <f>IF('Mapa R. Fiscal'!AA253="","",'Mapa R. Fiscal'!AA253)</f>
        <v/>
      </c>
      <c r="K250" s="731" t="str">
        <f t="shared" si="3"/>
        <v/>
      </c>
      <c r="L250" s="326" t="str">
        <f>IF('Mapa R. Fiscal'!AD253="","",'Mapa R. Fiscal'!AD253)</f>
        <v/>
      </c>
      <c r="M250" s="265" t="str">
        <f>IF('Mapa R. Fiscal'!P253="","",'Mapa R. Fiscal'!P253)</f>
        <v/>
      </c>
      <c r="N250" s="61"/>
      <c r="O250" s="61"/>
      <c r="P250" s="61"/>
      <c r="Q250" s="146"/>
    </row>
    <row r="251" spans="1:17" ht="43.5" customHeight="1">
      <c r="A251" s="106" t="s">
        <v>728</v>
      </c>
      <c r="B251" s="1164"/>
      <c r="C251" s="1184"/>
      <c r="D251" s="1186"/>
      <c r="E251" s="1184"/>
      <c r="F251" s="1331"/>
      <c r="G251" s="1331"/>
      <c r="H251" s="1333"/>
      <c r="I251" s="326" t="str">
        <f>IF('Mapa R. Fiscal'!Y254="","",'Mapa R. Fiscal'!Y254)</f>
        <v/>
      </c>
      <c r="J251" s="326" t="str">
        <f>IF('Mapa R. Fiscal'!AA254="","",'Mapa R. Fiscal'!AA254)</f>
        <v/>
      </c>
      <c r="K251" s="731" t="str">
        <f t="shared" si="3"/>
        <v/>
      </c>
      <c r="L251" s="326" t="str">
        <f>IF('Mapa R. Fiscal'!AD254="","",'Mapa R. Fiscal'!AD254)</f>
        <v/>
      </c>
      <c r="M251" s="265" t="str">
        <f>IF('Mapa R. Fiscal'!P254="","",'Mapa R. Fiscal'!P254)</f>
        <v/>
      </c>
      <c r="N251" s="61"/>
      <c r="O251" s="61"/>
      <c r="P251" s="61"/>
      <c r="Q251" s="146"/>
    </row>
    <row r="252" spans="1:17" ht="43.5" customHeight="1">
      <c r="A252" s="106" t="s">
        <v>729</v>
      </c>
      <c r="B252" s="1164"/>
      <c r="C252" s="1184"/>
      <c r="D252" s="1186"/>
      <c r="E252" s="1184"/>
      <c r="F252" s="1331"/>
      <c r="G252" s="1331"/>
      <c r="H252" s="1333"/>
      <c r="I252" s="326" t="str">
        <f>IF('Mapa R. Fiscal'!Y255="","",'Mapa R. Fiscal'!Y255)</f>
        <v/>
      </c>
      <c r="J252" s="326" t="str">
        <f>IF('Mapa R. Fiscal'!AA255="","",'Mapa R. Fiscal'!AA255)</f>
        <v/>
      </c>
      <c r="K252" s="731" t="str">
        <f t="shared" si="3"/>
        <v/>
      </c>
      <c r="L252" s="326" t="str">
        <f>IF('Mapa R. Fiscal'!AD255="","",'Mapa R. Fiscal'!AD255)</f>
        <v/>
      </c>
      <c r="M252" s="265" t="str">
        <f>IF('Mapa R. Fiscal'!P255="","",'Mapa R. Fiscal'!P255)</f>
        <v/>
      </c>
      <c r="N252" s="61"/>
      <c r="O252" s="61"/>
      <c r="P252" s="61"/>
      <c r="Q252" s="146"/>
    </row>
    <row r="253" spans="1:17" ht="43.5" customHeight="1">
      <c r="A253" s="106" t="s">
        <v>730</v>
      </c>
      <c r="B253" s="1163"/>
      <c r="C253" s="1183" t="str">
        <f>IF('Mapa R. Fiscal'!E256="","",'Mapa R. Fiscal'!E256)</f>
        <v/>
      </c>
      <c r="D253" s="1185"/>
      <c r="E253" s="1183" t="str">
        <f>IF('Mapa R. Fiscal'!D256="","",'Mapa R. Fiscal'!D256)</f>
        <v/>
      </c>
      <c r="F253" s="1330" t="str">
        <f>IF('Mapa R. Fiscal'!H256="","",'Mapa R. Fiscal'!H256)</f>
        <v/>
      </c>
      <c r="G253" s="1330" t="str">
        <f>IF('Mapa R. Fiscal'!L256="","",'Mapa R. Fiscal'!L256)</f>
        <v/>
      </c>
      <c r="H253" s="133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R. Fiscal'!Y256="","",'Mapa R. Fiscal'!Y256)</f>
        <v/>
      </c>
      <c r="J253" s="326" t="str">
        <f>IF('Mapa R. Fiscal'!AA256="","",'Mapa R. Fiscal'!AA256)</f>
        <v/>
      </c>
      <c r="K253" s="731" t="str">
        <f t="shared" si="3"/>
        <v/>
      </c>
      <c r="L253" s="326" t="str">
        <f>IF('Mapa R. Fiscal'!AD256="","",'Mapa R. Fiscal'!AD256)</f>
        <v/>
      </c>
      <c r="M253" s="265" t="str">
        <f>IF('Mapa R. Fiscal'!P256="","",'Mapa R. Fiscal'!P256)</f>
        <v/>
      </c>
      <c r="N253" s="61"/>
      <c r="O253" s="61"/>
      <c r="P253" s="61"/>
      <c r="Q253" s="146"/>
    </row>
    <row r="254" spans="1:17" ht="43.5" customHeight="1">
      <c r="A254" s="106" t="s">
        <v>731</v>
      </c>
      <c r="B254" s="1164"/>
      <c r="C254" s="1184"/>
      <c r="D254" s="1186"/>
      <c r="E254" s="1184"/>
      <c r="F254" s="1331"/>
      <c r="G254" s="1331"/>
      <c r="H254" s="1333"/>
      <c r="I254" s="326" t="str">
        <f>IF('Mapa R. Fiscal'!Y257="","",'Mapa R. Fiscal'!Y257)</f>
        <v/>
      </c>
      <c r="J254" s="326" t="str">
        <f>IF('Mapa R. Fiscal'!AA257="","",'Mapa R. Fiscal'!AA257)</f>
        <v/>
      </c>
      <c r="K254" s="731" t="str">
        <f t="shared" si="3"/>
        <v/>
      </c>
      <c r="L254" s="326" t="str">
        <f>IF('Mapa R. Fiscal'!AD257="","",'Mapa R. Fiscal'!AD257)</f>
        <v/>
      </c>
      <c r="M254" s="265" t="str">
        <f>IF('Mapa R. Fiscal'!P257="","",'Mapa R. Fiscal'!P257)</f>
        <v/>
      </c>
      <c r="N254" s="61"/>
      <c r="O254" s="61"/>
      <c r="P254" s="61"/>
      <c r="Q254" s="146"/>
    </row>
    <row r="255" spans="1:17" ht="43.5" customHeight="1">
      <c r="A255" s="106" t="s">
        <v>732</v>
      </c>
      <c r="B255" s="1164"/>
      <c r="C255" s="1184"/>
      <c r="D255" s="1186"/>
      <c r="E255" s="1184"/>
      <c r="F255" s="1331"/>
      <c r="G255" s="1331"/>
      <c r="H255" s="1333"/>
      <c r="I255" s="326" t="str">
        <f>IF('Mapa R. Fiscal'!Y258="","",'Mapa R. Fiscal'!Y258)</f>
        <v/>
      </c>
      <c r="J255" s="326" t="str">
        <f>IF('Mapa R. Fiscal'!AA258="","",'Mapa R. Fiscal'!AA258)</f>
        <v/>
      </c>
      <c r="K255" s="731" t="str">
        <f t="shared" si="3"/>
        <v/>
      </c>
      <c r="L255" s="326" t="str">
        <f>IF('Mapa R. Fiscal'!AD258="","",'Mapa R. Fiscal'!AD258)</f>
        <v/>
      </c>
      <c r="M255" s="265" t="str">
        <f>IF('Mapa R. Fiscal'!P258="","",'Mapa R. Fiscal'!P258)</f>
        <v/>
      </c>
      <c r="N255" s="61"/>
      <c r="O255" s="61"/>
      <c r="P255" s="61"/>
      <c r="Q255" s="146"/>
    </row>
    <row r="256" spans="1:17" ht="43.5" customHeight="1">
      <c r="A256" s="106" t="s">
        <v>733</v>
      </c>
      <c r="B256" s="1164"/>
      <c r="C256" s="1184"/>
      <c r="D256" s="1186"/>
      <c r="E256" s="1184"/>
      <c r="F256" s="1331"/>
      <c r="G256" s="1331"/>
      <c r="H256" s="1333"/>
      <c r="I256" s="326" t="str">
        <f>IF('Mapa R. Fiscal'!Y259="","",'Mapa R. Fiscal'!Y259)</f>
        <v/>
      </c>
      <c r="J256" s="326" t="str">
        <f>IF('Mapa R. Fiscal'!AA259="","",'Mapa R. Fiscal'!AA259)</f>
        <v/>
      </c>
      <c r="K256" s="731" t="str">
        <f t="shared" si="3"/>
        <v/>
      </c>
      <c r="L256" s="326" t="str">
        <f>IF('Mapa R. Fiscal'!AD259="","",'Mapa R. Fiscal'!AD259)</f>
        <v/>
      </c>
      <c r="M256" s="265" t="str">
        <f>IF('Mapa R. Fiscal'!P259="","",'Mapa R. Fiscal'!P259)</f>
        <v/>
      </c>
      <c r="N256" s="61"/>
      <c r="O256" s="61"/>
      <c r="P256" s="61"/>
      <c r="Q256" s="146"/>
    </row>
    <row r="257" spans="1:17" ht="43.5" customHeight="1">
      <c r="A257" s="106" t="s">
        <v>734</v>
      </c>
      <c r="B257" s="1164"/>
      <c r="C257" s="1184"/>
      <c r="D257" s="1186"/>
      <c r="E257" s="1184"/>
      <c r="F257" s="1331"/>
      <c r="G257" s="1331"/>
      <c r="H257" s="1333"/>
      <c r="I257" s="326" t="str">
        <f>IF('Mapa R. Fiscal'!Y260="","",'Mapa R. Fiscal'!Y260)</f>
        <v/>
      </c>
      <c r="J257" s="326" t="str">
        <f>IF('Mapa R. Fiscal'!AA260="","",'Mapa R. Fiscal'!AA260)</f>
        <v/>
      </c>
      <c r="K257" s="731" t="str">
        <f t="shared" si="3"/>
        <v/>
      </c>
      <c r="L257" s="326" t="str">
        <f>IF('Mapa R. Fiscal'!AD260="","",'Mapa R. Fiscal'!AD260)</f>
        <v/>
      </c>
      <c r="M257" s="265" t="str">
        <f>IF('Mapa R. Fiscal'!P260="","",'Mapa R. Fiscal'!P260)</f>
        <v/>
      </c>
      <c r="N257" s="61"/>
      <c r="O257" s="61"/>
      <c r="P257" s="61"/>
      <c r="Q257" s="146"/>
    </row>
    <row r="258" spans="1:17" ht="43.5" customHeight="1">
      <c r="A258" s="106" t="s">
        <v>735</v>
      </c>
      <c r="B258" s="1164"/>
      <c r="C258" s="1184"/>
      <c r="D258" s="1186"/>
      <c r="E258" s="1184"/>
      <c r="F258" s="1331"/>
      <c r="G258" s="1331"/>
      <c r="H258" s="1333"/>
      <c r="I258" s="326" t="str">
        <f>IF('Mapa R. Fiscal'!Y261="","",'Mapa R. Fiscal'!Y261)</f>
        <v/>
      </c>
      <c r="J258" s="326" t="str">
        <f>IF('Mapa R. Fiscal'!AA261="","",'Mapa R. Fiscal'!AA261)</f>
        <v/>
      </c>
      <c r="K258" s="731" t="str">
        <f t="shared" si="3"/>
        <v/>
      </c>
      <c r="L258" s="326" t="str">
        <f>IF('Mapa R. Fiscal'!AD261="","",'Mapa R. Fiscal'!AD261)</f>
        <v/>
      </c>
      <c r="M258" s="265" t="str">
        <f>IF('Mapa R. Fiscal'!P261="","",'Mapa R. Fiscal'!P261)</f>
        <v/>
      </c>
      <c r="N258" s="61"/>
      <c r="O258" s="61"/>
      <c r="P258" s="61"/>
      <c r="Q258" s="146"/>
    </row>
    <row r="259" spans="1:17" ht="43.5" customHeight="1">
      <c r="A259" s="106" t="s">
        <v>736</v>
      </c>
      <c r="B259" s="1163"/>
      <c r="C259" s="1183" t="str">
        <f>IF('Mapa R. Fiscal'!E262="","",'Mapa R. Fiscal'!E262)</f>
        <v/>
      </c>
      <c r="D259" s="1185"/>
      <c r="E259" s="1183" t="str">
        <f>IF('Mapa R. Fiscal'!D262="","",'Mapa R. Fiscal'!D262)</f>
        <v/>
      </c>
      <c r="F259" s="1330" t="str">
        <f>IF('Mapa R. Fiscal'!H262="","",'Mapa R. Fiscal'!H262)</f>
        <v/>
      </c>
      <c r="G259" s="1330" t="str">
        <f>IF('Mapa R. Fiscal'!L262="","",'Mapa R. Fiscal'!L262)</f>
        <v/>
      </c>
      <c r="H259" s="133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R. Fiscal'!Y262="","",'Mapa R. Fiscal'!Y262)</f>
        <v/>
      </c>
      <c r="J259" s="326" t="str">
        <f>IF('Mapa R. Fiscal'!AA262="","",'Mapa R. Fiscal'!AA262)</f>
        <v/>
      </c>
      <c r="K259" s="731" t="str">
        <f t="shared" si="3"/>
        <v/>
      </c>
      <c r="L259" s="326" t="str">
        <f>IF('Mapa R. Fiscal'!AD262="","",'Mapa R. Fiscal'!AD262)</f>
        <v/>
      </c>
      <c r="M259" s="265" t="str">
        <f>IF('Mapa R. Fiscal'!P262="","",'Mapa R. Fiscal'!P262)</f>
        <v/>
      </c>
      <c r="N259" s="61"/>
      <c r="O259" s="61"/>
      <c r="P259" s="61"/>
      <c r="Q259" s="146"/>
    </row>
    <row r="260" spans="1:17" ht="43.5" customHeight="1">
      <c r="A260" s="106" t="s">
        <v>737</v>
      </c>
      <c r="B260" s="1164"/>
      <c r="C260" s="1184"/>
      <c r="D260" s="1186"/>
      <c r="E260" s="1184"/>
      <c r="F260" s="1331"/>
      <c r="G260" s="1331"/>
      <c r="H260" s="1333"/>
      <c r="I260" s="326" t="str">
        <f>IF('Mapa R. Fiscal'!Y263="","",'Mapa R. Fiscal'!Y263)</f>
        <v/>
      </c>
      <c r="J260" s="326" t="str">
        <f>IF('Mapa R. Fiscal'!AA263="","",'Mapa R. Fiscal'!AA263)</f>
        <v/>
      </c>
      <c r="K260" s="731" t="str">
        <f t="shared" si="3"/>
        <v/>
      </c>
      <c r="L260" s="326" t="str">
        <f>IF('Mapa R. Fiscal'!AD263="","",'Mapa R. Fiscal'!AD263)</f>
        <v/>
      </c>
      <c r="M260" s="265" t="str">
        <f>IF('Mapa R. Fiscal'!P263="","",'Mapa R. Fiscal'!P263)</f>
        <v/>
      </c>
      <c r="N260" s="61"/>
      <c r="O260" s="61"/>
      <c r="P260" s="61"/>
      <c r="Q260" s="146"/>
    </row>
    <row r="261" spans="1:17" ht="43.5" customHeight="1">
      <c r="A261" s="106" t="s">
        <v>738</v>
      </c>
      <c r="B261" s="1164"/>
      <c r="C261" s="1184"/>
      <c r="D261" s="1186"/>
      <c r="E261" s="1184"/>
      <c r="F261" s="1331"/>
      <c r="G261" s="1331"/>
      <c r="H261" s="1333"/>
      <c r="I261" s="326" t="str">
        <f>IF('Mapa R. Fiscal'!Y264="","",'Mapa R. Fiscal'!Y264)</f>
        <v/>
      </c>
      <c r="J261" s="326" t="str">
        <f>IF('Mapa R. Fiscal'!AA264="","",'Mapa R. Fiscal'!AA264)</f>
        <v/>
      </c>
      <c r="K261" s="731" t="str">
        <f t="shared" si="3"/>
        <v/>
      </c>
      <c r="L261" s="326" t="str">
        <f>IF('Mapa R. Fiscal'!AD264="","",'Mapa R. Fiscal'!AD264)</f>
        <v/>
      </c>
      <c r="M261" s="265" t="str">
        <f>IF('Mapa R. Fiscal'!P264="","",'Mapa R. Fiscal'!P264)</f>
        <v/>
      </c>
      <c r="N261" s="61"/>
      <c r="O261" s="61"/>
      <c r="P261" s="61"/>
      <c r="Q261" s="146"/>
    </row>
    <row r="262" spans="1:17" ht="43.5" customHeight="1">
      <c r="A262" s="106" t="s">
        <v>739</v>
      </c>
      <c r="B262" s="1164"/>
      <c r="C262" s="1184"/>
      <c r="D262" s="1186"/>
      <c r="E262" s="1184"/>
      <c r="F262" s="1331"/>
      <c r="G262" s="1331"/>
      <c r="H262" s="1333"/>
      <c r="I262" s="326" t="str">
        <f>IF('Mapa R. Fiscal'!Y265="","",'Mapa R. Fiscal'!Y265)</f>
        <v/>
      </c>
      <c r="J262" s="326" t="str">
        <f>IF('Mapa R. Fiscal'!AA265="","",'Mapa R. Fiscal'!AA265)</f>
        <v/>
      </c>
      <c r="K262" s="731" t="str">
        <f t="shared" si="3"/>
        <v/>
      </c>
      <c r="L262" s="326" t="str">
        <f>IF('Mapa R. Fiscal'!AD265="","",'Mapa R. Fiscal'!AD265)</f>
        <v/>
      </c>
      <c r="M262" s="265" t="str">
        <f>IF('Mapa R. Fiscal'!P265="","",'Mapa R. Fiscal'!P265)</f>
        <v/>
      </c>
      <c r="N262" s="61"/>
      <c r="O262" s="61"/>
      <c r="P262" s="61"/>
      <c r="Q262" s="146"/>
    </row>
    <row r="263" spans="1:17" ht="43.5" customHeight="1">
      <c r="A263" s="106" t="s">
        <v>740</v>
      </c>
      <c r="B263" s="1164"/>
      <c r="C263" s="1184"/>
      <c r="D263" s="1186"/>
      <c r="E263" s="1184"/>
      <c r="F263" s="1331"/>
      <c r="G263" s="1331"/>
      <c r="H263" s="1333"/>
      <c r="I263" s="326" t="str">
        <f>IF('Mapa R. Fiscal'!Y266="","",'Mapa R. Fiscal'!Y266)</f>
        <v/>
      </c>
      <c r="J263" s="326" t="str">
        <f>IF('Mapa R. Fiscal'!AA266="","",'Mapa R. Fiscal'!AA266)</f>
        <v/>
      </c>
      <c r="K263" s="731"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26" t="str">
        <f>IF('Mapa R. Fiscal'!AD266="","",'Mapa R. Fiscal'!AD266)</f>
        <v/>
      </c>
      <c r="M263" s="265" t="str">
        <f>IF('Mapa R. Fiscal'!P266="","",'Mapa R. Fiscal'!P266)</f>
        <v/>
      </c>
      <c r="N263" s="61"/>
      <c r="O263" s="61"/>
      <c r="P263" s="61"/>
      <c r="Q263" s="146"/>
    </row>
    <row r="264" spans="1:17" ht="43.5" customHeight="1">
      <c r="A264" s="106" t="s">
        <v>741</v>
      </c>
      <c r="B264" s="1164"/>
      <c r="C264" s="1184"/>
      <c r="D264" s="1186"/>
      <c r="E264" s="1184"/>
      <c r="F264" s="1331"/>
      <c r="G264" s="1331"/>
      <c r="H264" s="1333"/>
      <c r="I264" s="326" t="str">
        <f>IF('Mapa R. Fiscal'!Y267="","",'Mapa R. Fiscal'!Y267)</f>
        <v/>
      </c>
      <c r="J264" s="326" t="str">
        <f>IF('Mapa R. Fiscal'!AA267="","",'Mapa R. Fiscal'!AA267)</f>
        <v/>
      </c>
      <c r="K264" s="731" t="str">
        <f t="shared" si="4"/>
        <v/>
      </c>
      <c r="L264" s="326" t="str">
        <f>IF('Mapa R. Fiscal'!AD267="","",'Mapa R. Fiscal'!AD267)</f>
        <v/>
      </c>
      <c r="M264" s="265" t="str">
        <f>IF('Mapa R. Fiscal'!P267="","",'Mapa R. Fiscal'!P267)</f>
        <v/>
      </c>
      <c r="N264" s="61"/>
      <c r="O264" s="61"/>
      <c r="P264" s="61"/>
      <c r="Q264" s="146"/>
    </row>
    <row r="265" spans="1:17" ht="43.5" customHeight="1">
      <c r="A265" s="106" t="s">
        <v>742</v>
      </c>
      <c r="B265" s="1163"/>
      <c r="C265" s="1183" t="str">
        <f>IF('Mapa R. Fiscal'!E268="","",'Mapa R. Fiscal'!E268)</f>
        <v/>
      </c>
      <c r="D265" s="1185"/>
      <c r="E265" s="1183" t="str">
        <f>IF('Mapa R. Fiscal'!D268="","",'Mapa R. Fiscal'!D268)</f>
        <v/>
      </c>
      <c r="F265" s="1330" t="str">
        <f>IF('Mapa R. Fiscal'!H268="","",'Mapa R. Fiscal'!H268)</f>
        <v/>
      </c>
      <c r="G265" s="1330" t="str">
        <f>IF('Mapa R. Fiscal'!L268="","",'Mapa R. Fiscal'!L268)</f>
        <v/>
      </c>
      <c r="H265" s="133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R. Fiscal'!Y268="","",'Mapa R. Fiscal'!Y268)</f>
        <v/>
      </c>
      <c r="J265" s="326" t="str">
        <f>IF('Mapa R. Fiscal'!AA268="","",'Mapa R. Fiscal'!AA268)</f>
        <v/>
      </c>
      <c r="K265" s="731" t="str">
        <f t="shared" si="4"/>
        <v/>
      </c>
      <c r="L265" s="326" t="str">
        <f>IF('Mapa R. Fiscal'!AD268="","",'Mapa R. Fiscal'!AD268)</f>
        <v/>
      </c>
      <c r="M265" s="265" t="str">
        <f>IF('Mapa R. Fiscal'!P268="","",'Mapa R. Fiscal'!P268)</f>
        <v/>
      </c>
      <c r="N265" s="61"/>
      <c r="O265" s="61"/>
      <c r="P265" s="61"/>
      <c r="Q265" s="146"/>
    </row>
    <row r="266" spans="1:17" ht="43.5" customHeight="1">
      <c r="A266" s="106" t="s">
        <v>743</v>
      </c>
      <c r="B266" s="1164"/>
      <c r="C266" s="1184"/>
      <c r="D266" s="1186"/>
      <c r="E266" s="1184"/>
      <c r="F266" s="1331"/>
      <c r="G266" s="1331"/>
      <c r="H266" s="1333"/>
      <c r="I266" s="326" t="str">
        <f>IF('Mapa R. Fiscal'!Y269="","",'Mapa R. Fiscal'!Y269)</f>
        <v/>
      </c>
      <c r="J266" s="326" t="str">
        <f>IF('Mapa R. Fiscal'!AA269="","",'Mapa R. Fiscal'!AA269)</f>
        <v/>
      </c>
      <c r="K266" s="731" t="str">
        <f t="shared" si="4"/>
        <v/>
      </c>
      <c r="L266" s="326" t="str">
        <f>IF('Mapa R. Fiscal'!AD269="","",'Mapa R. Fiscal'!AD269)</f>
        <v/>
      </c>
      <c r="M266" s="265" t="str">
        <f>IF('Mapa R. Fiscal'!P269="","",'Mapa R. Fiscal'!P269)</f>
        <v/>
      </c>
      <c r="N266" s="61"/>
      <c r="O266" s="61"/>
      <c r="P266" s="61"/>
      <c r="Q266" s="146"/>
    </row>
    <row r="267" spans="1:17" ht="43.5" customHeight="1">
      <c r="A267" s="106" t="s">
        <v>744</v>
      </c>
      <c r="B267" s="1164"/>
      <c r="C267" s="1184"/>
      <c r="D267" s="1186"/>
      <c r="E267" s="1184"/>
      <c r="F267" s="1331"/>
      <c r="G267" s="1331"/>
      <c r="H267" s="1333"/>
      <c r="I267" s="326" t="str">
        <f>IF('Mapa R. Fiscal'!Y270="","",'Mapa R. Fiscal'!Y270)</f>
        <v/>
      </c>
      <c r="J267" s="326" t="str">
        <f>IF('Mapa R. Fiscal'!AA270="","",'Mapa R. Fiscal'!AA270)</f>
        <v/>
      </c>
      <c r="K267" s="731" t="str">
        <f t="shared" si="4"/>
        <v/>
      </c>
      <c r="L267" s="326" t="str">
        <f>IF('Mapa R. Fiscal'!AD270="","",'Mapa R. Fiscal'!AD270)</f>
        <v/>
      </c>
      <c r="M267" s="265" t="str">
        <f>IF('Mapa R. Fiscal'!P270="","",'Mapa R. Fiscal'!P270)</f>
        <v/>
      </c>
      <c r="N267" s="61"/>
      <c r="O267" s="61"/>
      <c r="P267" s="61"/>
      <c r="Q267" s="146"/>
    </row>
    <row r="268" spans="1:17" ht="43.5" customHeight="1">
      <c r="A268" s="106" t="s">
        <v>745</v>
      </c>
      <c r="B268" s="1164"/>
      <c r="C268" s="1184"/>
      <c r="D268" s="1186"/>
      <c r="E268" s="1184"/>
      <c r="F268" s="1331"/>
      <c r="G268" s="1331"/>
      <c r="H268" s="1333"/>
      <c r="I268" s="326" t="str">
        <f>IF('Mapa R. Fiscal'!Y271="","",'Mapa R. Fiscal'!Y271)</f>
        <v/>
      </c>
      <c r="J268" s="326" t="str">
        <f>IF('Mapa R. Fiscal'!AA271="","",'Mapa R. Fiscal'!AA271)</f>
        <v/>
      </c>
      <c r="K268" s="731" t="str">
        <f t="shared" si="4"/>
        <v/>
      </c>
      <c r="L268" s="326" t="str">
        <f>IF('Mapa R. Fiscal'!AD271="","",'Mapa R. Fiscal'!AD271)</f>
        <v/>
      </c>
      <c r="M268" s="265" t="str">
        <f>IF('Mapa R. Fiscal'!P271="","",'Mapa R. Fiscal'!P271)</f>
        <v/>
      </c>
      <c r="N268" s="61"/>
      <c r="O268" s="61"/>
      <c r="P268" s="61"/>
      <c r="Q268" s="146"/>
    </row>
    <row r="269" spans="1:17" ht="43.5" customHeight="1">
      <c r="A269" s="106" t="s">
        <v>746</v>
      </c>
      <c r="B269" s="1164"/>
      <c r="C269" s="1184"/>
      <c r="D269" s="1186"/>
      <c r="E269" s="1184"/>
      <c r="F269" s="1331"/>
      <c r="G269" s="1331"/>
      <c r="H269" s="1333"/>
      <c r="I269" s="326" t="str">
        <f>IF('Mapa R. Fiscal'!Y272="","",'Mapa R. Fiscal'!Y272)</f>
        <v/>
      </c>
      <c r="J269" s="326" t="str">
        <f>IF('Mapa R. Fiscal'!AA272="","",'Mapa R. Fiscal'!AA272)</f>
        <v/>
      </c>
      <c r="K269" s="731" t="str">
        <f t="shared" si="4"/>
        <v/>
      </c>
      <c r="L269" s="326" t="str">
        <f>IF('Mapa R. Fiscal'!AD272="","",'Mapa R. Fiscal'!AD272)</f>
        <v/>
      </c>
      <c r="M269" s="265" t="str">
        <f>IF('Mapa R. Fiscal'!P272="","",'Mapa R. Fiscal'!P272)</f>
        <v/>
      </c>
      <c r="N269" s="61"/>
      <c r="O269" s="61"/>
      <c r="P269" s="61"/>
      <c r="Q269" s="146"/>
    </row>
    <row r="270" spans="1:17" ht="43.5" customHeight="1">
      <c r="A270" s="106" t="s">
        <v>747</v>
      </c>
      <c r="B270" s="1164"/>
      <c r="C270" s="1184"/>
      <c r="D270" s="1186"/>
      <c r="E270" s="1184"/>
      <c r="F270" s="1331"/>
      <c r="G270" s="1331"/>
      <c r="H270" s="1333"/>
      <c r="I270" s="326" t="str">
        <f>IF('Mapa R. Fiscal'!Y273="","",'Mapa R. Fiscal'!Y273)</f>
        <v/>
      </c>
      <c r="J270" s="326" t="str">
        <f>IF('Mapa R. Fiscal'!AA273="","",'Mapa R. Fiscal'!AA273)</f>
        <v/>
      </c>
      <c r="K270" s="731" t="str">
        <f t="shared" si="4"/>
        <v/>
      </c>
      <c r="L270" s="326" t="str">
        <f>IF('Mapa R. Fiscal'!AD273="","",'Mapa R. Fiscal'!AD273)</f>
        <v/>
      </c>
      <c r="M270" s="265" t="str">
        <f>IF('Mapa R. Fiscal'!P273="","",'Mapa R. Fiscal'!P273)</f>
        <v/>
      </c>
      <c r="N270" s="61"/>
      <c r="O270" s="61"/>
      <c r="P270" s="61"/>
      <c r="Q270" s="146"/>
    </row>
    <row r="271" spans="1:17" ht="43.5" customHeight="1">
      <c r="A271" s="106" t="s">
        <v>748</v>
      </c>
      <c r="B271" s="1163"/>
      <c r="C271" s="1183" t="str">
        <f>IF('Mapa R. Fiscal'!E274="","",'Mapa R. Fiscal'!E274)</f>
        <v/>
      </c>
      <c r="D271" s="1185"/>
      <c r="E271" s="1183" t="str">
        <f>IF('Mapa R. Fiscal'!D274="","",'Mapa R. Fiscal'!D274)</f>
        <v/>
      </c>
      <c r="F271" s="1330" t="str">
        <f>IF('Mapa R. Fiscal'!H274="","",'Mapa R. Fiscal'!H274)</f>
        <v/>
      </c>
      <c r="G271" s="1330" t="str">
        <f>IF('Mapa R. Fiscal'!L274="","",'Mapa R. Fiscal'!L274)</f>
        <v/>
      </c>
      <c r="H271" s="133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R. Fiscal'!Y274="","",'Mapa R. Fiscal'!Y274)</f>
        <v/>
      </c>
      <c r="J271" s="326" t="str">
        <f>IF('Mapa R. Fiscal'!AA274="","",'Mapa R. Fiscal'!AA274)</f>
        <v/>
      </c>
      <c r="K271" s="731" t="str">
        <f t="shared" si="4"/>
        <v/>
      </c>
      <c r="L271" s="326" t="str">
        <f>IF('Mapa R. Fiscal'!AD274="","",'Mapa R. Fiscal'!AD274)</f>
        <v/>
      </c>
      <c r="M271" s="265" t="str">
        <f>IF('Mapa R. Fiscal'!P274="","",'Mapa R. Fiscal'!P274)</f>
        <v/>
      </c>
      <c r="N271" s="61"/>
      <c r="O271" s="61"/>
      <c r="P271" s="61"/>
      <c r="Q271" s="146"/>
    </row>
    <row r="272" spans="1:17" ht="43.5" customHeight="1">
      <c r="A272" s="106" t="s">
        <v>749</v>
      </c>
      <c r="B272" s="1164"/>
      <c r="C272" s="1184"/>
      <c r="D272" s="1186"/>
      <c r="E272" s="1184"/>
      <c r="F272" s="1331"/>
      <c r="G272" s="1331"/>
      <c r="H272" s="1333"/>
      <c r="I272" s="326" t="str">
        <f>IF('Mapa R. Fiscal'!Y275="","",'Mapa R. Fiscal'!Y275)</f>
        <v/>
      </c>
      <c r="J272" s="326" t="str">
        <f>IF('Mapa R. Fiscal'!AA275="","",'Mapa R. Fiscal'!AA275)</f>
        <v/>
      </c>
      <c r="K272" s="731" t="str">
        <f t="shared" si="4"/>
        <v/>
      </c>
      <c r="L272" s="326" t="str">
        <f>IF('Mapa R. Fiscal'!AD275="","",'Mapa R. Fiscal'!AD275)</f>
        <v/>
      </c>
      <c r="M272" s="265" t="str">
        <f>IF('Mapa R. Fiscal'!P275="","",'Mapa R. Fiscal'!P275)</f>
        <v/>
      </c>
      <c r="N272" s="61"/>
      <c r="O272" s="61"/>
      <c r="P272" s="61"/>
      <c r="Q272" s="146"/>
    </row>
    <row r="273" spans="1:17" ht="43.5" customHeight="1">
      <c r="A273" s="106" t="s">
        <v>750</v>
      </c>
      <c r="B273" s="1164"/>
      <c r="C273" s="1184"/>
      <c r="D273" s="1186"/>
      <c r="E273" s="1184"/>
      <c r="F273" s="1331"/>
      <c r="G273" s="1331"/>
      <c r="H273" s="1333"/>
      <c r="I273" s="326" t="str">
        <f>IF('Mapa R. Fiscal'!Y276="","",'Mapa R. Fiscal'!Y276)</f>
        <v/>
      </c>
      <c r="J273" s="326" t="str">
        <f>IF('Mapa R. Fiscal'!AA276="","",'Mapa R. Fiscal'!AA276)</f>
        <v/>
      </c>
      <c r="K273" s="731" t="str">
        <f t="shared" si="4"/>
        <v/>
      </c>
      <c r="L273" s="326" t="str">
        <f>IF('Mapa R. Fiscal'!AD276="","",'Mapa R. Fiscal'!AD276)</f>
        <v/>
      </c>
      <c r="M273" s="265" t="str">
        <f>IF('Mapa R. Fiscal'!P276="","",'Mapa R. Fiscal'!P276)</f>
        <v/>
      </c>
      <c r="N273" s="61"/>
      <c r="O273" s="61"/>
      <c r="P273" s="61"/>
      <c r="Q273" s="146"/>
    </row>
    <row r="274" spans="1:17" ht="43.5" customHeight="1">
      <c r="A274" s="106" t="s">
        <v>751</v>
      </c>
      <c r="B274" s="1164"/>
      <c r="C274" s="1184"/>
      <c r="D274" s="1186"/>
      <c r="E274" s="1184"/>
      <c r="F274" s="1331"/>
      <c r="G274" s="1331"/>
      <c r="H274" s="1333"/>
      <c r="I274" s="326" t="str">
        <f>IF('Mapa R. Fiscal'!Y277="","",'Mapa R. Fiscal'!Y277)</f>
        <v/>
      </c>
      <c r="J274" s="326" t="str">
        <f>IF('Mapa R. Fiscal'!AA277="","",'Mapa R. Fiscal'!AA277)</f>
        <v/>
      </c>
      <c r="K274" s="731" t="str">
        <f t="shared" si="4"/>
        <v/>
      </c>
      <c r="L274" s="326" t="str">
        <f>IF('Mapa R. Fiscal'!AD277="","",'Mapa R. Fiscal'!AD277)</f>
        <v/>
      </c>
      <c r="M274" s="265" t="str">
        <f>IF('Mapa R. Fiscal'!P277="","",'Mapa R. Fiscal'!P277)</f>
        <v/>
      </c>
      <c r="N274" s="61"/>
      <c r="O274" s="61"/>
      <c r="P274" s="61"/>
      <c r="Q274" s="146"/>
    </row>
    <row r="275" spans="1:17" ht="43.5" customHeight="1">
      <c r="A275" s="106" t="s">
        <v>752</v>
      </c>
      <c r="B275" s="1164"/>
      <c r="C275" s="1184"/>
      <c r="D275" s="1186"/>
      <c r="E275" s="1184"/>
      <c r="F275" s="1331"/>
      <c r="G275" s="1331"/>
      <c r="H275" s="1333"/>
      <c r="I275" s="326" t="str">
        <f>IF('Mapa R. Fiscal'!Y278="","",'Mapa R. Fiscal'!Y278)</f>
        <v/>
      </c>
      <c r="J275" s="326" t="str">
        <f>IF('Mapa R. Fiscal'!AA278="","",'Mapa R. Fiscal'!AA278)</f>
        <v/>
      </c>
      <c r="K275" s="731" t="str">
        <f t="shared" si="4"/>
        <v/>
      </c>
      <c r="L275" s="326" t="str">
        <f>IF('Mapa R. Fiscal'!AD278="","",'Mapa R. Fiscal'!AD278)</f>
        <v/>
      </c>
      <c r="M275" s="265" t="str">
        <f>IF('Mapa R. Fiscal'!P278="","",'Mapa R. Fiscal'!P278)</f>
        <v/>
      </c>
      <c r="N275" s="61"/>
      <c r="O275" s="61"/>
      <c r="P275" s="61"/>
      <c r="Q275" s="146"/>
    </row>
    <row r="276" spans="1:17" ht="43.5" customHeight="1">
      <c r="A276" s="106" t="s">
        <v>753</v>
      </c>
      <c r="B276" s="1164"/>
      <c r="C276" s="1184"/>
      <c r="D276" s="1186"/>
      <c r="E276" s="1184"/>
      <c r="F276" s="1331"/>
      <c r="G276" s="1331"/>
      <c r="H276" s="1333"/>
      <c r="I276" s="326" t="str">
        <f>IF('Mapa R. Fiscal'!Y279="","",'Mapa R. Fiscal'!Y279)</f>
        <v/>
      </c>
      <c r="J276" s="326" t="str">
        <f>IF('Mapa R. Fiscal'!AA279="","",'Mapa R. Fiscal'!AA279)</f>
        <v/>
      </c>
      <c r="K276" s="731" t="str">
        <f t="shared" si="4"/>
        <v/>
      </c>
      <c r="L276" s="326" t="str">
        <f>IF('Mapa R. Fiscal'!AD279="","",'Mapa R. Fiscal'!AD279)</f>
        <v/>
      </c>
      <c r="M276" s="265" t="str">
        <f>IF('Mapa R. Fiscal'!P279="","",'Mapa R. Fiscal'!P279)</f>
        <v/>
      </c>
      <c r="N276" s="61"/>
      <c r="O276" s="61"/>
      <c r="P276" s="61"/>
      <c r="Q276" s="146"/>
    </row>
    <row r="277" spans="1:17" ht="43.5" customHeight="1">
      <c r="A277" s="106" t="s">
        <v>754</v>
      </c>
      <c r="B277" s="1163"/>
      <c r="C277" s="1183" t="str">
        <f>IF('Mapa R. Fiscal'!E280="","",'Mapa R. Fiscal'!E280)</f>
        <v/>
      </c>
      <c r="D277" s="1185"/>
      <c r="E277" s="1183" t="str">
        <f>IF('Mapa R. Fiscal'!D280="","",'Mapa R. Fiscal'!D280)</f>
        <v/>
      </c>
      <c r="F277" s="1330" t="str">
        <f>IF('Mapa R. Fiscal'!H280="","",'Mapa R. Fiscal'!H280)</f>
        <v/>
      </c>
      <c r="G277" s="1330" t="str">
        <f>IF('Mapa R. Fiscal'!L280="","",'Mapa R. Fiscal'!L280)</f>
        <v/>
      </c>
      <c r="H277" s="133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R. Fiscal'!Y280="","",'Mapa R. Fiscal'!Y280)</f>
        <v/>
      </c>
      <c r="J277" s="326" t="str">
        <f>IF('Mapa R. Fiscal'!AA280="","",'Mapa R. Fiscal'!AA280)</f>
        <v/>
      </c>
      <c r="K277" s="731" t="str">
        <f t="shared" si="4"/>
        <v/>
      </c>
      <c r="L277" s="326" t="str">
        <f>IF('Mapa R. Fiscal'!AD280="","",'Mapa R. Fiscal'!AD280)</f>
        <v/>
      </c>
      <c r="M277" s="265" t="str">
        <f>IF('Mapa R. Fiscal'!P280="","",'Mapa R. Fiscal'!P280)</f>
        <v/>
      </c>
      <c r="N277" s="61"/>
      <c r="O277" s="61"/>
      <c r="P277" s="61"/>
      <c r="Q277" s="146"/>
    </row>
    <row r="278" spans="1:17" ht="43.5" customHeight="1">
      <c r="A278" s="106" t="s">
        <v>755</v>
      </c>
      <c r="B278" s="1164"/>
      <c r="C278" s="1184"/>
      <c r="D278" s="1186"/>
      <c r="E278" s="1184"/>
      <c r="F278" s="1331"/>
      <c r="G278" s="1331"/>
      <c r="H278" s="1333"/>
      <c r="I278" s="326" t="str">
        <f>IF('Mapa R. Fiscal'!Y281="","",'Mapa R. Fiscal'!Y281)</f>
        <v/>
      </c>
      <c r="J278" s="326" t="str">
        <f>IF('Mapa R. Fiscal'!AA281="","",'Mapa R. Fiscal'!AA281)</f>
        <v/>
      </c>
      <c r="K278" s="731" t="str">
        <f t="shared" si="4"/>
        <v/>
      </c>
      <c r="L278" s="326" t="str">
        <f>IF('Mapa R. Fiscal'!AD281="","",'Mapa R. Fiscal'!AD281)</f>
        <v/>
      </c>
      <c r="M278" s="265" t="str">
        <f>IF('Mapa R. Fiscal'!P281="","",'Mapa R. Fiscal'!P281)</f>
        <v/>
      </c>
      <c r="N278" s="61"/>
      <c r="O278" s="61"/>
      <c r="P278" s="61"/>
      <c r="Q278" s="146"/>
    </row>
    <row r="279" spans="1:17" ht="43.5" customHeight="1">
      <c r="A279" s="106" t="s">
        <v>756</v>
      </c>
      <c r="B279" s="1164"/>
      <c r="C279" s="1184"/>
      <c r="D279" s="1186"/>
      <c r="E279" s="1184"/>
      <c r="F279" s="1331"/>
      <c r="G279" s="1331"/>
      <c r="H279" s="1333"/>
      <c r="I279" s="326" t="str">
        <f>IF('Mapa R. Fiscal'!Y282="","",'Mapa R. Fiscal'!Y282)</f>
        <v/>
      </c>
      <c r="J279" s="326" t="str">
        <f>IF('Mapa R. Fiscal'!AA282="","",'Mapa R. Fiscal'!AA282)</f>
        <v/>
      </c>
      <c r="K279" s="731" t="str">
        <f t="shared" si="4"/>
        <v/>
      </c>
      <c r="L279" s="326" t="str">
        <f>IF('Mapa R. Fiscal'!AD282="","",'Mapa R. Fiscal'!AD282)</f>
        <v/>
      </c>
      <c r="M279" s="265" t="str">
        <f>IF('Mapa R. Fiscal'!P282="","",'Mapa R. Fiscal'!P282)</f>
        <v/>
      </c>
      <c r="N279" s="61"/>
      <c r="O279" s="61"/>
      <c r="P279" s="61"/>
      <c r="Q279" s="146"/>
    </row>
    <row r="280" spans="1:17" ht="43.5" customHeight="1">
      <c r="A280" s="106" t="s">
        <v>757</v>
      </c>
      <c r="B280" s="1164"/>
      <c r="C280" s="1184"/>
      <c r="D280" s="1186"/>
      <c r="E280" s="1184"/>
      <c r="F280" s="1331"/>
      <c r="G280" s="1331"/>
      <c r="H280" s="1333"/>
      <c r="I280" s="326" t="str">
        <f>IF('Mapa R. Fiscal'!Y283="","",'Mapa R. Fiscal'!Y283)</f>
        <v/>
      </c>
      <c r="J280" s="326" t="str">
        <f>IF('Mapa R. Fiscal'!AA283="","",'Mapa R. Fiscal'!AA283)</f>
        <v/>
      </c>
      <c r="K280" s="731" t="str">
        <f t="shared" si="4"/>
        <v/>
      </c>
      <c r="L280" s="326" t="str">
        <f>IF('Mapa R. Fiscal'!AD283="","",'Mapa R. Fiscal'!AD283)</f>
        <v/>
      </c>
      <c r="M280" s="265" t="str">
        <f>IF('Mapa R. Fiscal'!P283="","",'Mapa R. Fiscal'!P283)</f>
        <v/>
      </c>
      <c r="N280" s="61"/>
      <c r="O280" s="61"/>
      <c r="P280" s="61"/>
      <c r="Q280" s="146"/>
    </row>
    <row r="281" spans="1:17" ht="43.5" customHeight="1">
      <c r="A281" s="106" t="s">
        <v>758</v>
      </c>
      <c r="B281" s="1164"/>
      <c r="C281" s="1184"/>
      <c r="D281" s="1186"/>
      <c r="E281" s="1184"/>
      <c r="F281" s="1331"/>
      <c r="G281" s="1331"/>
      <c r="H281" s="1333"/>
      <c r="I281" s="326" t="str">
        <f>IF('Mapa R. Fiscal'!Y284="","",'Mapa R. Fiscal'!Y284)</f>
        <v/>
      </c>
      <c r="J281" s="326" t="str">
        <f>IF('Mapa R. Fiscal'!AA284="","",'Mapa R. Fiscal'!AA284)</f>
        <v/>
      </c>
      <c r="K281" s="731" t="str">
        <f t="shared" si="4"/>
        <v/>
      </c>
      <c r="L281" s="326" t="str">
        <f>IF('Mapa R. Fiscal'!AD284="","",'Mapa R. Fiscal'!AD284)</f>
        <v/>
      </c>
      <c r="M281" s="265" t="str">
        <f>IF('Mapa R. Fiscal'!P284="","",'Mapa R. Fiscal'!P284)</f>
        <v/>
      </c>
      <c r="N281" s="61"/>
      <c r="O281" s="61"/>
      <c r="P281" s="61"/>
      <c r="Q281" s="146"/>
    </row>
    <row r="282" spans="1:17" ht="43.5" customHeight="1">
      <c r="A282" s="106" t="s">
        <v>759</v>
      </c>
      <c r="B282" s="1164"/>
      <c r="C282" s="1184"/>
      <c r="D282" s="1186"/>
      <c r="E282" s="1184"/>
      <c r="F282" s="1331"/>
      <c r="G282" s="1331"/>
      <c r="H282" s="1333"/>
      <c r="I282" s="326" t="str">
        <f>IF('Mapa R. Fiscal'!Y285="","",'Mapa R. Fiscal'!Y285)</f>
        <v/>
      </c>
      <c r="J282" s="326" t="str">
        <f>IF('Mapa R. Fiscal'!AA285="","",'Mapa R. Fiscal'!AA285)</f>
        <v/>
      </c>
      <c r="K282" s="731" t="str">
        <f t="shared" si="4"/>
        <v/>
      </c>
      <c r="L282" s="326" t="str">
        <f>IF('Mapa R. Fiscal'!AD285="","",'Mapa R. Fiscal'!AD285)</f>
        <v/>
      </c>
      <c r="M282" s="265" t="str">
        <f>IF('Mapa R. Fiscal'!P285="","",'Mapa R. Fiscal'!P285)</f>
        <v/>
      </c>
      <c r="N282" s="61"/>
      <c r="O282" s="61"/>
      <c r="P282" s="61"/>
      <c r="Q282" s="146"/>
    </row>
    <row r="283" spans="1:17" ht="43.5" customHeight="1">
      <c r="A283" s="106" t="s">
        <v>760</v>
      </c>
      <c r="B283" s="1163"/>
      <c r="C283" s="1183" t="str">
        <f>IF('Mapa R. Fiscal'!E286="","",'Mapa R. Fiscal'!E286)</f>
        <v/>
      </c>
      <c r="D283" s="1185"/>
      <c r="E283" s="1183" t="str">
        <f>IF('Mapa R. Fiscal'!D286="","",'Mapa R. Fiscal'!D286)</f>
        <v/>
      </c>
      <c r="F283" s="1330" t="str">
        <f>IF('Mapa R. Fiscal'!H286="","",'Mapa R. Fiscal'!H286)</f>
        <v/>
      </c>
      <c r="G283" s="1330" t="str">
        <f>IF('Mapa R. Fiscal'!L286="","",'Mapa R. Fiscal'!L286)</f>
        <v/>
      </c>
      <c r="H283" s="133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R. Fiscal'!Y286="","",'Mapa R. Fiscal'!Y286)</f>
        <v/>
      </c>
      <c r="J283" s="326" t="str">
        <f>IF('Mapa R. Fiscal'!AA286="","",'Mapa R. Fiscal'!AA286)</f>
        <v/>
      </c>
      <c r="K283" s="731" t="str">
        <f t="shared" si="4"/>
        <v/>
      </c>
      <c r="L283" s="326" t="str">
        <f>IF('Mapa R. Fiscal'!AD286="","",'Mapa R. Fiscal'!AD286)</f>
        <v/>
      </c>
      <c r="M283" s="265" t="str">
        <f>IF('Mapa R. Fiscal'!P286="","",'Mapa R. Fiscal'!P286)</f>
        <v/>
      </c>
      <c r="N283" s="61"/>
      <c r="O283" s="61"/>
      <c r="P283" s="61"/>
      <c r="Q283" s="146"/>
    </row>
    <row r="284" spans="1:17" ht="43.5" customHeight="1">
      <c r="A284" s="106" t="s">
        <v>761</v>
      </c>
      <c r="B284" s="1164"/>
      <c r="C284" s="1184"/>
      <c r="D284" s="1186"/>
      <c r="E284" s="1184"/>
      <c r="F284" s="1331"/>
      <c r="G284" s="1331"/>
      <c r="H284" s="1333"/>
      <c r="I284" s="326" t="str">
        <f>IF('Mapa R. Fiscal'!Y287="","",'Mapa R. Fiscal'!Y287)</f>
        <v/>
      </c>
      <c r="J284" s="326" t="str">
        <f>IF('Mapa R. Fiscal'!AA287="","",'Mapa R. Fiscal'!AA287)</f>
        <v/>
      </c>
      <c r="K284" s="731" t="str">
        <f t="shared" si="4"/>
        <v/>
      </c>
      <c r="L284" s="326" t="str">
        <f>IF('Mapa R. Fiscal'!AD287="","",'Mapa R. Fiscal'!AD287)</f>
        <v/>
      </c>
      <c r="M284" s="265" t="str">
        <f>IF('Mapa R. Fiscal'!P287="","",'Mapa R. Fiscal'!P287)</f>
        <v/>
      </c>
      <c r="N284" s="61"/>
      <c r="O284" s="61"/>
      <c r="P284" s="61"/>
      <c r="Q284" s="146"/>
    </row>
    <row r="285" spans="1:17" ht="43.5" customHeight="1">
      <c r="A285" s="106" t="s">
        <v>762</v>
      </c>
      <c r="B285" s="1164"/>
      <c r="C285" s="1184"/>
      <c r="D285" s="1186"/>
      <c r="E285" s="1184"/>
      <c r="F285" s="1331"/>
      <c r="G285" s="1331"/>
      <c r="H285" s="1333"/>
      <c r="I285" s="326" t="str">
        <f>IF('Mapa R. Fiscal'!Y288="","",'Mapa R. Fiscal'!Y288)</f>
        <v/>
      </c>
      <c r="J285" s="326" t="str">
        <f>IF('Mapa R. Fiscal'!AA288="","",'Mapa R. Fiscal'!AA288)</f>
        <v/>
      </c>
      <c r="K285" s="731" t="str">
        <f t="shared" si="4"/>
        <v/>
      </c>
      <c r="L285" s="326" t="str">
        <f>IF('Mapa R. Fiscal'!AD288="","",'Mapa R. Fiscal'!AD288)</f>
        <v/>
      </c>
      <c r="M285" s="265" t="str">
        <f>IF('Mapa R. Fiscal'!P288="","",'Mapa R. Fiscal'!P288)</f>
        <v/>
      </c>
      <c r="N285" s="61"/>
      <c r="O285" s="61"/>
      <c r="P285" s="61"/>
      <c r="Q285" s="146"/>
    </row>
    <row r="286" spans="1:17" ht="43.5" customHeight="1">
      <c r="A286" s="106" t="s">
        <v>763</v>
      </c>
      <c r="B286" s="1164"/>
      <c r="C286" s="1184"/>
      <c r="D286" s="1186"/>
      <c r="E286" s="1184"/>
      <c r="F286" s="1331"/>
      <c r="G286" s="1331"/>
      <c r="H286" s="1333"/>
      <c r="I286" s="326" t="str">
        <f>IF('Mapa R. Fiscal'!Y289="","",'Mapa R. Fiscal'!Y289)</f>
        <v/>
      </c>
      <c r="J286" s="326" t="str">
        <f>IF('Mapa R. Fiscal'!AA289="","",'Mapa R. Fiscal'!AA289)</f>
        <v/>
      </c>
      <c r="K286" s="731" t="str">
        <f t="shared" si="4"/>
        <v/>
      </c>
      <c r="L286" s="326" t="str">
        <f>IF('Mapa R. Fiscal'!AD289="","",'Mapa R. Fiscal'!AD289)</f>
        <v/>
      </c>
      <c r="M286" s="265" t="str">
        <f>IF('Mapa R. Fiscal'!P289="","",'Mapa R. Fiscal'!P289)</f>
        <v/>
      </c>
      <c r="N286" s="61"/>
      <c r="O286" s="61"/>
      <c r="P286" s="61"/>
      <c r="Q286" s="146"/>
    </row>
    <row r="287" spans="1:17" ht="43.5" customHeight="1">
      <c r="A287" s="106" t="s">
        <v>764</v>
      </c>
      <c r="B287" s="1164"/>
      <c r="C287" s="1184"/>
      <c r="D287" s="1186"/>
      <c r="E287" s="1184"/>
      <c r="F287" s="1331"/>
      <c r="G287" s="1331"/>
      <c r="H287" s="1333"/>
      <c r="I287" s="326" t="str">
        <f>IF('Mapa R. Fiscal'!Y290="","",'Mapa R. Fiscal'!Y290)</f>
        <v/>
      </c>
      <c r="J287" s="326" t="str">
        <f>IF('Mapa R. Fiscal'!AA290="","",'Mapa R. Fiscal'!AA290)</f>
        <v/>
      </c>
      <c r="K287" s="731" t="str">
        <f t="shared" si="4"/>
        <v/>
      </c>
      <c r="L287" s="326" t="str">
        <f>IF('Mapa R. Fiscal'!AD290="","",'Mapa R. Fiscal'!AD290)</f>
        <v/>
      </c>
      <c r="M287" s="265" t="str">
        <f>IF('Mapa R. Fiscal'!P290="","",'Mapa R. Fiscal'!P290)</f>
        <v/>
      </c>
      <c r="N287" s="61"/>
      <c r="O287" s="61"/>
      <c r="P287" s="61"/>
      <c r="Q287" s="146"/>
    </row>
    <row r="288" spans="1:17" ht="43.5" customHeight="1">
      <c r="A288" s="106" t="s">
        <v>765</v>
      </c>
      <c r="B288" s="1164"/>
      <c r="C288" s="1184"/>
      <c r="D288" s="1186"/>
      <c r="E288" s="1184"/>
      <c r="F288" s="1331"/>
      <c r="G288" s="1331"/>
      <c r="H288" s="1333"/>
      <c r="I288" s="326" t="str">
        <f>IF('Mapa R. Fiscal'!Y291="","",'Mapa R. Fiscal'!Y291)</f>
        <v/>
      </c>
      <c r="J288" s="326" t="str">
        <f>IF('Mapa R. Fiscal'!AA291="","",'Mapa R. Fiscal'!AA291)</f>
        <v/>
      </c>
      <c r="K288" s="731" t="str">
        <f t="shared" si="4"/>
        <v/>
      </c>
      <c r="L288" s="326" t="str">
        <f>IF('Mapa R. Fiscal'!AD291="","",'Mapa R. Fiscal'!AD291)</f>
        <v/>
      </c>
      <c r="M288" s="265" t="str">
        <f>IF('Mapa R. Fiscal'!P291="","",'Mapa R. Fiscal'!P291)</f>
        <v/>
      </c>
      <c r="N288" s="61"/>
      <c r="O288" s="61"/>
      <c r="P288" s="61"/>
      <c r="Q288" s="146"/>
    </row>
    <row r="289" spans="1:17" ht="43.5" customHeight="1">
      <c r="A289" s="106" t="s">
        <v>766</v>
      </c>
      <c r="B289" s="1163"/>
      <c r="C289" s="1183" t="str">
        <f>IF('Mapa R. Fiscal'!E292="","",'Mapa R. Fiscal'!E292)</f>
        <v/>
      </c>
      <c r="D289" s="1185"/>
      <c r="E289" s="1183" t="str">
        <f>IF('Mapa R. Fiscal'!D292="","",'Mapa R. Fiscal'!D292)</f>
        <v/>
      </c>
      <c r="F289" s="1330" t="str">
        <f>IF('Mapa R. Fiscal'!H292="","",'Mapa R. Fiscal'!H292)</f>
        <v/>
      </c>
      <c r="G289" s="1330" t="str">
        <f>IF('Mapa R. Fiscal'!L292="","",'Mapa R. Fiscal'!L292)</f>
        <v/>
      </c>
      <c r="H289" s="133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R. Fiscal'!Y292="","",'Mapa R. Fiscal'!Y292)</f>
        <v/>
      </c>
      <c r="J289" s="326" t="str">
        <f>IF('Mapa R. Fiscal'!AA292="","",'Mapa R. Fiscal'!AA292)</f>
        <v/>
      </c>
      <c r="K289" s="731" t="str">
        <f t="shared" si="4"/>
        <v/>
      </c>
      <c r="L289" s="326" t="str">
        <f>IF('Mapa R. Fiscal'!AD292="","",'Mapa R. Fiscal'!AD292)</f>
        <v/>
      </c>
      <c r="M289" s="265" t="str">
        <f>IF('Mapa R. Fiscal'!P292="","",'Mapa R. Fiscal'!P292)</f>
        <v/>
      </c>
      <c r="N289" s="61"/>
      <c r="O289" s="61"/>
      <c r="P289" s="61"/>
      <c r="Q289" s="146"/>
    </row>
    <row r="290" spans="1:17" ht="43.5" customHeight="1">
      <c r="A290" s="106" t="s">
        <v>767</v>
      </c>
      <c r="B290" s="1164"/>
      <c r="C290" s="1184"/>
      <c r="D290" s="1186"/>
      <c r="E290" s="1184"/>
      <c r="F290" s="1331"/>
      <c r="G290" s="1331"/>
      <c r="H290" s="1333"/>
      <c r="I290" s="326" t="str">
        <f>IF('Mapa R. Fiscal'!Y293="","",'Mapa R. Fiscal'!Y293)</f>
        <v/>
      </c>
      <c r="J290" s="326" t="str">
        <f>IF('Mapa R. Fiscal'!AA293="","",'Mapa R. Fiscal'!AA293)</f>
        <v/>
      </c>
      <c r="K290" s="731" t="str">
        <f t="shared" si="4"/>
        <v/>
      </c>
      <c r="L290" s="326" t="str">
        <f>IF('Mapa R. Fiscal'!AD293="","",'Mapa R. Fiscal'!AD293)</f>
        <v/>
      </c>
      <c r="M290" s="265" t="str">
        <f>IF('Mapa R. Fiscal'!P293="","",'Mapa R. Fiscal'!P293)</f>
        <v/>
      </c>
      <c r="N290" s="61"/>
      <c r="O290" s="61"/>
      <c r="P290" s="61"/>
      <c r="Q290" s="146"/>
    </row>
    <row r="291" spans="1:17" ht="43.5" customHeight="1">
      <c r="A291" s="106" t="s">
        <v>768</v>
      </c>
      <c r="B291" s="1164"/>
      <c r="C291" s="1184"/>
      <c r="D291" s="1186"/>
      <c r="E291" s="1184"/>
      <c r="F291" s="1331"/>
      <c r="G291" s="1331"/>
      <c r="H291" s="1333"/>
      <c r="I291" s="326" t="str">
        <f>IF('Mapa R. Fiscal'!Y294="","",'Mapa R. Fiscal'!Y294)</f>
        <v/>
      </c>
      <c r="J291" s="326" t="str">
        <f>IF('Mapa R. Fiscal'!AA294="","",'Mapa R. Fiscal'!AA294)</f>
        <v/>
      </c>
      <c r="K291" s="731" t="str">
        <f t="shared" si="4"/>
        <v/>
      </c>
      <c r="L291" s="326" t="str">
        <f>IF('Mapa R. Fiscal'!AD294="","",'Mapa R. Fiscal'!AD294)</f>
        <v/>
      </c>
      <c r="M291" s="265" t="str">
        <f>IF('Mapa R. Fiscal'!P294="","",'Mapa R. Fiscal'!P294)</f>
        <v/>
      </c>
      <c r="N291" s="61"/>
      <c r="O291" s="61"/>
      <c r="P291" s="61"/>
      <c r="Q291" s="146"/>
    </row>
    <row r="292" spans="1:17" ht="43.5" customHeight="1">
      <c r="A292" s="106" t="s">
        <v>769</v>
      </c>
      <c r="B292" s="1164"/>
      <c r="C292" s="1184"/>
      <c r="D292" s="1186"/>
      <c r="E292" s="1184"/>
      <c r="F292" s="1331"/>
      <c r="G292" s="1331"/>
      <c r="H292" s="1333"/>
      <c r="I292" s="326" t="str">
        <f>IF('Mapa R. Fiscal'!Y295="","",'Mapa R. Fiscal'!Y295)</f>
        <v/>
      </c>
      <c r="J292" s="326" t="str">
        <f>IF('Mapa R. Fiscal'!AA295="","",'Mapa R. Fiscal'!AA295)</f>
        <v/>
      </c>
      <c r="K292" s="731" t="str">
        <f t="shared" si="4"/>
        <v/>
      </c>
      <c r="L292" s="326" t="str">
        <f>IF('Mapa R. Fiscal'!AD295="","",'Mapa R. Fiscal'!AD295)</f>
        <v/>
      </c>
      <c r="M292" s="265" t="str">
        <f>IF('Mapa R. Fiscal'!P295="","",'Mapa R. Fiscal'!P295)</f>
        <v/>
      </c>
      <c r="N292" s="61"/>
      <c r="O292" s="61"/>
      <c r="P292" s="61"/>
      <c r="Q292" s="146"/>
    </row>
    <row r="293" spans="1:17" ht="43.5" customHeight="1">
      <c r="A293" s="106" t="s">
        <v>770</v>
      </c>
      <c r="B293" s="1164"/>
      <c r="C293" s="1184"/>
      <c r="D293" s="1186"/>
      <c r="E293" s="1184"/>
      <c r="F293" s="1331"/>
      <c r="G293" s="1331"/>
      <c r="H293" s="1333"/>
      <c r="I293" s="326" t="str">
        <f>IF('Mapa R. Fiscal'!Y296="","",'Mapa R. Fiscal'!Y296)</f>
        <v/>
      </c>
      <c r="J293" s="326" t="str">
        <f>IF('Mapa R. Fiscal'!AA296="","",'Mapa R. Fiscal'!AA296)</f>
        <v/>
      </c>
      <c r="K293" s="731" t="str">
        <f t="shared" si="4"/>
        <v/>
      </c>
      <c r="L293" s="326" t="str">
        <f>IF('Mapa R. Fiscal'!AD296="","",'Mapa R. Fiscal'!AD296)</f>
        <v/>
      </c>
      <c r="M293" s="265" t="str">
        <f>IF('Mapa R. Fiscal'!P296="","",'Mapa R. Fiscal'!P296)</f>
        <v/>
      </c>
      <c r="N293" s="61"/>
      <c r="O293" s="61"/>
      <c r="P293" s="61"/>
      <c r="Q293" s="146"/>
    </row>
    <row r="294" spans="1:17" ht="43.5" customHeight="1">
      <c r="A294" s="106" t="s">
        <v>771</v>
      </c>
      <c r="B294" s="1164"/>
      <c r="C294" s="1184"/>
      <c r="D294" s="1186"/>
      <c r="E294" s="1184"/>
      <c r="F294" s="1331"/>
      <c r="G294" s="1331"/>
      <c r="H294" s="1333"/>
      <c r="I294" s="326" t="str">
        <f>IF('Mapa R. Fiscal'!Y297="","",'Mapa R. Fiscal'!Y297)</f>
        <v/>
      </c>
      <c r="J294" s="326" t="str">
        <f>IF('Mapa R. Fiscal'!AA297="","",'Mapa R. Fiscal'!AA297)</f>
        <v/>
      </c>
      <c r="K294" s="731" t="str">
        <f t="shared" si="4"/>
        <v/>
      </c>
      <c r="L294" s="326" t="str">
        <f>IF('Mapa R. Fiscal'!AD297="","",'Mapa R. Fiscal'!AD297)</f>
        <v/>
      </c>
      <c r="M294" s="265" t="str">
        <f>IF('Mapa R. Fiscal'!P297="","",'Mapa R. Fiscal'!P297)</f>
        <v/>
      </c>
      <c r="N294" s="61"/>
      <c r="O294" s="61"/>
      <c r="P294" s="61"/>
      <c r="Q294" s="146"/>
    </row>
    <row r="295" spans="1:17" ht="43.5" customHeight="1">
      <c r="A295" s="106" t="s">
        <v>772</v>
      </c>
      <c r="B295" s="1163"/>
      <c r="C295" s="1183" t="str">
        <f>IF('Mapa R. Fiscal'!E298="","",'Mapa R. Fiscal'!E298)</f>
        <v/>
      </c>
      <c r="D295" s="1185"/>
      <c r="E295" s="1183" t="str">
        <f>IF('Mapa R. Fiscal'!D298="","",'Mapa R. Fiscal'!D298)</f>
        <v/>
      </c>
      <c r="F295" s="1330" t="str">
        <f>IF('Mapa R. Fiscal'!H298="","",'Mapa R. Fiscal'!H298)</f>
        <v/>
      </c>
      <c r="G295" s="1330" t="str">
        <f>IF('Mapa R. Fiscal'!L298="","",'Mapa R. Fiscal'!L298)</f>
        <v/>
      </c>
      <c r="H295" s="133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R. Fiscal'!Y298="","",'Mapa R. Fiscal'!Y298)</f>
        <v/>
      </c>
      <c r="J295" s="326" t="str">
        <f>IF('Mapa R. Fiscal'!AA298="","",'Mapa R. Fiscal'!AA298)</f>
        <v/>
      </c>
      <c r="K295" s="731" t="str">
        <f t="shared" si="4"/>
        <v/>
      </c>
      <c r="L295" s="326" t="str">
        <f>IF('Mapa R. Fiscal'!AD298="","",'Mapa R. Fiscal'!AD298)</f>
        <v/>
      </c>
      <c r="M295" s="265" t="str">
        <f>IF('Mapa R. Fiscal'!P298="","",'Mapa R. Fiscal'!P298)</f>
        <v/>
      </c>
      <c r="N295" s="61"/>
      <c r="O295" s="61"/>
      <c r="P295" s="61"/>
      <c r="Q295" s="146"/>
    </row>
    <row r="296" spans="1:17" ht="43.5" customHeight="1">
      <c r="A296" s="106" t="s">
        <v>773</v>
      </c>
      <c r="B296" s="1164"/>
      <c r="C296" s="1184"/>
      <c r="D296" s="1186"/>
      <c r="E296" s="1184"/>
      <c r="F296" s="1331"/>
      <c r="G296" s="1331"/>
      <c r="H296" s="1333"/>
      <c r="I296" s="326" t="str">
        <f>IF('Mapa R. Fiscal'!Y299="","",'Mapa R. Fiscal'!Y299)</f>
        <v/>
      </c>
      <c r="J296" s="326" t="str">
        <f>IF('Mapa R. Fiscal'!AA299="","",'Mapa R. Fiscal'!AA299)</f>
        <v/>
      </c>
      <c r="K296" s="731" t="str">
        <f t="shared" si="4"/>
        <v/>
      </c>
      <c r="L296" s="326" t="str">
        <f>IF('Mapa R. Fiscal'!AD299="","",'Mapa R. Fiscal'!AD299)</f>
        <v/>
      </c>
      <c r="M296" s="265" t="str">
        <f>IF('Mapa R. Fiscal'!P299="","",'Mapa R. Fiscal'!P299)</f>
        <v/>
      </c>
      <c r="N296" s="61"/>
      <c r="O296" s="61"/>
      <c r="P296" s="61"/>
      <c r="Q296" s="146"/>
    </row>
    <row r="297" spans="1:17" ht="43.5" customHeight="1">
      <c r="A297" s="106" t="s">
        <v>774</v>
      </c>
      <c r="B297" s="1164"/>
      <c r="C297" s="1184"/>
      <c r="D297" s="1186"/>
      <c r="E297" s="1184"/>
      <c r="F297" s="1331"/>
      <c r="G297" s="1331"/>
      <c r="H297" s="1333"/>
      <c r="I297" s="326" t="str">
        <f>IF('Mapa R. Fiscal'!Y300="","",'Mapa R. Fiscal'!Y300)</f>
        <v/>
      </c>
      <c r="J297" s="326" t="str">
        <f>IF('Mapa R. Fiscal'!AA300="","",'Mapa R. Fiscal'!AA300)</f>
        <v/>
      </c>
      <c r="K297" s="731" t="str">
        <f t="shared" si="4"/>
        <v/>
      </c>
      <c r="L297" s="326" t="str">
        <f>IF('Mapa R. Fiscal'!AD300="","",'Mapa R. Fiscal'!AD300)</f>
        <v/>
      </c>
      <c r="M297" s="265" t="str">
        <f>IF('Mapa R. Fiscal'!P300="","",'Mapa R. Fiscal'!P300)</f>
        <v/>
      </c>
      <c r="N297" s="61"/>
      <c r="O297" s="61"/>
      <c r="P297" s="61"/>
      <c r="Q297" s="146"/>
    </row>
    <row r="298" spans="1:17" ht="43.5" customHeight="1">
      <c r="A298" s="106" t="s">
        <v>775</v>
      </c>
      <c r="B298" s="1164"/>
      <c r="C298" s="1184"/>
      <c r="D298" s="1186"/>
      <c r="E298" s="1184"/>
      <c r="F298" s="1331"/>
      <c r="G298" s="1331"/>
      <c r="H298" s="1333"/>
      <c r="I298" s="326" t="str">
        <f>IF('Mapa R. Fiscal'!Y301="","",'Mapa R. Fiscal'!Y301)</f>
        <v/>
      </c>
      <c r="J298" s="326" t="str">
        <f>IF('Mapa R. Fiscal'!AA301="","",'Mapa R. Fiscal'!AA301)</f>
        <v/>
      </c>
      <c r="K298" s="731" t="str">
        <f t="shared" si="4"/>
        <v/>
      </c>
      <c r="L298" s="326" t="str">
        <f>IF('Mapa R. Fiscal'!AD301="","",'Mapa R. Fiscal'!AD301)</f>
        <v/>
      </c>
      <c r="M298" s="265" t="str">
        <f>IF('Mapa R. Fiscal'!P301="","",'Mapa R. Fiscal'!P301)</f>
        <v/>
      </c>
      <c r="N298" s="61"/>
      <c r="O298" s="61"/>
      <c r="P298" s="61"/>
      <c r="Q298" s="146"/>
    </row>
    <row r="299" spans="1:17" ht="43.5" customHeight="1">
      <c r="A299" s="106" t="s">
        <v>776</v>
      </c>
      <c r="B299" s="1164"/>
      <c r="C299" s="1184"/>
      <c r="D299" s="1186"/>
      <c r="E299" s="1184"/>
      <c r="F299" s="1331"/>
      <c r="G299" s="1331"/>
      <c r="H299" s="1333"/>
      <c r="I299" s="326" t="str">
        <f>IF('Mapa R. Fiscal'!Y302="","",'Mapa R. Fiscal'!Y302)</f>
        <v/>
      </c>
      <c r="J299" s="326" t="str">
        <f>IF('Mapa R. Fiscal'!AA302="","",'Mapa R. Fiscal'!AA302)</f>
        <v/>
      </c>
      <c r="K299" s="731" t="str">
        <f t="shared" si="4"/>
        <v/>
      </c>
      <c r="L299" s="326" t="str">
        <f>IF('Mapa R. Fiscal'!AD302="","",'Mapa R. Fiscal'!AD302)</f>
        <v/>
      </c>
      <c r="M299" s="265" t="str">
        <f>IF('Mapa R. Fiscal'!P302="","",'Mapa R. Fiscal'!P302)</f>
        <v/>
      </c>
      <c r="N299" s="61"/>
      <c r="O299" s="61"/>
      <c r="P299" s="61"/>
      <c r="Q299" s="146"/>
    </row>
    <row r="300" spans="1:17" ht="43.5" customHeight="1">
      <c r="A300" s="106" t="s">
        <v>777</v>
      </c>
      <c r="B300" s="1164"/>
      <c r="C300" s="1184"/>
      <c r="D300" s="1186"/>
      <c r="E300" s="1184"/>
      <c r="F300" s="1331"/>
      <c r="G300" s="1331"/>
      <c r="H300" s="1333"/>
      <c r="I300" s="326" t="str">
        <f>IF('Mapa R. Fiscal'!Y303="","",'Mapa R. Fiscal'!Y303)</f>
        <v/>
      </c>
      <c r="J300" s="326" t="str">
        <f>IF('Mapa R. Fiscal'!AA303="","",'Mapa R. Fiscal'!AA303)</f>
        <v/>
      </c>
      <c r="K300" s="731" t="str">
        <f t="shared" si="4"/>
        <v/>
      </c>
      <c r="L300" s="326" t="str">
        <f>IF('Mapa R. Fiscal'!AD303="","",'Mapa R. Fiscal'!AD303)</f>
        <v/>
      </c>
      <c r="M300" s="265" t="str">
        <f>IF('Mapa R. Fiscal'!P303="","",'Mapa R. Fiscal'!P303)</f>
        <v/>
      </c>
      <c r="N300" s="61"/>
      <c r="O300" s="61"/>
      <c r="P300" s="61"/>
      <c r="Q300" s="146"/>
    </row>
    <row r="301" spans="1:17" ht="43.5" customHeight="1">
      <c r="A301" s="106" t="s">
        <v>778</v>
      </c>
      <c r="B301" s="1163"/>
      <c r="C301" s="1183" t="str">
        <f>IF('Mapa R. Fiscal'!E304="","",'Mapa R. Fiscal'!E304)</f>
        <v/>
      </c>
      <c r="D301" s="1185"/>
      <c r="E301" s="1183" t="str">
        <f>IF('Mapa R. Fiscal'!D304="","",'Mapa R. Fiscal'!D304)</f>
        <v/>
      </c>
      <c r="F301" s="1330" t="str">
        <f>IF('Mapa R. Fiscal'!H304="","",'Mapa R. Fiscal'!H304)</f>
        <v/>
      </c>
      <c r="G301" s="1330" t="str">
        <f>IF('Mapa R. Fiscal'!L304="","",'Mapa R. Fiscal'!L304)</f>
        <v/>
      </c>
      <c r="H301" s="133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R. Fiscal'!Y304="","",'Mapa R. Fiscal'!Y304)</f>
        <v/>
      </c>
      <c r="J301" s="326" t="str">
        <f>IF('Mapa R. Fiscal'!AA304="","",'Mapa R. Fiscal'!AA304)</f>
        <v/>
      </c>
      <c r="K301" s="731" t="str">
        <f t="shared" si="4"/>
        <v/>
      </c>
      <c r="L301" s="326" t="str">
        <f>IF('Mapa R. Fiscal'!AD304="","",'Mapa R. Fiscal'!AD304)</f>
        <v/>
      </c>
      <c r="M301" s="265" t="str">
        <f>IF('Mapa R. Fiscal'!P304="","",'Mapa R. Fiscal'!P304)</f>
        <v/>
      </c>
      <c r="N301" s="61"/>
      <c r="O301" s="61"/>
      <c r="P301" s="61"/>
      <c r="Q301" s="146"/>
    </row>
    <row r="302" spans="1:17" ht="43.5" customHeight="1">
      <c r="A302" s="106" t="s">
        <v>779</v>
      </c>
      <c r="B302" s="1164"/>
      <c r="C302" s="1184"/>
      <c r="D302" s="1186"/>
      <c r="E302" s="1184"/>
      <c r="F302" s="1331"/>
      <c r="G302" s="1331"/>
      <c r="H302" s="1333"/>
      <c r="I302" s="326" t="str">
        <f>IF('Mapa R. Fiscal'!Y305="","",'Mapa R. Fiscal'!Y305)</f>
        <v/>
      </c>
      <c r="J302" s="326" t="str">
        <f>IF('Mapa R. Fiscal'!AA305="","",'Mapa R. Fiscal'!AA305)</f>
        <v/>
      </c>
      <c r="K302" s="731" t="str">
        <f t="shared" si="4"/>
        <v/>
      </c>
      <c r="L302" s="326" t="str">
        <f>IF('Mapa R. Fiscal'!AD305="","",'Mapa R. Fiscal'!AD305)</f>
        <v/>
      </c>
      <c r="M302" s="265" t="str">
        <f>IF('Mapa R. Fiscal'!P305="","",'Mapa R. Fiscal'!P305)</f>
        <v/>
      </c>
      <c r="N302" s="61"/>
      <c r="O302" s="61"/>
      <c r="P302" s="61"/>
      <c r="Q302" s="146"/>
    </row>
    <row r="303" spans="1:17" ht="43.5" customHeight="1">
      <c r="A303" s="106" t="s">
        <v>780</v>
      </c>
      <c r="B303" s="1164"/>
      <c r="C303" s="1184"/>
      <c r="D303" s="1186"/>
      <c r="E303" s="1184"/>
      <c r="F303" s="1331"/>
      <c r="G303" s="1331"/>
      <c r="H303" s="1333"/>
      <c r="I303" s="326" t="str">
        <f>IF('Mapa R. Fiscal'!Y306="","",'Mapa R. Fiscal'!Y306)</f>
        <v/>
      </c>
      <c r="J303" s="326" t="str">
        <f>IF('Mapa R. Fiscal'!AA306="","",'Mapa R. Fiscal'!AA306)</f>
        <v/>
      </c>
      <c r="K303" s="731" t="str">
        <f t="shared" si="4"/>
        <v/>
      </c>
      <c r="L303" s="326" t="str">
        <f>IF('Mapa R. Fiscal'!AD306="","",'Mapa R. Fiscal'!AD306)</f>
        <v/>
      </c>
      <c r="M303" s="265" t="str">
        <f>IF('Mapa R. Fiscal'!P306="","",'Mapa R. Fiscal'!P306)</f>
        <v/>
      </c>
      <c r="N303" s="61"/>
      <c r="O303" s="61"/>
      <c r="P303" s="61"/>
      <c r="Q303" s="146"/>
    </row>
    <row r="304" spans="1:17" ht="43.5" customHeight="1">
      <c r="A304" s="106" t="s">
        <v>781</v>
      </c>
      <c r="B304" s="1164"/>
      <c r="C304" s="1184"/>
      <c r="D304" s="1186"/>
      <c r="E304" s="1184"/>
      <c r="F304" s="1331"/>
      <c r="G304" s="1331"/>
      <c r="H304" s="1333"/>
      <c r="I304" s="326" t="str">
        <f>IF('Mapa R. Fiscal'!Y307="","",'Mapa R. Fiscal'!Y307)</f>
        <v/>
      </c>
      <c r="J304" s="326" t="str">
        <f>IF('Mapa R. Fiscal'!AA307="","",'Mapa R. Fiscal'!AA307)</f>
        <v/>
      </c>
      <c r="K304" s="731" t="str">
        <f t="shared" si="4"/>
        <v/>
      </c>
      <c r="L304" s="326" t="str">
        <f>IF('Mapa R. Fiscal'!AD307="","",'Mapa R. Fiscal'!AD307)</f>
        <v/>
      </c>
      <c r="M304" s="265" t="str">
        <f>IF('Mapa R. Fiscal'!P307="","",'Mapa R. Fiscal'!P307)</f>
        <v/>
      </c>
      <c r="N304" s="61"/>
      <c r="O304" s="61"/>
      <c r="P304" s="61"/>
      <c r="Q304" s="146"/>
    </row>
    <row r="305" spans="1:17" ht="43.5" customHeight="1">
      <c r="A305" s="106" t="s">
        <v>782</v>
      </c>
      <c r="B305" s="1164"/>
      <c r="C305" s="1184"/>
      <c r="D305" s="1186"/>
      <c r="E305" s="1184"/>
      <c r="F305" s="1331"/>
      <c r="G305" s="1331"/>
      <c r="H305" s="1333"/>
      <c r="I305" s="326" t="str">
        <f>IF('Mapa R. Fiscal'!Y308="","",'Mapa R. Fiscal'!Y308)</f>
        <v/>
      </c>
      <c r="J305" s="326" t="str">
        <f>IF('Mapa R. Fiscal'!AA308="","",'Mapa R. Fiscal'!AA308)</f>
        <v/>
      </c>
      <c r="K305" s="731" t="str">
        <f t="shared" si="4"/>
        <v/>
      </c>
      <c r="L305" s="326" t="str">
        <f>IF('Mapa R. Fiscal'!AD308="","",'Mapa R. Fiscal'!AD308)</f>
        <v/>
      </c>
      <c r="M305" s="265" t="str">
        <f>IF('Mapa R. Fiscal'!P308="","",'Mapa R. Fiscal'!P308)</f>
        <v/>
      </c>
      <c r="N305" s="61"/>
      <c r="O305" s="61"/>
      <c r="P305" s="61"/>
      <c r="Q305" s="146"/>
    </row>
    <row r="306" spans="1:17" ht="43.5" customHeight="1">
      <c r="A306" s="106" t="s">
        <v>783</v>
      </c>
      <c r="B306" s="1164"/>
      <c r="C306" s="1184"/>
      <c r="D306" s="1186"/>
      <c r="E306" s="1184"/>
      <c r="F306" s="1331"/>
      <c r="G306" s="1331"/>
      <c r="H306" s="1333"/>
      <c r="I306" s="326" t="str">
        <f>IF('Mapa R. Fiscal'!Y309="","",'Mapa R. Fiscal'!Y309)</f>
        <v/>
      </c>
      <c r="J306" s="326" t="str">
        <f>IF('Mapa R. Fiscal'!AA309="","",'Mapa R. Fiscal'!AA309)</f>
        <v/>
      </c>
      <c r="K306" s="731" t="str">
        <f t="shared" si="4"/>
        <v/>
      </c>
      <c r="L306" s="326" t="str">
        <f>IF('Mapa R. Fiscal'!AD309="","",'Mapa R. Fiscal'!AD309)</f>
        <v/>
      </c>
      <c r="M306" s="265" t="str">
        <f>IF('Mapa R. Fiscal'!P309="","",'Mapa R. Fiscal'!P309)</f>
        <v/>
      </c>
      <c r="N306" s="61"/>
      <c r="O306" s="61"/>
      <c r="P306" s="61"/>
      <c r="Q306" s="146"/>
    </row>
    <row r="307" spans="1:17" ht="43.5" customHeight="1">
      <c r="A307" s="106" t="s">
        <v>784</v>
      </c>
      <c r="B307" s="1163"/>
      <c r="C307" s="1183" t="str">
        <f>IF('Mapa R. Fiscal'!E310="","",'Mapa R. Fiscal'!E310)</f>
        <v/>
      </c>
      <c r="D307" s="1185"/>
      <c r="E307" s="1183" t="str">
        <f>IF('Mapa R. Fiscal'!D310="","",'Mapa R. Fiscal'!D310)</f>
        <v/>
      </c>
      <c r="F307" s="1330" t="str">
        <f>IF('Mapa R. Fiscal'!H310="","",'Mapa R. Fiscal'!H310)</f>
        <v/>
      </c>
      <c r="G307" s="1330" t="str">
        <f>IF('Mapa R. Fiscal'!L310="","",'Mapa R. Fiscal'!L310)</f>
        <v/>
      </c>
      <c r="H307" s="133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R. Fiscal'!Y310="","",'Mapa R. Fiscal'!Y310)</f>
        <v/>
      </c>
      <c r="J307" s="326" t="str">
        <f>IF('Mapa R. Fiscal'!AA310="","",'Mapa R. Fiscal'!AA310)</f>
        <v/>
      </c>
      <c r="K307" s="731" t="str">
        <f t="shared" si="4"/>
        <v/>
      </c>
      <c r="L307" s="326" t="str">
        <f>IF('Mapa R. Fiscal'!AD310="","",'Mapa R. Fiscal'!AD310)</f>
        <v/>
      </c>
      <c r="M307" s="265" t="str">
        <f>IF('Mapa R. Fiscal'!P310="","",'Mapa R. Fiscal'!P310)</f>
        <v/>
      </c>
      <c r="N307" s="61"/>
      <c r="O307" s="61"/>
      <c r="P307" s="61"/>
      <c r="Q307" s="146"/>
    </row>
    <row r="308" spans="1:17" ht="43.5" customHeight="1">
      <c r="A308" s="106" t="s">
        <v>785</v>
      </c>
      <c r="B308" s="1164"/>
      <c r="C308" s="1184"/>
      <c r="D308" s="1186"/>
      <c r="E308" s="1184"/>
      <c r="F308" s="1331"/>
      <c r="G308" s="1331"/>
      <c r="H308" s="1333"/>
      <c r="I308" s="326" t="str">
        <f>IF('Mapa R. Fiscal'!Y311="","",'Mapa R. Fiscal'!Y311)</f>
        <v/>
      </c>
      <c r="J308" s="326" t="str">
        <f>IF('Mapa R. Fiscal'!AA311="","",'Mapa R. Fiscal'!AA311)</f>
        <v/>
      </c>
      <c r="K308" s="731" t="str">
        <f t="shared" si="4"/>
        <v/>
      </c>
      <c r="L308" s="326" t="str">
        <f>IF('Mapa R. Fiscal'!AD311="","",'Mapa R. Fiscal'!AD311)</f>
        <v/>
      </c>
      <c r="M308" s="265" t="str">
        <f>IF('Mapa R. Fiscal'!P311="","",'Mapa R. Fiscal'!P311)</f>
        <v/>
      </c>
      <c r="N308" s="61"/>
      <c r="O308" s="61"/>
      <c r="P308" s="61"/>
      <c r="Q308" s="146"/>
    </row>
    <row r="309" spans="1:17" ht="43.5" customHeight="1">
      <c r="A309" s="106" t="s">
        <v>786</v>
      </c>
      <c r="B309" s="1164"/>
      <c r="C309" s="1184"/>
      <c r="D309" s="1186"/>
      <c r="E309" s="1184"/>
      <c r="F309" s="1331"/>
      <c r="G309" s="1331"/>
      <c r="H309" s="1333"/>
      <c r="I309" s="326" t="str">
        <f>IF('Mapa R. Fiscal'!Y312="","",'Mapa R. Fiscal'!Y312)</f>
        <v/>
      </c>
      <c r="J309" s="326" t="str">
        <f>IF('Mapa R. Fiscal'!AA312="","",'Mapa R. Fiscal'!AA312)</f>
        <v/>
      </c>
      <c r="K309" s="731" t="str">
        <f t="shared" si="4"/>
        <v/>
      </c>
      <c r="L309" s="326" t="str">
        <f>IF('Mapa R. Fiscal'!AD312="","",'Mapa R. Fiscal'!AD312)</f>
        <v/>
      </c>
      <c r="M309" s="265" t="str">
        <f>IF('Mapa R. Fiscal'!P312="","",'Mapa R. Fiscal'!P312)</f>
        <v/>
      </c>
      <c r="N309" s="61"/>
      <c r="O309" s="61"/>
      <c r="P309" s="61"/>
      <c r="Q309" s="146"/>
    </row>
    <row r="310" spans="1:17" ht="43.5" customHeight="1">
      <c r="A310" s="106" t="s">
        <v>787</v>
      </c>
      <c r="B310" s="1164"/>
      <c r="C310" s="1184"/>
      <c r="D310" s="1186"/>
      <c r="E310" s="1184"/>
      <c r="F310" s="1331"/>
      <c r="G310" s="1331"/>
      <c r="H310" s="1333"/>
      <c r="I310" s="326" t="str">
        <f>IF('Mapa R. Fiscal'!Y313="","",'Mapa R. Fiscal'!Y313)</f>
        <v/>
      </c>
      <c r="J310" s="326" t="str">
        <f>IF('Mapa R. Fiscal'!AA313="","",'Mapa R. Fiscal'!AA313)</f>
        <v/>
      </c>
      <c r="K310" s="731" t="str">
        <f t="shared" si="4"/>
        <v/>
      </c>
      <c r="L310" s="326" t="str">
        <f>IF('Mapa R. Fiscal'!AD313="","",'Mapa R. Fiscal'!AD313)</f>
        <v/>
      </c>
      <c r="M310" s="265" t="str">
        <f>IF('Mapa R. Fiscal'!P313="","",'Mapa R. Fiscal'!P313)</f>
        <v/>
      </c>
      <c r="N310" s="61"/>
      <c r="O310" s="61"/>
      <c r="P310" s="61"/>
      <c r="Q310" s="146"/>
    </row>
    <row r="311" spans="1:17" ht="43.5" customHeight="1">
      <c r="A311" s="106" t="s">
        <v>788</v>
      </c>
      <c r="B311" s="1164"/>
      <c r="C311" s="1184"/>
      <c r="D311" s="1186"/>
      <c r="E311" s="1184"/>
      <c r="F311" s="1331"/>
      <c r="G311" s="1331"/>
      <c r="H311" s="1333"/>
      <c r="I311" s="326" t="str">
        <f>IF('Mapa R. Fiscal'!Y314="","",'Mapa R. Fiscal'!Y314)</f>
        <v/>
      </c>
      <c r="J311" s="326" t="str">
        <f>IF('Mapa R. Fiscal'!AA314="","",'Mapa R. Fiscal'!AA314)</f>
        <v/>
      </c>
      <c r="K311" s="731" t="str">
        <f t="shared" si="4"/>
        <v/>
      </c>
      <c r="L311" s="326" t="str">
        <f>IF('Mapa R. Fiscal'!AD314="","",'Mapa R. Fiscal'!AD314)</f>
        <v/>
      </c>
      <c r="M311" s="265" t="str">
        <f>IF('Mapa R. Fiscal'!P314="","",'Mapa R. Fiscal'!P314)</f>
        <v/>
      </c>
      <c r="N311" s="61"/>
      <c r="O311" s="61"/>
      <c r="P311" s="61"/>
      <c r="Q311" s="146"/>
    </row>
    <row r="312" spans="1:17" ht="43.5" customHeight="1">
      <c r="A312" s="106" t="s">
        <v>789</v>
      </c>
      <c r="B312" s="1164"/>
      <c r="C312" s="1184"/>
      <c r="D312" s="1186"/>
      <c r="E312" s="1184"/>
      <c r="F312" s="1331"/>
      <c r="G312" s="1331"/>
      <c r="H312" s="1333"/>
      <c r="I312" s="326" t="str">
        <f>IF('Mapa R. Fiscal'!Y315="","",'Mapa R. Fiscal'!Y315)</f>
        <v/>
      </c>
      <c r="J312" s="326" t="str">
        <f>IF('Mapa R. Fiscal'!AA315="","",'Mapa R. Fiscal'!AA315)</f>
        <v/>
      </c>
      <c r="K312" s="731" t="str">
        <f t="shared" si="4"/>
        <v/>
      </c>
      <c r="L312" s="326" t="str">
        <f>IF('Mapa R. Fiscal'!AD315="","",'Mapa R. Fiscal'!AD315)</f>
        <v/>
      </c>
      <c r="M312" s="265" t="str">
        <f>IF('Mapa R. Fiscal'!P315="","",'Mapa R. Fiscal'!P315)</f>
        <v/>
      </c>
      <c r="N312" s="61"/>
      <c r="O312" s="61"/>
      <c r="P312" s="61"/>
      <c r="Q312" s="146"/>
    </row>
    <row r="313" spans="1:17" ht="43.5" customHeight="1">
      <c r="A313" s="106" t="s">
        <v>790</v>
      </c>
      <c r="B313" s="1163"/>
      <c r="C313" s="1183" t="str">
        <f>IF('Mapa R. Fiscal'!E316="","",'Mapa R. Fiscal'!E316)</f>
        <v/>
      </c>
      <c r="D313" s="1185"/>
      <c r="E313" s="1183" t="str">
        <f>IF('Mapa R. Fiscal'!D316="","",'Mapa R. Fiscal'!D316)</f>
        <v/>
      </c>
      <c r="F313" s="1330" t="str">
        <f>IF('Mapa R. Fiscal'!H316="","",'Mapa R. Fiscal'!H316)</f>
        <v/>
      </c>
      <c r="G313" s="1330" t="str">
        <f>IF('Mapa R. Fiscal'!L316="","",'Mapa R. Fiscal'!L316)</f>
        <v/>
      </c>
      <c r="H313" s="133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R. Fiscal'!Y316="","",'Mapa R. Fiscal'!Y316)</f>
        <v/>
      </c>
      <c r="J313" s="326" t="str">
        <f>IF('Mapa R. Fiscal'!AA316="","",'Mapa R. Fiscal'!AA316)</f>
        <v/>
      </c>
      <c r="K313" s="731" t="str">
        <f t="shared" si="4"/>
        <v/>
      </c>
      <c r="L313" s="326" t="str">
        <f>IF('Mapa R. Fiscal'!AD316="","",'Mapa R. Fiscal'!AD316)</f>
        <v/>
      </c>
      <c r="M313" s="265" t="str">
        <f>IF('Mapa R. Fiscal'!P316="","",'Mapa R. Fiscal'!P316)</f>
        <v/>
      </c>
      <c r="N313" s="61"/>
      <c r="O313" s="61"/>
      <c r="P313" s="61"/>
      <c r="Q313" s="146"/>
    </row>
    <row r="314" spans="1:17" ht="43.5" customHeight="1">
      <c r="A314" s="106" t="s">
        <v>791</v>
      </c>
      <c r="B314" s="1164"/>
      <c r="C314" s="1184"/>
      <c r="D314" s="1186"/>
      <c r="E314" s="1184"/>
      <c r="F314" s="1331"/>
      <c r="G314" s="1331"/>
      <c r="H314" s="1333"/>
      <c r="I314" s="326" t="str">
        <f>IF('Mapa R. Fiscal'!Y317="","",'Mapa R. Fiscal'!Y317)</f>
        <v/>
      </c>
      <c r="J314" s="326" t="str">
        <f>IF('Mapa R. Fiscal'!AA317="","",'Mapa R. Fiscal'!AA317)</f>
        <v/>
      </c>
      <c r="K314" s="731" t="str">
        <f t="shared" si="4"/>
        <v/>
      </c>
      <c r="L314" s="326" t="str">
        <f>IF('Mapa R. Fiscal'!AD317="","",'Mapa R. Fiscal'!AD317)</f>
        <v/>
      </c>
      <c r="M314" s="265" t="str">
        <f>IF('Mapa R. Fiscal'!P317="","",'Mapa R. Fiscal'!P317)</f>
        <v/>
      </c>
      <c r="N314" s="61"/>
      <c r="O314" s="61"/>
      <c r="P314" s="61"/>
      <c r="Q314" s="146"/>
    </row>
    <row r="315" spans="1:17" ht="43.5" customHeight="1">
      <c r="A315" s="106" t="s">
        <v>792</v>
      </c>
      <c r="B315" s="1164"/>
      <c r="C315" s="1184"/>
      <c r="D315" s="1186"/>
      <c r="E315" s="1184"/>
      <c r="F315" s="1331"/>
      <c r="G315" s="1331"/>
      <c r="H315" s="1333"/>
      <c r="I315" s="326" t="str">
        <f>IF('Mapa R. Fiscal'!Y318="","",'Mapa R. Fiscal'!Y318)</f>
        <v/>
      </c>
      <c r="J315" s="326" t="str">
        <f>IF('Mapa R. Fiscal'!AA318="","",'Mapa R. Fiscal'!AA318)</f>
        <v/>
      </c>
      <c r="K315" s="731" t="str">
        <f t="shared" si="4"/>
        <v/>
      </c>
      <c r="L315" s="326" t="str">
        <f>IF('Mapa R. Fiscal'!AD318="","",'Mapa R. Fiscal'!AD318)</f>
        <v/>
      </c>
      <c r="M315" s="265" t="str">
        <f>IF('Mapa R. Fiscal'!P318="","",'Mapa R. Fiscal'!P318)</f>
        <v/>
      </c>
      <c r="N315" s="61"/>
      <c r="O315" s="61"/>
      <c r="P315" s="61"/>
      <c r="Q315" s="146"/>
    </row>
    <row r="316" spans="1:17" ht="43.5" customHeight="1">
      <c r="A316" s="106" t="s">
        <v>793</v>
      </c>
      <c r="B316" s="1164"/>
      <c r="C316" s="1184"/>
      <c r="D316" s="1186"/>
      <c r="E316" s="1184"/>
      <c r="F316" s="1331"/>
      <c r="G316" s="1331"/>
      <c r="H316" s="1333"/>
      <c r="I316" s="326" t="str">
        <f>IF('Mapa R. Fiscal'!Y319="","",'Mapa R. Fiscal'!Y319)</f>
        <v/>
      </c>
      <c r="J316" s="326" t="str">
        <f>IF('Mapa R. Fiscal'!AA319="","",'Mapa R. Fiscal'!AA319)</f>
        <v/>
      </c>
      <c r="K316" s="731" t="str">
        <f t="shared" si="4"/>
        <v/>
      </c>
      <c r="L316" s="326" t="str">
        <f>IF('Mapa R. Fiscal'!AD319="","",'Mapa R. Fiscal'!AD319)</f>
        <v/>
      </c>
      <c r="M316" s="265" t="str">
        <f>IF('Mapa R. Fiscal'!P319="","",'Mapa R. Fiscal'!P319)</f>
        <v/>
      </c>
      <c r="N316" s="61"/>
      <c r="O316" s="61"/>
      <c r="P316" s="61"/>
      <c r="Q316" s="146"/>
    </row>
    <row r="317" spans="1:17" ht="43.5" customHeight="1">
      <c r="A317" s="106" t="s">
        <v>794</v>
      </c>
      <c r="B317" s="1164"/>
      <c r="C317" s="1184"/>
      <c r="D317" s="1186"/>
      <c r="E317" s="1184"/>
      <c r="F317" s="1331"/>
      <c r="G317" s="1331"/>
      <c r="H317" s="1333"/>
      <c r="I317" s="326" t="str">
        <f>IF('Mapa R. Fiscal'!Y320="","",'Mapa R. Fiscal'!Y320)</f>
        <v/>
      </c>
      <c r="J317" s="326" t="str">
        <f>IF('Mapa R. Fiscal'!AA320="","",'Mapa R. Fiscal'!AA320)</f>
        <v/>
      </c>
      <c r="K317" s="731" t="str">
        <f t="shared" si="4"/>
        <v/>
      </c>
      <c r="L317" s="326" t="str">
        <f>IF('Mapa R. Fiscal'!AD320="","",'Mapa R. Fiscal'!AD320)</f>
        <v/>
      </c>
      <c r="M317" s="265" t="str">
        <f>IF('Mapa R. Fiscal'!P320="","",'Mapa R. Fiscal'!P320)</f>
        <v/>
      </c>
      <c r="N317" s="61"/>
      <c r="O317" s="61"/>
      <c r="P317" s="61"/>
      <c r="Q317" s="146"/>
    </row>
    <row r="318" spans="1:17" ht="43.5" customHeight="1">
      <c r="A318" s="106" t="s">
        <v>795</v>
      </c>
      <c r="B318" s="1164"/>
      <c r="C318" s="1184"/>
      <c r="D318" s="1186"/>
      <c r="E318" s="1184"/>
      <c r="F318" s="1331"/>
      <c r="G318" s="1331"/>
      <c r="H318" s="1333"/>
      <c r="I318" s="326" t="str">
        <f>IF('Mapa R. Fiscal'!Y321="","",'Mapa R. Fiscal'!Y321)</f>
        <v/>
      </c>
      <c r="J318" s="326" t="str">
        <f>IF('Mapa R. Fiscal'!AA321="","",'Mapa R. Fiscal'!AA321)</f>
        <v/>
      </c>
      <c r="K318" s="731" t="str">
        <f t="shared" si="4"/>
        <v/>
      </c>
      <c r="L318" s="326" t="str">
        <f>IF('Mapa R. Fiscal'!AD321="","",'Mapa R. Fiscal'!AD321)</f>
        <v/>
      </c>
      <c r="M318" s="265" t="str">
        <f>IF('Mapa R. Fiscal'!P321="","",'Mapa R. Fiscal'!P321)</f>
        <v/>
      </c>
      <c r="N318" s="61"/>
      <c r="O318" s="61"/>
      <c r="P318" s="61"/>
      <c r="Q318" s="146"/>
    </row>
    <row r="319" spans="1:17" ht="43.5" customHeight="1">
      <c r="A319" s="106" t="s">
        <v>796</v>
      </c>
      <c r="B319" s="1163"/>
      <c r="C319" s="1183" t="str">
        <f>IF('Mapa R. Fiscal'!E322="","",'Mapa R. Fiscal'!E322)</f>
        <v/>
      </c>
      <c r="D319" s="1185"/>
      <c r="E319" s="1183" t="str">
        <f>IF('Mapa R. Fiscal'!D322="","",'Mapa R. Fiscal'!D322)</f>
        <v/>
      </c>
      <c r="F319" s="1330" t="str">
        <f>IF('Mapa R. Fiscal'!H322="","",'Mapa R. Fiscal'!H322)</f>
        <v/>
      </c>
      <c r="G319" s="1330" t="str">
        <f>IF('Mapa R. Fiscal'!L322="","",'Mapa R. Fiscal'!L322)</f>
        <v/>
      </c>
      <c r="H319" s="133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R. Fiscal'!Y322="","",'Mapa R. Fiscal'!Y322)</f>
        <v/>
      </c>
      <c r="J319" s="326" t="str">
        <f>IF('Mapa R. Fiscal'!AA322="","",'Mapa R. Fiscal'!AA322)</f>
        <v/>
      </c>
      <c r="K319" s="731" t="str">
        <f t="shared" si="4"/>
        <v/>
      </c>
      <c r="L319" s="326" t="str">
        <f>IF('Mapa R. Fiscal'!AD322="","",'Mapa R. Fiscal'!AD322)</f>
        <v/>
      </c>
      <c r="M319" s="265" t="str">
        <f>IF('Mapa R. Fiscal'!P322="","",'Mapa R. Fiscal'!P322)</f>
        <v/>
      </c>
      <c r="N319" s="61"/>
      <c r="O319" s="61"/>
      <c r="P319" s="61"/>
      <c r="Q319" s="146"/>
    </row>
    <row r="320" spans="1:17" ht="43.5" customHeight="1">
      <c r="A320" s="106" t="s">
        <v>797</v>
      </c>
      <c r="B320" s="1164"/>
      <c r="C320" s="1184"/>
      <c r="D320" s="1186"/>
      <c r="E320" s="1184"/>
      <c r="F320" s="1331"/>
      <c r="G320" s="1331"/>
      <c r="H320" s="1333"/>
      <c r="I320" s="326" t="str">
        <f>IF('Mapa R. Fiscal'!Y323="","",'Mapa R. Fiscal'!Y323)</f>
        <v/>
      </c>
      <c r="J320" s="326" t="str">
        <f>IF('Mapa R. Fiscal'!AA323="","",'Mapa R. Fiscal'!AA323)</f>
        <v/>
      </c>
      <c r="K320" s="731" t="str">
        <f t="shared" si="4"/>
        <v/>
      </c>
      <c r="L320" s="326" t="str">
        <f>IF('Mapa R. Fiscal'!AD323="","",'Mapa R. Fiscal'!AD323)</f>
        <v/>
      </c>
      <c r="M320" s="265" t="str">
        <f>IF('Mapa R. Fiscal'!P323="","",'Mapa R. Fiscal'!P323)</f>
        <v/>
      </c>
      <c r="N320" s="61"/>
      <c r="O320" s="61"/>
      <c r="P320" s="61"/>
      <c r="Q320" s="146"/>
    </row>
    <row r="321" spans="1:17" ht="43.5" customHeight="1">
      <c r="A321" s="106" t="s">
        <v>798</v>
      </c>
      <c r="B321" s="1164"/>
      <c r="C321" s="1184"/>
      <c r="D321" s="1186"/>
      <c r="E321" s="1184"/>
      <c r="F321" s="1331"/>
      <c r="G321" s="1331"/>
      <c r="H321" s="1333"/>
      <c r="I321" s="326" t="str">
        <f>IF('Mapa R. Fiscal'!Y324="","",'Mapa R. Fiscal'!Y324)</f>
        <v/>
      </c>
      <c r="J321" s="326" t="str">
        <f>IF('Mapa R. Fiscal'!AA324="","",'Mapa R. Fiscal'!AA324)</f>
        <v/>
      </c>
      <c r="K321" s="731" t="str">
        <f t="shared" si="4"/>
        <v/>
      </c>
      <c r="L321" s="326" t="str">
        <f>IF('Mapa R. Fiscal'!AD324="","",'Mapa R. Fiscal'!AD324)</f>
        <v/>
      </c>
      <c r="M321" s="265" t="str">
        <f>IF('Mapa R. Fiscal'!P324="","",'Mapa R. Fiscal'!P324)</f>
        <v/>
      </c>
      <c r="N321" s="61"/>
      <c r="O321" s="61"/>
      <c r="P321" s="61"/>
      <c r="Q321" s="146"/>
    </row>
    <row r="322" spans="1:17" ht="43.5" customHeight="1">
      <c r="A322" s="106" t="s">
        <v>799</v>
      </c>
      <c r="B322" s="1164"/>
      <c r="C322" s="1184"/>
      <c r="D322" s="1186"/>
      <c r="E322" s="1184"/>
      <c r="F322" s="1331"/>
      <c r="G322" s="1331"/>
      <c r="H322" s="1333"/>
      <c r="I322" s="326" t="str">
        <f>IF('Mapa R. Fiscal'!Y325="","",'Mapa R. Fiscal'!Y325)</f>
        <v/>
      </c>
      <c r="J322" s="326" t="str">
        <f>IF('Mapa R. Fiscal'!AA325="","",'Mapa R. Fiscal'!AA325)</f>
        <v/>
      </c>
      <c r="K322" s="731" t="str">
        <f t="shared" si="4"/>
        <v/>
      </c>
      <c r="L322" s="326" t="str">
        <f>IF('Mapa R. Fiscal'!AD325="","",'Mapa R. Fiscal'!AD325)</f>
        <v/>
      </c>
      <c r="M322" s="265" t="str">
        <f>IF('Mapa R. Fiscal'!P325="","",'Mapa R. Fiscal'!P325)</f>
        <v/>
      </c>
      <c r="N322" s="61"/>
      <c r="O322" s="61"/>
      <c r="P322" s="61"/>
      <c r="Q322" s="146"/>
    </row>
    <row r="323" spans="1:17" ht="43.5" customHeight="1">
      <c r="A323" s="106" t="s">
        <v>800</v>
      </c>
      <c r="B323" s="1164"/>
      <c r="C323" s="1184"/>
      <c r="D323" s="1186"/>
      <c r="E323" s="1184"/>
      <c r="F323" s="1331"/>
      <c r="G323" s="1331"/>
      <c r="H323" s="1333"/>
      <c r="I323" s="326" t="str">
        <f>IF('Mapa R. Fiscal'!Y326="","",'Mapa R. Fiscal'!Y326)</f>
        <v/>
      </c>
      <c r="J323" s="326" t="str">
        <f>IF('Mapa R. Fiscal'!AA326="","",'Mapa R. Fiscal'!AA326)</f>
        <v/>
      </c>
      <c r="K323" s="731" t="str">
        <f t="shared" si="4"/>
        <v/>
      </c>
      <c r="L323" s="326" t="str">
        <f>IF('Mapa R. Fiscal'!AD326="","",'Mapa R. Fiscal'!AD326)</f>
        <v/>
      </c>
      <c r="M323" s="265" t="str">
        <f>IF('Mapa R. Fiscal'!P326="","",'Mapa R. Fiscal'!P326)</f>
        <v/>
      </c>
      <c r="N323" s="61"/>
      <c r="O323" s="61"/>
      <c r="P323" s="61"/>
      <c r="Q323" s="146"/>
    </row>
    <row r="324" spans="1:17" ht="43.5" customHeight="1">
      <c r="A324" s="106" t="s">
        <v>801</v>
      </c>
      <c r="B324" s="1164"/>
      <c r="C324" s="1184"/>
      <c r="D324" s="1186"/>
      <c r="E324" s="1184"/>
      <c r="F324" s="1331"/>
      <c r="G324" s="1331"/>
      <c r="H324" s="1333"/>
      <c r="I324" s="326" t="str">
        <f>IF('Mapa R. Fiscal'!Y327="","",'Mapa R. Fiscal'!Y327)</f>
        <v/>
      </c>
      <c r="J324" s="326" t="str">
        <f>IF('Mapa R. Fiscal'!AA327="","",'Mapa R. Fiscal'!AA327)</f>
        <v/>
      </c>
      <c r="K324" s="731" t="str">
        <f t="shared" si="4"/>
        <v/>
      </c>
      <c r="L324" s="326" t="str">
        <f>IF('Mapa R. Fiscal'!AD327="","",'Mapa R. Fiscal'!AD327)</f>
        <v/>
      </c>
      <c r="M324" s="265" t="str">
        <f>IF('Mapa R. Fiscal'!P327="","",'Mapa R. Fiscal'!P327)</f>
        <v/>
      </c>
      <c r="N324" s="61"/>
      <c r="O324" s="61"/>
      <c r="P324" s="61"/>
      <c r="Q324" s="146"/>
    </row>
    <row r="325" spans="1:17" ht="43.5" customHeight="1">
      <c r="A325" s="106" t="s">
        <v>802</v>
      </c>
      <c r="B325" s="1163"/>
      <c r="C325" s="1183" t="str">
        <f>IF('Mapa R. Fiscal'!E328="","",'Mapa R. Fiscal'!E328)</f>
        <v/>
      </c>
      <c r="D325" s="1185"/>
      <c r="E325" s="1183" t="str">
        <f>IF('Mapa R. Fiscal'!D328="","",'Mapa R. Fiscal'!D328)</f>
        <v/>
      </c>
      <c r="F325" s="1330" t="str">
        <f>IF('Mapa R. Fiscal'!H328="","",'Mapa R. Fiscal'!H328)</f>
        <v/>
      </c>
      <c r="G325" s="1330" t="str">
        <f>IF('Mapa R. Fiscal'!L328="","",'Mapa R. Fiscal'!L328)</f>
        <v/>
      </c>
      <c r="H325" s="133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R. Fiscal'!Y328="","",'Mapa R. Fiscal'!Y328)</f>
        <v/>
      </c>
      <c r="J325" s="326" t="str">
        <f>IF('Mapa R. Fiscal'!AA328="","",'Mapa R. Fiscal'!AA328)</f>
        <v/>
      </c>
      <c r="K325" s="731" t="str">
        <f t="shared" si="4"/>
        <v/>
      </c>
      <c r="L325" s="326" t="str">
        <f>IF('Mapa R. Fiscal'!AD328="","",'Mapa R. Fiscal'!AD328)</f>
        <v/>
      </c>
      <c r="M325" s="265" t="str">
        <f>IF('Mapa R. Fiscal'!P328="","",'Mapa R. Fiscal'!P328)</f>
        <v/>
      </c>
      <c r="N325" s="61"/>
      <c r="O325" s="61"/>
      <c r="P325" s="61"/>
      <c r="Q325" s="146"/>
    </row>
    <row r="326" spans="1:17" ht="43.5" customHeight="1">
      <c r="A326" s="106" t="s">
        <v>803</v>
      </c>
      <c r="B326" s="1164"/>
      <c r="C326" s="1184"/>
      <c r="D326" s="1186"/>
      <c r="E326" s="1184"/>
      <c r="F326" s="1331"/>
      <c r="G326" s="1331"/>
      <c r="H326" s="1333"/>
      <c r="I326" s="326" t="str">
        <f>IF('Mapa R. Fiscal'!Y329="","",'Mapa R. Fiscal'!Y329)</f>
        <v/>
      </c>
      <c r="J326" s="326" t="str">
        <f>IF('Mapa R. Fiscal'!AA329="","",'Mapa R. Fiscal'!AA329)</f>
        <v/>
      </c>
      <c r="K326" s="731" t="str">
        <f t="shared" si="4"/>
        <v/>
      </c>
      <c r="L326" s="326" t="str">
        <f>IF('Mapa R. Fiscal'!AD329="","",'Mapa R. Fiscal'!AD329)</f>
        <v/>
      </c>
      <c r="M326" s="265" t="str">
        <f>IF('Mapa R. Fiscal'!P329="","",'Mapa R. Fiscal'!P329)</f>
        <v/>
      </c>
      <c r="N326" s="61"/>
      <c r="O326" s="61"/>
      <c r="P326" s="61"/>
      <c r="Q326" s="146"/>
    </row>
    <row r="327" spans="1:17" ht="43.5" customHeight="1">
      <c r="A327" s="106" t="s">
        <v>804</v>
      </c>
      <c r="B327" s="1164"/>
      <c r="C327" s="1184"/>
      <c r="D327" s="1186"/>
      <c r="E327" s="1184"/>
      <c r="F327" s="1331"/>
      <c r="G327" s="1331"/>
      <c r="H327" s="1333"/>
      <c r="I327" s="326" t="str">
        <f>IF('Mapa R. Fiscal'!Y330="","",'Mapa R. Fiscal'!Y330)</f>
        <v/>
      </c>
      <c r="J327" s="326" t="str">
        <f>IF('Mapa R. Fiscal'!AA330="","",'Mapa R. Fiscal'!AA330)</f>
        <v/>
      </c>
      <c r="K327" s="731"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26" t="str">
        <f>IF('Mapa R. Fiscal'!AD330="","",'Mapa R. Fiscal'!AD330)</f>
        <v/>
      </c>
      <c r="M327" s="265" t="str">
        <f>IF('Mapa R. Fiscal'!P330="","",'Mapa R. Fiscal'!P330)</f>
        <v/>
      </c>
      <c r="N327" s="61"/>
      <c r="O327" s="61"/>
      <c r="P327" s="61"/>
      <c r="Q327" s="146"/>
    </row>
    <row r="328" spans="1:17" ht="43.5" customHeight="1">
      <c r="A328" s="106" t="s">
        <v>805</v>
      </c>
      <c r="B328" s="1164"/>
      <c r="C328" s="1184"/>
      <c r="D328" s="1186"/>
      <c r="E328" s="1184"/>
      <c r="F328" s="1331"/>
      <c r="G328" s="1331"/>
      <c r="H328" s="1333"/>
      <c r="I328" s="326" t="str">
        <f>IF('Mapa R. Fiscal'!Y331="","",'Mapa R. Fiscal'!Y331)</f>
        <v/>
      </c>
      <c r="J328" s="326" t="str">
        <f>IF('Mapa R. Fiscal'!AA331="","",'Mapa R. Fiscal'!AA331)</f>
        <v/>
      </c>
      <c r="K328" s="731" t="str">
        <f t="shared" si="5"/>
        <v/>
      </c>
      <c r="L328" s="326" t="str">
        <f>IF('Mapa R. Fiscal'!AD331="","",'Mapa R. Fiscal'!AD331)</f>
        <v/>
      </c>
      <c r="M328" s="265" t="str">
        <f>IF('Mapa R. Fiscal'!P331="","",'Mapa R. Fiscal'!P331)</f>
        <v/>
      </c>
      <c r="N328" s="61"/>
      <c r="O328" s="61"/>
      <c r="P328" s="61"/>
      <c r="Q328" s="146"/>
    </row>
    <row r="329" spans="1:17" ht="43.5" customHeight="1">
      <c r="A329" s="106" t="s">
        <v>806</v>
      </c>
      <c r="B329" s="1164"/>
      <c r="C329" s="1184"/>
      <c r="D329" s="1186"/>
      <c r="E329" s="1184"/>
      <c r="F329" s="1331"/>
      <c r="G329" s="1331"/>
      <c r="H329" s="1333"/>
      <c r="I329" s="326" t="str">
        <f>IF('Mapa R. Fiscal'!Y332="","",'Mapa R. Fiscal'!Y332)</f>
        <v/>
      </c>
      <c r="J329" s="326" t="str">
        <f>IF('Mapa R. Fiscal'!AA332="","",'Mapa R. Fiscal'!AA332)</f>
        <v/>
      </c>
      <c r="K329" s="731" t="str">
        <f t="shared" si="5"/>
        <v/>
      </c>
      <c r="L329" s="326" t="str">
        <f>IF('Mapa R. Fiscal'!AD332="","",'Mapa R. Fiscal'!AD332)</f>
        <v/>
      </c>
      <c r="M329" s="265" t="str">
        <f>IF('Mapa R. Fiscal'!P332="","",'Mapa R. Fiscal'!P332)</f>
        <v/>
      </c>
      <c r="N329" s="61"/>
      <c r="O329" s="61"/>
      <c r="P329" s="61"/>
      <c r="Q329" s="146"/>
    </row>
    <row r="330" spans="1:17" ht="43.5" customHeight="1">
      <c r="A330" s="106" t="s">
        <v>807</v>
      </c>
      <c r="B330" s="1164"/>
      <c r="C330" s="1184"/>
      <c r="D330" s="1186"/>
      <c r="E330" s="1184"/>
      <c r="F330" s="1331"/>
      <c r="G330" s="1331"/>
      <c r="H330" s="1333"/>
      <c r="I330" s="326" t="str">
        <f>IF('Mapa R. Fiscal'!Y333="","",'Mapa R. Fiscal'!Y333)</f>
        <v/>
      </c>
      <c r="J330" s="326" t="str">
        <f>IF('Mapa R. Fiscal'!AA333="","",'Mapa R. Fiscal'!AA333)</f>
        <v/>
      </c>
      <c r="K330" s="731" t="str">
        <f t="shared" si="5"/>
        <v/>
      </c>
      <c r="L330" s="326" t="str">
        <f>IF('Mapa R. Fiscal'!AD333="","",'Mapa R. Fiscal'!AD333)</f>
        <v/>
      </c>
      <c r="M330" s="265" t="str">
        <f>IF('Mapa R. Fiscal'!P333="","",'Mapa R. Fiscal'!P333)</f>
        <v/>
      </c>
      <c r="N330" s="61"/>
      <c r="O330" s="61"/>
      <c r="P330" s="61"/>
      <c r="Q330" s="146"/>
    </row>
    <row r="331" spans="1:17" ht="43.5" customHeight="1">
      <c r="A331" s="106" t="s">
        <v>808</v>
      </c>
      <c r="B331" s="1163"/>
      <c r="C331" s="1183" t="str">
        <f>IF('Mapa R. Fiscal'!E334="","",'Mapa R. Fiscal'!E334)</f>
        <v/>
      </c>
      <c r="D331" s="1185"/>
      <c r="E331" s="1183" t="str">
        <f>IF('Mapa R. Fiscal'!D334="","",'Mapa R. Fiscal'!D334)</f>
        <v/>
      </c>
      <c r="F331" s="1330" t="str">
        <f>IF('Mapa R. Fiscal'!H334="","",'Mapa R. Fiscal'!H334)</f>
        <v/>
      </c>
      <c r="G331" s="1330" t="str">
        <f>IF('Mapa R. Fiscal'!L334="","",'Mapa R. Fiscal'!L334)</f>
        <v/>
      </c>
      <c r="H331" s="133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R. Fiscal'!Y334="","",'Mapa R. Fiscal'!Y334)</f>
        <v/>
      </c>
      <c r="J331" s="326" t="str">
        <f>IF('Mapa R. Fiscal'!AA334="","",'Mapa R. Fiscal'!AA334)</f>
        <v/>
      </c>
      <c r="K331" s="731" t="str">
        <f t="shared" si="5"/>
        <v/>
      </c>
      <c r="L331" s="326" t="str">
        <f>IF('Mapa R. Fiscal'!AD334="","",'Mapa R. Fiscal'!AD334)</f>
        <v/>
      </c>
      <c r="M331" s="265" t="str">
        <f>IF('Mapa R. Fiscal'!P334="","",'Mapa R. Fiscal'!P334)</f>
        <v/>
      </c>
      <c r="N331" s="61"/>
      <c r="O331" s="61"/>
      <c r="P331" s="61"/>
      <c r="Q331" s="146"/>
    </row>
    <row r="332" spans="1:17" ht="43.5" customHeight="1">
      <c r="A332" s="106" t="s">
        <v>809</v>
      </c>
      <c r="B332" s="1164"/>
      <c r="C332" s="1184"/>
      <c r="D332" s="1186"/>
      <c r="E332" s="1184"/>
      <c r="F332" s="1331"/>
      <c r="G332" s="1331"/>
      <c r="H332" s="1333"/>
      <c r="I332" s="326" t="str">
        <f>IF('Mapa R. Fiscal'!Y335="","",'Mapa R. Fiscal'!Y335)</f>
        <v/>
      </c>
      <c r="J332" s="326" t="str">
        <f>IF('Mapa R. Fiscal'!AA335="","",'Mapa R. Fiscal'!AA335)</f>
        <v/>
      </c>
      <c r="K332" s="731" t="str">
        <f t="shared" si="5"/>
        <v/>
      </c>
      <c r="L332" s="326" t="str">
        <f>IF('Mapa R. Fiscal'!AD335="","",'Mapa R. Fiscal'!AD335)</f>
        <v/>
      </c>
      <c r="M332" s="265" t="str">
        <f>IF('Mapa R. Fiscal'!P335="","",'Mapa R. Fiscal'!P335)</f>
        <v/>
      </c>
      <c r="N332" s="61"/>
      <c r="O332" s="61"/>
      <c r="P332" s="61"/>
      <c r="Q332" s="146"/>
    </row>
    <row r="333" spans="1:17" ht="43.5" customHeight="1">
      <c r="A333" s="106" t="s">
        <v>810</v>
      </c>
      <c r="B333" s="1164"/>
      <c r="C333" s="1184"/>
      <c r="D333" s="1186"/>
      <c r="E333" s="1184"/>
      <c r="F333" s="1331"/>
      <c r="G333" s="1331"/>
      <c r="H333" s="1333"/>
      <c r="I333" s="326" t="str">
        <f>IF('Mapa R. Fiscal'!Y336="","",'Mapa R. Fiscal'!Y336)</f>
        <v/>
      </c>
      <c r="J333" s="326" t="str">
        <f>IF('Mapa R. Fiscal'!AA336="","",'Mapa R. Fiscal'!AA336)</f>
        <v/>
      </c>
      <c r="K333" s="731" t="str">
        <f t="shared" si="5"/>
        <v/>
      </c>
      <c r="L333" s="326" t="str">
        <f>IF('Mapa R. Fiscal'!AD336="","",'Mapa R. Fiscal'!AD336)</f>
        <v/>
      </c>
      <c r="M333" s="265" t="str">
        <f>IF('Mapa R. Fiscal'!P336="","",'Mapa R. Fiscal'!P336)</f>
        <v/>
      </c>
      <c r="N333" s="61"/>
      <c r="O333" s="61"/>
      <c r="P333" s="61"/>
      <c r="Q333" s="146"/>
    </row>
    <row r="334" spans="1:17" ht="43.5" customHeight="1">
      <c r="A334" s="106" t="s">
        <v>811</v>
      </c>
      <c r="B334" s="1164"/>
      <c r="C334" s="1184"/>
      <c r="D334" s="1186"/>
      <c r="E334" s="1184"/>
      <c r="F334" s="1331"/>
      <c r="G334" s="1331"/>
      <c r="H334" s="1333"/>
      <c r="I334" s="326" t="str">
        <f>IF('Mapa R. Fiscal'!Y337="","",'Mapa R. Fiscal'!Y337)</f>
        <v/>
      </c>
      <c r="J334" s="326" t="str">
        <f>IF('Mapa R. Fiscal'!AA337="","",'Mapa R. Fiscal'!AA337)</f>
        <v/>
      </c>
      <c r="K334" s="731" t="str">
        <f t="shared" si="5"/>
        <v/>
      </c>
      <c r="L334" s="326" t="str">
        <f>IF('Mapa R. Fiscal'!AD337="","",'Mapa R. Fiscal'!AD337)</f>
        <v/>
      </c>
      <c r="M334" s="265" t="str">
        <f>IF('Mapa R. Fiscal'!P337="","",'Mapa R. Fiscal'!P337)</f>
        <v/>
      </c>
      <c r="N334" s="61"/>
      <c r="O334" s="61"/>
      <c r="P334" s="61"/>
      <c r="Q334" s="146"/>
    </row>
    <row r="335" spans="1:17" ht="43.5" customHeight="1">
      <c r="A335" s="106" t="s">
        <v>812</v>
      </c>
      <c r="B335" s="1164"/>
      <c r="C335" s="1184"/>
      <c r="D335" s="1186"/>
      <c r="E335" s="1184"/>
      <c r="F335" s="1331"/>
      <c r="G335" s="1331"/>
      <c r="H335" s="1333"/>
      <c r="I335" s="326" t="str">
        <f>IF('Mapa R. Fiscal'!Y338="","",'Mapa R. Fiscal'!Y338)</f>
        <v/>
      </c>
      <c r="J335" s="326" t="str">
        <f>IF('Mapa R. Fiscal'!AA338="","",'Mapa R. Fiscal'!AA338)</f>
        <v/>
      </c>
      <c r="K335" s="731" t="str">
        <f t="shared" si="5"/>
        <v/>
      </c>
      <c r="L335" s="326" t="str">
        <f>IF('Mapa R. Fiscal'!AD338="","",'Mapa R. Fiscal'!AD338)</f>
        <v/>
      </c>
      <c r="M335" s="265" t="str">
        <f>IF('Mapa R. Fiscal'!P338="","",'Mapa R. Fiscal'!P338)</f>
        <v/>
      </c>
      <c r="N335" s="61"/>
      <c r="O335" s="61"/>
      <c r="P335" s="61"/>
      <c r="Q335" s="146"/>
    </row>
    <row r="336" spans="1:17" ht="43.5" customHeight="1">
      <c r="A336" s="106" t="s">
        <v>813</v>
      </c>
      <c r="B336" s="1164"/>
      <c r="C336" s="1184"/>
      <c r="D336" s="1186"/>
      <c r="E336" s="1184"/>
      <c r="F336" s="1331"/>
      <c r="G336" s="1331"/>
      <c r="H336" s="1333"/>
      <c r="I336" s="326" t="str">
        <f>IF('Mapa R. Fiscal'!Y339="","",'Mapa R. Fiscal'!Y339)</f>
        <v/>
      </c>
      <c r="J336" s="326" t="str">
        <f>IF('Mapa R. Fiscal'!AA339="","",'Mapa R. Fiscal'!AA339)</f>
        <v/>
      </c>
      <c r="K336" s="731" t="str">
        <f t="shared" si="5"/>
        <v/>
      </c>
      <c r="L336" s="326" t="str">
        <f>IF('Mapa R. Fiscal'!AD339="","",'Mapa R. Fiscal'!AD339)</f>
        <v/>
      </c>
      <c r="M336" s="265" t="str">
        <f>IF('Mapa R. Fiscal'!P339="","",'Mapa R. Fiscal'!P339)</f>
        <v/>
      </c>
      <c r="N336" s="61"/>
      <c r="O336" s="61"/>
      <c r="P336" s="61"/>
      <c r="Q336" s="146"/>
    </row>
    <row r="337" spans="1:17" ht="43.5" customHeight="1">
      <c r="A337" s="106" t="s">
        <v>814</v>
      </c>
      <c r="B337" s="1163"/>
      <c r="C337" s="1183" t="str">
        <f>IF('Mapa R. Fiscal'!E340="","",'Mapa R. Fiscal'!E340)</f>
        <v/>
      </c>
      <c r="D337" s="1185"/>
      <c r="E337" s="1183" t="str">
        <f>IF('Mapa R. Fiscal'!D340="","",'Mapa R. Fiscal'!D340)</f>
        <v/>
      </c>
      <c r="F337" s="1330" t="str">
        <f>IF('Mapa R. Fiscal'!H340="","",'Mapa R. Fiscal'!H340)</f>
        <v/>
      </c>
      <c r="G337" s="1330" t="str">
        <f>IF('Mapa R. Fiscal'!L340="","",'Mapa R. Fiscal'!L340)</f>
        <v/>
      </c>
      <c r="H337" s="133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R. Fiscal'!Y340="","",'Mapa R. Fiscal'!Y340)</f>
        <v/>
      </c>
      <c r="J337" s="326" t="str">
        <f>IF('Mapa R. Fiscal'!AA340="","",'Mapa R. Fiscal'!AA340)</f>
        <v/>
      </c>
      <c r="K337" s="731" t="str">
        <f t="shared" si="5"/>
        <v/>
      </c>
      <c r="L337" s="326" t="str">
        <f>IF('Mapa R. Fiscal'!AD340="","",'Mapa R. Fiscal'!AD340)</f>
        <v/>
      </c>
      <c r="M337" s="265" t="str">
        <f>IF('Mapa R. Fiscal'!P340="","",'Mapa R. Fiscal'!P340)</f>
        <v/>
      </c>
      <c r="N337" s="61"/>
      <c r="O337" s="61"/>
      <c r="P337" s="61"/>
      <c r="Q337" s="146"/>
    </row>
    <row r="338" spans="1:17" ht="43.5" customHeight="1">
      <c r="A338" s="106" t="s">
        <v>815</v>
      </c>
      <c r="B338" s="1164"/>
      <c r="C338" s="1184"/>
      <c r="D338" s="1186"/>
      <c r="E338" s="1184"/>
      <c r="F338" s="1331"/>
      <c r="G338" s="1331"/>
      <c r="H338" s="1333"/>
      <c r="I338" s="326" t="str">
        <f>IF('Mapa R. Fiscal'!Y341="","",'Mapa R. Fiscal'!Y341)</f>
        <v/>
      </c>
      <c r="J338" s="326" t="str">
        <f>IF('Mapa R. Fiscal'!AA341="","",'Mapa R. Fiscal'!AA341)</f>
        <v/>
      </c>
      <c r="K338" s="731" t="str">
        <f t="shared" si="5"/>
        <v/>
      </c>
      <c r="L338" s="326" t="str">
        <f>IF('Mapa R. Fiscal'!AD341="","",'Mapa R. Fiscal'!AD341)</f>
        <v/>
      </c>
      <c r="M338" s="265" t="str">
        <f>IF('Mapa R. Fiscal'!P341="","",'Mapa R. Fiscal'!P341)</f>
        <v/>
      </c>
      <c r="N338" s="61"/>
      <c r="O338" s="61"/>
      <c r="P338" s="61"/>
      <c r="Q338" s="146"/>
    </row>
    <row r="339" spans="1:17" ht="43.5" customHeight="1">
      <c r="A339" s="106" t="s">
        <v>816</v>
      </c>
      <c r="B339" s="1164"/>
      <c r="C339" s="1184"/>
      <c r="D339" s="1186"/>
      <c r="E339" s="1184"/>
      <c r="F339" s="1331"/>
      <c r="G339" s="1331"/>
      <c r="H339" s="1333"/>
      <c r="I339" s="326" t="str">
        <f>IF('Mapa R. Fiscal'!Y342="","",'Mapa R. Fiscal'!Y342)</f>
        <v/>
      </c>
      <c r="J339" s="326" t="str">
        <f>IF('Mapa R. Fiscal'!AA342="","",'Mapa R. Fiscal'!AA342)</f>
        <v/>
      </c>
      <c r="K339" s="731" t="str">
        <f t="shared" si="5"/>
        <v/>
      </c>
      <c r="L339" s="326" t="str">
        <f>IF('Mapa R. Fiscal'!AD342="","",'Mapa R. Fiscal'!AD342)</f>
        <v/>
      </c>
      <c r="M339" s="265" t="str">
        <f>IF('Mapa R. Fiscal'!P342="","",'Mapa R. Fiscal'!P342)</f>
        <v/>
      </c>
      <c r="N339" s="61"/>
      <c r="O339" s="61"/>
      <c r="P339" s="61"/>
      <c r="Q339" s="146"/>
    </row>
    <row r="340" spans="1:17" ht="43.5" customHeight="1">
      <c r="A340" s="106" t="s">
        <v>817</v>
      </c>
      <c r="B340" s="1164"/>
      <c r="C340" s="1184"/>
      <c r="D340" s="1186"/>
      <c r="E340" s="1184"/>
      <c r="F340" s="1331"/>
      <c r="G340" s="1331"/>
      <c r="H340" s="1333"/>
      <c r="I340" s="326" t="str">
        <f>IF('Mapa R. Fiscal'!Y343="","",'Mapa R. Fiscal'!Y343)</f>
        <v/>
      </c>
      <c r="J340" s="326" t="str">
        <f>IF('Mapa R. Fiscal'!AA343="","",'Mapa R. Fiscal'!AA343)</f>
        <v/>
      </c>
      <c r="K340" s="731" t="str">
        <f t="shared" si="5"/>
        <v/>
      </c>
      <c r="L340" s="326" t="str">
        <f>IF('Mapa R. Fiscal'!AD343="","",'Mapa R. Fiscal'!AD343)</f>
        <v/>
      </c>
      <c r="M340" s="265" t="str">
        <f>IF('Mapa R. Fiscal'!P343="","",'Mapa R. Fiscal'!P343)</f>
        <v/>
      </c>
      <c r="N340" s="61"/>
      <c r="O340" s="61"/>
      <c r="P340" s="61"/>
      <c r="Q340" s="146"/>
    </row>
    <row r="341" spans="1:17" ht="43.5" customHeight="1">
      <c r="A341" s="106" t="s">
        <v>818</v>
      </c>
      <c r="B341" s="1164"/>
      <c r="C341" s="1184"/>
      <c r="D341" s="1186"/>
      <c r="E341" s="1184"/>
      <c r="F341" s="1331"/>
      <c r="G341" s="1331"/>
      <c r="H341" s="1333"/>
      <c r="I341" s="326" t="str">
        <f>IF('Mapa R. Fiscal'!Y344="","",'Mapa R. Fiscal'!Y344)</f>
        <v/>
      </c>
      <c r="J341" s="326" t="str">
        <f>IF('Mapa R. Fiscal'!AA344="","",'Mapa R. Fiscal'!AA344)</f>
        <v/>
      </c>
      <c r="K341" s="731" t="str">
        <f t="shared" si="5"/>
        <v/>
      </c>
      <c r="L341" s="326" t="str">
        <f>IF('Mapa R. Fiscal'!AD344="","",'Mapa R. Fiscal'!AD344)</f>
        <v/>
      </c>
      <c r="M341" s="265" t="str">
        <f>IF('Mapa R. Fiscal'!P344="","",'Mapa R. Fiscal'!P344)</f>
        <v/>
      </c>
      <c r="N341" s="61"/>
      <c r="O341" s="61"/>
      <c r="P341" s="61"/>
      <c r="Q341" s="146"/>
    </row>
    <row r="342" spans="1:17" ht="43.5" customHeight="1">
      <c r="A342" s="106" t="s">
        <v>819</v>
      </c>
      <c r="B342" s="1164"/>
      <c r="C342" s="1184"/>
      <c r="D342" s="1186"/>
      <c r="E342" s="1184"/>
      <c r="F342" s="1331"/>
      <c r="G342" s="1331"/>
      <c r="H342" s="1333"/>
      <c r="I342" s="326" t="str">
        <f>IF('Mapa R. Fiscal'!Y345="","",'Mapa R. Fiscal'!Y345)</f>
        <v/>
      </c>
      <c r="J342" s="326" t="str">
        <f>IF('Mapa R. Fiscal'!AA345="","",'Mapa R. Fiscal'!AA345)</f>
        <v/>
      </c>
      <c r="K342" s="731" t="str">
        <f t="shared" si="5"/>
        <v/>
      </c>
      <c r="L342" s="326" t="str">
        <f>IF('Mapa R. Fiscal'!AD345="","",'Mapa R. Fiscal'!AD345)</f>
        <v/>
      </c>
      <c r="M342" s="265" t="str">
        <f>IF('Mapa R. Fiscal'!P345="","",'Mapa R. Fiscal'!P345)</f>
        <v/>
      </c>
      <c r="N342" s="61"/>
      <c r="O342" s="61"/>
      <c r="P342" s="61"/>
      <c r="Q342" s="146"/>
    </row>
    <row r="343" spans="1:17" ht="43.5" customHeight="1">
      <c r="A343" s="106" t="s">
        <v>820</v>
      </c>
      <c r="B343" s="1163"/>
      <c r="C343" s="1183" t="str">
        <f>IF('Mapa R. Fiscal'!E346="","",'Mapa R. Fiscal'!E346)</f>
        <v/>
      </c>
      <c r="D343" s="1185"/>
      <c r="E343" s="1183" t="str">
        <f>IF('Mapa R. Fiscal'!D346="","",'Mapa R. Fiscal'!D346)</f>
        <v/>
      </c>
      <c r="F343" s="1330" t="str">
        <f>IF('Mapa R. Fiscal'!H346="","",'Mapa R. Fiscal'!H346)</f>
        <v/>
      </c>
      <c r="G343" s="1330" t="str">
        <f>IF('Mapa R. Fiscal'!L346="","",'Mapa R. Fiscal'!L346)</f>
        <v/>
      </c>
      <c r="H343" s="133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R. Fiscal'!Y346="","",'Mapa R. Fiscal'!Y346)</f>
        <v/>
      </c>
      <c r="J343" s="326" t="str">
        <f>IF('Mapa R. Fiscal'!AA346="","",'Mapa R. Fiscal'!AA346)</f>
        <v/>
      </c>
      <c r="K343" s="731" t="str">
        <f t="shared" si="5"/>
        <v/>
      </c>
      <c r="L343" s="326" t="str">
        <f>IF('Mapa R. Fiscal'!AD346="","",'Mapa R. Fiscal'!AD346)</f>
        <v/>
      </c>
      <c r="M343" s="265" t="str">
        <f>IF('Mapa R. Fiscal'!P346="","",'Mapa R. Fiscal'!P346)</f>
        <v/>
      </c>
      <c r="N343" s="61"/>
      <c r="O343" s="61"/>
      <c r="P343" s="61"/>
      <c r="Q343" s="146"/>
    </row>
    <row r="344" spans="1:17" ht="43.5" customHeight="1">
      <c r="A344" s="106" t="s">
        <v>821</v>
      </c>
      <c r="B344" s="1164"/>
      <c r="C344" s="1184"/>
      <c r="D344" s="1186"/>
      <c r="E344" s="1184"/>
      <c r="F344" s="1331"/>
      <c r="G344" s="1331"/>
      <c r="H344" s="1333"/>
      <c r="I344" s="326" t="str">
        <f>IF('Mapa R. Fiscal'!Y347="","",'Mapa R. Fiscal'!Y347)</f>
        <v/>
      </c>
      <c r="J344" s="326" t="str">
        <f>IF('Mapa R. Fiscal'!AA347="","",'Mapa R. Fiscal'!AA347)</f>
        <v/>
      </c>
      <c r="K344" s="731" t="str">
        <f t="shared" si="5"/>
        <v/>
      </c>
      <c r="L344" s="326" t="str">
        <f>IF('Mapa R. Fiscal'!AD347="","",'Mapa R. Fiscal'!AD347)</f>
        <v/>
      </c>
      <c r="M344" s="265" t="str">
        <f>IF('Mapa R. Fiscal'!P347="","",'Mapa R. Fiscal'!P347)</f>
        <v/>
      </c>
      <c r="N344" s="61"/>
      <c r="O344" s="61"/>
      <c r="P344" s="61"/>
      <c r="Q344" s="146"/>
    </row>
    <row r="345" spans="1:17" ht="43.5" customHeight="1">
      <c r="A345" s="106" t="s">
        <v>822</v>
      </c>
      <c r="B345" s="1164"/>
      <c r="C345" s="1184"/>
      <c r="D345" s="1186"/>
      <c r="E345" s="1184"/>
      <c r="F345" s="1331"/>
      <c r="G345" s="1331"/>
      <c r="H345" s="1333"/>
      <c r="I345" s="326" t="str">
        <f>IF('Mapa R. Fiscal'!Y348="","",'Mapa R. Fiscal'!Y348)</f>
        <v/>
      </c>
      <c r="J345" s="326" t="str">
        <f>IF('Mapa R. Fiscal'!AA348="","",'Mapa R. Fiscal'!AA348)</f>
        <v/>
      </c>
      <c r="K345" s="731" t="str">
        <f t="shared" si="5"/>
        <v/>
      </c>
      <c r="L345" s="326" t="str">
        <f>IF('Mapa R. Fiscal'!AD348="","",'Mapa R. Fiscal'!AD348)</f>
        <v/>
      </c>
      <c r="M345" s="265" t="str">
        <f>IF('Mapa R. Fiscal'!P348="","",'Mapa R. Fiscal'!P348)</f>
        <v/>
      </c>
      <c r="N345" s="61"/>
      <c r="O345" s="61"/>
      <c r="P345" s="61"/>
      <c r="Q345" s="146"/>
    </row>
    <row r="346" spans="1:17" ht="43.5" customHeight="1">
      <c r="A346" s="106" t="s">
        <v>823</v>
      </c>
      <c r="B346" s="1164"/>
      <c r="C346" s="1184"/>
      <c r="D346" s="1186"/>
      <c r="E346" s="1184"/>
      <c r="F346" s="1331"/>
      <c r="G346" s="1331"/>
      <c r="H346" s="1333"/>
      <c r="I346" s="326" t="str">
        <f>IF('Mapa R. Fiscal'!Y349="","",'Mapa R. Fiscal'!Y349)</f>
        <v/>
      </c>
      <c r="J346" s="326" t="str">
        <f>IF('Mapa R. Fiscal'!AA349="","",'Mapa R. Fiscal'!AA349)</f>
        <v/>
      </c>
      <c r="K346" s="731" t="str">
        <f t="shared" si="5"/>
        <v/>
      </c>
      <c r="L346" s="326" t="str">
        <f>IF('Mapa R. Fiscal'!AD349="","",'Mapa R. Fiscal'!AD349)</f>
        <v/>
      </c>
      <c r="M346" s="265" t="str">
        <f>IF('Mapa R. Fiscal'!P349="","",'Mapa R. Fiscal'!P349)</f>
        <v/>
      </c>
      <c r="N346" s="61"/>
      <c r="O346" s="61"/>
      <c r="P346" s="61"/>
      <c r="Q346" s="146"/>
    </row>
    <row r="347" spans="1:17" ht="43.5" customHeight="1">
      <c r="A347" s="106" t="s">
        <v>824</v>
      </c>
      <c r="B347" s="1164"/>
      <c r="C347" s="1184"/>
      <c r="D347" s="1186"/>
      <c r="E347" s="1184"/>
      <c r="F347" s="1331"/>
      <c r="G347" s="1331"/>
      <c r="H347" s="1333"/>
      <c r="I347" s="326" t="str">
        <f>IF('Mapa R. Fiscal'!Y350="","",'Mapa R. Fiscal'!Y350)</f>
        <v/>
      </c>
      <c r="J347" s="326" t="str">
        <f>IF('Mapa R. Fiscal'!AA350="","",'Mapa R. Fiscal'!AA350)</f>
        <v/>
      </c>
      <c r="K347" s="731" t="str">
        <f t="shared" si="5"/>
        <v/>
      </c>
      <c r="L347" s="326" t="str">
        <f>IF('Mapa R. Fiscal'!AD350="","",'Mapa R. Fiscal'!AD350)</f>
        <v/>
      </c>
      <c r="M347" s="265" t="str">
        <f>IF('Mapa R. Fiscal'!P350="","",'Mapa R. Fiscal'!P350)</f>
        <v/>
      </c>
      <c r="N347" s="61"/>
      <c r="O347" s="61"/>
      <c r="P347" s="61"/>
      <c r="Q347" s="146"/>
    </row>
    <row r="348" spans="1:17" ht="43.5" customHeight="1">
      <c r="A348" s="106" t="s">
        <v>825</v>
      </c>
      <c r="B348" s="1164"/>
      <c r="C348" s="1184"/>
      <c r="D348" s="1186"/>
      <c r="E348" s="1184"/>
      <c r="F348" s="1331"/>
      <c r="G348" s="1331"/>
      <c r="H348" s="1333"/>
      <c r="I348" s="326" t="str">
        <f>IF('Mapa R. Fiscal'!Y351="","",'Mapa R. Fiscal'!Y351)</f>
        <v/>
      </c>
      <c r="J348" s="326" t="str">
        <f>IF('Mapa R. Fiscal'!AA351="","",'Mapa R. Fiscal'!AA351)</f>
        <v/>
      </c>
      <c r="K348" s="731" t="str">
        <f t="shared" si="5"/>
        <v/>
      </c>
      <c r="L348" s="326" t="str">
        <f>IF('Mapa R. Fiscal'!AD351="","",'Mapa R. Fiscal'!AD351)</f>
        <v/>
      </c>
      <c r="M348" s="265" t="str">
        <f>IF('Mapa R. Fiscal'!P351="","",'Mapa R. Fiscal'!P351)</f>
        <v/>
      </c>
      <c r="N348" s="61"/>
      <c r="O348" s="61"/>
      <c r="P348" s="61"/>
      <c r="Q348" s="146"/>
    </row>
    <row r="349" spans="1:17" ht="43.5" customHeight="1">
      <c r="A349" s="106" t="s">
        <v>826</v>
      </c>
      <c r="B349" s="1163"/>
      <c r="C349" s="1183" t="str">
        <f>IF('Mapa R. Fiscal'!E352="","",'Mapa R. Fiscal'!E352)</f>
        <v/>
      </c>
      <c r="D349" s="1185"/>
      <c r="E349" s="1183" t="str">
        <f>IF('Mapa R. Fiscal'!D352="","",'Mapa R. Fiscal'!D352)</f>
        <v/>
      </c>
      <c r="F349" s="1330" t="str">
        <f>IF('Mapa R. Fiscal'!H352="","",'Mapa R. Fiscal'!H352)</f>
        <v/>
      </c>
      <c r="G349" s="1330" t="str">
        <f>IF('Mapa R. Fiscal'!L352="","",'Mapa R. Fiscal'!L352)</f>
        <v/>
      </c>
      <c r="H349" s="133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R. Fiscal'!Y352="","",'Mapa R. Fiscal'!Y352)</f>
        <v/>
      </c>
      <c r="J349" s="326" t="str">
        <f>IF('Mapa R. Fiscal'!AA352="","",'Mapa R. Fiscal'!AA352)</f>
        <v/>
      </c>
      <c r="K349" s="731" t="str">
        <f t="shared" si="5"/>
        <v/>
      </c>
      <c r="L349" s="326" t="str">
        <f>IF('Mapa R. Fiscal'!AD352="","",'Mapa R. Fiscal'!AD352)</f>
        <v/>
      </c>
      <c r="M349" s="265" t="str">
        <f>IF('Mapa R. Fiscal'!P352="","",'Mapa R. Fiscal'!P352)</f>
        <v/>
      </c>
      <c r="N349" s="61"/>
      <c r="O349" s="61"/>
      <c r="P349" s="61"/>
      <c r="Q349" s="146"/>
    </row>
    <row r="350" spans="1:17" ht="43.5" customHeight="1">
      <c r="A350" s="106" t="s">
        <v>827</v>
      </c>
      <c r="B350" s="1164"/>
      <c r="C350" s="1184"/>
      <c r="D350" s="1186"/>
      <c r="E350" s="1184"/>
      <c r="F350" s="1331"/>
      <c r="G350" s="1331"/>
      <c r="H350" s="1333"/>
      <c r="I350" s="326" t="str">
        <f>IF('Mapa R. Fiscal'!Y353="","",'Mapa R. Fiscal'!Y353)</f>
        <v/>
      </c>
      <c r="J350" s="326" t="str">
        <f>IF('Mapa R. Fiscal'!AA353="","",'Mapa R. Fiscal'!AA353)</f>
        <v/>
      </c>
      <c r="K350" s="731" t="str">
        <f t="shared" si="5"/>
        <v/>
      </c>
      <c r="L350" s="326" t="str">
        <f>IF('Mapa R. Fiscal'!AD353="","",'Mapa R. Fiscal'!AD353)</f>
        <v/>
      </c>
      <c r="M350" s="265" t="str">
        <f>IF('Mapa R. Fiscal'!P353="","",'Mapa R. Fiscal'!P353)</f>
        <v/>
      </c>
      <c r="N350" s="61"/>
      <c r="O350" s="61"/>
      <c r="P350" s="61"/>
      <c r="Q350" s="146"/>
    </row>
    <row r="351" spans="1:17" ht="43.5" customHeight="1">
      <c r="A351" s="106" t="s">
        <v>828</v>
      </c>
      <c r="B351" s="1164"/>
      <c r="C351" s="1184"/>
      <c r="D351" s="1186"/>
      <c r="E351" s="1184"/>
      <c r="F351" s="1331"/>
      <c r="G351" s="1331"/>
      <c r="H351" s="1333"/>
      <c r="I351" s="326" t="str">
        <f>IF('Mapa R. Fiscal'!Y354="","",'Mapa R. Fiscal'!Y354)</f>
        <v/>
      </c>
      <c r="J351" s="326" t="str">
        <f>IF('Mapa R. Fiscal'!AA354="","",'Mapa R. Fiscal'!AA354)</f>
        <v/>
      </c>
      <c r="K351" s="731" t="str">
        <f t="shared" si="5"/>
        <v/>
      </c>
      <c r="L351" s="326" t="str">
        <f>IF('Mapa R. Fiscal'!AD354="","",'Mapa R. Fiscal'!AD354)</f>
        <v/>
      </c>
      <c r="M351" s="265" t="str">
        <f>IF('Mapa R. Fiscal'!P354="","",'Mapa R. Fiscal'!P354)</f>
        <v/>
      </c>
      <c r="N351" s="61"/>
      <c r="O351" s="61"/>
      <c r="P351" s="61"/>
      <c r="Q351" s="146"/>
    </row>
    <row r="352" spans="1:17" ht="43.5" customHeight="1">
      <c r="A352" s="106" t="s">
        <v>829</v>
      </c>
      <c r="B352" s="1164"/>
      <c r="C352" s="1184"/>
      <c r="D352" s="1186"/>
      <c r="E352" s="1184"/>
      <c r="F352" s="1331"/>
      <c r="G352" s="1331"/>
      <c r="H352" s="1333"/>
      <c r="I352" s="326" t="str">
        <f>IF('Mapa R. Fiscal'!Y355="","",'Mapa R. Fiscal'!Y355)</f>
        <v/>
      </c>
      <c r="J352" s="326" t="str">
        <f>IF('Mapa R. Fiscal'!AA355="","",'Mapa R. Fiscal'!AA355)</f>
        <v/>
      </c>
      <c r="K352" s="731" t="str">
        <f t="shared" si="5"/>
        <v/>
      </c>
      <c r="L352" s="326" t="str">
        <f>IF('Mapa R. Fiscal'!AD355="","",'Mapa R. Fiscal'!AD355)</f>
        <v/>
      </c>
      <c r="M352" s="265" t="str">
        <f>IF('Mapa R. Fiscal'!P355="","",'Mapa R. Fiscal'!P355)</f>
        <v/>
      </c>
      <c r="N352" s="61"/>
      <c r="O352" s="61"/>
      <c r="P352" s="61"/>
      <c r="Q352" s="146"/>
    </row>
    <row r="353" spans="1:17" ht="43.5" customHeight="1">
      <c r="A353" s="106" t="s">
        <v>830</v>
      </c>
      <c r="B353" s="1164"/>
      <c r="C353" s="1184"/>
      <c r="D353" s="1186"/>
      <c r="E353" s="1184"/>
      <c r="F353" s="1331"/>
      <c r="G353" s="1331"/>
      <c r="H353" s="1333"/>
      <c r="I353" s="326" t="str">
        <f>IF('Mapa R. Fiscal'!Y356="","",'Mapa R. Fiscal'!Y356)</f>
        <v/>
      </c>
      <c r="J353" s="326" t="str">
        <f>IF('Mapa R. Fiscal'!AA356="","",'Mapa R. Fiscal'!AA356)</f>
        <v/>
      </c>
      <c r="K353" s="731" t="str">
        <f t="shared" si="5"/>
        <v/>
      </c>
      <c r="L353" s="326" t="str">
        <f>IF('Mapa R. Fiscal'!AD356="","",'Mapa R. Fiscal'!AD356)</f>
        <v/>
      </c>
      <c r="M353" s="265" t="str">
        <f>IF('Mapa R. Fiscal'!P356="","",'Mapa R. Fiscal'!P356)</f>
        <v/>
      </c>
      <c r="N353" s="61"/>
      <c r="O353" s="61"/>
      <c r="P353" s="61"/>
      <c r="Q353" s="146"/>
    </row>
    <row r="354" spans="1:17" ht="43.5" customHeight="1">
      <c r="A354" s="106" t="s">
        <v>831</v>
      </c>
      <c r="B354" s="1164"/>
      <c r="C354" s="1184"/>
      <c r="D354" s="1186"/>
      <c r="E354" s="1184"/>
      <c r="F354" s="1331"/>
      <c r="G354" s="1331"/>
      <c r="H354" s="1333"/>
      <c r="I354" s="326" t="str">
        <f>IF('Mapa R. Fiscal'!Y357="","",'Mapa R. Fiscal'!Y357)</f>
        <v/>
      </c>
      <c r="J354" s="326" t="str">
        <f>IF('Mapa R. Fiscal'!AA357="","",'Mapa R. Fiscal'!AA357)</f>
        <v/>
      </c>
      <c r="K354" s="731" t="str">
        <f t="shared" si="5"/>
        <v/>
      </c>
      <c r="L354" s="326" t="str">
        <f>IF('Mapa R. Fiscal'!AD357="","",'Mapa R. Fiscal'!AD357)</f>
        <v/>
      </c>
      <c r="M354" s="265" t="str">
        <f>IF('Mapa R. Fiscal'!P357="","",'Mapa R. Fiscal'!P357)</f>
        <v/>
      </c>
      <c r="N354" s="61"/>
      <c r="O354" s="61"/>
      <c r="P354" s="61"/>
      <c r="Q354" s="146"/>
    </row>
    <row r="355" spans="1:17" ht="43.5" customHeight="1">
      <c r="A355" s="106" t="s">
        <v>832</v>
      </c>
      <c r="B355" s="1163"/>
      <c r="C355" s="1183" t="str">
        <f>IF('Mapa R. Fiscal'!E358="","",'Mapa R. Fiscal'!E358)</f>
        <v/>
      </c>
      <c r="D355" s="1185"/>
      <c r="E355" s="1183" t="str">
        <f>IF('Mapa R. Fiscal'!D358="","",'Mapa R. Fiscal'!D358)</f>
        <v/>
      </c>
      <c r="F355" s="1330" t="str">
        <f>IF('Mapa R. Fiscal'!H358="","",'Mapa R. Fiscal'!H358)</f>
        <v/>
      </c>
      <c r="G355" s="1330" t="str">
        <f>IF('Mapa R. Fiscal'!L358="","",'Mapa R. Fiscal'!L358)</f>
        <v/>
      </c>
      <c r="H355" s="133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R. Fiscal'!Y358="","",'Mapa R. Fiscal'!Y358)</f>
        <v/>
      </c>
      <c r="J355" s="326" t="str">
        <f>IF('Mapa R. Fiscal'!AA358="","",'Mapa R. Fiscal'!AA358)</f>
        <v/>
      </c>
      <c r="K355" s="731" t="str">
        <f t="shared" si="5"/>
        <v/>
      </c>
      <c r="L355" s="326" t="str">
        <f>IF('Mapa R. Fiscal'!AD358="","",'Mapa R. Fiscal'!AD358)</f>
        <v/>
      </c>
      <c r="M355" s="265" t="str">
        <f>IF('Mapa R. Fiscal'!P358="","",'Mapa R. Fiscal'!P358)</f>
        <v/>
      </c>
      <c r="N355" s="61"/>
      <c r="O355" s="61"/>
      <c r="P355" s="61"/>
      <c r="Q355" s="146"/>
    </row>
    <row r="356" spans="1:17" ht="43.5" customHeight="1">
      <c r="A356" s="106" t="s">
        <v>833</v>
      </c>
      <c r="B356" s="1164"/>
      <c r="C356" s="1184"/>
      <c r="D356" s="1186"/>
      <c r="E356" s="1184"/>
      <c r="F356" s="1331"/>
      <c r="G356" s="1331"/>
      <c r="H356" s="1333"/>
      <c r="I356" s="326" t="str">
        <f>IF('Mapa R. Fiscal'!Y359="","",'Mapa R. Fiscal'!Y359)</f>
        <v/>
      </c>
      <c r="J356" s="326" t="str">
        <f>IF('Mapa R. Fiscal'!AA359="","",'Mapa R. Fiscal'!AA359)</f>
        <v/>
      </c>
      <c r="K356" s="731" t="str">
        <f t="shared" si="5"/>
        <v/>
      </c>
      <c r="L356" s="326" t="str">
        <f>IF('Mapa R. Fiscal'!AD359="","",'Mapa R. Fiscal'!AD359)</f>
        <v/>
      </c>
      <c r="M356" s="265" t="str">
        <f>IF('Mapa R. Fiscal'!P359="","",'Mapa R. Fiscal'!P359)</f>
        <v/>
      </c>
      <c r="N356" s="61"/>
      <c r="O356" s="61"/>
      <c r="P356" s="61"/>
      <c r="Q356" s="146"/>
    </row>
    <row r="357" spans="1:17" ht="43.5" customHeight="1">
      <c r="A357" s="106" t="s">
        <v>834</v>
      </c>
      <c r="B357" s="1164"/>
      <c r="C357" s="1184"/>
      <c r="D357" s="1186"/>
      <c r="E357" s="1184"/>
      <c r="F357" s="1331"/>
      <c r="G357" s="1331"/>
      <c r="H357" s="1333"/>
      <c r="I357" s="326" t="str">
        <f>IF('Mapa R. Fiscal'!Y360="","",'Mapa R. Fiscal'!Y360)</f>
        <v/>
      </c>
      <c r="J357" s="326" t="str">
        <f>IF('Mapa R. Fiscal'!AA360="","",'Mapa R. Fiscal'!AA360)</f>
        <v/>
      </c>
      <c r="K357" s="731" t="str">
        <f t="shared" si="5"/>
        <v/>
      </c>
      <c r="L357" s="326" t="str">
        <f>IF('Mapa R. Fiscal'!AD360="","",'Mapa R. Fiscal'!AD360)</f>
        <v/>
      </c>
      <c r="M357" s="265" t="str">
        <f>IF('Mapa R. Fiscal'!P360="","",'Mapa R. Fiscal'!P360)</f>
        <v/>
      </c>
      <c r="N357" s="61"/>
      <c r="O357" s="61"/>
      <c r="P357" s="61"/>
      <c r="Q357" s="146"/>
    </row>
    <row r="358" spans="1:17" ht="43.5" customHeight="1">
      <c r="A358" s="106" t="s">
        <v>835</v>
      </c>
      <c r="B358" s="1164"/>
      <c r="C358" s="1184"/>
      <c r="D358" s="1186"/>
      <c r="E358" s="1184"/>
      <c r="F358" s="1331"/>
      <c r="G358" s="1331"/>
      <c r="H358" s="1333"/>
      <c r="I358" s="326" t="str">
        <f>IF('Mapa R. Fiscal'!Y361="","",'Mapa R. Fiscal'!Y361)</f>
        <v/>
      </c>
      <c r="J358" s="326" t="str">
        <f>IF('Mapa R. Fiscal'!AA361="","",'Mapa R. Fiscal'!AA361)</f>
        <v/>
      </c>
      <c r="K358" s="731" t="str">
        <f t="shared" si="5"/>
        <v/>
      </c>
      <c r="L358" s="326" t="str">
        <f>IF('Mapa R. Fiscal'!AD361="","",'Mapa R. Fiscal'!AD361)</f>
        <v/>
      </c>
      <c r="M358" s="265" t="str">
        <f>IF('Mapa R. Fiscal'!P361="","",'Mapa R. Fiscal'!P361)</f>
        <v/>
      </c>
      <c r="N358" s="61"/>
      <c r="O358" s="61"/>
      <c r="P358" s="61"/>
      <c r="Q358" s="146"/>
    </row>
    <row r="359" spans="1:17" ht="43.5" customHeight="1">
      <c r="A359" s="106" t="s">
        <v>836</v>
      </c>
      <c r="B359" s="1164"/>
      <c r="C359" s="1184"/>
      <c r="D359" s="1186"/>
      <c r="E359" s="1184"/>
      <c r="F359" s="1331"/>
      <c r="G359" s="1331"/>
      <c r="H359" s="1333"/>
      <c r="I359" s="326" t="str">
        <f>IF('Mapa R. Fiscal'!Y362="","",'Mapa R. Fiscal'!Y362)</f>
        <v/>
      </c>
      <c r="J359" s="326" t="str">
        <f>IF('Mapa R. Fiscal'!AA362="","",'Mapa R. Fiscal'!AA362)</f>
        <v/>
      </c>
      <c r="K359" s="731" t="str">
        <f t="shared" si="5"/>
        <v/>
      </c>
      <c r="L359" s="326" t="str">
        <f>IF('Mapa R. Fiscal'!AD362="","",'Mapa R. Fiscal'!AD362)</f>
        <v/>
      </c>
      <c r="M359" s="265" t="str">
        <f>IF('Mapa R. Fiscal'!P362="","",'Mapa R. Fiscal'!P362)</f>
        <v/>
      </c>
      <c r="N359" s="61"/>
      <c r="O359" s="61"/>
      <c r="P359" s="61"/>
      <c r="Q359" s="146"/>
    </row>
    <row r="360" spans="1:17" ht="43.5" customHeight="1">
      <c r="A360" s="106" t="s">
        <v>837</v>
      </c>
      <c r="B360" s="1164"/>
      <c r="C360" s="1184"/>
      <c r="D360" s="1186"/>
      <c r="E360" s="1184"/>
      <c r="F360" s="1331"/>
      <c r="G360" s="1331"/>
      <c r="H360" s="1333"/>
      <c r="I360" s="326" t="str">
        <f>IF('Mapa R. Fiscal'!Y363="","",'Mapa R. Fiscal'!Y363)</f>
        <v/>
      </c>
      <c r="J360" s="326" t="str">
        <f>IF('Mapa R. Fiscal'!AA363="","",'Mapa R. Fiscal'!AA363)</f>
        <v/>
      </c>
      <c r="K360" s="731" t="str">
        <f t="shared" si="5"/>
        <v/>
      </c>
      <c r="L360" s="326" t="str">
        <f>IF('Mapa R. Fiscal'!AD363="","",'Mapa R. Fiscal'!AD363)</f>
        <v/>
      </c>
      <c r="M360" s="265" t="str">
        <f>IF('Mapa R. Fiscal'!P363="","",'Mapa R. Fiscal'!P363)</f>
        <v/>
      </c>
      <c r="N360" s="61"/>
      <c r="O360" s="61"/>
      <c r="P360" s="61"/>
      <c r="Q360" s="146"/>
    </row>
    <row r="361" spans="1:17" ht="43.5" customHeight="1">
      <c r="A361" s="106" t="s">
        <v>838</v>
      </c>
      <c r="B361" s="1163"/>
      <c r="C361" s="1183" t="str">
        <f>IF('Mapa R. Fiscal'!E364="","",'Mapa R. Fiscal'!E364)</f>
        <v/>
      </c>
      <c r="D361" s="1185"/>
      <c r="E361" s="1183" t="str">
        <f>IF('Mapa R. Fiscal'!D364="","",'Mapa R. Fiscal'!D364)</f>
        <v/>
      </c>
      <c r="F361" s="1330" t="str">
        <f>IF('Mapa R. Fiscal'!H364="","",'Mapa R. Fiscal'!H364)</f>
        <v/>
      </c>
      <c r="G361" s="1330" t="str">
        <f>IF('Mapa R. Fiscal'!L364="","",'Mapa R. Fiscal'!L364)</f>
        <v/>
      </c>
      <c r="H361" s="133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R. Fiscal'!Y364="","",'Mapa R. Fiscal'!Y364)</f>
        <v/>
      </c>
      <c r="J361" s="326" t="str">
        <f>IF('Mapa R. Fiscal'!AA364="","",'Mapa R. Fiscal'!AA364)</f>
        <v/>
      </c>
      <c r="K361" s="731" t="str">
        <f t="shared" si="5"/>
        <v/>
      </c>
      <c r="L361" s="326" t="str">
        <f>IF('Mapa R. Fiscal'!AD364="","",'Mapa R. Fiscal'!AD364)</f>
        <v/>
      </c>
      <c r="M361" s="265" t="str">
        <f>IF('Mapa R. Fiscal'!P364="","",'Mapa R. Fiscal'!P364)</f>
        <v/>
      </c>
      <c r="N361" s="61"/>
      <c r="O361" s="61"/>
      <c r="P361" s="61"/>
      <c r="Q361" s="146"/>
    </row>
    <row r="362" spans="1:17" ht="43.5" customHeight="1">
      <c r="A362" s="106" t="s">
        <v>839</v>
      </c>
      <c r="B362" s="1164"/>
      <c r="C362" s="1184"/>
      <c r="D362" s="1186"/>
      <c r="E362" s="1184"/>
      <c r="F362" s="1331"/>
      <c r="G362" s="1331"/>
      <c r="H362" s="1333"/>
      <c r="I362" s="326" t="str">
        <f>IF('Mapa R. Fiscal'!Y365="","",'Mapa R. Fiscal'!Y365)</f>
        <v/>
      </c>
      <c r="J362" s="326" t="str">
        <f>IF('Mapa R. Fiscal'!AA365="","",'Mapa R. Fiscal'!AA365)</f>
        <v/>
      </c>
      <c r="K362" s="731" t="str">
        <f t="shared" si="5"/>
        <v/>
      </c>
      <c r="L362" s="326" t="str">
        <f>IF('Mapa R. Fiscal'!AD365="","",'Mapa R. Fiscal'!AD365)</f>
        <v/>
      </c>
      <c r="M362" s="265" t="str">
        <f>IF('Mapa R. Fiscal'!P365="","",'Mapa R. Fiscal'!P365)</f>
        <v/>
      </c>
      <c r="N362" s="61"/>
      <c r="O362" s="61"/>
      <c r="P362" s="61"/>
      <c r="Q362" s="146"/>
    </row>
    <row r="363" spans="1:17" ht="51.75" customHeight="1">
      <c r="A363" s="106" t="s">
        <v>840</v>
      </c>
      <c r="B363" s="1164"/>
      <c r="C363" s="1184"/>
      <c r="D363" s="1186"/>
      <c r="E363" s="1184"/>
      <c r="F363" s="1331"/>
      <c r="G363" s="1331"/>
      <c r="H363" s="1333"/>
      <c r="I363" s="326" t="str">
        <f>IF('Mapa R. Fiscal'!Y366="","",'Mapa R. Fiscal'!Y366)</f>
        <v/>
      </c>
      <c r="J363" s="326" t="str">
        <f>IF('Mapa R. Fiscal'!AA366="","",'Mapa R. Fiscal'!AA366)</f>
        <v/>
      </c>
      <c r="K363" s="731" t="str">
        <f t="shared" si="5"/>
        <v/>
      </c>
      <c r="L363" s="326" t="str">
        <f>IF('Mapa R. Fiscal'!AD366="","",'Mapa R. Fiscal'!AD366)</f>
        <v/>
      </c>
      <c r="M363" s="265" t="str">
        <f>IF('Mapa R. Fiscal'!P366="","",'Mapa R. Fiscal'!P366)</f>
        <v/>
      </c>
      <c r="N363" s="61"/>
      <c r="O363" s="61"/>
      <c r="P363" s="61"/>
      <c r="Q363" s="146"/>
    </row>
    <row r="364" spans="1:17" ht="51.75" customHeight="1">
      <c r="A364" s="106" t="s">
        <v>841</v>
      </c>
      <c r="B364" s="1164"/>
      <c r="C364" s="1184"/>
      <c r="D364" s="1186"/>
      <c r="E364" s="1184"/>
      <c r="F364" s="1331"/>
      <c r="G364" s="1331"/>
      <c r="H364" s="1333"/>
      <c r="I364" s="326" t="str">
        <f>IF('Mapa R. Fiscal'!Y367="","",'Mapa R. Fiscal'!Y367)</f>
        <v/>
      </c>
      <c r="J364" s="326" t="str">
        <f>IF('Mapa R. Fiscal'!AA367="","",'Mapa R. Fiscal'!AA367)</f>
        <v/>
      </c>
      <c r="K364" s="731" t="str">
        <f t="shared" si="5"/>
        <v/>
      </c>
      <c r="L364" s="326" t="str">
        <f>IF('Mapa R. Fiscal'!AD367="","",'Mapa R. Fiscal'!AD367)</f>
        <v/>
      </c>
      <c r="M364" s="265" t="str">
        <f>IF('Mapa R. Fiscal'!P367="","",'Mapa R. Fiscal'!P367)</f>
        <v/>
      </c>
      <c r="N364" s="61"/>
      <c r="O364" s="61"/>
      <c r="P364" s="61"/>
      <c r="Q364" s="146"/>
    </row>
    <row r="365" spans="1:17" ht="51.75" customHeight="1">
      <c r="A365" s="106" t="s">
        <v>842</v>
      </c>
      <c r="B365" s="1164"/>
      <c r="C365" s="1184"/>
      <c r="D365" s="1186"/>
      <c r="E365" s="1184"/>
      <c r="F365" s="1331"/>
      <c r="G365" s="1331"/>
      <c r="H365" s="1333"/>
      <c r="I365" s="326" t="str">
        <f>IF('Mapa R. Fiscal'!Y368="","",'Mapa R. Fiscal'!Y368)</f>
        <v/>
      </c>
      <c r="J365" s="326" t="str">
        <f>IF('Mapa R. Fiscal'!AA368="","",'Mapa R. Fiscal'!AA368)</f>
        <v/>
      </c>
      <c r="K365" s="731" t="str">
        <f t="shared" si="5"/>
        <v/>
      </c>
      <c r="L365" s="326" t="str">
        <f>IF('Mapa R. Fiscal'!AD368="","",'Mapa R. Fiscal'!AD368)</f>
        <v/>
      </c>
      <c r="M365" s="265" t="str">
        <f>IF('Mapa R. Fiscal'!P368="","",'Mapa R. Fiscal'!P368)</f>
        <v/>
      </c>
      <c r="N365" s="61"/>
      <c r="O365" s="61"/>
      <c r="P365" s="61"/>
      <c r="Q365" s="146"/>
    </row>
    <row r="366" spans="1:17" ht="51.75" customHeight="1">
      <c r="A366" s="106" t="s">
        <v>843</v>
      </c>
      <c r="B366" s="1164"/>
      <c r="C366" s="1184"/>
      <c r="D366" s="1186"/>
      <c r="E366" s="1184"/>
      <c r="F366" s="1331"/>
      <c r="G366" s="1331"/>
      <c r="H366" s="1333"/>
      <c r="I366" s="326" t="str">
        <f>IF('Mapa R. Fiscal'!Y369="","",'Mapa R. Fiscal'!Y369)</f>
        <v/>
      </c>
      <c r="J366" s="326" t="str">
        <f>IF('Mapa R. Fiscal'!AA369="","",'Mapa R. Fiscal'!AA369)</f>
        <v/>
      </c>
      <c r="K366" s="731" t="str">
        <f t="shared" si="5"/>
        <v/>
      </c>
      <c r="L366" s="326" t="str">
        <f>IF('Mapa R. Fiscal'!AD369="","",'Mapa R. Fiscal'!AD369)</f>
        <v/>
      </c>
      <c r="M366" s="265" t="str">
        <f>IF('Mapa R. Fiscal'!P369="","",'Mapa R. Fiscal'!P369)</f>
        <v/>
      </c>
      <c r="N366" s="61"/>
      <c r="O366" s="61"/>
      <c r="P366" s="61"/>
      <c r="Q366" s="146"/>
    </row>
    <row r="367" spans="1:17" ht="51.75" customHeight="1">
      <c r="A367" s="106" t="s">
        <v>844</v>
      </c>
      <c r="B367" s="1163"/>
      <c r="C367" s="1183" t="str">
        <f>IF('Mapa R. Fiscal'!E370="","",'Mapa R. Fiscal'!E370)</f>
        <v/>
      </c>
      <c r="D367" s="1185"/>
      <c r="E367" s="1183" t="str">
        <f>IF('Mapa R. Fiscal'!D370="","",'Mapa R. Fiscal'!D370)</f>
        <v/>
      </c>
      <c r="F367" s="1330" t="str">
        <f>IF('Mapa R. Fiscal'!H370="","",'Mapa R. Fiscal'!H370)</f>
        <v/>
      </c>
      <c r="G367" s="1330" t="str">
        <f>IF('Mapa R. Fiscal'!L370="","",'Mapa R. Fiscal'!L370)</f>
        <v/>
      </c>
      <c r="H367" s="133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R. Fiscal'!Y370="","",'Mapa R. Fiscal'!Y370)</f>
        <v/>
      </c>
      <c r="J367" s="326" t="str">
        <f>IF('Mapa R. Fiscal'!AA370="","",'Mapa R. Fiscal'!AA370)</f>
        <v/>
      </c>
      <c r="K367" s="731" t="str">
        <f t="shared" si="5"/>
        <v/>
      </c>
      <c r="L367" s="326" t="str">
        <f>IF('Mapa R. Fiscal'!AD370="","",'Mapa R. Fiscal'!AD370)</f>
        <v/>
      </c>
      <c r="M367" s="265" t="str">
        <f>IF('Mapa R. Fiscal'!P370="","",'Mapa R. Fiscal'!P370)</f>
        <v/>
      </c>
      <c r="N367" s="61"/>
      <c r="O367" s="61"/>
      <c r="P367" s="61"/>
      <c r="Q367" s="146"/>
    </row>
    <row r="368" spans="1:17" ht="51.75" customHeight="1">
      <c r="A368" s="106" t="s">
        <v>845</v>
      </c>
      <c r="B368" s="1164"/>
      <c r="C368" s="1184"/>
      <c r="D368" s="1186"/>
      <c r="E368" s="1184"/>
      <c r="F368" s="1331"/>
      <c r="G368" s="1331"/>
      <c r="H368" s="1333"/>
      <c r="I368" s="326" t="str">
        <f>IF('Mapa R. Fiscal'!Y371="","",'Mapa R. Fiscal'!Y371)</f>
        <v/>
      </c>
      <c r="J368" s="326" t="str">
        <f>IF('Mapa R. Fiscal'!AA371="","",'Mapa R. Fiscal'!AA371)</f>
        <v/>
      </c>
      <c r="K368" s="731" t="str">
        <f t="shared" si="5"/>
        <v/>
      </c>
      <c r="L368" s="326" t="str">
        <f>IF('Mapa R. Fiscal'!AD371="","",'Mapa R. Fiscal'!AD371)</f>
        <v/>
      </c>
      <c r="M368" s="265" t="str">
        <f>IF('Mapa R. Fiscal'!P371="","",'Mapa R. Fiscal'!P371)</f>
        <v/>
      </c>
      <c r="N368" s="61"/>
      <c r="O368" s="61"/>
      <c r="P368" s="61"/>
      <c r="Q368" s="146"/>
    </row>
    <row r="369" spans="1:17" ht="51.75" customHeight="1">
      <c r="A369" s="106" t="s">
        <v>846</v>
      </c>
      <c r="B369" s="1164"/>
      <c r="C369" s="1184"/>
      <c r="D369" s="1186"/>
      <c r="E369" s="1184"/>
      <c r="F369" s="1331"/>
      <c r="G369" s="1331"/>
      <c r="H369" s="1333"/>
      <c r="I369" s="326" t="str">
        <f>IF('Mapa R. Fiscal'!Y372="","",'Mapa R. Fiscal'!Y372)</f>
        <v/>
      </c>
      <c r="J369" s="326" t="str">
        <f>IF('Mapa R. Fiscal'!AA372="","",'Mapa R. Fiscal'!AA372)</f>
        <v/>
      </c>
      <c r="K369" s="731" t="str">
        <f t="shared" si="5"/>
        <v/>
      </c>
      <c r="L369" s="326" t="str">
        <f>IF('Mapa R. Fiscal'!AD372="","",'Mapa R. Fiscal'!AD372)</f>
        <v/>
      </c>
      <c r="M369" s="265" t="str">
        <f>IF('Mapa R. Fiscal'!P372="","",'Mapa R. Fiscal'!P372)</f>
        <v/>
      </c>
      <c r="N369" s="61"/>
      <c r="O369" s="61"/>
      <c r="P369" s="61"/>
      <c r="Q369" s="146"/>
    </row>
    <row r="370" spans="1:17" ht="51.75" customHeight="1">
      <c r="A370" s="106" t="s">
        <v>847</v>
      </c>
      <c r="B370" s="1164"/>
      <c r="C370" s="1184"/>
      <c r="D370" s="1186"/>
      <c r="E370" s="1184"/>
      <c r="F370" s="1331"/>
      <c r="G370" s="1331"/>
      <c r="H370" s="1333"/>
      <c r="I370" s="326" t="str">
        <f>IF('Mapa R. Fiscal'!Y373="","",'Mapa R. Fiscal'!Y373)</f>
        <v/>
      </c>
      <c r="J370" s="326" t="str">
        <f>IF('Mapa R. Fiscal'!AA373="","",'Mapa R. Fiscal'!AA373)</f>
        <v/>
      </c>
      <c r="K370" s="731" t="str">
        <f t="shared" si="5"/>
        <v/>
      </c>
      <c r="L370" s="326" t="str">
        <f>IF('Mapa R. Fiscal'!AD373="","",'Mapa R. Fiscal'!AD373)</f>
        <v/>
      </c>
      <c r="M370" s="265" t="str">
        <f>IF('Mapa R. Fiscal'!P373="","",'Mapa R. Fiscal'!P373)</f>
        <v/>
      </c>
      <c r="N370" s="61"/>
      <c r="O370" s="61"/>
      <c r="P370" s="61"/>
      <c r="Q370" s="146"/>
    </row>
    <row r="371" spans="1:17" ht="51.75" customHeight="1">
      <c r="A371" s="106" t="s">
        <v>848</v>
      </c>
      <c r="B371" s="1164"/>
      <c r="C371" s="1184"/>
      <c r="D371" s="1186"/>
      <c r="E371" s="1184"/>
      <c r="F371" s="1331"/>
      <c r="G371" s="1331"/>
      <c r="H371" s="1333"/>
      <c r="I371" s="326" t="str">
        <f>IF('Mapa R. Fiscal'!Y374="","",'Mapa R. Fiscal'!Y374)</f>
        <v/>
      </c>
      <c r="J371" s="326" t="str">
        <f>IF('Mapa R. Fiscal'!AA374="","",'Mapa R. Fiscal'!AA374)</f>
        <v/>
      </c>
      <c r="K371" s="731" t="str">
        <f t="shared" si="5"/>
        <v/>
      </c>
      <c r="L371" s="326" t="str">
        <f>IF('Mapa R. Fiscal'!AD374="","",'Mapa R. Fiscal'!AD374)</f>
        <v/>
      </c>
      <c r="M371" s="265" t="str">
        <f>IF('Mapa R. Fiscal'!P374="","",'Mapa R. Fiscal'!P374)</f>
        <v/>
      </c>
      <c r="N371" s="61"/>
      <c r="O371" s="61"/>
      <c r="P371" s="61"/>
      <c r="Q371" s="146"/>
    </row>
    <row r="372" spans="1:17" ht="51.75" customHeight="1">
      <c r="A372" s="106" t="s">
        <v>849</v>
      </c>
      <c r="B372" s="1164"/>
      <c r="C372" s="1184"/>
      <c r="D372" s="1186"/>
      <c r="E372" s="1184"/>
      <c r="F372" s="1331"/>
      <c r="G372" s="1331"/>
      <c r="H372" s="1333"/>
      <c r="I372" s="326" t="str">
        <f>IF('Mapa R. Fiscal'!Y375="","",'Mapa R. Fiscal'!Y375)</f>
        <v/>
      </c>
      <c r="J372" s="326" t="str">
        <f>IF('Mapa R. Fiscal'!AA375="","",'Mapa R. Fiscal'!AA375)</f>
        <v/>
      </c>
      <c r="K372" s="731" t="str">
        <f t="shared" si="5"/>
        <v/>
      </c>
      <c r="L372" s="326" t="str">
        <f>IF('Mapa R. Fiscal'!AD375="","",'Mapa R. Fiscal'!AD375)</f>
        <v/>
      </c>
      <c r="M372" s="265" t="str">
        <f>IF('Mapa R. Fiscal'!P375="","",'Mapa R. Fiscal'!P375)</f>
        <v/>
      </c>
      <c r="N372" s="61"/>
      <c r="O372" s="61"/>
      <c r="P372" s="61"/>
      <c r="Q372" s="146"/>
    </row>
    <row r="373" spans="1:17" ht="51.75" customHeight="1">
      <c r="A373" s="106" t="s">
        <v>850</v>
      </c>
      <c r="B373" s="1163"/>
      <c r="C373" s="1183" t="str">
        <f>IF('Mapa R. Fiscal'!E376="","",'Mapa R. Fiscal'!E376)</f>
        <v/>
      </c>
      <c r="D373" s="1185"/>
      <c r="E373" s="1183" t="str">
        <f>IF('Mapa R. Fiscal'!D376="","",'Mapa R. Fiscal'!D376)</f>
        <v/>
      </c>
      <c r="F373" s="1330" t="str">
        <f>IF('Mapa R. Fiscal'!H376="","",'Mapa R. Fiscal'!H376)</f>
        <v/>
      </c>
      <c r="G373" s="1330" t="str">
        <f>IF('Mapa R. Fiscal'!L376="","",'Mapa R. Fiscal'!L376)</f>
        <v/>
      </c>
      <c r="H373" s="133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R. Fiscal'!Y376="","",'Mapa R. Fiscal'!Y376)</f>
        <v/>
      </c>
      <c r="J373" s="326" t="str">
        <f>IF('Mapa R. Fiscal'!AA376="","",'Mapa R. Fiscal'!AA376)</f>
        <v/>
      </c>
      <c r="K373" s="731" t="str">
        <f t="shared" si="5"/>
        <v/>
      </c>
      <c r="L373" s="326" t="str">
        <f>IF('Mapa R. Fiscal'!AD376="","",'Mapa R. Fiscal'!AD376)</f>
        <v/>
      </c>
      <c r="M373" s="265" t="str">
        <f>IF('Mapa R. Fiscal'!P376="","",'Mapa R. Fiscal'!P376)</f>
        <v/>
      </c>
      <c r="N373" s="61"/>
      <c r="O373" s="61"/>
      <c r="P373" s="61"/>
      <c r="Q373" s="146"/>
    </row>
    <row r="374" spans="1:17" ht="51.75" customHeight="1">
      <c r="A374" s="106" t="s">
        <v>851</v>
      </c>
      <c r="B374" s="1164"/>
      <c r="C374" s="1184"/>
      <c r="D374" s="1186"/>
      <c r="E374" s="1184"/>
      <c r="F374" s="1331"/>
      <c r="G374" s="1331"/>
      <c r="H374" s="1333"/>
      <c r="I374" s="326" t="str">
        <f>IF('Mapa R. Fiscal'!Y377="","",'Mapa R. Fiscal'!Y377)</f>
        <v/>
      </c>
      <c r="J374" s="326" t="str">
        <f>IF('Mapa R. Fiscal'!AA377="","",'Mapa R. Fiscal'!AA377)</f>
        <v/>
      </c>
      <c r="K374" s="731" t="str">
        <f t="shared" si="5"/>
        <v/>
      </c>
      <c r="L374" s="326" t="str">
        <f>IF('Mapa R. Fiscal'!AD377="","",'Mapa R. Fiscal'!AD377)</f>
        <v/>
      </c>
      <c r="M374" s="265" t="str">
        <f>IF('Mapa R. Fiscal'!P377="","",'Mapa R. Fiscal'!P377)</f>
        <v/>
      </c>
      <c r="N374" s="61"/>
      <c r="O374" s="61"/>
      <c r="P374" s="61"/>
      <c r="Q374" s="146"/>
    </row>
    <row r="375" spans="1:17" ht="51.75" customHeight="1">
      <c r="A375" s="106" t="s">
        <v>852</v>
      </c>
      <c r="B375" s="1164"/>
      <c r="C375" s="1184"/>
      <c r="D375" s="1186"/>
      <c r="E375" s="1184"/>
      <c r="F375" s="1331"/>
      <c r="G375" s="1331"/>
      <c r="H375" s="1333"/>
      <c r="I375" s="326" t="str">
        <f>IF('Mapa R. Fiscal'!Y378="","",'Mapa R. Fiscal'!Y378)</f>
        <v/>
      </c>
      <c r="J375" s="326" t="str">
        <f>IF('Mapa R. Fiscal'!AA378="","",'Mapa R. Fiscal'!AA378)</f>
        <v/>
      </c>
      <c r="K375" s="731" t="str">
        <f t="shared" si="5"/>
        <v/>
      </c>
      <c r="L375" s="326" t="str">
        <f>IF('Mapa R. Fiscal'!AD378="","",'Mapa R. Fiscal'!AD378)</f>
        <v/>
      </c>
      <c r="M375" s="265" t="str">
        <f>IF('Mapa R. Fiscal'!P378="","",'Mapa R. Fiscal'!P378)</f>
        <v/>
      </c>
      <c r="N375" s="61"/>
      <c r="O375" s="61"/>
      <c r="P375" s="61"/>
      <c r="Q375" s="146"/>
    </row>
    <row r="376" spans="1:17" ht="51.75" customHeight="1">
      <c r="A376" s="106" t="s">
        <v>853</v>
      </c>
      <c r="B376" s="1164"/>
      <c r="C376" s="1184"/>
      <c r="D376" s="1186"/>
      <c r="E376" s="1184"/>
      <c r="F376" s="1331"/>
      <c r="G376" s="1331"/>
      <c r="H376" s="1333"/>
      <c r="I376" s="326" t="str">
        <f>IF('Mapa R. Fiscal'!Y379="","",'Mapa R. Fiscal'!Y379)</f>
        <v/>
      </c>
      <c r="J376" s="326" t="str">
        <f>IF('Mapa R. Fiscal'!AA379="","",'Mapa R. Fiscal'!AA379)</f>
        <v/>
      </c>
      <c r="K376" s="731" t="str">
        <f t="shared" si="5"/>
        <v/>
      </c>
      <c r="L376" s="326" t="str">
        <f>IF('Mapa R. Fiscal'!AD379="","",'Mapa R. Fiscal'!AD379)</f>
        <v/>
      </c>
      <c r="M376" s="265" t="str">
        <f>IF('Mapa R. Fiscal'!P379="","",'Mapa R. Fiscal'!P379)</f>
        <v/>
      </c>
      <c r="N376" s="61"/>
      <c r="O376" s="61"/>
      <c r="P376" s="61"/>
      <c r="Q376" s="146"/>
    </row>
    <row r="377" spans="1:17" ht="51.75" customHeight="1">
      <c r="A377" s="106" t="s">
        <v>854</v>
      </c>
      <c r="B377" s="1164"/>
      <c r="C377" s="1184"/>
      <c r="D377" s="1186"/>
      <c r="E377" s="1184"/>
      <c r="F377" s="1331"/>
      <c r="G377" s="1331"/>
      <c r="H377" s="1333"/>
      <c r="I377" s="326" t="str">
        <f>IF('Mapa R. Fiscal'!Y380="","",'Mapa R. Fiscal'!Y380)</f>
        <v/>
      </c>
      <c r="J377" s="326" t="str">
        <f>IF('Mapa R. Fiscal'!AA380="","",'Mapa R. Fiscal'!AA380)</f>
        <v/>
      </c>
      <c r="K377" s="731" t="str">
        <f t="shared" si="5"/>
        <v/>
      </c>
      <c r="L377" s="326" t="str">
        <f>IF('Mapa R. Fiscal'!AD380="","",'Mapa R. Fiscal'!AD380)</f>
        <v/>
      </c>
      <c r="M377" s="265" t="str">
        <f>IF('Mapa R. Fiscal'!P380="","",'Mapa R. Fiscal'!P380)</f>
        <v/>
      </c>
      <c r="N377" s="61"/>
      <c r="O377" s="61"/>
      <c r="P377" s="61"/>
      <c r="Q377" s="146"/>
    </row>
    <row r="378" spans="1:17" ht="51.75" customHeight="1">
      <c r="A378" s="106" t="s">
        <v>855</v>
      </c>
      <c r="B378" s="1164"/>
      <c r="C378" s="1184"/>
      <c r="D378" s="1186"/>
      <c r="E378" s="1184"/>
      <c r="F378" s="1331"/>
      <c r="G378" s="1331"/>
      <c r="H378" s="1333"/>
      <c r="I378" s="326" t="str">
        <f>IF('Mapa R. Fiscal'!Y381="","",'Mapa R. Fiscal'!Y381)</f>
        <v/>
      </c>
      <c r="J378" s="326" t="str">
        <f>IF('Mapa R. Fiscal'!AA381="","",'Mapa R. Fiscal'!AA381)</f>
        <v/>
      </c>
      <c r="K378" s="731" t="str">
        <f t="shared" si="5"/>
        <v/>
      </c>
      <c r="L378" s="326" t="str">
        <f>IF('Mapa R. Fiscal'!AD381="","",'Mapa R. Fiscal'!AD381)</f>
        <v/>
      </c>
      <c r="M378" s="265" t="str">
        <f>IF('Mapa R. Fiscal'!P381="","",'Mapa R. Fiscal'!P381)</f>
        <v/>
      </c>
      <c r="N378" s="61"/>
      <c r="O378" s="61"/>
      <c r="P378" s="61"/>
      <c r="Q378" s="146"/>
    </row>
    <row r="379" spans="1:17" ht="51.75" customHeight="1">
      <c r="A379" s="106" t="s">
        <v>856</v>
      </c>
      <c r="B379" s="1163"/>
      <c r="C379" s="1183" t="str">
        <f>IF('Mapa R. Fiscal'!E382="","",'Mapa R. Fiscal'!E382)</f>
        <v/>
      </c>
      <c r="D379" s="1185"/>
      <c r="E379" s="1183" t="str">
        <f>IF('Mapa R. Fiscal'!D382="","",'Mapa R. Fiscal'!D382)</f>
        <v/>
      </c>
      <c r="F379" s="1330" t="str">
        <f>IF('Mapa R. Fiscal'!H382="","",'Mapa R. Fiscal'!H382)</f>
        <v/>
      </c>
      <c r="G379" s="1330" t="str">
        <f>IF('Mapa R. Fiscal'!L382="","",'Mapa R. Fiscal'!L382)</f>
        <v/>
      </c>
      <c r="H379" s="133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R. Fiscal'!Y382="","",'Mapa R. Fiscal'!Y382)</f>
        <v/>
      </c>
      <c r="J379" s="326" t="str">
        <f>IF('Mapa R. Fiscal'!AA382="","",'Mapa R. Fiscal'!AA382)</f>
        <v/>
      </c>
      <c r="K379" s="731" t="str">
        <f t="shared" si="5"/>
        <v/>
      </c>
      <c r="L379" s="326" t="str">
        <f>IF('Mapa R. Fiscal'!AD382="","",'Mapa R. Fiscal'!AD382)</f>
        <v/>
      </c>
      <c r="M379" s="265" t="str">
        <f>IF('Mapa R. Fiscal'!P382="","",'Mapa R. Fiscal'!P382)</f>
        <v/>
      </c>
      <c r="N379" s="61"/>
      <c r="O379" s="61"/>
      <c r="P379" s="61"/>
      <c r="Q379" s="146"/>
    </row>
    <row r="380" spans="1:17" ht="51.75" customHeight="1">
      <c r="A380" s="106" t="s">
        <v>857</v>
      </c>
      <c r="B380" s="1164"/>
      <c r="C380" s="1184"/>
      <c r="D380" s="1186"/>
      <c r="E380" s="1184"/>
      <c r="F380" s="1331"/>
      <c r="G380" s="1331"/>
      <c r="H380" s="1333"/>
      <c r="I380" s="326" t="str">
        <f>IF('Mapa R. Fiscal'!Y383="","",'Mapa R. Fiscal'!Y383)</f>
        <v/>
      </c>
      <c r="J380" s="326" t="str">
        <f>IF('Mapa R. Fiscal'!AA383="","",'Mapa R. Fiscal'!AA383)</f>
        <v/>
      </c>
      <c r="K380" s="731" t="str">
        <f t="shared" si="5"/>
        <v/>
      </c>
      <c r="L380" s="326" t="str">
        <f>IF('Mapa R. Fiscal'!AD383="","",'Mapa R. Fiscal'!AD383)</f>
        <v/>
      </c>
      <c r="M380" s="265" t="str">
        <f>IF('Mapa R. Fiscal'!P383="","",'Mapa R. Fiscal'!P383)</f>
        <v/>
      </c>
      <c r="N380" s="61"/>
      <c r="O380" s="61"/>
      <c r="P380" s="61"/>
      <c r="Q380" s="146"/>
    </row>
    <row r="381" spans="1:17" ht="51.75" customHeight="1">
      <c r="A381" s="106" t="s">
        <v>858</v>
      </c>
      <c r="B381" s="1164"/>
      <c r="C381" s="1184"/>
      <c r="D381" s="1186"/>
      <c r="E381" s="1184"/>
      <c r="F381" s="1331"/>
      <c r="G381" s="1331"/>
      <c r="H381" s="1333"/>
      <c r="I381" s="326" t="str">
        <f>IF('Mapa R. Fiscal'!Y384="","",'Mapa R. Fiscal'!Y384)</f>
        <v/>
      </c>
      <c r="J381" s="326" t="str">
        <f>IF('Mapa R. Fiscal'!AA384="","",'Mapa R. Fiscal'!AA384)</f>
        <v/>
      </c>
      <c r="K381" s="731" t="str">
        <f t="shared" si="5"/>
        <v/>
      </c>
      <c r="L381" s="326" t="str">
        <f>IF('Mapa R. Fiscal'!AD384="","",'Mapa R. Fiscal'!AD384)</f>
        <v/>
      </c>
      <c r="M381" s="265" t="str">
        <f>IF('Mapa R. Fiscal'!P384="","",'Mapa R. Fiscal'!P384)</f>
        <v/>
      </c>
      <c r="N381" s="61"/>
      <c r="O381" s="61"/>
      <c r="P381" s="61"/>
      <c r="Q381" s="146"/>
    </row>
    <row r="382" spans="1:17" ht="51.75" customHeight="1">
      <c r="A382" s="106" t="s">
        <v>859</v>
      </c>
      <c r="B382" s="1164"/>
      <c r="C382" s="1184"/>
      <c r="D382" s="1186"/>
      <c r="E382" s="1184"/>
      <c r="F382" s="1331"/>
      <c r="G382" s="1331"/>
      <c r="H382" s="1333"/>
      <c r="I382" s="326" t="str">
        <f>IF('Mapa R. Fiscal'!Y385="","",'Mapa R. Fiscal'!Y385)</f>
        <v/>
      </c>
      <c r="J382" s="326" t="str">
        <f>IF('Mapa R. Fiscal'!AA385="","",'Mapa R. Fiscal'!AA385)</f>
        <v/>
      </c>
      <c r="K382" s="731" t="str">
        <f t="shared" si="5"/>
        <v/>
      </c>
      <c r="L382" s="326" t="str">
        <f>IF('Mapa R. Fiscal'!AD385="","",'Mapa R. Fiscal'!AD385)</f>
        <v/>
      </c>
      <c r="M382" s="265" t="str">
        <f>IF('Mapa R. Fiscal'!P385="","",'Mapa R. Fiscal'!P385)</f>
        <v/>
      </c>
      <c r="N382" s="61"/>
      <c r="O382" s="61"/>
      <c r="P382" s="61"/>
      <c r="Q382" s="146"/>
    </row>
    <row r="383" spans="1:17" ht="51.75" customHeight="1">
      <c r="A383" s="106" t="s">
        <v>860</v>
      </c>
      <c r="B383" s="1164"/>
      <c r="C383" s="1184"/>
      <c r="D383" s="1186"/>
      <c r="E383" s="1184"/>
      <c r="F383" s="1331"/>
      <c r="G383" s="1331"/>
      <c r="H383" s="1333"/>
      <c r="I383" s="326" t="str">
        <f>IF('Mapa R. Fiscal'!Y386="","",'Mapa R. Fiscal'!Y386)</f>
        <v/>
      </c>
      <c r="J383" s="326" t="str">
        <f>IF('Mapa R. Fiscal'!AA386="","",'Mapa R. Fiscal'!AA386)</f>
        <v/>
      </c>
      <c r="K383" s="731" t="str">
        <f t="shared" si="5"/>
        <v/>
      </c>
      <c r="L383" s="326" t="str">
        <f>IF('Mapa R. Fiscal'!AD386="","",'Mapa R. Fiscal'!AD386)</f>
        <v/>
      </c>
      <c r="M383" s="265" t="str">
        <f>IF('Mapa R. Fiscal'!P386="","",'Mapa R. Fiscal'!P386)</f>
        <v/>
      </c>
      <c r="N383" s="61"/>
      <c r="O383" s="61"/>
      <c r="P383" s="61"/>
      <c r="Q383" s="146"/>
    </row>
    <row r="384" spans="1:17" ht="51.75" customHeight="1">
      <c r="A384" s="106" t="s">
        <v>861</v>
      </c>
      <c r="B384" s="1164"/>
      <c r="C384" s="1184"/>
      <c r="D384" s="1186"/>
      <c r="E384" s="1184"/>
      <c r="F384" s="1331"/>
      <c r="G384" s="1331"/>
      <c r="H384" s="1333"/>
      <c r="I384" s="326" t="str">
        <f>IF('Mapa R. Fiscal'!Y387="","",'Mapa R. Fiscal'!Y387)</f>
        <v/>
      </c>
      <c r="J384" s="326" t="str">
        <f>IF('Mapa R. Fiscal'!AA387="","",'Mapa R. Fiscal'!AA387)</f>
        <v/>
      </c>
      <c r="K384" s="731" t="str">
        <f t="shared" si="5"/>
        <v/>
      </c>
      <c r="L384" s="326" t="str">
        <f>IF('Mapa R. Fiscal'!AD387="","",'Mapa R. Fiscal'!AD387)</f>
        <v/>
      </c>
      <c r="M384" s="265" t="str">
        <f>IF('Mapa R. Fiscal'!P387="","",'Mapa R. Fiscal'!P387)</f>
        <v/>
      </c>
      <c r="N384" s="61"/>
      <c r="O384" s="61"/>
      <c r="P384" s="61"/>
      <c r="Q384" s="146"/>
    </row>
    <row r="385" spans="1:17" ht="51.75" customHeight="1">
      <c r="A385" s="106" t="s">
        <v>862</v>
      </c>
      <c r="B385" s="1163"/>
      <c r="C385" s="1183" t="str">
        <f>IF('Mapa R. Fiscal'!E388="","",'Mapa R. Fiscal'!E388)</f>
        <v/>
      </c>
      <c r="D385" s="1185"/>
      <c r="E385" s="1183" t="str">
        <f>IF('Mapa R. Fiscal'!D388="","",'Mapa R. Fiscal'!D388)</f>
        <v/>
      </c>
      <c r="F385" s="1330" t="str">
        <f>IF('Mapa R. Fiscal'!H388="","",'Mapa R. Fiscal'!H388)</f>
        <v/>
      </c>
      <c r="G385" s="1330" t="str">
        <f>IF('Mapa R. Fiscal'!L388="","",'Mapa R. Fiscal'!L388)</f>
        <v/>
      </c>
      <c r="H385" s="133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R. Fiscal'!Y388="","",'Mapa R. Fiscal'!Y388)</f>
        <v/>
      </c>
      <c r="J385" s="326" t="str">
        <f>IF('Mapa R. Fiscal'!AA388="","",'Mapa R. Fiscal'!AA388)</f>
        <v/>
      </c>
      <c r="K385" s="731" t="str">
        <f t="shared" si="5"/>
        <v/>
      </c>
      <c r="L385" s="326" t="str">
        <f>IF('Mapa R. Fiscal'!AD388="","",'Mapa R. Fiscal'!AD388)</f>
        <v/>
      </c>
      <c r="M385" s="265" t="str">
        <f>IF('Mapa R. Fiscal'!P388="","",'Mapa R. Fiscal'!P388)</f>
        <v/>
      </c>
      <c r="N385" s="61"/>
      <c r="O385" s="61"/>
      <c r="P385" s="61"/>
      <c r="Q385" s="146"/>
    </row>
    <row r="386" spans="1:17" ht="51.75" customHeight="1">
      <c r="A386" s="106" t="s">
        <v>863</v>
      </c>
      <c r="B386" s="1164"/>
      <c r="C386" s="1184"/>
      <c r="D386" s="1186"/>
      <c r="E386" s="1184"/>
      <c r="F386" s="1331"/>
      <c r="G386" s="1331"/>
      <c r="H386" s="1333"/>
      <c r="I386" s="326" t="str">
        <f>IF('Mapa R. Fiscal'!Y389="","",'Mapa R. Fiscal'!Y389)</f>
        <v/>
      </c>
      <c r="J386" s="326" t="str">
        <f>IF('Mapa R. Fiscal'!AA389="","",'Mapa R. Fiscal'!AA389)</f>
        <v/>
      </c>
      <c r="K386" s="731" t="str">
        <f t="shared" si="5"/>
        <v/>
      </c>
      <c r="L386" s="326" t="str">
        <f>IF('Mapa R. Fiscal'!AD389="","",'Mapa R. Fiscal'!AD389)</f>
        <v/>
      </c>
      <c r="M386" s="265" t="str">
        <f>IF('Mapa R. Fiscal'!P389="","",'Mapa R. Fiscal'!P389)</f>
        <v/>
      </c>
      <c r="N386" s="61"/>
      <c r="O386" s="61"/>
      <c r="P386" s="61"/>
      <c r="Q386" s="146"/>
    </row>
    <row r="387" spans="1:17" ht="51.75" customHeight="1">
      <c r="A387" s="106" t="s">
        <v>864</v>
      </c>
      <c r="B387" s="1164"/>
      <c r="C387" s="1184"/>
      <c r="D387" s="1186"/>
      <c r="E387" s="1184"/>
      <c r="F387" s="1331"/>
      <c r="G387" s="1331"/>
      <c r="H387" s="1333"/>
      <c r="I387" s="326" t="str">
        <f>IF('Mapa R. Fiscal'!Y390="","",'Mapa R. Fiscal'!Y390)</f>
        <v/>
      </c>
      <c r="J387" s="326" t="str">
        <f>IF('Mapa R. Fiscal'!AA390="","",'Mapa R. Fiscal'!AA390)</f>
        <v/>
      </c>
      <c r="K387" s="731" t="str">
        <f t="shared" si="5"/>
        <v/>
      </c>
      <c r="L387" s="326" t="str">
        <f>IF('Mapa R. Fiscal'!AD390="","",'Mapa R. Fiscal'!AD390)</f>
        <v/>
      </c>
      <c r="M387" s="265" t="str">
        <f>IF('Mapa R. Fiscal'!P390="","",'Mapa R. Fiscal'!P390)</f>
        <v/>
      </c>
      <c r="N387" s="61"/>
      <c r="O387" s="61"/>
      <c r="P387" s="61"/>
      <c r="Q387" s="146"/>
    </row>
    <row r="388" spans="1:17" ht="51.75" customHeight="1">
      <c r="A388" s="106" t="s">
        <v>865</v>
      </c>
      <c r="B388" s="1164"/>
      <c r="C388" s="1184"/>
      <c r="D388" s="1186"/>
      <c r="E388" s="1184"/>
      <c r="F388" s="1331"/>
      <c r="G388" s="1331"/>
      <c r="H388" s="1333"/>
      <c r="I388" s="326" t="str">
        <f>IF('Mapa R. Fiscal'!Y391="","",'Mapa R. Fiscal'!Y391)</f>
        <v/>
      </c>
      <c r="J388" s="326" t="str">
        <f>IF('Mapa R. Fiscal'!AA391="","",'Mapa R. Fiscal'!AA391)</f>
        <v/>
      </c>
      <c r="K388" s="731" t="str">
        <f t="shared" si="5"/>
        <v/>
      </c>
      <c r="L388" s="326" t="str">
        <f>IF('Mapa R. Fiscal'!AD391="","",'Mapa R. Fiscal'!AD391)</f>
        <v/>
      </c>
      <c r="M388" s="265" t="str">
        <f>IF('Mapa R. Fiscal'!P391="","",'Mapa R. Fiscal'!P391)</f>
        <v/>
      </c>
      <c r="N388" s="61"/>
      <c r="O388" s="61"/>
      <c r="P388" s="61"/>
      <c r="Q388" s="146"/>
    </row>
    <row r="389" spans="1:17" ht="51.75" customHeight="1">
      <c r="A389" s="106" t="s">
        <v>866</v>
      </c>
      <c r="B389" s="1164"/>
      <c r="C389" s="1184"/>
      <c r="D389" s="1186"/>
      <c r="E389" s="1184"/>
      <c r="F389" s="1331"/>
      <c r="G389" s="1331"/>
      <c r="H389" s="1333"/>
      <c r="I389" s="326" t="str">
        <f>IF('Mapa R. Fiscal'!Y392="","",'Mapa R. Fiscal'!Y392)</f>
        <v/>
      </c>
      <c r="J389" s="326" t="str">
        <f>IF('Mapa R. Fiscal'!AA392="","",'Mapa R. Fiscal'!AA392)</f>
        <v/>
      </c>
      <c r="K389" s="731" t="str">
        <f t="shared" si="5"/>
        <v/>
      </c>
      <c r="L389" s="326" t="str">
        <f>IF('Mapa R. Fiscal'!AD392="","",'Mapa R. Fiscal'!AD392)</f>
        <v/>
      </c>
      <c r="M389" s="265" t="str">
        <f>IF('Mapa R. Fiscal'!P392="","",'Mapa R. Fiscal'!P392)</f>
        <v/>
      </c>
      <c r="N389" s="61"/>
      <c r="O389" s="61"/>
      <c r="P389" s="61"/>
      <c r="Q389" s="146"/>
    </row>
    <row r="390" spans="1:17" ht="51.75" customHeight="1">
      <c r="A390" s="106" t="s">
        <v>867</v>
      </c>
      <c r="B390" s="1164"/>
      <c r="C390" s="1184"/>
      <c r="D390" s="1186"/>
      <c r="E390" s="1184"/>
      <c r="F390" s="1331"/>
      <c r="G390" s="1331"/>
      <c r="H390" s="1333"/>
      <c r="I390" s="326" t="str">
        <f>IF('Mapa R. Fiscal'!Y393="","",'Mapa R. Fiscal'!Y393)</f>
        <v/>
      </c>
      <c r="J390" s="326" t="str">
        <f>IF('Mapa R. Fiscal'!AA393="","",'Mapa R. Fiscal'!AA393)</f>
        <v/>
      </c>
      <c r="K390" s="731" t="str">
        <f t="shared" si="5"/>
        <v/>
      </c>
      <c r="L390" s="326" t="str">
        <f>IF('Mapa R. Fiscal'!AD393="","",'Mapa R. Fiscal'!AD393)</f>
        <v/>
      </c>
      <c r="M390" s="265" t="str">
        <f>IF('Mapa R. Fiscal'!P393="","",'Mapa R. Fiscal'!P393)</f>
        <v/>
      </c>
      <c r="N390" s="61"/>
      <c r="O390" s="61"/>
      <c r="P390" s="61"/>
      <c r="Q390" s="146"/>
    </row>
    <row r="391" spans="1:17" ht="51.75" customHeight="1">
      <c r="A391" s="106" t="s">
        <v>868</v>
      </c>
      <c r="B391" s="1163"/>
      <c r="C391" s="1183" t="str">
        <f>IF('Mapa R. Fiscal'!E394="","",'Mapa R. Fiscal'!E394)</f>
        <v/>
      </c>
      <c r="D391" s="1185"/>
      <c r="E391" s="1183" t="str">
        <f>IF('Mapa R. Fiscal'!D394="","",'Mapa R. Fiscal'!D394)</f>
        <v/>
      </c>
      <c r="F391" s="1330" t="str">
        <f>IF('Mapa R. Fiscal'!H394="","",'Mapa R. Fiscal'!H394)</f>
        <v/>
      </c>
      <c r="G391" s="1330" t="str">
        <f>IF('Mapa R. Fiscal'!L394="","",'Mapa R. Fiscal'!L394)</f>
        <v/>
      </c>
      <c r="H391" s="133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R. Fiscal'!Y394="","",'Mapa R. Fiscal'!Y394)</f>
        <v/>
      </c>
      <c r="J391" s="326" t="str">
        <f>IF('Mapa R. Fiscal'!AA394="","",'Mapa R. Fiscal'!AA394)</f>
        <v/>
      </c>
      <c r="K391" s="731"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26" t="str">
        <f>IF('Mapa R. Fiscal'!AD394="","",'Mapa R. Fiscal'!AD394)</f>
        <v/>
      </c>
      <c r="M391" s="265" t="str">
        <f>IF('Mapa R. Fiscal'!P394="","",'Mapa R. Fiscal'!P394)</f>
        <v/>
      </c>
      <c r="N391" s="61"/>
      <c r="O391" s="61"/>
      <c r="P391" s="61"/>
      <c r="Q391" s="146"/>
    </row>
    <row r="392" spans="1:17" ht="51.75" customHeight="1">
      <c r="A392" s="106" t="s">
        <v>869</v>
      </c>
      <c r="B392" s="1164"/>
      <c r="C392" s="1184"/>
      <c r="D392" s="1186"/>
      <c r="E392" s="1184"/>
      <c r="F392" s="1331"/>
      <c r="G392" s="1331"/>
      <c r="H392" s="1333"/>
      <c r="I392" s="326" t="str">
        <f>IF('Mapa R. Fiscal'!Y395="","",'Mapa R. Fiscal'!Y395)</f>
        <v/>
      </c>
      <c r="J392" s="326" t="str">
        <f>IF('Mapa R. Fiscal'!AA395="","",'Mapa R. Fiscal'!AA395)</f>
        <v/>
      </c>
      <c r="K392" s="731" t="str">
        <f t="shared" si="6"/>
        <v/>
      </c>
      <c r="L392" s="326" t="str">
        <f>IF('Mapa R. Fiscal'!AD395="","",'Mapa R. Fiscal'!AD395)</f>
        <v/>
      </c>
      <c r="M392" s="265" t="str">
        <f>IF('Mapa R. Fiscal'!P395="","",'Mapa R. Fiscal'!P395)</f>
        <v/>
      </c>
      <c r="N392" s="61"/>
      <c r="O392" s="61"/>
      <c r="P392" s="61"/>
      <c r="Q392" s="146"/>
    </row>
    <row r="393" spans="1:17" ht="51.75" customHeight="1">
      <c r="A393" s="106" t="s">
        <v>870</v>
      </c>
      <c r="B393" s="1164"/>
      <c r="C393" s="1184"/>
      <c r="D393" s="1186"/>
      <c r="E393" s="1184"/>
      <c r="F393" s="1331"/>
      <c r="G393" s="1331"/>
      <c r="H393" s="1333"/>
      <c r="I393" s="326" t="str">
        <f>IF('Mapa R. Fiscal'!Y396="","",'Mapa R. Fiscal'!Y396)</f>
        <v/>
      </c>
      <c r="J393" s="326" t="str">
        <f>IF('Mapa R. Fiscal'!AA396="","",'Mapa R. Fiscal'!AA396)</f>
        <v/>
      </c>
      <c r="K393" s="731" t="str">
        <f t="shared" si="6"/>
        <v/>
      </c>
      <c r="L393" s="326" t="str">
        <f>IF('Mapa R. Fiscal'!AD396="","",'Mapa R. Fiscal'!AD396)</f>
        <v/>
      </c>
      <c r="M393" s="265" t="str">
        <f>IF('Mapa R. Fiscal'!P396="","",'Mapa R. Fiscal'!P396)</f>
        <v/>
      </c>
      <c r="N393" s="61"/>
      <c r="O393" s="61"/>
      <c r="P393" s="61"/>
      <c r="Q393" s="146"/>
    </row>
    <row r="394" spans="1:17" ht="51.75" customHeight="1">
      <c r="A394" s="106" t="s">
        <v>871</v>
      </c>
      <c r="B394" s="1164"/>
      <c r="C394" s="1184"/>
      <c r="D394" s="1186"/>
      <c r="E394" s="1184"/>
      <c r="F394" s="1331"/>
      <c r="G394" s="1331"/>
      <c r="H394" s="1333"/>
      <c r="I394" s="326" t="str">
        <f>IF('Mapa R. Fiscal'!Y397="","",'Mapa R. Fiscal'!Y397)</f>
        <v/>
      </c>
      <c r="J394" s="326" t="str">
        <f>IF('Mapa R. Fiscal'!AA397="","",'Mapa R. Fiscal'!AA397)</f>
        <v/>
      </c>
      <c r="K394" s="731" t="str">
        <f t="shared" si="6"/>
        <v/>
      </c>
      <c r="L394" s="326" t="str">
        <f>IF('Mapa R. Fiscal'!AD397="","",'Mapa R. Fiscal'!AD397)</f>
        <v/>
      </c>
      <c r="M394" s="265" t="str">
        <f>IF('Mapa R. Fiscal'!P397="","",'Mapa R. Fiscal'!P397)</f>
        <v/>
      </c>
      <c r="N394" s="61"/>
      <c r="O394" s="61"/>
      <c r="P394" s="61"/>
      <c r="Q394" s="146"/>
    </row>
    <row r="395" spans="1:17" ht="51.75" customHeight="1">
      <c r="A395" s="106" t="s">
        <v>872</v>
      </c>
      <c r="B395" s="1164"/>
      <c r="C395" s="1184"/>
      <c r="D395" s="1186"/>
      <c r="E395" s="1184"/>
      <c r="F395" s="1331"/>
      <c r="G395" s="1331"/>
      <c r="H395" s="1333"/>
      <c r="I395" s="326" t="str">
        <f>IF('Mapa R. Fiscal'!Y398="","",'Mapa R. Fiscal'!Y398)</f>
        <v/>
      </c>
      <c r="J395" s="326" t="str">
        <f>IF('Mapa R. Fiscal'!AA398="","",'Mapa R. Fiscal'!AA398)</f>
        <v/>
      </c>
      <c r="K395" s="731" t="str">
        <f t="shared" si="6"/>
        <v/>
      </c>
      <c r="L395" s="326" t="str">
        <f>IF('Mapa R. Fiscal'!AD398="","",'Mapa R. Fiscal'!AD398)</f>
        <v/>
      </c>
      <c r="M395" s="265" t="str">
        <f>IF('Mapa R. Fiscal'!P398="","",'Mapa R. Fiscal'!P398)</f>
        <v/>
      </c>
      <c r="N395" s="61"/>
      <c r="O395" s="61"/>
      <c r="P395" s="61"/>
      <c r="Q395" s="146"/>
    </row>
    <row r="396" spans="1:17" ht="51.75" customHeight="1">
      <c r="A396" s="106" t="s">
        <v>873</v>
      </c>
      <c r="B396" s="1164"/>
      <c r="C396" s="1184"/>
      <c r="D396" s="1186"/>
      <c r="E396" s="1184"/>
      <c r="F396" s="1331"/>
      <c r="G396" s="1331"/>
      <c r="H396" s="1333"/>
      <c r="I396" s="326" t="str">
        <f>IF('Mapa R. Fiscal'!Y399="","",'Mapa R. Fiscal'!Y399)</f>
        <v/>
      </c>
      <c r="J396" s="326" t="str">
        <f>IF('Mapa R. Fiscal'!AA399="","",'Mapa R. Fiscal'!AA399)</f>
        <v/>
      </c>
      <c r="K396" s="731" t="str">
        <f t="shared" si="6"/>
        <v/>
      </c>
      <c r="L396" s="326" t="str">
        <f>IF('Mapa R. Fiscal'!AD399="","",'Mapa R. Fiscal'!AD399)</f>
        <v/>
      </c>
      <c r="M396" s="265" t="str">
        <f>IF('Mapa R. Fiscal'!P399="","",'Mapa R. Fiscal'!P399)</f>
        <v/>
      </c>
      <c r="N396" s="61"/>
      <c r="O396" s="61"/>
      <c r="P396" s="61"/>
      <c r="Q396" s="146"/>
    </row>
    <row r="397" spans="1:17" ht="51.75" customHeight="1">
      <c r="A397" s="106" t="s">
        <v>874</v>
      </c>
      <c r="B397" s="1163"/>
      <c r="C397" s="1183" t="str">
        <f>IF('Mapa R. Fiscal'!E400="","",'Mapa R. Fiscal'!E400)</f>
        <v/>
      </c>
      <c r="D397" s="1185"/>
      <c r="E397" s="1183" t="str">
        <f>IF('Mapa R. Fiscal'!D400="","",'Mapa R. Fiscal'!D400)</f>
        <v/>
      </c>
      <c r="F397" s="1330" t="str">
        <f>IF('Mapa R. Fiscal'!H400="","",'Mapa R. Fiscal'!H400)</f>
        <v/>
      </c>
      <c r="G397" s="1330" t="str">
        <f>IF('Mapa R. Fiscal'!L400="","",'Mapa R. Fiscal'!L400)</f>
        <v/>
      </c>
      <c r="H397" s="133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R. Fiscal'!Y400="","",'Mapa R. Fiscal'!Y400)</f>
        <v/>
      </c>
      <c r="J397" s="326" t="str">
        <f>IF('Mapa R. Fiscal'!AA400="","",'Mapa R. Fiscal'!AA400)</f>
        <v/>
      </c>
      <c r="K397" s="731" t="str">
        <f t="shared" si="6"/>
        <v/>
      </c>
      <c r="L397" s="326" t="str">
        <f>IF('Mapa R. Fiscal'!AD400="","",'Mapa R. Fiscal'!AD400)</f>
        <v/>
      </c>
      <c r="M397" s="265" t="str">
        <f>IF('Mapa R. Fiscal'!P400="","",'Mapa R. Fiscal'!P400)</f>
        <v/>
      </c>
      <c r="N397" s="61"/>
      <c r="O397" s="61"/>
      <c r="P397" s="61"/>
      <c r="Q397" s="146"/>
    </row>
    <row r="398" spans="1:17" ht="51.75" customHeight="1">
      <c r="A398" s="106" t="s">
        <v>875</v>
      </c>
      <c r="B398" s="1164"/>
      <c r="C398" s="1184"/>
      <c r="D398" s="1186"/>
      <c r="E398" s="1184"/>
      <c r="F398" s="1331"/>
      <c r="G398" s="1331"/>
      <c r="H398" s="1333"/>
      <c r="I398" s="326" t="str">
        <f>IF('Mapa R. Fiscal'!Y401="","",'Mapa R. Fiscal'!Y401)</f>
        <v/>
      </c>
      <c r="J398" s="326" t="str">
        <f>IF('Mapa R. Fiscal'!AA401="","",'Mapa R. Fiscal'!AA401)</f>
        <v/>
      </c>
      <c r="K398" s="731" t="str">
        <f t="shared" si="6"/>
        <v/>
      </c>
      <c r="L398" s="326" t="str">
        <f>IF('Mapa R. Fiscal'!AD401="","",'Mapa R. Fiscal'!AD401)</f>
        <v/>
      </c>
      <c r="M398" s="265" t="str">
        <f>IF('Mapa R. Fiscal'!P401="","",'Mapa R. Fiscal'!P401)</f>
        <v/>
      </c>
      <c r="N398" s="61"/>
      <c r="O398" s="61"/>
      <c r="P398" s="61"/>
      <c r="Q398" s="146"/>
    </row>
    <row r="399" spans="1:17" ht="51.75" customHeight="1">
      <c r="A399" s="106" t="s">
        <v>876</v>
      </c>
      <c r="B399" s="1164"/>
      <c r="C399" s="1184"/>
      <c r="D399" s="1186"/>
      <c r="E399" s="1184"/>
      <c r="F399" s="1331"/>
      <c r="G399" s="1331"/>
      <c r="H399" s="1333"/>
      <c r="I399" s="326" t="str">
        <f>IF('Mapa R. Fiscal'!Y402="","",'Mapa R. Fiscal'!Y402)</f>
        <v/>
      </c>
      <c r="J399" s="326" t="str">
        <f>IF('Mapa R. Fiscal'!AA402="","",'Mapa R. Fiscal'!AA402)</f>
        <v/>
      </c>
      <c r="K399" s="731" t="str">
        <f t="shared" si="6"/>
        <v/>
      </c>
      <c r="L399" s="326" t="str">
        <f>IF('Mapa R. Fiscal'!AD402="","",'Mapa R. Fiscal'!AD402)</f>
        <v/>
      </c>
      <c r="M399" s="265" t="str">
        <f>IF('Mapa R. Fiscal'!P402="","",'Mapa R. Fiscal'!P402)</f>
        <v/>
      </c>
      <c r="N399" s="61"/>
      <c r="O399" s="61"/>
      <c r="P399" s="61"/>
      <c r="Q399" s="146"/>
    </row>
    <row r="400" spans="1:17" ht="51.75" customHeight="1">
      <c r="A400" s="106" t="s">
        <v>877</v>
      </c>
      <c r="B400" s="1164"/>
      <c r="C400" s="1184"/>
      <c r="D400" s="1186"/>
      <c r="E400" s="1184"/>
      <c r="F400" s="1331"/>
      <c r="G400" s="1331"/>
      <c r="H400" s="1333"/>
      <c r="I400" s="326" t="str">
        <f>IF('Mapa R. Fiscal'!Y403="","",'Mapa R. Fiscal'!Y403)</f>
        <v/>
      </c>
      <c r="J400" s="326" t="str">
        <f>IF('Mapa R. Fiscal'!AA403="","",'Mapa R. Fiscal'!AA403)</f>
        <v/>
      </c>
      <c r="K400" s="731" t="str">
        <f t="shared" si="6"/>
        <v/>
      </c>
      <c r="L400" s="326" t="str">
        <f>IF('Mapa R. Fiscal'!AD403="","",'Mapa R. Fiscal'!AD403)</f>
        <v/>
      </c>
      <c r="M400" s="265" t="str">
        <f>IF('Mapa R. Fiscal'!P403="","",'Mapa R. Fiscal'!P403)</f>
        <v/>
      </c>
      <c r="N400" s="61"/>
      <c r="O400" s="61"/>
      <c r="P400" s="61"/>
      <c r="Q400" s="146"/>
    </row>
    <row r="401" spans="1:17" ht="51.75" customHeight="1">
      <c r="A401" s="106" t="s">
        <v>878</v>
      </c>
      <c r="B401" s="1164"/>
      <c r="C401" s="1184"/>
      <c r="D401" s="1186"/>
      <c r="E401" s="1184"/>
      <c r="F401" s="1331"/>
      <c r="G401" s="1331"/>
      <c r="H401" s="1333"/>
      <c r="I401" s="326" t="str">
        <f>IF('Mapa R. Fiscal'!Y404="","",'Mapa R. Fiscal'!Y404)</f>
        <v/>
      </c>
      <c r="J401" s="326" t="str">
        <f>IF('Mapa R. Fiscal'!AA404="","",'Mapa R. Fiscal'!AA404)</f>
        <v/>
      </c>
      <c r="K401" s="731" t="str">
        <f t="shared" si="6"/>
        <v/>
      </c>
      <c r="L401" s="326" t="str">
        <f>IF('Mapa R. Fiscal'!AD404="","",'Mapa R. Fiscal'!AD404)</f>
        <v/>
      </c>
      <c r="M401" s="265" t="str">
        <f>IF('Mapa R. Fiscal'!P404="","",'Mapa R. Fiscal'!P404)</f>
        <v/>
      </c>
      <c r="N401" s="61"/>
      <c r="O401" s="61"/>
      <c r="P401" s="61"/>
      <c r="Q401" s="146"/>
    </row>
    <row r="402" spans="1:17" ht="51.75" customHeight="1">
      <c r="A402" s="106" t="s">
        <v>879</v>
      </c>
      <c r="B402" s="1164"/>
      <c r="C402" s="1184"/>
      <c r="D402" s="1186"/>
      <c r="E402" s="1184"/>
      <c r="F402" s="1331"/>
      <c r="G402" s="1331"/>
      <c r="H402" s="1333"/>
      <c r="I402" s="326" t="str">
        <f>IF('Mapa R. Fiscal'!Y405="","",'Mapa R. Fiscal'!Y405)</f>
        <v/>
      </c>
      <c r="J402" s="326" t="str">
        <f>IF('Mapa R. Fiscal'!AA405="","",'Mapa R. Fiscal'!AA405)</f>
        <v/>
      </c>
      <c r="K402" s="731" t="str">
        <f t="shared" si="6"/>
        <v/>
      </c>
      <c r="L402" s="326" t="str">
        <f>IF('Mapa R. Fiscal'!AD405="","",'Mapa R. Fiscal'!AD405)</f>
        <v/>
      </c>
      <c r="M402" s="265" t="str">
        <f>IF('Mapa R. Fiscal'!P405="","",'Mapa R. Fiscal'!P405)</f>
        <v/>
      </c>
      <c r="N402" s="61"/>
      <c r="O402" s="61"/>
      <c r="P402" s="61"/>
      <c r="Q402" s="146"/>
    </row>
    <row r="403" spans="1:17" ht="51.75" customHeight="1">
      <c r="A403" s="106" t="s">
        <v>880</v>
      </c>
      <c r="B403" s="1163"/>
      <c r="C403" s="1183" t="str">
        <f>IF('Mapa R. Fiscal'!E406="","",'Mapa R. Fiscal'!E406)</f>
        <v/>
      </c>
      <c r="D403" s="1185"/>
      <c r="E403" s="1183" t="str">
        <f>IF('Mapa R. Fiscal'!D406="","",'Mapa R. Fiscal'!D406)</f>
        <v/>
      </c>
      <c r="F403" s="1330" t="str">
        <f>IF('Mapa R. Fiscal'!H406="","",'Mapa R. Fiscal'!H406)</f>
        <v/>
      </c>
      <c r="G403" s="1330" t="str">
        <f>IF('Mapa R. Fiscal'!L406="","",'Mapa R. Fiscal'!L406)</f>
        <v/>
      </c>
      <c r="H403" s="133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R. Fiscal'!Y406="","",'Mapa R. Fiscal'!Y406)</f>
        <v/>
      </c>
      <c r="J403" s="326" t="str">
        <f>IF('Mapa R. Fiscal'!AA406="","",'Mapa R. Fiscal'!AA406)</f>
        <v/>
      </c>
      <c r="K403" s="731" t="str">
        <f t="shared" si="6"/>
        <v/>
      </c>
      <c r="L403" s="326" t="str">
        <f>IF('Mapa R. Fiscal'!AD406="","",'Mapa R. Fiscal'!AD406)</f>
        <v/>
      </c>
      <c r="M403" s="265" t="str">
        <f>IF('Mapa R. Fiscal'!P406="","",'Mapa R. Fiscal'!P406)</f>
        <v/>
      </c>
      <c r="N403" s="61"/>
      <c r="O403" s="61"/>
      <c r="P403" s="61"/>
      <c r="Q403" s="146"/>
    </row>
    <row r="404" spans="1:17" ht="51.75" customHeight="1">
      <c r="A404" s="106" t="s">
        <v>881</v>
      </c>
      <c r="B404" s="1164"/>
      <c r="C404" s="1184"/>
      <c r="D404" s="1186"/>
      <c r="E404" s="1184"/>
      <c r="F404" s="1331"/>
      <c r="G404" s="1331"/>
      <c r="H404" s="1333"/>
      <c r="I404" s="326" t="str">
        <f>IF('Mapa R. Fiscal'!Y407="","",'Mapa R. Fiscal'!Y407)</f>
        <v/>
      </c>
      <c r="J404" s="326" t="str">
        <f>IF('Mapa R. Fiscal'!AA407="","",'Mapa R. Fiscal'!AA407)</f>
        <v/>
      </c>
      <c r="K404" s="731" t="str">
        <f t="shared" si="6"/>
        <v/>
      </c>
      <c r="L404" s="326" t="str">
        <f>IF('Mapa R. Fiscal'!AD407="","",'Mapa R. Fiscal'!AD407)</f>
        <v/>
      </c>
      <c r="M404" s="265" t="str">
        <f>IF('Mapa R. Fiscal'!P407="","",'Mapa R. Fiscal'!P407)</f>
        <v/>
      </c>
      <c r="N404" s="61"/>
      <c r="O404" s="61"/>
      <c r="P404" s="61"/>
      <c r="Q404" s="146"/>
    </row>
    <row r="405" spans="1:17" ht="51.75" customHeight="1">
      <c r="A405" s="106" t="s">
        <v>882</v>
      </c>
      <c r="B405" s="1164"/>
      <c r="C405" s="1184"/>
      <c r="D405" s="1186"/>
      <c r="E405" s="1184"/>
      <c r="F405" s="1331"/>
      <c r="G405" s="1331"/>
      <c r="H405" s="1333"/>
      <c r="I405" s="326" t="str">
        <f>IF('Mapa R. Fiscal'!Y408="","",'Mapa R. Fiscal'!Y408)</f>
        <v/>
      </c>
      <c r="J405" s="326" t="str">
        <f>IF('Mapa R. Fiscal'!AA408="","",'Mapa R. Fiscal'!AA408)</f>
        <v/>
      </c>
      <c r="K405" s="731" t="str">
        <f t="shared" si="6"/>
        <v/>
      </c>
      <c r="L405" s="326" t="str">
        <f>IF('Mapa R. Fiscal'!AD408="","",'Mapa R. Fiscal'!AD408)</f>
        <v/>
      </c>
      <c r="M405" s="265" t="str">
        <f>IF('Mapa R. Fiscal'!P408="","",'Mapa R. Fiscal'!P408)</f>
        <v/>
      </c>
      <c r="N405" s="61"/>
      <c r="O405" s="61"/>
      <c r="P405" s="61"/>
      <c r="Q405" s="146"/>
    </row>
    <row r="406" spans="1:17" ht="51.75" customHeight="1">
      <c r="A406" s="106" t="s">
        <v>883</v>
      </c>
      <c r="B406" s="1164"/>
      <c r="C406" s="1184"/>
      <c r="D406" s="1186"/>
      <c r="E406" s="1184"/>
      <c r="F406" s="1331"/>
      <c r="G406" s="1331"/>
      <c r="H406" s="1333"/>
      <c r="I406" s="326" t="str">
        <f>IF('Mapa R. Fiscal'!Y409="","",'Mapa R. Fiscal'!Y409)</f>
        <v/>
      </c>
      <c r="J406" s="326" t="str">
        <f>IF('Mapa R. Fiscal'!AA409="","",'Mapa R. Fiscal'!AA409)</f>
        <v/>
      </c>
      <c r="K406" s="731" t="str">
        <f t="shared" si="6"/>
        <v/>
      </c>
      <c r="L406" s="326" t="str">
        <f>IF('Mapa R. Fiscal'!AD409="","",'Mapa R. Fiscal'!AD409)</f>
        <v/>
      </c>
      <c r="M406" s="265" t="str">
        <f>IF('Mapa R. Fiscal'!P409="","",'Mapa R. Fiscal'!P409)</f>
        <v/>
      </c>
      <c r="N406" s="61"/>
      <c r="O406" s="61"/>
      <c r="P406" s="61"/>
      <c r="Q406" s="146"/>
    </row>
    <row r="407" spans="1:17" ht="51.75" customHeight="1">
      <c r="A407" s="106" t="s">
        <v>884</v>
      </c>
      <c r="B407" s="1164"/>
      <c r="C407" s="1184"/>
      <c r="D407" s="1186"/>
      <c r="E407" s="1184"/>
      <c r="F407" s="1331"/>
      <c r="G407" s="1331"/>
      <c r="H407" s="1333"/>
      <c r="I407" s="326" t="str">
        <f>IF('Mapa R. Fiscal'!Y410="","",'Mapa R. Fiscal'!Y410)</f>
        <v/>
      </c>
      <c r="J407" s="326" t="str">
        <f>IF('Mapa R. Fiscal'!AA410="","",'Mapa R. Fiscal'!AA410)</f>
        <v/>
      </c>
      <c r="K407" s="731" t="str">
        <f t="shared" si="6"/>
        <v/>
      </c>
      <c r="L407" s="326" t="str">
        <f>IF('Mapa R. Fiscal'!AD410="","",'Mapa R. Fiscal'!AD410)</f>
        <v/>
      </c>
      <c r="M407" s="265" t="str">
        <f>IF('Mapa R. Fiscal'!P410="","",'Mapa R. Fiscal'!P410)</f>
        <v/>
      </c>
      <c r="N407" s="61"/>
      <c r="O407" s="61"/>
      <c r="P407" s="61"/>
      <c r="Q407" s="146"/>
    </row>
    <row r="408" spans="1:17" ht="51.75" customHeight="1">
      <c r="A408" s="106" t="s">
        <v>885</v>
      </c>
      <c r="B408" s="1164"/>
      <c r="C408" s="1184"/>
      <c r="D408" s="1186"/>
      <c r="E408" s="1184"/>
      <c r="F408" s="1331"/>
      <c r="G408" s="1331"/>
      <c r="H408" s="1333"/>
      <c r="I408" s="326" t="str">
        <f>IF('Mapa R. Fiscal'!Y411="","",'Mapa R. Fiscal'!Y411)</f>
        <v/>
      </c>
      <c r="J408" s="326" t="str">
        <f>IF('Mapa R. Fiscal'!AA411="","",'Mapa R. Fiscal'!AA411)</f>
        <v/>
      </c>
      <c r="K408" s="731" t="str">
        <f t="shared" si="6"/>
        <v/>
      </c>
      <c r="L408" s="326" t="str">
        <f>IF('Mapa R. Fiscal'!AD411="","",'Mapa R. Fiscal'!AD411)</f>
        <v/>
      </c>
      <c r="M408" s="265" t="str">
        <f>IF('Mapa R. Fiscal'!P411="","",'Mapa R. Fiscal'!P411)</f>
        <v/>
      </c>
      <c r="N408" s="61"/>
      <c r="O408" s="61"/>
      <c r="P408" s="61"/>
      <c r="Q408" s="146"/>
    </row>
    <row r="409" spans="1:17" ht="51.75" customHeight="1">
      <c r="A409" s="106" t="s">
        <v>886</v>
      </c>
      <c r="B409" s="1163"/>
      <c r="C409" s="1183" t="str">
        <f>IF('Mapa R. Fiscal'!E412="","",'Mapa R. Fiscal'!E412)</f>
        <v/>
      </c>
      <c r="D409" s="1185"/>
      <c r="E409" s="1183" t="str">
        <f>IF('Mapa R. Fiscal'!D412="","",'Mapa R. Fiscal'!D412)</f>
        <v/>
      </c>
      <c r="F409" s="1330" t="str">
        <f>IF('Mapa R. Fiscal'!H412="","",'Mapa R. Fiscal'!H412)</f>
        <v/>
      </c>
      <c r="G409" s="1330" t="str">
        <f>IF('Mapa R. Fiscal'!L412="","",'Mapa R. Fiscal'!L412)</f>
        <v/>
      </c>
      <c r="H409" s="133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R. Fiscal'!Y412="","",'Mapa R. Fiscal'!Y412)</f>
        <v/>
      </c>
      <c r="J409" s="326" t="str">
        <f>IF('Mapa R. Fiscal'!AA412="","",'Mapa R. Fiscal'!AA412)</f>
        <v/>
      </c>
      <c r="K409" s="731" t="str">
        <f t="shared" si="6"/>
        <v/>
      </c>
      <c r="L409" s="326" t="str">
        <f>IF('Mapa R. Fiscal'!AD412="","",'Mapa R. Fiscal'!AD412)</f>
        <v/>
      </c>
      <c r="M409" s="265" t="str">
        <f>IF('Mapa R. Fiscal'!P412="","",'Mapa R. Fiscal'!P412)</f>
        <v/>
      </c>
      <c r="N409" s="61"/>
      <c r="O409" s="61"/>
      <c r="P409" s="61"/>
      <c r="Q409" s="146"/>
    </row>
    <row r="410" spans="1:17" ht="51.75" customHeight="1">
      <c r="A410" s="106" t="s">
        <v>887</v>
      </c>
      <c r="B410" s="1164"/>
      <c r="C410" s="1184"/>
      <c r="D410" s="1186"/>
      <c r="E410" s="1184"/>
      <c r="F410" s="1331"/>
      <c r="G410" s="1331"/>
      <c r="H410" s="1333"/>
      <c r="I410" s="326" t="str">
        <f>IF('Mapa R. Fiscal'!Y413="","",'Mapa R. Fiscal'!Y413)</f>
        <v/>
      </c>
      <c r="J410" s="326" t="str">
        <f>IF('Mapa R. Fiscal'!AA413="","",'Mapa R. Fiscal'!AA413)</f>
        <v/>
      </c>
      <c r="K410" s="731" t="str">
        <f t="shared" si="6"/>
        <v/>
      </c>
      <c r="L410" s="326" t="str">
        <f>IF('Mapa R. Fiscal'!AD413="","",'Mapa R. Fiscal'!AD413)</f>
        <v/>
      </c>
      <c r="M410" s="265" t="str">
        <f>IF('Mapa R. Fiscal'!P413="","",'Mapa R. Fiscal'!P413)</f>
        <v/>
      </c>
      <c r="N410" s="61"/>
      <c r="O410" s="61"/>
      <c r="P410" s="61"/>
      <c r="Q410" s="146"/>
    </row>
    <row r="411" spans="1:17" ht="51.75" customHeight="1">
      <c r="A411" s="106" t="s">
        <v>888</v>
      </c>
      <c r="B411" s="1164"/>
      <c r="C411" s="1184"/>
      <c r="D411" s="1186"/>
      <c r="E411" s="1184"/>
      <c r="F411" s="1331"/>
      <c r="G411" s="1331"/>
      <c r="H411" s="1333"/>
      <c r="I411" s="326" t="str">
        <f>IF('Mapa R. Fiscal'!Y414="","",'Mapa R. Fiscal'!Y414)</f>
        <v/>
      </c>
      <c r="J411" s="326" t="str">
        <f>IF('Mapa R. Fiscal'!AA414="","",'Mapa R. Fiscal'!AA414)</f>
        <v/>
      </c>
      <c r="K411" s="731" t="str">
        <f t="shared" si="6"/>
        <v/>
      </c>
      <c r="L411" s="326" t="str">
        <f>IF('Mapa R. Fiscal'!AD414="","",'Mapa R. Fiscal'!AD414)</f>
        <v/>
      </c>
      <c r="M411" s="265" t="str">
        <f>IF('Mapa R. Fiscal'!P414="","",'Mapa R. Fiscal'!P414)</f>
        <v/>
      </c>
      <c r="N411" s="61"/>
      <c r="O411" s="61"/>
      <c r="P411" s="61"/>
      <c r="Q411" s="146"/>
    </row>
    <row r="412" spans="1:17" ht="51.75" customHeight="1">
      <c r="A412" s="106" t="s">
        <v>889</v>
      </c>
      <c r="B412" s="1164"/>
      <c r="C412" s="1184"/>
      <c r="D412" s="1186"/>
      <c r="E412" s="1184"/>
      <c r="F412" s="1331"/>
      <c r="G412" s="1331"/>
      <c r="H412" s="1333"/>
      <c r="I412" s="326" t="str">
        <f>IF('Mapa R. Fiscal'!Y415="","",'Mapa R. Fiscal'!Y415)</f>
        <v/>
      </c>
      <c r="J412" s="326" t="str">
        <f>IF('Mapa R. Fiscal'!AA415="","",'Mapa R. Fiscal'!AA415)</f>
        <v/>
      </c>
      <c r="K412" s="731" t="str">
        <f t="shared" si="6"/>
        <v/>
      </c>
      <c r="L412" s="326" t="str">
        <f>IF('Mapa R. Fiscal'!AD415="","",'Mapa R. Fiscal'!AD415)</f>
        <v/>
      </c>
      <c r="M412" s="265" t="str">
        <f>IF('Mapa R. Fiscal'!P415="","",'Mapa R. Fiscal'!P415)</f>
        <v/>
      </c>
      <c r="N412" s="61"/>
      <c r="O412" s="61"/>
      <c r="P412" s="61"/>
      <c r="Q412" s="146"/>
    </row>
    <row r="413" spans="1:17" ht="51.75" customHeight="1">
      <c r="A413" s="106" t="s">
        <v>890</v>
      </c>
      <c r="B413" s="1164"/>
      <c r="C413" s="1184"/>
      <c r="D413" s="1186"/>
      <c r="E413" s="1184"/>
      <c r="F413" s="1331"/>
      <c r="G413" s="1331"/>
      <c r="H413" s="1333"/>
      <c r="I413" s="326" t="str">
        <f>IF('Mapa R. Fiscal'!Y416="","",'Mapa R. Fiscal'!Y416)</f>
        <v/>
      </c>
      <c r="J413" s="326" t="str">
        <f>IF('Mapa R. Fiscal'!AA416="","",'Mapa R. Fiscal'!AA416)</f>
        <v/>
      </c>
      <c r="K413" s="731" t="str">
        <f t="shared" si="6"/>
        <v/>
      </c>
      <c r="L413" s="326" t="str">
        <f>IF('Mapa R. Fiscal'!AD416="","",'Mapa R. Fiscal'!AD416)</f>
        <v/>
      </c>
      <c r="M413" s="265" t="str">
        <f>IF('Mapa R. Fiscal'!P416="","",'Mapa R. Fiscal'!P416)</f>
        <v/>
      </c>
      <c r="N413" s="61"/>
      <c r="O413" s="61"/>
      <c r="P413" s="61"/>
      <c r="Q413" s="146"/>
    </row>
    <row r="414" spans="1:17" ht="51.75" customHeight="1">
      <c r="A414" s="106" t="s">
        <v>891</v>
      </c>
      <c r="B414" s="1164"/>
      <c r="C414" s="1184"/>
      <c r="D414" s="1186"/>
      <c r="E414" s="1184"/>
      <c r="F414" s="1331"/>
      <c r="G414" s="1331"/>
      <c r="H414" s="1333"/>
      <c r="I414" s="326" t="str">
        <f>IF('Mapa R. Fiscal'!Y417="","",'Mapa R. Fiscal'!Y417)</f>
        <v/>
      </c>
      <c r="J414" s="326" t="str">
        <f>IF('Mapa R. Fiscal'!AA417="","",'Mapa R. Fiscal'!AA417)</f>
        <v/>
      </c>
      <c r="K414" s="731" t="str">
        <f t="shared" si="6"/>
        <v/>
      </c>
      <c r="L414" s="326" t="str">
        <f>IF('Mapa R. Fiscal'!AD417="","",'Mapa R. Fiscal'!AD417)</f>
        <v/>
      </c>
      <c r="M414" s="265" t="str">
        <f>IF('Mapa R. Fiscal'!P417="","",'Mapa R. Fiscal'!P417)</f>
        <v/>
      </c>
      <c r="N414" s="61"/>
      <c r="O414" s="61"/>
      <c r="P414" s="61"/>
      <c r="Q414" s="146"/>
    </row>
    <row r="415" spans="1:17" ht="51.75" customHeight="1">
      <c r="A415" s="106" t="s">
        <v>892</v>
      </c>
      <c r="B415" s="1163"/>
      <c r="C415" s="1183" t="str">
        <f>IF('Mapa R. Fiscal'!E418="","",'Mapa R. Fiscal'!E418)</f>
        <v/>
      </c>
      <c r="D415" s="1185"/>
      <c r="E415" s="1183" t="str">
        <f>IF('Mapa R. Fiscal'!D418="","",'Mapa R. Fiscal'!D418)</f>
        <v/>
      </c>
      <c r="F415" s="1330" t="str">
        <f>IF('Mapa R. Fiscal'!H418="","",'Mapa R. Fiscal'!H418)</f>
        <v/>
      </c>
      <c r="G415" s="1330" t="str">
        <f>IF('Mapa R. Fiscal'!L418="","",'Mapa R. Fiscal'!L418)</f>
        <v/>
      </c>
      <c r="H415" s="133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R. Fiscal'!Y418="","",'Mapa R. Fiscal'!Y418)</f>
        <v/>
      </c>
      <c r="J415" s="326" t="str">
        <f>IF('Mapa R. Fiscal'!AA418="","",'Mapa R. Fiscal'!AA418)</f>
        <v/>
      </c>
      <c r="K415" s="731" t="str">
        <f t="shared" si="6"/>
        <v/>
      </c>
      <c r="L415" s="326" t="str">
        <f>IF('Mapa R. Fiscal'!AD418="","",'Mapa R. Fiscal'!AD418)</f>
        <v/>
      </c>
      <c r="M415" s="265" t="str">
        <f>IF('Mapa R. Fiscal'!P418="","",'Mapa R. Fiscal'!P418)</f>
        <v/>
      </c>
      <c r="N415" s="61"/>
      <c r="O415" s="61"/>
      <c r="P415" s="61"/>
      <c r="Q415" s="146"/>
    </row>
    <row r="416" spans="1:17" ht="51.75" customHeight="1">
      <c r="A416" s="106" t="s">
        <v>893</v>
      </c>
      <c r="B416" s="1164"/>
      <c r="C416" s="1184"/>
      <c r="D416" s="1186"/>
      <c r="E416" s="1184"/>
      <c r="F416" s="1331"/>
      <c r="G416" s="1331"/>
      <c r="H416" s="1333"/>
      <c r="I416" s="326" t="str">
        <f>IF('Mapa R. Fiscal'!Y419="","",'Mapa R. Fiscal'!Y419)</f>
        <v/>
      </c>
      <c r="J416" s="326" t="str">
        <f>IF('Mapa R. Fiscal'!AA419="","",'Mapa R. Fiscal'!AA419)</f>
        <v/>
      </c>
      <c r="K416" s="731" t="str">
        <f t="shared" si="6"/>
        <v/>
      </c>
      <c r="L416" s="326" t="str">
        <f>IF('Mapa R. Fiscal'!AD419="","",'Mapa R. Fiscal'!AD419)</f>
        <v/>
      </c>
      <c r="M416" s="265" t="str">
        <f>IF('Mapa R. Fiscal'!P419="","",'Mapa R. Fiscal'!P419)</f>
        <v/>
      </c>
      <c r="N416" s="61"/>
      <c r="O416" s="61"/>
      <c r="P416" s="61"/>
      <c r="Q416" s="146"/>
    </row>
    <row r="417" spans="1:18" ht="51.75" customHeight="1">
      <c r="A417" s="106" t="s">
        <v>894</v>
      </c>
      <c r="B417" s="1164"/>
      <c r="C417" s="1184"/>
      <c r="D417" s="1186"/>
      <c r="E417" s="1184"/>
      <c r="F417" s="1331"/>
      <c r="G417" s="1331"/>
      <c r="H417" s="1333"/>
      <c r="I417" s="326" t="str">
        <f>IF('Mapa R. Fiscal'!Y420="","",'Mapa R. Fiscal'!Y420)</f>
        <v/>
      </c>
      <c r="J417" s="326" t="str">
        <f>IF('Mapa R. Fiscal'!AA420="","",'Mapa R. Fiscal'!AA420)</f>
        <v/>
      </c>
      <c r="K417" s="731" t="str">
        <f t="shared" si="6"/>
        <v/>
      </c>
      <c r="L417" s="326" t="str">
        <f>IF('Mapa R. Fiscal'!AD420="","",'Mapa R. Fiscal'!AD420)</f>
        <v/>
      </c>
      <c r="M417" s="265" t="str">
        <f>IF('Mapa R. Fiscal'!P420="","",'Mapa R. Fiscal'!P420)</f>
        <v/>
      </c>
      <c r="N417" s="61"/>
      <c r="O417" s="61"/>
      <c r="P417" s="61"/>
      <c r="Q417" s="146"/>
    </row>
    <row r="418" spans="1:18" ht="51.75" customHeight="1">
      <c r="A418" s="106" t="s">
        <v>895</v>
      </c>
      <c r="B418" s="1164"/>
      <c r="C418" s="1184"/>
      <c r="D418" s="1186"/>
      <c r="E418" s="1184"/>
      <c r="F418" s="1331"/>
      <c r="G418" s="1331"/>
      <c r="H418" s="1333"/>
      <c r="I418" s="326" t="str">
        <f>IF('Mapa R. Fiscal'!Y421="","",'Mapa R. Fiscal'!Y421)</f>
        <v/>
      </c>
      <c r="J418" s="326" t="str">
        <f>IF('Mapa R. Fiscal'!AA421="","",'Mapa R. Fiscal'!AA421)</f>
        <v/>
      </c>
      <c r="K418" s="731" t="str">
        <f t="shared" si="6"/>
        <v/>
      </c>
      <c r="L418" s="326" t="str">
        <f>IF('Mapa R. Fiscal'!AD421="","",'Mapa R. Fiscal'!AD421)</f>
        <v/>
      </c>
      <c r="M418" s="265" t="str">
        <f>IF('Mapa R. Fiscal'!P421="","",'Mapa R. Fiscal'!P421)</f>
        <v/>
      </c>
      <c r="N418" s="61"/>
      <c r="O418" s="61"/>
      <c r="P418" s="61"/>
      <c r="Q418" s="146"/>
    </row>
    <row r="419" spans="1:18" ht="51.75" customHeight="1">
      <c r="A419" s="106" t="s">
        <v>896</v>
      </c>
      <c r="B419" s="1164"/>
      <c r="C419" s="1184"/>
      <c r="D419" s="1186"/>
      <c r="E419" s="1184"/>
      <c r="F419" s="1331"/>
      <c r="G419" s="1331"/>
      <c r="H419" s="1333"/>
      <c r="I419" s="326" t="str">
        <f>IF('Mapa R. Fiscal'!Y422="","",'Mapa R. Fiscal'!Y422)</f>
        <v/>
      </c>
      <c r="J419" s="326" t="str">
        <f>IF('Mapa R. Fiscal'!AA422="","",'Mapa R. Fiscal'!AA422)</f>
        <v/>
      </c>
      <c r="K419" s="731" t="str">
        <f t="shared" si="6"/>
        <v/>
      </c>
      <c r="L419" s="326" t="str">
        <f>IF('Mapa R. Fiscal'!AD422="","",'Mapa R. Fiscal'!AD422)</f>
        <v/>
      </c>
      <c r="M419" s="265" t="str">
        <f>IF('Mapa R. Fiscal'!P422="","",'Mapa R. Fiscal'!P422)</f>
        <v/>
      </c>
      <c r="N419" s="61"/>
      <c r="O419" s="61"/>
      <c r="P419" s="61"/>
      <c r="Q419" s="146"/>
    </row>
    <row r="420" spans="1:18" ht="51.75" customHeight="1">
      <c r="A420" s="106" t="s">
        <v>897</v>
      </c>
      <c r="B420" s="1164"/>
      <c r="C420" s="1184"/>
      <c r="D420" s="1186"/>
      <c r="E420" s="1184"/>
      <c r="F420" s="1331"/>
      <c r="G420" s="1331"/>
      <c r="H420" s="1333"/>
      <c r="I420" s="326" t="str">
        <f>IF('Mapa R. Fiscal'!Y423="","",'Mapa R. Fiscal'!Y423)</f>
        <v/>
      </c>
      <c r="J420" s="326" t="str">
        <f>IF('Mapa R. Fiscal'!AA423="","",'Mapa R. Fiscal'!AA423)</f>
        <v/>
      </c>
      <c r="K420" s="731" t="str">
        <f t="shared" si="6"/>
        <v/>
      </c>
      <c r="L420" s="326" t="str">
        <f>IF('Mapa R. Fiscal'!AD423="","",'Mapa R. Fiscal'!AD423)</f>
        <v/>
      </c>
      <c r="M420" s="265" t="str">
        <f>IF('Mapa R. Fiscal'!P423="","",'Mapa R. Fiscal'!P423)</f>
        <v/>
      </c>
      <c r="N420" s="61"/>
      <c r="O420" s="61"/>
      <c r="P420" s="61"/>
      <c r="Q420" s="146"/>
    </row>
    <row r="421" spans="1:18" ht="51.75" customHeight="1">
      <c r="A421" s="106" t="s">
        <v>898</v>
      </c>
      <c r="B421" s="1163"/>
      <c r="C421" s="1183" t="str">
        <f>IF('Mapa R. Fiscal'!E424="","",'Mapa R. Fiscal'!E424)</f>
        <v/>
      </c>
      <c r="D421" s="1185"/>
      <c r="E421" s="1183" t="str">
        <f>IF('Mapa R. Fiscal'!D424="","",'Mapa R. Fiscal'!D424)</f>
        <v/>
      </c>
      <c r="F421" s="1330" t="str">
        <f>IF('Mapa R. Fiscal'!H424="","",'Mapa R. Fiscal'!H424)</f>
        <v/>
      </c>
      <c r="G421" s="1330" t="str">
        <f>IF('Mapa R. Fiscal'!L424="","",'Mapa R. Fiscal'!L424)</f>
        <v/>
      </c>
      <c r="H421" s="133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R. Fiscal'!Y424="","",'Mapa R. Fiscal'!Y424)</f>
        <v/>
      </c>
      <c r="J421" s="326" t="str">
        <f>IF('Mapa R. Fiscal'!AA424="","",'Mapa R. Fiscal'!AA424)</f>
        <v/>
      </c>
      <c r="K421" s="731" t="str">
        <f t="shared" si="6"/>
        <v/>
      </c>
      <c r="L421" s="326" t="str">
        <f>IF('Mapa R. Fiscal'!AD424="","",'Mapa R. Fiscal'!AD424)</f>
        <v/>
      </c>
      <c r="M421" s="265" t="str">
        <f>IF('Mapa R. Fiscal'!P424="","",'Mapa R. Fiscal'!P424)</f>
        <v/>
      </c>
      <c r="N421" s="61"/>
      <c r="O421" s="61"/>
      <c r="P421" s="61"/>
      <c r="Q421" s="146"/>
    </row>
    <row r="422" spans="1:18" ht="51.75" customHeight="1">
      <c r="A422" s="106" t="s">
        <v>899</v>
      </c>
      <c r="B422" s="1164"/>
      <c r="C422" s="1184"/>
      <c r="D422" s="1186"/>
      <c r="E422" s="1184"/>
      <c r="F422" s="1331"/>
      <c r="G422" s="1331"/>
      <c r="H422" s="1333"/>
      <c r="I422" s="326" t="str">
        <f>IF('Mapa R. Fiscal'!Y425="","",'Mapa R. Fiscal'!Y425)</f>
        <v/>
      </c>
      <c r="J422" s="326" t="str">
        <f>IF('Mapa R. Fiscal'!AA425="","",'Mapa R. Fiscal'!AA425)</f>
        <v/>
      </c>
      <c r="K422" s="731" t="str">
        <f t="shared" si="6"/>
        <v/>
      </c>
      <c r="L422" s="326" t="str">
        <f>IF('Mapa R. Fiscal'!AD425="","",'Mapa R. Fiscal'!AD425)</f>
        <v/>
      </c>
      <c r="M422" s="265" t="str">
        <f>IF('Mapa R. Fiscal'!P425="","",'Mapa R. Fiscal'!P425)</f>
        <v/>
      </c>
      <c r="N422" s="61"/>
      <c r="O422" s="61"/>
      <c r="P422" s="61"/>
      <c r="Q422" s="146"/>
    </row>
    <row r="423" spans="1:18" ht="51.75" customHeight="1">
      <c r="A423" s="106" t="s">
        <v>900</v>
      </c>
      <c r="B423" s="1164"/>
      <c r="C423" s="1184"/>
      <c r="D423" s="1186"/>
      <c r="E423" s="1184"/>
      <c r="F423" s="1331"/>
      <c r="G423" s="1331"/>
      <c r="H423" s="1333"/>
      <c r="I423" s="326" t="str">
        <f>IF('Mapa R. Fiscal'!Y426="","",'Mapa R. Fiscal'!Y426)</f>
        <v/>
      </c>
      <c r="J423" s="326" t="str">
        <f>IF('Mapa R. Fiscal'!AA426="","",'Mapa R. Fiscal'!AA426)</f>
        <v/>
      </c>
      <c r="K423" s="731" t="str">
        <f t="shared" si="6"/>
        <v/>
      </c>
      <c r="L423" s="326" t="str">
        <f>IF('Mapa R. Fiscal'!AD426="","",'Mapa R. Fiscal'!AD426)</f>
        <v/>
      </c>
      <c r="M423" s="265" t="str">
        <f>IF('Mapa R. Fiscal'!P426="","",'Mapa R. Fiscal'!P426)</f>
        <v/>
      </c>
      <c r="N423" s="61"/>
      <c r="O423" s="61"/>
      <c r="P423" s="61"/>
      <c r="Q423" s="146"/>
    </row>
    <row r="424" spans="1:18" ht="51.75" customHeight="1">
      <c r="A424" s="106" t="s">
        <v>901</v>
      </c>
      <c r="B424" s="1164"/>
      <c r="C424" s="1184"/>
      <c r="D424" s="1186"/>
      <c r="E424" s="1184"/>
      <c r="F424" s="1331"/>
      <c r="G424" s="1331"/>
      <c r="H424" s="1333"/>
      <c r="I424" s="326" t="str">
        <f>IF('Mapa R. Fiscal'!Y427="","",'Mapa R. Fiscal'!Y427)</f>
        <v/>
      </c>
      <c r="J424" s="326" t="str">
        <f>IF('Mapa R. Fiscal'!AA427="","",'Mapa R. Fiscal'!AA427)</f>
        <v/>
      </c>
      <c r="K424" s="731" t="str">
        <f t="shared" si="6"/>
        <v/>
      </c>
      <c r="L424" s="326" t="str">
        <f>IF('Mapa R. Fiscal'!AD427="","",'Mapa R. Fiscal'!AD427)</f>
        <v/>
      </c>
      <c r="M424" s="265" t="str">
        <f>IF('Mapa R. Fiscal'!P427="","",'Mapa R. Fiscal'!P427)</f>
        <v/>
      </c>
      <c r="N424" s="61"/>
      <c r="O424" s="61"/>
      <c r="P424" s="61"/>
      <c r="Q424" s="146"/>
    </row>
    <row r="425" spans="1:18" ht="51.75" customHeight="1">
      <c r="A425" s="106" t="s">
        <v>902</v>
      </c>
      <c r="B425" s="1164"/>
      <c r="C425" s="1184"/>
      <c r="D425" s="1186"/>
      <c r="E425" s="1184"/>
      <c r="F425" s="1331"/>
      <c r="G425" s="1331"/>
      <c r="H425" s="1333"/>
      <c r="I425" s="326" t="str">
        <f>IF('Mapa R. Fiscal'!Y428="","",'Mapa R. Fiscal'!Y428)</f>
        <v/>
      </c>
      <c r="J425" s="326" t="str">
        <f>IF('Mapa R. Fiscal'!AA428="","",'Mapa R. Fiscal'!AA428)</f>
        <v/>
      </c>
      <c r="K425" s="731" t="str">
        <f t="shared" si="6"/>
        <v/>
      </c>
      <c r="L425" s="326" t="str">
        <f>IF('Mapa R. Fiscal'!AD428="","",'Mapa R. Fiscal'!AD428)</f>
        <v/>
      </c>
      <c r="M425" s="265" t="str">
        <f>IF('Mapa R. Fiscal'!P428="","",'Mapa R. Fiscal'!P428)</f>
        <v/>
      </c>
      <c r="N425" s="61"/>
      <c r="O425" s="61"/>
      <c r="P425" s="61"/>
      <c r="Q425" s="146"/>
    </row>
    <row r="426" spans="1:18" ht="51.75" customHeight="1">
      <c r="A426" s="106" t="s">
        <v>903</v>
      </c>
      <c r="B426" s="1164"/>
      <c r="C426" s="1184"/>
      <c r="D426" s="1186"/>
      <c r="E426" s="1184"/>
      <c r="F426" s="1331"/>
      <c r="G426" s="1331"/>
      <c r="H426" s="1333"/>
      <c r="I426" s="326" t="str">
        <f>IF('Mapa R. Fiscal'!Y429="","",'Mapa R. Fiscal'!Y429)</f>
        <v/>
      </c>
      <c r="J426" s="326" t="str">
        <f>IF('Mapa R. Fiscal'!AA429="","",'Mapa R. Fiscal'!AA429)</f>
        <v/>
      </c>
      <c r="K426" s="731" t="str">
        <f t="shared" si="6"/>
        <v/>
      </c>
      <c r="L426" s="326" t="str">
        <f>IF('Mapa R. Fiscal'!AD429="","",'Mapa R. Fiscal'!AD429)</f>
        <v/>
      </c>
      <c r="M426" s="265" t="str">
        <f>IF('Mapa R. Fiscal'!P429="","",'Mapa R. Fiscal'!P429)</f>
        <v/>
      </c>
      <c r="N426" s="61"/>
      <c r="O426" s="61"/>
      <c r="P426" s="61"/>
      <c r="Q426" s="146"/>
      <c r="R426" s="102"/>
    </row>
    <row r="427" spans="1:18" ht="51.75" customHeight="1"/>
    <row r="428" spans="1:18" ht="51.75" customHeight="1"/>
    <row r="429" spans="1:18" ht="51.75" customHeight="1"/>
    <row r="430" spans="1:18" ht="51.75" customHeight="1"/>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7:H42"/>
    <mergeCell ref="B31:B36"/>
    <mergeCell ref="C31:C36"/>
    <mergeCell ref="D31:D36"/>
    <mergeCell ref="E31:E36"/>
    <mergeCell ref="F31:F36"/>
    <mergeCell ref="G31:G36"/>
    <mergeCell ref="D1:D2"/>
    <mergeCell ref="E1:O2"/>
    <mergeCell ref="B7:B12"/>
    <mergeCell ref="C7:C12"/>
    <mergeCell ref="B37:B42"/>
    <mergeCell ref="C37:C42"/>
    <mergeCell ref="D37:D42"/>
    <mergeCell ref="E37:E42"/>
    <mergeCell ref="F37:F42"/>
    <mergeCell ref="G37:G42"/>
    <mergeCell ref="B25:B30"/>
    <mergeCell ref="C25:C30"/>
    <mergeCell ref="D25:D30"/>
    <mergeCell ref="E25:E30"/>
    <mergeCell ref="F25:F30"/>
    <mergeCell ref="H31:H36"/>
    <mergeCell ref="D7:D12"/>
    <mergeCell ref="CK1:CL1"/>
    <mergeCell ref="CK2:CL2"/>
    <mergeCell ref="E3:O3"/>
    <mergeCell ref="CK3:CL3"/>
    <mergeCell ref="E7:E12"/>
    <mergeCell ref="F7:F12"/>
    <mergeCell ref="G7:G12"/>
    <mergeCell ref="H7:H12"/>
    <mergeCell ref="B13:B18"/>
    <mergeCell ref="C13:C18"/>
    <mergeCell ref="D13:D18"/>
    <mergeCell ref="E13:E18"/>
    <mergeCell ref="F13:F18"/>
    <mergeCell ref="G25:G30"/>
    <mergeCell ref="H25:H30"/>
    <mergeCell ref="G13:G18"/>
    <mergeCell ref="H13:H18"/>
    <mergeCell ref="H19:H24"/>
    <mergeCell ref="B19:B24"/>
    <mergeCell ref="C19:C24"/>
    <mergeCell ref="D19:D24"/>
    <mergeCell ref="E19:E24"/>
    <mergeCell ref="F19:F24"/>
    <mergeCell ref="G19:G2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8" priority="5" operator="containsText" text="Bajo">
      <formula>NOT(ISERROR(SEARCH("Bajo",H7)))</formula>
    </cfRule>
    <cfRule type="containsText" dxfId="187" priority="6" operator="containsText" text="Moderado">
      <formula>NOT(ISERROR(SEARCH("Moderado",H7)))</formula>
    </cfRule>
    <cfRule type="containsText" dxfId="186" priority="7" operator="containsText" text="Alto">
      <formula>NOT(ISERROR(SEARCH("Alto",H7)))</formula>
    </cfRule>
    <cfRule type="containsText" dxfId="185" priority="8" operator="containsText" text="Extremo">
      <formula>NOT(ISERROR(SEARCH("Extremo",H7)))</formula>
    </cfRule>
  </conditionalFormatting>
  <conditionalFormatting sqref="H427:H572">
    <cfRule type="containsText" dxfId="184" priority="9" operator="containsText" text="Zona Baja">
      <formula>NOT(ISERROR(SEARCH("Zona Baja",H427)))</formula>
    </cfRule>
    <cfRule type="containsText" dxfId="183" priority="10" operator="containsText" text="Zona Moderada">
      <formula>NOT(ISERROR(SEARCH("Zona Moderada",H427)))</formula>
    </cfRule>
    <cfRule type="containsText" dxfId="182" priority="11" operator="containsText" text="Zona Alta">
      <formula>NOT(ISERROR(SEARCH("Zona Alta",H427)))</formula>
    </cfRule>
    <cfRule type="containsText" dxfId="181" priority="12" operator="containsText" text="Zona Extrema">
      <formula>NOT(ISERROR(SEARCH("Zona Extrema",H427)))</formula>
    </cfRule>
  </conditionalFormatting>
  <conditionalFormatting sqref="K7:K426">
    <cfRule type="containsText" dxfId="180" priority="1" operator="containsText" text="Extremo">
      <formula>NOT(ISERROR(SEARCH("Extremo",K7)))</formula>
    </cfRule>
    <cfRule type="containsText" dxfId="179" priority="2" operator="containsText" text="Alto">
      <formula>NOT(ISERROR(SEARCH("Alto",K7)))</formula>
    </cfRule>
    <cfRule type="containsText" dxfId="178" priority="3" operator="containsText" text="Moderado">
      <formula>NOT(ISERROR(SEARCH("Moderado",K7)))</formula>
    </cfRule>
    <cfRule type="containsText" dxfId="177" priority="4" operator="containsText" text="Bajo">
      <formula>NOT(ISERROR(SEARCH("Bajo",K7)))</formula>
    </cfRule>
  </conditionalFormatting>
  <dataValidations count="1">
    <dataValidation type="list" allowBlank="1" showInputMessage="1" showErrorMessage="1" sqref="B7:B12" xr:uid="{792CDBF0-F77B-4E61-AAD0-962283C9D157}"/>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35C5-E4F2-4318-BFF0-E4E1F9D8F589}">
  <sheetPr>
    <tabColor theme="5" tint="-0.249977111117893"/>
  </sheetPr>
  <dimension ref="A1:U232"/>
  <sheetViews>
    <sheetView zoomScale="60" zoomScaleNormal="60" workbookViewId="0">
      <selection activeCell="B4" sqref="B4:H5"/>
    </sheetView>
  </sheetViews>
  <sheetFormatPr baseColWidth="10"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191" t="s">
        <v>916</v>
      </c>
      <c r="C1" s="1191"/>
      <c r="D1" s="1191"/>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60">
      <c r="A3" s="14"/>
      <c r="B3" s="225"/>
      <c r="C3" s="226" t="s">
        <v>917</v>
      </c>
      <c r="D3" s="226" t="s">
        <v>918</v>
      </c>
      <c r="E3" s="14"/>
      <c r="F3" s="14"/>
      <c r="G3" s="14"/>
      <c r="H3" s="14"/>
      <c r="I3" s="14"/>
      <c r="J3" s="14"/>
      <c r="K3" s="14"/>
      <c r="L3" s="14"/>
      <c r="M3" s="14"/>
      <c r="N3" s="14"/>
      <c r="O3" s="14"/>
      <c r="P3" s="14"/>
      <c r="Q3" s="14"/>
      <c r="R3" s="14"/>
      <c r="S3" s="14"/>
      <c r="T3" s="14"/>
      <c r="U3" s="14"/>
    </row>
    <row r="4" spans="1:21" ht="33.75">
      <c r="A4" s="227" t="s">
        <v>919</v>
      </c>
      <c r="B4" s="228" t="s">
        <v>920</v>
      </c>
      <c r="C4" s="229" t="s">
        <v>921</v>
      </c>
      <c r="D4" s="230" t="s">
        <v>922</v>
      </c>
      <c r="E4" s="14"/>
      <c r="F4" s="14"/>
      <c r="G4" s="14"/>
      <c r="H4" s="14"/>
      <c r="I4" s="14"/>
      <c r="J4" s="14"/>
      <c r="K4" s="14"/>
      <c r="L4" s="14"/>
      <c r="M4" s="14"/>
      <c r="N4" s="14"/>
      <c r="O4" s="14"/>
      <c r="P4" s="14"/>
      <c r="Q4" s="14"/>
      <c r="R4" s="14"/>
      <c r="S4" s="14"/>
      <c r="T4" s="14"/>
      <c r="U4" s="14"/>
    </row>
    <row r="5" spans="1:21" ht="101.25">
      <c r="A5" s="227" t="s">
        <v>923</v>
      </c>
      <c r="B5" s="231" t="s">
        <v>924</v>
      </c>
      <c r="C5" s="232" t="s">
        <v>925</v>
      </c>
      <c r="D5" s="233" t="s">
        <v>926</v>
      </c>
      <c r="E5" s="14"/>
      <c r="F5" s="14"/>
      <c r="G5" s="14"/>
      <c r="H5" s="14"/>
      <c r="I5" s="14"/>
      <c r="J5" s="14"/>
      <c r="K5" s="14"/>
      <c r="L5" s="14"/>
      <c r="M5" s="14"/>
      <c r="N5" s="14"/>
      <c r="O5" s="14"/>
      <c r="P5" s="14"/>
      <c r="Q5" s="14"/>
      <c r="R5" s="14"/>
      <c r="S5" s="14"/>
      <c r="T5" s="14"/>
      <c r="U5" s="14"/>
    </row>
    <row r="6" spans="1:21" ht="67.5">
      <c r="A6" s="227" t="s">
        <v>331</v>
      </c>
      <c r="B6" s="234" t="s">
        <v>927</v>
      </c>
      <c r="C6" s="232" t="s">
        <v>928</v>
      </c>
      <c r="D6" s="233" t="s">
        <v>929</v>
      </c>
      <c r="E6" s="14"/>
      <c r="F6" s="14"/>
      <c r="G6" s="14"/>
      <c r="H6" s="14"/>
      <c r="I6" s="14"/>
      <c r="J6" s="14"/>
      <c r="K6" s="14"/>
      <c r="L6" s="14"/>
      <c r="M6" s="14"/>
      <c r="N6" s="14"/>
      <c r="O6" s="14"/>
      <c r="P6" s="14"/>
      <c r="Q6" s="14"/>
      <c r="R6" s="14"/>
      <c r="S6" s="14"/>
      <c r="T6" s="14"/>
      <c r="U6" s="14"/>
    </row>
    <row r="7" spans="1:21" ht="101.25">
      <c r="A7" s="227" t="s">
        <v>930</v>
      </c>
      <c r="B7" s="235" t="s">
        <v>931</v>
      </c>
      <c r="C7" s="232" t="s">
        <v>932</v>
      </c>
      <c r="D7" s="233" t="s">
        <v>933</v>
      </c>
      <c r="E7" s="14"/>
      <c r="F7" s="14"/>
      <c r="G7" s="14"/>
      <c r="H7" s="14"/>
      <c r="I7" s="14"/>
      <c r="J7" s="14"/>
      <c r="K7" s="14"/>
      <c r="L7" s="14"/>
      <c r="M7" s="14"/>
      <c r="N7" s="14"/>
      <c r="O7" s="14"/>
      <c r="P7" s="14"/>
      <c r="Q7" s="14"/>
      <c r="R7" s="14"/>
      <c r="S7" s="14"/>
      <c r="T7" s="14"/>
      <c r="U7" s="14"/>
    </row>
    <row r="8" spans="1:21" ht="67.5">
      <c r="A8" s="227" t="s">
        <v>934</v>
      </c>
      <c r="B8" s="236" t="s">
        <v>935</v>
      </c>
      <c r="C8" s="232" t="s">
        <v>936</v>
      </c>
      <c r="D8" s="233" t="s">
        <v>937</v>
      </c>
      <c r="E8" s="14"/>
      <c r="F8" s="14"/>
      <c r="G8" s="14"/>
      <c r="H8" s="14"/>
      <c r="I8" s="14"/>
      <c r="J8" s="14"/>
      <c r="K8" s="14"/>
      <c r="L8" s="14"/>
      <c r="M8" s="14"/>
      <c r="N8" s="14"/>
      <c r="O8" s="14"/>
      <c r="P8" s="14"/>
      <c r="Q8" s="14"/>
      <c r="R8" s="14"/>
      <c r="S8" s="14"/>
      <c r="T8" s="14"/>
      <c r="U8" s="14"/>
    </row>
    <row r="9" spans="1:21" ht="20.25">
      <c r="A9" s="227"/>
      <c r="B9" s="227"/>
      <c r="C9" s="237"/>
      <c r="D9" s="237"/>
      <c r="E9" s="14"/>
      <c r="F9" s="14"/>
      <c r="G9" s="14"/>
      <c r="H9" s="14"/>
      <c r="I9" s="14"/>
      <c r="J9" s="14"/>
      <c r="K9" s="14"/>
      <c r="L9" s="14"/>
      <c r="M9" s="14"/>
      <c r="N9" s="14"/>
      <c r="O9" s="14"/>
      <c r="P9" s="14"/>
      <c r="Q9" s="14"/>
      <c r="R9" s="14"/>
      <c r="S9" s="14"/>
      <c r="T9" s="14"/>
      <c r="U9" s="14"/>
    </row>
    <row r="10" spans="1:21" ht="16.5">
      <c r="A10" s="227"/>
      <c r="B10" s="267"/>
      <c r="C10" s="267"/>
      <c r="D10" s="267"/>
      <c r="E10" s="227"/>
      <c r="F10" s="14"/>
      <c r="G10" s="14"/>
      <c r="H10" s="14"/>
      <c r="I10" s="14"/>
      <c r="J10" s="14"/>
      <c r="K10" s="14"/>
      <c r="L10" s="14"/>
      <c r="M10" s="14"/>
      <c r="N10" s="14"/>
      <c r="O10" s="14"/>
      <c r="P10" s="14"/>
      <c r="Q10" s="14"/>
      <c r="R10" s="14"/>
      <c r="S10" s="14"/>
      <c r="T10" s="14"/>
      <c r="U10" s="14"/>
    </row>
    <row r="11" spans="1:21">
      <c r="A11" s="227"/>
      <c r="B11" s="227" t="s">
        <v>938</v>
      </c>
      <c r="C11" s="227" t="s">
        <v>939</v>
      </c>
      <c r="D11" s="227" t="s">
        <v>213</v>
      </c>
      <c r="E11" s="227"/>
      <c r="F11" s="14"/>
      <c r="G11" s="14"/>
      <c r="H11" s="14"/>
      <c r="I11" s="14"/>
      <c r="J11" s="14"/>
      <c r="K11" s="14"/>
      <c r="L11" s="14"/>
      <c r="M11" s="14"/>
      <c r="N11" s="14"/>
      <c r="O11" s="14"/>
      <c r="P11" s="14"/>
      <c r="Q11" s="14"/>
      <c r="R11" s="14"/>
      <c r="S11" s="14"/>
      <c r="T11" s="14"/>
      <c r="U11" s="14"/>
    </row>
    <row r="12" spans="1:21">
      <c r="A12" s="227"/>
      <c r="B12" s="227" t="s">
        <v>940</v>
      </c>
      <c r="C12" s="227" t="s">
        <v>941</v>
      </c>
      <c r="D12" s="227" t="s">
        <v>223</v>
      </c>
      <c r="E12" s="227"/>
      <c r="F12" s="14"/>
      <c r="G12" s="14"/>
      <c r="H12" s="14"/>
      <c r="I12" s="14"/>
      <c r="J12" s="14"/>
      <c r="K12" s="14"/>
      <c r="L12" s="14"/>
      <c r="M12" s="14"/>
      <c r="N12" s="14"/>
      <c r="O12" s="14"/>
      <c r="P12" s="14"/>
      <c r="Q12" s="14"/>
      <c r="R12" s="14"/>
      <c r="S12" s="14"/>
      <c r="T12" s="14"/>
      <c r="U12" s="14"/>
    </row>
    <row r="13" spans="1:21">
      <c r="A13" s="227"/>
      <c r="B13" s="227"/>
      <c r="C13" s="227" t="s">
        <v>942</v>
      </c>
      <c r="D13" s="227" t="s">
        <v>197</v>
      </c>
      <c r="E13" s="227"/>
      <c r="F13" s="14"/>
      <c r="G13" s="14"/>
      <c r="H13" s="14"/>
      <c r="I13" s="14"/>
      <c r="J13" s="14"/>
      <c r="K13" s="14"/>
      <c r="L13" s="14"/>
      <c r="M13" s="14"/>
      <c r="N13" s="14"/>
      <c r="O13" s="14"/>
      <c r="P13" s="14"/>
      <c r="Q13" s="14"/>
      <c r="R13" s="14"/>
      <c r="S13" s="14"/>
      <c r="T13" s="14"/>
      <c r="U13" s="14"/>
    </row>
    <row r="14" spans="1:21">
      <c r="A14" s="227"/>
      <c r="B14" s="227"/>
      <c r="C14" s="227" t="s">
        <v>943</v>
      </c>
      <c r="D14" s="227" t="s">
        <v>166</v>
      </c>
      <c r="E14" s="227"/>
      <c r="F14" s="14"/>
      <c r="G14" s="14"/>
      <c r="H14" s="14"/>
      <c r="I14" s="14"/>
      <c r="J14" s="14"/>
      <c r="K14" s="14"/>
      <c r="L14" s="14"/>
      <c r="M14" s="14"/>
      <c r="N14" s="14"/>
      <c r="O14" s="14"/>
      <c r="P14" s="14"/>
      <c r="Q14" s="14"/>
      <c r="R14" s="14"/>
      <c r="S14" s="14"/>
      <c r="T14" s="14"/>
      <c r="U14" s="14"/>
    </row>
    <row r="15" spans="1:21">
      <c r="A15" s="227"/>
      <c r="B15" s="227"/>
      <c r="C15" s="227" t="s">
        <v>944</v>
      </c>
      <c r="D15" s="227" t="s">
        <v>302</v>
      </c>
      <c r="E15" s="227"/>
      <c r="F15" s="14"/>
      <c r="G15" s="14"/>
      <c r="H15" s="14"/>
      <c r="I15" s="14"/>
      <c r="J15" s="14"/>
      <c r="K15" s="14"/>
      <c r="L15" s="14"/>
      <c r="M15" s="14"/>
      <c r="N15" s="14"/>
      <c r="O15" s="14"/>
      <c r="P15" s="14"/>
      <c r="Q15" s="14"/>
      <c r="R15" s="14"/>
      <c r="S15" s="14"/>
      <c r="T15" s="14"/>
      <c r="U15" s="14"/>
    </row>
    <row r="16" spans="1:21">
      <c r="A16" s="227"/>
      <c r="B16" s="227"/>
      <c r="C16" s="227"/>
      <c r="D16" s="227"/>
      <c r="E16" s="227"/>
      <c r="F16" s="14"/>
      <c r="G16" s="14"/>
      <c r="H16" s="14"/>
      <c r="I16" s="14"/>
      <c r="J16" s="14"/>
      <c r="K16" s="14"/>
      <c r="L16" s="14"/>
      <c r="M16" s="14"/>
      <c r="N16" s="14"/>
      <c r="O16" s="14"/>
    </row>
    <row r="17" spans="1:15">
      <c r="A17" s="227"/>
      <c r="B17" s="227"/>
      <c r="C17" s="227"/>
      <c r="D17" s="227"/>
      <c r="E17" s="227"/>
      <c r="F17" s="14"/>
      <c r="G17" s="14"/>
      <c r="H17" s="14"/>
      <c r="I17" s="14"/>
      <c r="J17" s="14"/>
      <c r="K17" s="14"/>
      <c r="L17" s="14"/>
      <c r="M17" s="14"/>
      <c r="N17" s="14"/>
      <c r="O17" s="14"/>
    </row>
    <row r="18" spans="1:15">
      <c r="A18" s="227"/>
      <c r="B18" s="227"/>
      <c r="C18" s="227"/>
      <c r="D18" s="227"/>
      <c r="E18" s="227"/>
      <c r="F18" s="14"/>
      <c r="G18" s="14"/>
      <c r="H18" s="14"/>
      <c r="I18" s="14"/>
      <c r="J18" s="14"/>
      <c r="K18" s="14"/>
      <c r="L18" s="14"/>
      <c r="M18" s="14"/>
      <c r="N18" s="14"/>
      <c r="O18" s="14"/>
    </row>
    <row r="19" spans="1:15">
      <c r="A19" s="227"/>
      <c r="B19" s="227"/>
      <c r="C19" s="227"/>
      <c r="D19" s="227"/>
      <c r="E19" s="227"/>
      <c r="F19" s="14"/>
      <c r="G19" s="14"/>
      <c r="H19" s="14"/>
      <c r="I19" s="14"/>
      <c r="J19" s="14"/>
      <c r="K19" s="14"/>
      <c r="L19" s="14"/>
      <c r="M19" s="14"/>
      <c r="N19" s="14"/>
      <c r="O19" s="14"/>
    </row>
    <row r="20" spans="1:15">
      <c r="A20" s="227"/>
      <c r="B20" s="262"/>
      <c r="C20" s="262"/>
      <c r="D20" s="262"/>
      <c r="E20" s="262"/>
      <c r="F20" s="14"/>
      <c r="G20" s="14"/>
      <c r="H20" s="14"/>
      <c r="I20" s="14"/>
      <c r="J20" s="14"/>
      <c r="K20" s="14"/>
      <c r="L20" s="14"/>
      <c r="M20" s="14"/>
      <c r="N20" s="14"/>
      <c r="O20" s="14"/>
    </row>
    <row r="21" spans="1:15">
      <c r="A21" s="227"/>
      <c r="B21" s="262"/>
      <c r="C21" s="262"/>
      <c r="D21" s="262"/>
      <c r="E21" s="262"/>
      <c r="F21" s="14"/>
      <c r="G21" s="14"/>
      <c r="H21" s="14"/>
      <c r="I21" s="14"/>
      <c r="J21" s="14"/>
      <c r="K21" s="14"/>
      <c r="L21" s="14"/>
      <c r="M21" s="14"/>
      <c r="N21" s="14"/>
      <c r="O21" s="14"/>
    </row>
    <row r="22" spans="1:15" ht="20.25">
      <c r="A22" s="227"/>
      <c r="B22" s="262"/>
      <c r="C22" s="264"/>
      <c r="D22" s="264"/>
      <c r="E22" s="262"/>
      <c r="F22" s="14"/>
      <c r="G22" s="14"/>
      <c r="H22" s="14"/>
      <c r="I22" s="14"/>
      <c r="J22" s="14"/>
      <c r="K22" s="14"/>
      <c r="L22" s="14"/>
      <c r="M22" s="14"/>
      <c r="N22" s="14"/>
      <c r="O22" s="14"/>
    </row>
    <row r="23" spans="1:15" ht="20.25">
      <c r="A23" s="227"/>
      <c r="B23" s="262"/>
      <c r="C23" s="264"/>
      <c r="D23" s="264"/>
      <c r="E23" s="262"/>
      <c r="F23" s="14"/>
      <c r="G23" s="14"/>
      <c r="H23" s="14"/>
      <c r="I23" s="14"/>
      <c r="J23" s="14"/>
      <c r="K23" s="14"/>
      <c r="L23" s="14"/>
      <c r="M23" s="14"/>
      <c r="N23" s="14"/>
      <c r="O23" s="14"/>
    </row>
    <row r="24" spans="1:15" ht="20.25">
      <c r="A24" s="227"/>
      <c r="B24" s="262"/>
      <c r="C24" s="264"/>
      <c r="D24" s="264"/>
      <c r="E24" s="262"/>
      <c r="F24" s="14"/>
      <c r="G24" s="14"/>
      <c r="H24" s="14"/>
      <c r="I24" s="14"/>
      <c r="J24" s="14"/>
      <c r="K24" s="14"/>
      <c r="L24" s="14"/>
      <c r="M24" s="14"/>
      <c r="N24" s="14"/>
      <c r="O24" s="14"/>
    </row>
    <row r="25" spans="1:15" ht="20.25">
      <c r="A25" s="227"/>
      <c r="B25" s="262"/>
      <c r="C25" s="264"/>
      <c r="D25" s="264"/>
      <c r="E25" s="262"/>
      <c r="F25" s="14"/>
      <c r="G25" s="14"/>
      <c r="H25" s="14"/>
      <c r="I25" s="14"/>
      <c r="J25" s="14"/>
      <c r="K25" s="14"/>
      <c r="L25" s="14"/>
      <c r="M25" s="14"/>
      <c r="N25" s="14"/>
      <c r="O25" s="14"/>
    </row>
    <row r="26" spans="1:15" ht="20.25">
      <c r="A26" s="227"/>
      <c r="B26" s="262"/>
      <c r="C26" s="264"/>
      <c r="D26" s="264"/>
      <c r="E26" s="262"/>
      <c r="F26" s="14"/>
      <c r="G26" s="14"/>
      <c r="H26" s="14"/>
      <c r="I26" s="14"/>
      <c r="J26" s="14"/>
      <c r="K26" s="14"/>
      <c r="L26" s="14"/>
      <c r="M26" s="14"/>
      <c r="N26" s="14"/>
      <c r="O26" s="14"/>
    </row>
    <row r="27" spans="1:15" ht="20.25">
      <c r="A27" s="227"/>
      <c r="B27" s="262"/>
      <c r="C27" s="264"/>
      <c r="D27" s="264"/>
      <c r="E27" s="262"/>
      <c r="F27" s="14"/>
      <c r="G27" s="14"/>
      <c r="H27" s="14"/>
      <c r="I27" s="14"/>
      <c r="J27" s="14"/>
      <c r="K27" s="14"/>
      <c r="L27" s="14"/>
      <c r="M27" s="14"/>
      <c r="N27" s="14"/>
      <c r="O27" s="14"/>
    </row>
    <row r="28" spans="1:15" ht="20.25">
      <c r="A28" s="227"/>
      <c r="B28" s="262"/>
      <c r="C28" s="264"/>
      <c r="D28" s="264"/>
      <c r="E28" s="262"/>
      <c r="F28" s="14"/>
      <c r="G28" s="14"/>
      <c r="H28" s="14"/>
      <c r="I28" s="14"/>
      <c r="J28" s="14"/>
      <c r="K28" s="14"/>
      <c r="L28" s="14"/>
      <c r="M28" s="14"/>
      <c r="N28" s="14"/>
      <c r="O28" s="14"/>
    </row>
    <row r="29" spans="1:15" ht="20.25">
      <c r="A29" s="227"/>
      <c r="B29" s="262"/>
      <c r="C29" s="264"/>
      <c r="D29" s="264"/>
      <c r="E29" s="262"/>
      <c r="F29" s="14"/>
      <c r="G29" s="14"/>
      <c r="H29" s="14"/>
      <c r="I29" s="14"/>
      <c r="J29" s="14"/>
      <c r="K29" s="14"/>
      <c r="L29" s="14"/>
      <c r="M29" s="14"/>
      <c r="N29" s="14"/>
      <c r="O29" s="14"/>
    </row>
    <row r="30" spans="1:15" ht="20.25">
      <c r="A30" s="227"/>
      <c r="B30" s="262"/>
      <c r="C30" s="264"/>
      <c r="D30" s="264"/>
      <c r="E30" s="262"/>
      <c r="F30" s="14"/>
      <c r="G30" s="14"/>
      <c r="H30" s="14"/>
      <c r="I30" s="14"/>
      <c r="J30" s="14"/>
      <c r="K30" s="14"/>
      <c r="L30" s="14"/>
      <c r="M30" s="14"/>
      <c r="N30" s="14"/>
      <c r="O30" s="14"/>
    </row>
    <row r="31" spans="1:15" ht="20.25">
      <c r="A31" s="227"/>
      <c r="B31" s="262"/>
      <c r="C31" s="264"/>
      <c r="D31" s="264"/>
      <c r="E31" s="262"/>
      <c r="F31" s="14"/>
      <c r="G31" s="14"/>
      <c r="H31" s="14"/>
      <c r="I31" s="14"/>
      <c r="J31" s="14"/>
      <c r="K31" s="14"/>
      <c r="L31" s="14"/>
      <c r="M31" s="14"/>
      <c r="N31" s="14"/>
      <c r="O31" s="14"/>
    </row>
    <row r="32" spans="1:15" ht="20.25">
      <c r="A32" s="227"/>
      <c r="B32" s="262"/>
      <c r="C32" s="264"/>
      <c r="D32" s="264"/>
      <c r="E32" s="262"/>
      <c r="F32" s="14"/>
      <c r="G32" s="14"/>
      <c r="H32" s="14"/>
      <c r="I32" s="14"/>
      <c r="J32" s="14"/>
      <c r="K32" s="14"/>
      <c r="L32" s="14"/>
      <c r="M32" s="14"/>
      <c r="N32" s="14"/>
      <c r="O32" s="14"/>
    </row>
    <row r="33" spans="1:15" ht="20.25">
      <c r="A33" s="227"/>
      <c r="B33" s="262"/>
      <c r="C33" s="264"/>
      <c r="D33" s="264"/>
      <c r="E33" s="262"/>
      <c r="F33" s="14"/>
      <c r="G33" s="14"/>
      <c r="H33" s="14"/>
      <c r="I33" s="14"/>
      <c r="J33" s="14"/>
      <c r="K33" s="14"/>
      <c r="L33" s="14"/>
      <c r="M33" s="14"/>
      <c r="N33" s="14"/>
      <c r="O33" s="14"/>
    </row>
    <row r="34" spans="1:15" ht="20.25">
      <c r="A34" s="227"/>
      <c r="B34" s="262"/>
      <c r="C34" s="264"/>
      <c r="D34" s="264"/>
      <c r="E34" s="262"/>
      <c r="F34" s="14"/>
      <c r="G34" s="14"/>
      <c r="H34" s="14"/>
      <c r="I34" s="14"/>
      <c r="J34" s="14"/>
      <c r="K34" s="14"/>
      <c r="L34" s="14"/>
      <c r="M34" s="14"/>
      <c r="N34" s="14"/>
      <c r="O34" s="14"/>
    </row>
    <row r="35" spans="1:15" ht="20.25">
      <c r="A35" s="227"/>
      <c r="B35" s="262"/>
      <c r="C35" s="264"/>
      <c r="D35" s="264"/>
      <c r="E35" s="262"/>
      <c r="F35" s="14"/>
      <c r="G35" s="14"/>
      <c r="H35" s="14"/>
      <c r="I35" s="14"/>
      <c r="J35" s="14"/>
      <c r="K35" s="14"/>
      <c r="L35" s="14"/>
      <c r="M35" s="14"/>
      <c r="N35" s="14"/>
      <c r="O35" s="14"/>
    </row>
    <row r="36" spans="1:15" ht="20.25">
      <c r="A36" s="227"/>
      <c r="B36" s="262"/>
      <c r="C36" s="264"/>
      <c r="D36" s="264"/>
      <c r="E36" s="262"/>
      <c r="F36" s="14"/>
      <c r="G36" s="14"/>
      <c r="H36" s="14"/>
      <c r="I36" s="14"/>
      <c r="J36" s="14"/>
      <c r="K36" s="14"/>
      <c r="L36" s="14"/>
      <c r="M36" s="14"/>
      <c r="N36" s="14"/>
      <c r="O36" s="14"/>
    </row>
    <row r="37" spans="1:15" ht="20.25">
      <c r="A37" s="227"/>
      <c r="B37" s="227"/>
      <c r="C37" s="237"/>
      <c r="D37" s="237"/>
      <c r="E37" s="14"/>
      <c r="F37" s="14"/>
      <c r="G37" s="14"/>
      <c r="H37" s="14"/>
      <c r="I37" s="14"/>
      <c r="J37" s="14"/>
      <c r="K37" s="14"/>
      <c r="L37" s="14"/>
      <c r="M37" s="14"/>
      <c r="N37" s="14"/>
      <c r="O37" s="14"/>
    </row>
    <row r="38" spans="1:15" ht="20.25">
      <c r="A38" s="227"/>
      <c r="B38" s="227"/>
      <c r="C38" s="237"/>
      <c r="D38" s="237"/>
      <c r="E38" s="14"/>
      <c r="F38" s="14"/>
      <c r="G38" s="14"/>
      <c r="H38" s="14"/>
      <c r="I38" s="14"/>
      <c r="J38" s="14"/>
      <c r="K38" s="14"/>
      <c r="L38" s="14"/>
      <c r="M38" s="14"/>
      <c r="N38" s="14"/>
      <c r="O38" s="14"/>
    </row>
    <row r="39" spans="1:15" ht="20.25">
      <c r="A39" s="227"/>
      <c r="B39" s="227"/>
      <c r="C39" s="237"/>
      <c r="D39" s="237"/>
      <c r="E39" s="14"/>
      <c r="F39" s="14"/>
      <c r="G39" s="14"/>
      <c r="H39" s="14"/>
      <c r="I39" s="14"/>
      <c r="J39" s="14"/>
      <c r="K39" s="14"/>
      <c r="L39" s="14"/>
      <c r="M39" s="14"/>
      <c r="N39" s="14"/>
      <c r="O39" s="14"/>
    </row>
    <row r="40" spans="1:15" ht="20.25">
      <c r="A40" s="227"/>
      <c r="B40" s="227"/>
      <c r="C40" s="237"/>
      <c r="D40" s="237"/>
      <c r="E40" s="14"/>
      <c r="F40" s="14"/>
      <c r="G40" s="14"/>
      <c r="H40" s="14"/>
      <c r="I40" s="14"/>
      <c r="J40" s="14"/>
      <c r="K40" s="14"/>
      <c r="L40" s="14"/>
      <c r="M40" s="14"/>
      <c r="N40" s="14"/>
      <c r="O40" s="14"/>
    </row>
    <row r="41" spans="1:15" ht="20.25">
      <c r="A41" s="227"/>
      <c r="B41" s="227"/>
      <c r="C41" s="237"/>
      <c r="D41" s="237"/>
      <c r="E41" s="14"/>
      <c r="F41" s="14"/>
      <c r="G41" s="14"/>
      <c r="H41" s="14"/>
      <c r="I41" s="14"/>
      <c r="J41" s="14"/>
      <c r="K41" s="14"/>
      <c r="L41" s="14"/>
      <c r="M41" s="14"/>
      <c r="N41" s="14"/>
      <c r="O41" s="14"/>
    </row>
    <row r="42" spans="1:15" ht="20.25">
      <c r="A42" s="227"/>
      <c r="B42" s="227"/>
      <c r="C42" s="237"/>
      <c r="D42" s="237"/>
      <c r="E42" s="14"/>
      <c r="F42" s="14"/>
      <c r="G42" s="14"/>
      <c r="H42" s="14"/>
      <c r="I42" s="14"/>
      <c r="J42" s="14"/>
      <c r="K42" s="14"/>
      <c r="L42" s="14"/>
      <c r="M42" s="14"/>
      <c r="N42" s="14"/>
      <c r="O42" s="14"/>
    </row>
    <row r="43" spans="1:15" ht="20.25">
      <c r="A43" s="227"/>
      <c r="B43" s="227"/>
      <c r="C43" s="237"/>
      <c r="D43" s="237"/>
      <c r="E43" s="14"/>
      <c r="F43" s="14"/>
      <c r="G43" s="14"/>
      <c r="H43" s="14"/>
      <c r="I43" s="14"/>
      <c r="J43" s="14"/>
      <c r="K43" s="14"/>
      <c r="L43" s="14"/>
      <c r="M43" s="14"/>
      <c r="N43" s="14"/>
      <c r="O43" s="14"/>
    </row>
    <row r="44" spans="1:15" ht="20.25">
      <c r="A44" s="227"/>
      <c r="B44" s="227"/>
      <c r="C44" s="237"/>
      <c r="D44" s="237"/>
      <c r="E44" s="14"/>
      <c r="F44" s="14"/>
      <c r="G44" s="14"/>
      <c r="H44" s="14"/>
      <c r="I44" s="14"/>
      <c r="J44" s="14"/>
      <c r="K44" s="14"/>
      <c r="L44" s="14"/>
      <c r="M44" s="14"/>
      <c r="N44" s="14"/>
      <c r="O44" s="14"/>
    </row>
    <row r="45" spans="1:15" ht="20.25">
      <c r="A45" s="227"/>
      <c r="B45" s="227"/>
      <c r="C45" s="237"/>
      <c r="D45" s="237"/>
      <c r="E45" s="14"/>
      <c r="F45" s="14"/>
      <c r="G45" s="14"/>
      <c r="H45" s="14"/>
      <c r="I45" s="14"/>
      <c r="J45" s="14"/>
      <c r="K45" s="14"/>
      <c r="L45" s="14"/>
      <c r="M45" s="14"/>
      <c r="N45" s="14"/>
      <c r="O45" s="14"/>
    </row>
    <row r="46" spans="1:15" ht="20.25">
      <c r="A46" s="227"/>
      <c r="B46" s="227"/>
      <c r="C46" s="237"/>
      <c r="D46" s="237"/>
      <c r="E46" s="14"/>
      <c r="F46" s="14"/>
      <c r="G46" s="14"/>
      <c r="H46" s="14"/>
      <c r="I46" s="14"/>
      <c r="J46" s="14"/>
      <c r="K46" s="14"/>
      <c r="L46" s="14"/>
      <c r="M46" s="14"/>
      <c r="N46" s="14"/>
      <c r="O46" s="14"/>
    </row>
    <row r="47" spans="1:15" ht="20.25">
      <c r="A47" s="227"/>
      <c r="B47" s="227"/>
      <c r="C47" s="237"/>
      <c r="D47" s="237"/>
      <c r="E47" s="14"/>
      <c r="F47" s="14"/>
      <c r="G47" s="14"/>
      <c r="H47" s="14"/>
      <c r="I47" s="14"/>
      <c r="J47" s="14"/>
      <c r="K47" s="14"/>
      <c r="L47" s="14"/>
      <c r="M47" s="14"/>
      <c r="N47" s="14"/>
      <c r="O47" s="14"/>
    </row>
    <row r="48" spans="1:15" ht="20.25">
      <c r="A48" s="227"/>
      <c r="B48" s="227"/>
      <c r="C48" s="237"/>
      <c r="D48" s="237"/>
      <c r="E48" s="14"/>
      <c r="F48" s="14"/>
      <c r="G48" s="14"/>
      <c r="H48" s="14"/>
      <c r="I48" s="14"/>
      <c r="J48" s="14"/>
      <c r="K48" s="14"/>
      <c r="L48" s="14"/>
      <c r="M48" s="14"/>
      <c r="N48" s="14"/>
      <c r="O48" s="14"/>
    </row>
    <row r="49" spans="1:15" ht="20.25">
      <c r="A49" s="227"/>
      <c r="B49" s="227"/>
      <c r="C49" s="237"/>
      <c r="D49" s="237"/>
      <c r="E49" s="14"/>
      <c r="F49" s="14"/>
      <c r="G49" s="14"/>
      <c r="H49" s="14"/>
      <c r="I49" s="14"/>
      <c r="J49" s="14"/>
      <c r="K49" s="14"/>
      <c r="L49" s="14"/>
      <c r="M49" s="14"/>
      <c r="N49" s="14"/>
      <c r="O49" s="14"/>
    </row>
    <row r="50" spans="1:15" ht="20.25">
      <c r="A50" s="227"/>
      <c r="B50" s="227"/>
      <c r="C50" s="237"/>
      <c r="D50" s="237"/>
      <c r="E50" s="14"/>
      <c r="F50" s="14"/>
      <c r="G50" s="14"/>
      <c r="H50" s="14"/>
      <c r="I50" s="14"/>
      <c r="J50" s="14"/>
      <c r="K50" s="14"/>
      <c r="L50" s="14"/>
      <c r="M50" s="14"/>
      <c r="N50" s="14"/>
      <c r="O50" s="14"/>
    </row>
    <row r="51" spans="1:15" ht="20.25">
      <c r="A51" s="227"/>
      <c r="B51" s="227"/>
      <c r="C51" s="237"/>
      <c r="D51" s="237"/>
      <c r="E51" s="14"/>
      <c r="F51" s="14"/>
      <c r="G51" s="14"/>
      <c r="H51" s="14"/>
      <c r="I51" s="14"/>
      <c r="J51" s="14"/>
      <c r="K51" s="14"/>
      <c r="L51" s="14"/>
      <c r="M51" s="14"/>
      <c r="N51" s="14"/>
      <c r="O51" s="14"/>
    </row>
    <row r="52" spans="1:15" ht="20.25">
      <c r="A52" s="227"/>
      <c r="B52" s="238"/>
      <c r="C52" s="239"/>
      <c r="D52" s="239"/>
    </row>
    <row r="53" spans="1:15" ht="20.25">
      <c r="A53" s="227"/>
      <c r="B53" s="238"/>
      <c r="C53" s="239"/>
      <c r="D53" s="239"/>
    </row>
    <row r="54" spans="1:15" ht="20.25">
      <c r="A54" s="227"/>
      <c r="B54" s="238"/>
      <c r="C54" s="239"/>
      <c r="D54" s="239"/>
    </row>
    <row r="55" spans="1:15" ht="20.25">
      <c r="A55" s="227"/>
      <c r="B55" s="238"/>
      <c r="C55" s="239"/>
      <c r="D55" s="239"/>
    </row>
    <row r="56" spans="1:15" ht="20.25">
      <c r="A56" s="227"/>
      <c r="B56" s="238"/>
      <c r="C56" s="239"/>
      <c r="D56" s="239"/>
    </row>
    <row r="57" spans="1:15" ht="20.25">
      <c r="A57" s="227"/>
      <c r="B57" s="238"/>
      <c r="C57" s="239"/>
      <c r="D57" s="239"/>
    </row>
    <row r="58" spans="1:15" ht="20.25">
      <c r="A58" s="227"/>
      <c r="B58" s="238"/>
      <c r="C58" s="239"/>
      <c r="D58" s="239"/>
    </row>
    <row r="59" spans="1:15" ht="20.25">
      <c r="A59" s="227"/>
      <c r="B59" s="238"/>
      <c r="C59" s="239"/>
      <c r="D59" s="239"/>
    </row>
    <row r="60" spans="1:15" ht="20.25">
      <c r="A60" s="227"/>
      <c r="B60" s="238"/>
      <c r="C60" s="239"/>
      <c r="D60" s="239"/>
    </row>
    <row r="61" spans="1:15" ht="20.25">
      <c r="A61" s="227"/>
      <c r="B61" s="238"/>
      <c r="C61" s="239"/>
      <c r="D61" s="239"/>
    </row>
    <row r="62" spans="1:15" ht="20.25">
      <c r="A62" s="227"/>
      <c r="B62" s="238"/>
      <c r="C62" s="239"/>
      <c r="D62" s="239"/>
    </row>
    <row r="63" spans="1:15" ht="20.25">
      <c r="A63" s="227"/>
      <c r="B63" s="238"/>
      <c r="C63" s="239"/>
      <c r="D63" s="239"/>
    </row>
    <row r="64" spans="1:15" ht="20.25">
      <c r="A64" s="227"/>
      <c r="B64" s="238"/>
      <c r="C64" s="239"/>
      <c r="D64" s="239"/>
    </row>
    <row r="65" spans="1:4" ht="20.25">
      <c r="A65" s="227"/>
      <c r="B65" s="238"/>
      <c r="C65" s="239"/>
      <c r="D65" s="239"/>
    </row>
    <row r="66" spans="1:4" ht="20.25">
      <c r="A66" s="227"/>
      <c r="B66" s="238"/>
      <c r="C66" s="239"/>
      <c r="D66" s="239"/>
    </row>
    <row r="67" spans="1:4" ht="20.25">
      <c r="A67" s="227"/>
      <c r="B67" s="238"/>
      <c r="C67" s="239"/>
      <c r="D67" s="239"/>
    </row>
    <row r="68" spans="1:4" ht="20.25">
      <c r="A68" s="227"/>
      <c r="B68" s="238"/>
      <c r="C68" s="239"/>
      <c r="D68" s="239"/>
    </row>
    <row r="69" spans="1:4" ht="20.25">
      <c r="A69" s="227"/>
      <c r="B69" s="238"/>
      <c r="C69" s="239"/>
      <c r="D69" s="239"/>
    </row>
    <row r="70" spans="1:4" ht="20.25">
      <c r="A70" s="227"/>
      <c r="B70" s="238"/>
      <c r="C70" s="239"/>
      <c r="D70" s="239"/>
    </row>
    <row r="71" spans="1:4" ht="20.25">
      <c r="A71" s="227"/>
      <c r="B71" s="238"/>
      <c r="C71" s="239"/>
      <c r="D71" s="239"/>
    </row>
    <row r="72" spans="1:4" ht="20.25">
      <c r="A72" s="227"/>
      <c r="B72" s="238"/>
      <c r="C72" s="239"/>
      <c r="D72" s="239"/>
    </row>
    <row r="73" spans="1:4" ht="20.25">
      <c r="A73" s="227"/>
      <c r="B73" s="238"/>
      <c r="C73" s="239"/>
      <c r="D73" s="239"/>
    </row>
    <row r="74" spans="1:4" ht="20.25">
      <c r="A74" s="227"/>
      <c r="B74" s="238"/>
      <c r="C74" s="239"/>
      <c r="D74" s="239"/>
    </row>
    <row r="75" spans="1:4" ht="20.25">
      <c r="A75" s="227"/>
      <c r="B75" s="238"/>
      <c r="C75" s="239"/>
      <c r="D75" s="239"/>
    </row>
    <row r="76" spans="1:4" ht="20.25">
      <c r="A76" s="227"/>
      <c r="B76" s="238"/>
      <c r="C76" s="239"/>
      <c r="D76" s="239"/>
    </row>
    <row r="77" spans="1:4" ht="20.25">
      <c r="A77" s="227"/>
      <c r="B77" s="238"/>
      <c r="C77" s="239"/>
      <c r="D77" s="239"/>
    </row>
    <row r="78" spans="1:4" ht="20.25">
      <c r="A78" s="227"/>
      <c r="B78" s="238"/>
      <c r="C78" s="239"/>
      <c r="D78" s="239"/>
    </row>
    <row r="79" spans="1:4" ht="20.25">
      <c r="A79" s="227"/>
      <c r="B79" s="238"/>
      <c r="C79" s="239"/>
      <c r="D79" s="239"/>
    </row>
    <row r="80" spans="1:4" ht="20.25">
      <c r="A80" s="227"/>
      <c r="B80" s="238"/>
      <c r="C80" s="239"/>
      <c r="D80" s="239"/>
    </row>
    <row r="81" spans="1:4" ht="20.25">
      <c r="A81" s="227"/>
      <c r="B81" s="238"/>
      <c r="C81" s="239"/>
      <c r="D81" s="239"/>
    </row>
    <row r="82" spans="1:4" ht="20.25">
      <c r="A82" s="227"/>
      <c r="B82" s="238"/>
      <c r="C82" s="239"/>
      <c r="D82" s="239"/>
    </row>
    <row r="83" spans="1:4" ht="20.25">
      <c r="A83" s="227"/>
      <c r="B83" s="238"/>
      <c r="C83" s="239"/>
      <c r="D83" s="239"/>
    </row>
    <row r="84" spans="1:4" ht="20.25">
      <c r="A84" s="227"/>
      <c r="B84" s="238"/>
      <c r="C84" s="239"/>
      <c r="D84" s="239"/>
    </row>
    <row r="85" spans="1:4" ht="20.25">
      <c r="A85" s="227"/>
      <c r="B85" s="238"/>
      <c r="C85" s="239"/>
      <c r="D85" s="239"/>
    </row>
    <row r="86" spans="1:4" ht="20.25">
      <c r="A86" s="227"/>
      <c r="B86" s="238"/>
      <c r="C86" s="239"/>
      <c r="D86" s="239"/>
    </row>
    <row r="87" spans="1:4" ht="20.25">
      <c r="A87" s="227"/>
      <c r="B87" s="238"/>
      <c r="C87" s="239"/>
      <c r="D87" s="239"/>
    </row>
    <row r="88" spans="1:4" ht="20.25">
      <c r="A88" s="227"/>
      <c r="B88" s="238"/>
      <c r="C88" s="239"/>
      <c r="D88" s="239"/>
    </row>
    <row r="89" spans="1:4" ht="20.25">
      <c r="A89" s="227"/>
      <c r="B89" s="238"/>
      <c r="C89" s="239"/>
      <c r="D89" s="239"/>
    </row>
    <row r="90" spans="1:4" ht="20.25">
      <c r="A90" s="227"/>
      <c r="B90" s="238"/>
      <c r="C90" s="239"/>
      <c r="D90" s="239"/>
    </row>
    <row r="91" spans="1:4" ht="20.25">
      <c r="A91" s="227"/>
      <c r="B91" s="238"/>
      <c r="C91" s="239"/>
      <c r="D91" s="239"/>
    </row>
    <row r="92" spans="1:4" ht="20.25">
      <c r="A92" s="227"/>
      <c r="B92" s="238"/>
      <c r="C92" s="239"/>
      <c r="D92" s="239"/>
    </row>
    <row r="93" spans="1:4" ht="20.25">
      <c r="A93" s="227"/>
      <c r="B93" s="238"/>
      <c r="C93" s="239"/>
      <c r="D93" s="239"/>
    </row>
    <row r="94" spans="1:4" ht="20.25">
      <c r="A94" s="227"/>
      <c r="B94" s="238"/>
      <c r="C94" s="239"/>
      <c r="D94" s="239"/>
    </row>
    <row r="95" spans="1:4" ht="20.25">
      <c r="A95" s="227"/>
      <c r="B95" s="238"/>
      <c r="C95" s="239"/>
      <c r="D95" s="239"/>
    </row>
    <row r="96" spans="1:4" ht="20.25">
      <c r="A96" s="227"/>
      <c r="B96" s="238"/>
      <c r="C96" s="239"/>
      <c r="D96" s="239"/>
    </row>
    <row r="97" spans="1:4" ht="20.25">
      <c r="A97" s="227"/>
      <c r="B97" s="238"/>
      <c r="C97" s="239"/>
      <c r="D97" s="239"/>
    </row>
    <row r="98" spans="1:4" ht="20.25">
      <c r="A98" s="227"/>
      <c r="B98" s="238"/>
      <c r="C98" s="239"/>
      <c r="D98" s="239"/>
    </row>
    <row r="99" spans="1:4" ht="20.25">
      <c r="A99" s="227"/>
      <c r="B99" s="238"/>
      <c r="C99" s="239"/>
      <c r="D99" s="239"/>
    </row>
    <row r="100" spans="1:4" ht="20.25">
      <c r="A100" s="227"/>
      <c r="B100" s="238"/>
      <c r="C100" s="239"/>
      <c r="D100" s="239"/>
    </row>
    <row r="101" spans="1:4" ht="20.25">
      <c r="A101" s="227"/>
      <c r="B101" s="238"/>
      <c r="C101" s="239"/>
      <c r="D101" s="239"/>
    </row>
    <row r="102" spans="1:4" ht="20.25">
      <c r="A102" s="227"/>
      <c r="B102" s="238"/>
      <c r="C102" s="239"/>
      <c r="D102" s="239"/>
    </row>
    <row r="103" spans="1:4" ht="20.25">
      <c r="A103" s="227"/>
      <c r="B103" s="238"/>
      <c r="C103" s="239"/>
      <c r="D103" s="239"/>
    </row>
    <row r="104" spans="1:4" ht="20.25">
      <c r="A104" s="227"/>
      <c r="B104" s="238"/>
      <c r="C104" s="239"/>
      <c r="D104" s="239"/>
    </row>
    <row r="105" spans="1:4" ht="20.25">
      <c r="A105" s="227"/>
      <c r="B105" s="238"/>
      <c r="C105" s="239"/>
      <c r="D105" s="239"/>
    </row>
    <row r="106" spans="1:4" ht="20.25">
      <c r="A106" s="227"/>
      <c r="B106" s="238"/>
      <c r="C106" s="239"/>
      <c r="D106" s="239"/>
    </row>
    <row r="107" spans="1:4" ht="20.25">
      <c r="A107" s="227"/>
      <c r="B107" s="238"/>
      <c r="C107" s="239"/>
      <c r="D107" s="239"/>
    </row>
    <row r="108" spans="1:4" ht="20.25">
      <c r="A108" s="227"/>
      <c r="B108" s="238"/>
      <c r="C108" s="239"/>
      <c r="D108" s="239"/>
    </row>
    <row r="109" spans="1:4" ht="20.25">
      <c r="A109" s="227"/>
      <c r="B109" s="238"/>
      <c r="C109" s="239"/>
      <c r="D109" s="239"/>
    </row>
    <row r="110" spans="1:4" ht="20.25">
      <c r="A110" s="227"/>
      <c r="B110" s="238"/>
      <c r="C110" s="239"/>
      <c r="D110" s="239"/>
    </row>
    <row r="111" spans="1:4" ht="20.25">
      <c r="A111" s="227"/>
      <c r="B111" s="238"/>
      <c r="C111" s="239"/>
      <c r="D111" s="239"/>
    </row>
    <row r="112" spans="1:4" ht="20.25">
      <c r="A112" s="227"/>
      <c r="B112" s="238"/>
      <c r="C112" s="239"/>
      <c r="D112" s="239"/>
    </row>
    <row r="113" spans="1:4" ht="20.25">
      <c r="A113" s="227"/>
      <c r="B113" s="238"/>
      <c r="C113" s="239"/>
      <c r="D113" s="239"/>
    </row>
    <row r="114" spans="1:4" ht="20.25">
      <c r="A114" s="227"/>
      <c r="B114" s="238"/>
      <c r="C114" s="239"/>
      <c r="D114" s="239"/>
    </row>
    <row r="115" spans="1:4" ht="20.25">
      <c r="A115" s="227"/>
      <c r="B115" s="238"/>
      <c r="C115" s="239"/>
      <c r="D115" s="239"/>
    </row>
    <row r="116" spans="1:4" ht="20.25">
      <c r="A116" s="227"/>
      <c r="B116" s="238"/>
      <c r="C116" s="239"/>
      <c r="D116" s="239"/>
    </row>
    <row r="117" spans="1:4" ht="20.25">
      <c r="A117" s="227"/>
      <c r="B117" s="238"/>
      <c r="C117" s="239"/>
      <c r="D117" s="239"/>
    </row>
    <row r="118" spans="1:4" ht="20.25">
      <c r="A118" s="227"/>
      <c r="B118" s="238"/>
      <c r="C118" s="239"/>
      <c r="D118" s="239"/>
    </row>
    <row r="119" spans="1:4" ht="20.25">
      <c r="A119" s="227"/>
      <c r="B119" s="238"/>
      <c r="C119" s="239"/>
      <c r="D119" s="239"/>
    </row>
    <row r="120" spans="1:4" ht="20.25">
      <c r="A120" s="227"/>
      <c r="B120" s="238"/>
      <c r="C120" s="239"/>
      <c r="D120" s="239"/>
    </row>
    <row r="121" spans="1:4" ht="20.25">
      <c r="A121" s="227"/>
      <c r="B121" s="238"/>
      <c r="C121" s="239"/>
      <c r="D121" s="239"/>
    </row>
    <row r="122" spans="1:4" ht="20.25">
      <c r="A122" s="227"/>
      <c r="B122" s="238"/>
      <c r="C122" s="239"/>
      <c r="D122" s="239"/>
    </row>
    <row r="123" spans="1:4" ht="20.25">
      <c r="A123" s="227"/>
      <c r="B123" s="238"/>
      <c r="C123" s="239"/>
      <c r="D123" s="239"/>
    </row>
    <row r="124" spans="1:4" ht="20.25">
      <c r="A124" s="227"/>
      <c r="B124" s="238"/>
      <c r="C124" s="239"/>
      <c r="D124" s="239"/>
    </row>
    <row r="125" spans="1:4" ht="20.25">
      <c r="A125" s="227"/>
      <c r="B125" s="238"/>
      <c r="C125" s="239"/>
      <c r="D125" s="239"/>
    </row>
    <row r="126" spans="1:4" ht="20.25">
      <c r="A126" s="227"/>
      <c r="B126" s="238"/>
      <c r="C126" s="239"/>
      <c r="D126" s="239"/>
    </row>
    <row r="127" spans="1:4" ht="20.25">
      <c r="A127" s="227"/>
      <c r="B127" s="238"/>
      <c r="C127" s="239"/>
      <c r="D127" s="239"/>
    </row>
    <row r="128" spans="1:4" ht="20.25">
      <c r="A128" s="227"/>
      <c r="B128" s="238"/>
      <c r="C128" s="239"/>
      <c r="D128" s="239"/>
    </row>
    <row r="129" spans="1:4" ht="20.25">
      <c r="A129" s="227"/>
      <c r="B129" s="238"/>
      <c r="C129" s="239"/>
      <c r="D129" s="239"/>
    </row>
    <row r="130" spans="1:4" ht="20.25">
      <c r="A130" s="227"/>
      <c r="B130" s="238"/>
      <c r="C130" s="239"/>
      <c r="D130" s="239"/>
    </row>
    <row r="131" spans="1:4" ht="20.25">
      <c r="A131" s="227"/>
      <c r="B131" s="238"/>
      <c r="C131" s="239"/>
      <c r="D131" s="239"/>
    </row>
    <row r="132" spans="1:4" ht="20.25">
      <c r="A132" s="227"/>
      <c r="B132" s="238"/>
      <c r="C132" s="239"/>
      <c r="D132" s="239"/>
    </row>
    <row r="133" spans="1:4" ht="20.25">
      <c r="A133" s="227"/>
      <c r="B133" s="238"/>
      <c r="C133" s="239"/>
      <c r="D133" s="239"/>
    </row>
    <row r="134" spans="1:4" ht="20.25">
      <c r="A134" s="227"/>
      <c r="B134" s="238"/>
      <c r="C134" s="239"/>
      <c r="D134" s="239"/>
    </row>
    <row r="135" spans="1:4" ht="20.25">
      <c r="A135" s="227"/>
      <c r="B135" s="238"/>
      <c r="C135" s="239"/>
      <c r="D135" s="239"/>
    </row>
    <row r="136" spans="1:4" ht="20.25">
      <c r="A136" s="227"/>
      <c r="B136" s="238"/>
      <c r="C136" s="239"/>
      <c r="D136" s="239"/>
    </row>
    <row r="137" spans="1:4" ht="20.25">
      <c r="A137" s="227"/>
      <c r="B137" s="238"/>
      <c r="C137" s="239"/>
      <c r="D137" s="239"/>
    </row>
    <row r="138" spans="1:4" ht="20.25">
      <c r="A138" s="227"/>
      <c r="B138" s="238"/>
      <c r="C138" s="239"/>
      <c r="D138" s="239"/>
    </row>
    <row r="139" spans="1:4" ht="20.25">
      <c r="A139" s="227"/>
      <c r="B139" s="238"/>
      <c r="C139" s="239"/>
      <c r="D139" s="239"/>
    </row>
    <row r="140" spans="1:4" ht="20.25">
      <c r="A140" s="227"/>
      <c r="B140" s="238"/>
      <c r="C140" s="239"/>
      <c r="D140" s="239"/>
    </row>
    <row r="141" spans="1:4" ht="20.25">
      <c r="A141" s="227"/>
      <c r="B141" s="238"/>
      <c r="C141" s="239"/>
      <c r="D141" s="239"/>
    </row>
    <row r="142" spans="1:4" ht="20.25">
      <c r="A142" s="227"/>
      <c r="B142" s="238"/>
      <c r="C142" s="239"/>
      <c r="D142" s="239"/>
    </row>
    <row r="143" spans="1:4" ht="20.25">
      <c r="A143" s="227"/>
      <c r="B143" s="238"/>
      <c r="C143" s="239"/>
      <c r="D143" s="239"/>
    </row>
    <row r="144" spans="1:4" ht="20.25">
      <c r="A144" s="227"/>
      <c r="B144" s="238"/>
      <c r="C144" s="239"/>
      <c r="D144" s="239"/>
    </row>
    <row r="145" spans="1:4" ht="20.25">
      <c r="A145" s="227"/>
      <c r="B145" s="238"/>
      <c r="C145" s="239"/>
      <c r="D145" s="239"/>
    </row>
    <row r="146" spans="1:4" ht="20.25">
      <c r="A146" s="227"/>
      <c r="B146" s="238"/>
      <c r="C146" s="239"/>
      <c r="D146" s="239"/>
    </row>
    <row r="147" spans="1:4" ht="20.25">
      <c r="A147" s="227"/>
      <c r="B147" s="238"/>
      <c r="C147" s="239"/>
      <c r="D147" s="239"/>
    </row>
    <row r="148" spans="1:4" ht="20.25">
      <c r="A148" s="227"/>
      <c r="B148" s="238"/>
      <c r="C148" s="239"/>
      <c r="D148" s="239"/>
    </row>
    <row r="149" spans="1:4" ht="20.25">
      <c r="A149" s="227"/>
      <c r="B149" s="238"/>
      <c r="C149" s="239"/>
      <c r="D149" s="239"/>
    </row>
    <row r="150" spans="1:4" ht="20.25">
      <c r="A150" s="227"/>
      <c r="B150" s="238"/>
      <c r="C150" s="239"/>
      <c r="D150" s="239"/>
    </row>
    <row r="151" spans="1:4" ht="20.25">
      <c r="A151" s="227"/>
      <c r="B151" s="238"/>
      <c r="C151" s="239"/>
      <c r="D151" s="239"/>
    </row>
    <row r="152" spans="1:4" ht="20.25">
      <c r="A152" s="227"/>
      <c r="B152" s="238"/>
      <c r="C152" s="239"/>
      <c r="D152" s="239"/>
    </row>
    <row r="153" spans="1:4" ht="20.25">
      <c r="A153" s="227"/>
      <c r="B153" s="238"/>
      <c r="C153" s="239"/>
      <c r="D153" s="239"/>
    </row>
    <row r="154" spans="1:4" ht="20.25">
      <c r="A154" s="227"/>
      <c r="B154" s="238"/>
      <c r="C154" s="239"/>
      <c r="D154" s="239"/>
    </row>
    <row r="155" spans="1:4" ht="20.25">
      <c r="A155" s="227"/>
      <c r="B155" s="238"/>
      <c r="C155" s="239"/>
      <c r="D155" s="239"/>
    </row>
    <row r="156" spans="1:4" ht="20.25">
      <c r="A156" s="227"/>
      <c r="B156" s="238"/>
      <c r="C156" s="239"/>
      <c r="D156" s="239"/>
    </row>
    <row r="157" spans="1:4" ht="20.25">
      <c r="A157" s="227"/>
      <c r="B157" s="238"/>
      <c r="C157" s="239"/>
      <c r="D157" s="239"/>
    </row>
    <row r="158" spans="1:4" ht="20.25">
      <c r="A158" s="227"/>
      <c r="B158" s="238"/>
      <c r="C158" s="239"/>
      <c r="D158" s="239"/>
    </row>
    <row r="159" spans="1:4" ht="20.25">
      <c r="A159" s="227"/>
      <c r="B159" s="238"/>
      <c r="C159" s="239"/>
      <c r="D159" s="239"/>
    </row>
    <row r="160" spans="1:4" ht="20.25">
      <c r="A160" s="227"/>
      <c r="B160" s="238"/>
      <c r="C160" s="239"/>
      <c r="D160" s="239"/>
    </row>
    <row r="161" spans="1:4" ht="20.25">
      <c r="A161" s="227"/>
      <c r="B161" s="238"/>
      <c r="C161" s="239"/>
      <c r="D161" s="239"/>
    </row>
    <row r="162" spans="1:4" ht="20.25">
      <c r="A162" s="227"/>
      <c r="B162" s="238"/>
      <c r="C162" s="239"/>
      <c r="D162" s="239"/>
    </row>
    <row r="163" spans="1:4" ht="20.25">
      <c r="A163" s="227"/>
      <c r="B163" s="238"/>
      <c r="C163" s="239"/>
      <c r="D163" s="239"/>
    </row>
    <row r="164" spans="1:4" ht="20.25">
      <c r="A164" s="227"/>
      <c r="B164" s="238"/>
      <c r="C164" s="239"/>
      <c r="D164" s="239"/>
    </row>
    <row r="165" spans="1:4" ht="20.25">
      <c r="A165" s="227"/>
      <c r="B165" s="238"/>
      <c r="C165" s="239"/>
      <c r="D165" s="239"/>
    </row>
    <row r="166" spans="1:4" ht="20.25">
      <c r="A166" s="227"/>
      <c r="B166" s="238"/>
      <c r="C166" s="239"/>
      <c r="D166" s="239"/>
    </row>
    <row r="167" spans="1:4" ht="20.25">
      <c r="A167" s="227"/>
      <c r="B167" s="238"/>
      <c r="C167" s="239"/>
      <c r="D167" s="239"/>
    </row>
    <row r="168" spans="1:4" ht="20.25">
      <c r="A168" s="227"/>
      <c r="B168" s="238"/>
      <c r="C168" s="239"/>
      <c r="D168" s="239"/>
    </row>
    <row r="169" spans="1:4" ht="20.25">
      <c r="A169" s="227"/>
      <c r="B169" s="238"/>
      <c r="C169" s="239"/>
      <c r="D169" s="239"/>
    </row>
    <row r="170" spans="1:4" ht="20.25">
      <c r="A170" s="227"/>
      <c r="B170" s="238"/>
      <c r="C170" s="239"/>
      <c r="D170" s="239"/>
    </row>
    <row r="171" spans="1:4" ht="20.25">
      <c r="A171" s="227"/>
      <c r="B171" s="238"/>
      <c r="C171" s="239"/>
      <c r="D171" s="239"/>
    </row>
    <row r="172" spans="1:4" ht="20.25">
      <c r="A172" s="227"/>
      <c r="B172" s="238"/>
      <c r="C172" s="239"/>
      <c r="D172" s="239"/>
    </row>
    <row r="173" spans="1:4" ht="20.25">
      <c r="A173" s="227"/>
      <c r="B173" s="238"/>
      <c r="C173" s="239"/>
      <c r="D173" s="239"/>
    </row>
    <row r="174" spans="1:4" ht="20.25">
      <c r="A174" s="227"/>
      <c r="B174" s="238"/>
      <c r="C174" s="239"/>
      <c r="D174" s="239"/>
    </row>
    <row r="175" spans="1:4" ht="20.25">
      <c r="A175" s="227"/>
      <c r="B175" s="238"/>
      <c r="C175" s="239"/>
      <c r="D175" s="239"/>
    </row>
    <row r="176" spans="1:4" ht="20.25">
      <c r="A176" s="227"/>
      <c r="B176" s="238"/>
      <c r="C176" s="239"/>
      <c r="D176" s="239"/>
    </row>
    <row r="177" spans="1:4" ht="20.25">
      <c r="A177" s="227"/>
      <c r="B177" s="238"/>
      <c r="C177" s="239"/>
      <c r="D177" s="239"/>
    </row>
    <row r="178" spans="1:4" ht="20.25">
      <c r="A178" s="227"/>
      <c r="B178" s="238"/>
      <c r="C178" s="239"/>
      <c r="D178" s="239"/>
    </row>
    <row r="179" spans="1:4" ht="20.25">
      <c r="A179" s="227"/>
      <c r="B179" s="238"/>
      <c r="C179" s="239"/>
      <c r="D179" s="239"/>
    </row>
    <row r="180" spans="1:4" ht="20.25">
      <c r="A180" s="227"/>
      <c r="B180" s="238"/>
      <c r="C180" s="239"/>
      <c r="D180" s="239"/>
    </row>
    <row r="181" spans="1:4" ht="20.25">
      <c r="A181" s="227"/>
      <c r="B181" s="238"/>
      <c r="C181" s="239"/>
      <c r="D181" s="239"/>
    </row>
    <row r="182" spans="1:4" ht="20.25">
      <c r="A182" s="227"/>
      <c r="B182" s="238"/>
      <c r="C182" s="239"/>
      <c r="D182" s="239"/>
    </row>
    <row r="183" spans="1:4" ht="20.25">
      <c r="A183" s="227"/>
      <c r="B183" s="238"/>
      <c r="C183" s="239"/>
      <c r="D183" s="239"/>
    </row>
    <row r="184" spans="1:4" ht="20.25">
      <c r="A184" s="227"/>
      <c r="B184" s="238"/>
      <c r="C184" s="239"/>
      <c r="D184" s="239"/>
    </row>
    <row r="185" spans="1:4" ht="20.25">
      <c r="A185" s="227"/>
      <c r="B185" s="238"/>
      <c r="C185" s="239"/>
      <c r="D185" s="239"/>
    </row>
    <row r="186" spans="1:4" ht="20.25">
      <c r="A186" s="227"/>
      <c r="B186" s="238"/>
      <c r="C186" s="239"/>
      <c r="D186" s="239"/>
    </row>
    <row r="187" spans="1:4" ht="20.25">
      <c r="A187" s="227"/>
      <c r="B187" s="238"/>
      <c r="C187" s="239"/>
      <c r="D187" s="239"/>
    </row>
    <row r="188" spans="1:4" ht="20.25">
      <c r="A188" s="227"/>
      <c r="B188" s="238"/>
      <c r="C188" s="239"/>
      <c r="D188" s="239"/>
    </row>
    <row r="189" spans="1:4" ht="20.25">
      <c r="A189" s="227"/>
      <c r="B189" s="238"/>
      <c r="C189" s="239"/>
      <c r="D189" s="239"/>
    </row>
    <row r="190" spans="1:4" ht="20.25">
      <c r="A190" s="227"/>
      <c r="B190" s="238"/>
      <c r="C190" s="239"/>
      <c r="D190" s="239"/>
    </row>
    <row r="191" spans="1:4" ht="20.25">
      <c r="A191" s="227"/>
      <c r="B191" s="238"/>
      <c r="C191" s="239"/>
      <c r="D191" s="239"/>
    </row>
    <row r="192" spans="1:4" ht="20.25">
      <c r="A192" s="227"/>
      <c r="B192" s="238"/>
      <c r="C192" s="239"/>
      <c r="D192" s="239"/>
    </row>
    <row r="193" spans="1:4" ht="20.25">
      <c r="A193" s="227"/>
      <c r="B193" s="238"/>
      <c r="C193" s="239"/>
      <c r="D193" s="239"/>
    </row>
    <row r="194" spans="1:4" ht="20.25">
      <c r="A194" s="227"/>
      <c r="B194" s="238"/>
      <c r="C194" s="239"/>
      <c r="D194" s="239"/>
    </row>
    <row r="195" spans="1:4" ht="20.25">
      <c r="A195" s="227"/>
      <c r="B195" s="238"/>
      <c r="C195" s="239"/>
      <c r="D195" s="239"/>
    </row>
    <row r="196" spans="1:4" ht="20.25">
      <c r="A196" s="227"/>
      <c r="B196" s="238"/>
      <c r="C196" s="239"/>
      <c r="D196" s="239"/>
    </row>
    <row r="197" spans="1:4" ht="20.25">
      <c r="A197" s="227"/>
      <c r="B197" s="238"/>
      <c r="C197" s="239"/>
      <c r="D197" s="239"/>
    </row>
    <row r="198" spans="1:4" ht="20.25">
      <c r="A198" s="227"/>
      <c r="B198" s="238"/>
      <c r="C198" s="239"/>
      <c r="D198" s="239"/>
    </row>
    <row r="199" spans="1:4" ht="20.25">
      <c r="A199" s="227"/>
      <c r="B199" s="238"/>
      <c r="C199" s="239"/>
      <c r="D199" s="239"/>
    </row>
    <row r="200" spans="1:4" ht="20.25">
      <c r="A200" s="227"/>
      <c r="B200" s="238"/>
      <c r="C200" s="239"/>
      <c r="D200" s="239"/>
    </row>
    <row r="201" spans="1:4" ht="20.25">
      <c r="A201" s="227"/>
      <c r="B201" s="238"/>
      <c r="C201" s="239"/>
      <c r="D201" s="239"/>
    </row>
    <row r="202" spans="1:4" ht="20.25">
      <c r="A202" s="227"/>
      <c r="B202" s="238"/>
      <c r="C202" s="239"/>
      <c r="D202" s="239"/>
    </row>
    <row r="203" spans="1:4" ht="20.25">
      <c r="A203" s="227"/>
      <c r="B203" s="238"/>
      <c r="C203" s="239"/>
      <c r="D203" s="239"/>
    </row>
    <row r="204" spans="1:4" ht="20.25">
      <c r="A204" s="227"/>
      <c r="B204" s="238"/>
      <c r="C204" s="239"/>
      <c r="D204" s="239"/>
    </row>
    <row r="205" spans="1:4" ht="20.25">
      <c r="A205" s="227"/>
      <c r="B205" s="238"/>
      <c r="C205" s="239"/>
      <c r="D205" s="239"/>
    </row>
    <row r="206" spans="1:4" ht="20.25">
      <c r="A206" s="227"/>
      <c r="B206" s="238"/>
      <c r="C206" s="239"/>
      <c r="D206" s="239"/>
    </row>
    <row r="207" spans="1:4" ht="20.25">
      <c r="A207" s="227"/>
      <c r="B207" s="238"/>
      <c r="C207" s="239"/>
      <c r="D207" s="239"/>
    </row>
    <row r="208" spans="1:4">
      <c r="A208" s="14"/>
      <c r="B208" s="238"/>
      <c r="C208" s="238"/>
      <c r="D208" s="238"/>
    </row>
    <row r="209" spans="1:8" ht="20.25">
      <c r="A209" s="14"/>
      <c r="B209" s="240" t="s">
        <v>945</v>
      </c>
      <c r="C209" s="240" t="s">
        <v>946</v>
      </c>
      <c r="D209" t="s">
        <v>945</v>
      </c>
      <c r="E209" t="s">
        <v>946</v>
      </c>
    </row>
    <row r="210" spans="1:8" ht="21">
      <c r="A210" s="14"/>
      <c r="B210" s="241" t="s">
        <v>947</v>
      </c>
      <c r="C210" s="241" t="s">
        <v>948</v>
      </c>
      <c r="D210" t="s">
        <v>947</v>
      </c>
      <c r="F210" t="str">
        <f>IF(NOT(ISBLANK(D210)),D210,IF(NOT(ISBLANK(E210)),"     "&amp;E210,FALSE))</f>
        <v>Afectación Económica o presupuestal</v>
      </c>
      <c r="G210" t="s">
        <v>947</v>
      </c>
      <c r="H210" t="str">
        <f>IF(NOT(ISERROR(MATCH(G210,_xlfn.ANCHORARRAY(B221),0))),F223&amp;"Por favor no seleccionar los criterios de impacto",G210)</f>
        <v>❌Por favor no seleccionar los criterios de impacto</v>
      </c>
    </row>
    <row r="211" spans="1:8" ht="21">
      <c r="A211" s="14"/>
      <c r="B211" s="241" t="s">
        <v>947</v>
      </c>
      <c r="C211" s="241" t="s">
        <v>925</v>
      </c>
      <c r="E211" t="s">
        <v>948</v>
      </c>
      <c r="F211" t="str">
        <f t="shared" ref="F211:F221" si="0">IF(NOT(ISBLANK(D211)),D211,IF(NOT(ISBLANK(E211)),"     "&amp;E211,FALSE))</f>
        <v xml:space="preserve">     Afectación menor a 10 SMLMV .</v>
      </c>
    </row>
    <row r="212" spans="1:8" ht="21">
      <c r="A212" s="14"/>
      <c r="B212" s="241" t="s">
        <v>947</v>
      </c>
      <c r="C212" s="241" t="s">
        <v>949</v>
      </c>
      <c r="E212" t="s">
        <v>925</v>
      </c>
      <c r="F212" t="str">
        <f t="shared" si="0"/>
        <v xml:space="preserve">     Entre 10 y 50 SMLMV </v>
      </c>
    </row>
    <row r="213" spans="1:8" ht="21">
      <c r="A213" s="14"/>
      <c r="B213" s="241" t="s">
        <v>947</v>
      </c>
      <c r="C213" s="241" t="s">
        <v>950</v>
      </c>
      <c r="E213" t="s">
        <v>928</v>
      </c>
      <c r="F213" t="str">
        <f t="shared" si="0"/>
        <v xml:space="preserve">     Entre 51 y 100 SMLMV </v>
      </c>
    </row>
    <row r="214" spans="1:8" ht="21">
      <c r="A214" s="14"/>
      <c r="B214" s="241" t="s">
        <v>947</v>
      </c>
      <c r="C214" s="241" t="s">
        <v>951</v>
      </c>
      <c r="E214" t="s">
        <v>932</v>
      </c>
      <c r="F214" t="str">
        <f t="shared" si="0"/>
        <v xml:space="preserve">     Entre 101 y 500 SMLMV </v>
      </c>
    </row>
    <row r="215" spans="1:8" ht="21">
      <c r="A215" s="14"/>
      <c r="B215" s="241" t="s">
        <v>918</v>
      </c>
      <c r="C215" s="241" t="s">
        <v>922</v>
      </c>
      <c r="E215" t="s">
        <v>936</v>
      </c>
      <c r="F215" t="str">
        <f t="shared" si="0"/>
        <v xml:space="preserve">     Mayor a 501 SMLMV </v>
      </c>
    </row>
    <row r="216" spans="1:8" ht="21">
      <c r="A216" s="14"/>
      <c r="B216" s="241" t="s">
        <v>918</v>
      </c>
      <c r="C216" s="241" t="s">
        <v>926</v>
      </c>
      <c r="D216" t="s">
        <v>918</v>
      </c>
      <c r="F216" t="str">
        <f t="shared" si="0"/>
        <v>Pérdida Reputacional</v>
      </c>
    </row>
    <row r="217" spans="1:8" ht="21">
      <c r="A217" s="14"/>
      <c r="B217" s="241" t="s">
        <v>918</v>
      </c>
      <c r="C217" s="241" t="s">
        <v>929</v>
      </c>
      <c r="E217" t="s">
        <v>922</v>
      </c>
      <c r="F217" t="str">
        <f t="shared" si="0"/>
        <v xml:space="preserve">     El riesgo afecta la imagen de alguna área de la organización</v>
      </c>
    </row>
    <row r="218" spans="1:8" ht="21">
      <c r="A218" s="14"/>
      <c r="B218" s="241" t="s">
        <v>918</v>
      </c>
      <c r="C218" s="241" t="s">
        <v>933</v>
      </c>
      <c r="E218" t="s">
        <v>926</v>
      </c>
      <c r="F218" t="str">
        <f t="shared" si="0"/>
        <v xml:space="preserve">     El riesgo afecta la imagen de la entidad internamente, de conocimiento general, nivel interno, de junta dircetiva y accionistas y/o de provedores</v>
      </c>
    </row>
    <row r="219" spans="1:8" ht="21">
      <c r="A219" s="14"/>
      <c r="B219" s="241" t="s">
        <v>918</v>
      </c>
      <c r="C219" s="241" t="s">
        <v>937</v>
      </c>
      <c r="E219" t="s">
        <v>929</v>
      </c>
      <c r="F219" t="str">
        <f t="shared" si="0"/>
        <v xml:space="preserve">     El riesgo afecta la imagen de la entidad con algunos usuarios de relevancia frente al logro de los objetivos</v>
      </c>
    </row>
    <row r="220" spans="1:8">
      <c r="A220" s="14"/>
      <c r="B220" s="242"/>
      <c r="C220" s="242"/>
      <c r="E220" t="s">
        <v>933</v>
      </c>
      <c r="F220" t="str">
        <f t="shared" si="0"/>
        <v xml:space="preserve">     El riesgo afecta la imagen de de la entidad con efecto publicitario sostenido a nivel de sector administrativo, nivel departamental o municipal</v>
      </c>
    </row>
    <row r="221" spans="1:8">
      <c r="A221" s="14"/>
      <c r="B221" s="242" t="str">
        <f t="array" ref="B221:B223">_xlfn.UNIQUE(Tabla11214[[#All],[Criterios]])</f>
        <v>Criterios</v>
      </c>
      <c r="C221" s="242"/>
      <c r="E221" t="s">
        <v>937</v>
      </c>
      <c r="F221" t="str">
        <f t="shared" si="0"/>
        <v xml:space="preserve">     El riesgo afecta la imagen de la entidad a nivel nacional, con efecto publicitarios sostenible a nivel país</v>
      </c>
    </row>
    <row r="222" spans="1:8">
      <c r="A222" s="14"/>
      <c r="B222" s="242" t="str">
        <v>Afectación Económica o presupuestal</v>
      </c>
      <c r="C222" s="242"/>
    </row>
    <row r="223" spans="1:8">
      <c r="B223" s="242" t="str">
        <v>Pérdida Reputacional</v>
      </c>
      <c r="C223" s="242"/>
      <c r="F223" s="243" t="s">
        <v>952</v>
      </c>
    </row>
    <row r="224" spans="1:8">
      <c r="B224" s="244"/>
      <c r="C224" s="244"/>
      <c r="F224" s="243" t="s">
        <v>953</v>
      </c>
    </row>
    <row r="225" spans="2:4">
      <c r="B225" s="244"/>
      <c r="C225" s="244"/>
    </row>
    <row r="226" spans="2:4">
      <c r="B226" s="244"/>
      <c r="C226" s="244"/>
    </row>
    <row r="227" spans="2:4">
      <c r="B227" s="244"/>
      <c r="C227" s="244"/>
      <c r="D227" s="244"/>
    </row>
    <row r="228" spans="2:4">
      <c r="B228" s="244"/>
      <c r="C228" s="244"/>
      <c r="D228" s="244"/>
    </row>
    <row r="229" spans="2:4">
      <c r="B229" s="244"/>
      <c r="C229" s="244"/>
      <c r="D229" s="244"/>
    </row>
    <row r="230" spans="2:4">
      <c r="B230" s="244"/>
      <c r="C230" s="244"/>
      <c r="D230" s="244"/>
    </row>
    <row r="231" spans="2:4">
      <c r="B231" s="244"/>
      <c r="C231" s="244"/>
      <c r="D231" s="244"/>
    </row>
    <row r="232" spans="2:4">
      <c r="B232" s="244"/>
      <c r="C232" s="244"/>
      <c r="D232" s="24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F1E25AE9-49F8-4229-9354-E2EBD671E0D2}">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843" t="s">
        <v>47</v>
      </c>
      <c r="B1" s="843"/>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22D5-118E-4E3F-9379-95DE944310FA}">
  <sheetPr>
    <tabColor theme="5" tint="-0.249977111117893"/>
  </sheetPr>
  <dimension ref="B1:F16"/>
  <sheetViews>
    <sheetView workbookViewId="0">
      <selection activeCell="B4" sqref="B4:H5"/>
    </sheetView>
  </sheetViews>
  <sheetFormatPr baseColWidth="10" defaultColWidth="14.28515625" defaultRowHeight="12.75"/>
  <cols>
    <col min="1" max="2" width="14.28515625" style="245"/>
    <col min="3" max="3" width="17" style="245" customWidth="1"/>
    <col min="4" max="4" width="14.28515625" style="245"/>
    <col min="5" max="5" width="46" style="245" customWidth="1"/>
    <col min="6" max="16384" width="14.28515625" style="245"/>
  </cols>
  <sheetData>
    <row r="1" spans="2:6" ht="24" customHeight="1" thickBot="1">
      <c r="B1" s="1193" t="s">
        <v>954</v>
      </c>
      <c r="C1" s="1194"/>
      <c r="D1" s="1194"/>
      <c r="E1" s="1194"/>
      <c r="F1" s="1195"/>
    </row>
    <row r="2" spans="2:6" ht="16.5" thickBot="1">
      <c r="B2" s="246"/>
      <c r="C2" s="246"/>
      <c r="D2" s="246"/>
      <c r="E2" s="246"/>
      <c r="F2" s="246"/>
    </row>
    <row r="3" spans="2:6" ht="16.5" thickBot="1">
      <c r="B3" s="1196" t="s">
        <v>955</v>
      </c>
      <c r="C3" s="1197"/>
      <c r="D3" s="1197"/>
      <c r="E3" s="247" t="s">
        <v>956</v>
      </c>
      <c r="F3" s="248" t="s">
        <v>957</v>
      </c>
    </row>
    <row r="4" spans="2:6" ht="31.5">
      <c r="B4" s="1198" t="s">
        <v>958</v>
      </c>
      <c r="C4" s="1200" t="s">
        <v>155</v>
      </c>
      <c r="D4" s="249" t="s">
        <v>168</v>
      </c>
      <c r="E4" s="250" t="s">
        <v>959</v>
      </c>
      <c r="F4" s="251">
        <v>0.25</v>
      </c>
    </row>
    <row r="5" spans="2:6" ht="47.25">
      <c r="B5" s="1199"/>
      <c r="C5" s="1201"/>
      <c r="D5" s="252" t="s">
        <v>182</v>
      </c>
      <c r="E5" s="253" t="s">
        <v>960</v>
      </c>
      <c r="F5" s="254">
        <v>0.15</v>
      </c>
    </row>
    <row r="6" spans="2:6" ht="47.25">
      <c r="B6" s="1199"/>
      <c r="C6" s="1201"/>
      <c r="D6" s="252" t="s">
        <v>260</v>
      </c>
      <c r="E6" s="253" t="s">
        <v>961</v>
      </c>
      <c r="F6" s="254">
        <v>0.1</v>
      </c>
    </row>
    <row r="7" spans="2:6" ht="63">
      <c r="B7" s="1199"/>
      <c r="C7" s="1201" t="s">
        <v>156</v>
      </c>
      <c r="D7" s="252" t="s">
        <v>264</v>
      </c>
      <c r="E7" s="253" t="s">
        <v>962</v>
      </c>
      <c r="F7" s="254">
        <v>0.25</v>
      </c>
    </row>
    <row r="8" spans="2:6" ht="31.5">
      <c r="B8" s="1199"/>
      <c r="C8" s="1201"/>
      <c r="D8" s="252" t="s">
        <v>169</v>
      </c>
      <c r="E8" s="253" t="s">
        <v>963</v>
      </c>
      <c r="F8" s="254">
        <v>0.15</v>
      </c>
    </row>
    <row r="9" spans="2:6" ht="47.25">
      <c r="B9" s="1199" t="s">
        <v>964</v>
      </c>
      <c r="C9" s="1201" t="s">
        <v>158</v>
      </c>
      <c r="D9" s="252" t="s">
        <v>183</v>
      </c>
      <c r="E9" s="253" t="s">
        <v>965</v>
      </c>
      <c r="F9" s="255" t="s">
        <v>966</v>
      </c>
    </row>
    <row r="10" spans="2:6" ht="63">
      <c r="B10" s="1199"/>
      <c r="C10" s="1201"/>
      <c r="D10" s="252" t="s">
        <v>170</v>
      </c>
      <c r="E10" s="253" t="s">
        <v>967</v>
      </c>
      <c r="F10" s="255" t="s">
        <v>966</v>
      </c>
    </row>
    <row r="11" spans="2:6" ht="47.25">
      <c r="B11" s="1199"/>
      <c r="C11" s="1201" t="s">
        <v>159</v>
      </c>
      <c r="D11" s="252" t="s">
        <v>171</v>
      </c>
      <c r="E11" s="253" t="s">
        <v>968</v>
      </c>
      <c r="F11" s="255" t="s">
        <v>966</v>
      </c>
    </row>
    <row r="12" spans="2:6" ht="47.25">
      <c r="B12" s="1199"/>
      <c r="C12" s="1201"/>
      <c r="D12" s="252" t="s">
        <v>191</v>
      </c>
      <c r="E12" s="253" t="s">
        <v>969</v>
      </c>
      <c r="F12" s="255" t="s">
        <v>966</v>
      </c>
    </row>
    <row r="13" spans="2:6" ht="31.5">
      <c r="B13" s="1199"/>
      <c r="C13" s="1201" t="s">
        <v>160</v>
      </c>
      <c r="D13" s="252" t="s">
        <v>174</v>
      </c>
      <c r="E13" s="253" t="s">
        <v>970</v>
      </c>
      <c r="F13" s="255" t="s">
        <v>966</v>
      </c>
    </row>
    <row r="14" spans="2:6" ht="32.25" thickBot="1">
      <c r="B14" s="1202"/>
      <c r="C14" s="1203"/>
      <c r="D14" s="256" t="s">
        <v>172</v>
      </c>
      <c r="E14" s="257" t="s">
        <v>971</v>
      </c>
      <c r="F14" s="258" t="s">
        <v>966</v>
      </c>
    </row>
    <row r="15" spans="2:6" ht="49.5" customHeight="1">
      <c r="B15" s="1192" t="s">
        <v>972</v>
      </c>
      <c r="C15" s="1192"/>
      <c r="D15" s="1192"/>
      <c r="E15" s="1192"/>
      <c r="F15" s="1192"/>
    </row>
    <row r="16" spans="2:6" ht="27" customHeight="1">
      <c r="B16" s="25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873E-F446-4D67-8AB8-8D8A87D0F161}">
  <sheetPr>
    <tabColor theme="5" tint="-0.249977111117893"/>
  </sheetPr>
  <dimension ref="A1:AK55"/>
  <sheetViews>
    <sheetView zoomScale="90" zoomScaleNormal="90" workbookViewId="0">
      <selection activeCell="B4" sqref="B4:H5"/>
    </sheetView>
  </sheetViews>
  <sheetFormatPr baseColWidth="10" defaultColWidth="11.42578125" defaultRowHeight="15"/>
  <cols>
    <col min="2" max="2" width="24.140625" customWidth="1"/>
    <col min="3" max="3" width="70.140625" customWidth="1"/>
    <col min="4" max="4" width="29.85546875" customWidth="1"/>
  </cols>
  <sheetData>
    <row r="1" spans="1:37" ht="23.25">
      <c r="A1" s="14"/>
      <c r="B1" s="1190" t="s">
        <v>904</v>
      </c>
      <c r="C1" s="1190"/>
      <c r="D1" s="1190"/>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13"/>
      <c r="C3" s="214" t="s">
        <v>905</v>
      </c>
      <c r="D3" s="214" t="s">
        <v>325</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15" t="s">
        <v>906</v>
      </c>
      <c r="C4" s="216" t="s">
        <v>907</v>
      </c>
      <c r="D4" s="21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18" t="s">
        <v>908</v>
      </c>
      <c r="C5" s="219" t="s">
        <v>909</v>
      </c>
      <c r="D5" s="22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21" t="s">
        <v>910</v>
      </c>
      <c r="C6" s="219" t="s">
        <v>911</v>
      </c>
      <c r="D6" s="22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22" t="s">
        <v>912</v>
      </c>
      <c r="C7" s="219" t="s">
        <v>913</v>
      </c>
      <c r="D7" s="22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23" t="s">
        <v>914</v>
      </c>
      <c r="C8" s="219" t="s">
        <v>915</v>
      </c>
      <c r="D8" s="22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24"/>
      <c r="C9" s="224"/>
      <c r="D9" s="22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62"/>
      <c r="B10" s="263"/>
      <c r="C10" s="262"/>
      <c r="D10" s="262"/>
      <c r="E10" s="262"/>
      <c r="F10" s="262"/>
      <c r="G10" s="262"/>
      <c r="H10" s="262"/>
      <c r="I10" s="262"/>
      <c r="J10" s="262"/>
      <c r="K10" s="262"/>
      <c r="L10" s="262"/>
      <c r="M10" s="262"/>
      <c r="N10" s="262"/>
      <c r="O10" s="262"/>
      <c r="P10" s="262"/>
      <c r="Q10" s="14"/>
      <c r="R10" s="14"/>
      <c r="S10" s="14"/>
      <c r="T10" s="14"/>
      <c r="U10" s="14"/>
      <c r="V10" s="14"/>
      <c r="W10" s="14"/>
      <c r="X10" s="14"/>
      <c r="Y10" s="14"/>
      <c r="Z10" s="14"/>
      <c r="AA10" s="14"/>
      <c r="AB10" s="14"/>
      <c r="AC10" s="14"/>
      <c r="AD10" s="14"/>
      <c r="AE10" s="14"/>
      <c r="AF10" s="14"/>
      <c r="AG10" s="14"/>
      <c r="AH10" s="14"/>
      <c r="AI10" s="14"/>
      <c r="AJ10" s="14"/>
      <c r="AK10" s="14"/>
    </row>
    <row r="11" spans="1:37">
      <c r="A11" s="262"/>
      <c r="B11" s="262"/>
      <c r="C11" s="262"/>
      <c r="D11" s="262"/>
      <c r="E11" s="262"/>
      <c r="F11" s="262"/>
      <c r="G11" s="262"/>
      <c r="H11" s="262"/>
      <c r="I11" s="262"/>
      <c r="J11" s="262"/>
      <c r="K11" s="262"/>
      <c r="L11" s="262"/>
      <c r="M11" s="262"/>
      <c r="N11" s="262"/>
      <c r="O11" s="262"/>
      <c r="P11" s="262"/>
      <c r="Q11" s="14"/>
      <c r="R11" s="14"/>
      <c r="S11" s="14"/>
      <c r="T11" s="14"/>
      <c r="U11" s="14"/>
      <c r="V11" s="14"/>
      <c r="W11" s="14"/>
      <c r="X11" s="14"/>
      <c r="Y11" s="14"/>
      <c r="Z11" s="14"/>
      <c r="AA11" s="14"/>
      <c r="AB11" s="14"/>
      <c r="AC11" s="14"/>
      <c r="AD11" s="14"/>
      <c r="AE11" s="14"/>
      <c r="AF11" s="14"/>
      <c r="AG11" s="14"/>
      <c r="AH11" s="14"/>
      <c r="AI11" s="14"/>
      <c r="AJ11" s="14"/>
      <c r="AK11" s="14"/>
    </row>
    <row r="12" spans="1:37">
      <c r="A12" s="262"/>
      <c r="B12" s="262"/>
      <c r="C12" s="262"/>
      <c r="D12" s="262"/>
      <c r="E12" s="262"/>
      <c r="F12" s="262"/>
      <c r="G12" s="262"/>
      <c r="H12" s="262"/>
      <c r="I12" s="262"/>
      <c r="J12" s="262"/>
      <c r="K12" s="262"/>
      <c r="L12" s="262"/>
      <c r="M12" s="262"/>
      <c r="N12" s="262"/>
      <c r="O12" s="262"/>
      <c r="P12" s="262"/>
      <c r="Q12" s="14"/>
      <c r="R12" s="14"/>
      <c r="S12" s="14"/>
      <c r="T12" s="14"/>
      <c r="U12" s="14"/>
      <c r="V12" s="14"/>
      <c r="W12" s="14"/>
      <c r="X12" s="14"/>
      <c r="Y12" s="14"/>
      <c r="Z12" s="14"/>
      <c r="AA12" s="14"/>
      <c r="AB12" s="14"/>
      <c r="AC12" s="14"/>
      <c r="AD12" s="14"/>
      <c r="AE12" s="14"/>
      <c r="AF12" s="14"/>
      <c r="AG12" s="14"/>
      <c r="AH12" s="14"/>
      <c r="AI12" s="14"/>
      <c r="AJ12" s="14"/>
      <c r="AK12" s="14"/>
    </row>
    <row r="13" spans="1:37">
      <c r="A13" s="262"/>
      <c r="B13" s="262"/>
      <c r="C13" s="262"/>
      <c r="D13" s="262"/>
      <c r="E13" s="262"/>
      <c r="F13" s="262"/>
      <c r="G13" s="262"/>
      <c r="H13" s="262"/>
      <c r="I13" s="262"/>
      <c r="J13" s="262"/>
      <c r="K13" s="262"/>
      <c r="L13" s="262"/>
      <c r="M13" s="262"/>
      <c r="N13" s="262"/>
      <c r="O13" s="262"/>
      <c r="P13" s="262"/>
      <c r="Q13" s="14"/>
      <c r="R13" s="14"/>
      <c r="S13" s="14"/>
      <c r="T13" s="14"/>
      <c r="U13" s="14"/>
      <c r="V13" s="14"/>
      <c r="W13" s="14"/>
      <c r="X13" s="14"/>
      <c r="Y13" s="14"/>
      <c r="Z13" s="14"/>
      <c r="AA13" s="14"/>
      <c r="AB13" s="14"/>
      <c r="AC13" s="14"/>
      <c r="AD13" s="14"/>
      <c r="AE13" s="14"/>
      <c r="AF13" s="14"/>
      <c r="AG13" s="14"/>
      <c r="AH13" s="14"/>
      <c r="AI13" s="14"/>
      <c r="AJ13" s="14"/>
      <c r="AK13" s="14"/>
    </row>
    <row r="14" spans="1:37">
      <c r="A14" s="262"/>
      <c r="B14" s="262"/>
      <c r="C14" s="262"/>
      <c r="D14" s="262"/>
      <c r="E14" s="262"/>
      <c r="F14" s="262"/>
      <c r="G14" s="262"/>
      <c r="H14" s="262"/>
      <c r="I14" s="262"/>
      <c r="J14" s="262"/>
      <c r="K14" s="262"/>
      <c r="L14" s="262"/>
      <c r="M14" s="262"/>
      <c r="N14" s="262"/>
      <c r="O14" s="262"/>
      <c r="P14" s="262"/>
      <c r="Q14" s="14"/>
      <c r="R14" s="14"/>
      <c r="S14" s="14"/>
      <c r="T14" s="14"/>
      <c r="U14" s="14"/>
      <c r="V14" s="14"/>
      <c r="W14" s="14"/>
      <c r="X14" s="14"/>
      <c r="Y14" s="14"/>
      <c r="Z14" s="14"/>
      <c r="AA14" s="14"/>
      <c r="AB14" s="14"/>
      <c r="AC14" s="14"/>
      <c r="AD14" s="14"/>
      <c r="AE14" s="14"/>
      <c r="AF14" s="14"/>
      <c r="AG14" s="14"/>
      <c r="AH14" s="14"/>
      <c r="AI14" s="14"/>
      <c r="AJ14" s="14"/>
      <c r="AK14" s="14"/>
    </row>
    <row r="15" spans="1:37">
      <c r="A15" s="262"/>
      <c r="B15" s="262"/>
      <c r="C15" s="262"/>
      <c r="D15" s="262"/>
      <c r="E15" s="262"/>
      <c r="F15" s="262"/>
      <c r="G15" s="262"/>
      <c r="H15" s="262"/>
      <c r="I15" s="262"/>
      <c r="J15" s="262"/>
      <c r="K15" s="262"/>
      <c r="L15" s="262"/>
      <c r="M15" s="262"/>
      <c r="N15" s="262"/>
      <c r="O15" s="262"/>
      <c r="P15" s="262"/>
      <c r="Q15" s="14"/>
      <c r="R15" s="14"/>
      <c r="S15" s="14"/>
      <c r="T15" s="14"/>
      <c r="U15" s="14"/>
      <c r="V15" s="14"/>
      <c r="W15" s="14"/>
      <c r="X15" s="14"/>
      <c r="Y15" s="14"/>
      <c r="Z15" s="14"/>
      <c r="AA15" s="14"/>
      <c r="AB15" s="14"/>
      <c r="AC15" s="14"/>
      <c r="AD15" s="14"/>
      <c r="AE15" s="14"/>
      <c r="AF15" s="14"/>
      <c r="AG15" s="14"/>
      <c r="AH15" s="14"/>
      <c r="AI15" s="14"/>
      <c r="AJ15" s="14"/>
      <c r="AK15" s="14"/>
    </row>
    <row r="16" spans="1:37">
      <c r="A16" s="262"/>
      <c r="B16" s="262"/>
      <c r="C16" s="262"/>
      <c r="D16" s="262"/>
      <c r="E16" s="262"/>
      <c r="F16" s="262"/>
      <c r="G16" s="262"/>
      <c r="H16" s="262"/>
      <c r="I16" s="262"/>
      <c r="J16" s="262"/>
      <c r="K16" s="262"/>
      <c r="L16" s="262"/>
      <c r="M16" s="262"/>
      <c r="N16" s="262"/>
      <c r="O16" s="262"/>
      <c r="P16" s="262"/>
      <c r="Q16" s="14"/>
      <c r="R16" s="14"/>
      <c r="S16" s="14"/>
      <c r="T16" s="14"/>
      <c r="U16" s="14"/>
      <c r="V16" s="14"/>
      <c r="W16" s="14"/>
      <c r="X16" s="14"/>
      <c r="Y16" s="14"/>
      <c r="Z16" s="14"/>
      <c r="AA16" s="14"/>
      <c r="AB16" s="14"/>
      <c r="AC16" s="14"/>
      <c r="AD16" s="14"/>
      <c r="AE16" s="14"/>
      <c r="AF16" s="14"/>
      <c r="AG16" s="14"/>
      <c r="AH16" s="14"/>
      <c r="AI16" s="14"/>
      <c r="AJ16" s="14"/>
      <c r="AK16" s="14"/>
    </row>
    <row r="17" spans="1:37">
      <c r="A17" s="262"/>
      <c r="B17" s="262"/>
      <c r="C17" s="262"/>
      <c r="D17" s="262"/>
      <c r="E17" s="262"/>
      <c r="F17" s="262"/>
      <c r="G17" s="262"/>
      <c r="H17" s="262"/>
      <c r="I17" s="262"/>
      <c r="J17" s="262"/>
      <c r="K17" s="262"/>
      <c r="L17" s="262"/>
      <c r="M17" s="262"/>
      <c r="N17" s="262"/>
      <c r="O17" s="262"/>
      <c r="P17" s="262"/>
      <c r="Q17" s="14"/>
      <c r="R17" s="14"/>
      <c r="S17" s="14"/>
      <c r="T17" s="14"/>
      <c r="U17" s="14"/>
      <c r="V17" s="14"/>
      <c r="W17" s="14"/>
      <c r="X17" s="14"/>
      <c r="Y17" s="14"/>
      <c r="Z17" s="14"/>
      <c r="AA17" s="14"/>
      <c r="AB17" s="14"/>
      <c r="AC17" s="14"/>
      <c r="AD17" s="14"/>
      <c r="AE17" s="14"/>
      <c r="AF17" s="14"/>
      <c r="AG17" s="14"/>
      <c r="AH17" s="14"/>
      <c r="AI17" s="14"/>
      <c r="AJ17" s="14"/>
      <c r="AK17" s="14"/>
    </row>
    <row r="18" spans="1:37">
      <c r="A18" s="262"/>
      <c r="B18" s="262"/>
      <c r="C18" s="262"/>
      <c r="D18" s="262"/>
      <c r="E18" s="262"/>
      <c r="F18" s="262"/>
      <c r="G18" s="262"/>
      <c r="H18" s="262"/>
      <c r="I18" s="262"/>
      <c r="J18" s="262"/>
      <c r="K18" s="262"/>
      <c r="L18" s="262"/>
      <c r="M18" s="262"/>
      <c r="N18" s="262"/>
      <c r="O18" s="262"/>
      <c r="P18" s="262"/>
      <c r="Q18" s="14"/>
      <c r="R18" s="14"/>
      <c r="S18" s="14"/>
      <c r="T18" s="14"/>
      <c r="U18" s="14"/>
      <c r="V18" s="14"/>
      <c r="W18" s="14"/>
      <c r="X18" s="14"/>
      <c r="Y18" s="14"/>
      <c r="Z18" s="14"/>
      <c r="AA18" s="14"/>
      <c r="AB18" s="14"/>
      <c r="AC18" s="14"/>
      <c r="AD18" s="14"/>
      <c r="AE18" s="14"/>
      <c r="AF18" s="14"/>
      <c r="AG18" s="14"/>
      <c r="AH18" s="14"/>
      <c r="AI18" s="14"/>
      <c r="AJ18" s="14"/>
      <c r="AK18" s="14"/>
    </row>
    <row r="19" spans="1:37">
      <c r="A19" s="262"/>
      <c r="B19" s="262"/>
      <c r="C19" s="262"/>
      <c r="D19" s="262"/>
      <c r="E19" s="262"/>
      <c r="F19" s="262"/>
      <c r="G19" s="262"/>
      <c r="H19" s="262"/>
      <c r="I19" s="262"/>
      <c r="J19" s="262"/>
      <c r="K19" s="262"/>
      <c r="L19" s="262"/>
      <c r="M19" s="262"/>
      <c r="N19" s="262"/>
      <c r="O19" s="262"/>
      <c r="P19" s="262"/>
      <c r="Q19" s="14"/>
      <c r="R19" s="14"/>
      <c r="S19" s="14"/>
      <c r="T19" s="14"/>
      <c r="U19" s="14"/>
      <c r="V19" s="14"/>
      <c r="W19" s="14"/>
      <c r="X19" s="14"/>
      <c r="Y19" s="14"/>
      <c r="Z19" s="14"/>
      <c r="AA19" s="14"/>
      <c r="AB19" s="14"/>
      <c r="AC19" s="14"/>
      <c r="AD19" s="14"/>
      <c r="AE19" s="14"/>
      <c r="AF19" s="14"/>
      <c r="AG19" s="14"/>
      <c r="AH19" s="14"/>
      <c r="AI19" s="14"/>
      <c r="AJ19" s="14"/>
      <c r="AK19" s="14"/>
    </row>
    <row r="20" spans="1:37">
      <c r="A20" s="262"/>
      <c r="B20" s="262"/>
      <c r="C20" s="262"/>
      <c r="D20" s="262"/>
      <c r="E20" s="262"/>
      <c r="F20" s="262"/>
      <c r="G20" s="262"/>
      <c r="H20" s="262"/>
      <c r="I20" s="262"/>
      <c r="J20" s="262"/>
      <c r="K20" s="262"/>
      <c r="L20" s="262"/>
      <c r="M20" s="262"/>
      <c r="N20" s="262"/>
      <c r="O20" s="262"/>
      <c r="P20" s="262"/>
      <c r="Q20" s="14"/>
      <c r="R20" s="14"/>
      <c r="S20" s="14"/>
      <c r="T20" s="14"/>
      <c r="U20" s="14"/>
      <c r="V20" s="14"/>
      <c r="W20" s="14"/>
      <c r="X20" s="14"/>
      <c r="Y20" s="14"/>
      <c r="Z20" s="14"/>
      <c r="AA20" s="14"/>
      <c r="AB20" s="14"/>
      <c r="AC20" s="14"/>
      <c r="AD20" s="14"/>
      <c r="AE20" s="14"/>
      <c r="AF20" s="14"/>
      <c r="AG20" s="14"/>
      <c r="AH20" s="14"/>
      <c r="AI20" s="14"/>
      <c r="AJ20" s="14"/>
      <c r="AK20" s="14"/>
    </row>
    <row r="21" spans="1:37">
      <c r="A21" s="262"/>
      <c r="B21" s="262"/>
      <c r="C21" s="262"/>
      <c r="D21" s="262"/>
      <c r="E21" s="262"/>
      <c r="F21" s="262"/>
      <c r="G21" s="262"/>
      <c r="H21" s="262"/>
      <c r="I21" s="262"/>
      <c r="J21" s="262"/>
      <c r="K21" s="262"/>
      <c r="L21" s="262"/>
      <c r="M21" s="262"/>
      <c r="N21" s="262"/>
      <c r="O21" s="262"/>
      <c r="P21" s="262"/>
      <c r="Q21" s="14"/>
      <c r="R21" s="14"/>
      <c r="S21" s="14"/>
      <c r="T21" s="14"/>
      <c r="U21" s="14"/>
      <c r="V21" s="14"/>
      <c r="W21" s="14"/>
      <c r="X21" s="14"/>
      <c r="Y21" s="14"/>
      <c r="Z21" s="14"/>
      <c r="AA21" s="14"/>
      <c r="AB21" s="14"/>
      <c r="AC21" s="14"/>
      <c r="AD21" s="14"/>
      <c r="AE21" s="14"/>
      <c r="AF21" s="14"/>
      <c r="AG21" s="14"/>
      <c r="AH21" s="14"/>
      <c r="AI21" s="14"/>
      <c r="AJ21" s="14"/>
      <c r="AK21" s="14"/>
    </row>
    <row r="22" spans="1:37">
      <c r="A22" s="262"/>
      <c r="B22" s="262"/>
      <c r="C22" s="262"/>
      <c r="D22" s="262"/>
      <c r="E22" s="262"/>
      <c r="F22" s="262"/>
      <c r="G22" s="262"/>
      <c r="H22" s="262"/>
      <c r="I22" s="262"/>
      <c r="J22" s="262"/>
      <c r="K22" s="262"/>
      <c r="L22" s="262"/>
      <c r="M22" s="262"/>
      <c r="N22" s="262"/>
      <c r="O22" s="262"/>
      <c r="P22" s="262"/>
      <c r="Q22" s="14"/>
      <c r="R22" s="14"/>
      <c r="S22" s="14"/>
      <c r="T22" s="14"/>
      <c r="U22" s="14"/>
      <c r="V22" s="14"/>
      <c r="W22" s="14"/>
      <c r="X22" s="14"/>
      <c r="Y22" s="14"/>
      <c r="Z22" s="14"/>
      <c r="AA22" s="14"/>
      <c r="AB22" s="14"/>
      <c r="AC22" s="14"/>
      <c r="AD22" s="14"/>
      <c r="AE22" s="14"/>
      <c r="AF22" s="14"/>
      <c r="AG22" s="14"/>
      <c r="AH22" s="14"/>
      <c r="AI22" s="14"/>
      <c r="AJ22" s="14"/>
      <c r="AK22" s="14"/>
    </row>
    <row r="23" spans="1:37">
      <c r="A23" s="262"/>
      <c r="B23" s="262"/>
      <c r="C23" s="262"/>
      <c r="D23" s="262"/>
      <c r="E23" s="262"/>
      <c r="F23" s="262"/>
      <c r="G23" s="262"/>
      <c r="H23" s="262"/>
      <c r="I23" s="262"/>
      <c r="J23" s="262"/>
      <c r="K23" s="262"/>
      <c r="L23" s="262"/>
      <c r="M23" s="262"/>
      <c r="N23" s="262"/>
      <c r="O23" s="262"/>
      <c r="P23" s="262"/>
      <c r="Q23" s="14"/>
      <c r="R23" s="14"/>
      <c r="S23" s="14"/>
      <c r="T23" s="14"/>
      <c r="U23" s="14"/>
      <c r="V23" s="14"/>
      <c r="W23" s="14"/>
      <c r="X23" s="14"/>
      <c r="Y23" s="14"/>
      <c r="Z23" s="14"/>
      <c r="AA23" s="14"/>
      <c r="AB23" s="14"/>
      <c r="AC23" s="14"/>
      <c r="AD23" s="14"/>
      <c r="AE23" s="14"/>
      <c r="AF23" s="14"/>
      <c r="AG23" s="14"/>
      <c r="AH23" s="14"/>
      <c r="AI23" s="14"/>
      <c r="AJ23" s="14"/>
      <c r="AK23" s="14"/>
    </row>
    <row r="24" spans="1:37">
      <c r="A24" s="262"/>
      <c r="B24" s="262"/>
      <c r="C24" s="262"/>
      <c r="D24" s="262"/>
      <c r="E24" s="262"/>
      <c r="F24" s="262"/>
      <c r="G24" s="262"/>
      <c r="H24" s="262"/>
      <c r="I24" s="262"/>
      <c r="J24" s="262"/>
      <c r="K24" s="262"/>
      <c r="L24" s="262"/>
      <c r="M24" s="262"/>
      <c r="N24" s="262"/>
      <c r="O24" s="262"/>
      <c r="P24" s="262"/>
      <c r="Q24" s="14"/>
      <c r="R24" s="14"/>
      <c r="S24" s="14"/>
      <c r="T24" s="14"/>
      <c r="U24" s="14"/>
      <c r="V24" s="14"/>
      <c r="W24" s="14"/>
      <c r="X24" s="14"/>
      <c r="Y24" s="14"/>
      <c r="Z24" s="14"/>
      <c r="AA24" s="14"/>
      <c r="AB24" s="14"/>
      <c r="AC24" s="14"/>
      <c r="AD24" s="14"/>
      <c r="AE24" s="14"/>
      <c r="AF24" s="14"/>
      <c r="AG24" s="14"/>
      <c r="AH24" s="14"/>
      <c r="AI24" s="14"/>
      <c r="AJ24" s="14"/>
      <c r="AK24" s="14"/>
    </row>
    <row r="25" spans="1:37">
      <c r="A25" s="262"/>
      <c r="B25" s="262"/>
      <c r="C25" s="262"/>
      <c r="D25" s="262"/>
      <c r="E25" s="262"/>
      <c r="F25" s="262"/>
      <c r="G25" s="262"/>
      <c r="H25" s="262"/>
      <c r="I25" s="262"/>
      <c r="J25" s="262"/>
      <c r="K25" s="262"/>
      <c r="L25" s="262"/>
      <c r="M25" s="262"/>
      <c r="N25" s="262"/>
      <c r="O25" s="262"/>
      <c r="P25" s="262"/>
      <c r="Q25" s="14"/>
      <c r="R25" s="14"/>
      <c r="S25" s="14"/>
      <c r="T25" s="14"/>
      <c r="U25" s="14"/>
      <c r="V25" s="14"/>
      <c r="W25" s="14"/>
      <c r="X25" s="14"/>
      <c r="Y25" s="14"/>
      <c r="Z25" s="14"/>
      <c r="AA25" s="14"/>
      <c r="AB25" s="14"/>
      <c r="AC25" s="14"/>
      <c r="AD25" s="14"/>
      <c r="AE25" s="14"/>
      <c r="AF25" s="14"/>
      <c r="AG25" s="14"/>
      <c r="AH25" s="14"/>
      <c r="AI25" s="14"/>
      <c r="AJ25" s="14"/>
      <c r="AK25" s="14"/>
    </row>
    <row r="26" spans="1:37">
      <c r="A26" s="262"/>
      <c r="B26" s="262"/>
      <c r="C26" s="262"/>
      <c r="D26" s="262"/>
      <c r="E26" s="262"/>
      <c r="F26" s="262"/>
      <c r="G26" s="262"/>
      <c r="H26" s="262"/>
      <c r="I26" s="262"/>
      <c r="J26" s="262"/>
      <c r="K26" s="262"/>
      <c r="L26" s="262"/>
      <c r="M26" s="262"/>
      <c r="N26" s="262"/>
      <c r="O26" s="262"/>
      <c r="P26" s="262"/>
      <c r="Q26" s="14"/>
      <c r="R26" s="14"/>
      <c r="S26" s="14"/>
      <c r="T26" s="14"/>
      <c r="U26" s="14"/>
      <c r="V26" s="14"/>
      <c r="W26" s="14"/>
      <c r="X26" s="14"/>
      <c r="Y26" s="14"/>
      <c r="Z26" s="14"/>
      <c r="AA26" s="14"/>
      <c r="AB26" s="14"/>
      <c r="AC26" s="14"/>
      <c r="AD26" s="14"/>
      <c r="AE26" s="14"/>
      <c r="AF26" s="14"/>
      <c r="AG26" s="14"/>
      <c r="AH26" s="14"/>
      <c r="AI26" s="14"/>
      <c r="AJ26" s="14"/>
      <c r="AK26" s="14"/>
    </row>
    <row r="27" spans="1:37">
      <c r="A27" s="262"/>
      <c r="B27" s="262"/>
      <c r="C27" s="262"/>
      <c r="D27" s="262"/>
      <c r="E27" s="262"/>
      <c r="F27" s="262"/>
      <c r="G27" s="262"/>
      <c r="H27" s="262"/>
      <c r="I27" s="262"/>
      <c r="J27" s="262"/>
      <c r="K27" s="262"/>
      <c r="L27" s="262"/>
      <c r="M27" s="262"/>
      <c r="N27" s="262"/>
      <c r="O27" s="262"/>
      <c r="P27" s="262"/>
      <c r="Q27" s="14"/>
      <c r="R27" s="14"/>
      <c r="S27" s="14"/>
      <c r="T27" s="14"/>
      <c r="U27" s="14"/>
      <c r="V27" s="14"/>
      <c r="W27" s="14"/>
      <c r="X27" s="14"/>
      <c r="Y27" s="14"/>
      <c r="Z27" s="14"/>
      <c r="AA27" s="14"/>
      <c r="AB27" s="14"/>
      <c r="AC27" s="14"/>
      <c r="AD27" s="14"/>
      <c r="AE27" s="14"/>
      <c r="AF27" s="14"/>
      <c r="AG27" s="14"/>
      <c r="AH27" s="14"/>
      <c r="AI27" s="14"/>
      <c r="AJ27" s="14"/>
      <c r="AK27" s="14"/>
    </row>
    <row r="28" spans="1:37">
      <c r="A28" s="262"/>
      <c r="B28" s="262"/>
      <c r="C28" s="262"/>
      <c r="D28" s="262"/>
      <c r="E28" s="262"/>
      <c r="F28" s="262"/>
      <c r="G28" s="262"/>
      <c r="H28" s="262"/>
      <c r="I28" s="262"/>
      <c r="J28" s="262"/>
      <c r="K28" s="262"/>
      <c r="L28" s="262"/>
      <c r="M28" s="262"/>
      <c r="N28" s="262"/>
      <c r="O28" s="262"/>
      <c r="P28" s="262"/>
      <c r="Q28" s="14"/>
      <c r="R28" s="14"/>
      <c r="S28" s="14"/>
      <c r="T28" s="14"/>
      <c r="U28" s="14"/>
      <c r="V28" s="14"/>
      <c r="W28" s="14"/>
      <c r="X28" s="14"/>
      <c r="Y28" s="14"/>
      <c r="Z28" s="14"/>
      <c r="AA28" s="14"/>
      <c r="AB28" s="14"/>
      <c r="AC28" s="14"/>
      <c r="AD28" s="14"/>
      <c r="AE28" s="14"/>
      <c r="AF28" s="14"/>
      <c r="AG28" s="14"/>
      <c r="AH28" s="14"/>
      <c r="AI28" s="14"/>
      <c r="AJ28" s="14"/>
      <c r="AK28" s="14"/>
    </row>
    <row r="29" spans="1:37">
      <c r="A29" s="262"/>
      <c r="B29" s="262"/>
      <c r="C29" s="262"/>
      <c r="D29" s="262"/>
      <c r="E29" s="262"/>
      <c r="F29" s="262"/>
      <c r="G29" s="262"/>
      <c r="H29" s="262"/>
      <c r="I29" s="262"/>
      <c r="J29" s="262"/>
      <c r="K29" s="262"/>
      <c r="L29" s="262"/>
      <c r="M29" s="262"/>
      <c r="N29" s="262"/>
      <c r="O29" s="262"/>
      <c r="P29" s="262"/>
      <c r="Q29" s="14"/>
      <c r="R29" s="14"/>
      <c r="S29" s="14"/>
      <c r="T29" s="14"/>
      <c r="U29" s="14"/>
      <c r="V29" s="14"/>
      <c r="W29" s="14"/>
      <c r="X29" s="14"/>
      <c r="Y29" s="14"/>
      <c r="Z29" s="14"/>
      <c r="AA29" s="14"/>
      <c r="AB29" s="14"/>
      <c r="AC29" s="14"/>
      <c r="AD29" s="14"/>
      <c r="AE29" s="14"/>
      <c r="AF29" s="14"/>
      <c r="AG29" s="14"/>
      <c r="AH29" s="14"/>
      <c r="AI29" s="14"/>
      <c r="AJ29" s="14"/>
      <c r="AK29" s="14"/>
    </row>
    <row r="30" spans="1:37">
      <c r="A30" s="262"/>
      <c r="B30" s="262"/>
      <c r="C30" s="262"/>
      <c r="D30" s="262"/>
      <c r="E30" s="262"/>
      <c r="F30" s="262"/>
      <c r="G30" s="262"/>
      <c r="H30" s="262"/>
      <c r="I30" s="262"/>
      <c r="J30" s="262"/>
      <c r="K30" s="262"/>
      <c r="L30" s="262"/>
      <c r="M30" s="262"/>
      <c r="N30" s="262"/>
      <c r="O30" s="262"/>
      <c r="P30" s="262"/>
      <c r="Q30" s="14"/>
      <c r="R30" s="14"/>
      <c r="S30" s="14"/>
      <c r="T30" s="14"/>
      <c r="U30" s="14"/>
      <c r="V30" s="14"/>
      <c r="W30" s="14"/>
      <c r="X30" s="14"/>
      <c r="Y30" s="14"/>
      <c r="Z30" s="14"/>
      <c r="AA30" s="14"/>
      <c r="AB30" s="14"/>
      <c r="AC30" s="14"/>
      <c r="AD30" s="14"/>
      <c r="AE30" s="14"/>
      <c r="AF30" s="14"/>
      <c r="AG30" s="14"/>
      <c r="AH30" s="14"/>
      <c r="AI30" s="14"/>
      <c r="AJ30" s="14"/>
      <c r="AK30" s="14"/>
    </row>
    <row r="31" spans="1:37">
      <c r="A31" s="262"/>
      <c r="B31" s="262"/>
      <c r="C31" s="262"/>
      <c r="D31" s="262"/>
      <c r="E31" s="262"/>
      <c r="F31" s="262"/>
      <c r="G31" s="262"/>
      <c r="H31" s="262"/>
      <c r="I31" s="262"/>
      <c r="J31" s="262"/>
      <c r="K31" s="262"/>
      <c r="L31" s="262"/>
      <c r="M31" s="262"/>
      <c r="N31" s="262"/>
      <c r="O31" s="262"/>
      <c r="P31" s="262"/>
      <c r="Q31" s="14"/>
      <c r="R31" s="14"/>
      <c r="S31" s="14"/>
      <c r="T31" s="14"/>
      <c r="U31" s="14"/>
      <c r="V31" s="14"/>
      <c r="W31" s="14"/>
      <c r="X31" s="14"/>
      <c r="Y31" s="14"/>
      <c r="Z31" s="14"/>
      <c r="AA31" s="14"/>
      <c r="AB31" s="14"/>
      <c r="AC31" s="14"/>
      <c r="AD31" s="14"/>
      <c r="AE31" s="14"/>
      <c r="AF31" s="14"/>
      <c r="AG31" s="14"/>
      <c r="AH31" s="14"/>
      <c r="AI31" s="14"/>
      <c r="AJ31" s="14"/>
      <c r="AK31" s="14"/>
    </row>
    <row r="32" spans="1:37">
      <c r="A32" s="262"/>
      <c r="B32" s="262"/>
      <c r="C32" s="262"/>
      <c r="D32" s="262"/>
      <c r="E32" s="262"/>
      <c r="F32" s="262"/>
      <c r="G32" s="262"/>
      <c r="H32" s="262"/>
      <c r="I32" s="262"/>
      <c r="J32" s="262"/>
      <c r="K32" s="262"/>
      <c r="L32" s="262"/>
      <c r="M32" s="262"/>
      <c r="N32" s="262"/>
      <c r="O32" s="262"/>
      <c r="P32" s="262"/>
      <c r="Q32" s="14"/>
      <c r="R32" s="14"/>
      <c r="S32" s="14"/>
      <c r="T32" s="14"/>
      <c r="U32" s="14"/>
      <c r="V32" s="14"/>
      <c r="W32" s="14"/>
      <c r="X32" s="14"/>
      <c r="Y32" s="14"/>
      <c r="Z32" s="14"/>
      <c r="AA32" s="14"/>
      <c r="AB32" s="14"/>
      <c r="AC32" s="14"/>
      <c r="AD32" s="14"/>
      <c r="AE32" s="14"/>
      <c r="AF32" s="14"/>
      <c r="AG32" s="14"/>
      <c r="AH32" s="14"/>
      <c r="AI32" s="14"/>
      <c r="AJ32" s="14"/>
      <c r="AK32" s="14"/>
    </row>
    <row r="33" spans="1:31">
      <c r="A33" s="262"/>
      <c r="B33" s="242"/>
      <c r="C33" s="242"/>
      <c r="D33" s="242"/>
      <c r="E33" s="262"/>
      <c r="F33" s="262"/>
      <c r="G33" s="262"/>
      <c r="H33" s="262"/>
      <c r="I33" s="262"/>
      <c r="J33" s="262"/>
      <c r="K33" s="262"/>
      <c r="L33" s="262"/>
      <c r="M33" s="262"/>
      <c r="N33" s="262"/>
      <c r="O33" s="262"/>
      <c r="P33" s="262"/>
      <c r="Q33" s="14"/>
      <c r="R33" s="14"/>
      <c r="S33" s="14"/>
      <c r="T33" s="14"/>
      <c r="U33" s="14"/>
      <c r="V33" s="14"/>
      <c r="W33" s="14"/>
      <c r="X33" s="14"/>
      <c r="Y33" s="14"/>
      <c r="Z33" s="14"/>
      <c r="AA33" s="14"/>
      <c r="AB33" s="14"/>
      <c r="AC33" s="14"/>
      <c r="AD33" s="14"/>
      <c r="AE33" s="14"/>
    </row>
    <row r="34" spans="1:31">
      <c r="A34" s="262"/>
      <c r="B34" s="242"/>
      <c r="C34" s="242"/>
      <c r="D34" s="242"/>
      <c r="E34" s="262"/>
      <c r="F34" s="262"/>
      <c r="G34" s="262"/>
      <c r="H34" s="262"/>
      <c r="I34" s="262"/>
      <c r="J34" s="262"/>
      <c r="K34" s="262"/>
      <c r="L34" s="262"/>
      <c r="M34" s="262"/>
      <c r="N34" s="262"/>
      <c r="O34" s="262"/>
      <c r="P34" s="262"/>
      <c r="Q34" s="14"/>
      <c r="R34" s="14"/>
      <c r="S34" s="14"/>
      <c r="T34" s="14"/>
      <c r="U34" s="14"/>
      <c r="V34" s="14"/>
      <c r="W34" s="14"/>
      <c r="X34" s="14"/>
      <c r="Y34" s="14"/>
      <c r="Z34" s="14"/>
      <c r="AA34" s="14"/>
      <c r="AB34" s="14"/>
      <c r="AC34" s="14"/>
      <c r="AD34" s="14"/>
      <c r="AE34" s="14"/>
    </row>
    <row r="35" spans="1:31">
      <c r="A35" s="262"/>
      <c r="B35" s="242"/>
      <c r="C35" s="242"/>
      <c r="D35" s="242"/>
      <c r="E35" s="242"/>
      <c r="F35" s="242"/>
      <c r="G35" s="242"/>
      <c r="H35" s="242"/>
      <c r="I35" s="242"/>
      <c r="J35" s="242"/>
      <c r="K35" s="242"/>
      <c r="L35" s="242"/>
      <c r="M35" s="242"/>
      <c r="N35" s="242"/>
      <c r="O35" s="242"/>
      <c r="P35" s="242"/>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C7F3-8695-47F0-B059-37382E74D824}">
  <sheetPr>
    <tabColor rgb="FFFFFF00"/>
  </sheetPr>
  <dimension ref="A1:IV102"/>
  <sheetViews>
    <sheetView showGridLines="0" tabSelected="1" zoomScale="40" zoomScaleNormal="40" workbookViewId="0">
      <selection activeCell="H13" sqref="H13"/>
    </sheetView>
  </sheetViews>
  <sheetFormatPr baseColWidth="10" defaultColWidth="11.42578125" defaultRowHeight="15"/>
  <cols>
    <col min="1" max="1" width="1.42578125" style="33" customWidth="1"/>
    <col min="2" max="2" width="16.7109375" style="33" customWidth="1"/>
    <col min="3" max="3" width="51" style="55" customWidth="1"/>
    <col min="4" max="4" width="79.140625" style="33" customWidth="1"/>
    <col min="5" max="5" width="20" style="33" customWidth="1"/>
    <col min="6" max="6" width="51.28515625" style="33" customWidth="1"/>
    <col min="7" max="7" width="43" style="33" customWidth="1"/>
    <col min="8" max="8" width="34.42578125" style="33" customWidth="1"/>
    <col min="9" max="9" width="9" style="34" hidden="1" customWidth="1"/>
    <col min="10" max="10" width="23" style="33" customWidth="1"/>
    <col min="11" max="11" width="7.28515625" style="33" hidden="1" customWidth="1"/>
    <col min="12" max="12" width="23.42578125" style="33" customWidth="1"/>
    <col min="13" max="13" width="10.140625" style="33" hidden="1" customWidth="1"/>
    <col min="14" max="14" width="21" style="33" customWidth="1"/>
    <col min="15" max="15" width="7.42578125" style="33" hidden="1" customWidth="1"/>
    <col min="16" max="16" width="22.42578125" style="33" customWidth="1"/>
    <col min="17" max="17" width="8.42578125" style="33" hidden="1" customWidth="1"/>
    <col min="18" max="18" width="26.42578125" style="34" customWidth="1"/>
    <col min="19" max="19" width="32.42578125" style="33" customWidth="1"/>
    <col min="20" max="20" width="20.140625" style="34" hidden="1" customWidth="1"/>
    <col min="21" max="21" width="20.28515625" style="35" hidden="1" customWidth="1"/>
    <col min="22" max="22" width="27.28515625" style="35" customWidth="1"/>
    <col min="23" max="23" width="20.28515625" style="35" hidden="1" customWidth="1"/>
    <col min="24" max="24" width="30.42578125" style="35" customWidth="1"/>
    <col min="25" max="25" width="20.28515625" style="35" hidden="1" customWidth="1"/>
    <col min="26" max="26" width="26.7109375" style="35" customWidth="1"/>
    <col min="27" max="27" width="20.28515625" style="35" hidden="1" customWidth="1"/>
    <col min="28" max="28" width="32.140625" style="35" customWidth="1"/>
    <col min="29" max="29" width="20.28515625" style="35" hidden="1" customWidth="1"/>
    <col min="30" max="30" width="28.28515625" style="35" customWidth="1"/>
    <col min="31" max="31" width="20.28515625" style="35" hidden="1" customWidth="1"/>
    <col min="32" max="32" width="25.42578125" style="35" customWidth="1"/>
    <col min="33" max="33" width="20.28515625" style="35" hidden="1" customWidth="1"/>
    <col min="34" max="34" width="30.140625" style="35" customWidth="1"/>
    <col min="35" max="35" width="20.28515625" style="35" hidden="1" customWidth="1"/>
    <col min="36" max="36" width="36" style="35" customWidth="1"/>
    <col min="37" max="37" width="20.28515625" style="35" hidden="1" customWidth="1"/>
    <col min="38" max="38" width="25.85546875" style="35" customWidth="1"/>
    <col min="39" max="39" width="20.28515625" style="35" hidden="1" customWidth="1"/>
    <col min="40" max="40" width="30" style="35" customWidth="1"/>
    <col min="41" max="41" width="20.28515625" style="35" hidden="1" customWidth="1"/>
    <col min="42" max="42" width="25.140625" style="35" customWidth="1"/>
    <col min="43" max="43" width="20.28515625" style="35" hidden="1" customWidth="1"/>
    <col min="44" max="44" width="25" style="35" customWidth="1"/>
    <col min="45" max="45" width="20.28515625" style="35" hidden="1" customWidth="1"/>
    <col min="46" max="46" width="23.85546875" style="35" customWidth="1"/>
    <col min="47" max="47" width="20.28515625" style="35" hidden="1" customWidth="1"/>
    <col min="48" max="48" width="24.7109375" style="35" customWidth="1"/>
    <col min="49" max="49" width="20.28515625" style="35" hidden="1" customWidth="1"/>
    <col min="50" max="50" width="24.28515625" style="35" customWidth="1"/>
    <col min="51" max="51" width="20.28515625" style="35" hidden="1" customWidth="1"/>
    <col min="52" max="52" width="24" style="35" customWidth="1"/>
    <col min="53" max="53" width="20.28515625" style="35" hidden="1" customWidth="1"/>
    <col min="54" max="54" width="24.7109375" style="35" customWidth="1"/>
    <col min="55" max="55" width="20.28515625" style="35" hidden="1" customWidth="1"/>
    <col min="56" max="56" width="22.42578125" style="35" customWidth="1"/>
    <col min="57" max="57" width="20.28515625" style="35" hidden="1" customWidth="1"/>
    <col min="58" max="58" width="25.28515625" style="35" customWidth="1"/>
    <col min="59" max="62" width="20.28515625" style="35" hidden="1" customWidth="1"/>
    <col min="63" max="63" width="23.7109375" style="35" customWidth="1"/>
    <col min="64" max="64" width="23" style="35" customWidth="1"/>
    <col min="65" max="65" width="28.42578125" style="34" customWidth="1"/>
    <col min="66" max="66" width="44.140625" style="35" customWidth="1"/>
    <col min="67" max="67" width="28.28515625" style="33" customWidth="1"/>
    <col min="68" max="69" width="15.7109375" style="33" customWidth="1"/>
    <col min="70" max="70" width="15.7109375" style="33" hidden="1" customWidth="1"/>
    <col min="71" max="71" width="15.7109375" style="33" customWidth="1"/>
    <col min="72" max="72" width="15.7109375" style="33" hidden="1" customWidth="1"/>
    <col min="73" max="73" width="15.7109375" style="33" customWidth="1"/>
    <col min="74" max="74" width="15.7109375" style="33" hidden="1" customWidth="1"/>
    <col min="75" max="75" width="15.7109375" style="33" customWidth="1"/>
    <col min="76" max="76" width="15.7109375" style="33" hidden="1" customWidth="1"/>
    <col min="77" max="77" width="15.7109375" style="33" customWidth="1"/>
    <col min="78" max="78" width="15.7109375" style="33" hidden="1" customWidth="1"/>
    <col min="79" max="79" width="15.7109375" style="33" customWidth="1"/>
    <col min="80" max="80" width="15.7109375" style="33" hidden="1" customWidth="1"/>
    <col min="81" max="81" width="15.7109375" style="33" customWidth="1"/>
    <col min="82" max="82" width="15.7109375" style="33" hidden="1" customWidth="1"/>
    <col min="83" max="83" width="11.42578125" style="33" customWidth="1"/>
    <col min="84" max="84" width="13" style="33" customWidth="1"/>
    <col min="85" max="85" width="16.42578125" style="33" customWidth="1"/>
    <col min="86" max="89" width="15.7109375" style="33" customWidth="1"/>
    <col min="90" max="90" width="16.140625" style="33" customWidth="1"/>
    <col min="91" max="91" width="12.28515625" style="33" customWidth="1"/>
    <col min="92" max="92" width="14.28515625" style="33" customWidth="1"/>
    <col min="93" max="94" width="13.85546875" style="33" hidden="1" customWidth="1"/>
    <col min="95" max="95" width="13.85546875" style="33" customWidth="1"/>
    <col min="96" max="97" width="12.28515625" style="33" hidden="1" customWidth="1"/>
    <col min="98" max="99" width="12.28515625" style="33" customWidth="1"/>
    <col min="100" max="100" width="15.140625" style="33" customWidth="1"/>
    <col min="101" max="101" width="25.28515625" style="33" customWidth="1"/>
    <col min="102" max="112" width="17.85546875" style="33" customWidth="1"/>
    <col min="113" max="113" width="15.7109375" style="33" customWidth="1"/>
    <col min="114" max="256" width="11.42578125" style="33"/>
    <col min="257" max="257" width="1.42578125" style="33" customWidth="1"/>
    <col min="258" max="258" width="16.7109375" style="33" customWidth="1"/>
    <col min="259" max="259" width="71" style="33" customWidth="1"/>
    <col min="260" max="260" width="76.7109375" style="33" customWidth="1"/>
    <col min="261" max="261" width="30" style="33" customWidth="1"/>
    <col min="262" max="262" width="52" style="33" customWidth="1"/>
    <col min="263" max="263" width="45.140625" style="33" customWidth="1"/>
    <col min="264" max="264" width="34.42578125" style="33" customWidth="1"/>
    <col min="265" max="265" width="0" style="33" hidden="1" customWidth="1"/>
    <col min="266" max="266" width="23" style="33" customWidth="1"/>
    <col min="267" max="267" width="0" style="33" hidden="1" customWidth="1"/>
    <col min="268" max="268" width="23.42578125" style="33" customWidth="1"/>
    <col min="269" max="269" width="0" style="33" hidden="1" customWidth="1"/>
    <col min="270" max="270" width="21" style="33" customWidth="1"/>
    <col min="271" max="271" width="0" style="33" hidden="1" customWidth="1"/>
    <col min="272" max="272" width="22.42578125" style="33" customWidth="1"/>
    <col min="273" max="273" width="0" style="33" hidden="1" customWidth="1"/>
    <col min="274" max="274" width="26.42578125" style="33" customWidth="1"/>
    <col min="275" max="275" width="32.42578125" style="33" customWidth="1"/>
    <col min="276" max="277" width="0" style="33" hidden="1" customWidth="1"/>
    <col min="278" max="278" width="27.28515625" style="33" customWidth="1"/>
    <col min="279" max="279" width="0" style="33" hidden="1" customWidth="1"/>
    <col min="280" max="280" width="30.42578125" style="33" customWidth="1"/>
    <col min="281" max="281" width="0" style="33" hidden="1" customWidth="1"/>
    <col min="282" max="282" width="26.7109375" style="33" customWidth="1"/>
    <col min="283" max="283" width="0" style="33" hidden="1" customWidth="1"/>
    <col min="284" max="284" width="32.140625" style="33" customWidth="1"/>
    <col min="285" max="285" width="0" style="33" hidden="1" customWidth="1"/>
    <col min="286" max="286" width="28.28515625" style="33" customWidth="1"/>
    <col min="287" max="287" width="0" style="33" hidden="1" customWidth="1"/>
    <col min="288" max="288" width="25.42578125" style="33" customWidth="1"/>
    <col min="289" max="289" width="0" style="33" hidden="1" customWidth="1"/>
    <col min="290" max="290" width="30.140625" style="33" customWidth="1"/>
    <col min="291" max="291" width="0" style="33" hidden="1" customWidth="1"/>
    <col min="292" max="292" width="36" style="33" customWidth="1"/>
    <col min="293" max="293" width="0" style="33" hidden="1" customWidth="1"/>
    <col min="294" max="294" width="25.85546875" style="33" customWidth="1"/>
    <col min="295" max="295" width="0" style="33" hidden="1" customWidth="1"/>
    <col min="296" max="296" width="30" style="33" customWidth="1"/>
    <col min="297" max="297" width="0" style="33" hidden="1" customWidth="1"/>
    <col min="298" max="298" width="25.140625" style="33" customWidth="1"/>
    <col min="299" max="299" width="0" style="33" hidden="1" customWidth="1"/>
    <col min="300" max="300" width="25" style="33" customWidth="1"/>
    <col min="301" max="301" width="0" style="33" hidden="1" customWidth="1"/>
    <col min="302" max="302" width="23.85546875" style="33" customWidth="1"/>
    <col min="303" max="303" width="0" style="33" hidden="1" customWidth="1"/>
    <col min="304" max="304" width="24.7109375" style="33" customWidth="1"/>
    <col min="305" max="305" width="0" style="33" hidden="1" customWidth="1"/>
    <col min="306" max="306" width="24.28515625" style="33" customWidth="1"/>
    <col min="307" max="307" width="0" style="33" hidden="1" customWidth="1"/>
    <col min="308" max="308" width="24" style="33" customWidth="1"/>
    <col min="309" max="309" width="0" style="33" hidden="1" customWidth="1"/>
    <col min="310" max="310" width="24.7109375" style="33" customWidth="1"/>
    <col min="311" max="311" width="0" style="33" hidden="1" customWidth="1"/>
    <col min="312" max="312" width="22.42578125" style="33" customWidth="1"/>
    <col min="313" max="313" width="0" style="33" hidden="1" customWidth="1"/>
    <col min="314" max="314" width="25.28515625" style="33" customWidth="1"/>
    <col min="315" max="318" width="0" style="33" hidden="1" customWidth="1"/>
    <col min="319" max="319" width="23.7109375" style="33" customWidth="1"/>
    <col min="320" max="320" width="23" style="33" customWidth="1"/>
    <col min="321" max="321" width="28.42578125" style="33" customWidth="1"/>
    <col min="322" max="322" width="44.140625" style="33" customWidth="1"/>
    <col min="323" max="323" width="28.28515625" style="33" customWidth="1"/>
    <col min="324" max="325" width="15.7109375" style="33" customWidth="1"/>
    <col min="326" max="326" width="0" style="33" hidden="1" customWidth="1"/>
    <col min="327" max="327" width="15.7109375" style="33" customWidth="1"/>
    <col min="328" max="328" width="0" style="33" hidden="1" customWidth="1"/>
    <col min="329" max="329" width="15.7109375" style="33" customWidth="1"/>
    <col min="330" max="330" width="0" style="33" hidden="1" customWidth="1"/>
    <col min="331" max="331" width="15.7109375" style="33" customWidth="1"/>
    <col min="332" max="332" width="0" style="33" hidden="1" customWidth="1"/>
    <col min="333" max="333" width="15.7109375" style="33" customWidth="1"/>
    <col min="334" max="334" width="0" style="33" hidden="1" customWidth="1"/>
    <col min="335" max="335" width="15.7109375" style="33" customWidth="1"/>
    <col min="336" max="336" width="0" style="33" hidden="1" customWidth="1"/>
    <col min="337" max="337" width="15.7109375" style="33" customWidth="1"/>
    <col min="338" max="338" width="0" style="33" hidden="1" customWidth="1"/>
    <col min="339" max="339" width="11.42578125" style="33"/>
    <col min="340" max="340" width="13" style="33" customWidth="1"/>
    <col min="341" max="341" width="16.42578125" style="33" customWidth="1"/>
    <col min="342" max="345" width="15.7109375" style="33" customWidth="1"/>
    <col min="346" max="346" width="16.140625" style="33" customWidth="1"/>
    <col min="347" max="347" width="12.28515625" style="33" customWidth="1"/>
    <col min="348" max="348" width="14.28515625" style="33" customWidth="1"/>
    <col min="349" max="350" width="0" style="33" hidden="1" customWidth="1"/>
    <col min="351" max="351" width="13.85546875" style="33" customWidth="1"/>
    <col min="352" max="353" width="0" style="33" hidden="1" customWidth="1"/>
    <col min="354" max="355" width="12.28515625" style="33" customWidth="1"/>
    <col min="356" max="356" width="15.140625" style="33" customWidth="1"/>
    <col min="357" max="357" width="25.28515625" style="33" customWidth="1"/>
    <col min="358" max="368" width="17.85546875" style="33" customWidth="1"/>
    <col min="369" max="369" width="15.7109375" style="33" customWidth="1"/>
    <col min="370" max="512" width="11.42578125" style="33"/>
    <col min="513" max="513" width="1.42578125" style="33" customWidth="1"/>
    <col min="514" max="514" width="16.7109375" style="33" customWidth="1"/>
    <col min="515" max="515" width="71" style="33" customWidth="1"/>
    <col min="516" max="516" width="76.7109375" style="33" customWidth="1"/>
    <col min="517" max="517" width="30" style="33" customWidth="1"/>
    <col min="518" max="518" width="52" style="33" customWidth="1"/>
    <col min="519" max="519" width="45.140625" style="33" customWidth="1"/>
    <col min="520" max="520" width="34.42578125" style="33" customWidth="1"/>
    <col min="521" max="521" width="0" style="33" hidden="1" customWidth="1"/>
    <col min="522" max="522" width="23" style="33" customWidth="1"/>
    <col min="523" max="523" width="0" style="33" hidden="1" customWidth="1"/>
    <col min="524" max="524" width="23.42578125" style="33" customWidth="1"/>
    <col min="525" max="525" width="0" style="33" hidden="1" customWidth="1"/>
    <col min="526" max="526" width="21" style="33" customWidth="1"/>
    <col min="527" max="527" width="0" style="33" hidden="1" customWidth="1"/>
    <col min="528" max="528" width="22.42578125" style="33" customWidth="1"/>
    <col min="529" max="529" width="0" style="33" hidden="1" customWidth="1"/>
    <col min="530" max="530" width="26.42578125" style="33" customWidth="1"/>
    <col min="531" max="531" width="32.42578125" style="33" customWidth="1"/>
    <col min="532" max="533" width="0" style="33" hidden="1" customWidth="1"/>
    <col min="534" max="534" width="27.28515625" style="33" customWidth="1"/>
    <col min="535" max="535" width="0" style="33" hidden="1" customWidth="1"/>
    <col min="536" max="536" width="30.42578125" style="33" customWidth="1"/>
    <col min="537" max="537" width="0" style="33" hidden="1" customWidth="1"/>
    <col min="538" max="538" width="26.7109375" style="33" customWidth="1"/>
    <col min="539" max="539" width="0" style="33" hidden="1" customWidth="1"/>
    <col min="540" max="540" width="32.140625" style="33" customWidth="1"/>
    <col min="541" max="541" width="0" style="33" hidden="1" customWidth="1"/>
    <col min="542" max="542" width="28.28515625" style="33" customWidth="1"/>
    <col min="543" max="543" width="0" style="33" hidden="1" customWidth="1"/>
    <col min="544" max="544" width="25.42578125" style="33" customWidth="1"/>
    <col min="545" max="545" width="0" style="33" hidden="1" customWidth="1"/>
    <col min="546" max="546" width="30.140625" style="33" customWidth="1"/>
    <col min="547" max="547" width="0" style="33" hidden="1" customWidth="1"/>
    <col min="548" max="548" width="36" style="33" customWidth="1"/>
    <col min="549" max="549" width="0" style="33" hidden="1" customWidth="1"/>
    <col min="550" max="550" width="25.85546875" style="33" customWidth="1"/>
    <col min="551" max="551" width="0" style="33" hidden="1" customWidth="1"/>
    <col min="552" max="552" width="30" style="33" customWidth="1"/>
    <col min="553" max="553" width="0" style="33" hidden="1" customWidth="1"/>
    <col min="554" max="554" width="25.140625" style="33" customWidth="1"/>
    <col min="555" max="555" width="0" style="33" hidden="1" customWidth="1"/>
    <col min="556" max="556" width="25" style="33" customWidth="1"/>
    <col min="557" max="557" width="0" style="33" hidden="1" customWidth="1"/>
    <col min="558" max="558" width="23.85546875" style="33" customWidth="1"/>
    <col min="559" max="559" width="0" style="33" hidden="1" customWidth="1"/>
    <col min="560" max="560" width="24.7109375" style="33" customWidth="1"/>
    <col min="561" max="561" width="0" style="33" hidden="1" customWidth="1"/>
    <col min="562" max="562" width="24.28515625" style="33" customWidth="1"/>
    <col min="563" max="563" width="0" style="33" hidden="1" customWidth="1"/>
    <col min="564" max="564" width="24" style="33" customWidth="1"/>
    <col min="565" max="565" width="0" style="33" hidden="1" customWidth="1"/>
    <col min="566" max="566" width="24.7109375" style="33" customWidth="1"/>
    <col min="567" max="567" width="0" style="33" hidden="1" customWidth="1"/>
    <col min="568" max="568" width="22.42578125" style="33" customWidth="1"/>
    <col min="569" max="569" width="0" style="33" hidden="1" customWidth="1"/>
    <col min="570" max="570" width="25.28515625" style="33" customWidth="1"/>
    <col min="571" max="574" width="0" style="33" hidden="1" customWidth="1"/>
    <col min="575" max="575" width="23.7109375" style="33" customWidth="1"/>
    <col min="576" max="576" width="23" style="33" customWidth="1"/>
    <col min="577" max="577" width="28.42578125" style="33" customWidth="1"/>
    <col min="578" max="578" width="44.140625" style="33" customWidth="1"/>
    <col min="579" max="579" width="28.28515625" style="33" customWidth="1"/>
    <col min="580" max="581" width="15.7109375" style="33" customWidth="1"/>
    <col min="582" max="582" width="0" style="33" hidden="1" customWidth="1"/>
    <col min="583" max="583" width="15.7109375" style="33" customWidth="1"/>
    <col min="584" max="584" width="0" style="33" hidden="1" customWidth="1"/>
    <col min="585" max="585" width="15.7109375" style="33" customWidth="1"/>
    <col min="586" max="586" width="0" style="33" hidden="1" customWidth="1"/>
    <col min="587" max="587" width="15.7109375" style="33" customWidth="1"/>
    <col min="588" max="588" width="0" style="33" hidden="1" customWidth="1"/>
    <col min="589" max="589" width="15.7109375" style="33" customWidth="1"/>
    <col min="590" max="590" width="0" style="33" hidden="1" customWidth="1"/>
    <col min="591" max="591" width="15.7109375" style="33" customWidth="1"/>
    <col min="592" max="592" width="0" style="33" hidden="1" customWidth="1"/>
    <col min="593" max="593" width="15.7109375" style="33" customWidth="1"/>
    <col min="594" max="594" width="0" style="33" hidden="1" customWidth="1"/>
    <col min="595" max="595" width="11.42578125" style="33"/>
    <col min="596" max="596" width="13" style="33" customWidth="1"/>
    <col min="597" max="597" width="16.42578125" style="33" customWidth="1"/>
    <col min="598" max="601" width="15.7109375" style="33" customWidth="1"/>
    <col min="602" max="602" width="16.140625" style="33" customWidth="1"/>
    <col min="603" max="603" width="12.28515625" style="33" customWidth="1"/>
    <col min="604" max="604" width="14.28515625" style="33" customWidth="1"/>
    <col min="605" max="606" width="0" style="33" hidden="1" customWidth="1"/>
    <col min="607" max="607" width="13.85546875" style="33" customWidth="1"/>
    <col min="608" max="609" width="0" style="33" hidden="1" customWidth="1"/>
    <col min="610" max="611" width="12.28515625" style="33" customWidth="1"/>
    <col min="612" max="612" width="15.140625" style="33" customWidth="1"/>
    <col min="613" max="613" width="25.28515625" style="33" customWidth="1"/>
    <col min="614" max="624" width="17.85546875" style="33" customWidth="1"/>
    <col min="625" max="625" width="15.7109375" style="33" customWidth="1"/>
    <col min="626" max="768" width="11.42578125" style="33"/>
    <col min="769" max="769" width="1.42578125" style="33" customWidth="1"/>
    <col min="770" max="770" width="16.7109375" style="33" customWidth="1"/>
    <col min="771" max="771" width="71" style="33" customWidth="1"/>
    <col min="772" max="772" width="76.7109375" style="33" customWidth="1"/>
    <col min="773" max="773" width="30" style="33" customWidth="1"/>
    <col min="774" max="774" width="52" style="33" customWidth="1"/>
    <col min="775" max="775" width="45.140625" style="33" customWidth="1"/>
    <col min="776" max="776" width="34.42578125" style="33" customWidth="1"/>
    <col min="777" max="777" width="0" style="33" hidden="1" customWidth="1"/>
    <col min="778" max="778" width="23" style="33" customWidth="1"/>
    <col min="779" max="779" width="0" style="33" hidden="1" customWidth="1"/>
    <col min="780" max="780" width="23.42578125" style="33" customWidth="1"/>
    <col min="781" max="781" width="0" style="33" hidden="1" customWidth="1"/>
    <col min="782" max="782" width="21" style="33" customWidth="1"/>
    <col min="783" max="783" width="0" style="33" hidden="1" customWidth="1"/>
    <col min="784" max="784" width="22.42578125" style="33" customWidth="1"/>
    <col min="785" max="785" width="0" style="33" hidden="1" customWidth="1"/>
    <col min="786" max="786" width="26.42578125" style="33" customWidth="1"/>
    <col min="787" max="787" width="32.42578125" style="33" customWidth="1"/>
    <col min="788" max="789" width="0" style="33" hidden="1" customWidth="1"/>
    <col min="790" max="790" width="27.28515625" style="33" customWidth="1"/>
    <col min="791" max="791" width="0" style="33" hidden="1" customWidth="1"/>
    <col min="792" max="792" width="30.42578125" style="33" customWidth="1"/>
    <col min="793" max="793" width="0" style="33" hidden="1" customWidth="1"/>
    <col min="794" max="794" width="26.7109375" style="33" customWidth="1"/>
    <col min="795" max="795" width="0" style="33" hidden="1" customWidth="1"/>
    <col min="796" max="796" width="32.140625" style="33" customWidth="1"/>
    <col min="797" max="797" width="0" style="33" hidden="1" customWidth="1"/>
    <col min="798" max="798" width="28.28515625" style="33" customWidth="1"/>
    <col min="799" max="799" width="0" style="33" hidden="1" customWidth="1"/>
    <col min="800" max="800" width="25.42578125" style="33" customWidth="1"/>
    <col min="801" max="801" width="0" style="33" hidden="1" customWidth="1"/>
    <col min="802" max="802" width="30.140625" style="33" customWidth="1"/>
    <col min="803" max="803" width="0" style="33" hidden="1" customWidth="1"/>
    <col min="804" max="804" width="36" style="33" customWidth="1"/>
    <col min="805" max="805" width="0" style="33" hidden="1" customWidth="1"/>
    <col min="806" max="806" width="25.85546875" style="33" customWidth="1"/>
    <col min="807" max="807" width="0" style="33" hidden="1" customWidth="1"/>
    <col min="808" max="808" width="30" style="33" customWidth="1"/>
    <col min="809" max="809" width="0" style="33" hidden="1" customWidth="1"/>
    <col min="810" max="810" width="25.140625" style="33" customWidth="1"/>
    <col min="811" max="811" width="0" style="33" hidden="1" customWidth="1"/>
    <col min="812" max="812" width="25" style="33" customWidth="1"/>
    <col min="813" max="813" width="0" style="33" hidden="1" customWidth="1"/>
    <col min="814" max="814" width="23.85546875" style="33" customWidth="1"/>
    <col min="815" max="815" width="0" style="33" hidden="1" customWidth="1"/>
    <col min="816" max="816" width="24.7109375" style="33" customWidth="1"/>
    <col min="817" max="817" width="0" style="33" hidden="1" customWidth="1"/>
    <col min="818" max="818" width="24.28515625" style="33" customWidth="1"/>
    <col min="819" max="819" width="0" style="33" hidden="1" customWidth="1"/>
    <col min="820" max="820" width="24" style="33" customWidth="1"/>
    <col min="821" max="821" width="0" style="33" hidden="1" customWidth="1"/>
    <col min="822" max="822" width="24.7109375" style="33" customWidth="1"/>
    <col min="823" max="823" width="0" style="33" hidden="1" customWidth="1"/>
    <col min="824" max="824" width="22.42578125" style="33" customWidth="1"/>
    <col min="825" max="825" width="0" style="33" hidden="1" customWidth="1"/>
    <col min="826" max="826" width="25.28515625" style="33" customWidth="1"/>
    <col min="827" max="830" width="0" style="33" hidden="1" customWidth="1"/>
    <col min="831" max="831" width="23.7109375" style="33" customWidth="1"/>
    <col min="832" max="832" width="23" style="33" customWidth="1"/>
    <col min="833" max="833" width="28.42578125" style="33" customWidth="1"/>
    <col min="834" max="834" width="44.140625" style="33" customWidth="1"/>
    <col min="835" max="835" width="28.28515625" style="33" customWidth="1"/>
    <col min="836" max="837" width="15.7109375" style="33" customWidth="1"/>
    <col min="838" max="838" width="0" style="33" hidden="1" customWidth="1"/>
    <col min="839" max="839" width="15.7109375" style="33" customWidth="1"/>
    <col min="840" max="840" width="0" style="33" hidden="1" customWidth="1"/>
    <col min="841" max="841" width="15.7109375" style="33" customWidth="1"/>
    <col min="842" max="842" width="0" style="33" hidden="1" customWidth="1"/>
    <col min="843" max="843" width="15.7109375" style="33" customWidth="1"/>
    <col min="844" max="844" width="0" style="33" hidden="1" customWidth="1"/>
    <col min="845" max="845" width="15.7109375" style="33" customWidth="1"/>
    <col min="846" max="846" width="0" style="33" hidden="1" customWidth="1"/>
    <col min="847" max="847" width="15.7109375" style="33" customWidth="1"/>
    <col min="848" max="848" width="0" style="33" hidden="1" customWidth="1"/>
    <col min="849" max="849" width="15.7109375" style="33" customWidth="1"/>
    <col min="850" max="850" width="0" style="33" hidden="1" customWidth="1"/>
    <col min="851" max="851" width="11.42578125" style="33"/>
    <col min="852" max="852" width="13" style="33" customWidth="1"/>
    <col min="853" max="853" width="16.42578125" style="33" customWidth="1"/>
    <col min="854" max="857" width="15.7109375" style="33" customWidth="1"/>
    <col min="858" max="858" width="16.140625" style="33" customWidth="1"/>
    <col min="859" max="859" width="12.28515625" style="33" customWidth="1"/>
    <col min="860" max="860" width="14.28515625" style="33" customWidth="1"/>
    <col min="861" max="862" width="0" style="33" hidden="1" customWidth="1"/>
    <col min="863" max="863" width="13.85546875" style="33" customWidth="1"/>
    <col min="864" max="865" width="0" style="33" hidden="1" customWidth="1"/>
    <col min="866" max="867" width="12.28515625" style="33" customWidth="1"/>
    <col min="868" max="868" width="15.140625" style="33" customWidth="1"/>
    <col min="869" max="869" width="25.28515625" style="33" customWidth="1"/>
    <col min="870" max="880" width="17.85546875" style="33" customWidth="1"/>
    <col min="881" max="881" width="15.7109375" style="33" customWidth="1"/>
    <col min="882" max="1024" width="11.42578125" style="33"/>
    <col min="1025" max="1025" width="1.42578125" style="33" customWidth="1"/>
    <col min="1026" max="1026" width="16.7109375" style="33" customWidth="1"/>
    <col min="1027" max="1027" width="71" style="33" customWidth="1"/>
    <col min="1028" max="1028" width="76.7109375" style="33" customWidth="1"/>
    <col min="1029" max="1029" width="30" style="33" customWidth="1"/>
    <col min="1030" max="1030" width="52" style="33" customWidth="1"/>
    <col min="1031" max="1031" width="45.140625" style="33" customWidth="1"/>
    <col min="1032" max="1032" width="34.42578125" style="33" customWidth="1"/>
    <col min="1033" max="1033" width="0" style="33" hidden="1" customWidth="1"/>
    <col min="1034" max="1034" width="23" style="33" customWidth="1"/>
    <col min="1035" max="1035" width="0" style="33" hidden="1" customWidth="1"/>
    <col min="1036" max="1036" width="23.42578125" style="33" customWidth="1"/>
    <col min="1037" max="1037" width="0" style="33" hidden="1" customWidth="1"/>
    <col min="1038" max="1038" width="21" style="33" customWidth="1"/>
    <col min="1039" max="1039" width="0" style="33" hidden="1" customWidth="1"/>
    <col min="1040" max="1040" width="22.42578125" style="33" customWidth="1"/>
    <col min="1041" max="1041" width="0" style="33" hidden="1" customWidth="1"/>
    <col min="1042" max="1042" width="26.42578125" style="33" customWidth="1"/>
    <col min="1043" max="1043" width="32.42578125" style="33" customWidth="1"/>
    <col min="1044" max="1045" width="0" style="33" hidden="1" customWidth="1"/>
    <col min="1046" max="1046" width="27.28515625" style="33" customWidth="1"/>
    <col min="1047" max="1047" width="0" style="33" hidden="1" customWidth="1"/>
    <col min="1048" max="1048" width="30.42578125" style="33" customWidth="1"/>
    <col min="1049" max="1049" width="0" style="33" hidden="1" customWidth="1"/>
    <col min="1050" max="1050" width="26.7109375" style="33" customWidth="1"/>
    <col min="1051" max="1051" width="0" style="33" hidden="1" customWidth="1"/>
    <col min="1052" max="1052" width="32.140625" style="33" customWidth="1"/>
    <col min="1053" max="1053" width="0" style="33" hidden="1" customWidth="1"/>
    <col min="1054" max="1054" width="28.28515625" style="33" customWidth="1"/>
    <col min="1055" max="1055" width="0" style="33" hidden="1" customWidth="1"/>
    <col min="1056" max="1056" width="25.42578125" style="33" customWidth="1"/>
    <col min="1057" max="1057" width="0" style="33" hidden="1" customWidth="1"/>
    <col min="1058" max="1058" width="30.140625" style="33" customWidth="1"/>
    <col min="1059" max="1059" width="0" style="33" hidden="1" customWidth="1"/>
    <col min="1060" max="1060" width="36" style="33" customWidth="1"/>
    <col min="1061" max="1061" width="0" style="33" hidden="1" customWidth="1"/>
    <col min="1062" max="1062" width="25.85546875" style="33" customWidth="1"/>
    <col min="1063" max="1063" width="0" style="33" hidden="1" customWidth="1"/>
    <col min="1064" max="1064" width="30" style="33" customWidth="1"/>
    <col min="1065" max="1065" width="0" style="33" hidden="1" customWidth="1"/>
    <col min="1066" max="1066" width="25.140625" style="33" customWidth="1"/>
    <col min="1067" max="1067" width="0" style="33" hidden="1" customWidth="1"/>
    <col min="1068" max="1068" width="25" style="33" customWidth="1"/>
    <col min="1069" max="1069" width="0" style="33" hidden="1" customWidth="1"/>
    <col min="1070" max="1070" width="23.85546875" style="33" customWidth="1"/>
    <col min="1071" max="1071" width="0" style="33" hidden="1" customWidth="1"/>
    <col min="1072" max="1072" width="24.7109375" style="33" customWidth="1"/>
    <col min="1073" max="1073" width="0" style="33" hidden="1" customWidth="1"/>
    <col min="1074" max="1074" width="24.28515625" style="33" customWidth="1"/>
    <col min="1075" max="1075" width="0" style="33" hidden="1" customWidth="1"/>
    <col min="1076" max="1076" width="24" style="33" customWidth="1"/>
    <col min="1077" max="1077" width="0" style="33" hidden="1" customWidth="1"/>
    <col min="1078" max="1078" width="24.7109375" style="33" customWidth="1"/>
    <col min="1079" max="1079" width="0" style="33" hidden="1" customWidth="1"/>
    <col min="1080" max="1080" width="22.42578125" style="33" customWidth="1"/>
    <col min="1081" max="1081" width="0" style="33" hidden="1" customWidth="1"/>
    <col min="1082" max="1082" width="25.28515625" style="33" customWidth="1"/>
    <col min="1083" max="1086" width="0" style="33" hidden="1" customWidth="1"/>
    <col min="1087" max="1087" width="23.7109375" style="33" customWidth="1"/>
    <col min="1088" max="1088" width="23" style="33" customWidth="1"/>
    <col min="1089" max="1089" width="28.42578125" style="33" customWidth="1"/>
    <col min="1090" max="1090" width="44.140625" style="33" customWidth="1"/>
    <col min="1091" max="1091" width="28.28515625" style="33" customWidth="1"/>
    <col min="1092" max="1093" width="15.7109375" style="33" customWidth="1"/>
    <col min="1094" max="1094" width="0" style="33" hidden="1" customWidth="1"/>
    <col min="1095" max="1095" width="15.7109375" style="33" customWidth="1"/>
    <col min="1096" max="1096" width="0" style="33" hidden="1" customWidth="1"/>
    <col min="1097" max="1097" width="15.7109375" style="33" customWidth="1"/>
    <col min="1098" max="1098" width="0" style="33" hidden="1" customWidth="1"/>
    <col min="1099" max="1099" width="15.7109375" style="33" customWidth="1"/>
    <col min="1100" max="1100" width="0" style="33" hidden="1" customWidth="1"/>
    <col min="1101" max="1101" width="15.7109375" style="33" customWidth="1"/>
    <col min="1102" max="1102" width="0" style="33" hidden="1" customWidth="1"/>
    <col min="1103" max="1103" width="15.7109375" style="33" customWidth="1"/>
    <col min="1104" max="1104" width="0" style="33" hidden="1" customWidth="1"/>
    <col min="1105" max="1105" width="15.7109375" style="33" customWidth="1"/>
    <col min="1106" max="1106" width="0" style="33" hidden="1" customWidth="1"/>
    <col min="1107" max="1107" width="11.42578125" style="33"/>
    <col min="1108" max="1108" width="13" style="33" customWidth="1"/>
    <col min="1109" max="1109" width="16.42578125" style="33" customWidth="1"/>
    <col min="1110" max="1113" width="15.7109375" style="33" customWidth="1"/>
    <col min="1114" max="1114" width="16.140625" style="33" customWidth="1"/>
    <col min="1115" max="1115" width="12.28515625" style="33" customWidth="1"/>
    <col min="1116" max="1116" width="14.28515625" style="33" customWidth="1"/>
    <col min="1117" max="1118" width="0" style="33" hidden="1" customWidth="1"/>
    <col min="1119" max="1119" width="13.85546875" style="33" customWidth="1"/>
    <col min="1120" max="1121" width="0" style="33" hidden="1" customWidth="1"/>
    <col min="1122" max="1123" width="12.28515625" style="33" customWidth="1"/>
    <col min="1124" max="1124" width="15.140625" style="33" customWidth="1"/>
    <col min="1125" max="1125" width="25.28515625" style="33" customWidth="1"/>
    <col min="1126" max="1136" width="17.85546875" style="33" customWidth="1"/>
    <col min="1137" max="1137" width="15.7109375" style="33" customWidth="1"/>
    <col min="1138" max="1280" width="11.42578125" style="33"/>
    <col min="1281" max="1281" width="1.42578125" style="33" customWidth="1"/>
    <col min="1282" max="1282" width="16.7109375" style="33" customWidth="1"/>
    <col min="1283" max="1283" width="71" style="33" customWidth="1"/>
    <col min="1284" max="1284" width="76.7109375" style="33" customWidth="1"/>
    <col min="1285" max="1285" width="30" style="33" customWidth="1"/>
    <col min="1286" max="1286" width="52" style="33" customWidth="1"/>
    <col min="1287" max="1287" width="45.140625" style="33" customWidth="1"/>
    <col min="1288" max="1288" width="34.42578125" style="33" customWidth="1"/>
    <col min="1289" max="1289" width="0" style="33" hidden="1" customWidth="1"/>
    <col min="1290" max="1290" width="23" style="33" customWidth="1"/>
    <col min="1291" max="1291" width="0" style="33" hidden="1" customWidth="1"/>
    <col min="1292" max="1292" width="23.42578125" style="33" customWidth="1"/>
    <col min="1293" max="1293" width="0" style="33" hidden="1" customWidth="1"/>
    <col min="1294" max="1294" width="21" style="33" customWidth="1"/>
    <col min="1295" max="1295" width="0" style="33" hidden="1" customWidth="1"/>
    <col min="1296" max="1296" width="22.42578125" style="33" customWidth="1"/>
    <col min="1297" max="1297" width="0" style="33" hidden="1" customWidth="1"/>
    <col min="1298" max="1298" width="26.42578125" style="33" customWidth="1"/>
    <col min="1299" max="1299" width="32.42578125" style="33" customWidth="1"/>
    <col min="1300" max="1301" width="0" style="33" hidden="1" customWidth="1"/>
    <col min="1302" max="1302" width="27.28515625" style="33" customWidth="1"/>
    <col min="1303" max="1303" width="0" style="33" hidden="1" customWidth="1"/>
    <col min="1304" max="1304" width="30.42578125" style="33" customWidth="1"/>
    <col min="1305" max="1305" width="0" style="33" hidden="1" customWidth="1"/>
    <col min="1306" max="1306" width="26.7109375" style="33" customWidth="1"/>
    <col min="1307" max="1307" width="0" style="33" hidden="1" customWidth="1"/>
    <col min="1308" max="1308" width="32.140625" style="33" customWidth="1"/>
    <col min="1309" max="1309" width="0" style="33" hidden="1" customWidth="1"/>
    <col min="1310" max="1310" width="28.28515625" style="33" customWidth="1"/>
    <col min="1311" max="1311" width="0" style="33" hidden="1" customWidth="1"/>
    <col min="1312" max="1312" width="25.42578125" style="33" customWidth="1"/>
    <col min="1313" max="1313" width="0" style="33" hidden="1" customWidth="1"/>
    <col min="1314" max="1314" width="30.140625" style="33" customWidth="1"/>
    <col min="1315" max="1315" width="0" style="33" hidden="1" customWidth="1"/>
    <col min="1316" max="1316" width="36" style="33" customWidth="1"/>
    <col min="1317" max="1317" width="0" style="33" hidden="1" customWidth="1"/>
    <col min="1318" max="1318" width="25.85546875" style="33" customWidth="1"/>
    <col min="1319" max="1319" width="0" style="33" hidden="1" customWidth="1"/>
    <col min="1320" max="1320" width="30" style="33" customWidth="1"/>
    <col min="1321" max="1321" width="0" style="33" hidden="1" customWidth="1"/>
    <col min="1322" max="1322" width="25.140625" style="33" customWidth="1"/>
    <col min="1323" max="1323" width="0" style="33" hidden="1" customWidth="1"/>
    <col min="1324" max="1324" width="25" style="33" customWidth="1"/>
    <col min="1325" max="1325" width="0" style="33" hidden="1" customWidth="1"/>
    <col min="1326" max="1326" width="23.85546875" style="33" customWidth="1"/>
    <col min="1327" max="1327" width="0" style="33" hidden="1" customWidth="1"/>
    <col min="1328" max="1328" width="24.7109375" style="33" customWidth="1"/>
    <col min="1329" max="1329" width="0" style="33" hidden="1" customWidth="1"/>
    <col min="1330" max="1330" width="24.28515625" style="33" customWidth="1"/>
    <col min="1331" max="1331" width="0" style="33" hidden="1" customWidth="1"/>
    <col min="1332" max="1332" width="24" style="33" customWidth="1"/>
    <col min="1333" max="1333" width="0" style="33" hidden="1" customWidth="1"/>
    <col min="1334" max="1334" width="24.7109375" style="33" customWidth="1"/>
    <col min="1335" max="1335" width="0" style="33" hidden="1" customWidth="1"/>
    <col min="1336" max="1336" width="22.42578125" style="33" customWidth="1"/>
    <col min="1337" max="1337" width="0" style="33" hidden="1" customWidth="1"/>
    <col min="1338" max="1338" width="25.28515625" style="33" customWidth="1"/>
    <col min="1339" max="1342" width="0" style="33" hidden="1" customWidth="1"/>
    <col min="1343" max="1343" width="23.7109375" style="33" customWidth="1"/>
    <col min="1344" max="1344" width="23" style="33" customWidth="1"/>
    <col min="1345" max="1345" width="28.42578125" style="33" customWidth="1"/>
    <col min="1346" max="1346" width="44.140625" style="33" customWidth="1"/>
    <col min="1347" max="1347" width="28.28515625" style="33" customWidth="1"/>
    <col min="1348" max="1349" width="15.7109375" style="33" customWidth="1"/>
    <col min="1350" max="1350" width="0" style="33" hidden="1" customWidth="1"/>
    <col min="1351" max="1351" width="15.7109375" style="33" customWidth="1"/>
    <col min="1352" max="1352" width="0" style="33" hidden="1" customWidth="1"/>
    <col min="1353" max="1353" width="15.7109375" style="33" customWidth="1"/>
    <col min="1354" max="1354" width="0" style="33" hidden="1" customWidth="1"/>
    <col min="1355" max="1355" width="15.7109375" style="33" customWidth="1"/>
    <col min="1356" max="1356" width="0" style="33" hidden="1" customWidth="1"/>
    <col min="1357" max="1357" width="15.7109375" style="33" customWidth="1"/>
    <col min="1358" max="1358" width="0" style="33" hidden="1" customWidth="1"/>
    <col min="1359" max="1359" width="15.7109375" style="33" customWidth="1"/>
    <col min="1360" max="1360" width="0" style="33" hidden="1" customWidth="1"/>
    <col min="1361" max="1361" width="15.7109375" style="33" customWidth="1"/>
    <col min="1362" max="1362" width="0" style="33" hidden="1" customWidth="1"/>
    <col min="1363" max="1363" width="11.42578125" style="33"/>
    <col min="1364" max="1364" width="13" style="33" customWidth="1"/>
    <col min="1365" max="1365" width="16.42578125" style="33" customWidth="1"/>
    <col min="1366" max="1369" width="15.7109375" style="33" customWidth="1"/>
    <col min="1370" max="1370" width="16.140625" style="33" customWidth="1"/>
    <col min="1371" max="1371" width="12.28515625" style="33" customWidth="1"/>
    <col min="1372" max="1372" width="14.28515625" style="33" customWidth="1"/>
    <col min="1373" max="1374" width="0" style="33" hidden="1" customWidth="1"/>
    <col min="1375" max="1375" width="13.85546875" style="33" customWidth="1"/>
    <col min="1376" max="1377" width="0" style="33" hidden="1" customWidth="1"/>
    <col min="1378" max="1379" width="12.28515625" style="33" customWidth="1"/>
    <col min="1380" max="1380" width="15.140625" style="33" customWidth="1"/>
    <col min="1381" max="1381" width="25.28515625" style="33" customWidth="1"/>
    <col min="1382" max="1392" width="17.85546875" style="33" customWidth="1"/>
    <col min="1393" max="1393" width="15.7109375" style="33" customWidth="1"/>
    <col min="1394" max="1536" width="11.42578125" style="33"/>
    <col min="1537" max="1537" width="1.42578125" style="33" customWidth="1"/>
    <col min="1538" max="1538" width="16.7109375" style="33" customWidth="1"/>
    <col min="1539" max="1539" width="71" style="33" customWidth="1"/>
    <col min="1540" max="1540" width="76.7109375" style="33" customWidth="1"/>
    <col min="1541" max="1541" width="30" style="33" customWidth="1"/>
    <col min="1542" max="1542" width="52" style="33" customWidth="1"/>
    <col min="1543" max="1543" width="45.140625" style="33" customWidth="1"/>
    <col min="1544" max="1544" width="34.42578125" style="33" customWidth="1"/>
    <col min="1545" max="1545" width="0" style="33" hidden="1" customWidth="1"/>
    <col min="1546" max="1546" width="23" style="33" customWidth="1"/>
    <col min="1547" max="1547" width="0" style="33" hidden="1" customWidth="1"/>
    <col min="1548" max="1548" width="23.42578125" style="33" customWidth="1"/>
    <col min="1549" max="1549" width="0" style="33" hidden="1" customWidth="1"/>
    <col min="1550" max="1550" width="21" style="33" customWidth="1"/>
    <col min="1551" max="1551" width="0" style="33" hidden="1" customWidth="1"/>
    <col min="1552" max="1552" width="22.42578125" style="33" customWidth="1"/>
    <col min="1553" max="1553" width="0" style="33" hidden="1" customWidth="1"/>
    <col min="1554" max="1554" width="26.42578125" style="33" customWidth="1"/>
    <col min="1555" max="1555" width="32.42578125" style="33" customWidth="1"/>
    <col min="1556" max="1557" width="0" style="33" hidden="1" customWidth="1"/>
    <col min="1558" max="1558" width="27.28515625" style="33" customWidth="1"/>
    <col min="1559" max="1559" width="0" style="33" hidden="1" customWidth="1"/>
    <col min="1560" max="1560" width="30.42578125" style="33" customWidth="1"/>
    <col min="1561" max="1561" width="0" style="33" hidden="1" customWidth="1"/>
    <col min="1562" max="1562" width="26.7109375" style="33" customWidth="1"/>
    <col min="1563" max="1563" width="0" style="33" hidden="1" customWidth="1"/>
    <col min="1564" max="1564" width="32.140625" style="33" customWidth="1"/>
    <col min="1565" max="1565" width="0" style="33" hidden="1" customWidth="1"/>
    <col min="1566" max="1566" width="28.28515625" style="33" customWidth="1"/>
    <col min="1567" max="1567" width="0" style="33" hidden="1" customWidth="1"/>
    <col min="1568" max="1568" width="25.42578125" style="33" customWidth="1"/>
    <col min="1569" max="1569" width="0" style="33" hidden="1" customWidth="1"/>
    <col min="1570" max="1570" width="30.140625" style="33" customWidth="1"/>
    <col min="1571" max="1571" width="0" style="33" hidden="1" customWidth="1"/>
    <col min="1572" max="1572" width="36" style="33" customWidth="1"/>
    <col min="1573" max="1573" width="0" style="33" hidden="1" customWidth="1"/>
    <col min="1574" max="1574" width="25.85546875" style="33" customWidth="1"/>
    <col min="1575" max="1575" width="0" style="33" hidden="1" customWidth="1"/>
    <col min="1576" max="1576" width="30" style="33" customWidth="1"/>
    <col min="1577" max="1577" width="0" style="33" hidden="1" customWidth="1"/>
    <col min="1578" max="1578" width="25.140625" style="33" customWidth="1"/>
    <col min="1579" max="1579" width="0" style="33" hidden="1" customWidth="1"/>
    <col min="1580" max="1580" width="25" style="33" customWidth="1"/>
    <col min="1581" max="1581" width="0" style="33" hidden="1" customWidth="1"/>
    <col min="1582" max="1582" width="23.85546875" style="33" customWidth="1"/>
    <col min="1583" max="1583" width="0" style="33" hidden="1" customWidth="1"/>
    <col min="1584" max="1584" width="24.7109375" style="33" customWidth="1"/>
    <col min="1585" max="1585" width="0" style="33" hidden="1" customWidth="1"/>
    <col min="1586" max="1586" width="24.28515625" style="33" customWidth="1"/>
    <col min="1587" max="1587" width="0" style="33" hidden="1" customWidth="1"/>
    <col min="1588" max="1588" width="24" style="33" customWidth="1"/>
    <col min="1589" max="1589" width="0" style="33" hidden="1" customWidth="1"/>
    <col min="1590" max="1590" width="24.7109375" style="33" customWidth="1"/>
    <col min="1591" max="1591" width="0" style="33" hidden="1" customWidth="1"/>
    <col min="1592" max="1592" width="22.42578125" style="33" customWidth="1"/>
    <col min="1593" max="1593" width="0" style="33" hidden="1" customWidth="1"/>
    <col min="1594" max="1594" width="25.28515625" style="33" customWidth="1"/>
    <col min="1595" max="1598" width="0" style="33" hidden="1" customWidth="1"/>
    <col min="1599" max="1599" width="23.7109375" style="33" customWidth="1"/>
    <col min="1600" max="1600" width="23" style="33" customWidth="1"/>
    <col min="1601" max="1601" width="28.42578125" style="33" customWidth="1"/>
    <col min="1602" max="1602" width="44.140625" style="33" customWidth="1"/>
    <col min="1603" max="1603" width="28.28515625" style="33" customWidth="1"/>
    <col min="1604" max="1605" width="15.7109375" style="33" customWidth="1"/>
    <col min="1606" max="1606" width="0" style="33" hidden="1" customWidth="1"/>
    <col min="1607" max="1607" width="15.7109375" style="33" customWidth="1"/>
    <col min="1608" max="1608" width="0" style="33" hidden="1" customWidth="1"/>
    <col min="1609" max="1609" width="15.7109375" style="33" customWidth="1"/>
    <col min="1610" max="1610" width="0" style="33" hidden="1" customWidth="1"/>
    <col min="1611" max="1611" width="15.7109375" style="33" customWidth="1"/>
    <col min="1612" max="1612" width="0" style="33" hidden="1" customWidth="1"/>
    <col min="1613" max="1613" width="15.7109375" style="33" customWidth="1"/>
    <col min="1614" max="1614" width="0" style="33" hidden="1" customWidth="1"/>
    <col min="1615" max="1615" width="15.7109375" style="33" customWidth="1"/>
    <col min="1616" max="1616" width="0" style="33" hidden="1" customWidth="1"/>
    <col min="1617" max="1617" width="15.7109375" style="33" customWidth="1"/>
    <col min="1618" max="1618" width="0" style="33" hidden="1" customWidth="1"/>
    <col min="1619" max="1619" width="11.42578125" style="33"/>
    <col min="1620" max="1620" width="13" style="33" customWidth="1"/>
    <col min="1621" max="1621" width="16.42578125" style="33" customWidth="1"/>
    <col min="1622" max="1625" width="15.7109375" style="33" customWidth="1"/>
    <col min="1626" max="1626" width="16.140625" style="33" customWidth="1"/>
    <col min="1627" max="1627" width="12.28515625" style="33" customWidth="1"/>
    <col min="1628" max="1628" width="14.28515625" style="33" customWidth="1"/>
    <col min="1629" max="1630" width="0" style="33" hidden="1" customWidth="1"/>
    <col min="1631" max="1631" width="13.85546875" style="33" customWidth="1"/>
    <col min="1632" max="1633" width="0" style="33" hidden="1" customWidth="1"/>
    <col min="1634" max="1635" width="12.28515625" style="33" customWidth="1"/>
    <col min="1636" max="1636" width="15.140625" style="33" customWidth="1"/>
    <col min="1637" max="1637" width="25.28515625" style="33" customWidth="1"/>
    <col min="1638" max="1648" width="17.85546875" style="33" customWidth="1"/>
    <col min="1649" max="1649" width="15.7109375" style="33" customWidth="1"/>
    <col min="1650" max="1792" width="11.42578125" style="33"/>
    <col min="1793" max="1793" width="1.42578125" style="33" customWidth="1"/>
    <col min="1794" max="1794" width="16.7109375" style="33" customWidth="1"/>
    <col min="1795" max="1795" width="71" style="33" customWidth="1"/>
    <col min="1796" max="1796" width="76.7109375" style="33" customWidth="1"/>
    <col min="1797" max="1797" width="30" style="33" customWidth="1"/>
    <col min="1798" max="1798" width="52" style="33" customWidth="1"/>
    <col min="1799" max="1799" width="45.140625" style="33" customWidth="1"/>
    <col min="1800" max="1800" width="34.42578125" style="33" customWidth="1"/>
    <col min="1801" max="1801" width="0" style="33" hidden="1" customWidth="1"/>
    <col min="1802" max="1802" width="23" style="33" customWidth="1"/>
    <col min="1803" max="1803" width="0" style="33" hidden="1" customWidth="1"/>
    <col min="1804" max="1804" width="23.42578125" style="33" customWidth="1"/>
    <col min="1805" max="1805" width="0" style="33" hidden="1" customWidth="1"/>
    <col min="1806" max="1806" width="21" style="33" customWidth="1"/>
    <col min="1807" max="1807" width="0" style="33" hidden="1" customWidth="1"/>
    <col min="1808" max="1808" width="22.42578125" style="33" customWidth="1"/>
    <col min="1809" max="1809" width="0" style="33" hidden="1" customWidth="1"/>
    <col min="1810" max="1810" width="26.42578125" style="33" customWidth="1"/>
    <col min="1811" max="1811" width="32.42578125" style="33" customWidth="1"/>
    <col min="1812" max="1813" width="0" style="33" hidden="1" customWidth="1"/>
    <col min="1814" max="1814" width="27.28515625" style="33" customWidth="1"/>
    <col min="1815" max="1815" width="0" style="33" hidden="1" customWidth="1"/>
    <col min="1816" max="1816" width="30.42578125" style="33" customWidth="1"/>
    <col min="1817" max="1817" width="0" style="33" hidden="1" customWidth="1"/>
    <col min="1818" max="1818" width="26.7109375" style="33" customWidth="1"/>
    <col min="1819" max="1819" width="0" style="33" hidden="1" customWidth="1"/>
    <col min="1820" max="1820" width="32.140625" style="33" customWidth="1"/>
    <col min="1821" max="1821" width="0" style="33" hidden="1" customWidth="1"/>
    <col min="1822" max="1822" width="28.28515625" style="33" customWidth="1"/>
    <col min="1823" max="1823" width="0" style="33" hidden="1" customWidth="1"/>
    <col min="1824" max="1824" width="25.42578125" style="33" customWidth="1"/>
    <col min="1825" max="1825" width="0" style="33" hidden="1" customWidth="1"/>
    <col min="1826" max="1826" width="30.140625" style="33" customWidth="1"/>
    <col min="1827" max="1827" width="0" style="33" hidden="1" customWidth="1"/>
    <col min="1828" max="1828" width="36" style="33" customWidth="1"/>
    <col min="1829" max="1829" width="0" style="33" hidden="1" customWidth="1"/>
    <col min="1830" max="1830" width="25.85546875" style="33" customWidth="1"/>
    <col min="1831" max="1831" width="0" style="33" hidden="1" customWidth="1"/>
    <col min="1832" max="1832" width="30" style="33" customWidth="1"/>
    <col min="1833" max="1833" width="0" style="33" hidden="1" customWidth="1"/>
    <col min="1834" max="1834" width="25.140625" style="33" customWidth="1"/>
    <col min="1835" max="1835" width="0" style="33" hidden="1" customWidth="1"/>
    <col min="1836" max="1836" width="25" style="33" customWidth="1"/>
    <col min="1837" max="1837" width="0" style="33" hidden="1" customWidth="1"/>
    <col min="1838" max="1838" width="23.85546875" style="33" customWidth="1"/>
    <col min="1839" max="1839" width="0" style="33" hidden="1" customWidth="1"/>
    <col min="1840" max="1840" width="24.7109375" style="33" customWidth="1"/>
    <col min="1841" max="1841" width="0" style="33" hidden="1" customWidth="1"/>
    <col min="1842" max="1842" width="24.28515625" style="33" customWidth="1"/>
    <col min="1843" max="1843" width="0" style="33" hidden="1" customWidth="1"/>
    <col min="1844" max="1844" width="24" style="33" customWidth="1"/>
    <col min="1845" max="1845" width="0" style="33" hidden="1" customWidth="1"/>
    <col min="1846" max="1846" width="24.7109375" style="33" customWidth="1"/>
    <col min="1847" max="1847" width="0" style="33" hidden="1" customWidth="1"/>
    <col min="1848" max="1848" width="22.42578125" style="33" customWidth="1"/>
    <col min="1849" max="1849" width="0" style="33" hidden="1" customWidth="1"/>
    <col min="1850" max="1850" width="25.28515625" style="33" customWidth="1"/>
    <col min="1851" max="1854" width="0" style="33" hidden="1" customWidth="1"/>
    <col min="1855" max="1855" width="23.7109375" style="33" customWidth="1"/>
    <col min="1856" max="1856" width="23" style="33" customWidth="1"/>
    <col min="1857" max="1857" width="28.42578125" style="33" customWidth="1"/>
    <col min="1858" max="1858" width="44.140625" style="33" customWidth="1"/>
    <col min="1859" max="1859" width="28.28515625" style="33" customWidth="1"/>
    <col min="1860" max="1861" width="15.7109375" style="33" customWidth="1"/>
    <col min="1862" max="1862" width="0" style="33" hidden="1" customWidth="1"/>
    <col min="1863" max="1863" width="15.7109375" style="33" customWidth="1"/>
    <col min="1864" max="1864" width="0" style="33" hidden="1" customWidth="1"/>
    <col min="1865" max="1865" width="15.7109375" style="33" customWidth="1"/>
    <col min="1866" max="1866" width="0" style="33" hidden="1" customWidth="1"/>
    <col min="1867" max="1867" width="15.7109375" style="33" customWidth="1"/>
    <col min="1868" max="1868" width="0" style="33" hidden="1" customWidth="1"/>
    <col min="1869" max="1869" width="15.7109375" style="33" customWidth="1"/>
    <col min="1870" max="1870" width="0" style="33" hidden="1" customWidth="1"/>
    <col min="1871" max="1871" width="15.7109375" style="33" customWidth="1"/>
    <col min="1872" max="1872" width="0" style="33" hidden="1" customWidth="1"/>
    <col min="1873" max="1873" width="15.7109375" style="33" customWidth="1"/>
    <col min="1874" max="1874" width="0" style="33" hidden="1" customWidth="1"/>
    <col min="1875" max="1875" width="11.42578125" style="33"/>
    <col min="1876" max="1876" width="13" style="33" customWidth="1"/>
    <col min="1877" max="1877" width="16.42578125" style="33" customWidth="1"/>
    <col min="1878" max="1881" width="15.7109375" style="33" customWidth="1"/>
    <col min="1882" max="1882" width="16.140625" style="33" customWidth="1"/>
    <col min="1883" max="1883" width="12.28515625" style="33" customWidth="1"/>
    <col min="1884" max="1884" width="14.28515625" style="33" customWidth="1"/>
    <col min="1885" max="1886" width="0" style="33" hidden="1" customWidth="1"/>
    <col min="1887" max="1887" width="13.85546875" style="33" customWidth="1"/>
    <col min="1888" max="1889" width="0" style="33" hidden="1" customWidth="1"/>
    <col min="1890" max="1891" width="12.28515625" style="33" customWidth="1"/>
    <col min="1892" max="1892" width="15.140625" style="33" customWidth="1"/>
    <col min="1893" max="1893" width="25.28515625" style="33" customWidth="1"/>
    <col min="1894" max="1904" width="17.85546875" style="33" customWidth="1"/>
    <col min="1905" max="1905" width="15.7109375" style="33" customWidth="1"/>
    <col min="1906" max="2048" width="11.42578125" style="33"/>
    <col min="2049" max="2049" width="1.42578125" style="33" customWidth="1"/>
    <col min="2050" max="2050" width="16.7109375" style="33" customWidth="1"/>
    <col min="2051" max="2051" width="71" style="33" customWidth="1"/>
    <col min="2052" max="2052" width="76.7109375" style="33" customWidth="1"/>
    <col min="2053" max="2053" width="30" style="33" customWidth="1"/>
    <col min="2054" max="2054" width="52" style="33" customWidth="1"/>
    <col min="2055" max="2055" width="45.140625" style="33" customWidth="1"/>
    <col min="2056" max="2056" width="34.42578125" style="33" customWidth="1"/>
    <col min="2057" max="2057" width="0" style="33" hidden="1" customWidth="1"/>
    <col min="2058" max="2058" width="23" style="33" customWidth="1"/>
    <col min="2059" max="2059" width="0" style="33" hidden="1" customWidth="1"/>
    <col min="2060" max="2060" width="23.42578125" style="33" customWidth="1"/>
    <col min="2061" max="2061" width="0" style="33" hidden="1" customWidth="1"/>
    <col min="2062" max="2062" width="21" style="33" customWidth="1"/>
    <col min="2063" max="2063" width="0" style="33" hidden="1" customWidth="1"/>
    <col min="2064" max="2064" width="22.42578125" style="33" customWidth="1"/>
    <col min="2065" max="2065" width="0" style="33" hidden="1" customWidth="1"/>
    <col min="2066" max="2066" width="26.42578125" style="33" customWidth="1"/>
    <col min="2067" max="2067" width="32.42578125" style="33" customWidth="1"/>
    <col min="2068" max="2069" width="0" style="33" hidden="1" customWidth="1"/>
    <col min="2070" max="2070" width="27.28515625" style="33" customWidth="1"/>
    <col min="2071" max="2071" width="0" style="33" hidden="1" customWidth="1"/>
    <col min="2072" max="2072" width="30.42578125" style="33" customWidth="1"/>
    <col min="2073" max="2073" width="0" style="33" hidden="1" customWidth="1"/>
    <col min="2074" max="2074" width="26.7109375" style="33" customWidth="1"/>
    <col min="2075" max="2075" width="0" style="33" hidden="1" customWidth="1"/>
    <col min="2076" max="2076" width="32.140625" style="33" customWidth="1"/>
    <col min="2077" max="2077" width="0" style="33" hidden="1" customWidth="1"/>
    <col min="2078" max="2078" width="28.28515625" style="33" customWidth="1"/>
    <col min="2079" max="2079" width="0" style="33" hidden="1" customWidth="1"/>
    <col min="2080" max="2080" width="25.42578125" style="33" customWidth="1"/>
    <col min="2081" max="2081" width="0" style="33" hidden="1" customWidth="1"/>
    <col min="2082" max="2082" width="30.140625" style="33" customWidth="1"/>
    <col min="2083" max="2083" width="0" style="33" hidden="1" customWidth="1"/>
    <col min="2084" max="2084" width="36" style="33" customWidth="1"/>
    <col min="2085" max="2085" width="0" style="33" hidden="1" customWidth="1"/>
    <col min="2086" max="2086" width="25.85546875" style="33" customWidth="1"/>
    <col min="2087" max="2087" width="0" style="33" hidden="1" customWidth="1"/>
    <col min="2088" max="2088" width="30" style="33" customWidth="1"/>
    <col min="2089" max="2089" width="0" style="33" hidden="1" customWidth="1"/>
    <col min="2090" max="2090" width="25.140625" style="33" customWidth="1"/>
    <col min="2091" max="2091" width="0" style="33" hidden="1" customWidth="1"/>
    <col min="2092" max="2092" width="25" style="33" customWidth="1"/>
    <col min="2093" max="2093" width="0" style="33" hidden="1" customWidth="1"/>
    <col min="2094" max="2094" width="23.85546875" style="33" customWidth="1"/>
    <col min="2095" max="2095" width="0" style="33" hidden="1" customWidth="1"/>
    <col min="2096" max="2096" width="24.7109375" style="33" customWidth="1"/>
    <col min="2097" max="2097" width="0" style="33" hidden="1" customWidth="1"/>
    <col min="2098" max="2098" width="24.28515625" style="33" customWidth="1"/>
    <col min="2099" max="2099" width="0" style="33" hidden="1" customWidth="1"/>
    <col min="2100" max="2100" width="24" style="33" customWidth="1"/>
    <col min="2101" max="2101" width="0" style="33" hidden="1" customWidth="1"/>
    <col min="2102" max="2102" width="24.7109375" style="33" customWidth="1"/>
    <col min="2103" max="2103" width="0" style="33" hidden="1" customWidth="1"/>
    <col min="2104" max="2104" width="22.42578125" style="33" customWidth="1"/>
    <col min="2105" max="2105" width="0" style="33" hidden="1" customWidth="1"/>
    <col min="2106" max="2106" width="25.28515625" style="33" customWidth="1"/>
    <col min="2107" max="2110" width="0" style="33" hidden="1" customWidth="1"/>
    <col min="2111" max="2111" width="23.7109375" style="33" customWidth="1"/>
    <col min="2112" max="2112" width="23" style="33" customWidth="1"/>
    <col min="2113" max="2113" width="28.42578125" style="33" customWidth="1"/>
    <col min="2114" max="2114" width="44.140625" style="33" customWidth="1"/>
    <col min="2115" max="2115" width="28.28515625" style="33" customWidth="1"/>
    <col min="2116" max="2117" width="15.7109375" style="33" customWidth="1"/>
    <col min="2118" max="2118" width="0" style="33" hidden="1" customWidth="1"/>
    <col min="2119" max="2119" width="15.7109375" style="33" customWidth="1"/>
    <col min="2120" max="2120" width="0" style="33" hidden="1" customWidth="1"/>
    <col min="2121" max="2121" width="15.7109375" style="33" customWidth="1"/>
    <col min="2122" max="2122" width="0" style="33" hidden="1" customWidth="1"/>
    <col min="2123" max="2123" width="15.7109375" style="33" customWidth="1"/>
    <col min="2124" max="2124" width="0" style="33" hidden="1" customWidth="1"/>
    <col min="2125" max="2125" width="15.7109375" style="33" customWidth="1"/>
    <col min="2126" max="2126" width="0" style="33" hidden="1" customWidth="1"/>
    <col min="2127" max="2127" width="15.7109375" style="33" customWidth="1"/>
    <col min="2128" max="2128" width="0" style="33" hidden="1" customWidth="1"/>
    <col min="2129" max="2129" width="15.7109375" style="33" customWidth="1"/>
    <col min="2130" max="2130" width="0" style="33" hidden="1" customWidth="1"/>
    <col min="2131" max="2131" width="11.42578125" style="33"/>
    <col min="2132" max="2132" width="13" style="33" customWidth="1"/>
    <col min="2133" max="2133" width="16.42578125" style="33" customWidth="1"/>
    <col min="2134" max="2137" width="15.7109375" style="33" customWidth="1"/>
    <col min="2138" max="2138" width="16.140625" style="33" customWidth="1"/>
    <col min="2139" max="2139" width="12.28515625" style="33" customWidth="1"/>
    <col min="2140" max="2140" width="14.28515625" style="33" customWidth="1"/>
    <col min="2141" max="2142" width="0" style="33" hidden="1" customWidth="1"/>
    <col min="2143" max="2143" width="13.85546875" style="33" customWidth="1"/>
    <col min="2144" max="2145" width="0" style="33" hidden="1" customWidth="1"/>
    <col min="2146" max="2147" width="12.28515625" style="33" customWidth="1"/>
    <col min="2148" max="2148" width="15.140625" style="33" customWidth="1"/>
    <col min="2149" max="2149" width="25.28515625" style="33" customWidth="1"/>
    <col min="2150" max="2160" width="17.85546875" style="33" customWidth="1"/>
    <col min="2161" max="2161" width="15.7109375" style="33" customWidth="1"/>
    <col min="2162" max="2304" width="11.42578125" style="33"/>
    <col min="2305" max="2305" width="1.42578125" style="33" customWidth="1"/>
    <col min="2306" max="2306" width="16.7109375" style="33" customWidth="1"/>
    <col min="2307" max="2307" width="71" style="33" customWidth="1"/>
    <col min="2308" max="2308" width="76.7109375" style="33" customWidth="1"/>
    <col min="2309" max="2309" width="30" style="33" customWidth="1"/>
    <col min="2310" max="2310" width="52" style="33" customWidth="1"/>
    <col min="2311" max="2311" width="45.140625" style="33" customWidth="1"/>
    <col min="2312" max="2312" width="34.42578125" style="33" customWidth="1"/>
    <col min="2313" max="2313" width="0" style="33" hidden="1" customWidth="1"/>
    <col min="2314" max="2314" width="23" style="33" customWidth="1"/>
    <col min="2315" max="2315" width="0" style="33" hidden="1" customWidth="1"/>
    <col min="2316" max="2316" width="23.42578125" style="33" customWidth="1"/>
    <col min="2317" max="2317" width="0" style="33" hidden="1" customWidth="1"/>
    <col min="2318" max="2318" width="21" style="33" customWidth="1"/>
    <col min="2319" max="2319" width="0" style="33" hidden="1" customWidth="1"/>
    <col min="2320" max="2320" width="22.42578125" style="33" customWidth="1"/>
    <col min="2321" max="2321" width="0" style="33" hidden="1" customWidth="1"/>
    <col min="2322" max="2322" width="26.42578125" style="33" customWidth="1"/>
    <col min="2323" max="2323" width="32.42578125" style="33" customWidth="1"/>
    <col min="2324" max="2325" width="0" style="33" hidden="1" customWidth="1"/>
    <col min="2326" max="2326" width="27.28515625" style="33" customWidth="1"/>
    <col min="2327" max="2327" width="0" style="33" hidden="1" customWidth="1"/>
    <col min="2328" max="2328" width="30.42578125" style="33" customWidth="1"/>
    <col min="2329" max="2329" width="0" style="33" hidden="1" customWidth="1"/>
    <col min="2330" max="2330" width="26.7109375" style="33" customWidth="1"/>
    <col min="2331" max="2331" width="0" style="33" hidden="1" customWidth="1"/>
    <col min="2332" max="2332" width="32.140625" style="33" customWidth="1"/>
    <col min="2333" max="2333" width="0" style="33" hidden="1" customWidth="1"/>
    <col min="2334" max="2334" width="28.28515625" style="33" customWidth="1"/>
    <col min="2335" max="2335" width="0" style="33" hidden="1" customWidth="1"/>
    <col min="2336" max="2336" width="25.42578125" style="33" customWidth="1"/>
    <col min="2337" max="2337" width="0" style="33" hidden="1" customWidth="1"/>
    <col min="2338" max="2338" width="30.140625" style="33" customWidth="1"/>
    <col min="2339" max="2339" width="0" style="33" hidden="1" customWidth="1"/>
    <col min="2340" max="2340" width="36" style="33" customWidth="1"/>
    <col min="2341" max="2341" width="0" style="33" hidden="1" customWidth="1"/>
    <col min="2342" max="2342" width="25.85546875" style="33" customWidth="1"/>
    <col min="2343" max="2343" width="0" style="33" hidden="1" customWidth="1"/>
    <col min="2344" max="2344" width="30" style="33" customWidth="1"/>
    <col min="2345" max="2345" width="0" style="33" hidden="1" customWidth="1"/>
    <col min="2346" max="2346" width="25.140625" style="33" customWidth="1"/>
    <col min="2347" max="2347" width="0" style="33" hidden="1" customWidth="1"/>
    <col min="2348" max="2348" width="25" style="33" customWidth="1"/>
    <col min="2349" max="2349" width="0" style="33" hidden="1" customWidth="1"/>
    <col min="2350" max="2350" width="23.85546875" style="33" customWidth="1"/>
    <col min="2351" max="2351" width="0" style="33" hidden="1" customWidth="1"/>
    <col min="2352" max="2352" width="24.7109375" style="33" customWidth="1"/>
    <col min="2353" max="2353" width="0" style="33" hidden="1" customWidth="1"/>
    <col min="2354" max="2354" width="24.28515625" style="33" customWidth="1"/>
    <col min="2355" max="2355" width="0" style="33" hidden="1" customWidth="1"/>
    <col min="2356" max="2356" width="24" style="33" customWidth="1"/>
    <col min="2357" max="2357" width="0" style="33" hidden="1" customWidth="1"/>
    <col min="2358" max="2358" width="24.7109375" style="33" customWidth="1"/>
    <col min="2359" max="2359" width="0" style="33" hidden="1" customWidth="1"/>
    <col min="2360" max="2360" width="22.42578125" style="33" customWidth="1"/>
    <col min="2361" max="2361" width="0" style="33" hidden="1" customWidth="1"/>
    <col min="2362" max="2362" width="25.28515625" style="33" customWidth="1"/>
    <col min="2363" max="2366" width="0" style="33" hidden="1" customWidth="1"/>
    <col min="2367" max="2367" width="23.7109375" style="33" customWidth="1"/>
    <col min="2368" max="2368" width="23" style="33" customWidth="1"/>
    <col min="2369" max="2369" width="28.42578125" style="33" customWidth="1"/>
    <col min="2370" max="2370" width="44.140625" style="33" customWidth="1"/>
    <col min="2371" max="2371" width="28.28515625" style="33" customWidth="1"/>
    <col min="2372" max="2373" width="15.7109375" style="33" customWidth="1"/>
    <col min="2374" max="2374" width="0" style="33" hidden="1" customWidth="1"/>
    <col min="2375" max="2375" width="15.7109375" style="33" customWidth="1"/>
    <col min="2376" max="2376" width="0" style="33" hidden="1" customWidth="1"/>
    <col min="2377" max="2377" width="15.7109375" style="33" customWidth="1"/>
    <col min="2378" max="2378" width="0" style="33" hidden="1" customWidth="1"/>
    <col min="2379" max="2379" width="15.7109375" style="33" customWidth="1"/>
    <col min="2380" max="2380" width="0" style="33" hidden="1" customWidth="1"/>
    <col min="2381" max="2381" width="15.7109375" style="33" customWidth="1"/>
    <col min="2382" max="2382" width="0" style="33" hidden="1" customWidth="1"/>
    <col min="2383" max="2383" width="15.7109375" style="33" customWidth="1"/>
    <col min="2384" max="2384" width="0" style="33" hidden="1" customWidth="1"/>
    <col min="2385" max="2385" width="15.7109375" style="33" customWidth="1"/>
    <col min="2386" max="2386" width="0" style="33" hidden="1" customWidth="1"/>
    <col min="2387" max="2387" width="11.42578125" style="33"/>
    <col min="2388" max="2388" width="13" style="33" customWidth="1"/>
    <col min="2389" max="2389" width="16.42578125" style="33" customWidth="1"/>
    <col min="2390" max="2393" width="15.7109375" style="33" customWidth="1"/>
    <col min="2394" max="2394" width="16.140625" style="33" customWidth="1"/>
    <col min="2395" max="2395" width="12.28515625" style="33" customWidth="1"/>
    <col min="2396" max="2396" width="14.28515625" style="33" customWidth="1"/>
    <col min="2397" max="2398" width="0" style="33" hidden="1" customWidth="1"/>
    <col min="2399" max="2399" width="13.85546875" style="33" customWidth="1"/>
    <col min="2400" max="2401" width="0" style="33" hidden="1" customWidth="1"/>
    <col min="2402" max="2403" width="12.28515625" style="33" customWidth="1"/>
    <col min="2404" max="2404" width="15.140625" style="33" customWidth="1"/>
    <col min="2405" max="2405" width="25.28515625" style="33" customWidth="1"/>
    <col min="2406" max="2416" width="17.85546875" style="33" customWidth="1"/>
    <col min="2417" max="2417" width="15.7109375" style="33" customWidth="1"/>
    <col min="2418" max="2560" width="11.42578125" style="33"/>
    <col min="2561" max="2561" width="1.42578125" style="33" customWidth="1"/>
    <col min="2562" max="2562" width="16.7109375" style="33" customWidth="1"/>
    <col min="2563" max="2563" width="71" style="33" customWidth="1"/>
    <col min="2564" max="2564" width="76.7109375" style="33" customWidth="1"/>
    <col min="2565" max="2565" width="30" style="33" customWidth="1"/>
    <col min="2566" max="2566" width="52" style="33" customWidth="1"/>
    <col min="2567" max="2567" width="45.140625" style="33" customWidth="1"/>
    <col min="2568" max="2568" width="34.42578125" style="33" customWidth="1"/>
    <col min="2569" max="2569" width="0" style="33" hidden="1" customWidth="1"/>
    <col min="2570" max="2570" width="23" style="33" customWidth="1"/>
    <col min="2571" max="2571" width="0" style="33" hidden="1" customWidth="1"/>
    <col min="2572" max="2572" width="23.42578125" style="33" customWidth="1"/>
    <col min="2573" max="2573" width="0" style="33" hidden="1" customWidth="1"/>
    <col min="2574" max="2574" width="21" style="33" customWidth="1"/>
    <col min="2575" max="2575" width="0" style="33" hidden="1" customWidth="1"/>
    <col min="2576" max="2576" width="22.42578125" style="33" customWidth="1"/>
    <col min="2577" max="2577" width="0" style="33" hidden="1" customWidth="1"/>
    <col min="2578" max="2578" width="26.42578125" style="33" customWidth="1"/>
    <col min="2579" max="2579" width="32.42578125" style="33" customWidth="1"/>
    <col min="2580" max="2581" width="0" style="33" hidden="1" customWidth="1"/>
    <col min="2582" max="2582" width="27.28515625" style="33" customWidth="1"/>
    <col min="2583" max="2583" width="0" style="33" hidden="1" customWidth="1"/>
    <col min="2584" max="2584" width="30.42578125" style="33" customWidth="1"/>
    <col min="2585" max="2585" width="0" style="33" hidden="1" customWidth="1"/>
    <col min="2586" max="2586" width="26.7109375" style="33" customWidth="1"/>
    <col min="2587" max="2587" width="0" style="33" hidden="1" customWidth="1"/>
    <col min="2588" max="2588" width="32.140625" style="33" customWidth="1"/>
    <col min="2589" max="2589" width="0" style="33" hidden="1" customWidth="1"/>
    <col min="2590" max="2590" width="28.28515625" style="33" customWidth="1"/>
    <col min="2591" max="2591" width="0" style="33" hidden="1" customWidth="1"/>
    <col min="2592" max="2592" width="25.42578125" style="33" customWidth="1"/>
    <col min="2593" max="2593" width="0" style="33" hidden="1" customWidth="1"/>
    <col min="2594" max="2594" width="30.140625" style="33" customWidth="1"/>
    <col min="2595" max="2595" width="0" style="33" hidden="1" customWidth="1"/>
    <col min="2596" max="2596" width="36" style="33" customWidth="1"/>
    <col min="2597" max="2597" width="0" style="33" hidden="1" customWidth="1"/>
    <col min="2598" max="2598" width="25.85546875" style="33" customWidth="1"/>
    <col min="2599" max="2599" width="0" style="33" hidden="1" customWidth="1"/>
    <col min="2600" max="2600" width="30" style="33" customWidth="1"/>
    <col min="2601" max="2601" width="0" style="33" hidden="1" customWidth="1"/>
    <col min="2602" max="2602" width="25.140625" style="33" customWidth="1"/>
    <col min="2603" max="2603" width="0" style="33" hidden="1" customWidth="1"/>
    <col min="2604" max="2604" width="25" style="33" customWidth="1"/>
    <col min="2605" max="2605" width="0" style="33" hidden="1" customWidth="1"/>
    <col min="2606" max="2606" width="23.85546875" style="33" customWidth="1"/>
    <col min="2607" max="2607" width="0" style="33" hidden="1" customWidth="1"/>
    <col min="2608" max="2608" width="24.7109375" style="33" customWidth="1"/>
    <col min="2609" max="2609" width="0" style="33" hidden="1" customWidth="1"/>
    <col min="2610" max="2610" width="24.28515625" style="33" customWidth="1"/>
    <col min="2611" max="2611" width="0" style="33" hidden="1" customWidth="1"/>
    <col min="2612" max="2612" width="24" style="33" customWidth="1"/>
    <col min="2613" max="2613" width="0" style="33" hidden="1" customWidth="1"/>
    <col min="2614" max="2614" width="24.7109375" style="33" customWidth="1"/>
    <col min="2615" max="2615" width="0" style="33" hidden="1" customWidth="1"/>
    <col min="2616" max="2616" width="22.42578125" style="33" customWidth="1"/>
    <col min="2617" max="2617" width="0" style="33" hidden="1" customWidth="1"/>
    <col min="2618" max="2618" width="25.28515625" style="33" customWidth="1"/>
    <col min="2619" max="2622" width="0" style="33" hidden="1" customWidth="1"/>
    <col min="2623" max="2623" width="23.7109375" style="33" customWidth="1"/>
    <col min="2624" max="2624" width="23" style="33" customWidth="1"/>
    <col min="2625" max="2625" width="28.42578125" style="33" customWidth="1"/>
    <col min="2626" max="2626" width="44.140625" style="33" customWidth="1"/>
    <col min="2627" max="2627" width="28.28515625" style="33" customWidth="1"/>
    <col min="2628" max="2629" width="15.7109375" style="33" customWidth="1"/>
    <col min="2630" max="2630" width="0" style="33" hidden="1" customWidth="1"/>
    <col min="2631" max="2631" width="15.7109375" style="33" customWidth="1"/>
    <col min="2632" max="2632" width="0" style="33" hidden="1" customWidth="1"/>
    <col min="2633" max="2633" width="15.7109375" style="33" customWidth="1"/>
    <col min="2634" max="2634" width="0" style="33" hidden="1" customWidth="1"/>
    <col min="2635" max="2635" width="15.7109375" style="33" customWidth="1"/>
    <col min="2636" max="2636" width="0" style="33" hidden="1" customWidth="1"/>
    <col min="2637" max="2637" width="15.7109375" style="33" customWidth="1"/>
    <col min="2638" max="2638" width="0" style="33" hidden="1" customWidth="1"/>
    <col min="2639" max="2639" width="15.7109375" style="33" customWidth="1"/>
    <col min="2640" max="2640" width="0" style="33" hidden="1" customWidth="1"/>
    <col min="2641" max="2641" width="15.7109375" style="33" customWidth="1"/>
    <col min="2642" max="2642" width="0" style="33" hidden="1" customWidth="1"/>
    <col min="2643" max="2643" width="11.42578125" style="33"/>
    <col min="2644" max="2644" width="13" style="33" customWidth="1"/>
    <col min="2645" max="2645" width="16.42578125" style="33" customWidth="1"/>
    <col min="2646" max="2649" width="15.7109375" style="33" customWidth="1"/>
    <col min="2650" max="2650" width="16.140625" style="33" customWidth="1"/>
    <col min="2651" max="2651" width="12.28515625" style="33" customWidth="1"/>
    <col min="2652" max="2652" width="14.28515625" style="33" customWidth="1"/>
    <col min="2653" max="2654" width="0" style="33" hidden="1" customWidth="1"/>
    <col min="2655" max="2655" width="13.85546875" style="33" customWidth="1"/>
    <col min="2656" max="2657" width="0" style="33" hidden="1" customWidth="1"/>
    <col min="2658" max="2659" width="12.28515625" style="33" customWidth="1"/>
    <col min="2660" max="2660" width="15.140625" style="33" customWidth="1"/>
    <col min="2661" max="2661" width="25.28515625" style="33" customWidth="1"/>
    <col min="2662" max="2672" width="17.85546875" style="33" customWidth="1"/>
    <col min="2673" max="2673" width="15.7109375" style="33" customWidth="1"/>
    <col min="2674" max="2816" width="11.42578125" style="33"/>
    <col min="2817" max="2817" width="1.42578125" style="33" customWidth="1"/>
    <col min="2818" max="2818" width="16.7109375" style="33" customWidth="1"/>
    <col min="2819" max="2819" width="71" style="33" customWidth="1"/>
    <col min="2820" max="2820" width="76.7109375" style="33" customWidth="1"/>
    <col min="2821" max="2821" width="30" style="33" customWidth="1"/>
    <col min="2822" max="2822" width="52" style="33" customWidth="1"/>
    <col min="2823" max="2823" width="45.140625" style="33" customWidth="1"/>
    <col min="2824" max="2824" width="34.42578125" style="33" customWidth="1"/>
    <col min="2825" max="2825" width="0" style="33" hidden="1" customWidth="1"/>
    <col min="2826" max="2826" width="23" style="33" customWidth="1"/>
    <col min="2827" max="2827" width="0" style="33" hidden="1" customWidth="1"/>
    <col min="2828" max="2828" width="23.42578125" style="33" customWidth="1"/>
    <col min="2829" max="2829" width="0" style="33" hidden="1" customWidth="1"/>
    <col min="2830" max="2830" width="21" style="33" customWidth="1"/>
    <col min="2831" max="2831" width="0" style="33" hidden="1" customWidth="1"/>
    <col min="2832" max="2832" width="22.42578125" style="33" customWidth="1"/>
    <col min="2833" max="2833" width="0" style="33" hidden="1" customWidth="1"/>
    <col min="2834" max="2834" width="26.42578125" style="33" customWidth="1"/>
    <col min="2835" max="2835" width="32.42578125" style="33" customWidth="1"/>
    <col min="2836" max="2837" width="0" style="33" hidden="1" customWidth="1"/>
    <col min="2838" max="2838" width="27.28515625" style="33" customWidth="1"/>
    <col min="2839" max="2839" width="0" style="33" hidden="1" customWidth="1"/>
    <col min="2840" max="2840" width="30.42578125" style="33" customWidth="1"/>
    <col min="2841" max="2841" width="0" style="33" hidden="1" customWidth="1"/>
    <col min="2842" max="2842" width="26.7109375" style="33" customWidth="1"/>
    <col min="2843" max="2843" width="0" style="33" hidden="1" customWidth="1"/>
    <col min="2844" max="2844" width="32.140625" style="33" customWidth="1"/>
    <col min="2845" max="2845" width="0" style="33" hidden="1" customWidth="1"/>
    <col min="2846" max="2846" width="28.28515625" style="33" customWidth="1"/>
    <col min="2847" max="2847" width="0" style="33" hidden="1" customWidth="1"/>
    <col min="2848" max="2848" width="25.42578125" style="33" customWidth="1"/>
    <col min="2849" max="2849" width="0" style="33" hidden="1" customWidth="1"/>
    <col min="2850" max="2850" width="30.140625" style="33" customWidth="1"/>
    <col min="2851" max="2851" width="0" style="33" hidden="1" customWidth="1"/>
    <col min="2852" max="2852" width="36" style="33" customWidth="1"/>
    <col min="2853" max="2853" width="0" style="33" hidden="1" customWidth="1"/>
    <col min="2854" max="2854" width="25.85546875" style="33" customWidth="1"/>
    <col min="2855" max="2855" width="0" style="33" hidden="1" customWidth="1"/>
    <col min="2856" max="2856" width="30" style="33" customWidth="1"/>
    <col min="2857" max="2857" width="0" style="33" hidden="1" customWidth="1"/>
    <col min="2858" max="2858" width="25.140625" style="33" customWidth="1"/>
    <col min="2859" max="2859" width="0" style="33" hidden="1" customWidth="1"/>
    <col min="2860" max="2860" width="25" style="33" customWidth="1"/>
    <col min="2861" max="2861" width="0" style="33" hidden="1" customWidth="1"/>
    <col min="2862" max="2862" width="23.85546875" style="33" customWidth="1"/>
    <col min="2863" max="2863" width="0" style="33" hidden="1" customWidth="1"/>
    <col min="2864" max="2864" width="24.7109375" style="33" customWidth="1"/>
    <col min="2865" max="2865" width="0" style="33" hidden="1" customWidth="1"/>
    <col min="2866" max="2866" width="24.28515625" style="33" customWidth="1"/>
    <col min="2867" max="2867" width="0" style="33" hidden="1" customWidth="1"/>
    <col min="2868" max="2868" width="24" style="33" customWidth="1"/>
    <col min="2869" max="2869" width="0" style="33" hidden="1" customWidth="1"/>
    <col min="2870" max="2870" width="24.7109375" style="33" customWidth="1"/>
    <col min="2871" max="2871" width="0" style="33" hidden="1" customWidth="1"/>
    <col min="2872" max="2872" width="22.42578125" style="33" customWidth="1"/>
    <col min="2873" max="2873" width="0" style="33" hidden="1" customWidth="1"/>
    <col min="2874" max="2874" width="25.28515625" style="33" customWidth="1"/>
    <col min="2875" max="2878" width="0" style="33" hidden="1" customWidth="1"/>
    <col min="2879" max="2879" width="23.7109375" style="33" customWidth="1"/>
    <col min="2880" max="2880" width="23" style="33" customWidth="1"/>
    <col min="2881" max="2881" width="28.42578125" style="33" customWidth="1"/>
    <col min="2882" max="2882" width="44.140625" style="33" customWidth="1"/>
    <col min="2883" max="2883" width="28.28515625" style="33" customWidth="1"/>
    <col min="2884" max="2885" width="15.7109375" style="33" customWidth="1"/>
    <col min="2886" max="2886" width="0" style="33" hidden="1" customWidth="1"/>
    <col min="2887" max="2887" width="15.7109375" style="33" customWidth="1"/>
    <col min="2888" max="2888" width="0" style="33" hidden="1" customWidth="1"/>
    <col min="2889" max="2889" width="15.7109375" style="33" customWidth="1"/>
    <col min="2890" max="2890" width="0" style="33" hidden="1" customWidth="1"/>
    <col min="2891" max="2891" width="15.7109375" style="33" customWidth="1"/>
    <col min="2892" max="2892" width="0" style="33" hidden="1" customWidth="1"/>
    <col min="2893" max="2893" width="15.7109375" style="33" customWidth="1"/>
    <col min="2894" max="2894" width="0" style="33" hidden="1" customWidth="1"/>
    <col min="2895" max="2895" width="15.7109375" style="33" customWidth="1"/>
    <col min="2896" max="2896" width="0" style="33" hidden="1" customWidth="1"/>
    <col min="2897" max="2897" width="15.7109375" style="33" customWidth="1"/>
    <col min="2898" max="2898" width="0" style="33" hidden="1" customWidth="1"/>
    <col min="2899" max="2899" width="11.42578125" style="33"/>
    <col min="2900" max="2900" width="13" style="33" customWidth="1"/>
    <col min="2901" max="2901" width="16.42578125" style="33" customWidth="1"/>
    <col min="2902" max="2905" width="15.7109375" style="33" customWidth="1"/>
    <col min="2906" max="2906" width="16.140625" style="33" customWidth="1"/>
    <col min="2907" max="2907" width="12.28515625" style="33" customWidth="1"/>
    <col min="2908" max="2908" width="14.28515625" style="33" customWidth="1"/>
    <col min="2909" max="2910" width="0" style="33" hidden="1" customWidth="1"/>
    <col min="2911" max="2911" width="13.85546875" style="33" customWidth="1"/>
    <col min="2912" max="2913" width="0" style="33" hidden="1" customWidth="1"/>
    <col min="2914" max="2915" width="12.28515625" style="33" customWidth="1"/>
    <col min="2916" max="2916" width="15.140625" style="33" customWidth="1"/>
    <col min="2917" max="2917" width="25.28515625" style="33" customWidth="1"/>
    <col min="2918" max="2928" width="17.85546875" style="33" customWidth="1"/>
    <col min="2929" max="2929" width="15.7109375" style="33" customWidth="1"/>
    <col min="2930" max="3072" width="11.42578125" style="33"/>
    <col min="3073" max="3073" width="1.42578125" style="33" customWidth="1"/>
    <col min="3074" max="3074" width="16.7109375" style="33" customWidth="1"/>
    <col min="3075" max="3075" width="71" style="33" customWidth="1"/>
    <col min="3076" max="3076" width="76.7109375" style="33" customWidth="1"/>
    <col min="3077" max="3077" width="30" style="33" customWidth="1"/>
    <col min="3078" max="3078" width="52" style="33" customWidth="1"/>
    <col min="3079" max="3079" width="45.140625" style="33" customWidth="1"/>
    <col min="3080" max="3080" width="34.42578125" style="33" customWidth="1"/>
    <col min="3081" max="3081" width="0" style="33" hidden="1" customWidth="1"/>
    <col min="3082" max="3082" width="23" style="33" customWidth="1"/>
    <col min="3083" max="3083" width="0" style="33" hidden="1" customWidth="1"/>
    <col min="3084" max="3084" width="23.42578125" style="33" customWidth="1"/>
    <col min="3085" max="3085" width="0" style="33" hidden="1" customWidth="1"/>
    <col min="3086" max="3086" width="21" style="33" customWidth="1"/>
    <col min="3087" max="3087" width="0" style="33" hidden="1" customWidth="1"/>
    <col min="3088" max="3088" width="22.42578125" style="33" customWidth="1"/>
    <col min="3089" max="3089" width="0" style="33" hidden="1" customWidth="1"/>
    <col min="3090" max="3090" width="26.42578125" style="33" customWidth="1"/>
    <col min="3091" max="3091" width="32.42578125" style="33" customWidth="1"/>
    <col min="3092" max="3093" width="0" style="33" hidden="1" customWidth="1"/>
    <col min="3094" max="3094" width="27.28515625" style="33" customWidth="1"/>
    <col min="3095" max="3095" width="0" style="33" hidden="1" customWidth="1"/>
    <col min="3096" max="3096" width="30.42578125" style="33" customWidth="1"/>
    <col min="3097" max="3097" width="0" style="33" hidden="1" customWidth="1"/>
    <col min="3098" max="3098" width="26.7109375" style="33" customWidth="1"/>
    <col min="3099" max="3099" width="0" style="33" hidden="1" customWidth="1"/>
    <col min="3100" max="3100" width="32.140625" style="33" customWidth="1"/>
    <col min="3101" max="3101" width="0" style="33" hidden="1" customWidth="1"/>
    <col min="3102" max="3102" width="28.28515625" style="33" customWidth="1"/>
    <col min="3103" max="3103" width="0" style="33" hidden="1" customWidth="1"/>
    <col min="3104" max="3104" width="25.42578125" style="33" customWidth="1"/>
    <col min="3105" max="3105" width="0" style="33" hidden="1" customWidth="1"/>
    <col min="3106" max="3106" width="30.140625" style="33" customWidth="1"/>
    <col min="3107" max="3107" width="0" style="33" hidden="1" customWidth="1"/>
    <col min="3108" max="3108" width="36" style="33" customWidth="1"/>
    <col min="3109" max="3109" width="0" style="33" hidden="1" customWidth="1"/>
    <col min="3110" max="3110" width="25.85546875" style="33" customWidth="1"/>
    <col min="3111" max="3111" width="0" style="33" hidden="1" customWidth="1"/>
    <col min="3112" max="3112" width="30" style="33" customWidth="1"/>
    <col min="3113" max="3113" width="0" style="33" hidden="1" customWidth="1"/>
    <col min="3114" max="3114" width="25.140625" style="33" customWidth="1"/>
    <col min="3115" max="3115" width="0" style="33" hidden="1" customWidth="1"/>
    <col min="3116" max="3116" width="25" style="33" customWidth="1"/>
    <col min="3117" max="3117" width="0" style="33" hidden="1" customWidth="1"/>
    <col min="3118" max="3118" width="23.85546875" style="33" customWidth="1"/>
    <col min="3119" max="3119" width="0" style="33" hidden="1" customWidth="1"/>
    <col min="3120" max="3120" width="24.7109375" style="33" customWidth="1"/>
    <col min="3121" max="3121" width="0" style="33" hidden="1" customWidth="1"/>
    <col min="3122" max="3122" width="24.28515625" style="33" customWidth="1"/>
    <col min="3123" max="3123" width="0" style="33" hidden="1" customWidth="1"/>
    <col min="3124" max="3124" width="24" style="33" customWidth="1"/>
    <col min="3125" max="3125" width="0" style="33" hidden="1" customWidth="1"/>
    <col min="3126" max="3126" width="24.7109375" style="33" customWidth="1"/>
    <col min="3127" max="3127" width="0" style="33" hidden="1" customWidth="1"/>
    <col min="3128" max="3128" width="22.42578125" style="33" customWidth="1"/>
    <col min="3129" max="3129" width="0" style="33" hidden="1" customWidth="1"/>
    <col min="3130" max="3130" width="25.28515625" style="33" customWidth="1"/>
    <col min="3131" max="3134" width="0" style="33" hidden="1" customWidth="1"/>
    <col min="3135" max="3135" width="23.7109375" style="33" customWidth="1"/>
    <col min="3136" max="3136" width="23" style="33" customWidth="1"/>
    <col min="3137" max="3137" width="28.42578125" style="33" customWidth="1"/>
    <col min="3138" max="3138" width="44.140625" style="33" customWidth="1"/>
    <col min="3139" max="3139" width="28.28515625" style="33" customWidth="1"/>
    <col min="3140" max="3141" width="15.7109375" style="33" customWidth="1"/>
    <col min="3142" max="3142" width="0" style="33" hidden="1" customWidth="1"/>
    <col min="3143" max="3143" width="15.7109375" style="33" customWidth="1"/>
    <col min="3144" max="3144" width="0" style="33" hidden="1" customWidth="1"/>
    <col min="3145" max="3145" width="15.7109375" style="33" customWidth="1"/>
    <col min="3146" max="3146" width="0" style="33" hidden="1" customWidth="1"/>
    <col min="3147" max="3147" width="15.7109375" style="33" customWidth="1"/>
    <col min="3148" max="3148" width="0" style="33" hidden="1" customWidth="1"/>
    <col min="3149" max="3149" width="15.7109375" style="33" customWidth="1"/>
    <col min="3150" max="3150" width="0" style="33" hidden="1" customWidth="1"/>
    <col min="3151" max="3151" width="15.7109375" style="33" customWidth="1"/>
    <col min="3152" max="3152" width="0" style="33" hidden="1" customWidth="1"/>
    <col min="3153" max="3153" width="15.7109375" style="33" customWidth="1"/>
    <col min="3154" max="3154" width="0" style="33" hidden="1" customWidth="1"/>
    <col min="3155" max="3155" width="11.42578125" style="33"/>
    <col min="3156" max="3156" width="13" style="33" customWidth="1"/>
    <col min="3157" max="3157" width="16.42578125" style="33" customWidth="1"/>
    <col min="3158" max="3161" width="15.7109375" style="33" customWidth="1"/>
    <col min="3162" max="3162" width="16.140625" style="33" customWidth="1"/>
    <col min="3163" max="3163" width="12.28515625" style="33" customWidth="1"/>
    <col min="3164" max="3164" width="14.28515625" style="33" customWidth="1"/>
    <col min="3165" max="3166" width="0" style="33" hidden="1" customWidth="1"/>
    <col min="3167" max="3167" width="13.85546875" style="33" customWidth="1"/>
    <col min="3168" max="3169" width="0" style="33" hidden="1" customWidth="1"/>
    <col min="3170" max="3171" width="12.28515625" style="33" customWidth="1"/>
    <col min="3172" max="3172" width="15.140625" style="33" customWidth="1"/>
    <col min="3173" max="3173" width="25.28515625" style="33" customWidth="1"/>
    <col min="3174" max="3184" width="17.85546875" style="33" customWidth="1"/>
    <col min="3185" max="3185" width="15.7109375" style="33" customWidth="1"/>
    <col min="3186" max="3328" width="11.42578125" style="33"/>
    <col min="3329" max="3329" width="1.42578125" style="33" customWidth="1"/>
    <col min="3330" max="3330" width="16.7109375" style="33" customWidth="1"/>
    <col min="3331" max="3331" width="71" style="33" customWidth="1"/>
    <col min="3332" max="3332" width="76.7109375" style="33" customWidth="1"/>
    <col min="3333" max="3333" width="30" style="33" customWidth="1"/>
    <col min="3334" max="3334" width="52" style="33" customWidth="1"/>
    <col min="3335" max="3335" width="45.140625" style="33" customWidth="1"/>
    <col min="3336" max="3336" width="34.42578125" style="33" customWidth="1"/>
    <col min="3337" max="3337" width="0" style="33" hidden="1" customWidth="1"/>
    <col min="3338" max="3338" width="23" style="33" customWidth="1"/>
    <col min="3339" max="3339" width="0" style="33" hidden="1" customWidth="1"/>
    <col min="3340" max="3340" width="23.42578125" style="33" customWidth="1"/>
    <col min="3341" max="3341" width="0" style="33" hidden="1" customWidth="1"/>
    <col min="3342" max="3342" width="21" style="33" customWidth="1"/>
    <col min="3343" max="3343" width="0" style="33" hidden="1" customWidth="1"/>
    <col min="3344" max="3344" width="22.42578125" style="33" customWidth="1"/>
    <col min="3345" max="3345" width="0" style="33" hidden="1" customWidth="1"/>
    <col min="3346" max="3346" width="26.42578125" style="33" customWidth="1"/>
    <col min="3347" max="3347" width="32.42578125" style="33" customWidth="1"/>
    <col min="3348" max="3349" width="0" style="33" hidden="1" customWidth="1"/>
    <col min="3350" max="3350" width="27.28515625" style="33" customWidth="1"/>
    <col min="3351" max="3351" width="0" style="33" hidden="1" customWidth="1"/>
    <col min="3352" max="3352" width="30.42578125" style="33" customWidth="1"/>
    <col min="3353" max="3353" width="0" style="33" hidden="1" customWidth="1"/>
    <col min="3354" max="3354" width="26.7109375" style="33" customWidth="1"/>
    <col min="3355" max="3355" width="0" style="33" hidden="1" customWidth="1"/>
    <col min="3356" max="3356" width="32.140625" style="33" customWidth="1"/>
    <col min="3357" max="3357" width="0" style="33" hidden="1" customWidth="1"/>
    <col min="3358" max="3358" width="28.28515625" style="33" customWidth="1"/>
    <col min="3359" max="3359" width="0" style="33" hidden="1" customWidth="1"/>
    <col min="3360" max="3360" width="25.42578125" style="33" customWidth="1"/>
    <col min="3361" max="3361" width="0" style="33" hidden="1" customWidth="1"/>
    <col min="3362" max="3362" width="30.140625" style="33" customWidth="1"/>
    <col min="3363" max="3363" width="0" style="33" hidden="1" customWidth="1"/>
    <col min="3364" max="3364" width="36" style="33" customWidth="1"/>
    <col min="3365" max="3365" width="0" style="33" hidden="1" customWidth="1"/>
    <col min="3366" max="3366" width="25.85546875" style="33" customWidth="1"/>
    <col min="3367" max="3367" width="0" style="33" hidden="1" customWidth="1"/>
    <col min="3368" max="3368" width="30" style="33" customWidth="1"/>
    <col min="3369" max="3369" width="0" style="33" hidden="1" customWidth="1"/>
    <col min="3370" max="3370" width="25.140625" style="33" customWidth="1"/>
    <col min="3371" max="3371" width="0" style="33" hidden="1" customWidth="1"/>
    <col min="3372" max="3372" width="25" style="33" customWidth="1"/>
    <col min="3373" max="3373" width="0" style="33" hidden="1" customWidth="1"/>
    <col min="3374" max="3374" width="23.85546875" style="33" customWidth="1"/>
    <col min="3375" max="3375" width="0" style="33" hidden="1" customWidth="1"/>
    <col min="3376" max="3376" width="24.7109375" style="33" customWidth="1"/>
    <col min="3377" max="3377" width="0" style="33" hidden="1" customWidth="1"/>
    <col min="3378" max="3378" width="24.28515625" style="33" customWidth="1"/>
    <col min="3379" max="3379" width="0" style="33" hidden="1" customWidth="1"/>
    <col min="3380" max="3380" width="24" style="33" customWidth="1"/>
    <col min="3381" max="3381" width="0" style="33" hidden="1" customWidth="1"/>
    <col min="3382" max="3382" width="24.7109375" style="33" customWidth="1"/>
    <col min="3383" max="3383" width="0" style="33" hidden="1" customWidth="1"/>
    <col min="3384" max="3384" width="22.42578125" style="33" customWidth="1"/>
    <col min="3385" max="3385" width="0" style="33" hidden="1" customWidth="1"/>
    <col min="3386" max="3386" width="25.28515625" style="33" customWidth="1"/>
    <col min="3387" max="3390" width="0" style="33" hidden="1" customWidth="1"/>
    <col min="3391" max="3391" width="23.7109375" style="33" customWidth="1"/>
    <col min="3392" max="3392" width="23" style="33" customWidth="1"/>
    <col min="3393" max="3393" width="28.42578125" style="33" customWidth="1"/>
    <col min="3394" max="3394" width="44.140625" style="33" customWidth="1"/>
    <col min="3395" max="3395" width="28.28515625" style="33" customWidth="1"/>
    <col min="3396" max="3397" width="15.7109375" style="33" customWidth="1"/>
    <col min="3398" max="3398" width="0" style="33" hidden="1" customWidth="1"/>
    <col min="3399" max="3399" width="15.7109375" style="33" customWidth="1"/>
    <col min="3400" max="3400" width="0" style="33" hidden="1" customWidth="1"/>
    <col min="3401" max="3401" width="15.7109375" style="33" customWidth="1"/>
    <col min="3402" max="3402" width="0" style="33" hidden="1" customWidth="1"/>
    <col min="3403" max="3403" width="15.7109375" style="33" customWidth="1"/>
    <col min="3404" max="3404" width="0" style="33" hidden="1" customWidth="1"/>
    <col min="3405" max="3405" width="15.7109375" style="33" customWidth="1"/>
    <col min="3406" max="3406" width="0" style="33" hidden="1" customWidth="1"/>
    <col min="3407" max="3407" width="15.7109375" style="33" customWidth="1"/>
    <col min="3408" max="3408" width="0" style="33" hidden="1" customWidth="1"/>
    <col min="3409" max="3409" width="15.7109375" style="33" customWidth="1"/>
    <col min="3410" max="3410" width="0" style="33" hidden="1" customWidth="1"/>
    <col min="3411" max="3411" width="11.42578125" style="33"/>
    <col min="3412" max="3412" width="13" style="33" customWidth="1"/>
    <col min="3413" max="3413" width="16.42578125" style="33" customWidth="1"/>
    <col min="3414" max="3417" width="15.7109375" style="33" customWidth="1"/>
    <col min="3418" max="3418" width="16.140625" style="33" customWidth="1"/>
    <col min="3419" max="3419" width="12.28515625" style="33" customWidth="1"/>
    <col min="3420" max="3420" width="14.28515625" style="33" customWidth="1"/>
    <col min="3421" max="3422" width="0" style="33" hidden="1" customWidth="1"/>
    <col min="3423" max="3423" width="13.85546875" style="33" customWidth="1"/>
    <col min="3424" max="3425" width="0" style="33" hidden="1" customWidth="1"/>
    <col min="3426" max="3427" width="12.28515625" style="33" customWidth="1"/>
    <col min="3428" max="3428" width="15.140625" style="33" customWidth="1"/>
    <col min="3429" max="3429" width="25.28515625" style="33" customWidth="1"/>
    <col min="3430" max="3440" width="17.85546875" style="33" customWidth="1"/>
    <col min="3441" max="3441" width="15.7109375" style="33" customWidth="1"/>
    <col min="3442" max="3584" width="11.42578125" style="33"/>
    <col min="3585" max="3585" width="1.42578125" style="33" customWidth="1"/>
    <col min="3586" max="3586" width="16.7109375" style="33" customWidth="1"/>
    <col min="3587" max="3587" width="71" style="33" customWidth="1"/>
    <col min="3588" max="3588" width="76.7109375" style="33" customWidth="1"/>
    <col min="3589" max="3589" width="30" style="33" customWidth="1"/>
    <col min="3590" max="3590" width="52" style="33" customWidth="1"/>
    <col min="3591" max="3591" width="45.140625" style="33" customWidth="1"/>
    <col min="3592" max="3592" width="34.42578125" style="33" customWidth="1"/>
    <col min="3593" max="3593" width="0" style="33" hidden="1" customWidth="1"/>
    <col min="3594" max="3594" width="23" style="33" customWidth="1"/>
    <col min="3595" max="3595" width="0" style="33" hidden="1" customWidth="1"/>
    <col min="3596" max="3596" width="23.42578125" style="33" customWidth="1"/>
    <col min="3597" max="3597" width="0" style="33" hidden="1" customWidth="1"/>
    <col min="3598" max="3598" width="21" style="33" customWidth="1"/>
    <col min="3599" max="3599" width="0" style="33" hidden="1" customWidth="1"/>
    <col min="3600" max="3600" width="22.42578125" style="33" customWidth="1"/>
    <col min="3601" max="3601" width="0" style="33" hidden="1" customWidth="1"/>
    <col min="3602" max="3602" width="26.42578125" style="33" customWidth="1"/>
    <col min="3603" max="3603" width="32.42578125" style="33" customWidth="1"/>
    <col min="3604" max="3605" width="0" style="33" hidden="1" customWidth="1"/>
    <col min="3606" max="3606" width="27.28515625" style="33" customWidth="1"/>
    <col min="3607" max="3607" width="0" style="33" hidden="1" customWidth="1"/>
    <col min="3608" max="3608" width="30.42578125" style="33" customWidth="1"/>
    <col min="3609" max="3609" width="0" style="33" hidden="1" customWidth="1"/>
    <col min="3610" max="3610" width="26.7109375" style="33" customWidth="1"/>
    <col min="3611" max="3611" width="0" style="33" hidden="1" customWidth="1"/>
    <col min="3612" max="3612" width="32.140625" style="33" customWidth="1"/>
    <col min="3613" max="3613" width="0" style="33" hidden="1" customWidth="1"/>
    <col min="3614" max="3614" width="28.28515625" style="33" customWidth="1"/>
    <col min="3615" max="3615" width="0" style="33" hidden="1" customWidth="1"/>
    <col min="3616" max="3616" width="25.42578125" style="33" customWidth="1"/>
    <col min="3617" max="3617" width="0" style="33" hidden="1" customWidth="1"/>
    <col min="3618" max="3618" width="30.140625" style="33" customWidth="1"/>
    <col min="3619" max="3619" width="0" style="33" hidden="1" customWidth="1"/>
    <col min="3620" max="3620" width="36" style="33" customWidth="1"/>
    <col min="3621" max="3621" width="0" style="33" hidden="1" customWidth="1"/>
    <col min="3622" max="3622" width="25.85546875" style="33" customWidth="1"/>
    <col min="3623" max="3623" width="0" style="33" hidden="1" customWidth="1"/>
    <col min="3624" max="3624" width="30" style="33" customWidth="1"/>
    <col min="3625" max="3625" width="0" style="33" hidden="1" customWidth="1"/>
    <col min="3626" max="3626" width="25.140625" style="33" customWidth="1"/>
    <col min="3627" max="3627" width="0" style="33" hidden="1" customWidth="1"/>
    <col min="3628" max="3628" width="25" style="33" customWidth="1"/>
    <col min="3629" max="3629" width="0" style="33" hidden="1" customWidth="1"/>
    <col min="3630" max="3630" width="23.85546875" style="33" customWidth="1"/>
    <col min="3631" max="3631" width="0" style="33" hidden="1" customWidth="1"/>
    <col min="3632" max="3632" width="24.7109375" style="33" customWidth="1"/>
    <col min="3633" max="3633" width="0" style="33" hidden="1" customWidth="1"/>
    <col min="3634" max="3634" width="24.28515625" style="33" customWidth="1"/>
    <col min="3635" max="3635" width="0" style="33" hidden="1" customWidth="1"/>
    <col min="3636" max="3636" width="24" style="33" customWidth="1"/>
    <col min="3637" max="3637" width="0" style="33" hidden="1" customWidth="1"/>
    <col min="3638" max="3638" width="24.7109375" style="33" customWidth="1"/>
    <col min="3639" max="3639" width="0" style="33" hidden="1" customWidth="1"/>
    <col min="3640" max="3640" width="22.42578125" style="33" customWidth="1"/>
    <col min="3641" max="3641" width="0" style="33" hidden="1" customWidth="1"/>
    <col min="3642" max="3642" width="25.28515625" style="33" customWidth="1"/>
    <col min="3643" max="3646" width="0" style="33" hidden="1" customWidth="1"/>
    <col min="3647" max="3647" width="23.7109375" style="33" customWidth="1"/>
    <col min="3648" max="3648" width="23" style="33" customWidth="1"/>
    <col min="3649" max="3649" width="28.42578125" style="33" customWidth="1"/>
    <col min="3650" max="3650" width="44.140625" style="33" customWidth="1"/>
    <col min="3651" max="3651" width="28.28515625" style="33" customWidth="1"/>
    <col min="3652" max="3653" width="15.7109375" style="33" customWidth="1"/>
    <col min="3654" max="3654" width="0" style="33" hidden="1" customWidth="1"/>
    <col min="3655" max="3655" width="15.7109375" style="33" customWidth="1"/>
    <col min="3656" max="3656" width="0" style="33" hidden="1" customWidth="1"/>
    <col min="3657" max="3657" width="15.7109375" style="33" customWidth="1"/>
    <col min="3658" max="3658" width="0" style="33" hidden="1" customWidth="1"/>
    <col min="3659" max="3659" width="15.7109375" style="33" customWidth="1"/>
    <col min="3660" max="3660" width="0" style="33" hidden="1" customWidth="1"/>
    <col min="3661" max="3661" width="15.7109375" style="33" customWidth="1"/>
    <col min="3662" max="3662" width="0" style="33" hidden="1" customWidth="1"/>
    <col min="3663" max="3663" width="15.7109375" style="33" customWidth="1"/>
    <col min="3664" max="3664" width="0" style="33" hidden="1" customWidth="1"/>
    <col min="3665" max="3665" width="15.7109375" style="33" customWidth="1"/>
    <col min="3666" max="3666" width="0" style="33" hidden="1" customWidth="1"/>
    <col min="3667" max="3667" width="11.42578125" style="33"/>
    <col min="3668" max="3668" width="13" style="33" customWidth="1"/>
    <col min="3669" max="3669" width="16.42578125" style="33" customWidth="1"/>
    <col min="3670" max="3673" width="15.7109375" style="33" customWidth="1"/>
    <col min="3674" max="3674" width="16.140625" style="33" customWidth="1"/>
    <col min="3675" max="3675" width="12.28515625" style="33" customWidth="1"/>
    <col min="3676" max="3676" width="14.28515625" style="33" customWidth="1"/>
    <col min="3677" max="3678" width="0" style="33" hidden="1" customWidth="1"/>
    <col min="3679" max="3679" width="13.85546875" style="33" customWidth="1"/>
    <col min="3680" max="3681" width="0" style="33" hidden="1" customWidth="1"/>
    <col min="3682" max="3683" width="12.28515625" style="33" customWidth="1"/>
    <col min="3684" max="3684" width="15.140625" style="33" customWidth="1"/>
    <col min="3685" max="3685" width="25.28515625" style="33" customWidth="1"/>
    <col min="3686" max="3696" width="17.85546875" style="33" customWidth="1"/>
    <col min="3697" max="3697" width="15.7109375" style="33" customWidth="1"/>
    <col min="3698" max="3840" width="11.42578125" style="33"/>
    <col min="3841" max="3841" width="1.42578125" style="33" customWidth="1"/>
    <col min="3842" max="3842" width="16.7109375" style="33" customWidth="1"/>
    <col min="3843" max="3843" width="71" style="33" customWidth="1"/>
    <col min="3844" max="3844" width="76.7109375" style="33" customWidth="1"/>
    <col min="3845" max="3845" width="30" style="33" customWidth="1"/>
    <col min="3846" max="3846" width="52" style="33" customWidth="1"/>
    <col min="3847" max="3847" width="45.140625" style="33" customWidth="1"/>
    <col min="3848" max="3848" width="34.42578125" style="33" customWidth="1"/>
    <col min="3849" max="3849" width="0" style="33" hidden="1" customWidth="1"/>
    <col min="3850" max="3850" width="23" style="33" customWidth="1"/>
    <col min="3851" max="3851" width="0" style="33" hidden="1" customWidth="1"/>
    <col min="3852" max="3852" width="23.42578125" style="33" customWidth="1"/>
    <col min="3853" max="3853" width="0" style="33" hidden="1" customWidth="1"/>
    <col min="3854" max="3854" width="21" style="33" customWidth="1"/>
    <col min="3855" max="3855" width="0" style="33" hidden="1" customWidth="1"/>
    <col min="3856" max="3856" width="22.42578125" style="33" customWidth="1"/>
    <col min="3857" max="3857" width="0" style="33" hidden="1" customWidth="1"/>
    <col min="3858" max="3858" width="26.42578125" style="33" customWidth="1"/>
    <col min="3859" max="3859" width="32.42578125" style="33" customWidth="1"/>
    <col min="3860" max="3861" width="0" style="33" hidden="1" customWidth="1"/>
    <col min="3862" max="3862" width="27.28515625" style="33" customWidth="1"/>
    <col min="3863" max="3863" width="0" style="33" hidden="1" customWidth="1"/>
    <col min="3864" max="3864" width="30.42578125" style="33" customWidth="1"/>
    <col min="3865" max="3865" width="0" style="33" hidden="1" customWidth="1"/>
    <col min="3866" max="3866" width="26.7109375" style="33" customWidth="1"/>
    <col min="3867" max="3867" width="0" style="33" hidden="1" customWidth="1"/>
    <col min="3868" max="3868" width="32.140625" style="33" customWidth="1"/>
    <col min="3869" max="3869" width="0" style="33" hidden="1" customWidth="1"/>
    <col min="3870" max="3870" width="28.28515625" style="33" customWidth="1"/>
    <col min="3871" max="3871" width="0" style="33" hidden="1" customWidth="1"/>
    <col min="3872" max="3872" width="25.42578125" style="33" customWidth="1"/>
    <col min="3873" max="3873" width="0" style="33" hidden="1" customWidth="1"/>
    <col min="3874" max="3874" width="30.140625" style="33" customWidth="1"/>
    <col min="3875" max="3875" width="0" style="33" hidden="1" customWidth="1"/>
    <col min="3876" max="3876" width="36" style="33" customWidth="1"/>
    <col min="3877" max="3877" width="0" style="33" hidden="1" customWidth="1"/>
    <col min="3878" max="3878" width="25.85546875" style="33" customWidth="1"/>
    <col min="3879" max="3879" width="0" style="33" hidden="1" customWidth="1"/>
    <col min="3880" max="3880" width="30" style="33" customWidth="1"/>
    <col min="3881" max="3881" width="0" style="33" hidden="1" customWidth="1"/>
    <col min="3882" max="3882" width="25.140625" style="33" customWidth="1"/>
    <col min="3883" max="3883" width="0" style="33" hidden="1" customWidth="1"/>
    <col min="3884" max="3884" width="25" style="33" customWidth="1"/>
    <col min="3885" max="3885" width="0" style="33" hidden="1" customWidth="1"/>
    <col min="3886" max="3886" width="23.85546875" style="33" customWidth="1"/>
    <col min="3887" max="3887" width="0" style="33" hidden="1" customWidth="1"/>
    <col min="3888" max="3888" width="24.7109375" style="33" customWidth="1"/>
    <col min="3889" max="3889" width="0" style="33" hidden="1" customWidth="1"/>
    <col min="3890" max="3890" width="24.28515625" style="33" customWidth="1"/>
    <col min="3891" max="3891" width="0" style="33" hidden="1" customWidth="1"/>
    <col min="3892" max="3892" width="24" style="33" customWidth="1"/>
    <col min="3893" max="3893" width="0" style="33" hidden="1" customWidth="1"/>
    <col min="3894" max="3894" width="24.7109375" style="33" customWidth="1"/>
    <col min="3895" max="3895" width="0" style="33" hidden="1" customWidth="1"/>
    <col min="3896" max="3896" width="22.42578125" style="33" customWidth="1"/>
    <col min="3897" max="3897" width="0" style="33" hidden="1" customWidth="1"/>
    <col min="3898" max="3898" width="25.28515625" style="33" customWidth="1"/>
    <col min="3899" max="3902" width="0" style="33" hidden="1" customWidth="1"/>
    <col min="3903" max="3903" width="23.7109375" style="33" customWidth="1"/>
    <col min="3904" max="3904" width="23" style="33" customWidth="1"/>
    <col min="3905" max="3905" width="28.42578125" style="33" customWidth="1"/>
    <col min="3906" max="3906" width="44.140625" style="33" customWidth="1"/>
    <col min="3907" max="3907" width="28.28515625" style="33" customWidth="1"/>
    <col min="3908" max="3909" width="15.7109375" style="33" customWidth="1"/>
    <col min="3910" max="3910" width="0" style="33" hidden="1" customWidth="1"/>
    <col min="3911" max="3911" width="15.7109375" style="33" customWidth="1"/>
    <col min="3912" max="3912" width="0" style="33" hidden="1" customWidth="1"/>
    <col min="3913" max="3913" width="15.7109375" style="33" customWidth="1"/>
    <col min="3914" max="3914" width="0" style="33" hidden="1" customWidth="1"/>
    <col min="3915" max="3915" width="15.7109375" style="33" customWidth="1"/>
    <col min="3916" max="3916" width="0" style="33" hidden="1" customWidth="1"/>
    <col min="3917" max="3917" width="15.7109375" style="33" customWidth="1"/>
    <col min="3918" max="3918" width="0" style="33" hidden="1" customWidth="1"/>
    <col min="3919" max="3919" width="15.7109375" style="33" customWidth="1"/>
    <col min="3920" max="3920" width="0" style="33" hidden="1" customWidth="1"/>
    <col min="3921" max="3921" width="15.7109375" style="33" customWidth="1"/>
    <col min="3922" max="3922" width="0" style="33" hidden="1" customWidth="1"/>
    <col min="3923" max="3923" width="11.42578125" style="33"/>
    <col min="3924" max="3924" width="13" style="33" customWidth="1"/>
    <col min="3925" max="3925" width="16.42578125" style="33" customWidth="1"/>
    <col min="3926" max="3929" width="15.7109375" style="33" customWidth="1"/>
    <col min="3930" max="3930" width="16.140625" style="33" customWidth="1"/>
    <col min="3931" max="3931" width="12.28515625" style="33" customWidth="1"/>
    <col min="3932" max="3932" width="14.28515625" style="33" customWidth="1"/>
    <col min="3933" max="3934" width="0" style="33" hidden="1" customWidth="1"/>
    <col min="3935" max="3935" width="13.85546875" style="33" customWidth="1"/>
    <col min="3936" max="3937" width="0" style="33" hidden="1" customWidth="1"/>
    <col min="3938" max="3939" width="12.28515625" style="33" customWidth="1"/>
    <col min="3940" max="3940" width="15.140625" style="33" customWidth="1"/>
    <col min="3941" max="3941" width="25.28515625" style="33" customWidth="1"/>
    <col min="3942" max="3952" width="17.85546875" style="33" customWidth="1"/>
    <col min="3953" max="3953" width="15.7109375" style="33" customWidth="1"/>
    <col min="3954" max="4096" width="11.42578125" style="33"/>
    <col min="4097" max="4097" width="1.42578125" style="33" customWidth="1"/>
    <col min="4098" max="4098" width="16.7109375" style="33" customWidth="1"/>
    <col min="4099" max="4099" width="71" style="33" customWidth="1"/>
    <col min="4100" max="4100" width="76.7109375" style="33" customWidth="1"/>
    <col min="4101" max="4101" width="30" style="33" customWidth="1"/>
    <col min="4102" max="4102" width="52" style="33" customWidth="1"/>
    <col min="4103" max="4103" width="45.140625" style="33" customWidth="1"/>
    <col min="4104" max="4104" width="34.42578125" style="33" customWidth="1"/>
    <col min="4105" max="4105" width="0" style="33" hidden="1" customWidth="1"/>
    <col min="4106" max="4106" width="23" style="33" customWidth="1"/>
    <col min="4107" max="4107" width="0" style="33" hidden="1" customWidth="1"/>
    <col min="4108" max="4108" width="23.42578125" style="33" customWidth="1"/>
    <col min="4109" max="4109" width="0" style="33" hidden="1" customWidth="1"/>
    <col min="4110" max="4110" width="21" style="33" customWidth="1"/>
    <col min="4111" max="4111" width="0" style="33" hidden="1" customWidth="1"/>
    <col min="4112" max="4112" width="22.42578125" style="33" customWidth="1"/>
    <col min="4113" max="4113" width="0" style="33" hidden="1" customWidth="1"/>
    <col min="4114" max="4114" width="26.42578125" style="33" customWidth="1"/>
    <col min="4115" max="4115" width="32.42578125" style="33" customWidth="1"/>
    <col min="4116" max="4117" width="0" style="33" hidden="1" customWidth="1"/>
    <col min="4118" max="4118" width="27.28515625" style="33" customWidth="1"/>
    <col min="4119" max="4119" width="0" style="33" hidden="1" customWidth="1"/>
    <col min="4120" max="4120" width="30.42578125" style="33" customWidth="1"/>
    <col min="4121" max="4121" width="0" style="33" hidden="1" customWidth="1"/>
    <col min="4122" max="4122" width="26.7109375" style="33" customWidth="1"/>
    <col min="4123" max="4123" width="0" style="33" hidden="1" customWidth="1"/>
    <col min="4124" max="4124" width="32.140625" style="33" customWidth="1"/>
    <col min="4125" max="4125" width="0" style="33" hidden="1" customWidth="1"/>
    <col min="4126" max="4126" width="28.28515625" style="33" customWidth="1"/>
    <col min="4127" max="4127" width="0" style="33" hidden="1" customWidth="1"/>
    <col min="4128" max="4128" width="25.42578125" style="33" customWidth="1"/>
    <col min="4129" max="4129" width="0" style="33" hidden="1" customWidth="1"/>
    <col min="4130" max="4130" width="30.140625" style="33" customWidth="1"/>
    <col min="4131" max="4131" width="0" style="33" hidden="1" customWidth="1"/>
    <col min="4132" max="4132" width="36" style="33" customWidth="1"/>
    <col min="4133" max="4133" width="0" style="33" hidden="1" customWidth="1"/>
    <col min="4134" max="4134" width="25.85546875" style="33" customWidth="1"/>
    <col min="4135" max="4135" width="0" style="33" hidden="1" customWidth="1"/>
    <col min="4136" max="4136" width="30" style="33" customWidth="1"/>
    <col min="4137" max="4137" width="0" style="33" hidden="1" customWidth="1"/>
    <col min="4138" max="4138" width="25.140625" style="33" customWidth="1"/>
    <col min="4139" max="4139" width="0" style="33" hidden="1" customWidth="1"/>
    <col min="4140" max="4140" width="25" style="33" customWidth="1"/>
    <col min="4141" max="4141" width="0" style="33" hidden="1" customWidth="1"/>
    <col min="4142" max="4142" width="23.85546875" style="33" customWidth="1"/>
    <col min="4143" max="4143" width="0" style="33" hidden="1" customWidth="1"/>
    <col min="4144" max="4144" width="24.7109375" style="33" customWidth="1"/>
    <col min="4145" max="4145" width="0" style="33" hidden="1" customWidth="1"/>
    <col min="4146" max="4146" width="24.28515625" style="33" customWidth="1"/>
    <col min="4147" max="4147" width="0" style="33" hidden="1" customWidth="1"/>
    <col min="4148" max="4148" width="24" style="33" customWidth="1"/>
    <col min="4149" max="4149" width="0" style="33" hidden="1" customWidth="1"/>
    <col min="4150" max="4150" width="24.7109375" style="33" customWidth="1"/>
    <col min="4151" max="4151" width="0" style="33" hidden="1" customWidth="1"/>
    <col min="4152" max="4152" width="22.42578125" style="33" customWidth="1"/>
    <col min="4153" max="4153" width="0" style="33" hidden="1" customWidth="1"/>
    <col min="4154" max="4154" width="25.28515625" style="33" customWidth="1"/>
    <col min="4155" max="4158" width="0" style="33" hidden="1" customWidth="1"/>
    <col min="4159" max="4159" width="23.7109375" style="33" customWidth="1"/>
    <col min="4160" max="4160" width="23" style="33" customWidth="1"/>
    <col min="4161" max="4161" width="28.42578125" style="33" customWidth="1"/>
    <col min="4162" max="4162" width="44.140625" style="33" customWidth="1"/>
    <col min="4163" max="4163" width="28.28515625" style="33" customWidth="1"/>
    <col min="4164" max="4165" width="15.7109375" style="33" customWidth="1"/>
    <col min="4166" max="4166" width="0" style="33" hidden="1" customWidth="1"/>
    <col min="4167" max="4167" width="15.7109375" style="33" customWidth="1"/>
    <col min="4168" max="4168" width="0" style="33" hidden="1" customWidth="1"/>
    <col min="4169" max="4169" width="15.7109375" style="33" customWidth="1"/>
    <col min="4170" max="4170" width="0" style="33" hidden="1" customWidth="1"/>
    <col min="4171" max="4171" width="15.7109375" style="33" customWidth="1"/>
    <col min="4172" max="4172" width="0" style="33" hidden="1" customWidth="1"/>
    <col min="4173" max="4173" width="15.7109375" style="33" customWidth="1"/>
    <col min="4174" max="4174" width="0" style="33" hidden="1" customWidth="1"/>
    <col min="4175" max="4175" width="15.7109375" style="33" customWidth="1"/>
    <col min="4176" max="4176" width="0" style="33" hidden="1" customWidth="1"/>
    <col min="4177" max="4177" width="15.7109375" style="33" customWidth="1"/>
    <col min="4178" max="4178" width="0" style="33" hidden="1" customWidth="1"/>
    <col min="4179" max="4179" width="11.42578125" style="33"/>
    <col min="4180" max="4180" width="13" style="33" customWidth="1"/>
    <col min="4181" max="4181" width="16.42578125" style="33" customWidth="1"/>
    <col min="4182" max="4185" width="15.7109375" style="33" customWidth="1"/>
    <col min="4186" max="4186" width="16.140625" style="33" customWidth="1"/>
    <col min="4187" max="4187" width="12.28515625" style="33" customWidth="1"/>
    <col min="4188" max="4188" width="14.28515625" style="33" customWidth="1"/>
    <col min="4189" max="4190" width="0" style="33" hidden="1" customWidth="1"/>
    <col min="4191" max="4191" width="13.85546875" style="33" customWidth="1"/>
    <col min="4192" max="4193" width="0" style="33" hidden="1" customWidth="1"/>
    <col min="4194" max="4195" width="12.28515625" style="33" customWidth="1"/>
    <col min="4196" max="4196" width="15.140625" style="33" customWidth="1"/>
    <col min="4197" max="4197" width="25.28515625" style="33" customWidth="1"/>
    <col min="4198" max="4208" width="17.85546875" style="33" customWidth="1"/>
    <col min="4209" max="4209" width="15.7109375" style="33" customWidth="1"/>
    <col min="4210" max="4352" width="11.42578125" style="33"/>
    <col min="4353" max="4353" width="1.42578125" style="33" customWidth="1"/>
    <col min="4354" max="4354" width="16.7109375" style="33" customWidth="1"/>
    <col min="4355" max="4355" width="71" style="33" customWidth="1"/>
    <col min="4356" max="4356" width="76.7109375" style="33" customWidth="1"/>
    <col min="4357" max="4357" width="30" style="33" customWidth="1"/>
    <col min="4358" max="4358" width="52" style="33" customWidth="1"/>
    <col min="4359" max="4359" width="45.140625" style="33" customWidth="1"/>
    <col min="4360" max="4360" width="34.42578125" style="33" customWidth="1"/>
    <col min="4361" max="4361" width="0" style="33" hidden="1" customWidth="1"/>
    <col min="4362" max="4362" width="23" style="33" customWidth="1"/>
    <col min="4363" max="4363" width="0" style="33" hidden="1" customWidth="1"/>
    <col min="4364" max="4364" width="23.42578125" style="33" customWidth="1"/>
    <col min="4365" max="4365" width="0" style="33" hidden="1" customWidth="1"/>
    <col min="4366" max="4366" width="21" style="33" customWidth="1"/>
    <col min="4367" max="4367" width="0" style="33" hidden="1" customWidth="1"/>
    <col min="4368" max="4368" width="22.42578125" style="33" customWidth="1"/>
    <col min="4369" max="4369" width="0" style="33" hidden="1" customWidth="1"/>
    <col min="4370" max="4370" width="26.42578125" style="33" customWidth="1"/>
    <col min="4371" max="4371" width="32.42578125" style="33" customWidth="1"/>
    <col min="4372" max="4373" width="0" style="33" hidden="1" customWidth="1"/>
    <col min="4374" max="4374" width="27.28515625" style="33" customWidth="1"/>
    <col min="4375" max="4375" width="0" style="33" hidden="1" customWidth="1"/>
    <col min="4376" max="4376" width="30.42578125" style="33" customWidth="1"/>
    <col min="4377" max="4377" width="0" style="33" hidden="1" customWidth="1"/>
    <col min="4378" max="4378" width="26.7109375" style="33" customWidth="1"/>
    <col min="4379" max="4379" width="0" style="33" hidden="1" customWidth="1"/>
    <col min="4380" max="4380" width="32.140625" style="33" customWidth="1"/>
    <col min="4381" max="4381" width="0" style="33" hidden="1" customWidth="1"/>
    <col min="4382" max="4382" width="28.28515625" style="33" customWidth="1"/>
    <col min="4383" max="4383" width="0" style="33" hidden="1" customWidth="1"/>
    <col min="4384" max="4384" width="25.42578125" style="33" customWidth="1"/>
    <col min="4385" max="4385" width="0" style="33" hidden="1" customWidth="1"/>
    <col min="4386" max="4386" width="30.140625" style="33" customWidth="1"/>
    <col min="4387" max="4387" width="0" style="33" hidden="1" customWidth="1"/>
    <col min="4388" max="4388" width="36" style="33" customWidth="1"/>
    <col min="4389" max="4389" width="0" style="33" hidden="1" customWidth="1"/>
    <col min="4390" max="4390" width="25.85546875" style="33" customWidth="1"/>
    <col min="4391" max="4391" width="0" style="33" hidden="1" customWidth="1"/>
    <col min="4392" max="4392" width="30" style="33" customWidth="1"/>
    <col min="4393" max="4393" width="0" style="33" hidden="1" customWidth="1"/>
    <col min="4394" max="4394" width="25.140625" style="33" customWidth="1"/>
    <col min="4395" max="4395" width="0" style="33" hidden="1" customWidth="1"/>
    <col min="4396" max="4396" width="25" style="33" customWidth="1"/>
    <col min="4397" max="4397" width="0" style="33" hidden="1" customWidth="1"/>
    <col min="4398" max="4398" width="23.85546875" style="33" customWidth="1"/>
    <col min="4399" max="4399" width="0" style="33" hidden="1" customWidth="1"/>
    <col min="4400" max="4400" width="24.7109375" style="33" customWidth="1"/>
    <col min="4401" max="4401" width="0" style="33" hidden="1" customWidth="1"/>
    <col min="4402" max="4402" width="24.28515625" style="33" customWidth="1"/>
    <col min="4403" max="4403" width="0" style="33" hidden="1" customWidth="1"/>
    <col min="4404" max="4404" width="24" style="33" customWidth="1"/>
    <col min="4405" max="4405" width="0" style="33" hidden="1" customWidth="1"/>
    <col min="4406" max="4406" width="24.7109375" style="33" customWidth="1"/>
    <col min="4407" max="4407" width="0" style="33" hidden="1" customWidth="1"/>
    <col min="4408" max="4408" width="22.42578125" style="33" customWidth="1"/>
    <col min="4409" max="4409" width="0" style="33" hidden="1" customWidth="1"/>
    <col min="4410" max="4410" width="25.28515625" style="33" customWidth="1"/>
    <col min="4411" max="4414" width="0" style="33" hidden="1" customWidth="1"/>
    <col min="4415" max="4415" width="23.7109375" style="33" customWidth="1"/>
    <col min="4416" max="4416" width="23" style="33" customWidth="1"/>
    <col min="4417" max="4417" width="28.42578125" style="33" customWidth="1"/>
    <col min="4418" max="4418" width="44.140625" style="33" customWidth="1"/>
    <col min="4419" max="4419" width="28.28515625" style="33" customWidth="1"/>
    <col min="4420" max="4421" width="15.7109375" style="33" customWidth="1"/>
    <col min="4422" max="4422" width="0" style="33" hidden="1" customWidth="1"/>
    <col min="4423" max="4423" width="15.7109375" style="33" customWidth="1"/>
    <col min="4424" max="4424" width="0" style="33" hidden="1" customWidth="1"/>
    <col min="4425" max="4425" width="15.7109375" style="33" customWidth="1"/>
    <col min="4426" max="4426" width="0" style="33" hidden="1" customWidth="1"/>
    <col min="4427" max="4427" width="15.7109375" style="33" customWidth="1"/>
    <col min="4428" max="4428" width="0" style="33" hidden="1" customWidth="1"/>
    <col min="4429" max="4429" width="15.7109375" style="33" customWidth="1"/>
    <col min="4430" max="4430" width="0" style="33" hidden="1" customWidth="1"/>
    <col min="4431" max="4431" width="15.7109375" style="33" customWidth="1"/>
    <col min="4432" max="4432" width="0" style="33" hidden="1" customWidth="1"/>
    <col min="4433" max="4433" width="15.7109375" style="33" customWidth="1"/>
    <col min="4434" max="4434" width="0" style="33" hidden="1" customWidth="1"/>
    <col min="4435" max="4435" width="11.42578125" style="33"/>
    <col min="4436" max="4436" width="13" style="33" customWidth="1"/>
    <col min="4437" max="4437" width="16.42578125" style="33" customWidth="1"/>
    <col min="4438" max="4441" width="15.7109375" style="33" customWidth="1"/>
    <col min="4442" max="4442" width="16.140625" style="33" customWidth="1"/>
    <col min="4443" max="4443" width="12.28515625" style="33" customWidth="1"/>
    <col min="4444" max="4444" width="14.28515625" style="33" customWidth="1"/>
    <col min="4445" max="4446" width="0" style="33" hidden="1" customWidth="1"/>
    <col min="4447" max="4447" width="13.85546875" style="33" customWidth="1"/>
    <col min="4448" max="4449" width="0" style="33" hidden="1" customWidth="1"/>
    <col min="4450" max="4451" width="12.28515625" style="33" customWidth="1"/>
    <col min="4452" max="4452" width="15.140625" style="33" customWidth="1"/>
    <col min="4453" max="4453" width="25.28515625" style="33" customWidth="1"/>
    <col min="4454" max="4464" width="17.85546875" style="33" customWidth="1"/>
    <col min="4465" max="4465" width="15.7109375" style="33" customWidth="1"/>
    <col min="4466" max="4608" width="11.42578125" style="33"/>
    <col min="4609" max="4609" width="1.42578125" style="33" customWidth="1"/>
    <col min="4610" max="4610" width="16.7109375" style="33" customWidth="1"/>
    <col min="4611" max="4611" width="71" style="33" customWidth="1"/>
    <col min="4612" max="4612" width="76.7109375" style="33" customWidth="1"/>
    <col min="4613" max="4613" width="30" style="33" customWidth="1"/>
    <col min="4614" max="4614" width="52" style="33" customWidth="1"/>
    <col min="4615" max="4615" width="45.140625" style="33" customWidth="1"/>
    <col min="4616" max="4616" width="34.42578125" style="33" customWidth="1"/>
    <col min="4617" max="4617" width="0" style="33" hidden="1" customWidth="1"/>
    <col min="4618" max="4618" width="23" style="33" customWidth="1"/>
    <col min="4619" max="4619" width="0" style="33" hidden="1" customWidth="1"/>
    <col min="4620" max="4620" width="23.42578125" style="33" customWidth="1"/>
    <col min="4621" max="4621" width="0" style="33" hidden="1" customWidth="1"/>
    <col min="4622" max="4622" width="21" style="33" customWidth="1"/>
    <col min="4623" max="4623" width="0" style="33" hidden="1" customWidth="1"/>
    <col min="4624" max="4624" width="22.42578125" style="33" customWidth="1"/>
    <col min="4625" max="4625" width="0" style="33" hidden="1" customWidth="1"/>
    <col min="4626" max="4626" width="26.42578125" style="33" customWidth="1"/>
    <col min="4627" max="4627" width="32.42578125" style="33" customWidth="1"/>
    <col min="4628" max="4629" width="0" style="33" hidden="1" customWidth="1"/>
    <col min="4630" max="4630" width="27.28515625" style="33" customWidth="1"/>
    <col min="4631" max="4631" width="0" style="33" hidden="1" customWidth="1"/>
    <col min="4632" max="4632" width="30.42578125" style="33" customWidth="1"/>
    <col min="4633" max="4633" width="0" style="33" hidden="1" customWidth="1"/>
    <col min="4634" max="4634" width="26.7109375" style="33" customWidth="1"/>
    <col min="4635" max="4635" width="0" style="33" hidden="1" customWidth="1"/>
    <col min="4636" max="4636" width="32.140625" style="33" customWidth="1"/>
    <col min="4637" max="4637" width="0" style="33" hidden="1" customWidth="1"/>
    <col min="4638" max="4638" width="28.28515625" style="33" customWidth="1"/>
    <col min="4639" max="4639" width="0" style="33" hidden="1" customWidth="1"/>
    <col min="4640" max="4640" width="25.42578125" style="33" customWidth="1"/>
    <col min="4641" max="4641" width="0" style="33" hidden="1" customWidth="1"/>
    <col min="4642" max="4642" width="30.140625" style="33" customWidth="1"/>
    <col min="4643" max="4643" width="0" style="33" hidden="1" customWidth="1"/>
    <col min="4644" max="4644" width="36" style="33" customWidth="1"/>
    <col min="4645" max="4645" width="0" style="33" hidden="1" customWidth="1"/>
    <col min="4646" max="4646" width="25.85546875" style="33" customWidth="1"/>
    <col min="4647" max="4647" width="0" style="33" hidden="1" customWidth="1"/>
    <col min="4648" max="4648" width="30" style="33" customWidth="1"/>
    <col min="4649" max="4649" width="0" style="33" hidden="1" customWidth="1"/>
    <col min="4650" max="4650" width="25.140625" style="33" customWidth="1"/>
    <col min="4651" max="4651" width="0" style="33" hidden="1" customWidth="1"/>
    <col min="4652" max="4652" width="25" style="33" customWidth="1"/>
    <col min="4653" max="4653" width="0" style="33" hidden="1" customWidth="1"/>
    <col min="4654" max="4654" width="23.85546875" style="33" customWidth="1"/>
    <col min="4655" max="4655" width="0" style="33" hidden="1" customWidth="1"/>
    <col min="4656" max="4656" width="24.7109375" style="33" customWidth="1"/>
    <col min="4657" max="4657" width="0" style="33" hidden="1" customWidth="1"/>
    <col min="4658" max="4658" width="24.28515625" style="33" customWidth="1"/>
    <col min="4659" max="4659" width="0" style="33" hidden="1" customWidth="1"/>
    <col min="4660" max="4660" width="24" style="33" customWidth="1"/>
    <col min="4661" max="4661" width="0" style="33" hidden="1" customWidth="1"/>
    <col min="4662" max="4662" width="24.7109375" style="33" customWidth="1"/>
    <col min="4663" max="4663" width="0" style="33" hidden="1" customWidth="1"/>
    <col min="4664" max="4664" width="22.42578125" style="33" customWidth="1"/>
    <col min="4665" max="4665" width="0" style="33" hidden="1" customWidth="1"/>
    <col min="4666" max="4666" width="25.28515625" style="33" customWidth="1"/>
    <col min="4667" max="4670" width="0" style="33" hidden="1" customWidth="1"/>
    <col min="4671" max="4671" width="23.7109375" style="33" customWidth="1"/>
    <col min="4672" max="4672" width="23" style="33" customWidth="1"/>
    <col min="4673" max="4673" width="28.42578125" style="33" customWidth="1"/>
    <col min="4674" max="4674" width="44.140625" style="33" customWidth="1"/>
    <col min="4675" max="4675" width="28.28515625" style="33" customWidth="1"/>
    <col min="4676" max="4677" width="15.7109375" style="33" customWidth="1"/>
    <col min="4678" max="4678" width="0" style="33" hidden="1" customWidth="1"/>
    <col min="4679" max="4679" width="15.7109375" style="33" customWidth="1"/>
    <col min="4680" max="4680" width="0" style="33" hidden="1" customWidth="1"/>
    <col min="4681" max="4681" width="15.7109375" style="33" customWidth="1"/>
    <col min="4682" max="4682" width="0" style="33" hidden="1" customWidth="1"/>
    <col min="4683" max="4683" width="15.7109375" style="33" customWidth="1"/>
    <col min="4684" max="4684" width="0" style="33" hidden="1" customWidth="1"/>
    <col min="4685" max="4685" width="15.7109375" style="33" customWidth="1"/>
    <col min="4686" max="4686" width="0" style="33" hidden="1" customWidth="1"/>
    <col min="4687" max="4687" width="15.7109375" style="33" customWidth="1"/>
    <col min="4688" max="4688" width="0" style="33" hidden="1" customWidth="1"/>
    <col min="4689" max="4689" width="15.7109375" style="33" customWidth="1"/>
    <col min="4690" max="4690" width="0" style="33" hidden="1" customWidth="1"/>
    <col min="4691" max="4691" width="11.42578125" style="33"/>
    <col min="4692" max="4692" width="13" style="33" customWidth="1"/>
    <col min="4693" max="4693" width="16.42578125" style="33" customWidth="1"/>
    <col min="4694" max="4697" width="15.7109375" style="33" customWidth="1"/>
    <col min="4698" max="4698" width="16.140625" style="33" customWidth="1"/>
    <col min="4699" max="4699" width="12.28515625" style="33" customWidth="1"/>
    <col min="4700" max="4700" width="14.28515625" style="33" customWidth="1"/>
    <col min="4701" max="4702" width="0" style="33" hidden="1" customWidth="1"/>
    <col min="4703" max="4703" width="13.85546875" style="33" customWidth="1"/>
    <col min="4704" max="4705" width="0" style="33" hidden="1" customWidth="1"/>
    <col min="4706" max="4707" width="12.28515625" style="33" customWidth="1"/>
    <col min="4708" max="4708" width="15.140625" style="33" customWidth="1"/>
    <col min="4709" max="4709" width="25.28515625" style="33" customWidth="1"/>
    <col min="4710" max="4720" width="17.85546875" style="33" customWidth="1"/>
    <col min="4721" max="4721" width="15.7109375" style="33" customWidth="1"/>
    <col min="4722" max="4864" width="11.42578125" style="33"/>
    <col min="4865" max="4865" width="1.42578125" style="33" customWidth="1"/>
    <col min="4866" max="4866" width="16.7109375" style="33" customWidth="1"/>
    <col min="4867" max="4867" width="71" style="33" customWidth="1"/>
    <col min="4868" max="4868" width="76.7109375" style="33" customWidth="1"/>
    <col min="4869" max="4869" width="30" style="33" customWidth="1"/>
    <col min="4870" max="4870" width="52" style="33" customWidth="1"/>
    <col min="4871" max="4871" width="45.140625" style="33" customWidth="1"/>
    <col min="4872" max="4872" width="34.42578125" style="33" customWidth="1"/>
    <col min="4873" max="4873" width="0" style="33" hidden="1" customWidth="1"/>
    <col min="4874" max="4874" width="23" style="33" customWidth="1"/>
    <col min="4875" max="4875" width="0" style="33" hidden="1" customWidth="1"/>
    <col min="4876" max="4876" width="23.42578125" style="33" customWidth="1"/>
    <col min="4877" max="4877" width="0" style="33" hidden="1" customWidth="1"/>
    <col min="4878" max="4878" width="21" style="33" customWidth="1"/>
    <col min="4879" max="4879" width="0" style="33" hidden="1" customWidth="1"/>
    <col min="4880" max="4880" width="22.42578125" style="33" customWidth="1"/>
    <col min="4881" max="4881" width="0" style="33" hidden="1" customWidth="1"/>
    <col min="4882" max="4882" width="26.42578125" style="33" customWidth="1"/>
    <col min="4883" max="4883" width="32.42578125" style="33" customWidth="1"/>
    <col min="4884" max="4885" width="0" style="33" hidden="1" customWidth="1"/>
    <col min="4886" max="4886" width="27.28515625" style="33" customWidth="1"/>
    <col min="4887" max="4887" width="0" style="33" hidden="1" customWidth="1"/>
    <col min="4888" max="4888" width="30.42578125" style="33" customWidth="1"/>
    <col min="4889" max="4889" width="0" style="33" hidden="1" customWidth="1"/>
    <col min="4890" max="4890" width="26.7109375" style="33" customWidth="1"/>
    <col min="4891" max="4891" width="0" style="33" hidden="1" customWidth="1"/>
    <col min="4892" max="4892" width="32.140625" style="33" customWidth="1"/>
    <col min="4893" max="4893" width="0" style="33" hidden="1" customWidth="1"/>
    <col min="4894" max="4894" width="28.28515625" style="33" customWidth="1"/>
    <col min="4895" max="4895" width="0" style="33" hidden="1" customWidth="1"/>
    <col min="4896" max="4896" width="25.42578125" style="33" customWidth="1"/>
    <col min="4897" max="4897" width="0" style="33" hidden="1" customWidth="1"/>
    <col min="4898" max="4898" width="30.140625" style="33" customWidth="1"/>
    <col min="4899" max="4899" width="0" style="33" hidden="1" customWidth="1"/>
    <col min="4900" max="4900" width="36" style="33" customWidth="1"/>
    <col min="4901" max="4901" width="0" style="33" hidden="1" customWidth="1"/>
    <col min="4902" max="4902" width="25.85546875" style="33" customWidth="1"/>
    <col min="4903" max="4903" width="0" style="33" hidden="1" customWidth="1"/>
    <col min="4904" max="4904" width="30" style="33" customWidth="1"/>
    <col min="4905" max="4905" width="0" style="33" hidden="1" customWidth="1"/>
    <col min="4906" max="4906" width="25.140625" style="33" customWidth="1"/>
    <col min="4907" max="4907" width="0" style="33" hidden="1" customWidth="1"/>
    <col min="4908" max="4908" width="25" style="33" customWidth="1"/>
    <col min="4909" max="4909" width="0" style="33" hidden="1" customWidth="1"/>
    <col min="4910" max="4910" width="23.85546875" style="33" customWidth="1"/>
    <col min="4911" max="4911" width="0" style="33" hidden="1" customWidth="1"/>
    <col min="4912" max="4912" width="24.7109375" style="33" customWidth="1"/>
    <col min="4913" max="4913" width="0" style="33" hidden="1" customWidth="1"/>
    <col min="4914" max="4914" width="24.28515625" style="33" customWidth="1"/>
    <col min="4915" max="4915" width="0" style="33" hidden="1" customWidth="1"/>
    <col min="4916" max="4916" width="24" style="33" customWidth="1"/>
    <col min="4917" max="4917" width="0" style="33" hidden="1" customWidth="1"/>
    <col min="4918" max="4918" width="24.7109375" style="33" customWidth="1"/>
    <col min="4919" max="4919" width="0" style="33" hidden="1" customWidth="1"/>
    <col min="4920" max="4920" width="22.42578125" style="33" customWidth="1"/>
    <col min="4921" max="4921" width="0" style="33" hidden="1" customWidth="1"/>
    <col min="4922" max="4922" width="25.28515625" style="33" customWidth="1"/>
    <col min="4923" max="4926" width="0" style="33" hidden="1" customWidth="1"/>
    <col min="4927" max="4927" width="23.7109375" style="33" customWidth="1"/>
    <col min="4928" max="4928" width="23" style="33" customWidth="1"/>
    <col min="4929" max="4929" width="28.42578125" style="33" customWidth="1"/>
    <col min="4930" max="4930" width="44.140625" style="33" customWidth="1"/>
    <col min="4931" max="4931" width="28.28515625" style="33" customWidth="1"/>
    <col min="4932" max="4933" width="15.7109375" style="33" customWidth="1"/>
    <col min="4934" max="4934" width="0" style="33" hidden="1" customWidth="1"/>
    <col min="4935" max="4935" width="15.7109375" style="33" customWidth="1"/>
    <col min="4936" max="4936" width="0" style="33" hidden="1" customWidth="1"/>
    <col min="4937" max="4937" width="15.7109375" style="33" customWidth="1"/>
    <col min="4938" max="4938" width="0" style="33" hidden="1" customWidth="1"/>
    <col min="4939" max="4939" width="15.7109375" style="33" customWidth="1"/>
    <col min="4940" max="4940" width="0" style="33" hidden="1" customWidth="1"/>
    <col min="4941" max="4941" width="15.7109375" style="33" customWidth="1"/>
    <col min="4942" max="4942" width="0" style="33" hidden="1" customWidth="1"/>
    <col min="4943" max="4943" width="15.7109375" style="33" customWidth="1"/>
    <col min="4944" max="4944" width="0" style="33" hidden="1" customWidth="1"/>
    <col min="4945" max="4945" width="15.7109375" style="33" customWidth="1"/>
    <col min="4946" max="4946" width="0" style="33" hidden="1" customWidth="1"/>
    <col min="4947" max="4947" width="11.42578125" style="33"/>
    <col min="4948" max="4948" width="13" style="33" customWidth="1"/>
    <col min="4949" max="4949" width="16.42578125" style="33" customWidth="1"/>
    <col min="4950" max="4953" width="15.7109375" style="33" customWidth="1"/>
    <col min="4954" max="4954" width="16.140625" style="33" customWidth="1"/>
    <col min="4955" max="4955" width="12.28515625" style="33" customWidth="1"/>
    <col min="4956" max="4956" width="14.28515625" style="33" customWidth="1"/>
    <col min="4957" max="4958" width="0" style="33" hidden="1" customWidth="1"/>
    <col min="4959" max="4959" width="13.85546875" style="33" customWidth="1"/>
    <col min="4960" max="4961" width="0" style="33" hidden="1" customWidth="1"/>
    <col min="4962" max="4963" width="12.28515625" style="33" customWidth="1"/>
    <col min="4964" max="4964" width="15.140625" style="33" customWidth="1"/>
    <col min="4965" max="4965" width="25.28515625" style="33" customWidth="1"/>
    <col min="4966" max="4976" width="17.85546875" style="33" customWidth="1"/>
    <col min="4977" max="4977" width="15.7109375" style="33" customWidth="1"/>
    <col min="4978" max="5120" width="11.42578125" style="33"/>
    <col min="5121" max="5121" width="1.42578125" style="33" customWidth="1"/>
    <col min="5122" max="5122" width="16.7109375" style="33" customWidth="1"/>
    <col min="5123" max="5123" width="71" style="33" customWidth="1"/>
    <col min="5124" max="5124" width="76.7109375" style="33" customWidth="1"/>
    <col min="5125" max="5125" width="30" style="33" customWidth="1"/>
    <col min="5126" max="5126" width="52" style="33" customWidth="1"/>
    <col min="5127" max="5127" width="45.140625" style="33" customWidth="1"/>
    <col min="5128" max="5128" width="34.42578125" style="33" customWidth="1"/>
    <col min="5129" max="5129" width="0" style="33" hidden="1" customWidth="1"/>
    <col min="5130" max="5130" width="23" style="33" customWidth="1"/>
    <col min="5131" max="5131" width="0" style="33" hidden="1" customWidth="1"/>
    <col min="5132" max="5132" width="23.42578125" style="33" customWidth="1"/>
    <col min="5133" max="5133" width="0" style="33" hidden="1" customWidth="1"/>
    <col min="5134" max="5134" width="21" style="33" customWidth="1"/>
    <col min="5135" max="5135" width="0" style="33" hidden="1" customWidth="1"/>
    <col min="5136" max="5136" width="22.42578125" style="33" customWidth="1"/>
    <col min="5137" max="5137" width="0" style="33" hidden="1" customWidth="1"/>
    <col min="5138" max="5138" width="26.42578125" style="33" customWidth="1"/>
    <col min="5139" max="5139" width="32.42578125" style="33" customWidth="1"/>
    <col min="5140" max="5141" width="0" style="33" hidden="1" customWidth="1"/>
    <col min="5142" max="5142" width="27.28515625" style="33" customWidth="1"/>
    <col min="5143" max="5143" width="0" style="33" hidden="1" customWidth="1"/>
    <col min="5144" max="5144" width="30.42578125" style="33" customWidth="1"/>
    <col min="5145" max="5145" width="0" style="33" hidden="1" customWidth="1"/>
    <col min="5146" max="5146" width="26.7109375" style="33" customWidth="1"/>
    <col min="5147" max="5147" width="0" style="33" hidden="1" customWidth="1"/>
    <col min="5148" max="5148" width="32.140625" style="33" customWidth="1"/>
    <col min="5149" max="5149" width="0" style="33" hidden="1" customWidth="1"/>
    <col min="5150" max="5150" width="28.28515625" style="33" customWidth="1"/>
    <col min="5151" max="5151" width="0" style="33" hidden="1" customWidth="1"/>
    <col min="5152" max="5152" width="25.42578125" style="33" customWidth="1"/>
    <col min="5153" max="5153" width="0" style="33" hidden="1" customWidth="1"/>
    <col min="5154" max="5154" width="30.140625" style="33" customWidth="1"/>
    <col min="5155" max="5155" width="0" style="33" hidden="1" customWidth="1"/>
    <col min="5156" max="5156" width="36" style="33" customWidth="1"/>
    <col min="5157" max="5157" width="0" style="33" hidden="1" customWidth="1"/>
    <col min="5158" max="5158" width="25.85546875" style="33" customWidth="1"/>
    <col min="5159" max="5159" width="0" style="33" hidden="1" customWidth="1"/>
    <col min="5160" max="5160" width="30" style="33" customWidth="1"/>
    <col min="5161" max="5161" width="0" style="33" hidden="1" customWidth="1"/>
    <col min="5162" max="5162" width="25.140625" style="33" customWidth="1"/>
    <col min="5163" max="5163" width="0" style="33" hidden="1" customWidth="1"/>
    <col min="5164" max="5164" width="25" style="33" customWidth="1"/>
    <col min="5165" max="5165" width="0" style="33" hidden="1" customWidth="1"/>
    <col min="5166" max="5166" width="23.85546875" style="33" customWidth="1"/>
    <col min="5167" max="5167" width="0" style="33" hidden="1" customWidth="1"/>
    <col min="5168" max="5168" width="24.7109375" style="33" customWidth="1"/>
    <col min="5169" max="5169" width="0" style="33" hidden="1" customWidth="1"/>
    <col min="5170" max="5170" width="24.28515625" style="33" customWidth="1"/>
    <col min="5171" max="5171" width="0" style="33" hidden="1" customWidth="1"/>
    <col min="5172" max="5172" width="24" style="33" customWidth="1"/>
    <col min="5173" max="5173" width="0" style="33" hidden="1" customWidth="1"/>
    <col min="5174" max="5174" width="24.7109375" style="33" customWidth="1"/>
    <col min="5175" max="5175" width="0" style="33" hidden="1" customWidth="1"/>
    <col min="5176" max="5176" width="22.42578125" style="33" customWidth="1"/>
    <col min="5177" max="5177" width="0" style="33" hidden="1" customWidth="1"/>
    <col min="5178" max="5178" width="25.28515625" style="33" customWidth="1"/>
    <col min="5179" max="5182" width="0" style="33" hidden="1" customWidth="1"/>
    <col min="5183" max="5183" width="23.7109375" style="33" customWidth="1"/>
    <col min="5184" max="5184" width="23" style="33" customWidth="1"/>
    <col min="5185" max="5185" width="28.42578125" style="33" customWidth="1"/>
    <col min="5186" max="5186" width="44.140625" style="33" customWidth="1"/>
    <col min="5187" max="5187" width="28.28515625" style="33" customWidth="1"/>
    <col min="5188" max="5189" width="15.7109375" style="33" customWidth="1"/>
    <col min="5190" max="5190" width="0" style="33" hidden="1" customWidth="1"/>
    <col min="5191" max="5191" width="15.7109375" style="33" customWidth="1"/>
    <col min="5192" max="5192" width="0" style="33" hidden="1" customWidth="1"/>
    <col min="5193" max="5193" width="15.7109375" style="33" customWidth="1"/>
    <col min="5194" max="5194" width="0" style="33" hidden="1" customWidth="1"/>
    <col min="5195" max="5195" width="15.7109375" style="33" customWidth="1"/>
    <col min="5196" max="5196" width="0" style="33" hidden="1" customWidth="1"/>
    <col min="5197" max="5197" width="15.7109375" style="33" customWidth="1"/>
    <col min="5198" max="5198" width="0" style="33" hidden="1" customWidth="1"/>
    <col min="5199" max="5199" width="15.7109375" style="33" customWidth="1"/>
    <col min="5200" max="5200" width="0" style="33" hidden="1" customWidth="1"/>
    <col min="5201" max="5201" width="15.7109375" style="33" customWidth="1"/>
    <col min="5202" max="5202" width="0" style="33" hidden="1" customWidth="1"/>
    <col min="5203" max="5203" width="11.42578125" style="33"/>
    <col min="5204" max="5204" width="13" style="33" customWidth="1"/>
    <col min="5205" max="5205" width="16.42578125" style="33" customWidth="1"/>
    <col min="5206" max="5209" width="15.7109375" style="33" customWidth="1"/>
    <col min="5210" max="5210" width="16.140625" style="33" customWidth="1"/>
    <col min="5211" max="5211" width="12.28515625" style="33" customWidth="1"/>
    <col min="5212" max="5212" width="14.28515625" style="33" customWidth="1"/>
    <col min="5213" max="5214" width="0" style="33" hidden="1" customWidth="1"/>
    <col min="5215" max="5215" width="13.85546875" style="33" customWidth="1"/>
    <col min="5216" max="5217" width="0" style="33" hidden="1" customWidth="1"/>
    <col min="5218" max="5219" width="12.28515625" style="33" customWidth="1"/>
    <col min="5220" max="5220" width="15.140625" style="33" customWidth="1"/>
    <col min="5221" max="5221" width="25.28515625" style="33" customWidth="1"/>
    <col min="5222" max="5232" width="17.85546875" style="33" customWidth="1"/>
    <col min="5233" max="5233" width="15.7109375" style="33" customWidth="1"/>
    <col min="5234" max="5376" width="11.42578125" style="33"/>
    <col min="5377" max="5377" width="1.42578125" style="33" customWidth="1"/>
    <col min="5378" max="5378" width="16.7109375" style="33" customWidth="1"/>
    <col min="5379" max="5379" width="71" style="33" customWidth="1"/>
    <col min="5380" max="5380" width="76.7109375" style="33" customWidth="1"/>
    <col min="5381" max="5381" width="30" style="33" customWidth="1"/>
    <col min="5382" max="5382" width="52" style="33" customWidth="1"/>
    <col min="5383" max="5383" width="45.140625" style="33" customWidth="1"/>
    <col min="5384" max="5384" width="34.42578125" style="33" customWidth="1"/>
    <col min="5385" max="5385" width="0" style="33" hidden="1" customWidth="1"/>
    <col min="5386" max="5386" width="23" style="33" customWidth="1"/>
    <col min="5387" max="5387" width="0" style="33" hidden="1" customWidth="1"/>
    <col min="5388" max="5388" width="23.42578125" style="33" customWidth="1"/>
    <col min="5389" max="5389" width="0" style="33" hidden="1" customWidth="1"/>
    <col min="5390" max="5390" width="21" style="33" customWidth="1"/>
    <col min="5391" max="5391" width="0" style="33" hidden="1" customWidth="1"/>
    <col min="5392" max="5392" width="22.42578125" style="33" customWidth="1"/>
    <col min="5393" max="5393" width="0" style="33" hidden="1" customWidth="1"/>
    <col min="5394" max="5394" width="26.42578125" style="33" customWidth="1"/>
    <col min="5395" max="5395" width="32.42578125" style="33" customWidth="1"/>
    <col min="5396" max="5397" width="0" style="33" hidden="1" customWidth="1"/>
    <col min="5398" max="5398" width="27.28515625" style="33" customWidth="1"/>
    <col min="5399" max="5399" width="0" style="33" hidden="1" customWidth="1"/>
    <col min="5400" max="5400" width="30.42578125" style="33" customWidth="1"/>
    <col min="5401" max="5401" width="0" style="33" hidden="1" customWidth="1"/>
    <col min="5402" max="5402" width="26.7109375" style="33" customWidth="1"/>
    <col min="5403" max="5403" width="0" style="33" hidden="1" customWidth="1"/>
    <col min="5404" max="5404" width="32.140625" style="33" customWidth="1"/>
    <col min="5405" max="5405" width="0" style="33" hidden="1" customWidth="1"/>
    <col min="5406" max="5406" width="28.28515625" style="33" customWidth="1"/>
    <col min="5407" max="5407" width="0" style="33" hidden="1" customWidth="1"/>
    <col min="5408" max="5408" width="25.42578125" style="33" customWidth="1"/>
    <col min="5409" max="5409" width="0" style="33" hidden="1" customWidth="1"/>
    <col min="5410" max="5410" width="30.140625" style="33" customWidth="1"/>
    <col min="5411" max="5411" width="0" style="33" hidden="1" customWidth="1"/>
    <col min="5412" max="5412" width="36" style="33" customWidth="1"/>
    <col min="5413" max="5413" width="0" style="33" hidden="1" customWidth="1"/>
    <col min="5414" max="5414" width="25.85546875" style="33" customWidth="1"/>
    <col min="5415" max="5415" width="0" style="33" hidden="1" customWidth="1"/>
    <col min="5416" max="5416" width="30" style="33" customWidth="1"/>
    <col min="5417" max="5417" width="0" style="33" hidden="1" customWidth="1"/>
    <col min="5418" max="5418" width="25.140625" style="33" customWidth="1"/>
    <col min="5419" max="5419" width="0" style="33" hidden="1" customWidth="1"/>
    <col min="5420" max="5420" width="25" style="33" customWidth="1"/>
    <col min="5421" max="5421" width="0" style="33" hidden="1" customWidth="1"/>
    <col min="5422" max="5422" width="23.85546875" style="33" customWidth="1"/>
    <col min="5423" max="5423" width="0" style="33" hidden="1" customWidth="1"/>
    <col min="5424" max="5424" width="24.7109375" style="33" customWidth="1"/>
    <col min="5425" max="5425" width="0" style="33" hidden="1" customWidth="1"/>
    <col min="5426" max="5426" width="24.28515625" style="33" customWidth="1"/>
    <col min="5427" max="5427" width="0" style="33" hidden="1" customWidth="1"/>
    <col min="5428" max="5428" width="24" style="33" customWidth="1"/>
    <col min="5429" max="5429" width="0" style="33" hidden="1" customWidth="1"/>
    <col min="5430" max="5430" width="24.7109375" style="33" customWidth="1"/>
    <col min="5431" max="5431" width="0" style="33" hidden="1" customWidth="1"/>
    <col min="5432" max="5432" width="22.42578125" style="33" customWidth="1"/>
    <col min="5433" max="5433" width="0" style="33" hidden="1" customWidth="1"/>
    <col min="5434" max="5434" width="25.28515625" style="33" customWidth="1"/>
    <col min="5435" max="5438" width="0" style="33" hidden="1" customWidth="1"/>
    <col min="5439" max="5439" width="23.7109375" style="33" customWidth="1"/>
    <col min="5440" max="5440" width="23" style="33" customWidth="1"/>
    <col min="5441" max="5441" width="28.42578125" style="33" customWidth="1"/>
    <col min="5442" max="5442" width="44.140625" style="33" customWidth="1"/>
    <col min="5443" max="5443" width="28.28515625" style="33" customWidth="1"/>
    <col min="5444" max="5445" width="15.7109375" style="33" customWidth="1"/>
    <col min="5446" max="5446" width="0" style="33" hidden="1" customWidth="1"/>
    <col min="5447" max="5447" width="15.7109375" style="33" customWidth="1"/>
    <col min="5448" max="5448" width="0" style="33" hidden="1" customWidth="1"/>
    <col min="5449" max="5449" width="15.7109375" style="33" customWidth="1"/>
    <col min="5450" max="5450" width="0" style="33" hidden="1" customWidth="1"/>
    <col min="5451" max="5451" width="15.7109375" style="33" customWidth="1"/>
    <col min="5452" max="5452" width="0" style="33" hidden="1" customWidth="1"/>
    <col min="5453" max="5453" width="15.7109375" style="33" customWidth="1"/>
    <col min="5454" max="5454" width="0" style="33" hidden="1" customWidth="1"/>
    <col min="5455" max="5455" width="15.7109375" style="33" customWidth="1"/>
    <col min="5456" max="5456" width="0" style="33" hidden="1" customWidth="1"/>
    <col min="5457" max="5457" width="15.7109375" style="33" customWidth="1"/>
    <col min="5458" max="5458" width="0" style="33" hidden="1" customWidth="1"/>
    <col min="5459" max="5459" width="11.42578125" style="33"/>
    <col min="5460" max="5460" width="13" style="33" customWidth="1"/>
    <col min="5461" max="5461" width="16.42578125" style="33" customWidth="1"/>
    <col min="5462" max="5465" width="15.7109375" style="33" customWidth="1"/>
    <col min="5466" max="5466" width="16.140625" style="33" customWidth="1"/>
    <col min="5467" max="5467" width="12.28515625" style="33" customWidth="1"/>
    <col min="5468" max="5468" width="14.28515625" style="33" customWidth="1"/>
    <col min="5469" max="5470" width="0" style="33" hidden="1" customWidth="1"/>
    <col min="5471" max="5471" width="13.85546875" style="33" customWidth="1"/>
    <col min="5472" max="5473" width="0" style="33" hidden="1" customWidth="1"/>
    <col min="5474" max="5475" width="12.28515625" style="33" customWidth="1"/>
    <col min="5476" max="5476" width="15.140625" style="33" customWidth="1"/>
    <col min="5477" max="5477" width="25.28515625" style="33" customWidth="1"/>
    <col min="5478" max="5488" width="17.85546875" style="33" customWidth="1"/>
    <col min="5489" max="5489" width="15.7109375" style="33" customWidth="1"/>
    <col min="5490" max="5632" width="11.42578125" style="33"/>
    <col min="5633" max="5633" width="1.42578125" style="33" customWidth="1"/>
    <col min="5634" max="5634" width="16.7109375" style="33" customWidth="1"/>
    <col min="5635" max="5635" width="71" style="33" customWidth="1"/>
    <col min="5636" max="5636" width="76.7109375" style="33" customWidth="1"/>
    <col min="5637" max="5637" width="30" style="33" customWidth="1"/>
    <col min="5638" max="5638" width="52" style="33" customWidth="1"/>
    <col min="5639" max="5639" width="45.140625" style="33" customWidth="1"/>
    <col min="5640" max="5640" width="34.42578125" style="33" customWidth="1"/>
    <col min="5641" max="5641" width="0" style="33" hidden="1" customWidth="1"/>
    <col min="5642" max="5642" width="23" style="33" customWidth="1"/>
    <col min="5643" max="5643" width="0" style="33" hidden="1" customWidth="1"/>
    <col min="5644" max="5644" width="23.42578125" style="33" customWidth="1"/>
    <col min="5645" max="5645" width="0" style="33" hidden="1" customWidth="1"/>
    <col min="5646" max="5646" width="21" style="33" customWidth="1"/>
    <col min="5647" max="5647" width="0" style="33" hidden="1" customWidth="1"/>
    <col min="5648" max="5648" width="22.42578125" style="33" customWidth="1"/>
    <col min="5649" max="5649" width="0" style="33" hidden="1" customWidth="1"/>
    <col min="5650" max="5650" width="26.42578125" style="33" customWidth="1"/>
    <col min="5651" max="5651" width="32.42578125" style="33" customWidth="1"/>
    <col min="5652" max="5653" width="0" style="33" hidden="1" customWidth="1"/>
    <col min="5654" max="5654" width="27.28515625" style="33" customWidth="1"/>
    <col min="5655" max="5655" width="0" style="33" hidden="1" customWidth="1"/>
    <col min="5656" max="5656" width="30.42578125" style="33" customWidth="1"/>
    <col min="5657" max="5657" width="0" style="33" hidden="1" customWidth="1"/>
    <col min="5658" max="5658" width="26.7109375" style="33" customWidth="1"/>
    <col min="5659" max="5659" width="0" style="33" hidden="1" customWidth="1"/>
    <col min="5660" max="5660" width="32.140625" style="33" customWidth="1"/>
    <col min="5661" max="5661" width="0" style="33" hidden="1" customWidth="1"/>
    <col min="5662" max="5662" width="28.28515625" style="33" customWidth="1"/>
    <col min="5663" max="5663" width="0" style="33" hidden="1" customWidth="1"/>
    <col min="5664" max="5664" width="25.42578125" style="33" customWidth="1"/>
    <col min="5665" max="5665" width="0" style="33" hidden="1" customWidth="1"/>
    <col min="5666" max="5666" width="30.140625" style="33" customWidth="1"/>
    <col min="5667" max="5667" width="0" style="33" hidden="1" customWidth="1"/>
    <col min="5668" max="5668" width="36" style="33" customWidth="1"/>
    <col min="5669" max="5669" width="0" style="33" hidden="1" customWidth="1"/>
    <col min="5670" max="5670" width="25.85546875" style="33" customWidth="1"/>
    <col min="5671" max="5671" width="0" style="33" hidden="1" customWidth="1"/>
    <col min="5672" max="5672" width="30" style="33" customWidth="1"/>
    <col min="5673" max="5673" width="0" style="33" hidden="1" customWidth="1"/>
    <col min="5674" max="5674" width="25.140625" style="33" customWidth="1"/>
    <col min="5675" max="5675" width="0" style="33" hidden="1" customWidth="1"/>
    <col min="5676" max="5676" width="25" style="33" customWidth="1"/>
    <col min="5677" max="5677" width="0" style="33" hidden="1" customWidth="1"/>
    <col min="5678" max="5678" width="23.85546875" style="33" customWidth="1"/>
    <col min="5679" max="5679" width="0" style="33" hidden="1" customWidth="1"/>
    <col min="5680" max="5680" width="24.7109375" style="33" customWidth="1"/>
    <col min="5681" max="5681" width="0" style="33" hidden="1" customWidth="1"/>
    <col min="5682" max="5682" width="24.28515625" style="33" customWidth="1"/>
    <col min="5683" max="5683" width="0" style="33" hidden="1" customWidth="1"/>
    <col min="5684" max="5684" width="24" style="33" customWidth="1"/>
    <col min="5685" max="5685" width="0" style="33" hidden="1" customWidth="1"/>
    <col min="5686" max="5686" width="24.7109375" style="33" customWidth="1"/>
    <col min="5687" max="5687" width="0" style="33" hidden="1" customWidth="1"/>
    <col min="5688" max="5688" width="22.42578125" style="33" customWidth="1"/>
    <col min="5689" max="5689" width="0" style="33" hidden="1" customWidth="1"/>
    <col min="5690" max="5690" width="25.28515625" style="33" customWidth="1"/>
    <col min="5691" max="5694" width="0" style="33" hidden="1" customWidth="1"/>
    <col min="5695" max="5695" width="23.7109375" style="33" customWidth="1"/>
    <col min="5696" max="5696" width="23" style="33" customWidth="1"/>
    <col min="5697" max="5697" width="28.42578125" style="33" customWidth="1"/>
    <col min="5698" max="5698" width="44.140625" style="33" customWidth="1"/>
    <col min="5699" max="5699" width="28.28515625" style="33" customWidth="1"/>
    <col min="5700" max="5701" width="15.7109375" style="33" customWidth="1"/>
    <col min="5702" max="5702" width="0" style="33" hidden="1" customWidth="1"/>
    <col min="5703" max="5703" width="15.7109375" style="33" customWidth="1"/>
    <col min="5704" max="5704" width="0" style="33" hidden="1" customWidth="1"/>
    <col min="5705" max="5705" width="15.7109375" style="33" customWidth="1"/>
    <col min="5706" max="5706" width="0" style="33" hidden="1" customWidth="1"/>
    <col min="5707" max="5707" width="15.7109375" style="33" customWidth="1"/>
    <col min="5708" max="5708" width="0" style="33" hidden="1" customWidth="1"/>
    <col min="5709" max="5709" width="15.7109375" style="33" customWidth="1"/>
    <col min="5710" max="5710" width="0" style="33" hidden="1" customWidth="1"/>
    <col min="5711" max="5711" width="15.7109375" style="33" customWidth="1"/>
    <col min="5712" max="5712" width="0" style="33" hidden="1" customWidth="1"/>
    <col min="5713" max="5713" width="15.7109375" style="33" customWidth="1"/>
    <col min="5714" max="5714" width="0" style="33" hidden="1" customWidth="1"/>
    <col min="5715" max="5715" width="11.42578125" style="33"/>
    <col min="5716" max="5716" width="13" style="33" customWidth="1"/>
    <col min="5717" max="5717" width="16.42578125" style="33" customWidth="1"/>
    <col min="5718" max="5721" width="15.7109375" style="33" customWidth="1"/>
    <col min="5722" max="5722" width="16.140625" style="33" customWidth="1"/>
    <col min="5723" max="5723" width="12.28515625" style="33" customWidth="1"/>
    <col min="5724" max="5724" width="14.28515625" style="33" customWidth="1"/>
    <col min="5725" max="5726" width="0" style="33" hidden="1" customWidth="1"/>
    <col min="5727" max="5727" width="13.85546875" style="33" customWidth="1"/>
    <col min="5728" max="5729" width="0" style="33" hidden="1" customWidth="1"/>
    <col min="5730" max="5731" width="12.28515625" style="33" customWidth="1"/>
    <col min="5732" max="5732" width="15.140625" style="33" customWidth="1"/>
    <col min="5733" max="5733" width="25.28515625" style="33" customWidth="1"/>
    <col min="5734" max="5744" width="17.85546875" style="33" customWidth="1"/>
    <col min="5745" max="5745" width="15.7109375" style="33" customWidth="1"/>
    <col min="5746" max="5888" width="11.42578125" style="33"/>
    <col min="5889" max="5889" width="1.42578125" style="33" customWidth="1"/>
    <col min="5890" max="5890" width="16.7109375" style="33" customWidth="1"/>
    <col min="5891" max="5891" width="71" style="33" customWidth="1"/>
    <col min="5892" max="5892" width="76.7109375" style="33" customWidth="1"/>
    <col min="5893" max="5893" width="30" style="33" customWidth="1"/>
    <col min="5894" max="5894" width="52" style="33" customWidth="1"/>
    <col min="5895" max="5895" width="45.140625" style="33" customWidth="1"/>
    <col min="5896" max="5896" width="34.42578125" style="33" customWidth="1"/>
    <col min="5897" max="5897" width="0" style="33" hidden="1" customWidth="1"/>
    <col min="5898" max="5898" width="23" style="33" customWidth="1"/>
    <col min="5899" max="5899" width="0" style="33" hidden="1" customWidth="1"/>
    <col min="5900" max="5900" width="23.42578125" style="33" customWidth="1"/>
    <col min="5901" max="5901" width="0" style="33" hidden="1" customWidth="1"/>
    <col min="5902" max="5902" width="21" style="33" customWidth="1"/>
    <col min="5903" max="5903" width="0" style="33" hidden="1" customWidth="1"/>
    <col min="5904" max="5904" width="22.42578125" style="33" customWidth="1"/>
    <col min="5905" max="5905" width="0" style="33" hidden="1" customWidth="1"/>
    <col min="5906" max="5906" width="26.42578125" style="33" customWidth="1"/>
    <col min="5907" max="5907" width="32.42578125" style="33" customWidth="1"/>
    <col min="5908" max="5909" width="0" style="33" hidden="1" customWidth="1"/>
    <col min="5910" max="5910" width="27.28515625" style="33" customWidth="1"/>
    <col min="5911" max="5911" width="0" style="33" hidden="1" customWidth="1"/>
    <col min="5912" max="5912" width="30.42578125" style="33" customWidth="1"/>
    <col min="5913" max="5913" width="0" style="33" hidden="1" customWidth="1"/>
    <col min="5914" max="5914" width="26.7109375" style="33" customWidth="1"/>
    <col min="5915" max="5915" width="0" style="33" hidden="1" customWidth="1"/>
    <col min="5916" max="5916" width="32.140625" style="33" customWidth="1"/>
    <col min="5917" max="5917" width="0" style="33" hidden="1" customWidth="1"/>
    <col min="5918" max="5918" width="28.28515625" style="33" customWidth="1"/>
    <col min="5919" max="5919" width="0" style="33" hidden="1" customWidth="1"/>
    <col min="5920" max="5920" width="25.42578125" style="33" customWidth="1"/>
    <col min="5921" max="5921" width="0" style="33" hidden="1" customWidth="1"/>
    <col min="5922" max="5922" width="30.140625" style="33" customWidth="1"/>
    <col min="5923" max="5923" width="0" style="33" hidden="1" customWidth="1"/>
    <col min="5924" max="5924" width="36" style="33" customWidth="1"/>
    <col min="5925" max="5925" width="0" style="33" hidden="1" customWidth="1"/>
    <col min="5926" max="5926" width="25.85546875" style="33" customWidth="1"/>
    <col min="5927" max="5927" width="0" style="33" hidden="1" customWidth="1"/>
    <col min="5928" max="5928" width="30" style="33" customWidth="1"/>
    <col min="5929" max="5929" width="0" style="33" hidden="1" customWidth="1"/>
    <col min="5930" max="5930" width="25.140625" style="33" customWidth="1"/>
    <col min="5931" max="5931" width="0" style="33" hidden="1" customWidth="1"/>
    <col min="5932" max="5932" width="25" style="33" customWidth="1"/>
    <col min="5933" max="5933" width="0" style="33" hidden="1" customWidth="1"/>
    <col min="5934" max="5934" width="23.85546875" style="33" customWidth="1"/>
    <col min="5935" max="5935" width="0" style="33" hidden="1" customWidth="1"/>
    <col min="5936" max="5936" width="24.7109375" style="33" customWidth="1"/>
    <col min="5937" max="5937" width="0" style="33" hidden="1" customWidth="1"/>
    <col min="5938" max="5938" width="24.28515625" style="33" customWidth="1"/>
    <col min="5939" max="5939" width="0" style="33" hidden="1" customWidth="1"/>
    <col min="5940" max="5940" width="24" style="33" customWidth="1"/>
    <col min="5941" max="5941" width="0" style="33" hidden="1" customWidth="1"/>
    <col min="5942" max="5942" width="24.7109375" style="33" customWidth="1"/>
    <col min="5943" max="5943" width="0" style="33" hidden="1" customWidth="1"/>
    <col min="5944" max="5944" width="22.42578125" style="33" customWidth="1"/>
    <col min="5945" max="5945" width="0" style="33" hidden="1" customWidth="1"/>
    <col min="5946" max="5946" width="25.28515625" style="33" customWidth="1"/>
    <col min="5947" max="5950" width="0" style="33" hidden="1" customWidth="1"/>
    <col min="5951" max="5951" width="23.7109375" style="33" customWidth="1"/>
    <col min="5952" max="5952" width="23" style="33" customWidth="1"/>
    <col min="5953" max="5953" width="28.42578125" style="33" customWidth="1"/>
    <col min="5954" max="5954" width="44.140625" style="33" customWidth="1"/>
    <col min="5955" max="5955" width="28.28515625" style="33" customWidth="1"/>
    <col min="5956" max="5957" width="15.7109375" style="33" customWidth="1"/>
    <col min="5958" max="5958" width="0" style="33" hidden="1" customWidth="1"/>
    <col min="5959" max="5959" width="15.7109375" style="33" customWidth="1"/>
    <col min="5960" max="5960" width="0" style="33" hidden="1" customWidth="1"/>
    <col min="5961" max="5961" width="15.7109375" style="33" customWidth="1"/>
    <col min="5962" max="5962" width="0" style="33" hidden="1" customWidth="1"/>
    <col min="5963" max="5963" width="15.7109375" style="33" customWidth="1"/>
    <col min="5964" max="5964" width="0" style="33" hidden="1" customWidth="1"/>
    <col min="5965" max="5965" width="15.7109375" style="33" customWidth="1"/>
    <col min="5966" max="5966" width="0" style="33" hidden="1" customWidth="1"/>
    <col min="5967" max="5967" width="15.7109375" style="33" customWidth="1"/>
    <col min="5968" max="5968" width="0" style="33" hidden="1" customWidth="1"/>
    <col min="5969" max="5969" width="15.7109375" style="33" customWidth="1"/>
    <col min="5970" max="5970" width="0" style="33" hidden="1" customWidth="1"/>
    <col min="5971" max="5971" width="11.42578125" style="33"/>
    <col min="5972" max="5972" width="13" style="33" customWidth="1"/>
    <col min="5973" max="5973" width="16.42578125" style="33" customWidth="1"/>
    <col min="5974" max="5977" width="15.7109375" style="33" customWidth="1"/>
    <col min="5978" max="5978" width="16.140625" style="33" customWidth="1"/>
    <col min="5979" max="5979" width="12.28515625" style="33" customWidth="1"/>
    <col min="5980" max="5980" width="14.28515625" style="33" customWidth="1"/>
    <col min="5981" max="5982" width="0" style="33" hidden="1" customWidth="1"/>
    <col min="5983" max="5983" width="13.85546875" style="33" customWidth="1"/>
    <col min="5984" max="5985" width="0" style="33" hidden="1" customWidth="1"/>
    <col min="5986" max="5987" width="12.28515625" style="33" customWidth="1"/>
    <col min="5988" max="5988" width="15.140625" style="33" customWidth="1"/>
    <col min="5989" max="5989" width="25.28515625" style="33" customWidth="1"/>
    <col min="5990" max="6000" width="17.85546875" style="33" customWidth="1"/>
    <col min="6001" max="6001" width="15.7109375" style="33" customWidth="1"/>
    <col min="6002" max="6144" width="11.42578125" style="33"/>
    <col min="6145" max="6145" width="1.42578125" style="33" customWidth="1"/>
    <col min="6146" max="6146" width="16.7109375" style="33" customWidth="1"/>
    <col min="6147" max="6147" width="71" style="33" customWidth="1"/>
    <col min="6148" max="6148" width="76.7109375" style="33" customWidth="1"/>
    <col min="6149" max="6149" width="30" style="33" customWidth="1"/>
    <col min="6150" max="6150" width="52" style="33" customWidth="1"/>
    <col min="6151" max="6151" width="45.140625" style="33" customWidth="1"/>
    <col min="6152" max="6152" width="34.42578125" style="33" customWidth="1"/>
    <col min="6153" max="6153" width="0" style="33" hidden="1" customWidth="1"/>
    <col min="6154" max="6154" width="23" style="33" customWidth="1"/>
    <col min="6155" max="6155" width="0" style="33" hidden="1" customWidth="1"/>
    <col min="6156" max="6156" width="23.42578125" style="33" customWidth="1"/>
    <col min="6157" max="6157" width="0" style="33" hidden="1" customWidth="1"/>
    <col min="6158" max="6158" width="21" style="33" customWidth="1"/>
    <col min="6159" max="6159" width="0" style="33" hidden="1" customWidth="1"/>
    <col min="6160" max="6160" width="22.42578125" style="33" customWidth="1"/>
    <col min="6161" max="6161" width="0" style="33" hidden="1" customWidth="1"/>
    <col min="6162" max="6162" width="26.42578125" style="33" customWidth="1"/>
    <col min="6163" max="6163" width="32.42578125" style="33" customWidth="1"/>
    <col min="6164" max="6165" width="0" style="33" hidden="1" customWidth="1"/>
    <col min="6166" max="6166" width="27.28515625" style="33" customWidth="1"/>
    <col min="6167" max="6167" width="0" style="33" hidden="1" customWidth="1"/>
    <col min="6168" max="6168" width="30.42578125" style="33" customWidth="1"/>
    <col min="6169" max="6169" width="0" style="33" hidden="1" customWidth="1"/>
    <col min="6170" max="6170" width="26.7109375" style="33" customWidth="1"/>
    <col min="6171" max="6171" width="0" style="33" hidden="1" customWidth="1"/>
    <col min="6172" max="6172" width="32.140625" style="33" customWidth="1"/>
    <col min="6173" max="6173" width="0" style="33" hidden="1" customWidth="1"/>
    <col min="6174" max="6174" width="28.28515625" style="33" customWidth="1"/>
    <col min="6175" max="6175" width="0" style="33" hidden="1" customWidth="1"/>
    <col min="6176" max="6176" width="25.42578125" style="33" customWidth="1"/>
    <col min="6177" max="6177" width="0" style="33" hidden="1" customWidth="1"/>
    <col min="6178" max="6178" width="30.140625" style="33" customWidth="1"/>
    <col min="6179" max="6179" width="0" style="33" hidden="1" customWidth="1"/>
    <col min="6180" max="6180" width="36" style="33" customWidth="1"/>
    <col min="6181" max="6181" width="0" style="33" hidden="1" customWidth="1"/>
    <col min="6182" max="6182" width="25.85546875" style="33" customWidth="1"/>
    <col min="6183" max="6183" width="0" style="33" hidden="1" customWidth="1"/>
    <col min="6184" max="6184" width="30" style="33" customWidth="1"/>
    <col min="6185" max="6185" width="0" style="33" hidden="1" customWidth="1"/>
    <col min="6186" max="6186" width="25.140625" style="33" customWidth="1"/>
    <col min="6187" max="6187" width="0" style="33" hidden="1" customWidth="1"/>
    <col min="6188" max="6188" width="25" style="33" customWidth="1"/>
    <col min="6189" max="6189" width="0" style="33" hidden="1" customWidth="1"/>
    <col min="6190" max="6190" width="23.85546875" style="33" customWidth="1"/>
    <col min="6191" max="6191" width="0" style="33" hidden="1" customWidth="1"/>
    <col min="6192" max="6192" width="24.7109375" style="33" customWidth="1"/>
    <col min="6193" max="6193" width="0" style="33" hidden="1" customWidth="1"/>
    <col min="6194" max="6194" width="24.28515625" style="33" customWidth="1"/>
    <col min="6195" max="6195" width="0" style="33" hidden="1" customWidth="1"/>
    <col min="6196" max="6196" width="24" style="33" customWidth="1"/>
    <col min="6197" max="6197" width="0" style="33" hidden="1" customWidth="1"/>
    <col min="6198" max="6198" width="24.7109375" style="33" customWidth="1"/>
    <col min="6199" max="6199" width="0" style="33" hidden="1" customWidth="1"/>
    <col min="6200" max="6200" width="22.42578125" style="33" customWidth="1"/>
    <col min="6201" max="6201" width="0" style="33" hidden="1" customWidth="1"/>
    <col min="6202" max="6202" width="25.28515625" style="33" customWidth="1"/>
    <col min="6203" max="6206" width="0" style="33" hidden="1" customWidth="1"/>
    <col min="6207" max="6207" width="23.7109375" style="33" customWidth="1"/>
    <col min="6208" max="6208" width="23" style="33" customWidth="1"/>
    <col min="6209" max="6209" width="28.42578125" style="33" customWidth="1"/>
    <col min="6210" max="6210" width="44.140625" style="33" customWidth="1"/>
    <col min="6211" max="6211" width="28.28515625" style="33" customWidth="1"/>
    <col min="6212" max="6213" width="15.7109375" style="33" customWidth="1"/>
    <col min="6214" max="6214" width="0" style="33" hidden="1" customWidth="1"/>
    <col min="6215" max="6215" width="15.7109375" style="33" customWidth="1"/>
    <col min="6216" max="6216" width="0" style="33" hidden="1" customWidth="1"/>
    <col min="6217" max="6217" width="15.7109375" style="33" customWidth="1"/>
    <col min="6218" max="6218" width="0" style="33" hidden="1" customWidth="1"/>
    <col min="6219" max="6219" width="15.7109375" style="33" customWidth="1"/>
    <col min="6220" max="6220" width="0" style="33" hidden="1" customWidth="1"/>
    <col min="6221" max="6221" width="15.7109375" style="33" customWidth="1"/>
    <col min="6222" max="6222" width="0" style="33" hidden="1" customWidth="1"/>
    <col min="6223" max="6223" width="15.7109375" style="33" customWidth="1"/>
    <col min="6224" max="6224" width="0" style="33" hidden="1" customWidth="1"/>
    <col min="6225" max="6225" width="15.7109375" style="33" customWidth="1"/>
    <col min="6226" max="6226" width="0" style="33" hidden="1" customWidth="1"/>
    <col min="6227" max="6227" width="11.42578125" style="33"/>
    <col min="6228" max="6228" width="13" style="33" customWidth="1"/>
    <col min="6229" max="6229" width="16.42578125" style="33" customWidth="1"/>
    <col min="6230" max="6233" width="15.7109375" style="33" customWidth="1"/>
    <col min="6234" max="6234" width="16.140625" style="33" customWidth="1"/>
    <col min="6235" max="6235" width="12.28515625" style="33" customWidth="1"/>
    <col min="6236" max="6236" width="14.28515625" style="33" customWidth="1"/>
    <col min="6237" max="6238" width="0" style="33" hidden="1" customWidth="1"/>
    <col min="6239" max="6239" width="13.85546875" style="33" customWidth="1"/>
    <col min="6240" max="6241" width="0" style="33" hidden="1" customWidth="1"/>
    <col min="6242" max="6243" width="12.28515625" style="33" customWidth="1"/>
    <col min="6244" max="6244" width="15.140625" style="33" customWidth="1"/>
    <col min="6245" max="6245" width="25.28515625" style="33" customWidth="1"/>
    <col min="6246" max="6256" width="17.85546875" style="33" customWidth="1"/>
    <col min="6257" max="6257" width="15.7109375" style="33" customWidth="1"/>
    <col min="6258" max="6400" width="11.42578125" style="33"/>
    <col min="6401" max="6401" width="1.42578125" style="33" customWidth="1"/>
    <col min="6402" max="6402" width="16.7109375" style="33" customWidth="1"/>
    <col min="6403" max="6403" width="71" style="33" customWidth="1"/>
    <col min="6404" max="6404" width="76.7109375" style="33" customWidth="1"/>
    <col min="6405" max="6405" width="30" style="33" customWidth="1"/>
    <col min="6406" max="6406" width="52" style="33" customWidth="1"/>
    <col min="6407" max="6407" width="45.140625" style="33" customWidth="1"/>
    <col min="6408" max="6408" width="34.42578125" style="33" customWidth="1"/>
    <col min="6409" max="6409" width="0" style="33" hidden="1" customWidth="1"/>
    <col min="6410" max="6410" width="23" style="33" customWidth="1"/>
    <col min="6411" max="6411" width="0" style="33" hidden="1" customWidth="1"/>
    <col min="6412" max="6412" width="23.42578125" style="33" customWidth="1"/>
    <col min="6413" max="6413" width="0" style="33" hidden="1" customWidth="1"/>
    <col min="6414" max="6414" width="21" style="33" customWidth="1"/>
    <col min="6415" max="6415" width="0" style="33" hidden="1" customWidth="1"/>
    <col min="6416" max="6416" width="22.42578125" style="33" customWidth="1"/>
    <col min="6417" max="6417" width="0" style="33" hidden="1" customWidth="1"/>
    <col min="6418" max="6418" width="26.42578125" style="33" customWidth="1"/>
    <col min="6419" max="6419" width="32.42578125" style="33" customWidth="1"/>
    <col min="6420" max="6421" width="0" style="33" hidden="1" customWidth="1"/>
    <col min="6422" max="6422" width="27.28515625" style="33" customWidth="1"/>
    <col min="6423" max="6423" width="0" style="33" hidden="1" customWidth="1"/>
    <col min="6424" max="6424" width="30.42578125" style="33" customWidth="1"/>
    <col min="6425" max="6425" width="0" style="33" hidden="1" customWidth="1"/>
    <col min="6426" max="6426" width="26.7109375" style="33" customWidth="1"/>
    <col min="6427" max="6427" width="0" style="33" hidden="1" customWidth="1"/>
    <col min="6428" max="6428" width="32.140625" style="33" customWidth="1"/>
    <col min="6429" max="6429" width="0" style="33" hidden="1" customWidth="1"/>
    <col min="6430" max="6430" width="28.28515625" style="33" customWidth="1"/>
    <col min="6431" max="6431" width="0" style="33" hidden="1" customWidth="1"/>
    <col min="6432" max="6432" width="25.42578125" style="33" customWidth="1"/>
    <col min="6433" max="6433" width="0" style="33" hidden="1" customWidth="1"/>
    <col min="6434" max="6434" width="30.140625" style="33" customWidth="1"/>
    <col min="6435" max="6435" width="0" style="33" hidden="1" customWidth="1"/>
    <col min="6436" max="6436" width="36" style="33" customWidth="1"/>
    <col min="6437" max="6437" width="0" style="33" hidden="1" customWidth="1"/>
    <col min="6438" max="6438" width="25.85546875" style="33" customWidth="1"/>
    <col min="6439" max="6439" width="0" style="33" hidden="1" customWidth="1"/>
    <col min="6440" max="6440" width="30" style="33" customWidth="1"/>
    <col min="6441" max="6441" width="0" style="33" hidden="1" customWidth="1"/>
    <col min="6442" max="6442" width="25.140625" style="33" customWidth="1"/>
    <col min="6443" max="6443" width="0" style="33" hidden="1" customWidth="1"/>
    <col min="6444" max="6444" width="25" style="33" customWidth="1"/>
    <col min="6445" max="6445" width="0" style="33" hidden="1" customWidth="1"/>
    <col min="6446" max="6446" width="23.85546875" style="33" customWidth="1"/>
    <col min="6447" max="6447" width="0" style="33" hidden="1" customWidth="1"/>
    <col min="6448" max="6448" width="24.7109375" style="33" customWidth="1"/>
    <col min="6449" max="6449" width="0" style="33" hidden="1" customWidth="1"/>
    <col min="6450" max="6450" width="24.28515625" style="33" customWidth="1"/>
    <col min="6451" max="6451" width="0" style="33" hidden="1" customWidth="1"/>
    <col min="6452" max="6452" width="24" style="33" customWidth="1"/>
    <col min="6453" max="6453" width="0" style="33" hidden="1" customWidth="1"/>
    <col min="6454" max="6454" width="24.7109375" style="33" customWidth="1"/>
    <col min="6455" max="6455" width="0" style="33" hidden="1" customWidth="1"/>
    <col min="6456" max="6456" width="22.42578125" style="33" customWidth="1"/>
    <col min="6457" max="6457" width="0" style="33" hidden="1" customWidth="1"/>
    <col min="6458" max="6458" width="25.28515625" style="33" customWidth="1"/>
    <col min="6459" max="6462" width="0" style="33" hidden="1" customWidth="1"/>
    <col min="6463" max="6463" width="23.7109375" style="33" customWidth="1"/>
    <col min="6464" max="6464" width="23" style="33" customWidth="1"/>
    <col min="6465" max="6465" width="28.42578125" style="33" customWidth="1"/>
    <col min="6466" max="6466" width="44.140625" style="33" customWidth="1"/>
    <col min="6467" max="6467" width="28.28515625" style="33" customWidth="1"/>
    <col min="6468" max="6469" width="15.7109375" style="33" customWidth="1"/>
    <col min="6470" max="6470" width="0" style="33" hidden="1" customWidth="1"/>
    <col min="6471" max="6471" width="15.7109375" style="33" customWidth="1"/>
    <col min="6472" max="6472" width="0" style="33" hidden="1" customWidth="1"/>
    <col min="6473" max="6473" width="15.7109375" style="33" customWidth="1"/>
    <col min="6474" max="6474" width="0" style="33" hidden="1" customWidth="1"/>
    <col min="6475" max="6475" width="15.7109375" style="33" customWidth="1"/>
    <col min="6476" max="6476" width="0" style="33" hidden="1" customWidth="1"/>
    <col min="6477" max="6477" width="15.7109375" style="33" customWidth="1"/>
    <col min="6478" max="6478" width="0" style="33" hidden="1" customWidth="1"/>
    <col min="6479" max="6479" width="15.7109375" style="33" customWidth="1"/>
    <col min="6480" max="6480" width="0" style="33" hidden="1" customWidth="1"/>
    <col min="6481" max="6481" width="15.7109375" style="33" customWidth="1"/>
    <col min="6482" max="6482" width="0" style="33" hidden="1" customWidth="1"/>
    <col min="6483" max="6483" width="11.42578125" style="33"/>
    <col min="6484" max="6484" width="13" style="33" customWidth="1"/>
    <col min="6485" max="6485" width="16.42578125" style="33" customWidth="1"/>
    <col min="6486" max="6489" width="15.7109375" style="33" customWidth="1"/>
    <col min="6490" max="6490" width="16.140625" style="33" customWidth="1"/>
    <col min="6491" max="6491" width="12.28515625" style="33" customWidth="1"/>
    <col min="6492" max="6492" width="14.28515625" style="33" customWidth="1"/>
    <col min="6493" max="6494" width="0" style="33" hidden="1" customWidth="1"/>
    <col min="6495" max="6495" width="13.85546875" style="33" customWidth="1"/>
    <col min="6496" max="6497" width="0" style="33" hidden="1" customWidth="1"/>
    <col min="6498" max="6499" width="12.28515625" style="33" customWidth="1"/>
    <col min="6500" max="6500" width="15.140625" style="33" customWidth="1"/>
    <col min="6501" max="6501" width="25.28515625" style="33" customWidth="1"/>
    <col min="6502" max="6512" width="17.85546875" style="33" customWidth="1"/>
    <col min="6513" max="6513" width="15.7109375" style="33" customWidth="1"/>
    <col min="6514" max="6656" width="11.42578125" style="33"/>
    <col min="6657" max="6657" width="1.42578125" style="33" customWidth="1"/>
    <col min="6658" max="6658" width="16.7109375" style="33" customWidth="1"/>
    <col min="6659" max="6659" width="71" style="33" customWidth="1"/>
    <col min="6660" max="6660" width="76.7109375" style="33" customWidth="1"/>
    <col min="6661" max="6661" width="30" style="33" customWidth="1"/>
    <col min="6662" max="6662" width="52" style="33" customWidth="1"/>
    <col min="6663" max="6663" width="45.140625" style="33" customWidth="1"/>
    <col min="6664" max="6664" width="34.42578125" style="33" customWidth="1"/>
    <col min="6665" max="6665" width="0" style="33" hidden="1" customWidth="1"/>
    <col min="6666" max="6666" width="23" style="33" customWidth="1"/>
    <col min="6667" max="6667" width="0" style="33" hidden="1" customWidth="1"/>
    <col min="6668" max="6668" width="23.42578125" style="33" customWidth="1"/>
    <col min="6669" max="6669" width="0" style="33" hidden="1" customWidth="1"/>
    <col min="6670" max="6670" width="21" style="33" customWidth="1"/>
    <col min="6671" max="6671" width="0" style="33" hidden="1" customWidth="1"/>
    <col min="6672" max="6672" width="22.42578125" style="33" customWidth="1"/>
    <col min="6673" max="6673" width="0" style="33" hidden="1" customWidth="1"/>
    <col min="6674" max="6674" width="26.42578125" style="33" customWidth="1"/>
    <col min="6675" max="6675" width="32.42578125" style="33" customWidth="1"/>
    <col min="6676" max="6677" width="0" style="33" hidden="1" customWidth="1"/>
    <col min="6678" max="6678" width="27.28515625" style="33" customWidth="1"/>
    <col min="6679" max="6679" width="0" style="33" hidden="1" customWidth="1"/>
    <col min="6680" max="6680" width="30.42578125" style="33" customWidth="1"/>
    <col min="6681" max="6681" width="0" style="33" hidden="1" customWidth="1"/>
    <col min="6682" max="6682" width="26.7109375" style="33" customWidth="1"/>
    <col min="6683" max="6683" width="0" style="33" hidden="1" customWidth="1"/>
    <col min="6684" max="6684" width="32.140625" style="33" customWidth="1"/>
    <col min="6685" max="6685" width="0" style="33" hidden="1" customWidth="1"/>
    <col min="6686" max="6686" width="28.28515625" style="33" customWidth="1"/>
    <col min="6687" max="6687" width="0" style="33" hidden="1" customWidth="1"/>
    <col min="6688" max="6688" width="25.42578125" style="33" customWidth="1"/>
    <col min="6689" max="6689" width="0" style="33" hidden="1" customWidth="1"/>
    <col min="6690" max="6690" width="30.140625" style="33" customWidth="1"/>
    <col min="6691" max="6691" width="0" style="33" hidden="1" customWidth="1"/>
    <col min="6692" max="6692" width="36" style="33" customWidth="1"/>
    <col min="6693" max="6693" width="0" style="33" hidden="1" customWidth="1"/>
    <col min="6694" max="6694" width="25.85546875" style="33" customWidth="1"/>
    <col min="6695" max="6695" width="0" style="33" hidden="1" customWidth="1"/>
    <col min="6696" max="6696" width="30" style="33" customWidth="1"/>
    <col min="6697" max="6697" width="0" style="33" hidden="1" customWidth="1"/>
    <col min="6698" max="6698" width="25.140625" style="33" customWidth="1"/>
    <col min="6699" max="6699" width="0" style="33" hidden="1" customWidth="1"/>
    <col min="6700" max="6700" width="25" style="33" customWidth="1"/>
    <col min="6701" max="6701" width="0" style="33" hidden="1" customWidth="1"/>
    <col min="6702" max="6702" width="23.85546875" style="33" customWidth="1"/>
    <col min="6703" max="6703" width="0" style="33" hidden="1" customWidth="1"/>
    <col min="6704" max="6704" width="24.7109375" style="33" customWidth="1"/>
    <col min="6705" max="6705" width="0" style="33" hidden="1" customWidth="1"/>
    <col min="6706" max="6706" width="24.28515625" style="33" customWidth="1"/>
    <col min="6707" max="6707" width="0" style="33" hidden="1" customWidth="1"/>
    <col min="6708" max="6708" width="24" style="33" customWidth="1"/>
    <col min="6709" max="6709" width="0" style="33" hidden="1" customWidth="1"/>
    <col min="6710" max="6710" width="24.7109375" style="33" customWidth="1"/>
    <col min="6711" max="6711" width="0" style="33" hidden="1" customWidth="1"/>
    <col min="6712" max="6712" width="22.42578125" style="33" customWidth="1"/>
    <col min="6713" max="6713" width="0" style="33" hidden="1" customWidth="1"/>
    <col min="6714" max="6714" width="25.28515625" style="33" customWidth="1"/>
    <col min="6715" max="6718" width="0" style="33" hidden="1" customWidth="1"/>
    <col min="6719" max="6719" width="23.7109375" style="33" customWidth="1"/>
    <col min="6720" max="6720" width="23" style="33" customWidth="1"/>
    <col min="6721" max="6721" width="28.42578125" style="33" customWidth="1"/>
    <col min="6722" max="6722" width="44.140625" style="33" customWidth="1"/>
    <col min="6723" max="6723" width="28.28515625" style="33" customWidth="1"/>
    <col min="6724" max="6725" width="15.7109375" style="33" customWidth="1"/>
    <col min="6726" max="6726" width="0" style="33" hidden="1" customWidth="1"/>
    <col min="6727" max="6727" width="15.7109375" style="33" customWidth="1"/>
    <col min="6728" max="6728" width="0" style="33" hidden="1" customWidth="1"/>
    <col min="6729" max="6729" width="15.7109375" style="33" customWidth="1"/>
    <col min="6730" max="6730" width="0" style="33" hidden="1" customWidth="1"/>
    <col min="6731" max="6731" width="15.7109375" style="33" customWidth="1"/>
    <col min="6732" max="6732" width="0" style="33" hidden="1" customWidth="1"/>
    <col min="6733" max="6733" width="15.7109375" style="33" customWidth="1"/>
    <col min="6734" max="6734" width="0" style="33" hidden="1" customWidth="1"/>
    <col min="6735" max="6735" width="15.7109375" style="33" customWidth="1"/>
    <col min="6736" max="6736" width="0" style="33" hidden="1" customWidth="1"/>
    <col min="6737" max="6737" width="15.7109375" style="33" customWidth="1"/>
    <col min="6738" max="6738" width="0" style="33" hidden="1" customWidth="1"/>
    <col min="6739" max="6739" width="11.42578125" style="33"/>
    <col min="6740" max="6740" width="13" style="33" customWidth="1"/>
    <col min="6741" max="6741" width="16.42578125" style="33" customWidth="1"/>
    <col min="6742" max="6745" width="15.7109375" style="33" customWidth="1"/>
    <col min="6746" max="6746" width="16.140625" style="33" customWidth="1"/>
    <col min="6747" max="6747" width="12.28515625" style="33" customWidth="1"/>
    <col min="6748" max="6748" width="14.28515625" style="33" customWidth="1"/>
    <col min="6749" max="6750" width="0" style="33" hidden="1" customWidth="1"/>
    <col min="6751" max="6751" width="13.85546875" style="33" customWidth="1"/>
    <col min="6752" max="6753" width="0" style="33" hidden="1" customWidth="1"/>
    <col min="6754" max="6755" width="12.28515625" style="33" customWidth="1"/>
    <col min="6756" max="6756" width="15.140625" style="33" customWidth="1"/>
    <col min="6757" max="6757" width="25.28515625" style="33" customWidth="1"/>
    <col min="6758" max="6768" width="17.85546875" style="33" customWidth="1"/>
    <col min="6769" max="6769" width="15.7109375" style="33" customWidth="1"/>
    <col min="6770" max="6912" width="11.42578125" style="33"/>
    <col min="6913" max="6913" width="1.42578125" style="33" customWidth="1"/>
    <col min="6914" max="6914" width="16.7109375" style="33" customWidth="1"/>
    <col min="6915" max="6915" width="71" style="33" customWidth="1"/>
    <col min="6916" max="6916" width="76.7109375" style="33" customWidth="1"/>
    <col min="6917" max="6917" width="30" style="33" customWidth="1"/>
    <col min="6918" max="6918" width="52" style="33" customWidth="1"/>
    <col min="6919" max="6919" width="45.140625" style="33" customWidth="1"/>
    <col min="6920" max="6920" width="34.42578125" style="33" customWidth="1"/>
    <col min="6921" max="6921" width="0" style="33" hidden="1" customWidth="1"/>
    <col min="6922" max="6922" width="23" style="33" customWidth="1"/>
    <col min="6923" max="6923" width="0" style="33" hidden="1" customWidth="1"/>
    <col min="6924" max="6924" width="23.42578125" style="33" customWidth="1"/>
    <col min="6925" max="6925" width="0" style="33" hidden="1" customWidth="1"/>
    <col min="6926" max="6926" width="21" style="33" customWidth="1"/>
    <col min="6927" max="6927" width="0" style="33" hidden="1" customWidth="1"/>
    <col min="6928" max="6928" width="22.42578125" style="33" customWidth="1"/>
    <col min="6929" max="6929" width="0" style="33" hidden="1" customWidth="1"/>
    <col min="6930" max="6930" width="26.42578125" style="33" customWidth="1"/>
    <col min="6931" max="6931" width="32.42578125" style="33" customWidth="1"/>
    <col min="6932" max="6933" width="0" style="33" hidden="1" customWidth="1"/>
    <col min="6934" max="6934" width="27.28515625" style="33" customWidth="1"/>
    <col min="6935" max="6935" width="0" style="33" hidden="1" customWidth="1"/>
    <col min="6936" max="6936" width="30.42578125" style="33" customWidth="1"/>
    <col min="6937" max="6937" width="0" style="33" hidden="1" customWidth="1"/>
    <col min="6938" max="6938" width="26.7109375" style="33" customWidth="1"/>
    <col min="6939" max="6939" width="0" style="33" hidden="1" customWidth="1"/>
    <col min="6940" max="6940" width="32.140625" style="33" customWidth="1"/>
    <col min="6941" max="6941" width="0" style="33" hidden="1" customWidth="1"/>
    <col min="6942" max="6942" width="28.28515625" style="33" customWidth="1"/>
    <col min="6943" max="6943" width="0" style="33" hidden="1" customWidth="1"/>
    <col min="6944" max="6944" width="25.42578125" style="33" customWidth="1"/>
    <col min="6945" max="6945" width="0" style="33" hidden="1" customWidth="1"/>
    <col min="6946" max="6946" width="30.140625" style="33" customWidth="1"/>
    <col min="6947" max="6947" width="0" style="33" hidden="1" customWidth="1"/>
    <col min="6948" max="6948" width="36" style="33" customWidth="1"/>
    <col min="6949" max="6949" width="0" style="33" hidden="1" customWidth="1"/>
    <col min="6950" max="6950" width="25.85546875" style="33" customWidth="1"/>
    <col min="6951" max="6951" width="0" style="33" hidden="1" customWidth="1"/>
    <col min="6952" max="6952" width="30" style="33" customWidth="1"/>
    <col min="6953" max="6953" width="0" style="33" hidden="1" customWidth="1"/>
    <col min="6954" max="6954" width="25.140625" style="33" customWidth="1"/>
    <col min="6955" max="6955" width="0" style="33" hidden="1" customWidth="1"/>
    <col min="6956" max="6956" width="25" style="33" customWidth="1"/>
    <col min="6957" max="6957" width="0" style="33" hidden="1" customWidth="1"/>
    <col min="6958" max="6958" width="23.85546875" style="33" customWidth="1"/>
    <col min="6959" max="6959" width="0" style="33" hidden="1" customWidth="1"/>
    <col min="6960" max="6960" width="24.7109375" style="33" customWidth="1"/>
    <col min="6961" max="6961" width="0" style="33" hidden="1" customWidth="1"/>
    <col min="6962" max="6962" width="24.28515625" style="33" customWidth="1"/>
    <col min="6963" max="6963" width="0" style="33" hidden="1" customWidth="1"/>
    <col min="6964" max="6964" width="24" style="33" customWidth="1"/>
    <col min="6965" max="6965" width="0" style="33" hidden="1" customWidth="1"/>
    <col min="6966" max="6966" width="24.7109375" style="33" customWidth="1"/>
    <col min="6967" max="6967" width="0" style="33" hidden="1" customWidth="1"/>
    <col min="6968" max="6968" width="22.42578125" style="33" customWidth="1"/>
    <col min="6969" max="6969" width="0" style="33" hidden="1" customWidth="1"/>
    <col min="6970" max="6970" width="25.28515625" style="33" customWidth="1"/>
    <col min="6971" max="6974" width="0" style="33" hidden="1" customWidth="1"/>
    <col min="6975" max="6975" width="23.7109375" style="33" customWidth="1"/>
    <col min="6976" max="6976" width="23" style="33" customWidth="1"/>
    <col min="6977" max="6977" width="28.42578125" style="33" customWidth="1"/>
    <col min="6978" max="6978" width="44.140625" style="33" customWidth="1"/>
    <col min="6979" max="6979" width="28.28515625" style="33" customWidth="1"/>
    <col min="6980" max="6981" width="15.7109375" style="33" customWidth="1"/>
    <col min="6982" max="6982" width="0" style="33" hidden="1" customWidth="1"/>
    <col min="6983" max="6983" width="15.7109375" style="33" customWidth="1"/>
    <col min="6984" max="6984" width="0" style="33" hidden="1" customWidth="1"/>
    <col min="6985" max="6985" width="15.7109375" style="33" customWidth="1"/>
    <col min="6986" max="6986" width="0" style="33" hidden="1" customWidth="1"/>
    <col min="6987" max="6987" width="15.7109375" style="33" customWidth="1"/>
    <col min="6988" max="6988" width="0" style="33" hidden="1" customWidth="1"/>
    <col min="6989" max="6989" width="15.7109375" style="33" customWidth="1"/>
    <col min="6990" max="6990" width="0" style="33" hidden="1" customWidth="1"/>
    <col min="6991" max="6991" width="15.7109375" style="33" customWidth="1"/>
    <col min="6992" max="6992" width="0" style="33" hidden="1" customWidth="1"/>
    <col min="6993" max="6993" width="15.7109375" style="33" customWidth="1"/>
    <col min="6994" max="6994" width="0" style="33" hidden="1" customWidth="1"/>
    <col min="6995" max="6995" width="11.42578125" style="33"/>
    <col min="6996" max="6996" width="13" style="33" customWidth="1"/>
    <col min="6997" max="6997" width="16.42578125" style="33" customWidth="1"/>
    <col min="6998" max="7001" width="15.7109375" style="33" customWidth="1"/>
    <col min="7002" max="7002" width="16.140625" style="33" customWidth="1"/>
    <col min="7003" max="7003" width="12.28515625" style="33" customWidth="1"/>
    <col min="7004" max="7004" width="14.28515625" style="33" customWidth="1"/>
    <col min="7005" max="7006" width="0" style="33" hidden="1" customWidth="1"/>
    <col min="7007" max="7007" width="13.85546875" style="33" customWidth="1"/>
    <col min="7008" max="7009" width="0" style="33" hidden="1" customWidth="1"/>
    <col min="7010" max="7011" width="12.28515625" style="33" customWidth="1"/>
    <col min="7012" max="7012" width="15.140625" style="33" customWidth="1"/>
    <col min="7013" max="7013" width="25.28515625" style="33" customWidth="1"/>
    <col min="7014" max="7024" width="17.85546875" style="33" customWidth="1"/>
    <col min="7025" max="7025" width="15.7109375" style="33" customWidth="1"/>
    <col min="7026" max="7168" width="11.42578125" style="33"/>
    <col min="7169" max="7169" width="1.42578125" style="33" customWidth="1"/>
    <col min="7170" max="7170" width="16.7109375" style="33" customWidth="1"/>
    <col min="7171" max="7171" width="71" style="33" customWidth="1"/>
    <col min="7172" max="7172" width="76.7109375" style="33" customWidth="1"/>
    <col min="7173" max="7173" width="30" style="33" customWidth="1"/>
    <col min="7174" max="7174" width="52" style="33" customWidth="1"/>
    <col min="7175" max="7175" width="45.140625" style="33" customWidth="1"/>
    <col min="7176" max="7176" width="34.42578125" style="33" customWidth="1"/>
    <col min="7177" max="7177" width="0" style="33" hidden="1" customWidth="1"/>
    <col min="7178" max="7178" width="23" style="33" customWidth="1"/>
    <col min="7179" max="7179" width="0" style="33" hidden="1" customWidth="1"/>
    <col min="7180" max="7180" width="23.42578125" style="33" customWidth="1"/>
    <col min="7181" max="7181" width="0" style="33" hidden="1" customWidth="1"/>
    <col min="7182" max="7182" width="21" style="33" customWidth="1"/>
    <col min="7183" max="7183" width="0" style="33" hidden="1" customWidth="1"/>
    <col min="7184" max="7184" width="22.42578125" style="33" customWidth="1"/>
    <col min="7185" max="7185" width="0" style="33" hidden="1" customWidth="1"/>
    <col min="7186" max="7186" width="26.42578125" style="33" customWidth="1"/>
    <col min="7187" max="7187" width="32.42578125" style="33" customWidth="1"/>
    <col min="7188" max="7189" width="0" style="33" hidden="1" customWidth="1"/>
    <col min="7190" max="7190" width="27.28515625" style="33" customWidth="1"/>
    <col min="7191" max="7191" width="0" style="33" hidden="1" customWidth="1"/>
    <col min="7192" max="7192" width="30.42578125" style="33" customWidth="1"/>
    <col min="7193" max="7193" width="0" style="33" hidden="1" customWidth="1"/>
    <col min="7194" max="7194" width="26.7109375" style="33" customWidth="1"/>
    <col min="7195" max="7195" width="0" style="33" hidden="1" customWidth="1"/>
    <col min="7196" max="7196" width="32.140625" style="33" customWidth="1"/>
    <col min="7197" max="7197" width="0" style="33" hidden="1" customWidth="1"/>
    <col min="7198" max="7198" width="28.28515625" style="33" customWidth="1"/>
    <col min="7199" max="7199" width="0" style="33" hidden="1" customWidth="1"/>
    <col min="7200" max="7200" width="25.42578125" style="33" customWidth="1"/>
    <col min="7201" max="7201" width="0" style="33" hidden="1" customWidth="1"/>
    <col min="7202" max="7202" width="30.140625" style="33" customWidth="1"/>
    <col min="7203" max="7203" width="0" style="33" hidden="1" customWidth="1"/>
    <col min="7204" max="7204" width="36" style="33" customWidth="1"/>
    <col min="7205" max="7205" width="0" style="33" hidden="1" customWidth="1"/>
    <col min="7206" max="7206" width="25.85546875" style="33" customWidth="1"/>
    <col min="7207" max="7207" width="0" style="33" hidden="1" customWidth="1"/>
    <col min="7208" max="7208" width="30" style="33" customWidth="1"/>
    <col min="7209" max="7209" width="0" style="33" hidden="1" customWidth="1"/>
    <col min="7210" max="7210" width="25.140625" style="33" customWidth="1"/>
    <col min="7211" max="7211" width="0" style="33" hidden="1" customWidth="1"/>
    <col min="7212" max="7212" width="25" style="33" customWidth="1"/>
    <col min="7213" max="7213" width="0" style="33" hidden="1" customWidth="1"/>
    <col min="7214" max="7214" width="23.85546875" style="33" customWidth="1"/>
    <col min="7215" max="7215" width="0" style="33" hidden="1" customWidth="1"/>
    <col min="7216" max="7216" width="24.7109375" style="33" customWidth="1"/>
    <col min="7217" max="7217" width="0" style="33" hidden="1" customWidth="1"/>
    <col min="7218" max="7218" width="24.28515625" style="33" customWidth="1"/>
    <col min="7219" max="7219" width="0" style="33" hidden="1" customWidth="1"/>
    <col min="7220" max="7220" width="24" style="33" customWidth="1"/>
    <col min="7221" max="7221" width="0" style="33" hidden="1" customWidth="1"/>
    <col min="7222" max="7222" width="24.7109375" style="33" customWidth="1"/>
    <col min="7223" max="7223" width="0" style="33" hidden="1" customWidth="1"/>
    <col min="7224" max="7224" width="22.42578125" style="33" customWidth="1"/>
    <col min="7225" max="7225" width="0" style="33" hidden="1" customWidth="1"/>
    <col min="7226" max="7226" width="25.28515625" style="33" customWidth="1"/>
    <col min="7227" max="7230" width="0" style="33" hidden="1" customWidth="1"/>
    <col min="7231" max="7231" width="23.7109375" style="33" customWidth="1"/>
    <col min="7232" max="7232" width="23" style="33" customWidth="1"/>
    <col min="7233" max="7233" width="28.42578125" style="33" customWidth="1"/>
    <col min="7234" max="7234" width="44.140625" style="33" customWidth="1"/>
    <col min="7235" max="7235" width="28.28515625" style="33" customWidth="1"/>
    <col min="7236" max="7237" width="15.7109375" style="33" customWidth="1"/>
    <col min="7238" max="7238" width="0" style="33" hidden="1" customWidth="1"/>
    <col min="7239" max="7239" width="15.7109375" style="33" customWidth="1"/>
    <col min="7240" max="7240" width="0" style="33" hidden="1" customWidth="1"/>
    <col min="7241" max="7241" width="15.7109375" style="33" customWidth="1"/>
    <col min="7242" max="7242" width="0" style="33" hidden="1" customWidth="1"/>
    <col min="7243" max="7243" width="15.7109375" style="33" customWidth="1"/>
    <col min="7244" max="7244" width="0" style="33" hidden="1" customWidth="1"/>
    <col min="7245" max="7245" width="15.7109375" style="33" customWidth="1"/>
    <col min="7246" max="7246" width="0" style="33" hidden="1" customWidth="1"/>
    <col min="7247" max="7247" width="15.7109375" style="33" customWidth="1"/>
    <col min="7248" max="7248" width="0" style="33" hidden="1" customWidth="1"/>
    <col min="7249" max="7249" width="15.7109375" style="33" customWidth="1"/>
    <col min="7250" max="7250" width="0" style="33" hidden="1" customWidth="1"/>
    <col min="7251" max="7251" width="11.42578125" style="33"/>
    <col min="7252" max="7252" width="13" style="33" customWidth="1"/>
    <col min="7253" max="7253" width="16.42578125" style="33" customWidth="1"/>
    <col min="7254" max="7257" width="15.7109375" style="33" customWidth="1"/>
    <col min="7258" max="7258" width="16.140625" style="33" customWidth="1"/>
    <col min="7259" max="7259" width="12.28515625" style="33" customWidth="1"/>
    <col min="7260" max="7260" width="14.28515625" style="33" customWidth="1"/>
    <col min="7261" max="7262" width="0" style="33" hidden="1" customWidth="1"/>
    <col min="7263" max="7263" width="13.85546875" style="33" customWidth="1"/>
    <col min="7264" max="7265" width="0" style="33" hidden="1" customWidth="1"/>
    <col min="7266" max="7267" width="12.28515625" style="33" customWidth="1"/>
    <col min="7268" max="7268" width="15.140625" style="33" customWidth="1"/>
    <col min="7269" max="7269" width="25.28515625" style="33" customWidth="1"/>
    <col min="7270" max="7280" width="17.85546875" style="33" customWidth="1"/>
    <col min="7281" max="7281" width="15.7109375" style="33" customWidth="1"/>
    <col min="7282" max="7424" width="11.42578125" style="33"/>
    <col min="7425" max="7425" width="1.42578125" style="33" customWidth="1"/>
    <col min="7426" max="7426" width="16.7109375" style="33" customWidth="1"/>
    <col min="7427" max="7427" width="71" style="33" customWidth="1"/>
    <col min="7428" max="7428" width="76.7109375" style="33" customWidth="1"/>
    <col min="7429" max="7429" width="30" style="33" customWidth="1"/>
    <col min="7430" max="7430" width="52" style="33" customWidth="1"/>
    <col min="7431" max="7431" width="45.140625" style="33" customWidth="1"/>
    <col min="7432" max="7432" width="34.42578125" style="33" customWidth="1"/>
    <col min="7433" max="7433" width="0" style="33" hidden="1" customWidth="1"/>
    <col min="7434" max="7434" width="23" style="33" customWidth="1"/>
    <col min="7435" max="7435" width="0" style="33" hidden="1" customWidth="1"/>
    <col min="7436" max="7436" width="23.42578125" style="33" customWidth="1"/>
    <col min="7437" max="7437" width="0" style="33" hidden="1" customWidth="1"/>
    <col min="7438" max="7438" width="21" style="33" customWidth="1"/>
    <col min="7439" max="7439" width="0" style="33" hidden="1" customWidth="1"/>
    <col min="7440" max="7440" width="22.42578125" style="33" customWidth="1"/>
    <col min="7441" max="7441" width="0" style="33" hidden="1" customWidth="1"/>
    <col min="7442" max="7442" width="26.42578125" style="33" customWidth="1"/>
    <col min="7443" max="7443" width="32.42578125" style="33" customWidth="1"/>
    <col min="7444" max="7445" width="0" style="33" hidden="1" customWidth="1"/>
    <col min="7446" max="7446" width="27.28515625" style="33" customWidth="1"/>
    <col min="7447" max="7447" width="0" style="33" hidden="1" customWidth="1"/>
    <col min="7448" max="7448" width="30.42578125" style="33" customWidth="1"/>
    <col min="7449" max="7449" width="0" style="33" hidden="1" customWidth="1"/>
    <col min="7450" max="7450" width="26.7109375" style="33" customWidth="1"/>
    <col min="7451" max="7451" width="0" style="33" hidden="1" customWidth="1"/>
    <col min="7452" max="7452" width="32.140625" style="33" customWidth="1"/>
    <col min="7453" max="7453" width="0" style="33" hidden="1" customWidth="1"/>
    <col min="7454" max="7454" width="28.28515625" style="33" customWidth="1"/>
    <col min="7455" max="7455" width="0" style="33" hidden="1" customWidth="1"/>
    <col min="7456" max="7456" width="25.42578125" style="33" customWidth="1"/>
    <col min="7457" max="7457" width="0" style="33" hidden="1" customWidth="1"/>
    <col min="7458" max="7458" width="30.140625" style="33" customWidth="1"/>
    <col min="7459" max="7459" width="0" style="33" hidden="1" customWidth="1"/>
    <col min="7460" max="7460" width="36" style="33" customWidth="1"/>
    <col min="7461" max="7461" width="0" style="33" hidden="1" customWidth="1"/>
    <col min="7462" max="7462" width="25.85546875" style="33" customWidth="1"/>
    <col min="7463" max="7463" width="0" style="33" hidden="1" customWidth="1"/>
    <col min="7464" max="7464" width="30" style="33" customWidth="1"/>
    <col min="7465" max="7465" width="0" style="33" hidden="1" customWidth="1"/>
    <col min="7466" max="7466" width="25.140625" style="33" customWidth="1"/>
    <col min="7467" max="7467" width="0" style="33" hidden="1" customWidth="1"/>
    <col min="7468" max="7468" width="25" style="33" customWidth="1"/>
    <col min="7469" max="7469" width="0" style="33" hidden="1" customWidth="1"/>
    <col min="7470" max="7470" width="23.85546875" style="33" customWidth="1"/>
    <col min="7471" max="7471" width="0" style="33" hidden="1" customWidth="1"/>
    <col min="7472" max="7472" width="24.7109375" style="33" customWidth="1"/>
    <col min="7473" max="7473" width="0" style="33" hidden="1" customWidth="1"/>
    <col min="7474" max="7474" width="24.28515625" style="33" customWidth="1"/>
    <col min="7475" max="7475" width="0" style="33" hidden="1" customWidth="1"/>
    <col min="7476" max="7476" width="24" style="33" customWidth="1"/>
    <col min="7477" max="7477" width="0" style="33" hidden="1" customWidth="1"/>
    <col min="7478" max="7478" width="24.7109375" style="33" customWidth="1"/>
    <col min="7479" max="7479" width="0" style="33" hidden="1" customWidth="1"/>
    <col min="7480" max="7480" width="22.42578125" style="33" customWidth="1"/>
    <col min="7481" max="7481" width="0" style="33" hidden="1" customWidth="1"/>
    <col min="7482" max="7482" width="25.28515625" style="33" customWidth="1"/>
    <col min="7483" max="7486" width="0" style="33" hidden="1" customWidth="1"/>
    <col min="7487" max="7487" width="23.7109375" style="33" customWidth="1"/>
    <col min="7488" max="7488" width="23" style="33" customWidth="1"/>
    <col min="7489" max="7489" width="28.42578125" style="33" customWidth="1"/>
    <col min="7490" max="7490" width="44.140625" style="33" customWidth="1"/>
    <col min="7491" max="7491" width="28.28515625" style="33" customWidth="1"/>
    <col min="7492" max="7493" width="15.7109375" style="33" customWidth="1"/>
    <col min="7494" max="7494" width="0" style="33" hidden="1" customWidth="1"/>
    <col min="7495" max="7495" width="15.7109375" style="33" customWidth="1"/>
    <col min="7496" max="7496" width="0" style="33" hidden="1" customWidth="1"/>
    <col min="7497" max="7497" width="15.7109375" style="33" customWidth="1"/>
    <col min="7498" max="7498" width="0" style="33" hidden="1" customWidth="1"/>
    <col min="7499" max="7499" width="15.7109375" style="33" customWidth="1"/>
    <col min="7500" max="7500" width="0" style="33" hidden="1" customWidth="1"/>
    <col min="7501" max="7501" width="15.7109375" style="33" customWidth="1"/>
    <col min="7502" max="7502" width="0" style="33" hidden="1" customWidth="1"/>
    <col min="7503" max="7503" width="15.7109375" style="33" customWidth="1"/>
    <col min="7504" max="7504" width="0" style="33" hidden="1" customWidth="1"/>
    <col min="7505" max="7505" width="15.7109375" style="33" customWidth="1"/>
    <col min="7506" max="7506" width="0" style="33" hidden="1" customWidth="1"/>
    <col min="7507" max="7507" width="11.42578125" style="33"/>
    <col min="7508" max="7508" width="13" style="33" customWidth="1"/>
    <col min="7509" max="7509" width="16.42578125" style="33" customWidth="1"/>
    <col min="7510" max="7513" width="15.7109375" style="33" customWidth="1"/>
    <col min="7514" max="7514" width="16.140625" style="33" customWidth="1"/>
    <col min="7515" max="7515" width="12.28515625" style="33" customWidth="1"/>
    <col min="7516" max="7516" width="14.28515625" style="33" customWidth="1"/>
    <col min="7517" max="7518" width="0" style="33" hidden="1" customWidth="1"/>
    <col min="7519" max="7519" width="13.85546875" style="33" customWidth="1"/>
    <col min="7520" max="7521" width="0" style="33" hidden="1" customWidth="1"/>
    <col min="7522" max="7523" width="12.28515625" style="33" customWidth="1"/>
    <col min="7524" max="7524" width="15.140625" style="33" customWidth="1"/>
    <col min="7525" max="7525" width="25.28515625" style="33" customWidth="1"/>
    <col min="7526" max="7536" width="17.85546875" style="33" customWidth="1"/>
    <col min="7537" max="7537" width="15.7109375" style="33" customWidth="1"/>
    <col min="7538" max="7680" width="11.42578125" style="33"/>
    <col min="7681" max="7681" width="1.42578125" style="33" customWidth="1"/>
    <col min="7682" max="7682" width="16.7109375" style="33" customWidth="1"/>
    <col min="7683" max="7683" width="71" style="33" customWidth="1"/>
    <col min="7684" max="7684" width="76.7109375" style="33" customWidth="1"/>
    <col min="7685" max="7685" width="30" style="33" customWidth="1"/>
    <col min="7686" max="7686" width="52" style="33" customWidth="1"/>
    <col min="7687" max="7687" width="45.140625" style="33" customWidth="1"/>
    <col min="7688" max="7688" width="34.42578125" style="33" customWidth="1"/>
    <col min="7689" max="7689" width="0" style="33" hidden="1" customWidth="1"/>
    <col min="7690" max="7690" width="23" style="33" customWidth="1"/>
    <col min="7691" max="7691" width="0" style="33" hidden="1" customWidth="1"/>
    <col min="7692" max="7692" width="23.42578125" style="33" customWidth="1"/>
    <col min="7693" max="7693" width="0" style="33" hidden="1" customWidth="1"/>
    <col min="7694" max="7694" width="21" style="33" customWidth="1"/>
    <col min="7695" max="7695" width="0" style="33" hidden="1" customWidth="1"/>
    <col min="7696" max="7696" width="22.42578125" style="33" customWidth="1"/>
    <col min="7697" max="7697" width="0" style="33" hidden="1" customWidth="1"/>
    <col min="7698" max="7698" width="26.42578125" style="33" customWidth="1"/>
    <col min="7699" max="7699" width="32.42578125" style="33" customWidth="1"/>
    <col min="7700" max="7701" width="0" style="33" hidden="1" customWidth="1"/>
    <col min="7702" max="7702" width="27.28515625" style="33" customWidth="1"/>
    <col min="7703" max="7703" width="0" style="33" hidden="1" customWidth="1"/>
    <col min="7704" max="7704" width="30.42578125" style="33" customWidth="1"/>
    <col min="7705" max="7705" width="0" style="33" hidden="1" customWidth="1"/>
    <col min="7706" max="7706" width="26.7109375" style="33" customWidth="1"/>
    <col min="7707" max="7707" width="0" style="33" hidden="1" customWidth="1"/>
    <col min="7708" max="7708" width="32.140625" style="33" customWidth="1"/>
    <col min="7709" max="7709" width="0" style="33" hidden="1" customWidth="1"/>
    <col min="7710" max="7710" width="28.28515625" style="33" customWidth="1"/>
    <col min="7711" max="7711" width="0" style="33" hidden="1" customWidth="1"/>
    <col min="7712" max="7712" width="25.42578125" style="33" customWidth="1"/>
    <col min="7713" max="7713" width="0" style="33" hidden="1" customWidth="1"/>
    <col min="7714" max="7714" width="30.140625" style="33" customWidth="1"/>
    <col min="7715" max="7715" width="0" style="33" hidden="1" customWidth="1"/>
    <col min="7716" max="7716" width="36" style="33" customWidth="1"/>
    <col min="7717" max="7717" width="0" style="33" hidden="1" customWidth="1"/>
    <col min="7718" max="7718" width="25.85546875" style="33" customWidth="1"/>
    <col min="7719" max="7719" width="0" style="33" hidden="1" customWidth="1"/>
    <col min="7720" max="7720" width="30" style="33" customWidth="1"/>
    <col min="7721" max="7721" width="0" style="33" hidden="1" customWidth="1"/>
    <col min="7722" max="7722" width="25.140625" style="33" customWidth="1"/>
    <col min="7723" max="7723" width="0" style="33" hidden="1" customWidth="1"/>
    <col min="7724" max="7724" width="25" style="33" customWidth="1"/>
    <col min="7725" max="7725" width="0" style="33" hidden="1" customWidth="1"/>
    <col min="7726" max="7726" width="23.85546875" style="33" customWidth="1"/>
    <col min="7727" max="7727" width="0" style="33" hidden="1" customWidth="1"/>
    <col min="7728" max="7728" width="24.7109375" style="33" customWidth="1"/>
    <col min="7729" max="7729" width="0" style="33" hidden="1" customWidth="1"/>
    <col min="7730" max="7730" width="24.28515625" style="33" customWidth="1"/>
    <col min="7731" max="7731" width="0" style="33" hidden="1" customWidth="1"/>
    <col min="7732" max="7732" width="24" style="33" customWidth="1"/>
    <col min="7733" max="7733" width="0" style="33" hidden="1" customWidth="1"/>
    <col min="7734" max="7734" width="24.7109375" style="33" customWidth="1"/>
    <col min="7735" max="7735" width="0" style="33" hidden="1" customWidth="1"/>
    <col min="7736" max="7736" width="22.42578125" style="33" customWidth="1"/>
    <col min="7737" max="7737" width="0" style="33" hidden="1" customWidth="1"/>
    <col min="7738" max="7738" width="25.28515625" style="33" customWidth="1"/>
    <col min="7739" max="7742" width="0" style="33" hidden="1" customWidth="1"/>
    <col min="7743" max="7743" width="23.7109375" style="33" customWidth="1"/>
    <col min="7744" max="7744" width="23" style="33" customWidth="1"/>
    <col min="7745" max="7745" width="28.42578125" style="33" customWidth="1"/>
    <col min="7746" max="7746" width="44.140625" style="33" customWidth="1"/>
    <col min="7747" max="7747" width="28.28515625" style="33" customWidth="1"/>
    <col min="7748" max="7749" width="15.7109375" style="33" customWidth="1"/>
    <col min="7750" max="7750" width="0" style="33" hidden="1" customWidth="1"/>
    <col min="7751" max="7751" width="15.7109375" style="33" customWidth="1"/>
    <col min="7752" max="7752" width="0" style="33" hidden="1" customWidth="1"/>
    <col min="7753" max="7753" width="15.7109375" style="33" customWidth="1"/>
    <col min="7754" max="7754" width="0" style="33" hidden="1" customWidth="1"/>
    <col min="7755" max="7755" width="15.7109375" style="33" customWidth="1"/>
    <col min="7756" max="7756" width="0" style="33" hidden="1" customWidth="1"/>
    <col min="7757" max="7757" width="15.7109375" style="33" customWidth="1"/>
    <col min="7758" max="7758" width="0" style="33" hidden="1" customWidth="1"/>
    <col min="7759" max="7759" width="15.7109375" style="33" customWidth="1"/>
    <col min="7760" max="7760" width="0" style="33" hidden="1" customWidth="1"/>
    <col min="7761" max="7761" width="15.7109375" style="33" customWidth="1"/>
    <col min="7762" max="7762" width="0" style="33" hidden="1" customWidth="1"/>
    <col min="7763" max="7763" width="11.42578125" style="33"/>
    <col min="7764" max="7764" width="13" style="33" customWidth="1"/>
    <col min="7765" max="7765" width="16.42578125" style="33" customWidth="1"/>
    <col min="7766" max="7769" width="15.7109375" style="33" customWidth="1"/>
    <col min="7770" max="7770" width="16.140625" style="33" customWidth="1"/>
    <col min="7771" max="7771" width="12.28515625" style="33" customWidth="1"/>
    <col min="7772" max="7772" width="14.28515625" style="33" customWidth="1"/>
    <col min="7773" max="7774" width="0" style="33" hidden="1" customWidth="1"/>
    <col min="7775" max="7775" width="13.85546875" style="33" customWidth="1"/>
    <col min="7776" max="7777" width="0" style="33" hidden="1" customWidth="1"/>
    <col min="7778" max="7779" width="12.28515625" style="33" customWidth="1"/>
    <col min="7780" max="7780" width="15.140625" style="33" customWidth="1"/>
    <col min="7781" max="7781" width="25.28515625" style="33" customWidth="1"/>
    <col min="7782" max="7792" width="17.85546875" style="33" customWidth="1"/>
    <col min="7793" max="7793" width="15.7109375" style="33" customWidth="1"/>
    <col min="7794" max="7936" width="11.42578125" style="33"/>
    <col min="7937" max="7937" width="1.42578125" style="33" customWidth="1"/>
    <col min="7938" max="7938" width="16.7109375" style="33" customWidth="1"/>
    <col min="7939" max="7939" width="71" style="33" customWidth="1"/>
    <col min="7940" max="7940" width="76.7109375" style="33" customWidth="1"/>
    <col min="7941" max="7941" width="30" style="33" customWidth="1"/>
    <col min="7942" max="7942" width="52" style="33" customWidth="1"/>
    <col min="7943" max="7943" width="45.140625" style="33" customWidth="1"/>
    <col min="7944" max="7944" width="34.42578125" style="33" customWidth="1"/>
    <col min="7945" max="7945" width="0" style="33" hidden="1" customWidth="1"/>
    <col min="7946" max="7946" width="23" style="33" customWidth="1"/>
    <col min="7947" max="7947" width="0" style="33" hidden="1" customWidth="1"/>
    <col min="7948" max="7948" width="23.42578125" style="33" customWidth="1"/>
    <col min="7949" max="7949" width="0" style="33" hidden="1" customWidth="1"/>
    <col min="7950" max="7950" width="21" style="33" customWidth="1"/>
    <col min="7951" max="7951" width="0" style="33" hidden="1" customWidth="1"/>
    <col min="7952" max="7952" width="22.42578125" style="33" customWidth="1"/>
    <col min="7953" max="7953" width="0" style="33" hidden="1" customWidth="1"/>
    <col min="7954" max="7954" width="26.42578125" style="33" customWidth="1"/>
    <col min="7955" max="7955" width="32.42578125" style="33" customWidth="1"/>
    <col min="7956" max="7957" width="0" style="33" hidden="1" customWidth="1"/>
    <col min="7958" max="7958" width="27.28515625" style="33" customWidth="1"/>
    <col min="7959" max="7959" width="0" style="33" hidden="1" customWidth="1"/>
    <col min="7960" max="7960" width="30.42578125" style="33" customWidth="1"/>
    <col min="7961" max="7961" width="0" style="33" hidden="1" customWidth="1"/>
    <col min="7962" max="7962" width="26.7109375" style="33" customWidth="1"/>
    <col min="7963" max="7963" width="0" style="33" hidden="1" customWidth="1"/>
    <col min="7964" max="7964" width="32.140625" style="33" customWidth="1"/>
    <col min="7965" max="7965" width="0" style="33" hidden="1" customWidth="1"/>
    <col min="7966" max="7966" width="28.28515625" style="33" customWidth="1"/>
    <col min="7967" max="7967" width="0" style="33" hidden="1" customWidth="1"/>
    <col min="7968" max="7968" width="25.42578125" style="33" customWidth="1"/>
    <col min="7969" max="7969" width="0" style="33" hidden="1" customWidth="1"/>
    <col min="7970" max="7970" width="30.140625" style="33" customWidth="1"/>
    <col min="7971" max="7971" width="0" style="33" hidden="1" customWidth="1"/>
    <col min="7972" max="7972" width="36" style="33" customWidth="1"/>
    <col min="7973" max="7973" width="0" style="33" hidden="1" customWidth="1"/>
    <col min="7974" max="7974" width="25.85546875" style="33" customWidth="1"/>
    <col min="7975" max="7975" width="0" style="33" hidden="1" customWidth="1"/>
    <col min="7976" max="7976" width="30" style="33" customWidth="1"/>
    <col min="7977" max="7977" width="0" style="33" hidden="1" customWidth="1"/>
    <col min="7978" max="7978" width="25.140625" style="33" customWidth="1"/>
    <col min="7979" max="7979" width="0" style="33" hidden="1" customWidth="1"/>
    <col min="7980" max="7980" width="25" style="33" customWidth="1"/>
    <col min="7981" max="7981" width="0" style="33" hidden="1" customWidth="1"/>
    <col min="7982" max="7982" width="23.85546875" style="33" customWidth="1"/>
    <col min="7983" max="7983" width="0" style="33" hidden="1" customWidth="1"/>
    <col min="7984" max="7984" width="24.7109375" style="33" customWidth="1"/>
    <col min="7985" max="7985" width="0" style="33" hidden="1" customWidth="1"/>
    <col min="7986" max="7986" width="24.28515625" style="33" customWidth="1"/>
    <col min="7987" max="7987" width="0" style="33" hidden="1" customWidth="1"/>
    <col min="7988" max="7988" width="24" style="33" customWidth="1"/>
    <col min="7989" max="7989" width="0" style="33" hidden="1" customWidth="1"/>
    <col min="7990" max="7990" width="24.7109375" style="33" customWidth="1"/>
    <col min="7991" max="7991" width="0" style="33" hidden="1" customWidth="1"/>
    <col min="7992" max="7992" width="22.42578125" style="33" customWidth="1"/>
    <col min="7993" max="7993" width="0" style="33" hidden="1" customWidth="1"/>
    <col min="7994" max="7994" width="25.28515625" style="33" customWidth="1"/>
    <col min="7995" max="7998" width="0" style="33" hidden="1" customWidth="1"/>
    <col min="7999" max="7999" width="23.7109375" style="33" customWidth="1"/>
    <col min="8000" max="8000" width="23" style="33" customWidth="1"/>
    <col min="8001" max="8001" width="28.42578125" style="33" customWidth="1"/>
    <col min="8002" max="8002" width="44.140625" style="33" customWidth="1"/>
    <col min="8003" max="8003" width="28.28515625" style="33" customWidth="1"/>
    <col min="8004" max="8005" width="15.7109375" style="33" customWidth="1"/>
    <col min="8006" max="8006" width="0" style="33" hidden="1" customWidth="1"/>
    <col min="8007" max="8007" width="15.7109375" style="33" customWidth="1"/>
    <col min="8008" max="8008" width="0" style="33" hidden="1" customWidth="1"/>
    <col min="8009" max="8009" width="15.7109375" style="33" customWidth="1"/>
    <col min="8010" max="8010" width="0" style="33" hidden="1" customWidth="1"/>
    <col min="8011" max="8011" width="15.7109375" style="33" customWidth="1"/>
    <col min="8012" max="8012" width="0" style="33" hidden="1" customWidth="1"/>
    <col min="8013" max="8013" width="15.7109375" style="33" customWidth="1"/>
    <col min="8014" max="8014" width="0" style="33" hidden="1" customWidth="1"/>
    <col min="8015" max="8015" width="15.7109375" style="33" customWidth="1"/>
    <col min="8016" max="8016" width="0" style="33" hidden="1" customWidth="1"/>
    <col min="8017" max="8017" width="15.7109375" style="33" customWidth="1"/>
    <col min="8018" max="8018" width="0" style="33" hidden="1" customWidth="1"/>
    <col min="8019" max="8019" width="11.42578125" style="33"/>
    <col min="8020" max="8020" width="13" style="33" customWidth="1"/>
    <col min="8021" max="8021" width="16.42578125" style="33" customWidth="1"/>
    <col min="8022" max="8025" width="15.7109375" style="33" customWidth="1"/>
    <col min="8026" max="8026" width="16.140625" style="33" customWidth="1"/>
    <col min="8027" max="8027" width="12.28515625" style="33" customWidth="1"/>
    <col min="8028" max="8028" width="14.28515625" style="33" customWidth="1"/>
    <col min="8029" max="8030" width="0" style="33" hidden="1" customWidth="1"/>
    <col min="8031" max="8031" width="13.85546875" style="33" customWidth="1"/>
    <col min="8032" max="8033" width="0" style="33" hidden="1" customWidth="1"/>
    <col min="8034" max="8035" width="12.28515625" style="33" customWidth="1"/>
    <col min="8036" max="8036" width="15.140625" style="33" customWidth="1"/>
    <col min="8037" max="8037" width="25.28515625" style="33" customWidth="1"/>
    <col min="8038" max="8048" width="17.85546875" style="33" customWidth="1"/>
    <col min="8049" max="8049" width="15.7109375" style="33" customWidth="1"/>
    <col min="8050" max="8192" width="11.42578125" style="33"/>
    <col min="8193" max="8193" width="1.42578125" style="33" customWidth="1"/>
    <col min="8194" max="8194" width="16.7109375" style="33" customWidth="1"/>
    <col min="8195" max="8195" width="71" style="33" customWidth="1"/>
    <col min="8196" max="8196" width="76.7109375" style="33" customWidth="1"/>
    <col min="8197" max="8197" width="30" style="33" customWidth="1"/>
    <col min="8198" max="8198" width="52" style="33" customWidth="1"/>
    <col min="8199" max="8199" width="45.140625" style="33" customWidth="1"/>
    <col min="8200" max="8200" width="34.42578125" style="33" customWidth="1"/>
    <col min="8201" max="8201" width="0" style="33" hidden="1" customWidth="1"/>
    <col min="8202" max="8202" width="23" style="33" customWidth="1"/>
    <col min="8203" max="8203" width="0" style="33" hidden="1" customWidth="1"/>
    <col min="8204" max="8204" width="23.42578125" style="33" customWidth="1"/>
    <col min="8205" max="8205" width="0" style="33" hidden="1" customWidth="1"/>
    <col min="8206" max="8206" width="21" style="33" customWidth="1"/>
    <col min="8207" max="8207" width="0" style="33" hidden="1" customWidth="1"/>
    <col min="8208" max="8208" width="22.42578125" style="33" customWidth="1"/>
    <col min="8209" max="8209" width="0" style="33" hidden="1" customWidth="1"/>
    <col min="8210" max="8210" width="26.42578125" style="33" customWidth="1"/>
    <col min="8211" max="8211" width="32.42578125" style="33" customWidth="1"/>
    <col min="8212" max="8213" width="0" style="33" hidden="1" customWidth="1"/>
    <col min="8214" max="8214" width="27.28515625" style="33" customWidth="1"/>
    <col min="8215" max="8215" width="0" style="33" hidden="1" customWidth="1"/>
    <col min="8216" max="8216" width="30.42578125" style="33" customWidth="1"/>
    <col min="8217" max="8217" width="0" style="33" hidden="1" customWidth="1"/>
    <col min="8218" max="8218" width="26.7109375" style="33" customWidth="1"/>
    <col min="8219" max="8219" width="0" style="33" hidden="1" customWidth="1"/>
    <col min="8220" max="8220" width="32.140625" style="33" customWidth="1"/>
    <col min="8221" max="8221" width="0" style="33" hidden="1" customWidth="1"/>
    <col min="8222" max="8222" width="28.28515625" style="33" customWidth="1"/>
    <col min="8223" max="8223" width="0" style="33" hidden="1" customWidth="1"/>
    <col min="8224" max="8224" width="25.42578125" style="33" customWidth="1"/>
    <col min="8225" max="8225" width="0" style="33" hidden="1" customWidth="1"/>
    <col min="8226" max="8226" width="30.140625" style="33" customWidth="1"/>
    <col min="8227" max="8227" width="0" style="33" hidden="1" customWidth="1"/>
    <col min="8228" max="8228" width="36" style="33" customWidth="1"/>
    <col min="8229" max="8229" width="0" style="33" hidden="1" customWidth="1"/>
    <col min="8230" max="8230" width="25.85546875" style="33" customWidth="1"/>
    <col min="8231" max="8231" width="0" style="33" hidden="1" customWidth="1"/>
    <col min="8232" max="8232" width="30" style="33" customWidth="1"/>
    <col min="8233" max="8233" width="0" style="33" hidden="1" customWidth="1"/>
    <col min="8234" max="8234" width="25.140625" style="33" customWidth="1"/>
    <col min="8235" max="8235" width="0" style="33" hidden="1" customWidth="1"/>
    <col min="8236" max="8236" width="25" style="33" customWidth="1"/>
    <col min="8237" max="8237" width="0" style="33" hidden="1" customWidth="1"/>
    <col min="8238" max="8238" width="23.85546875" style="33" customWidth="1"/>
    <col min="8239" max="8239" width="0" style="33" hidden="1" customWidth="1"/>
    <col min="8240" max="8240" width="24.7109375" style="33" customWidth="1"/>
    <col min="8241" max="8241" width="0" style="33" hidden="1" customWidth="1"/>
    <col min="8242" max="8242" width="24.28515625" style="33" customWidth="1"/>
    <col min="8243" max="8243" width="0" style="33" hidden="1" customWidth="1"/>
    <col min="8244" max="8244" width="24" style="33" customWidth="1"/>
    <col min="8245" max="8245" width="0" style="33" hidden="1" customWidth="1"/>
    <col min="8246" max="8246" width="24.7109375" style="33" customWidth="1"/>
    <col min="8247" max="8247" width="0" style="33" hidden="1" customWidth="1"/>
    <col min="8248" max="8248" width="22.42578125" style="33" customWidth="1"/>
    <col min="8249" max="8249" width="0" style="33" hidden="1" customWidth="1"/>
    <col min="8250" max="8250" width="25.28515625" style="33" customWidth="1"/>
    <col min="8251" max="8254" width="0" style="33" hidden="1" customWidth="1"/>
    <col min="8255" max="8255" width="23.7109375" style="33" customWidth="1"/>
    <col min="8256" max="8256" width="23" style="33" customWidth="1"/>
    <col min="8257" max="8257" width="28.42578125" style="33" customWidth="1"/>
    <col min="8258" max="8258" width="44.140625" style="33" customWidth="1"/>
    <col min="8259" max="8259" width="28.28515625" style="33" customWidth="1"/>
    <col min="8260" max="8261" width="15.7109375" style="33" customWidth="1"/>
    <col min="8262" max="8262" width="0" style="33" hidden="1" customWidth="1"/>
    <col min="8263" max="8263" width="15.7109375" style="33" customWidth="1"/>
    <col min="8264" max="8264" width="0" style="33" hidden="1" customWidth="1"/>
    <col min="8265" max="8265" width="15.7109375" style="33" customWidth="1"/>
    <col min="8266" max="8266" width="0" style="33" hidden="1" customWidth="1"/>
    <col min="8267" max="8267" width="15.7109375" style="33" customWidth="1"/>
    <col min="8268" max="8268" width="0" style="33" hidden="1" customWidth="1"/>
    <col min="8269" max="8269" width="15.7109375" style="33" customWidth="1"/>
    <col min="8270" max="8270" width="0" style="33" hidden="1" customWidth="1"/>
    <col min="8271" max="8271" width="15.7109375" style="33" customWidth="1"/>
    <col min="8272" max="8272" width="0" style="33" hidden="1" customWidth="1"/>
    <col min="8273" max="8273" width="15.7109375" style="33" customWidth="1"/>
    <col min="8274" max="8274" width="0" style="33" hidden="1" customWidth="1"/>
    <col min="8275" max="8275" width="11.42578125" style="33"/>
    <col min="8276" max="8276" width="13" style="33" customWidth="1"/>
    <col min="8277" max="8277" width="16.42578125" style="33" customWidth="1"/>
    <col min="8278" max="8281" width="15.7109375" style="33" customWidth="1"/>
    <col min="8282" max="8282" width="16.140625" style="33" customWidth="1"/>
    <col min="8283" max="8283" width="12.28515625" style="33" customWidth="1"/>
    <col min="8284" max="8284" width="14.28515625" style="33" customWidth="1"/>
    <col min="8285" max="8286" width="0" style="33" hidden="1" customWidth="1"/>
    <col min="8287" max="8287" width="13.85546875" style="33" customWidth="1"/>
    <col min="8288" max="8289" width="0" style="33" hidden="1" customWidth="1"/>
    <col min="8290" max="8291" width="12.28515625" style="33" customWidth="1"/>
    <col min="8292" max="8292" width="15.140625" style="33" customWidth="1"/>
    <col min="8293" max="8293" width="25.28515625" style="33" customWidth="1"/>
    <col min="8294" max="8304" width="17.85546875" style="33" customWidth="1"/>
    <col min="8305" max="8305" width="15.7109375" style="33" customWidth="1"/>
    <col min="8306" max="8448" width="11.42578125" style="33"/>
    <col min="8449" max="8449" width="1.42578125" style="33" customWidth="1"/>
    <col min="8450" max="8450" width="16.7109375" style="33" customWidth="1"/>
    <col min="8451" max="8451" width="71" style="33" customWidth="1"/>
    <col min="8452" max="8452" width="76.7109375" style="33" customWidth="1"/>
    <col min="8453" max="8453" width="30" style="33" customWidth="1"/>
    <col min="8454" max="8454" width="52" style="33" customWidth="1"/>
    <col min="8455" max="8455" width="45.140625" style="33" customWidth="1"/>
    <col min="8456" max="8456" width="34.42578125" style="33" customWidth="1"/>
    <col min="8457" max="8457" width="0" style="33" hidden="1" customWidth="1"/>
    <col min="8458" max="8458" width="23" style="33" customWidth="1"/>
    <col min="8459" max="8459" width="0" style="33" hidden="1" customWidth="1"/>
    <col min="8460" max="8460" width="23.42578125" style="33" customWidth="1"/>
    <col min="8461" max="8461" width="0" style="33" hidden="1" customWidth="1"/>
    <col min="8462" max="8462" width="21" style="33" customWidth="1"/>
    <col min="8463" max="8463" width="0" style="33" hidden="1" customWidth="1"/>
    <col min="8464" max="8464" width="22.42578125" style="33" customWidth="1"/>
    <col min="8465" max="8465" width="0" style="33" hidden="1" customWidth="1"/>
    <col min="8466" max="8466" width="26.42578125" style="33" customWidth="1"/>
    <col min="8467" max="8467" width="32.42578125" style="33" customWidth="1"/>
    <col min="8468" max="8469" width="0" style="33" hidden="1" customWidth="1"/>
    <col min="8470" max="8470" width="27.28515625" style="33" customWidth="1"/>
    <col min="8471" max="8471" width="0" style="33" hidden="1" customWidth="1"/>
    <col min="8472" max="8472" width="30.42578125" style="33" customWidth="1"/>
    <col min="8473" max="8473" width="0" style="33" hidden="1" customWidth="1"/>
    <col min="8474" max="8474" width="26.7109375" style="33" customWidth="1"/>
    <col min="8475" max="8475" width="0" style="33" hidden="1" customWidth="1"/>
    <col min="8476" max="8476" width="32.140625" style="33" customWidth="1"/>
    <col min="8477" max="8477" width="0" style="33" hidden="1" customWidth="1"/>
    <col min="8478" max="8478" width="28.28515625" style="33" customWidth="1"/>
    <col min="8479" max="8479" width="0" style="33" hidden="1" customWidth="1"/>
    <col min="8480" max="8480" width="25.42578125" style="33" customWidth="1"/>
    <col min="8481" max="8481" width="0" style="33" hidden="1" customWidth="1"/>
    <col min="8482" max="8482" width="30.140625" style="33" customWidth="1"/>
    <col min="8483" max="8483" width="0" style="33" hidden="1" customWidth="1"/>
    <col min="8484" max="8484" width="36" style="33" customWidth="1"/>
    <col min="8485" max="8485" width="0" style="33" hidden="1" customWidth="1"/>
    <col min="8486" max="8486" width="25.85546875" style="33" customWidth="1"/>
    <col min="8487" max="8487" width="0" style="33" hidden="1" customWidth="1"/>
    <col min="8488" max="8488" width="30" style="33" customWidth="1"/>
    <col min="8489" max="8489" width="0" style="33" hidden="1" customWidth="1"/>
    <col min="8490" max="8490" width="25.140625" style="33" customWidth="1"/>
    <col min="8491" max="8491" width="0" style="33" hidden="1" customWidth="1"/>
    <col min="8492" max="8492" width="25" style="33" customWidth="1"/>
    <col min="8493" max="8493" width="0" style="33" hidden="1" customWidth="1"/>
    <col min="8494" max="8494" width="23.85546875" style="33" customWidth="1"/>
    <col min="8495" max="8495" width="0" style="33" hidden="1" customWidth="1"/>
    <col min="8496" max="8496" width="24.7109375" style="33" customWidth="1"/>
    <col min="8497" max="8497" width="0" style="33" hidden="1" customWidth="1"/>
    <col min="8498" max="8498" width="24.28515625" style="33" customWidth="1"/>
    <col min="8499" max="8499" width="0" style="33" hidden="1" customWidth="1"/>
    <col min="8500" max="8500" width="24" style="33" customWidth="1"/>
    <col min="8501" max="8501" width="0" style="33" hidden="1" customWidth="1"/>
    <col min="8502" max="8502" width="24.7109375" style="33" customWidth="1"/>
    <col min="8503" max="8503" width="0" style="33" hidden="1" customWidth="1"/>
    <col min="8504" max="8504" width="22.42578125" style="33" customWidth="1"/>
    <col min="8505" max="8505" width="0" style="33" hidden="1" customWidth="1"/>
    <col min="8506" max="8506" width="25.28515625" style="33" customWidth="1"/>
    <col min="8507" max="8510" width="0" style="33" hidden="1" customWidth="1"/>
    <col min="8511" max="8511" width="23.7109375" style="33" customWidth="1"/>
    <col min="8512" max="8512" width="23" style="33" customWidth="1"/>
    <col min="8513" max="8513" width="28.42578125" style="33" customWidth="1"/>
    <col min="8514" max="8514" width="44.140625" style="33" customWidth="1"/>
    <col min="8515" max="8515" width="28.28515625" style="33" customWidth="1"/>
    <col min="8516" max="8517" width="15.7109375" style="33" customWidth="1"/>
    <col min="8518" max="8518" width="0" style="33" hidden="1" customWidth="1"/>
    <col min="8519" max="8519" width="15.7109375" style="33" customWidth="1"/>
    <col min="8520" max="8520" width="0" style="33" hidden="1" customWidth="1"/>
    <col min="8521" max="8521" width="15.7109375" style="33" customWidth="1"/>
    <col min="8522" max="8522" width="0" style="33" hidden="1" customWidth="1"/>
    <col min="8523" max="8523" width="15.7109375" style="33" customWidth="1"/>
    <col min="8524" max="8524" width="0" style="33" hidden="1" customWidth="1"/>
    <col min="8525" max="8525" width="15.7109375" style="33" customWidth="1"/>
    <col min="8526" max="8526" width="0" style="33" hidden="1" customWidth="1"/>
    <col min="8527" max="8527" width="15.7109375" style="33" customWidth="1"/>
    <col min="8528" max="8528" width="0" style="33" hidden="1" customWidth="1"/>
    <col min="8529" max="8529" width="15.7109375" style="33" customWidth="1"/>
    <col min="8530" max="8530" width="0" style="33" hidden="1" customWidth="1"/>
    <col min="8531" max="8531" width="11.42578125" style="33"/>
    <col min="8532" max="8532" width="13" style="33" customWidth="1"/>
    <col min="8533" max="8533" width="16.42578125" style="33" customWidth="1"/>
    <col min="8534" max="8537" width="15.7109375" style="33" customWidth="1"/>
    <col min="8538" max="8538" width="16.140625" style="33" customWidth="1"/>
    <col min="8539" max="8539" width="12.28515625" style="33" customWidth="1"/>
    <col min="8540" max="8540" width="14.28515625" style="33" customWidth="1"/>
    <col min="8541" max="8542" width="0" style="33" hidden="1" customWidth="1"/>
    <col min="8543" max="8543" width="13.85546875" style="33" customWidth="1"/>
    <col min="8544" max="8545" width="0" style="33" hidden="1" customWidth="1"/>
    <col min="8546" max="8547" width="12.28515625" style="33" customWidth="1"/>
    <col min="8548" max="8548" width="15.140625" style="33" customWidth="1"/>
    <col min="8549" max="8549" width="25.28515625" style="33" customWidth="1"/>
    <col min="8550" max="8560" width="17.85546875" style="33" customWidth="1"/>
    <col min="8561" max="8561" width="15.7109375" style="33" customWidth="1"/>
    <col min="8562" max="8704" width="11.42578125" style="33"/>
    <col min="8705" max="8705" width="1.42578125" style="33" customWidth="1"/>
    <col min="8706" max="8706" width="16.7109375" style="33" customWidth="1"/>
    <col min="8707" max="8707" width="71" style="33" customWidth="1"/>
    <col min="8708" max="8708" width="76.7109375" style="33" customWidth="1"/>
    <col min="8709" max="8709" width="30" style="33" customWidth="1"/>
    <col min="8710" max="8710" width="52" style="33" customWidth="1"/>
    <col min="8711" max="8711" width="45.140625" style="33" customWidth="1"/>
    <col min="8712" max="8712" width="34.42578125" style="33" customWidth="1"/>
    <col min="8713" max="8713" width="0" style="33" hidden="1" customWidth="1"/>
    <col min="8714" max="8714" width="23" style="33" customWidth="1"/>
    <col min="8715" max="8715" width="0" style="33" hidden="1" customWidth="1"/>
    <col min="8716" max="8716" width="23.42578125" style="33" customWidth="1"/>
    <col min="8717" max="8717" width="0" style="33" hidden="1" customWidth="1"/>
    <col min="8718" max="8718" width="21" style="33" customWidth="1"/>
    <col min="8719" max="8719" width="0" style="33" hidden="1" customWidth="1"/>
    <col min="8720" max="8720" width="22.42578125" style="33" customWidth="1"/>
    <col min="8721" max="8721" width="0" style="33" hidden="1" customWidth="1"/>
    <col min="8722" max="8722" width="26.42578125" style="33" customWidth="1"/>
    <col min="8723" max="8723" width="32.42578125" style="33" customWidth="1"/>
    <col min="8724" max="8725" width="0" style="33" hidden="1" customWidth="1"/>
    <col min="8726" max="8726" width="27.28515625" style="33" customWidth="1"/>
    <col min="8727" max="8727" width="0" style="33" hidden="1" customWidth="1"/>
    <col min="8728" max="8728" width="30.42578125" style="33" customWidth="1"/>
    <col min="8729" max="8729" width="0" style="33" hidden="1" customWidth="1"/>
    <col min="8730" max="8730" width="26.7109375" style="33" customWidth="1"/>
    <col min="8731" max="8731" width="0" style="33" hidden="1" customWidth="1"/>
    <col min="8732" max="8732" width="32.140625" style="33" customWidth="1"/>
    <col min="8733" max="8733" width="0" style="33" hidden="1" customWidth="1"/>
    <col min="8734" max="8734" width="28.28515625" style="33" customWidth="1"/>
    <col min="8735" max="8735" width="0" style="33" hidden="1" customWidth="1"/>
    <col min="8736" max="8736" width="25.42578125" style="33" customWidth="1"/>
    <col min="8737" max="8737" width="0" style="33" hidden="1" customWidth="1"/>
    <col min="8738" max="8738" width="30.140625" style="33" customWidth="1"/>
    <col min="8739" max="8739" width="0" style="33" hidden="1" customWidth="1"/>
    <col min="8740" max="8740" width="36" style="33" customWidth="1"/>
    <col min="8741" max="8741" width="0" style="33" hidden="1" customWidth="1"/>
    <col min="8742" max="8742" width="25.85546875" style="33" customWidth="1"/>
    <col min="8743" max="8743" width="0" style="33" hidden="1" customWidth="1"/>
    <col min="8744" max="8744" width="30" style="33" customWidth="1"/>
    <col min="8745" max="8745" width="0" style="33" hidden="1" customWidth="1"/>
    <col min="8746" max="8746" width="25.140625" style="33" customWidth="1"/>
    <col min="8747" max="8747" width="0" style="33" hidden="1" customWidth="1"/>
    <col min="8748" max="8748" width="25" style="33" customWidth="1"/>
    <col min="8749" max="8749" width="0" style="33" hidden="1" customWidth="1"/>
    <col min="8750" max="8750" width="23.85546875" style="33" customWidth="1"/>
    <col min="8751" max="8751" width="0" style="33" hidden="1" customWidth="1"/>
    <col min="8752" max="8752" width="24.7109375" style="33" customWidth="1"/>
    <col min="8753" max="8753" width="0" style="33" hidden="1" customWidth="1"/>
    <col min="8754" max="8754" width="24.28515625" style="33" customWidth="1"/>
    <col min="8755" max="8755" width="0" style="33" hidden="1" customWidth="1"/>
    <col min="8756" max="8756" width="24" style="33" customWidth="1"/>
    <col min="8757" max="8757" width="0" style="33" hidden="1" customWidth="1"/>
    <col min="8758" max="8758" width="24.7109375" style="33" customWidth="1"/>
    <col min="8759" max="8759" width="0" style="33" hidden="1" customWidth="1"/>
    <col min="8760" max="8760" width="22.42578125" style="33" customWidth="1"/>
    <col min="8761" max="8761" width="0" style="33" hidden="1" customWidth="1"/>
    <col min="8762" max="8762" width="25.28515625" style="33" customWidth="1"/>
    <col min="8763" max="8766" width="0" style="33" hidden="1" customWidth="1"/>
    <col min="8767" max="8767" width="23.7109375" style="33" customWidth="1"/>
    <col min="8768" max="8768" width="23" style="33" customWidth="1"/>
    <col min="8769" max="8769" width="28.42578125" style="33" customWidth="1"/>
    <col min="8770" max="8770" width="44.140625" style="33" customWidth="1"/>
    <col min="8771" max="8771" width="28.28515625" style="33" customWidth="1"/>
    <col min="8772" max="8773" width="15.7109375" style="33" customWidth="1"/>
    <col min="8774" max="8774" width="0" style="33" hidden="1" customWidth="1"/>
    <col min="8775" max="8775" width="15.7109375" style="33" customWidth="1"/>
    <col min="8776" max="8776" width="0" style="33" hidden="1" customWidth="1"/>
    <col min="8777" max="8777" width="15.7109375" style="33" customWidth="1"/>
    <col min="8778" max="8778" width="0" style="33" hidden="1" customWidth="1"/>
    <col min="8779" max="8779" width="15.7109375" style="33" customWidth="1"/>
    <col min="8780" max="8780" width="0" style="33" hidden="1" customWidth="1"/>
    <col min="8781" max="8781" width="15.7109375" style="33" customWidth="1"/>
    <col min="8782" max="8782" width="0" style="33" hidden="1" customWidth="1"/>
    <col min="8783" max="8783" width="15.7109375" style="33" customWidth="1"/>
    <col min="8784" max="8784" width="0" style="33" hidden="1" customWidth="1"/>
    <col min="8785" max="8785" width="15.7109375" style="33" customWidth="1"/>
    <col min="8786" max="8786" width="0" style="33" hidden="1" customWidth="1"/>
    <col min="8787" max="8787" width="11.42578125" style="33"/>
    <col min="8788" max="8788" width="13" style="33" customWidth="1"/>
    <col min="8789" max="8789" width="16.42578125" style="33" customWidth="1"/>
    <col min="8790" max="8793" width="15.7109375" style="33" customWidth="1"/>
    <col min="8794" max="8794" width="16.140625" style="33" customWidth="1"/>
    <col min="8795" max="8795" width="12.28515625" style="33" customWidth="1"/>
    <col min="8796" max="8796" width="14.28515625" style="33" customWidth="1"/>
    <col min="8797" max="8798" width="0" style="33" hidden="1" customWidth="1"/>
    <col min="8799" max="8799" width="13.85546875" style="33" customWidth="1"/>
    <col min="8800" max="8801" width="0" style="33" hidden="1" customWidth="1"/>
    <col min="8802" max="8803" width="12.28515625" style="33" customWidth="1"/>
    <col min="8804" max="8804" width="15.140625" style="33" customWidth="1"/>
    <col min="8805" max="8805" width="25.28515625" style="33" customWidth="1"/>
    <col min="8806" max="8816" width="17.85546875" style="33" customWidth="1"/>
    <col min="8817" max="8817" width="15.7109375" style="33" customWidth="1"/>
    <col min="8818" max="8960" width="11.42578125" style="33"/>
    <col min="8961" max="8961" width="1.42578125" style="33" customWidth="1"/>
    <col min="8962" max="8962" width="16.7109375" style="33" customWidth="1"/>
    <col min="8963" max="8963" width="71" style="33" customWidth="1"/>
    <col min="8964" max="8964" width="76.7109375" style="33" customWidth="1"/>
    <col min="8965" max="8965" width="30" style="33" customWidth="1"/>
    <col min="8966" max="8966" width="52" style="33" customWidth="1"/>
    <col min="8967" max="8967" width="45.140625" style="33" customWidth="1"/>
    <col min="8968" max="8968" width="34.42578125" style="33" customWidth="1"/>
    <col min="8969" max="8969" width="0" style="33" hidden="1" customWidth="1"/>
    <col min="8970" max="8970" width="23" style="33" customWidth="1"/>
    <col min="8971" max="8971" width="0" style="33" hidden="1" customWidth="1"/>
    <col min="8972" max="8972" width="23.42578125" style="33" customWidth="1"/>
    <col min="8973" max="8973" width="0" style="33" hidden="1" customWidth="1"/>
    <col min="8974" max="8974" width="21" style="33" customWidth="1"/>
    <col min="8975" max="8975" width="0" style="33" hidden="1" customWidth="1"/>
    <col min="8976" max="8976" width="22.42578125" style="33" customWidth="1"/>
    <col min="8977" max="8977" width="0" style="33" hidden="1" customWidth="1"/>
    <col min="8978" max="8978" width="26.42578125" style="33" customWidth="1"/>
    <col min="8979" max="8979" width="32.42578125" style="33" customWidth="1"/>
    <col min="8980" max="8981" width="0" style="33" hidden="1" customWidth="1"/>
    <col min="8982" max="8982" width="27.28515625" style="33" customWidth="1"/>
    <col min="8983" max="8983" width="0" style="33" hidden="1" customWidth="1"/>
    <col min="8984" max="8984" width="30.42578125" style="33" customWidth="1"/>
    <col min="8985" max="8985" width="0" style="33" hidden="1" customWidth="1"/>
    <col min="8986" max="8986" width="26.7109375" style="33" customWidth="1"/>
    <col min="8987" max="8987" width="0" style="33" hidden="1" customWidth="1"/>
    <col min="8988" max="8988" width="32.140625" style="33" customWidth="1"/>
    <col min="8989" max="8989" width="0" style="33" hidden="1" customWidth="1"/>
    <col min="8990" max="8990" width="28.28515625" style="33" customWidth="1"/>
    <col min="8991" max="8991" width="0" style="33" hidden="1" customWidth="1"/>
    <col min="8992" max="8992" width="25.42578125" style="33" customWidth="1"/>
    <col min="8993" max="8993" width="0" style="33" hidden="1" customWidth="1"/>
    <col min="8994" max="8994" width="30.140625" style="33" customWidth="1"/>
    <col min="8995" max="8995" width="0" style="33" hidden="1" customWidth="1"/>
    <col min="8996" max="8996" width="36" style="33" customWidth="1"/>
    <col min="8997" max="8997" width="0" style="33" hidden="1" customWidth="1"/>
    <col min="8998" max="8998" width="25.85546875" style="33" customWidth="1"/>
    <col min="8999" max="8999" width="0" style="33" hidden="1" customWidth="1"/>
    <col min="9000" max="9000" width="30" style="33" customWidth="1"/>
    <col min="9001" max="9001" width="0" style="33" hidden="1" customWidth="1"/>
    <col min="9002" max="9002" width="25.140625" style="33" customWidth="1"/>
    <col min="9003" max="9003" width="0" style="33" hidden="1" customWidth="1"/>
    <col min="9004" max="9004" width="25" style="33" customWidth="1"/>
    <col min="9005" max="9005" width="0" style="33" hidden="1" customWidth="1"/>
    <col min="9006" max="9006" width="23.85546875" style="33" customWidth="1"/>
    <col min="9007" max="9007" width="0" style="33" hidden="1" customWidth="1"/>
    <col min="9008" max="9008" width="24.7109375" style="33" customWidth="1"/>
    <col min="9009" max="9009" width="0" style="33" hidden="1" customWidth="1"/>
    <col min="9010" max="9010" width="24.28515625" style="33" customWidth="1"/>
    <col min="9011" max="9011" width="0" style="33" hidden="1" customWidth="1"/>
    <col min="9012" max="9012" width="24" style="33" customWidth="1"/>
    <col min="9013" max="9013" width="0" style="33" hidden="1" customWidth="1"/>
    <col min="9014" max="9014" width="24.7109375" style="33" customWidth="1"/>
    <col min="9015" max="9015" width="0" style="33" hidden="1" customWidth="1"/>
    <col min="9016" max="9016" width="22.42578125" style="33" customWidth="1"/>
    <col min="9017" max="9017" width="0" style="33" hidden="1" customWidth="1"/>
    <col min="9018" max="9018" width="25.28515625" style="33" customWidth="1"/>
    <col min="9019" max="9022" width="0" style="33" hidden="1" customWidth="1"/>
    <col min="9023" max="9023" width="23.7109375" style="33" customWidth="1"/>
    <col min="9024" max="9024" width="23" style="33" customWidth="1"/>
    <col min="9025" max="9025" width="28.42578125" style="33" customWidth="1"/>
    <col min="9026" max="9026" width="44.140625" style="33" customWidth="1"/>
    <col min="9027" max="9027" width="28.28515625" style="33" customWidth="1"/>
    <col min="9028" max="9029" width="15.7109375" style="33" customWidth="1"/>
    <col min="9030" max="9030" width="0" style="33" hidden="1" customWidth="1"/>
    <col min="9031" max="9031" width="15.7109375" style="33" customWidth="1"/>
    <col min="9032" max="9032" width="0" style="33" hidden="1" customWidth="1"/>
    <col min="9033" max="9033" width="15.7109375" style="33" customWidth="1"/>
    <col min="9034" max="9034" width="0" style="33" hidden="1" customWidth="1"/>
    <col min="9035" max="9035" width="15.7109375" style="33" customWidth="1"/>
    <col min="9036" max="9036" width="0" style="33" hidden="1" customWidth="1"/>
    <col min="9037" max="9037" width="15.7109375" style="33" customWidth="1"/>
    <col min="9038" max="9038" width="0" style="33" hidden="1" customWidth="1"/>
    <col min="9039" max="9039" width="15.7109375" style="33" customWidth="1"/>
    <col min="9040" max="9040" width="0" style="33" hidden="1" customWidth="1"/>
    <col min="9041" max="9041" width="15.7109375" style="33" customWidth="1"/>
    <col min="9042" max="9042" width="0" style="33" hidden="1" customWidth="1"/>
    <col min="9043" max="9043" width="11.42578125" style="33"/>
    <col min="9044" max="9044" width="13" style="33" customWidth="1"/>
    <col min="9045" max="9045" width="16.42578125" style="33" customWidth="1"/>
    <col min="9046" max="9049" width="15.7109375" style="33" customWidth="1"/>
    <col min="9050" max="9050" width="16.140625" style="33" customWidth="1"/>
    <col min="9051" max="9051" width="12.28515625" style="33" customWidth="1"/>
    <col min="9052" max="9052" width="14.28515625" style="33" customWidth="1"/>
    <col min="9053" max="9054" width="0" style="33" hidden="1" customWidth="1"/>
    <col min="9055" max="9055" width="13.85546875" style="33" customWidth="1"/>
    <col min="9056" max="9057" width="0" style="33" hidden="1" customWidth="1"/>
    <col min="9058" max="9059" width="12.28515625" style="33" customWidth="1"/>
    <col min="9060" max="9060" width="15.140625" style="33" customWidth="1"/>
    <col min="9061" max="9061" width="25.28515625" style="33" customWidth="1"/>
    <col min="9062" max="9072" width="17.85546875" style="33" customWidth="1"/>
    <col min="9073" max="9073" width="15.7109375" style="33" customWidth="1"/>
    <col min="9074" max="9216" width="11.42578125" style="33"/>
    <col min="9217" max="9217" width="1.42578125" style="33" customWidth="1"/>
    <col min="9218" max="9218" width="16.7109375" style="33" customWidth="1"/>
    <col min="9219" max="9219" width="71" style="33" customWidth="1"/>
    <col min="9220" max="9220" width="76.7109375" style="33" customWidth="1"/>
    <col min="9221" max="9221" width="30" style="33" customWidth="1"/>
    <col min="9222" max="9222" width="52" style="33" customWidth="1"/>
    <col min="9223" max="9223" width="45.140625" style="33" customWidth="1"/>
    <col min="9224" max="9224" width="34.42578125" style="33" customWidth="1"/>
    <col min="9225" max="9225" width="0" style="33" hidden="1" customWidth="1"/>
    <col min="9226" max="9226" width="23" style="33" customWidth="1"/>
    <col min="9227" max="9227" width="0" style="33" hidden="1" customWidth="1"/>
    <col min="9228" max="9228" width="23.42578125" style="33" customWidth="1"/>
    <col min="9229" max="9229" width="0" style="33" hidden="1" customWidth="1"/>
    <col min="9230" max="9230" width="21" style="33" customWidth="1"/>
    <col min="9231" max="9231" width="0" style="33" hidden="1" customWidth="1"/>
    <col min="9232" max="9232" width="22.42578125" style="33" customWidth="1"/>
    <col min="9233" max="9233" width="0" style="33" hidden="1" customWidth="1"/>
    <col min="9234" max="9234" width="26.42578125" style="33" customWidth="1"/>
    <col min="9235" max="9235" width="32.42578125" style="33" customWidth="1"/>
    <col min="9236" max="9237" width="0" style="33" hidden="1" customWidth="1"/>
    <col min="9238" max="9238" width="27.28515625" style="33" customWidth="1"/>
    <col min="9239" max="9239" width="0" style="33" hidden="1" customWidth="1"/>
    <col min="9240" max="9240" width="30.42578125" style="33" customWidth="1"/>
    <col min="9241" max="9241" width="0" style="33" hidden="1" customWidth="1"/>
    <col min="9242" max="9242" width="26.7109375" style="33" customWidth="1"/>
    <col min="9243" max="9243" width="0" style="33" hidden="1" customWidth="1"/>
    <col min="9244" max="9244" width="32.140625" style="33" customWidth="1"/>
    <col min="9245" max="9245" width="0" style="33" hidden="1" customWidth="1"/>
    <col min="9246" max="9246" width="28.28515625" style="33" customWidth="1"/>
    <col min="9247" max="9247" width="0" style="33" hidden="1" customWidth="1"/>
    <col min="9248" max="9248" width="25.42578125" style="33" customWidth="1"/>
    <col min="9249" max="9249" width="0" style="33" hidden="1" customWidth="1"/>
    <col min="9250" max="9250" width="30.140625" style="33" customWidth="1"/>
    <col min="9251" max="9251" width="0" style="33" hidden="1" customWidth="1"/>
    <col min="9252" max="9252" width="36" style="33" customWidth="1"/>
    <col min="9253" max="9253" width="0" style="33" hidden="1" customWidth="1"/>
    <col min="9254" max="9254" width="25.85546875" style="33" customWidth="1"/>
    <col min="9255" max="9255" width="0" style="33" hidden="1" customWidth="1"/>
    <col min="9256" max="9256" width="30" style="33" customWidth="1"/>
    <col min="9257" max="9257" width="0" style="33" hidden="1" customWidth="1"/>
    <col min="9258" max="9258" width="25.140625" style="33" customWidth="1"/>
    <col min="9259" max="9259" width="0" style="33" hidden="1" customWidth="1"/>
    <col min="9260" max="9260" width="25" style="33" customWidth="1"/>
    <col min="9261" max="9261" width="0" style="33" hidden="1" customWidth="1"/>
    <col min="9262" max="9262" width="23.85546875" style="33" customWidth="1"/>
    <col min="9263" max="9263" width="0" style="33" hidden="1" customWidth="1"/>
    <col min="9264" max="9264" width="24.7109375" style="33" customWidth="1"/>
    <col min="9265" max="9265" width="0" style="33" hidden="1" customWidth="1"/>
    <col min="9266" max="9266" width="24.28515625" style="33" customWidth="1"/>
    <col min="9267" max="9267" width="0" style="33" hidden="1" customWidth="1"/>
    <col min="9268" max="9268" width="24" style="33" customWidth="1"/>
    <col min="9269" max="9269" width="0" style="33" hidden="1" customWidth="1"/>
    <col min="9270" max="9270" width="24.7109375" style="33" customWidth="1"/>
    <col min="9271" max="9271" width="0" style="33" hidden="1" customWidth="1"/>
    <col min="9272" max="9272" width="22.42578125" style="33" customWidth="1"/>
    <col min="9273" max="9273" width="0" style="33" hidden="1" customWidth="1"/>
    <col min="9274" max="9274" width="25.28515625" style="33" customWidth="1"/>
    <col min="9275" max="9278" width="0" style="33" hidden="1" customWidth="1"/>
    <col min="9279" max="9279" width="23.7109375" style="33" customWidth="1"/>
    <col min="9280" max="9280" width="23" style="33" customWidth="1"/>
    <col min="9281" max="9281" width="28.42578125" style="33" customWidth="1"/>
    <col min="9282" max="9282" width="44.140625" style="33" customWidth="1"/>
    <col min="9283" max="9283" width="28.28515625" style="33" customWidth="1"/>
    <col min="9284" max="9285" width="15.7109375" style="33" customWidth="1"/>
    <col min="9286" max="9286" width="0" style="33" hidden="1" customWidth="1"/>
    <col min="9287" max="9287" width="15.7109375" style="33" customWidth="1"/>
    <col min="9288" max="9288" width="0" style="33" hidden="1" customWidth="1"/>
    <col min="9289" max="9289" width="15.7109375" style="33" customWidth="1"/>
    <col min="9290" max="9290" width="0" style="33" hidden="1" customWidth="1"/>
    <col min="9291" max="9291" width="15.7109375" style="33" customWidth="1"/>
    <col min="9292" max="9292" width="0" style="33" hidden="1" customWidth="1"/>
    <col min="9293" max="9293" width="15.7109375" style="33" customWidth="1"/>
    <col min="9294" max="9294" width="0" style="33" hidden="1" customWidth="1"/>
    <col min="9295" max="9295" width="15.7109375" style="33" customWidth="1"/>
    <col min="9296" max="9296" width="0" style="33" hidden="1" customWidth="1"/>
    <col min="9297" max="9297" width="15.7109375" style="33" customWidth="1"/>
    <col min="9298" max="9298" width="0" style="33" hidden="1" customWidth="1"/>
    <col min="9299" max="9299" width="11.42578125" style="33"/>
    <col min="9300" max="9300" width="13" style="33" customWidth="1"/>
    <col min="9301" max="9301" width="16.42578125" style="33" customWidth="1"/>
    <col min="9302" max="9305" width="15.7109375" style="33" customWidth="1"/>
    <col min="9306" max="9306" width="16.140625" style="33" customWidth="1"/>
    <col min="9307" max="9307" width="12.28515625" style="33" customWidth="1"/>
    <col min="9308" max="9308" width="14.28515625" style="33" customWidth="1"/>
    <col min="9309" max="9310" width="0" style="33" hidden="1" customWidth="1"/>
    <col min="9311" max="9311" width="13.85546875" style="33" customWidth="1"/>
    <col min="9312" max="9313" width="0" style="33" hidden="1" customWidth="1"/>
    <col min="9314" max="9315" width="12.28515625" style="33" customWidth="1"/>
    <col min="9316" max="9316" width="15.140625" style="33" customWidth="1"/>
    <col min="9317" max="9317" width="25.28515625" style="33" customWidth="1"/>
    <col min="9318" max="9328" width="17.85546875" style="33" customWidth="1"/>
    <col min="9329" max="9329" width="15.7109375" style="33" customWidth="1"/>
    <col min="9330" max="9472" width="11.42578125" style="33"/>
    <col min="9473" max="9473" width="1.42578125" style="33" customWidth="1"/>
    <col min="9474" max="9474" width="16.7109375" style="33" customWidth="1"/>
    <col min="9475" max="9475" width="71" style="33" customWidth="1"/>
    <col min="9476" max="9476" width="76.7109375" style="33" customWidth="1"/>
    <col min="9477" max="9477" width="30" style="33" customWidth="1"/>
    <col min="9478" max="9478" width="52" style="33" customWidth="1"/>
    <col min="9479" max="9479" width="45.140625" style="33" customWidth="1"/>
    <col min="9480" max="9480" width="34.42578125" style="33" customWidth="1"/>
    <col min="9481" max="9481" width="0" style="33" hidden="1" customWidth="1"/>
    <col min="9482" max="9482" width="23" style="33" customWidth="1"/>
    <col min="9483" max="9483" width="0" style="33" hidden="1" customWidth="1"/>
    <col min="9484" max="9484" width="23.42578125" style="33" customWidth="1"/>
    <col min="9485" max="9485" width="0" style="33" hidden="1" customWidth="1"/>
    <col min="9486" max="9486" width="21" style="33" customWidth="1"/>
    <col min="9487" max="9487" width="0" style="33" hidden="1" customWidth="1"/>
    <col min="9488" max="9488" width="22.42578125" style="33" customWidth="1"/>
    <col min="9489" max="9489" width="0" style="33" hidden="1" customWidth="1"/>
    <col min="9490" max="9490" width="26.42578125" style="33" customWidth="1"/>
    <col min="9491" max="9491" width="32.42578125" style="33" customWidth="1"/>
    <col min="9492" max="9493" width="0" style="33" hidden="1" customWidth="1"/>
    <col min="9494" max="9494" width="27.28515625" style="33" customWidth="1"/>
    <col min="9495" max="9495" width="0" style="33" hidden="1" customWidth="1"/>
    <col min="9496" max="9496" width="30.42578125" style="33" customWidth="1"/>
    <col min="9497" max="9497" width="0" style="33" hidden="1" customWidth="1"/>
    <col min="9498" max="9498" width="26.7109375" style="33" customWidth="1"/>
    <col min="9499" max="9499" width="0" style="33" hidden="1" customWidth="1"/>
    <col min="9500" max="9500" width="32.140625" style="33" customWidth="1"/>
    <col min="9501" max="9501" width="0" style="33" hidden="1" customWidth="1"/>
    <col min="9502" max="9502" width="28.28515625" style="33" customWidth="1"/>
    <col min="9503" max="9503" width="0" style="33" hidden="1" customWidth="1"/>
    <col min="9504" max="9504" width="25.42578125" style="33" customWidth="1"/>
    <col min="9505" max="9505" width="0" style="33" hidden="1" customWidth="1"/>
    <col min="9506" max="9506" width="30.140625" style="33" customWidth="1"/>
    <col min="9507" max="9507" width="0" style="33" hidden="1" customWidth="1"/>
    <col min="9508" max="9508" width="36" style="33" customWidth="1"/>
    <col min="9509" max="9509" width="0" style="33" hidden="1" customWidth="1"/>
    <col min="9510" max="9510" width="25.85546875" style="33" customWidth="1"/>
    <col min="9511" max="9511" width="0" style="33" hidden="1" customWidth="1"/>
    <col min="9512" max="9512" width="30" style="33" customWidth="1"/>
    <col min="9513" max="9513" width="0" style="33" hidden="1" customWidth="1"/>
    <col min="9514" max="9514" width="25.140625" style="33" customWidth="1"/>
    <col min="9515" max="9515" width="0" style="33" hidden="1" customWidth="1"/>
    <col min="9516" max="9516" width="25" style="33" customWidth="1"/>
    <col min="9517" max="9517" width="0" style="33" hidden="1" customWidth="1"/>
    <col min="9518" max="9518" width="23.85546875" style="33" customWidth="1"/>
    <col min="9519" max="9519" width="0" style="33" hidden="1" customWidth="1"/>
    <col min="9520" max="9520" width="24.7109375" style="33" customWidth="1"/>
    <col min="9521" max="9521" width="0" style="33" hidden="1" customWidth="1"/>
    <col min="9522" max="9522" width="24.28515625" style="33" customWidth="1"/>
    <col min="9523" max="9523" width="0" style="33" hidden="1" customWidth="1"/>
    <col min="9524" max="9524" width="24" style="33" customWidth="1"/>
    <col min="9525" max="9525" width="0" style="33" hidden="1" customWidth="1"/>
    <col min="9526" max="9526" width="24.7109375" style="33" customWidth="1"/>
    <col min="9527" max="9527" width="0" style="33" hidden="1" customWidth="1"/>
    <col min="9528" max="9528" width="22.42578125" style="33" customWidth="1"/>
    <col min="9529" max="9529" width="0" style="33" hidden="1" customWidth="1"/>
    <col min="9530" max="9530" width="25.28515625" style="33" customWidth="1"/>
    <col min="9531" max="9534" width="0" style="33" hidden="1" customWidth="1"/>
    <col min="9535" max="9535" width="23.7109375" style="33" customWidth="1"/>
    <col min="9536" max="9536" width="23" style="33" customWidth="1"/>
    <col min="9537" max="9537" width="28.42578125" style="33" customWidth="1"/>
    <col min="9538" max="9538" width="44.140625" style="33" customWidth="1"/>
    <col min="9539" max="9539" width="28.28515625" style="33" customWidth="1"/>
    <col min="9540" max="9541" width="15.7109375" style="33" customWidth="1"/>
    <col min="9542" max="9542" width="0" style="33" hidden="1" customWidth="1"/>
    <col min="9543" max="9543" width="15.7109375" style="33" customWidth="1"/>
    <col min="9544" max="9544" width="0" style="33" hidden="1" customWidth="1"/>
    <col min="9545" max="9545" width="15.7109375" style="33" customWidth="1"/>
    <col min="9546" max="9546" width="0" style="33" hidden="1" customWidth="1"/>
    <col min="9547" max="9547" width="15.7109375" style="33" customWidth="1"/>
    <col min="9548" max="9548" width="0" style="33" hidden="1" customWidth="1"/>
    <col min="9549" max="9549" width="15.7109375" style="33" customWidth="1"/>
    <col min="9550" max="9550" width="0" style="33" hidden="1" customWidth="1"/>
    <col min="9551" max="9551" width="15.7109375" style="33" customWidth="1"/>
    <col min="9552" max="9552" width="0" style="33" hidden="1" customWidth="1"/>
    <col min="9553" max="9553" width="15.7109375" style="33" customWidth="1"/>
    <col min="9554" max="9554" width="0" style="33" hidden="1" customWidth="1"/>
    <col min="9555" max="9555" width="11.42578125" style="33"/>
    <col min="9556" max="9556" width="13" style="33" customWidth="1"/>
    <col min="9557" max="9557" width="16.42578125" style="33" customWidth="1"/>
    <col min="9558" max="9561" width="15.7109375" style="33" customWidth="1"/>
    <col min="9562" max="9562" width="16.140625" style="33" customWidth="1"/>
    <col min="9563" max="9563" width="12.28515625" style="33" customWidth="1"/>
    <col min="9564" max="9564" width="14.28515625" style="33" customWidth="1"/>
    <col min="9565" max="9566" width="0" style="33" hidden="1" customWidth="1"/>
    <col min="9567" max="9567" width="13.85546875" style="33" customWidth="1"/>
    <col min="9568" max="9569" width="0" style="33" hidden="1" customWidth="1"/>
    <col min="9570" max="9571" width="12.28515625" style="33" customWidth="1"/>
    <col min="9572" max="9572" width="15.140625" style="33" customWidth="1"/>
    <col min="9573" max="9573" width="25.28515625" style="33" customWidth="1"/>
    <col min="9574" max="9584" width="17.85546875" style="33" customWidth="1"/>
    <col min="9585" max="9585" width="15.7109375" style="33" customWidth="1"/>
    <col min="9586" max="9728" width="11.42578125" style="33"/>
    <col min="9729" max="9729" width="1.42578125" style="33" customWidth="1"/>
    <col min="9730" max="9730" width="16.7109375" style="33" customWidth="1"/>
    <col min="9731" max="9731" width="71" style="33" customWidth="1"/>
    <col min="9732" max="9732" width="76.7109375" style="33" customWidth="1"/>
    <col min="9733" max="9733" width="30" style="33" customWidth="1"/>
    <col min="9734" max="9734" width="52" style="33" customWidth="1"/>
    <col min="9735" max="9735" width="45.140625" style="33" customWidth="1"/>
    <col min="9736" max="9736" width="34.42578125" style="33" customWidth="1"/>
    <col min="9737" max="9737" width="0" style="33" hidden="1" customWidth="1"/>
    <col min="9738" max="9738" width="23" style="33" customWidth="1"/>
    <col min="9739" max="9739" width="0" style="33" hidden="1" customWidth="1"/>
    <col min="9740" max="9740" width="23.42578125" style="33" customWidth="1"/>
    <col min="9741" max="9741" width="0" style="33" hidden="1" customWidth="1"/>
    <col min="9742" max="9742" width="21" style="33" customWidth="1"/>
    <col min="9743" max="9743" width="0" style="33" hidden="1" customWidth="1"/>
    <col min="9744" max="9744" width="22.42578125" style="33" customWidth="1"/>
    <col min="9745" max="9745" width="0" style="33" hidden="1" customWidth="1"/>
    <col min="9746" max="9746" width="26.42578125" style="33" customWidth="1"/>
    <col min="9747" max="9747" width="32.42578125" style="33" customWidth="1"/>
    <col min="9748" max="9749" width="0" style="33" hidden="1" customWidth="1"/>
    <col min="9750" max="9750" width="27.28515625" style="33" customWidth="1"/>
    <col min="9751" max="9751" width="0" style="33" hidden="1" customWidth="1"/>
    <col min="9752" max="9752" width="30.42578125" style="33" customWidth="1"/>
    <col min="9753" max="9753" width="0" style="33" hidden="1" customWidth="1"/>
    <col min="9754" max="9754" width="26.7109375" style="33" customWidth="1"/>
    <col min="9755" max="9755" width="0" style="33" hidden="1" customWidth="1"/>
    <col min="9756" max="9756" width="32.140625" style="33" customWidth="1"/>
    <col min="9757" max="9757" width="0" style="33" hidden="1" customWidth="1"/>
    <col min="9758" max="9758" width="28.28515625" style="33" customWidth="1"/>
    <col min="9759" max="9759" width="0" style="33" hidden="1" customWidth="1"/>
    <col min="9760" max="9760" width="25.42578125" style="33" customWidth="1"/>
    <col min="9761" max="9761" width="0" style="33" hidden="1" customWidth="1"/>
    <col min="9762" max="9762" width="30.140625" style="33" customWidth="1"/>
    <col min="9763" max="9763" width="0" style="33" hidden="1" customWidth="1"/>
    <col min="9764" max="9764" width="36" style="33" customWidth="1"/>
    <col min="9765" max="9765" width="0" style="33" hidden="1" customWidth="1"/>
    <col min="9766" max="9766" width="25.85546875" style="33" customWidth="1"/>
    <col min="9767" max="9767" width="0" style="33" hidden="1" customWidth="1"/>
    <col min="9768" max="9768" width="30" style="33" customWidth="1"/>
    <col min="9769" max="9769" width="0" style="33" hidden="1" customWidth="1"/>
    <col min="9770" max="9770" width="25.140625" style="33" customWidth="1"/>
    <col min="9771" max="9771" width="0" style="33" hidden="1" customWidth="1"/>
    <col min="9772" max="9772" width="25" style="33" customWidth="1"/>
    <col min="9773" max="9773" width="0" style="33" hidden="1" customWidth="1"/>
    <col min="9774" max="9774" width="23.85546875" style="33" customWidth="1"/>
    <col min="9775" max="9775" width="0" style="33" hidden="1" customWidth="1"/>
    <col min="9776" max="9776" width="24.7109375" style="33" customWidth="1"/>
    <col min="9777" max="9777" width="0" style="33" hidden="1" customWidth="1"/>
    <col min="9778" max="9778" width="24.28515625" style="33" customWidth="1"/>
    <col min="9779" max="9779" width="0" style="33" hidden="1" customWidth="1"/>
    <col min="9780" max="9780" width="24" style="33" customWidth="1"/>
    <col min="9781" max="9781" width="0" style="33" hidden="1" customWidth="1"/>
    <col min="9782" max="9782" width="24.7109375" style="33" customWidth="1"/>
    <col min="9783" max="9783" width="0" style="33" hidden="1" customWidth="1"/>
    <col min="9784" max="9784" width="22.42578125" style="33" customWidth="1"/>
    <col min="9785" max="9785" width="0" style="33" hidden="1" customWidth="1"/>
    <col min="9786" max="9786" width="25.28515625" style="33" customWidth="1"/>
    <col min="9787" max="9790" width="0" style="33" hidden="1" customWidth="1"/>
    <col min="9791" max="9791" width="23.7109375" style="33" customWidth="1"/>
    <col min="9792" max="9792" width="23" style="33" customWidth="1"/>
    <col min="9793" max="9793" width="28.42578125" style="33" customWidth="1"/>
    <col min="9794" max="9794" width="44.140625" style="33" customWidth="1"/>
    <col min="9795" max="9795" width="28.28515625" style="33" customWidth="1"/>
    <col min="9796" max="9797" width="15.7109375" style="33" customWidth="1"/>
    <col min="9798" max="9798" width="0" style="33" hidden="1" customWidth="1"/>
    <col min="9799" max="9799" width="15.7109375" style="33" customWidth="1"/>
    <col min="9800" max="9800" width="0" style="33" hidden="1" customWidth="1"/>
    <col min="9801" max="9801" width="15.7109375" style="33" customWidth="1"/>
    <col min="9802" max="9802" width="0" style="33" hidden="1" customWidth="1"/>
    <col min="9803" max="9803" width="15.7109375" style="33" customWidth="1"/>
    <col min="9804" max="9804" width="0" style="33" hidden="1" customWidth="1"/>
    <col min="9805" max="9805" width="15.7109375" style="33" customWidth="1"/>
    <col min="9806" max="9806" width="0" style="33" hidden="1" customWidth="1"/>
    <col min="9807" max="9807" width="15.7109375" style="33" customWidth="1"/>
    <col min="9808" max="9808" width="0" style="33" hidden="1" customWidth="1"/>
    <col min="9809" max="9809" width="15.7109375" style="33" customWidth="1"/>
    <col min="9810" max="9810" width="0" style="33" hidden="1" customWidth="1"/>
    <col min="9811" max="9811" width="11.42578125" style="33"/>
    <col min="9812" max="9812" width="13" style="33" customWidth="1"/>
    <col min="9813" max="9813" width="16.42578125" style="33" customWidth="1"/>
    <col min="9814" max="9817" width="15.7109375" style="33" customWidth="1"/>
    <col min="9818" max="9818" width="16.140625" style="33" customWidth="1"/>
    <col min="9819" max="9819" width="12.28515625" style="33" customWidth="1"/>
    <col min="9820" max="9820" width="14.28515625" style="33" customWidth="1"/>
    <col min="9821" max="9822" width="0" style="33" hidden="1" customWidth="1"/>
    <col min="9823" max="9823" width="13.85546875" style="33" customWidth="1"/>
    <col min="9824" max="9825" width="0" style="33" hidden="1" customWidth="1"/>
    <col min="9826" max="9827" width="12.28515625" style="33" customWidth="1"/>
    <col min="9828" max="9828" width="15.140625" style="33" customWidth="1"/>
    <col min="9829" max="9829" width="25.28515625" style="33" customWidth="1"/>
    <col min="9830" max="9840" width="17.85546875" style="33" customWidth="1"/>
    <col min="9841" max="9841" width="15.7109375" style="33" customWidth="1"/>
    <col min="9842" max="9984" width="11.42578125" style="33"/>
    <col min="9985" max="9985" width="1.42578125" style="33" customWidth="1"/>
    <col min="9986" max="9986" width="16.7109375" style="33" customWidth="1"/>
    <col min="9987" max="9987" width="71" style="33" customWidth="1"/>
    <col min="9988" max="9988" width="76.7109375" style="33" customWidth="1"/>
    <col min="9989" max="9989" width="30" style="33" customWidth="1"/>
    <col min="9990" max="9990" width="52" style="33" customWidth="1"/>
    <col min="9991" max="9991" width="45.140625" style="33" customWidth="1"/>
    <col min="9992" max="9992" width="34.42578125" style="33" customWidth="1"/>
    <col min="9993" max="9993" width="0" style="33" hidden="1" customWidth="1"/>
    <col min="9994" max="9994" width="23" style="33" customWidth="1"/>
    <col min="9995" max="9995" width="0" style="33" hidden="1" customWidth="1"/>
    <col min="9996" max="9996" width="23.42578125" style="33" customWidth="1"/>
    <col min="9997" max="9997" width="0" style="33" hidden="1" customWidth="1"/>
    <col min="9998" max="9998" width="21" style="33" customWidth="1"/>
    <col min="9999" max="9999" width="0" style="33" hidden="1" customWidth="1"/>
    <col min="10000" max="10000" width="22.42578125" style="33" customWidth="1"/>
    <col min="10001" max="10001" width="0" style="33" hidden="1" customWidth="1"/>
    <col min="10002" max="10002" width="26.42578125" style="33" customWidth="1"/>
    <col min="10003" max="10003" width="32.42578125" style="33" customWidth="1"/>
    <col min="10004" max="10005" width="0" style="33" hidden="1" customWidth="1"/>
    <col min="10006" max="10006" width="27.28515625" style="33" customWidth="1"/>
    <col min="10007" max="10007" width="0" style="33" hidden="1" customWidth="1"/>
    <col min="10008" max="10008" width="30.42578125" style="33" customWidth="1"/>
    <col min="10009" max="10009" width="0" style="33" hidden="1" customWidth="1"/>
    <col min="10010" max="10010" width="26.7109375" style="33" customWidth="1"/>
    <col min="10011" max="10011" width="0" style="33" hidden="1" customWidth="1"/>
    <col min="10012" max="10012" width="32.140625" style="33" customWidth="1"/>
    <col min="10013" max="10013" width="0" style="33" hidden="1" customWidth="1"/>
    <col min="10014" max="10014" width="28.28515625" style="33" customWidth="1"/>
    <col min="10015" max="10015" width="0" style="33" hidden="1" customWidth="1"/>
    <col min="10016" max="10016" width="25.42578125" style="33" customWidth="1"/>
    <col min="10017" max="10017" width="0" style="33" hidden="1" customWidth="1"/>
    <col min="10018" max="10018" width="30.140625" style="33" customWidth="1"/>
    <col min="10019" max="10019" width="0" style="33" hidden="1" customWidth="1"/>
    <col min="10020" max="10020" width="36" style="33" customWidth="1"/>
    <col min="10021" max="10021" width="0" style="33" hidden="1" customWidth="1"/>
    <col min="10022" max="10022" width="25.85546875" style="33" customWidth="1"/>
    <col min="10023" max="10023" width="0" style="33" hidden="1" customWidth="1"/>
    <col min="10024" max="10024" width="30" style="33" customWidth="1"/>
    <col min="10025" max="10025" width="0" style="33" hidden="1" customWidth="1"/>
    <col min="10026" max="10026" width="25.140625" style="33" customWidth="1"/>
    <col min="10027" max="10027" width="0" style="33" hidden="1" customWidth="1"/>
    <col min="10028" max="10028" width="25" style="33" customWidth="1"/>
    <col min="10029" max="10029" width="0" style="33" hidden="1" customWidth="1"/>
    <col min="10030" max="10030" width="23.85546875" style="33" customWidth="1"/>
    <col min="10031" max="10031" width="0" style="33" hidden="1" customWidth="1"/>
    <col min="10032" max="10032" width="24.7109375" style="33" customWidth="1"/>
    <col min="10033" max="10033" width="0" style="33" hidden="1" customWidth="1"/>
    <col min="10034" max="10034" width="24.28515625" style="33" customWidth="1"/>
    <col min="10035" max="10035" width="0" style="33" hidden="1" customWidth="1"/>
    <col min="10036" max="10036" width="24" style="33" customWidth="1"/>
    <col min="10037" max="10037" width="0" style="33" hidden="1" customWidth="1"/>
    <col min="10038" max="10038" width="24.7109375" style="33" customWidth="1"/>
    <col min="10039" max="10039" width="0" style="33" hidden="1" customWidth="1"/>
    <col min="10040" max="10040" width="22.42578125" style="33" customWidth="1"/>
    <col min="10041" max="10041" width="0" style="33" hidden="1" customWidth="1"/>
    <col min="10042" max="10042" width="25.28515625" style="33" customWidth="1"/>
    <col min="10043" max="10046" width="0" style="33" hidden="1" customWidth="1"/>
    <col min="10047" max="10047" width="23.7109375" style="33" customWidth="1"/>
    <col min="10048" max="10048" width="23" style="33" customWidth="1"/>
    <col min="10049" max="10049" width="28.42578125" style="33" customWidth="1"/>
    <col min="10050" max="10050" width="44.140625" style="33" customWidth="1"/>
    <col min="10051" max="10051" width="28.28515625" style="33" customWidth="1"/>
    <col min="10052" max="10053" width="15.7109375" style="33" customWidth="1"/>
    <col min="10054" max="10054" width="0" style="33" hidden="1" customWidth="1"/>
    <col min="10055" max="10055" width="15.7109375" style="33" customWidth="1"/>
    <col min="10056" max="10056" width="0" style="33" hidden="1" customWidth="1"/>
    <col min="10057" max="10057" width="15.7109375" style="33" customWidth="1"/>
    <col min="10058" max="10058" width="0" style="33" hidden="1" customWidth="1"/>
    <col min="10059" max="10059" width="15.7109375" style="33" customWidth="1"/>
    <col min="10060" max="10060" width="0" style="33" hidden="1" customWidth="1"/>
    <col min="10061" max="10061" width="15.7109375" style="33" customWidth="1"/>
    <col min="10062" max="10062" width="0" style="33" hidden="1" customWidth="1"/>
    <col min="10063" max="10063" width="15.7109375" style="33" customWidth="1"/>
    <col min="10064" max="10064" width="0" style="33" hidden="1" customWidth="1"/>
    <col min="10065" max="10065" width="15.7109375" style="33" customWidth="1"/>
    <col min="10066" max="10066" width="0" style="33" hidden="1" customWidth="1"/>
    <col min="10067" max="10067" width="11.42578125" style="33"/>
    <col min="10068" max="10068" width="13" style="33" customWidth="1"/>
    <col min="10069" max="10069" width="16.42578125" style="33" customWidth="1"/>
    <col min="10070" max="10073" width="15.7109375" style="33" customWidth="1"/>
    <col min="10074" max="10074" width="16.140625" style="33" customWidth="1"/>
    <col min="10075" max="10075" width="12.28515625" style="33" customWidth="1"/>
    <col min="10076" max="10076" width="14.28515625" style="33" customWidth="1"/>
    <col min="10077" max="10078" width="0" style="33" hidden="1" customWidth="1"/>
    <col min="10079" max="10079" width="13.85546875" style="33" customWidth="1"/>
    <col min="10080" max="10081" width="0" style="33" hidden="1" customWidth="1"/>
    <col min="10082" max="10083" width="12.28515625" style="33" customWidth="1"/>
    <col min="10084" max="10084" width="15.140625" style="33" customWidth="1"/>
    <col min="10085" max="10085" width="25.28515625" style="33" customWidth="1"/>
    <col min="10086" max="10096" width="17.85546875" style="33" customWidth="1"/>
    <col min="10097" max="10097" width="15.7109375" style="33" customWidth="1"/>
    <col min="10098" max="10240" width="11.42578125" style="33"/>
    <col min="10241" max="10241" width="1.42578125" style="33" customWidth="1"/>
    <col min="10242" max="10242" width="16.7109375" style="33" customWidth="1"/>
    <col min="10243" max="10243" width="71" style="33" customWidth="1"/>
    <col min="10244" max="10244" width="76.7109375" style="33" customWidth="1"/>
    <col min="10245" max="10245" width="30" style="33" customWidth="1"/>
    <col min="10246" max="10246" width="52" style="33" customWidth="1"/>
    <col min="10247" max="10247" width="45.140625" style="33" customWidth="1"/>
    <col min="10248" max="10248" width="34.42578125" style="33" customWidth="1"/>
    <col min="10249" max="10249" width="0" style="33" hidden="1" customWidth="1"/>
    <col min="10250" max="10250" width="23" style="33" customWidth="1"/>
    <col min="10251" max="10251" width="0" style="33" hidden="1" customWidth="1"/>
    <col min="10252" max="10252" width="23.42578125" style="33" customWidth="1"/>
    <col min="10253" max="10253" width="0" style="33" hidden="1" customWidth="1"/>
    <col min="10254" max="10254" width="21" style="33" customWidth="1"/>
    <col min="10255" max="10255" width="0" style="33" hidden="1" customWidth="1"/>
    <col min="10256" max="10256" width="22.42578125" style="33" customWidth="1"/>
    <col min="10257" max="10257" width="0" style="33" hidden="1" customWidth="1"/>
    <col min="10258" max="10258" width="26.42578125" style="33" customWidth="1"/>
    <col min="10259" max="10259" width="32.42578125" style="33" customWidth="1"/>
    <col min="10260" max="10261" width="0" style="33" hidden="1" customWidth="1"/>
    <col min="10262" max="10262" width="27.28515625" style="33" customWidth="1"/>
    <col min="10263" max="10263" width="0" style="33" hidden="1" customWidth="1"/>
    <col min="10264" max="10264" width="30.42578125" style="33" customWidth="1"/>
    <col min="10265" max="10265" width="0" style="33" hidden="1" customWidth="1"/>
    <col min="10266" max="10266" width="26.7109375" style="33" customWidth="1"/>
    <col min="10267" max="10267" width="0" style="33" hidden="1" customWidth="1"/>
    <col min="10268" max="10268" width="32.140625" style="33" customWidth="1"/>
    <col min="10269" max="10269" width="0" style="33" hidden="1" customWidth="1"/>
    <col min="10270" max="10270" width="28.28515625" style="33" customWidth="1"/>
    <col min="10271" max="10271" width="0" style="33" hidden="1" customWidth="1"/>
    <col min="10272" max="10272" width="25.42578125" style="33" customWidth="1"/>
    <col min="10273" max="10273" width="0" style="33" hidden="1" customWidth="1"/>
    <col min="10274" max="10274" width="30.140625" style="33" customWidth="1"/>
    <col min="10275" max="10275" width="0" style="33" hidden="1" customWidth="1"/>
    <col min="10276" max="10276" width="36" style="33" customWidth="1"/>
    <col min="10277" max="10277" width="0" style="33" hidden="1" customWidth="1"/>
    <col min="10278" max="10278" width="25.85546875" style="33" customWidth="1"/>
    <col min="10279" max="10279" width="0" style="33" hidden="1" customWidth="1"/>
    <col min="10280" max="10280" width="30" style="33" customWidth="1"/>
    <col min="10281" max="10281" width="0" style="33" hidden="1" customWidth="1"/>
    <col min="10282" max="10282" width="25.140625" style="33" customWidth="1"/>
    <col min="10283" max="10283" width="0" style="33" hidden="1" customWidth="1"/>
    <col min="10284" max="10284" width="25" style="33" customWidth="1"/>
    <col min="10285" max="10285" width="0" style="33" hidden="1" customWidth="1"/>
    <col min="10286" max="10286" width="23.85546875" style="33" customWidth="1"/>
    <col min="10287" max="10287" width="0" style="33" hidden="1" customWidth="1"/>
    <col min="10288" max="10288" width="24.7109375" style="33" customWidth="1"/>
    <col min="10289" max="10289" width="0" style="33" hidden="1" customWidth="1"/>
    <col min="10290" max="10290" width="24.28515625" style="33" customWidth="1"/>
    <col min="10291" max="10291" width="0" style="33" hidden="1" customWidth="1"/>
    <col min="10292" max="10292" width="24" style="33" customWidth="1"/>
    <col min="10293" max="10293" width="0" style="33" hidden="1" customWidth="1"/>
    <col min="10294" max="10294" width="24.7109375" style="33" customWidth="1"/>
    <col min="10295" max="10295" width="0" style="33" hidden="1" customWidth="1"/>
    <col min="10296" max="10296" width="22.42578125" style="33" customWidth="1"/>
    <col min="10297" max="10297" width="0" style="33" hidden="1" customWidth="1"/>
    <col min="10298" max="10298" width="25.28515625" style="33" customWidth="1"/>
    <col min="10299" max="10302" width="0" style="33" hidden="1" customWidth="1"/>
    <col min="10303" max="10303" width="23.7109375" style="33" customWidth="1"/>
    <col min="10304" max="10304" width="23" style="33" customWidth="1"/>
    <col min="10305" max="10305" width="28.42578125" style="33" customWidth="1"/>
    <col min="10306" max="10306" width="44.140625" style="33" customWidth="1"/>
    <col min="10307" max="10307" width="28.28515625" style="33" customWidth="1"/>
    <col min="10308" max="10309" width="15.7109375" style="33" customWidth="1"/>
    <col min="10310" max="10310" width="0" style="33" hidden="1" customWidth="1"/>
    <col min="10311" max="10311" width="15.7109375" style="33" customWidth="1"/>
    <col min="10312" max="10312" width="0" style="33" hidden="1" customWidth="1"/>
    <col min="10313" max="10313" width="15.7109375" style="33" customWidth="1"/>
    <col min="10314" max="10314" width="0" style="33" hidden="1" customWidth="1"/>
    <col min="10315" max="10315" width="15.7109375" style="33" customWidth="1"/>
    <col min="10316" max="10316" width="0" style="33" hidden="1" customWidth="1"/>
    <col min="10317" max="10317" width="15.7109375" style="33" customWidth="1"/>
    <col min="10318" max="10318" width="0" style="33" hidden="1" customWidth="1"/>
    <col min="10319" max="10319" width="15.7109375" style="33" customWidth="1"/>
    <col min="10320" max="10320" width="0" style="33" hidden="1" customWidth="1"/>
    <col min="10321" max="10321" width="15.7109375" style="33" customWidth="1"/>
    <col min="10322" max="10322" width="0" style="33" hidden="1" customWidth="1"/>
    <col min="10323" max="10323" width="11.42578125" style="33"/>
    <col min="10324" max="10324" width="13" style="33" customWidth="1"/>
    <col min="10325" max="10325" width="16.42578125" style="33" customWidth="1"/>
    <col min="10326" max="10329" width="15.7109375" style="33" customWidth="1"/>
    <col min="10330" max="10330" width="16.140625" style="33" customWidth="1"/>
    <col min="10331" max="10331" width="12.28515625" style="33" customWidth="1"/>
    <col min="10332" max="10332" width="14.28515625" style="33" customWidth="1"/>
    <col min="10333" max="10334" width="0" style="33" hidden="1" customWidth="1"/>
    <col min="10335" max="10335" width="13.85546875" style="33" customWidth="1"/>
    <col min="10336" max="10337" width="0" style="33" hidden="1" customWidth="1"/>
    <col min="10338" max="10339" width="12.28515625" style="33" customWidth="1"/>
    <col min="10340" max="10340" width="15.140625" style="33" customWidth="1"/>
    <col min="10341" max="10341" width="25.28515625" style="33" customWidth="1"/>
    <col min="10342" max="10352" width="17.85546875" style="33" customWidth="1"/>
    <col min="10353" max="10353" width="15.7109375" style="33" customWidth="1"/>
    <col min="10354" max="10496" width="11.42578125" style="33"/>
    <col min="10497" max="10497" width="1.42578125" style="33" customWidth="1"/>
    <col min="10498" max="10498" width="16.7109375" style="33" customWidth="1"/>
    <col min="10499" max="10499" width="71" style="33" customWidth="1"/>
    <col min="10500" max="10500" width="76.7109375" style="33" customWidth="1"/>
    <col min="10501" max="10501" width="30" style="33" customWidth="1"/>
    <col min="10502" max="10502" width="52" style="33" customWidth="1"/>
    <col min="10503" max="10503" width="45.140625" style="33" customWidth="1"/>
    <col min="10504" max="10504" width="34.42578125" style="33" customWidth="1"/>
    <col min="10505" max="10505" width="0" style="33" hidden="1" customWidth="1"/>
    <col min="10506" max="10506" width="23" style="33" customWidth="1"/>
    <col min="10507" max="10507" width="0" style="33" hidden="1" customWidth="1"/>
    <col min="10508" max="10508" width="23.42578125" style="33" customWidth="1"/>
    <col min="10509" max="10509" width="0" style="33" hidden="1" customWidth="1"/>
    <col min="10510" max="10510" width="21" style="33" customWidth="1"/>
    <col min="10511" max="10511" width="0" style="33" hidden="1" customWidth="1"/>
    <col min="10512" max="10512" width="22.42578125" style="33" customWidth="1"/>
    <col min="10513" max="10513" width="0" style="33" hidden="1" customWidth="1"/>
    <col min="10514" max="10514" width="26.42578125" style="33" customWidth="1"/>
    <col min="10515" max="10515" width="32.42578125" style="33" customWidth="1"/>
    <col min="10516" max="10517" width="0" style="33" hidden="1" customWidth="1"/>
    <col min="10518" max="10518" width="27.28515625" style="33" customWidth="1"/>
    <col min="10519" max="10519" width="0" style="33" hidden="1" customWidth="1"/>
    <col min="10520" max="10520" width="30.42578125" style="33" customWidth="1"/>
    <col min="10521" max="10521" width="0" style="33" hidden="1" customWidth="1"/>
    <col min="10522" max="10522" width="26.7109375" style="33" customWidth="1"/>
    <col min="10523" max="10523" width="0" style="33" hidden="1" customWidth="1"/>
    <col min="10524" max="10524" width="32.140625" style="33" customWidth="1"/>
    <col min="10525" max="10525" width="0" style="33" hidden="1" customWidth="1"/>
    <col min="10526" max="10526" width="28.28515625" style="33" customWidth="1"/>
    <col min="10527" max="10527" width="0" style="33" hidden="1" customWidth="1"/>
    <col min="10528" max="10528" width="25.42578125" style="33" customWidth="1"/>
    <col min="10529" max="10529" width="0" style="33" hidden="1" customWidth="1"/>
    <col min="10530" max="10530" width="30.140625" style="33" customWidth="1"/>
    <col min="10531" max="10531" width="0" style="33" hidden="1" customWidth="1"/>
    <col min="10532" max="10532" width="36" style="33" customWidth="1"/>
    <col min="10533" max="10533" width="0" style="33" hidden="1" customWidth="1"/>
    <col min="10534" max="10534" width="25.85546875" style="33" customWidth="1"/>
    <col min="10535" max="10535" width="0" style="33" hidden="1" customWidth="1"/>
    <col min="10536" max="10536" width="30" style="33" customWidth="1"/>
    <col min="10537" max="10537" width="0" style="33" hidden="1" customWidth="1"/>
    <col min="10538" max="10538" width="25.140625" style="33" customWidth="1"/>
    <col min="10539" max="10539" width="0" style="33" hidden="1" customWidth="1"/>
    <col min="10540" max="10540" width="25" style="33" customWidth="1"/>
    <col min="10541" max="10541" width="0" style="33" hidden="1" customWidth="1"/>
    <col min="10542" max="10542" width="23.85546875" style="33" customWidth="1"/>
    <col min="10543" max="10543" width="0" style="33" hidden="1" customWidth="1"/>
    <col min="10544" max="10544" width="24.7109375" style="33" customWidth="1"/>
    <col min="10545" max="10545" width="0" style="33" hidden="1" customWidth="1"/>
    <col min="10546" max="10546" width="24.28515625" style="33" customWidth="1"/>
    <col min="10547" max="10547" width="0" style="33" hidden="1" customWidth="1"/>
    <col min="10548" max="10548" width="24" style="33" customWidth="1"/>
    <col min="10549" max="10549" width="0" style="33" hidden="1" customWidth="1"/>
    <col min="10550" max="10550" width="24.7109375" style="33" customWidth="1"/>
    <col min="10551" max="10551" width="0" style="33" hidden="1" customWidth="1"/>
    <col min="10552" max="10552" width="22.42578125" style="33" customWidth="1"/>
    <col min="10553" max="10553" width="0" style="33" hidden="1" customWidth="1"/>
    <col min="10554" max="10554" width="25.28515625" style="33" customWidth="1"/>
    <col min="10555" max="10558" width="0" style="33" hidden="1" customWidth="1"/>
    <col min="10559" max="10559" width="23.7109375" style="33" customWidth="1"/>
    <col min="10560" max="10560" width="23" style="33" customWidth="1"/>
    <col min="10561" max="10561" width="28.42578125" style="33" customWidth="1"/>
    <col min="10562" max="10562" width="44.140625" style="33" customWidth="1"/>
    <col min="10563" max="10563" width="28.28515625" style="33" customWidth="1"/>
    <col min="10564" max="10565" width="15.7109375" style="33" customWidth="1"/>
    <col min="10566" max="10566" width="0" style="33" hidden="1" customWidth="1"/>
    <col min="10567" max="10567" width="15.7109375" style="33" customWidth="1"/>
    <col min="10568" max="10568" width="0" style="33" hidden="1" customWidth="1"/>
    <col min="10569" max="10569" width="15.7109375" style="33" customWidth="1"/>
    <col min="10570" max="10570" width="0" style="33" hidden="1" customWidth="1"/>
    <col min="10571" max="10571" width="15.7109375" style="33" customWidth="1"/>
    <col min="10572" max="10572" width="0" style="33" hidden="1" customWidth="1"/>
    <col min="10573" max="10573" width="15.7109375" style="33" customWidth="1"/>
    <col min="10574" max="10574" width="0" style="33" hidden="1" customWidth="1"/>
    <col min="10575" max="10575" width="15.7109375" style="33" customWidth="1"/>
    <col min="10576" max="10576" width="0" style="33" hidden="1" customWidth="1"/>
    <col min="10577" max="10577" width="15.7109375" style="33" customWidth="1"/>
    <col min="10578" max="10578" width="0" style="33" hidden="1" customWidth="1"/>
    <col min="10579" max="10579" width="11.42578125" style="33"/>
    <col min="10580" max="10580" width="13" style="33" customWidth="1"/>
    <col min="10581" max="10581" width="16.42578125" style="33" customWidth="1"/>
    <col min="10582" max="10585" width="15.7109375" style="33" customWidth="1"/>
    <col min="10586" max="10586" width="16.140625" style="33" customWidth="1"/>
    <col min="10587" max="10587" width="12.28515625" style="33" customWidth="1"/>
    <col min="10588" max="10588" width="14.28515625" style="33" customWidth="1"/>
    <col min="10589" max="10590" width="0" style="33" hidden="1" customWidth="1"/>
    <col min="10591" max="10591" width="13.85546875" style="33" customWidth="1"/>
    <col min="10592" max="10593" width="0" style="33" hidden="1" customWidth="1"/>
    <col min="10594" max="10595" width="12.28515625" style="33" customWidth="1"/>
    <col min="10596" max="10596" width="15.140625" style="33" customWidth="1"/>
    <col min="10597" max="10597" width="25.28515625" style="33" customWidth="1"/>
    <col min="10598" max="10608" width="17.85546875" style="33" customWidth="1"/>
    <col min="10609" max="10609" width="15.7109375" style="33" customWidth="1"/>
    <col min="10610" max="10752" width="11.42578125" style="33"/>
    <col min="10753" max="10753" width="1.42578125" style="33" customWidth="1"/>
    <col min="10754" max="10754" width="16.7109375" style="33" customWidth="1"/>
    <col min="10755" max="10755" width="71" style="33" customWidth="1"/>
    <col min="10756" max="10756" width="76.7109375" style="33" customWidth="1"/>
    <col min="10757" max="10757" width="30" style="33" customWidth="1"/>
    <col min="10758" max="10758" width="52" style="33" customWidth="1"/>
    <col min="10759" max="10759" width="45.140625" style="33" customWidth="1"/>
    <col min="10760" max="10760" width="34.42578125" style="33" customWidth="1"/>
    <col min="10761" max="10761" width="0" style="33" hidden="1" customWidth="1"/>
    <col min="10762" max="10762" width="23" style="33" customWidth="1"/>
    <col min="10763" max="10763" width="0" style="33" hidden="1" customWidth="1"/>
    <col min="10764" max="10764" width="23.42578125" style="33" customWidth="1"/>
    <col min="10765" max="10765" width="0" style="33" hidden="1" customWidth="1"/>
    <col min="10766" max="10766" width="21" style="33" customWidth="1"/>
    <col min="10767" max="10767" width="0" style="33" hidden="1" customWidth="1"/>
    <col min="10768" max="10768" width="22.42578125" style="33" customWidth="1"/>
    <col min="10769" max="10769" width="0" style="33" hidden="1" customWidth="1"/>
    <col min="10770" max="10770" width="26.42578125" style="33" customWidth="1"/>
    <col min="10771" max="10771" width="32.42578125" style="33" customWidth="1"/>
    <col min="10772" max="10773" width="0" style="33" hidden="1" customWidth="1"/>
    <col min="10774" max="10774" width="27.28515625" style="33" customWidth="1"/>
    <col min="10775" max="10775" width="0" style="33" hidden="1" customWidth="1"/>
    <col min="10776" max="10776" width="30.42578125" style="33" customWidth="1"/>
    <col min="10777" max="10777" width="0" style="33" hidden="1" customWidth="1"/>
    <col min="10778" max="10778" width="26.7109375" style="33" customWidth="1"/>
    <col min="10779" max="10779" width="0" style="33" hidden="1" customWidth="1"/>
    <col min="10780" max="10780" width="32.140625" style="33" customWidth="1"/>
    <col min="10781" max="10781" width="0" style="33" hidden="1" customWidth="1"/>
    <col min="10782" max="10782" width="28.28515625" style="33" customWidth="1"/>
    <col min="10783" max="10783" width="0" style="33" hidden="1" customWidth="1"/>
    <col min="10784" max="10784" width="25.42578125" style="33" customWidth="1"/>
    <col min="10785" max="10785" width="0" style="33" hidden="1" customWidth="1"/>
    <col min="10786" max="10786" width="30.140625" style="33" customWidth="1"/>
    <col min="10787" max="10787" width="0" style="33" hidden="1" customWidth="1"/>
    <col min="10788" max="10788" width="36" style="33" customWidth="1"/>
    <col min="10789" max="10789" width="0" style="33" hidden="1" customWidth="1"/>
    <col min="10790" max="10790" width="25.85546875" style="33" customWidth="1"/>
    <col min="10791" max="10791" width="0" style="33" hidden="1" customWidth="1"/>
    <col min="10792" max="10792" width="30" style="33" customWidth="1"/>
    <col min="10793" max="10793" width="0" style="33" hidden="1" customWidth="1"/>
    <col min="10794" max="10794" width="25.140625" style="33" customWidth="1"/>
    <col min="10795" max="10795" width="0" style="33" hidden="1" customWidth="1"/>
    <col min="10796" max="10796" width="25" style="33" customWidth="1"/>
    <col min="10797" max="10797" width="0" style="33" hidden="1" customWidth="1"/>
    <col min="10798" max="10798" width="23.85546875" style="33" customWidth="1"/>
    <col min="10799" max="10799" width="0" style="33" hidden="1" customWidth="1"/>
    <col min="10800" max="10800" width="24.7109375" style="33" customWidth="1"/>
    <col min="10801" max="10801" width="0" style="33" hidden="1" customWidth="1"/>
    <col min="10802" max="10802" width="24.28515625" style="33" customWidth="1"/>
    <col min="10803" max="10803" width="0" style="33" hidden="1" customWidth="1"/>
    <col min="10804" max="10804" width="24" style="33" customWidth="1"/>
    <col min="10805" max="10805" width="0" style="33" hidden="1" customWidth="1"/>
    <col min="10806" max="10806" width="24.7109375" style="33" customWidth="1"/>
    <col min="10807" max="10807" width="0" style="33" hidden="1" customWidth="1"/>
    <col min="10808" max="10808" width="22.42578125" style="33" customWidth="1"/>
    <col min="10809" max="10809" width="0" style="33" hidden="1" customWidth="1"/>
    <col min="10810" max="10810" width="25.28515625" style="33" customWidth="1"/>
    <col min="10811" max="10814" width="0" style="33" hidden="1" customWidth="1"/>
    <col min="10815" max="10815" width="23.7109375" style="33" customWidth="1"/>
    <col min="10816" max="10816" width="23" style="33" customWidth="1"/>
    <col min="10817" max="10817" width="28.42578125" style="33" customWidth="1"/>
    <col min="10818" max="10818" width="44.140625" style="33" customWidth="1"/>
    <col min="10819" max="10819" width="28.28515625" style="33" customWidth="1"/>
    <col min="10820" max="10821" width="15.7109375" style="33" customWidth="1"/>
    <col min="10822" max="10822" width="0" style="33" hidden="1" customWidth="1"/>
    <col min="10823" max="10823" width="15.7109375" style="33" customWidth="1"/>
    <col min="10824" max="10824" width="0" style="33" hidden="1" customWidth="1"/>
    <col min="10825" max="10825" width="15.7109375" style="33" customWidth="1"/>
    <col min="10826" max="10826" width="0" style="33" hidden="1" customWidth="1"/>
    <col min="10827" max="10827" width="15.7109375" style="33" customWidth="1"/>
    <col min="10828" max="10828" width="0" style="33" hidden="1" customWidth="1"/>
    <col min="10829" max="10829" width="15.7109375" style="33" customWidth="1"/>
    <col min="10830" max="10830" width="0" style="33" hidden="1" customWidth="1"/>
    <col min="10831" max="10831" width="15.7109375" style="33" customWidth="1"/>
    <col min="10832" max="10832" width="0" style="33" hidden="1" customWidth="1"/>
    <col min="10833" max="10833" width="15.7109375" style="33" customWidth="1"/>
    <col min="10834" max="10834" width="0" style="33" hidden="1" customWidth="1"/>
    <col min="10835" max="10835" width="11.42578125" style="33"/>
    <col min="10836" max="10836" width="13" style="33" customWidth="1"/>
    <col min="10837" max="10837" width="16.42578125" style="33" customWidth="1"/>
    <col min="10838" max="10841" width="15.7109375" style="33" customWidth="1"/>
    <col min="10842" max="10842" width="16.140625" style="33" customWidth="1"/>
    <col min="10843" max="10843" width="12.28515625" style="33" customWidth="1"/>
    <col min="10844" max="10844" width="14.28515625" style="33" customWidth="1"/>
    <col min="10845" max="10846" width="0" style="33" hidden="1" customWidth="1"/>
    <col min="10847" max="10847" width="13.85546875" style="33" customWidth="1"/>
    <col min="10848" max="10849" width="0" style="33" hidden="1" customWidth="1"/>
    <col min="10850" max="10851" width="12.28515625" style="33" customWidth="1"/>
    <col min="10852" max="10852" width="15.140625" style="33" customWidth="1"/>
    <col min="10853" max="10853" width="25.28515625" style="33" customWidth="1"/>
    <col min="10854" max="10864" width="17.85546875" style="33" customWidth="1"/>
    <col min="10865" max="10865" width="15.7109375" style="33" customWidth="1"/>
    <col min="10866" max="11008" width="11.42578125" style="33"/>
    <col min="11009" max="11009" width="1.42578125" style="33" customWidth="1"/>
    <col min="11010" max="11010" width="16.7109375" style="33" customWidth="1"/>
    <col min="11011" max="11011" width="71" style="33" customWidth="1"/>
    <col min="11012" max="11012" width="76.7109375" style="33" customWidth="1"/>
    <col min="11013" max="11013" width="30" style="33" customWidth="1"/>
    <col min="11014" max="11014" width="52" style="33" customWidth="1"/>
    <col min="11015" max="11015" width="45.140625" style="33" customWidth="1"/>
    <col min="11016" max="11016" width="34.42578125" style="33" customWidth="1"/>
    <col min="11017" max="11017" width="0" style="33" hidden="1" customWidth="1"/>
    <col min="11018" max="11018" width="23" style="33" customWidth="1"/>
    <col min="11019" max="11019" width="0" style="33" hidden="1" customWidth="1"/>
    <col min="11020" max="11020" width="23.42578125" style="33" customWidth="1"/>
    <col min="11021" max="11021" width="0" style="33" hidden="1" customWidth="1"/>
    <col min="11022" max="11022" width="21" style="33" customWidth="1"/>
    <col min="11023" max="11023" width="0" style="33" hidden="1" customWidth="1"/>
    <col min="11024" max="11024" width="22.42578125" style="33" customWidth="1"/>
    <col min="11025" max="11025" width="0" style="33" hidden="1" customWidth="1"/>
    <col min="11026" max="11026" width="26.42578125" style="33" customWidth="1"/>
    <col min="11027" max="11027" width="32.42578125" style="33" customWidth="1"/>
    <col min="11028" max="11029" width="0" style="33" hidden="1" customWidth="1"/>
    <col min="11030" max="11030" width="27.28515625" style="33" customWidth="1"/>
    <col min="11031" max="11031" width="0" style="33" hidden="1" customWidth="1"/>
    <col min="11032" max="11032" width="30.42578125" style="33" customWidth="1"/>
    <col min="11033" max="11033" width="0" style="33" hidden="1" customWidth="1"/>
    <col min="11034" max="11034" width="26.7109375" style="33" customWidth="1"/>
    <col min="11035" max="11035" width="0" style="33" hidden="1" customWidth="1"/>
    <col min="11036" max="11036" width="32.140625" style="33" customWidth="1"/>
    <col min="11037" max="11037" width="0" style="33" hidden="1" customWidth="1"/>
    <col min="11038" max="11038" width="28.28515625" style="33" customWidth="1"/>
    <col min="11039" max="11039" width="0" style="33" hidden="1" customWidth="1"/>
    <col min="11040" max="11040" width="25.42578125" style="33" customWidth="1"/>
    <col min="11041" max="11041" width="0" style="33" hidden="1" customWidth="1"/>
    <col min="11042" max="11042" width="30.140625" style="33" customWidth="1"/>
    <col min="11043" max="11043" width="0" style="33" hidden="1" customWidth="1"/>
    <col min="11044" max="11044" width="36" style="33" customWidth="1"/>
    <col min="11045" max="11045" width="0" style="33" hidden="1" customWidth="1"/>
    <col min="11046" max="11046" width="25.85546875" style="33" customWidth="1"/>
    <col min="11047" max="11047" width="0" style="33" hidden="1" customWidth="1"/>
    <col min="11048" max="11048" width="30" style="33" customWidth="1"/>
    <col min="11049" max="11049" width="0" style="33" hidden="1" customWidth="1"/>
    <col min="11050" max="11050" width="25.140625" style="33" customWidth="1"/>
    <col min="11051" max="11051" width="0" style="33" hidden="1" customWidth="1"/>
    <col min="11052" max="11052" width="25" style="33" customWidth="1"/>
    <col min="11053" max="11053" width="0" style="33" hidden="1" customWidth="1"/>
    <col min="11054" max="11054" width="23.85546875" style="33" customWidth="1"/>
    <col min="11055" max="11055" width="0" style="33" hidden="1" customWidth="1"/>
    <col min="11056" max="11056" width="24.7109375" style="33" customWidth="1"/>
    <col min="11057" max="11057" width="0" style="33" hidden="1" customWidth="1"/>
    <col min="11058" max="11058" width="24.28515625" style="33" customWidth="1"/>
    <col min="11059" max="11059" width="0" style="33" hidden="1" customWidth="1"/>
    <col min="11060" max="11060" width="24" style="33" customWidth="1"/>
    <col min="11061" max="11061" width="0" style="33" hidden="1" customWidth="1"/>
    <col min="11062" max="11062" width="24.7109375" style="33" customWidth="1"/>
    <col min="11063" max="11063" width="0" style="33" hidden="1" customWidth="1"/>
    <col min="11064" max="11064" width="22.42578125" style="33" customWidth="1"/>
    <col min="11065" max="11065" width="0" style="33" hidden="1" customWidth="1"/>
    <col min="11066" max="11066" width="25.28515625" style="33" customWidth="1"/>
    <col min="11067" max="11070" width="0" style="33" hidden="1" customWidth="1"/>
    <col min="11071" max="11071" width="23.7109375" style="33" customWidth="1"/>
    <col min="11072" max="11072" width="23" style="33" customWidth="1"/>
    <col min="11073" max="11073" width="28.42578125" style="33" customWidth="1"/>
    <col min="11074" max="11074" width="44.140625" style="33" customWidth="1"/>
    <col min="11075" max="11075" width="28.28515625" style="33" customWidth="1"/>
    <col min="11076" max="11077" width="15.7109375" style="33" customWidth="1"/>
    <col min="11078" max="11078" width="0" style="33" hidden="1" customWidth="1"/>
    <col min="11079" max="11079" width="15.7109375" style="33" customWidth="1"/>
    <col min="11080" max="11080" width="0" style="33" hidden="1" customWidth="1"/>
    <col min="11081" max="11081" width="15.7109375" style="33" customWidth="1"/>
    <col min="11082" max="11082" width="0" style="33" hidden="1" customWidth="1"/>
    <col min="11083" max="11083" width="15.7109375" style="33" customWidth="1"/>
    <col min="11084" max="11084" width="0" style="33" hidden="1" customWidth="1"/>
    <col min="11085" max="11085" width="15.7109375" style="33" customWidth="1"/>
    <col min="11086" max="11086" width="0" style="33" hidden="1" customWidth="1"/>
    <col min="11087" max="11087" width="15.7109375" style="33" customWidth="1"/>
    <col min="11088" max="11088" width="0" style="33" hidden="1" customWidth="1"/>
    <col min="11089" max="11089" width="15.7109375" style="33" customWidth="1"/>
    <col min="11090" max="11090" width="0" style="33" hidden="1" customWidth="1"/>
    <col min="11091" max="11091" width="11.42578125" style="33"/>
    <col min="11092" max="11092" width="13" style="33" customWidth="1"/>
    <col min="11093" max="11093" width="16.42578125" style="33" customWidth="1"/>
    <col min="11094" max="11097" width="15.7109375" style="33" customWidth="1"/>
    <col min="11098" max="11098" width="16.140625" style="33" customWidth="1"/>
    <col min="11099" max="11099" width="12.28515625" style="33" customWidth="1"/>
    <col min="11100" max="11100" width="14.28515625" style="33" customWidth="1"/>
    <col min="11101" max="11102" width="0" style="33" hidden="1" customWidth="1"/>
    <col min="11103" max="11103" width="13.85546875" style="33" customWidth="1"/>
    <col min="11104" max="11105" width="0" style="33" hidden="1" customWidth="1"/>
    <col min="11106" max="11107" width="12.28515625" style="33" customWidth="1"/>
    <col min="11108" max="11108" width="15.140625" style="33" customWidth="1"/>
    <col min="11109" max="11109" width="25.28515625" style="33" customWidth="1"/>
    <col min="11110" max="11120" width="17.85546875" style="33" customWidth="1"/>
    <col min="11121" max="11121" width="15.7109375" style="33" customWidth="1"/>
    <col min="11122" max="11264" width="11.42578125" style="33"/>
    <col min="11265" max="11265" width="1.42578125" style="33" customWidth="1"/>
    <col min="11266" max="11266" width="16.7109375" style="33" customWidth="1"/>
    <col min="11267" max="11267" width="71" style="33" customWidth="1"/>
    <col min="11268" max="11268" width="76.7109375" style="33" customWidth="1"/>
    <col min="11269" max="11269" width="30" style="33" customWidth="1"/>
    <col min="11270" max="11270" width="52" style="33" customWidth="1"/>
    <col min="11271" max="11271" width="45.140625" style="33" customWidth="1"/>
    <col min="11272" max="11272" width="34.42578125" style="33" customWidth="1"/>
    <col min="11273" max="11273" width="0" style="33" hidden="1" customWidth="1"/>
    <col min="11274" max="11274" width="23" style="33" customWidth="1"/>
    <col min="11275" max="11275" width="0" style="33" hidden="1" customWidth="1"/>
    <col min="11276" max="11276" width="23.42578125" style="33" customWidth="1"/>
    <col min="11277" max="11277" width="0" style="33" hidden="1" customWidth="1"/>
    <col min="11278" max="11278" width="21" style="33" customWidth="1"/>
    <col min="11279" max="11279" width="0" style="33" hidden="1" customWidth="1"/>
    <col min="11280" max="11280" width="22.42578125" style="33" customWidth="1"/>
    <col min="11281" max="11281" width="0" style="33" hidden="1" customWidth="1"/>
    <col min="11282" max="11282" width="26.42578125" style="33" customWidth="1"/>
    <col min="11283" max="11283" width="32.42578125" style="33" customWidth="1"/>
    <col min="11284" max="11285" width="0" style="33" hidden="1" customWidth="1"/>
    <col min="11286" max="11286" width="27.28515625" style="33" customWidth="1"/>
    <col min="11287" max="11287" width="0" style="33" hidden="1" customWidth="1"/>
    <col min="11288" max="11288" width="30.42578125" style="33" customWidth="1"/>
    <col min="11289" max="11289" width="0" style="33" hidden="1" customWidth="1"/>
    <col min="11290" max="11290" width="26.7109375" style="33" customWidth="1"/>
    <col min="11291" max="11291" width="0" style="33" hidden="1" customWidth="1"/>
    <col min="11292" max="11292" width="32.140625" style="33" customWidth="1"/>
    <col min="11293" max="11293" width="0" style="33" hidden="1" customWidth="1"/>
    <col min="11294" max="11294" width="28.28515625" style="33" customWidth="1"/>
    <col min="11295" max="11295" width="0" style="33" hidden="1" customWidth="1"/>
    <col min="11296" max="11296" width="25.42578125" style="33" customWidth="1"/>
    <col min="11297" max="11297" width="0" style="33" hidden="1" customWidth="1"/>
    <col min="11298" max="11298" width="30.140625" style="33" customWidth="1"/>
    <col min="11299" max="11299" width="0" style="33" hidden="1" customWidth="1"/>
    <col min="11300" max="11300" width="36" style="33" customWidth="1"/>
    <col min="11301" max="11301" width="0" style="33" hidden="1" customWidth="1"/>
    <col min="11302" max="11302" width="25.85546875" style="33" customWidth="1"/>
    <col min="11303" max="11303" width="0" style="33" hidden="1" customWidth="1"/>
    <col min="11304" max="11304" width="30" style="33" customWidth="1"/>
    <col min="11305" max="11305" width="0" style="33" hidden="1" customWidth="1"/>
    <col min="11306" max="11306" width="25.140625" style="33" customWidth="1"/>
    <col min="11307" max="11307" width="0" style="33" hidden="1" customWidth="1"/>
    <col min="11308" max="11308" width="25" style="33" customWidth="1"/>
    <col min="11309" max="11309" width="0" style="33" hidden="1" customWidth="1"/>
    <col min="11310" max="11310" width="23.85546875" style="33" customWidth="1"/>
    <col min="11311" max="11311" width="0" style="33" hidden="1" customWidth="1"/>
    <col min="11312" max="11312" width="24.7109375" style="33" customWidth="1"/>
    <col min="11313" max="11313" width="0" style="33" hidden="1" customWidth="1"/>
    <col min="11314" max="11314" width="24.28515625" style="33" customWidth="1"/>
    <col min="11315" max="11315" width="0" style="33" hidden="1" customWidth="1"/>
    <col min="11316" max="11316" width="24" style="33" customWidth="1"/>
    <col min="11317" max="11317" width="0" style="33" hidden="1" customWidth="1"/>
    <col min="11318" max="11318" width="24.7109375" style="33" customWidth="1"/>
    <col min="11319" max="11319" width="0" style="33" hidden="1" customWidth="1"/>
    <col min="11320" max="11320" width="22.42578125" style="33" customWidth="1"/>
    <col min="11321" max="11321" width="0" style="33" hidden="1" customWidth="1"/>
    <col min="11322" max="11322" width="25.28515625" style="33" customWidth="1"/>
    <col min="11323" max="11326" width="0" style="33" hidden="1" customWidth="1"/>
    <col min="11327" max="11327" width="23.7109375" style="33" customWidth="1"/>
    <col min="11328" max="11328" width="23" style="33" customWidth="1"/>
    <col min="11329" max="11329" width="28.42578125" style="33" customWidth="1"/>
    <col min="11330" max="11330" width="44.140625" style="33" customWidth="1"/>
    <col min="11331" max="11331" width="28.28515625" style="33" customWidth="1"/>
    <col min="11332" max="11333" width="15.7109375" style="33" customWidth="1"/>
    <col min="11334" max="11334" width="0" style="33" hidden="1" customWidth="1"/>
    <col min="11335" max="11335" width="15.7109375" style="33" customWidth="1"/>
    <col min="11336" max="11336" width="0" style="33" hidden="1" customWidth="1"/>
    <col min="11337" max="11337" width="15.7109375" style="33" customWidth="1"/>
    <col min="11338" max="11338" width="0" style="33" hidden="1" customWidth="1"/>
    <col min="11339" max="11339" width="15.7109375" style="33" customWidth="1"/>
    <col min="11340" max="11340" width="0" style="33" hidden="1" customWidth="1"/>
    <col min="11341" max="11341" width="15.7109375" style="33" customWidth="1"/>
    <col min="11342" max="11342" width="0" style="33" hidden="1" customWidth="1"/>
    <col min="11343" max="11343" width="15.7109375" style="33" customWidth="1"/>
    <col min="11344" max="11344" width="0" style="33" hidden="1" customWidth="1"/>
    <col min="11345" max="11345" width="15.7109375" style="33" customWidth="1"/>
    <col min="11346" max="11346" width="0" style="33" hidden="1" customWidth="1"/>
    <col min="11347" max="11347" width="11.42578125" style="33"/>
    <col min="11348" max="11348" width="13" style="33" customWidth="1"/>
    <col min="11349" max="11349" width="16.42578125" style="33" customWidth="1"/>
    <col min="11350" max="11353" width="15.7109375" style="33" customWidth="1"/>
    <col min="11354" max="11354" width="16.140625" style="33" customWidth="1"/>
    <col min="11355" max="11355" width="12.28515625" style="33" customWidth="1"/>
    <col min="11356" max="11356" width="14.28515625" style="33" customWidth="1"/>
    <col min="11357" max="11358" width="0" style="33" hidden="1" customWidth="1"/>
    <col min="11359" max="11359" width="13.85546875" style="33" customWidth="1"/>
    <col min="11360" max="11361" width="0" style="33" hidden="1" customWidth="1"/>
    <col min="11362" max="11363" width="12.28515625" style="33" customWidth="1"/>
    <col min="11364" max="11364" width="15.140625" style="33" customWidth="1"/>
    <col min="11365" max="11365" width="25.28515625" style="33" customWidth="1"/>
    <col min="11366" max="11376" width="17.85546875" style="33" customWidth="1"/>
    <col min="11377" max="11377" width="15.7109375" style="33" customWidth="1"/>
    <col min="11378" max="11520" width="11.42578125" style="33"/>
    <col min="11521" max="11521" width="1.42578125" style="33" customWidth="1"/>
    <col min="11522" max="11522" width="16.7109375" style="33" customWidth="1"/>
    <col min="11523" max="11523" width="71" style="33" customWidth="1"/>
    <col min="11524" max="11524" width="76.7109375" style="33" customWidth="1"/>
    <col min="11525" max="11525" width="30" style="33" customWidth="1"/>
    <col min="11526" max="11526" width="52" style="33" customWidth="1"/>
    <col min="11527" max="11527" width="45.140625" style="33" customWidth="1"/>
    <col min="11528" max="11528" width="34.42578125" style="33" customWidth="1"/>
    <col min="11529" max="11529" width="0" style="33" hidden="1" customWidth="1"/>
    <col min="11530" max="11530" width="23" style="33" customWidth="1"/>
    <col min="11531" max="11531" width="0" style="33" hidden="1" customWidth="1"/>
    <col min="11532" max="11532" width="23.42578125" style="33" customWidth="1"/>
    <col min="11533" max="11533" width="0" style="33" hidden="1" customWidth="1"/>
    <col min="11534" max="11534" width="21" style="33" customWidth="1"/>
    <col min="11535" max="11535" width="0" style="33" hidden="1" customWidth="1"/>
    <col min="11536" max="11536" width="22.42578125" style="33" customWidth="1"/>
    <col min="11537" max="11537" width="0" style="33" hidden="1" customWidth="1"/>
    <col min="11538" max="11538" width="26.42578125" style="33" customWidth="1"/>
    <col min="11539" max="11539" width="32.42578125" style="33" customWidth="1"/>
    <col min="11540" max="11541" width="0" style="33" hidden="1" customWidth="1"/>
    <col min="11542" max="11542" width="27.28515625" style="33" customWidth="1"/>
    <col min="11543" max="11543" width="0" style="33" hidden="1" customWidth="1"/>
    <col min="11544" max="11544" width="30.42578125" style="33" customWidth="1"/>
    <col min="11545" max="11545" width="0" style="33" hidden="1" customWidth="1"/>
    <col min="11546" max="11546" width="26.7109375" style="33" customWidth="1"/>
    <col min="11547" max="11547" width="0" style="33" hidden="1" customWidth="1"/>
    <col min="11548" max="11548" width="32.140625" style="33" customWidth="1"/>
    <col min="11549" max="11549" width="0" style="33" hidden="1" customWidth="1"/>
    <col min="11550" max="11550" width="28.28515625" style="33" customWidth="1"/>
    <col min="11551" max="11551" width="0" style="33" hidden="1" customWidth="1"/>
    <col min="11552" max="11552" width="25.42578125" style="33" customWidth="1"/>
    <col min="11553" max="11553" width="0" style="33" hidden="1" customWidth="1"/>
    <col min="11554" max="11554" width="30.140625" style="33" customWidth="1"/>
    <col min="11555" max="11555" width="0" style="33" hidden="1" customWidth="1"/>
    <col min="11556" max="11556" width="36" style="33" customWidth="1"/>
    <col min="11557" max="11557" width="0" style="33" hidden="1" customWidth="1"/>
    <col min="11558" max="11558" width="25.85546875" style="33" customWidth="1"/>
    <col min="11559" max="11559" width="0" style="33" hidden="1" customWidth="1"/>
    <col min="11560" max="11560" width="30" style="33" customWidth="1"/>
    <col min="11561" max="11561" width="0" style="33" hidden="1" customWidth="1"/>
    <col min="11562" max="11562" width="25.140625" style="33" customWidth="1"/>
    <col min="11563" max="11563" width="0" style="33" hidden="1" customWidth="1"/>
    <col min="11564" max="11564" width="25" style="33" customWidth="1"/>
    <col min="11565" max="11565" width="0" style="33" hidden="1" customWidth="1"/>
    <col min="11566" max="11566" width="23.85546875" style="33" customWidth="1"/>
    <col min="11567" max="11567" width="0" style="33" hidden="1" customWidth="1"/>
    <col min="11568" max="11568" width="24.7109375" style="33" customWidth="1"/>
    <col min="11569" max="11569" width="0" style="33" hidden="1" customWidth="1"/>
    <col min="11570" max="11570" width="24.28515625" style="33" customWidth="1"/>
    <col min="11571" max="11571" width="0" style="33" hidden="1" customWidth="1"/>
    <col min="11572" max="11572" width="24" style="33" customWidth="1"/>
    <col min="11573" max="11573" width="0" style="33" hidden="1" customWidth="1"/>
    <col min="11574" max="11574" width="24.7109375" style="33" customWidth="1"/>
    <col min="11575" max="11575" width="0" style="33" hidden="1" customWidth="1"/>
    <col min="11576" max="11576" width="22.42578125" style="33" customWidth="1"/>
    <col min="11577" max="11577" width="0" style="33" hidden="1" customWidth="1"/>
    <col min="11578" max="11578" width="25.28515625" style="33" customWidth="1"/>
    <col min="11579" max="11582" width="0" style="33" hidden="1" customWidth="1"/>
    <col min="11583" max="11583" width="23.7109375" style="33" customWidth="1"/>
    <col min="11584" max="11584" width="23" style="33" customWidth="1"/>
    <col min="11585" max="11585" width="28.42578125" style="33" customWidth="1"/>
    <col min="11586" max="11586" width="44.140625" style="33" customWidth="1"/>
    <col min="11587" max="11587" width="28.28515625" style="33" customWidth="1"/>
    <col min="11588" max="11589" width="15.7109375" style="33" customWidth="1"/>
    <col min="11590" max="11590" width="0" style="33" hidden="1" customWidth="1"/>
    <col min="11591" max="11591" width="15.7109375" style="33" customWidth="1"/>
    <col min="11592" max="11592" width="0" style="33" hidden="1" customWidth="1"/>
    <col min="11593" max="11593" width="15.7109375" style="33" customWidth="1"/>
    <col min="11594" max="11594" width="0" style="33" hidden="1" customWidth="1"/>
    <col min="11595" max="11595" width="15.7109375" style="33" customWidth="1"/>
    <col min="11596" max="11596" width="0" style="33" hidden="1" customWidth="1"/>
    <col min="11597" max="11597" width="15.7109375" style="33" customWidth="1"/>
    <col min="11598" max="11598" width="0" style="33" hidden="1" customWidth="1"/>
    <col min="11599" max="11599" width="15.7109375" style="33" customWidth="1"/>
    <col min="11600" max="11600" width="0" style="33" hidden="1" customWidth="1"/>
    <col min="11601" max="11601" width="15.7109375" style="33" customWidth="1"/>
    <col min="11602" max="11602" width="0" style="33" hidden="1" customWidth="1"/>
    <col min="11603" max="11603" width="11.42578125" style="33"/>
    <col min="11604" max="11604" width="13" style="33" customWidth="1"/>
    <col min="11605" max="11605" width="16.42578125" style="33" customWidth="1"/>
    <col min="11606" max="11609" width="15.7109375" style="33" customWidth="1"/>
    <col min="11610" max="11610" width="16.140625" style="33" customWidth="1"/>
    <col min="11611" max="11611" width="12.28515625" style="33" customWidth="1"/>
    <col min="11612" max="11612" width="14.28515625" style="33" customWidth="1"/>
    <col min="11613" max="11614" width="0" style="33" hidden="1" customWidth="1"/>
    <col min="11615" max="11615" width="13.85546875" style="33" customWidth="1"/>
    <col min="11616" max="11617" width="0" style="33" hidden="1" customWidth="1"/>
    <col min="11618" max="11619" width="12.28515625" style="33" customWidth="1"/>
    <col min="11620" max="11620" width="15.140625" style="33" customWidth="1"/>
    <col min="11621" max="11621" width="25.28515625" style="33" customWidth="1"/>
    <col min="11622" max="11632" width="17.85546875" style="33" customWidth="1"/>
    <col min="11633" max="11633" width="15.7109375" style="33" customWidth="1"/>
    <col min="11634" max="11776" width="11.42578125" style="33"/>
    <col min="11777" max="11777" width="1.42578125" style="33" customWidth="1"/>
    <col min="11778" max="11778" width="16.7109375" style="33" customWidth="1"/>
    <col min="11779" max="11779" width="71" style="33" customWidth="1"/>
    <col min="11780" max="11780" width="76.7109375" style="33" customWidth="1"/>
    <col min="11781" max="11781" width="30" style="33" customWidth="1"/>
    <col min="11782" max="11782" width="52" style="33" customWidth="1"/>
    <col min="11783" max="11783" width="45.140625" style="33" customWidth="1"/>
    <col min="11784" max="11784" width="34.42578125" style="33" customWidth="1"/>
    <col min="11785" max="11785" width="0" style="33" hidden="1" customWidth="1"/>
    <col min="11786" max="11786" width="23" style="33" customWidth="1"/>
    <col min="11787" max="11787" width="0" style="33" hidden="1" customWidth="1"/>
    <col min="11788" max="11788" width="23.42578125" style="33" customWidth="1"/>
    <col min="11789" max="11789" width="0" style="33" hidden="1" customWidth="1"/>
    <col min="11790" max="11790" width="21" style="33" customWidth="1"/>
    <col min="11791" max="11791" width="0" style="33" hidden="1" customWidth="1"/>
    <col min="11792" max="11792" width="22.42578125" style="33" customWidth="1"/>
    <col min="11793" max="11793" width="0" style="33" hidden="1" customWidth="1"/>
    <col min="11794" max="11794" width="26.42578125" style="33" customWidth="1"/>
    <col min="11795" max="11795" width="32.42578125" style="33" customWidth="1"/>
    <col min="11796" max="11797" width="0" style="33" hidden="1" customWidth="1"/>
    <col min="11798" max="11798" width="27.28515625" style="33" customWidth="1"/>
    <col min="11799" max="11799" width="0" style="33" hidden="1" customWidth="1"/>
    <col min="11800" max="11800" width="30.42578125" style="33" customWidth="1"/>
    <col min="11801" max="11801" width="0" style="33" hidden="1" customWidth="1"/>
    <col min="11802" max="11802" width="26.7109375" style="33" customWidth="1"/>
    <col min="11803" max="11803" width="0" style="33" hidden="1" customWidth="1"/>
    <col min="11804" max="11804" width="32.140625" style="33" customWidth="1"/>
    <col min="11805" max="11805" width="0" style="33" hidden="1" customWidth="1"/>
    <col min="11806" max="11806" width="28.28515625" style="33" customWidth="1"/>
    <col min="11807" max="11807" width="0" style="33" hidden="1" customWidth="1"/>
    <col min="11808" max="11808" width="25.42578125" style="33" customWidth="1"/>
    <col min="11809" max="11809" width="0" style="33" hidden="1" customWidth="1"/>
    <col min="11810" max="11810" width="30.140625" style="33" customWidth="1"/>
    <col min="11811" max="11811" width="0" style="33" hidden="1" customWidth="1"/>
    <col min="11812" max="11812" width="36" style="33" customWidth="1"/>
    <col min="11813" max="11813" width="0" style="33" hidden="1" customWidth="1"/>
    <col min="11814" max="11814" width="25.85546875" style="33" customWidth="1"/>
    <col min="11815" max="11815" width="0" style="33" hidden="1" customWidth="1"/>
    <col min="11816" max="11816" width="30" style="33" customWidth="1"/>
    <col min="11817" max="11817" width="0" style="33" hidden="1" customWidth="1"/>
    <col min="11818" max="11818" width="25.140625" style="33" customWidth="1"/>
    <col min="11819" max="11819" width="0" style="33" hidden="1" customWidth="1"/>
    <col min="11820" max="11820" width="25" style="33" customWidth="1"/>
    <col min="11821" max="11821" width="0" style="33" hidden="1" customWidth="1"/>
    <col min="11822" max="11822" width="23.85546875" style="33" customWidth="1"/>
    <col min="11823" max="11823" width="0" style="33" hidden="1" customWidth="1"/>
    <col min="11824" max="11824" width="24.7109375" style="33" customWidth="1"/>
    <col min="11825" max="11825" width="0" style="33" hidden="1" customWidth="1"/>
    <col min="11826" max="11826" width="24.28515625" style="33" customWidth="1"/>
    <col min="11827" max="11827" width="0" style="33" hidden="1" customWidth="1"/>
    <col min="11828" max="11828" width="24" style="33" customWidth="1"/>
    <col min="11829" max="11829" width="0" style="33" hidden="1" customWidth="1"/>
    <col min="11830" max="11830" width="24.7109375" style="33" customWidth="1"/>
    <col min="11831" max="11831" width="0" style="33" hidden="1" customWidth="1"/>
    <col min="11832" max="11832" width="22.42578125" style="33" customWidth="1"/>
    <col min="11833" max="11833" width="0" style="33" hidden="1" customWidth="1"/>
    <col min="11834" max="11834" width="25.28515625" style="33" customWidth="1"/>
    <col min="11835" max="11838" width="0" style="33" hidden="1" customWidth="1"/>
    <col min="11839" max="11839" width="23.7109375" style="33" customWidth="1"/>
    <col min="11840" max="11840" width="23" style="33" customWidth="1"/>
    <col min="11841" max="11841" width="28.42578125" style="33" customWidth="1"/>
    <col min="11842" max="11842" width="44.140625" style="33" customWidth="1"/>
    <col min="11843" max="11843" width="28.28515625" style="33" customWidth="1"/>
    <col min="11844" max="11845" width="15.7109375" style="33" customWidth="1"/>
    <col min="11846" max="11846" width="0" style="33" hidden="1" customWidth="1"/>
    <col min="11847" max="11847" width="15.7109375" style="33" customWidth="1"/>
    <col min="11848" max="11848" width="0" style="33" hidden="1" customWidth="1"/>
    <col min="11849" max="11849" width="15.7109375" style="33" customWidth="1"/>
    <col min="11850" max="11850" width="0" style="33" hidden="1" customWidth="1"/>
    <col min="11851" max="11851" width="15.7109375" style="33" customWidth="1"/>
    <col min="11852" max="11852" width="0" style="33" hidden="1" customWidth="1"/>
    <col min="11853" max="11853" width="15.7109375" style="33" customWidth="1"/>
    <col min="11854" max="11854" width="0" style="33" hidden="1" customWidth="1"/>
    <col min="11855" max="11855" width="15.7109375" style="33" customWidth="1"/>
    <col min="11856" max="11856" width="0" style="33" hidden="1" customWidth="1"/>
    <col min="11857" max="11857" width="15.7109375" style="33" customWidth="1"/>
    <col min="11858" max="11858" width="0" style="33" hidden="1" customWidth="1"/>
    <col min="11859" max="11859" width="11.42578125" style="33"/>
    <col min="11860" max="11860" width="13" style="33" customWidth="1"/>
    <col min="11861" max="11861" width="16.42578125" style="33" customWidth="1"/>
    <col min="11862" max="11865" width="15.7109375" style="33" customWidth="1"/>
    <col min="11866" max="11866" width="16.140625" style="33" customWidth="1"/>
    <col min="11867" max="11867" width="12.28515625" style="33" customWidth="1"/>
    <col min="11868" max="11868" width="14.28515625" style="33" customWidth="1"/>
    <col min="11869" max="11870" width="0" style="33" hidden="1" customWidth="1"/>
    <col min="11871" max="11871" width="13.85546875" style="33" customWidth="1"/>
    <col min="11872" max="11873" width="0" style="33" hidden="1" customWidth="1"/>
    <col min="11874" max="11875" width="12.28515625" style="33" customWidth="1"/>
    <col min="11876" max="11876" width="15.140625" style="33" customWidth="1"/>
    <col min="11877" max="11877" width="25.28515625" style="33" customWidth="1"/>
    <col min="11878" max="11888" width="17.85546875" style="33" customWidth="1"/>
    <col min="11889" max="11889" width="15.7109375" style="33" customWidth="1"/>
    <col min="11890" max="12032" width="11.42578125" style="33"/>
    <col min="12033" max="12033" width="1.42578125" style="33" customWidth="1"/>
    <col min="12034" max="12034" width="16.7109375" style="33" customWidth="1"/>
    <col min="12035" max="12035" width="71" style="33" customWidth="1"/>
    <col min="12036" max="12036" width="76.7109375" style="33" customWidth="1"/>
    <col min="12037" max="12037" width="30" style="33" customWidth="1"/>
    <col min="12038" max="12038" width="52" style="33" customWidth="1"/>
    <col min="12039" max="12039" width="45.140625" style="33" customWidth="1"/>
    <col min="12040" max="12040" width="34.42578125" style="33" customWidth="1"/>
    <col min="12041" max="12041" width="0" style="33" hidden="1" customWidth="1"/>
    <col min="12042" max="12042" width="23" style="33" customWidth="1"/>
    <col min="12043" max="12043" width="0" style="33" hidden="1" customWidth="1"/>
    <col min="12044" max="12044" width="23.42578125" style="33" customWidth="1"/>
    <col min="12045" max="12045" width="0" style="33" hidden="1" customWidth="1"/>
    <col min="12046" max="12046" width="21" style="33" customWidth="1"/>
    <col min="12047" max="12047" width="0" style="33" hidden="1" customWidth="1"/>
    <col min="12048" max="12048" width="22.42578125" style="33" customWidth="1"/>
    <col min="12049" max="12049" width="0" style="33" hidden="1" customWidth="1"/>
    <col min="12050" max="12050" width="26.42578125" style="33" customWidth="1"/>
    <col min="12051" max="12051" width="32.42578125" style="33" customWidth="1"/>
    <col min="12052" max="12053" width="0" style="33" hidden="1" customWidth="1"/>
    <col min="12054" max="12054" width="27.28515625" style="33" customWidth="1"/>
    <col min="12055" max="12055" width="0" style="33" hidden="1" customWidth="1"/>
    <col min="12056" max="12056" width="30.42578125" style="33" customWidth="1"/>
    <col min="12057" max="12057" width="0" style="33" hidden="1" customWidth="1"/>
    <col min="12058" max="12058" width="26.7109375" style="33" customWidth="1"/>
    <col min="12059" max="12059" width="0" style="33" hidden="1" customWidth="1"/>
    <col min="12060" max="12060" width="32.140625" style="33" customWidth="1"/>
    <col min="12061" max="12061" width="0" style="33" hidden="1" customWidth="1"/>
    <col min="12062" max="12062" width="28.28515625" style="33" customWidth="1"/>
    <col min="12063" max="12063" width="0" style="33" hidden="1" customWidth="1"/>
    <col min="12064" max="12064" width="25.42578125" style="33" customWidth="1"/>
    <col min="12065" max="12065" width="0" style="33" hidden="1" customWidth="1"/>
    <col min="12066" max="12066" width="30.140625" style="33" customWidth="1"/>
    <col min="12067" max="12067" width="0" style="33" hidden="1" customWidth="1"/>
    <col min="12068" max="12068" width="36" style="33" customWidth="1"/>
    <col min="12069" max="12069" width="0" style="33" hidden="1" customWidth="1"/>
    <col min="12070" max="12070" width="25.85546875" style="33" customWidth="1"/>
    <col min="12071" max="12071" width="0" style="33" hidden="1" customWidth="1"/>
    <col min="12072" max="12072" width="30" style="33" customWidth="1"/>
    <col min="12073" max="12073" width="0" style="33" hidden="1" customWidth="1"/>
    <col min="12074" max="12074" width="25.140625" style="33" customWidth="1"/>
    <col min="12075" max="12075" width="0" style="33" hidden="1" customWidth="1"/>
    <col min="12076" max="12076" width="25" style="33" customWidth="1"/>
    <col min="12077" max="12077" width="0" style="33" hidden="1" customWidth="1"/>
    <col min="12078" max="12078" width="23.85546875" style="33" customWidth="1"/>
    <col min="12079" max="12079" width="0" style="33" hidden="1" customWidth="1"/>
    <col min="12080" max="12080" width="24.7109375" style="33" customWidth="1"/>
    <col min="12081" max="12081" width="0" style="33" hidden="1" customWidth="1"/>
    <col min="12082" max="12082" width="24.28515625" style="33" customWidth="1"/>
    <col min="12083" max="12083" width="0" style="33" hidden="1" customWidth="1"/>
    <col min="12084" max="12084" width="24" style="33" customWidth="1"/>
    <col min="12085" max="12085" width="0" style="33" hidden="1" customWidth="1"/>
    <col min="12086" max="12086" width="24.7109375" style="33" customWidth="1"/>
    <col min="12087" max="12087" width="0" style="33" hidden="1" customWidth="1"/>
    <col min="12088" max="12088" width="22.42578125" style="33" customWidth="1"/>
    <col min="12089" max="12089" width="0" style="33" hidden="1" customWidth="1"/>
    <col min="12090" max="12090" width="25.28515625" style="33" customWidth="1"/>
    <col min="12091" max="12094" width="0" style="33" hidden="1" customWidth="1"/>
    <col min="12095" max="12095" width="23.7109375" style="33" customWidth="1"/>
    <col min="12096" max="12096" width="23" style="33" customWidth="1"/>
    <col min="12097" max="12097" width="28.42578125" style="33" customWidth="1"/>
    <col min="12098" max="12098" width="44.140625" style="33" customWidth="1"/>
    <col min="12099" max="12099" width="28.28515625" style="33" customWidth="1"/>
    <col min="12100" max="12101" width="15.7109375" style="33" customWidth="1"/>
    <col min="12102" max="12102" width="0" style="33" hidden="1" customWidth="1"/>
    <col min="12103" max="12103" width="15.7109375" style="33" customWidth="1"/>
    <col min="12104" max="12104" width="0" style="33" hidden="1" customWidth="1"/>
    <col min="12105" max="12105" width="15.7109375" style="33" customWidth="1"/>
    <col min="12106" max="12106" width="0" style="33" hidden="1" customWidth="1"/>
    <col min="12107" max="12107" width="15.7109375" style="33" customWidth="1"/>
    <col min="12108" max="12108" width="0" style="33" hidden="1" customWidth="1"/>
    <col min="12109" max="12109" width="15.7109375" style="33" customWidth="1"/>
    <col min="12110" max="12110" width="0" style="33" hidden="1" customWidth="1"/>
    <col min="12111" max="12111" width="15.7109375" style="33" customWidth="1"/>
    <col min="12112" max="12112" width="0" style="33" hidden="1" customWidth="1"/>
    <col min="12113" max="12113" width="15.7109375" style="33" customWidth="1"/>
    <col min="12114" max="12114" width="0" style="33" hidden="1" customWidth="1"/>
    <col min="12115" max="12115" width="11.42578125" style="33"/>
    <col min="12116" max="12116" width="13" style="33" customWidth="1"/>
    <col min="12117" max="12117" width="16.42578125" style="33" customWidth="1"/>
    <col min="12118" max="12121" width="15.7109375" style="33" customWidth="1"/>
    <col min="12122" max="12122" width="16.140625" style="33" customWidth="1"/>
    <col min="12123" max="12123" width="12.28515625" style="33" customWidth="1"/>
    <col min="12124" max="12124" width="14.28515625" style="33" customWidth="1"/>
    <col min="12125" max="12126" width="0" style="33" hidden="1" customWidth="1"/>
    <col min="12127" max="12127" width="13.85546875" style="33" customWidth="1"/>
    <col min="12128" max="12129" width="0" style="33" hidden="1" customWidth="1"/>
    <col min="12130" max="12131" width="12.28515625" style="33" customWidth="1"/>
    <col min="12132" max="12132" width="15.140625" style="33" customWidth="1"/>
    <col min="12133" max="12133" width="25.28515625" style="33" customWidth="1"/>
    <col min="12134" max="12144" width="17.85546875" style="33" customWidth="1"/>
    <col min="12145" max="12145" width="15.7109375" style="33" customWidth="1"/>
    <col min="12146" max="12288" width="11.42578125" style="33"/>
    <col min="12289" max="12289" width="1.42578125" style="33" customWidth="1"/>
    <col min="12290" max="12290" width="16.7109375" style="33" customWidth="1"/>
    <col min="12291" max="12291" width="71" style="33" customWidth="1"/>
    <col min="12292" max="12292" width="76.7109375" style="33" customWidth="1"/>
    <col min="12293" max="12293" width="30" style="33" customWidth="1"/>
    <col min="12294" max="12294" width="52" style="33" customWidth="1"/>
    <col min="12295" max="12295" width="45.140625" style="33" customWidth="1"/>
    <col min="12296" max="12296" width="34.42578125" style="33" customWidth="1"/>
    <col min="12297" max="12297" width="0" style="33" hidden="1" customWidth="1"/>
    <col min="12298" max="12298" width="23" style="33" customWidth="1"/>
    <col min="12299" max="12299" width="0" style="33" hidden="1" customWidth="1"/>
    <col min="12300" max="12300" width="23.42578125" style="33" customWidth="1"/>
    <col min="12301" max="12301" width="0" style="33" hidden="1" customWidth="1"/>
    <col min="12302" max="12302" width="21" style="33" customWidth="1"/>
    <col min="12303" max="12303" width="0" style="33" hidden="1" customWidth="1"/>
    <col min="12304" max="12304" width="22.42578125" style="33" customWidth="1"/>
    <col min="12305" max="12305" width="0" style="33" hidden="1" customWidth="1"/>
    <col min="12306" max="12306" width="26.42578125" style="33" customWidth="1"/>
    <col min="12307" max="12307" width="32.42578125" style="33" customWidth="1"/>
    <col min="12308" max="12309" width="0" style="33" hidden="1" customWidth="1"/>
    <col min="12310" max="12310" width="27.28515625" style="33" customWidth="1"/>
    <col min="12311" max="12311" width="0" style="33" hidden="1" customWidth="1"/>
    <col min="12312" max="12312" width="30.42578125" style="33" customWidth="1"/>
    <col min="12313" max="12313" width="0" style="33" hidden="1" customWidth="1"/>
    <col min="12314" max="12314" width="26.7109375" style="33" customWidth="1"/>
    <col min="12315" max="12315" width="0" style="33" hidden="1" customWidth="1"/>
    <col min="12316" max="12316" width="32.140625" style="33" customWidth="1"/>
    <col min="12317" max="12317" width="0" style="33" hidden="1" customWidth="1"/>
    <col min="12318" max="12318" width="28.28515625" style="33" customWidth="1"/>
    <col min="12319" max="12319" width="0" style="33" hidden="1" customWidth="1"/>
    <col min="12320" max="12320" width="25.42578125" style="33" customWidth="1"/>
    <col min="12321" max="12321" width="0" style="33" hidden="1" customWidth="1"/>
    <col min="12322" max="12322" width="30.140625" style="33" customWidth="1"/>
    <col min="12323" max="12323" width="0" style="33" hidden="1" customWidth="1"/>
    <col min="12324" max="12324" width="36" style="33" customWidth="1"/>
    <col min="12325" max="12325" width="0" style="33" hidden="1" customWidth="1"/>
    <col min="12326" max="12326" width="25.85546875" style="33" customWidth="1"/>
    <col min="12327" max="12327" width="0" style="33" hidden="1" customWidth="1"/>
    <col min="12328" max="12328" width="30" style="33" customWidth="1"/>
    <col min="12329" max="12329" width="0" style="33" hidden="1" customWidth="1"/>
    <col min="12330" max="12330" width="25.140625" style="33" customWidth="1"/>
    <col min="12331" max="12331" width="0" style="33" hidden="1" customWidth="1"/>
    <col min="12332" max="12332" width="25" style="33" customWidth="1"/>
    <col min="12333" max="12333" width="0" style="33" hidden="1" customWidth="1"/>
    <col min="12334" max="12334" width="23.85546875" style="33" customWidth="1"/>
    <col min="12335" max="12335" width="0" style="33" hidden="1" customWidth="1"/>
    <col min="12336" max="12336" width="24.7109375" style="33" customWidth="1"/>
    <col min="12337" max="12337" width="0" style="33" hidden="1" customWidth="1"/>
    <col min="12338" max="12338" width="24.28515625" style="33" customWidth="1"/>
    <col min="12339" max="12339" width="0" style="33" hidden="1" customWidth="1"/>
    <col min="12340" max="12340" width="24" style="33" customWidth="1"/>
    <col min="12341" max="12341" width="0" style="33" hidden="1" customWidth="1"/>
    <col min="12342" max="12342" width="24.7109375" style="33" customWidth="1"/>
    <col min="12343" max="12343" width="0" style="33" hidden="1" customWidth="1"/>
    <col min="12344" max="12344" width="22.42578125" style="33" customWidth="1"/>
    <col min="12345" max="12345" width="0" style="33" hidden="1" customWidth="1"/>
    <col min="12346" max="12346" width="25.28515625" style="33" customWidth="1"/>
    <col min="12347" max="12350" width="0" style="33" hidden="1" customWidth="1"/>
    <col min="12351" max="12351" width="23.7109375" style="33" customWidth="1"/>
    <col min="12352" max="12352" width="23" style="33" customWidth="1"/>
    <col min="12353" max="12353" width="28.42578125" style="33" customWidth="1"/>
    <col min="12354" max="12354" width="44.140625" style="33" customWidth="1"/>
    <col min="12355" max="12355" width="28.28515625" style="33" customWidth="1"/>
    <col min="12356" max="12357" width="15.7109375" style="33" customWidth="1"/>
    <col min="12358" max="12358" width="0" style="33" hidden="1" customWidth="1"/>
    <col min="12359" max="12359" width="15.7109375" style="33" customWidth="1"/>
    <col min="12360" max="12360" width="0" style="33" hidden="1" customWidth="1"/>
    <col min="12361" max="12361" width="15.7109375" style="33" customWidth="1"/>
    <col min="12362" max="12362" width="0" style="33" hidden="1" customWidth="1"/>
    <col min="12363" max="12363" width="15.7109375" style="33" customWidth="1"/>
    <col min="12364" max="12364" width="0" style="33" hidden="1" customWidth="1"/>
    <col min="12365" max="12365" width="15.7109375" style="33" customWidth="1"/>
    <col min="12366" max="12366" width="0" style="33" hidden="1" customWidth="1"/>
    <col min="12367" max="12367" width="15.7109375" style="33" customWidth="1"/>
    <col min="12368" max="12368" width="0" style="33" hidden="1" customWidth="1"/>
    <col min="12369" max="12369" width="15.7109375" style="33" customWidth="1"/>
    <col min="12370" max="12370" width="0" style="33" hidden="1" customWidth="1"/>
    <col min="12371" max="12371" width="11.42578125" style="33"/>
    <col min="12372" max="12372" width="13" style="33" customWidth="1"/>
    <col min="12373" max="12373" width="16.42578125" style="33" customWidth="1"/>
    <col min="12374" max="12377" width="15.7109375" style="33" customWidth="1"/>
    <col min="12378" max="12378" width="16.140625" style="33" customWidth="1"/>
    <col min="12379" max="12379" width="12.28515625" style="33" customWidth="1"/>
    <col min="12380" max="12380" width="14.28515625" style="33" customWidth="1"/>
    <col min="12381" max="12382" width="0" style="33" hidden="1" customWidth="1"/>
    <col min="12383" max="12383" width="13.85546875" style="33" customWidth="1"/>
    <col min="12384" max="12385" width="0" style="33" hidden="1" customWidth="1"/>
    <col min="12386" max="12387" width="12.28515625" style="33" customWidth="1"/>
    <col min="12388" max="12388" width="15.140625" style="33" customWidth="1"/>
    <col min="12389" max="12389" width="25.28515625" style="33" customWidth="1"/>
    <col min="12390" max="12400" width="17.85546875" style="33" customWidth="1"/>
    <col min="12401" max="12401" width="15.7109375" style="33" customWidth="1"/>
    <col min="12402" max="12544" width="11.42578125" style="33"/>
    <col min="12545" max="12545" width="1.42578125" style="33" customWidth="1"/>
    <col min="12546" max="12546" width="16.7109375" style="33" customWidth="1"/>
    <col min="12547" max="12547" width="71" style="33" customWidth="1"/>
    <col min="12548" max="12548" width="76.7109375" style="33" customWidth="1"/>
    <col min="12549" max="12549" width="30" style="33" customWidth="1"/>
    <col min="12550" max="12550" width="52" style="33" customWidth="1"/>
    <col min="12551" max="12551" width="45.140625" style="33" customWidth="1"/>
    <col min="12552" max="12552" width="34.42578125" style="33" customWidth="1"/>
    <col min="12553" max="12553" width="0" style="33" hidden="1" customWidth="1"/>
    <col min="12554" max="12554" width="23" style="33" customWidth="1"/>
    <col min="12555" max="12555" width="0" style="33" hidden="1" customWidth="1"/>
    <col min="12556" max="12556" width="23.42578125" style="33" customWidth="1"/>
    <col min="12557" max="12557" width="0" style="33" hidden="1" customWidth="1"/>
    <col min="12558" max="12558" width="21" style="33" customWidth="1"/>
    <col min="12559" max="12559" width="0" style="33" hidden="1" customWidth="1"/>
    <col min="12560" max="12560" width="22.42578125" style="33" customWidth="1"/>
    <col min="12561" max="12561" width="0" style="33" hidden="1" customWidth="1"/>
    <col min="12562" max="12562" width="26.42578125" style="33" customWidth="1"/>
    <col min="12563" max="12563" width="32.42578125" style="33" customWidth="1"/>
    <col min="12564" max="12565" width="0" style="33" hidden="1" customWidth="1"/>
    <col min="12566" max="12566" width="27.28515625" style="33" customWidth="1"/>
    <col min="12567" max="12567" width="0" style="33" hidden="1" customWidth="1"/>
    <col min="12568" max="12568" width="30.42578125" style="33" customWidth="1"/>
    <col min="12569" max="12569" width="0" style="33" hidden="1" customWidth="1"/>
    <col min="12570" max="12570" width="26.7109375" style="33" customWidth="1"/>
    <col min="12571" max="12571" width="0" style="33" hidden="1" customWidth="1"/>
    <col min="12572" max="12572" width="32.140625" style="33" customWidth="1"/>
    <col min="12573" max="12573" width="0" style="33" hidden="1" customWidth="1"/>
    <col min="12574" max="12574" width="28.28515625" style="33" customWidth="1"/>
    <col min="12575" max="12575" width="0" style="33" hidden="1" customWidth="1"/>
    <col min="12576" max="12576" width="25.42578125" style="33" customWidth="1"/>
    <col min="12577" max="12577" width="0" style="33" hidden="1" customWidth="1"/>
    <col min="12578" max="12578" width="30.140625" style="33" customWidth="1"/>
    <col min="12579" max="12579" width="0" style="33" hidden="1" customWidth="1"/>
    <col min="12580" max="12580" width="36" style="33" customWidth="1"/>
    <col min="12581" max="12581" width="0" style="33" hidden="1" customWidth="1"/>
    <col min="12582" max="12582" width="25.85546875" style="33" customWidth="1"/>
    <col min="12583" max="12583" width="0" style="33" hidden="1" customWidth="1"/>
    <col min="12584" max="12584" width="30" style="33" customWidth="1"/>
    <col min="12585" max="12585" width="0" style="33" hidden="1" customWidth="1"/>
    <col min="12586" max="12586" width="25.140625" style="33" customWidth="1"/>
    <col min="12587" max="12587" width="0" style="33" hidden="1" customWidth="1"/>
    <col min="12588" max="12588" width="25" style="33" customWidth="1"/>
    <col min="12589" max="12589" width="0" style="33" hidden="1" customWidth="1"/>
    <col min="12590" max="12590" width="23.85546875" style="33" customWidth="1"/>
    <col min="12591" max="12591" width="0" style="33" hidden="1" customWidth="1"/>
    <col min="12592" max="12592" width="24.7109375" style="33" customWidth="1"/>
    <col min="12593" max="12593" width="0" style="33" hidden="1" customWidth="1"/>
    <col min="12594" max="12594" width="24.28515625" style="33" customWidth="1"/>
    <col min="12595" max="12595" width="0" style="33" hidden="1" customWidth="1"/>
    <col min="12596" max="12596" width="24" style="33" customWidth="1"/>
    <col min="12597" max="12597" width="0" style="33" hidden="1" customWidth="1"/>
    <col min="12598" max="12598" width="24.7109375" style="33" customWidth="1"/>
    <col min="12599" max="12599" width="0" style="33" hidden="1" customWidth="1"/>
    <col min="12600" max="12600" width="22.42578125" style="33" customWidth="1"/>
    <col min="12601" max="12601" width="0" style="33" hidden="1" customWidth="1"/>
    <col min="12602" max="12602" width="25.28515625" style="33" customWidth="1"/>
    <col min="12603" max="12606" width="0" style="33" hidden="1" customWidth="1"/>
    <col min="12607" max="12607" width="23.7109375" style="33" customWidth="1"/>
    <col min="12608" max="12608" width="23" style="33" customWidth="1"/>
    <col min="12609" max="12609" width="28.42578125" style="33" customWidth="1"/>
    <col min="12610" max="12610" width="44.140625" style="33" customWidth="1"/>
    <col min="12611" max="12611" width="28.28515625" style="33" customWidth="1"/>
    <col min="12612" max="12613" width="15.7109375" style="33" customWidth="1"/>
    <col min="12614" max="12614" width="0" style="33" hidden="1" customWidth="1"/>
    <col min="12615" max="12615" width="15.7109375" style="33" customWidth="1"/>
    <col min="12616" max="12616" width="0" style="33" hidden="1" customWidth="1"/>
    <col min="12617" max="12617" width="15.7109375" style="33" customWidth="1"/>
    <col min="12618" max="12618" width="0" style="33" hidden="1" customWidth="1"/>
    <col min="12619" max="12619" width="15.7109375" style="33" customWidth="1"/>
    <col min="12620" max="12620" width="0" style="33" hidden="1" customWidth="1"/>
    <col min="12621" max="12621" width="15.7109375" style="33" customWidth="1"/>
    <col min="12622" max="12622" width="0" style="33" hidden="1" customWidth="1"/>
    <col min="12623" max="12623" width="15.7109375" style="33" customWidth="1"/>
    <col min="12624" max="12624" width="0" style="33" hidden="1" customWidth="1"/>
    <col min="12625" max="12625" width="15.7109375" style="33" customWidth="1"/>
    <col min="12626" max="12626" width="0" style="33" hidden="1" customWidth="1"/>
    <col min="12627" max="12627" width="11.42578125" style="33"/>
    <col min="12628" max="12628" width="13" style="33" customWidth="1"/>
    <col min="12629" max="12629" width="16.42578125" style="33" customWidth="1"/>
    <col min="12630" max="12633" width="15.7109375" style="33" customWidth="1"/>
    <col min="12634" max="12634" width="16.140625" style="33" customWidth="1"/>
    <col min="12635" max="12635" width="12.28515625" style="33" customWidth="1"/>
    <col min="12636" max="12636" width="14.28515625" style="33" customWidth="1"/>
    <col min="12637" max="12638" width="0" style="33" hidden="1" customWidth="1"/>
    <col min="12639" max="12639" width="13.85546875" style="33" customWidth="1"/>
    <col min="12640" max="12641" width="0" style="33" hidden="1" customWidth="1"/>
    <col min="12642" max="12643" width="12.28515625" style="33" customWidth="1"/>
    <col min="12644" max="12644" width="15.140625" style="33" customWidth="1"/>
    <col min="12645" max="12645" width="25.28515625" style="33" customWidth="1"/>
    <col min="12646" max="12656" width="17.85546875" style="33" customWidth="1"/>
    <col min="12657" max="12657" width="15.7109375" style="33" customWidth="1"/>
    <col min="12658" max="12800" width="11.42578125" style="33"/>
    <col min="12801" max="12801" width="1.42578125" style="33" customWidth="1"/>
    <col min="12802" max="12802" width="16.7109375" style="33" customWidth="1"/>
    <col min="12803" max="12803" width="71" style="33" customWidth="1"/>
    <col min="12804" max="12804" width="76.7109375" style="33" customWidth="1"/>
    <col min="12805" max="12805" width="30" style="33" customWidth="1"/>
    <col min="12806" max="12806" width="52" style="33" customWidth="1"/>
    <col min="12807" max="12807" width="45.140625" style="33" customWidth="1"/>
    <col min="12808" max="12808" width="34.42578125" style="33" customWidth="1"/>
    <col min="12809" max="12809" width="0" style="33" hidden="1" customWidth="1"/>
    <col min="12810" max="12810" width="23" style="33" customWidth="1"/>
    <col min="12811" max="12811" width="0" style="33" hidden="1" customWidth="1"/>
    <col min="12812" max="12812" width="23.42578125" style="33" customWidth="1"/>
    <col min="12813" max="12813" width="0" style="33" hidden="1" customWidth="1"/>
    <col min="12814" max="12814" width="21" style="33" customWidth="1"/>
    <col min="12815" max="12815" width="0" style="33" hidden="1" customWidth="1"/>
    <col min="12816" max="12816" width="22.42578125" style="33" customWidth="1"/>
    <col min="12817" max="12817" width="0" style="33" hidden="1" customWidth="1"/>
    <col min="12818" max="12818" width="26.42578125" style="33" customWidth="1"/>
    <col min="12819" max="12819" width="32.42578125" style="33" customWidth="1"/>
    <col min="12820" max="12821" width="0" style="33" hidden="1" customWidth="1"/>
    <col min="12822" max="12822" width="27.28515625" style="33" customWidth="1"/>
    <col min="12823" max="12823" width="0" style="33" hidden="1" customWidth="1"/>
    <col min="12824" max="12824" width="30.42578125" style="33" customWidth="1"/>
    <col min="12825" max="12825" width="0" style="33" hidden="1" customWidth="1"/>
    <col min="12826" max="12826" width="26.7109375" style="33" customWidth="1"/>
    <col min="12827" max="12827" width="0" style="33" hidden="1" customWidth="1"/>
    <col min="12828" max="12828" width="32.140625" style="33" customWidth="1"/>
    <col min="12829" max="12829" width="0" style="33" hidden="1" customWidth="1"/>
    <col min="12830" max="12830" width="28.28515625" style="33" customWidth="1"/>
    <col min="12831" max="12831" width="0" style="33" hidden="1" customWidth="1"/>
    <col min="12832" max="12832" width="25.42578125" style="33" customWidth="1"/>
    <col min="12833" max="12833" width="0" style="33" hidden="1" customWidth="1"/>
    <col min="12834" max="12834" width="30.140625" style="33" customWidth="1"/>
    <col min="12835" max="12835" width="0" style="33" hidden="1" customWidth="1"/>
    <col min="12836" max="12836" width="36" style="33" customWidth="1"/>
    <col min="12837" max="12837" width="0" style="33" hidden="1" customWidth="1"/>
    <col min="12838" max="12838" width="25.85546875" style="33" customWidth="1"/>
    <col min="12839" max="12839" width="0" style="33" hidden="1" customWidth="1"/>
    <col min="12840" max="12840" width="30" style="33" customWidth="1"/>
    <col min="12841" max="12841" width="0" style="33" hidden="1" customWidth="1"/>
    <col min="12842" max="12842" width="25.140625" style="33" customWidth="1"/>
    <col min="12843" max="12843" width="0" style="33" hidden="1" customWidth="1"/>
    <col min="12844" max="12844" width="25" style="33" customWidth="1"/>
    <col min="12845" max="12845" width="0" style="33" hidden="1" customWidth="1"/>
    <col min="12846" max="12846" width="23.85546875" style="33" customWidth="1"/>
    <col min="12847" max="12847" width="0" style="33" hidden="1" customWidth="1"/>
    <col min="12848" max="12848" width="24.7109375" style="33" customWidth="1"/>
    <col min="12849" max="12849" width="0" style="33" hidden="1" customWidth="1"/>
    <col min="12850" max="12850" width="24.28515625" style="33" customWidth="1"/>
    <col min="12851" max="12851" width="0" style="33" hidden="1" customWidth="1"/>
    <col min="12852" max="12852" width="24" style="33" customWidth="1"/>
    <col min="12853" max="12853" width="0" style="33" hidden="1" customWidth="1"/>
    <col min="12854" max="12854" width="24.7109375" style="33" customWidth="1"/>
    <col min="12855" max="12855" width="0" style="33" hidden="1" customWidth="1"/>
    <col min="12856" max="12856" width="22.42578125" style="33" customWidth="1"/>
    <col min="12857" max="12857" width="0" style="33" hidden="1" customWidth="1"/>
    <col min="12858" max="12858" width="25.28515625" style="33" customWidth="1"/>
    <col min="12859" max="12862" width="0" style="33" hidden="1" customWidth="1"/>
    <col min="12863" max="12863" width="23.7109375" style="33" customWidth="1"/>
    <col min="12864" max="12864" width="23" style="33" customWidth="1"/>
    <col min="12865" max="12865" width="28.42578125" style="33" customWidth="1"/>
    <col min="12866" max="12866" width="44.140625" style="33" customWidth="1"/>
    <col min="12867" max="12867" width="28.28515625" style="33" customWidth="1"/>
    <col min="12868" max="12869" width="15.7109375" style="33" customWidth="1"/>
    <col min="12870" max="12870" width="0" style="33" hidden="1" customWidth="1"/>
    <col min="12871" max="12871" width="15.7109375" style="33" customWidth="1"/>
    <col min="12872" max="12872" width="0" style="33" hidden="1" customWidth="1"/>
    <col min="12873" max="12873" width="15.7109375" style="33" customWidth="1"/>
    <col min="12874" max="12874" width="0" style="33" hidden="1" customWidth="1"/>
    <col min="12875" max="12875" width="15.7109375" style="33" customWidth="1"/>
    <col min="12876" max="12876" width="0" style="33" hidden="1" customWidth="1"/>
    <col min="12877" max="12877" width="15.7109375" style="33" customWidth="1"/>
    <col min="12878" max="12878" width="0" style="33" hidden="1" customWidth="1"/>
    <col min="12879" max="12879" width="15.7109375" style="33" customWidth="1"/>
    <col min="12880" max="12880" width="0" style="33" hidden="1" customWidth="1"/>
    <col min="12881" max="12881" width="15.7109375" style="33" customWidth="1"/>
    <col min="12882" max="12882" width="0" style="33" hidden="1" customWidth="1"/>
    <col min="12883" max="12883" width="11.42578125" style="33"/>
    <col min="12884" max="12884" width="13" style="33" customWidth="1"/>
    <col min="12885" max="12885" width="16.42578125" style="33" customWidth="1"/>
    <col min="12886" max="12889" width="15.7109375" style="33" customWidth="1"/>
    <col min="12890" max="12890" width="16.140625" style="33" customWidth="1"/>
    <col min="12891" max="12891" width="12.28515625" style="33" customWidth="1"/>
    <col min="12892" max="12892" width="14.28515625" style="33" customWidth="1"/>
    <col min="12893" max="12894" width="0" style="33" hidden="1" customWidth="1"/>
    <col min="12895" max="12895" width="13.85546875" style="33" customWidth="1"/>
    <col min="12896" max="12897" width="0" style="33" hidden="1" customWidth="1"/>
    <col min="12898" max="12899" width="12.28515625" style="33" customWidth="1"/>
    <col min="12900" max="12900" width="15.140625" style="33" customWidth="1"/>
    <col min="12901" max="12901" width="25.28515625" style="33" customWidth="1"/>
    <col min="12902" max="12912" width="17.85546875" style="33" customWidth="1"/>
    <col min="12913" max="12913" width="15.7109375" style="33" customWidth="1"/>
    <col min="12914" max="13056" width="11.42578125" style="33"/>
    <col min="13057" max="13057" width="1.42578125" style="33" customWidth="1"/>
    <col min="13058" max="13058" width="16.7109375" style="33" customWidth="1"/>
    <col min="13059" max="13059" width="71" style="33" customWidth="1"/>
    <col min="13060" max="13060" width="76.7109375" style="33" customWidth="1"/>
    <col min="13061" max="13061" width="30" style="33" customWidth="1"/>
    <col min="13062" max="13062" width="52" style="33" customWidth="1"/>
    <col min="13063" max="13063" width="45.140625" style="33" customWidth="1"/>
    <col min="13064" max="13064" width="34.42578125" style="33" customWidth="1"/>
    <col min="13065" max="13065" width="0" style="33" hidden="1" customWidth="1"/>
    <col min="13066" max="13066" width="23" style="33" customWidth="1"/>
    <col min="13067" max="13067" width="0" style="33" hidden="1" customWidth="1"/>
    <col min="13068" max="13068" width="23.42578125" style="33" customWidth="1"/>
    <col min="13069" max="13069" width="0" style="33" hidden="1" customWidth="1"/>
    <col min="13070" max="13070" width="21" style="33" customWidth="1"/>
    <col min="13071" max="13071" width="0" style="33" hidden="1" customWidth="1"/>
    <col min="13072" max="13072" width="22.42578125" style="33" customWidth="1"/>
    <col min="13073" max="13073" width="0" style="33" hidden="1" customWidth="1"/>
    <col min="13074" max="13074" width="26.42578125" style="33" customWidth="1"/>
    <col min="13075" max="13075" width="32.42578125" style="33" customWidth="1"/>
    <col min="13076" max="13077" width="0" style="33" hidden="1" customWidth="1"/>
    <col min="13078" max="13078" width="27.28515625" style="33" customWidth="1"/>
    <col min="13079" max="13079" width="0" style="33" hidden="1" customWidth="1"/>
    <col min="13080" max="13080" width="30.42578125" style="33" customWidth="1"/>
    <col min="13081" max="13081" width="0" style="33" hidden="1" customWidth="1"/>
    <col min="13082" max="13082" width="26.7109375" style="33" customWidth="1"/>
    <col min="13083" max="13083" width="0" style="33" hidden="1" customWidth="1"/>
    <col min="13084" max="13084" width="32.140625" style="33" customWidth="1"/>
    <col min="13085" max="13085" width="0" style="33" hidden="1" customWidth="1"/>
    <col min="13086" max="13086" width="28.28515625" style="33" customWidth="1"/>
    <col min="13087" max="13087" width="0" style="33" hidden="1" customWidth="1"/>
    <col min="13088" max="13088" width="25.42578125" style="33" customWidth="1"/>
    <col min="13089" max="13089" width="0" style="33" hidden="1" customWidth="1"/>
    <col min="13090" max="13090" width="30.140625" style="33" customWidth="1"/>
    <col min="13091" max="13091" width="0" style="33" hidden="1" customWidth="1"/>
    <col min="13092" max="13092" width="36" style="33" customWidth="1"/>
    <col min="13093" max="13093" width="0" style="33" hidden="1" customWidth="1"/>
    <col min="13094" max="13094" width="25.85546875" style="33" customWidth="1"/>
    <col min="13095" max="13095" width="0" style="33" hidden="1" customWidth="1"/>
    <col min="13096" max="13096" width="30" style="33" customWidth="1"/>
    <col min="13097" max="13097" width="0" style="33" hidden="1" customWidth="1"/>
    <col min="13098" max="13098" width="25.140625" style="33" customWidth="1"/>
    <col min="13099" max="13099" width="0" style="33" hidden="1" customWidth="1"/>
    <col min="13100" max="13100" width="25" style="33" customWidth="1"/>
    <col min="13101" max="13101" width="0" style="33" hidden="1" customWidth="1"/>
    <col min="13102" max="13102" width="23.85546875" style="33" customWidth="1"/>
    <col min="13103" max="13103" width="0" style="33" hidden="1" customWidth="1"/>
    <col min="13104" max="13104" width="24.7109375" style="33" customWidth="1"/>
    <col min="13105" max="13105" width="0" style="33" hidden="1" customWidth="1"/>
    <col min="13106" max="13106" width="24.28515625" style="33" customWidth="1"/>
    <col min="13107" max="13107" width="0" style="33" hidden="1" customWidth="1"/>
    <col min="13108" max="13108" width="24" style="33" customWidth="1"/>
    <col min="13109" max="13109" width="0" style="33" hidden="1" customWidth="1"/>
    <col min="13110" max="13110" width="24.7109375" style="33" customWidth="1"/>
    <col min="13111" max="13111" width="0" style="33" hidden="1" customWidth="1"/>
    <col min="13112" max="13112" width="22.42578125" style="33" customWidth="1"/>
    <col min="13113" max="13113" width="0" style="33" hidden="1" customWidth="1"/>
    <col min="13114" max="13114" width="25.28515625" style="33" customWidth="1"/>
    <col min="13115" max="13118" width="0" style="33" hidden="1" customWidth="1"/>
    <col min="13119" max="13119" width="23.7109375" style="33" customWidth="1"/>
    <col min="13120" max="13120" width="23" style="33" customWidth="1"/>
    <col min="13121" max="13121" width="28.42578125" style="33" customWidth="1"/>
    <col min="13122" max="13122" width="44.140625" style="33" customWidth="1"/>
    <col min="13123" max="13123" width="28.28515625" style="33" customWidth="1"/>
    <col min="13124" max="13125" width="15.7109375" style="33" customWidth="1"/>
    <col min="13126" max="13126" width="0" style="33" hidden="1" customWidth="1"/>
    <col min="13127" max="13127" width="15.7109375" style="33" customWidth="1"/>
    <col min="13128" max="13128" width="0" style="33" hidden="1" customWidth="1"/>
    <col min="13129" max="13129" width="15.7109375" style="33" customWidth="1"/>
    <col min="13130" max="13130" width="0" style="33" hidden="1" customWidth="1"/>
    <col min="13131" max="13131" width="15.7109375" style="33" customWidth="1"/>
    <col min="13132" max="13132" width="0" style="33" hidden="1" customWidth="1"/>
    <col min="13133" max="13133" width="15.7109375" style="33" customWidth="1"/>
    <col min="13134" max="13134" width="0" style="33" hidden="1" customWidth="1"/>
    <col min="13135" max="13135" width="15.7109375" style="33" customWidth="1"/>
    <col min="13136" max="13136" width="0" style="33" hidden="1" customWidth="1"/>
    <col min="13137" max="13137" width="15.7109375" style="33" customWidth="1"/>
    <col min="13138" max="13138" width="0" style="33" hidden="1" customWidth="1"/>
    <col min="13139" max="13139" width="11.42578125" style="33"/>
    <col min="13140" max="13140" width="13" style="33" customWidth="1"/>
    <col min="13141" max="13141" width="16.42578125" style="33" customWidth="1"/>
    <col min="13142" max="13145" width="15.7109375" style="33" customWidth="1"/>
    <col min="13146" max="13146" width="16.140625" style="33" customWidth="1"/>
    <col min="13147" max="13147" width="12.28515625" style="33" customWidth="1"/>
    <col min="13148" max="13148" width="14.28515625" style="33" customWidth="1"/>
    <col min="13149" max="13150" width="0" style="33" hidden="1" customWidth="1"/>
    <col min="13151" max="13151" width="13.85546875" style="33" customWidth="1"/>
    <col min="13152" max="13153" width="0" style="33" hidden="1" customWidth="1"/>
    <col min="13154" max="13155" width="12.28515625" style="33" customWidth="1"/>
    <col min="13156" max="13156" width="15.140625" style="33" customWidth="1"/>
    <col min="13157" max="13157" width="25.28515625" style="33" customWidth="1"/>
    <col min="13158" max="13168" width="17.85546875" style="33" customWidth="1"/>
    <col min="13169" max="13169" width="15.7109375" style="33" customWidth="1"/>
    <col min="13170" max="13312" width="11.42578125" style="33"/>
    <col min="13313" max="13313" width="1.42578125" style="33" customWidth="1"/>
    <col min="13314" max="13314" width="16.7109375" style="33" customWidth="1"/>
    <col min="13315" max="13315" width="71" style="33" customWidth="1"/>
    <col min="13316" max="13316" width="76.7109375" style="33" customWidth="1"/>
    <col min="13317" max="13317" width="30" style="33" customWidth="1"/>
    <col min="13318" max="13318" width="52" style="33" customWidth="1"/>
    <col min="13319" max="13319" width="45.140625" style="33" customWidth="1"/>
    <col min="13320" max="13320" width="34.42578125" style="33" customWidth="1"/>
    <col min="13321" max="13321" width="0" style="33" hidden="1" customWidth="1"/>
    <col min="13322" max="13322" width="23" style="33" customWidth="1"/>
    <col min="13323" max="13323" width="0" style="33" hidden="1" customWidth="1"/>
    <col min="13324" max="13324" width="23.42578125" style="33" customWidth="1"/>
    <col min="13325" max="13325" width="0" style="33" hidden="1" customWidth="1"/>
    <col min="13326" max="13326" width="21" style="33" customWidth="1"/>
    <col min="13327" max="13327" width="0" style="33" hidden="1" customWidth="1"/>
    <col min="13328" max="13328" width="22.42578125" style="33" customWidth="1"/>
    <col min="13329" max="13329" width="0" style="33" hidden="1" customWidth="1"/>
    <col min="13330" max="13330" width="26.42578125" style="33" customWidth="1"/>
    <col min="13331" max="13331" width="32.42578125" style="33" customWidth="1"/>
    <col min="13332" max="13333" width="0" style="33" hidden="1" customWidth="1"/>
    <col min="13334" max="13334" width="27.28515625" style="33" customWidth="1"/>
    <col min="13335" max="13335" width="0" style="33" hidden="1" customWidth="1"/>
    <col min="13336" max="13336" width="30.42578125" style="33" customWidth="1"/>
    <col min="13337" max="13337" width="0" style="33" hidden="1" customWidth="1"/>
    <col min="13338" max="13338" width="26.7109375" style="33" customWidth="1"/>
    <col min="13339" max="13339" width="0" style="33" hidden="1" customWidth="1"/>
    <col min="13340" max="13340" width="32.140625" style="33" customWidth="1"/>
    <col min="13341" max="13341" width="0" style="33" hidden="1" customWidth="1"/>
    <col min="13342" max="13342" width="28.28515625" style="33" customWidth="1"/>
    <col min="13343" max="13343" width="0" style="33" hidden="1" customWidth="1"/>
    <col min="13344" max="13344" width="25.42578125" style="33" customWidth="1"/>
    <col min="13345" max="13345" width="0" style="33" hidden="1" customWidth="1"/>
    <col min="13346" max="13346" width="30.140625" style="33" customWidth="1"/>
    <col min="13347" max="13347" width="0" style="33" hidden="1" customWidth="1"/>
    <col min="13348" max="13348" width="36" style="33" customWidth="1"/>
    <col min="13349" max="13349" width="0" style="33" hidden="1" customWidth="1"/>
    <col min="13350" max="13350" width="25.85546875" style="33" customWidth="1"/>
    <col min="13351" max="13351" width="0" style="33" hidden="1" customWidth="1"/>
    <col min="13352" max="13352" width="30" style="33" customWidth="1"/>
    <col min="13353" max="13353" width="0" style="33" hidden="1" customWidth="1"/>
    <col min="13354" max="13354" width="25.140625" style="33" customWidth="1"/>
    <col min="13355" max="13355" width="0" style="33" hidden="1" customWidth="1"/>
    <col min="13356" max="13356" width="25" style="33" customWidth="1"/>
    <col min="13357" max="13357" width="0" style="33" hidden="1" customWidth="1"/>
    <col min="13358" max="13358" width="23.85546875" style="33" customWidth="1"/>
    <col min="13359" max="13359" width="0" style="33" hidden="1" customWidth="1"/>
    <col min="13360" max="13360" width="24.7109375" style="33" customWidth="1"/>
    <col min="13361" max="13361" width="0" style="33" hidden="1" customWidth="1"/>
    <col min="13362" max="13362" width="24.28515625" style="33" customWidth="1"/>
    <col min="13363" max="13363" width="0" style="33" hidden="1" customWidth="1"/>
    <col min="13364" max="13364" width="24" style="33" customWidth="1"/>
    <col min="13365" max="13365" width="0" style="33" hidden="1" customWidth="1"/>
    <col min="13366" max="13366" width="24.7109375" style="33" customWidth="1"/>
    <col min="13367" max="13367" width="0" style="33" hidden="1" customWidth="1"/>
    <col min="13368" max="13368" width="22.42578125" style="33" customWidth="1"/>
    <col min="13369" max="13369" width="0" style="33" hidden="1" customWidth="1"/>
    <col min="13370" max="13370" width="25.28515625" style="33" customWidth="1"/>
    <col min="13371" max="13374" width="0" style="33" hidden="1" customWidth="1"/>
    <col min="13375" max="13375" width="23.7109375" style="33" customWidth="1"/>
    <col min="13376" max="13376" width="23" style="33" customWidth="1"/>
    <col min="13377" max="13377" width="28.42578125" style="33" customWidth="1"/>
    <col min="13378" max="13378" width="44.140625" style="33" customWidth="1"/>
    <col min="13379" max="13379" width="28.28515625" style="33" customWidth="1"/>
    <col min="13380" max="13381" width="15.7109375" style="33" customWidth="1"/>
    <col min="13382" max="13382" width="0" style="33" hidden="1" customWidth="1"/>
    <col min="13383" max="13383" width="15.7109375" style="33" customWidth="1"/>
    <col min="13384" max="13384" width="0" style="33" hidden="1" customWidth="1"/>
    <col min="13385" max="13385" width="15.7109375" style="33" customWidth="1"/>
    <col min="13386" max="13386" width="0" style="33" hidden="1" customWidth="1"/>
    <col min="13387" max="13387" width="15.7109375" style="33" customWidth="1"/>
    <col min="13388" max="13388" width="0" style="33" hidden="1" customWidth="1"/>
    <col min="13389" max="13389" width="15.7109375" style="33" customWidth="1"/>
    <col min="13390" max="13390" width="0" style="33" hidden="1" customWidth="1"/>
    <col min="13391" max="13391" width="15.7109375" style="33" customWidth="1"/>
    <col min="13392" max="13392" width="0" style="33" hidden="1" customWidth="1"/>
    <col min="13393" max="13393" width="15.7109375" style="33" customWidth="1"/>
    <col min="13394" max="13394" width="0" style="33" hidden="1" customWidth="1"/>
    <col min="13395" max="13395" width="11.42578125" style="33"/>
    <col min="13396" max="13396" width="13" style="33" customWidth="1"/>
    <col min="13397" max="13397" width="16.42578125" style="33" customWidth="1"/>
    <col min="13398" max="13401" width="15.7109375" style="33" customWidth="1"/>
    <col min="13402" max="13402" width="16.140625" style="33" customWidth="1"/>
    <col min="13403" max="13403" width="12.28515625" style="33" customWidth="1"/>
    <col min="13404" max="13404" width="14.28515625" style="33" customWidth="1"/>
    <col min="13405" max="13406" width="0" style="33" hidden="1" customWidth="1"/>
    <col min="13407" max="13407" width="13.85546875" style="33" customWidth="1"/>
    <col min="13408" max="13409" width="0" style="33" hidden="1" customWidth="1"/>
    <col min="13410" max="13411" width="12.28515625" style="33" customWidth="1"/>
    <col min="13412" max="13412" width="15.140625" style="33" customWidth="1"/>
    <col min="13413" max="13413" width="25.28515625" style="33" customWidth="1"/>
    <col min="13414" max="13424" width="17.85546875" style="33" customWidth="1"/>
    <col min="13425" max="13425" width="15.7109375" style="33" customWidth="1"/>
    <col min="13426" max="13568" width="11.42578125" style="33"/>
    <col min="13569" max="13569" width="1.42578125" style="33" customWidth="1"/>
    <col min="13570" max="13570" width="16.7109375" style="33" customWidth="1"/>
    <col min="13571" max="13571" width="71" style="33" customWidth="1"/>
    <col min="13572" max="13572" width="76.7109375" style="33" customWidth="1"/>
    <col min="13573" max="13573" width="30" style="33" customWidth="1"/>
    <col min="13574" max="13574" width="52" style="33" customWidth="1"/>
    <col min="13575" max="13575" width="45.140625" style="33" customWidth="1"/>
    <col min="13576" max="13576" width="34.42578125" style="33" customWidth="1"/>
    <col min="13577" max="13577" width="0" style="33" hidden="1" customWidth="1"/>
    <col min="13578" max="13578" width="23" style="33" customWidth="1"/>
    <col min="13579" max="13579" width="0" style="33" hidden="1" customWidth="1"/>
    <col min="13580" max="13580" width="23.42578125" style="33" customWidth="1"/>
    <col min="13581" max="13581" width="0" style="33" hidden="1" customWidth="1"/>
    <col min="13582" max="13582" width="21" style="33" customWidth="1"/>
    <col min="13583" max="13583" width="0" style="33" hidden="1" customWidth="1"/>
    <col min="13584" max="13584" width="22.42578125" style="33" customWidth="1"/>
    <col min="13585" max="13585" width="0" style="33" hidden="1" customWidth="1"/>
    <col min="13586" max="13586" width="26.42578125" style="33" customWidth="1"/>
    <col min="13587" max="13587" width="32.42578125" style="33" customWidth="1"/>
    <col min="13588" max="13589" width="0" style="33" hidden="1" customWidth="1"/>
    <col min="13590" max="13590" width="27.28515625" style="33" customWidth="1"/>
    <col min="13591" max="13591" width="0" style="33" hidden="1" customWidth="1"/>
    <col min="13592" max="13592" width="30.42578125" style="33" customWidth="1"/>
    <col min="13593" max="13593" width="0" style="33" hidden="1" customWidth="1"/>
    <col min="13594" max="13594" width="26.7109375" style="33" customWidth="1"/>
    <col min="13595" max="13595" width="0" style="33" hidden="1" customWidth="1"/>
    <col min="13596" max="13596" width="32.140625" style="33" customWidth="1"/>
    <col min="13597" max="13597" width="0" style="33" hidden="1" customWidth="1"/>
    <col min="13598" max="13598" width="28.28515625" style="33" customWidth="1"/>
    <col min="13599" max="13599" width="0" style="33" hidden="1" customWidth="1"/>
    <col min="13600" max="13600" width="25.42578125" style="33" customWidth="1"/>
    <col min="13601" max="13601" width="0" style="33" hidden="1" customWidth="1"/>
    <col min="13602" max="13602" width="30.140625" style="33" customWidth="1"/>
    <col min="13603" max="13603" width="0" style="33" hidden="1" customWidth="1"/>
    <col min="13604" max="13604" width="36" style="33" customWidth="1"/>
    <col min="13605" max="13605" width="0" style="33" hidden="1" customWidth="1"/>
    <col min="13606" max="13606" width="25.85546875" style="33" customWidth="1"/>
    <col min="13607" max="13607" width="0" style="33" hidden="1" customWidth="1"/>
    <col min="13608" max="13608" width="30" style="33" customWidth="1"/>
    <col min="13609" max="13609" width="0" style="33" hidden="1" customWidth="1"/>
    <col min="13610" max="13610" width="25.140625" style="33" customWidth="1"/>
    <col min="13611" max="13611" width="0" style="33" hidden="1" customWidth="1"/>
    <col min="13612" max="13612" width="25" style="33" customWidth="1"/>
    <col min="13613" max="13613" width="0" style="33" hidden="1" customWidth="1"/>
    <col min="13614" max="13614" width="23.85546875" style="33" customWidth="1"/>
    <col min="13615" max="13615" width="0" style="33" hidden="1" customWidth="1"/>
    <col min="13616" max="13616" width="24.7109375" style="33" customWidth="1"/>
    <col min="13617" max="13617" width="0" style="33" hidden="1" customWidth="1"/>
    <col min="13618" max="13618" width="24.28515625" style="33" customWidth="1"/>
    <col min="13619" max="13619" width="0" style="33" hidden="1" customWidth="1"/>
    <col min="13620" max="13620" width="24" style="33" customWidth="1"/>
    <col min="13621" max="13621" width="0" style="33" hidden="1" customWidth="1"/>
    <col min="13622" max="13622" width="24.7109375" style="33" customWidth="1"/>
    <col min="13623" max="13623" width="0" style="33" hidden="1" customWidth="1"/>
    <col min="13624" max="13624" width="22.42578125" style="33" customWidth="1"/>
    <col min="13625" max="13625" width="0" style="33" hidden="1" customWidth="1"/>
    <col min="13626" max="13626" width="25.28515625" style="33" customWidth="1"/>
    <col min="13627" max="13630" width="0" style="33" hidden="1" customWidth="1"/>
    <col min="13631" max="13631" width="23.7109375" style="33" customWidth="1"/>
    <col min="13632" max="13632" width="23" style="33" customWidth="1"/>
    <col min="13633" max="13633" width="28.42578125" style="33" customWidth="1"/>
    <col min="13634" max="13634" width="44.140625" style="33" customWidth="1"/>
    <col min="13635" max="13635" width="28.28515625" style="33" customWidth="1"/>
    <col min="13636" max="13637" width="15.7109375" style="33" customWidth="1"/>
    <col min="13638" max="13638" width="0" style="33" hidden="1" customWidth="1"/>
    <col min="13639" max="13639" width="15.7109375" style="33" customWidth="1"/>
    <col min="13640" max="13640" width="0" style="33" hidden="1" customWidth="1"/>
    <col min="13641" max="13641" width="15.7109375" style="33" customWidth="1"/>
    <col min="13642" max="13642" width="0" style="33" hidden="1" customWidth="1"/>
    <col min="13643" max="13643" width="15.7109375" style="33" customWidth="1"/>
    <col min="13644" max="13644" width="0" style="33" hidden="1" customWidth="1"/>
    <col min="13645" max="13645" width="15.7109375" style="33" customWidth="1"/>
    <col min="13646" max="13646" width="0" style="33" hidden="1" customWidth="1"/>
    <col min="13647" max="13647" width="15.7109375" style="33" customWidth="1"/>
    <col min="13648" max="13648" width="0" style="33" hidden="1" customWidth="1"/>
    <col min="13649" max="13649" width="15.7109375" style="33" customWidth="1"/>
    <col min="13650" max="13650" width="0" style="33" hidden="1" customWidth="1"/>
    <col min="13651" max="13651" width="11.42578125" style="33"/>
    <col min="13652" max="13652" width="13" style="33" customWidth="1"/>
    <col min="13653" max="13653" width="16.42578125" style="33" customWidth="1"/>
    <col min="13654" max="13657" width="15.7109375" style="33" customWidth="1"/>
    <col min="13658" max="13658" width="16.140625" style="33" customWidth="1"/>
    <col min="13659" max="13659" width="12.28515625" style="33" customWidth="1"/>
    <col min="13660" max="13660" width="14.28515625" style="33" customWidth="1"/>
    <col min="13661" max="13662" width="0" style="33" hidden="1" customWidth="1"/>
    <col min="13663" max="13663" width="13.85546875" style="33" customWidth="1"/>
    <col min="13664" max="13665" width="0" style="33" hidden="1" customWidth="1"/>
    <col min="13666" max="13667" width="12.28515625" style="33" customWidth="1"/>
    <col min="13668" max="13668" width="15.140625" style="33" customWidth="1"/>
    <col min="13669" max="13669" width="25.28515625" style="33" customWidth="1"/>
    <col min="13670" max="13680" width="17.85546875" style="33" customWidth="1"/>
    <col min="13681" max="13681" width="15.7109375" style="33" customWidth="1"/>
    <col min="13682" max="13824" width="11.42578125" style="33"/>
    <col min="13825" max="13825" width="1.42578125" style="33" customWidth="1"/>
    <col min="13826" max="13826" width="16.7109375" style="33" customWidth="1"/>
    <col min="13827" max="13827" width="71" style="33" customWidth="1"/>
    <col min="13828" max="13828" width="76.7109375" style="33" customWidth="1"/>
    <col min="13829" max="13829" width="30" style="33" customWidth="1"/>
    <col min="13830" max="13830" width="52" style="33" customWidth="1"/>
    <col min="13831" max="13831" width="45.140625" style="33" customWidth="1"/>
    <col min="13832" max="13832" width="34.42578125" style="33" customWidth="1"/>
    <col min="13833" max="13833" width="0" style="33" hidden="1" customWidth="1"/>
    <col min="13834" max="13834" width="23" style="33" customWidth="1"/>
    <col min="13835" max="13835" width="0" style="33" hidden="1" customWidth="1"/>
    <col min="13836" max="13836" width="23.42578125" style="33" customWidth="1"/>
    <col min="13837" max="13837" width="0" style="33" hidden="1" customWidth="1"/>
    <col min="13838" max="13838" width="21" style="33" customWidth="1"/>
    <col min="13839" max="13839" width="0" style="33" hidden="1" customWidth="1"/>
    <col min="13840" max="13840" width="22.42578125" style="33" customWidth="1"/>
    <col min="13841" max="13841" width="0" style="33" hidden="1" customWidth="1"/>
    <col min="13842" max="13842" width="26.42578125" style="33" customWidth="1"/>
    <col min="13843" max="13843" width="32.42578125" style="33" customWidth="1"/>
    <col min="13844" max="13845" width="0" style="33" hidden="1" customWidth="1"/>
    <col min="13846" max="13846" width="27.28515625" style="33" customWidth="1"/>
    <col min="13847" max="13847" width="0" style="33" hidden="1" customWidth="1"/>
    <col min="13848" max="13848" width="30.42578125" style="33" customWidth="1"/>
    <col min="13849" max="13849" width="0" style="33" hidden="1" customWidth="1"/>
    <col min="13850" max="13850" width="26.7109375" style="33" customWidth="1"/>
    <col min="13851" max="13851" width="0" style="33" hidden="1" customWidth="1"/>
    <col min="13852" max="13852" width="32.140625" style="33" customWidth="1"/>
    <col min="13853" max="13853" width="0" style="33" hidden="1" customWidth="1"/>
    <col min="13854" max="13854" width="28.28515625" style="33" customWidth="1"/>
    <col min="13855" max="13855" width="0" style="33" hidden="1" customWidth="1"/>
    <col min="13856" max="13856" width="25.42578125" style="33" customWidth="1"/>
    <col min="13857" max="13857" width="0" style="33" hidden="1" customWidth="1"/>
    <col min="13858" max="13858" width="30.140625" style="33" customWidth="1"/>
    <col min="13859" max="13859" width="0" style="33" hidden="1" customWidth="1"/>
    <col min="13860" max="13860" width="36" style="33" customWidth="1"/>
    <col min="13861" max="13861" width="0" style="33" hidden="1" customWidth="1"/>
    <col min="13862" max="13862" width="25.85546875" style="33" customWidth="1"/>
    <col min="13863" max="13863" width="0" style="33" hidden="1" customWidth="1"/>
    <col min="13864" max="13864" width="30" style="33" customWidth="1"/>
    <col min="13865" max="13865" width="0" style="33" hidden="1" customWidth="1"/>
    <col min="13866" max="13866" width="25.140625" style="33" customWidth="1"/>
    <col min="13867" max="13867" width="0" style="33" hidden="1" customWidth="1"/>
    <col min="13868" max="13868" width="25" style="33" customWidth="1"/>
    <col min="13869" max="13869" width="0" style="33" hidden="1" customWidth="1"/>
    <col min="13870" max="13870" width="23.85546875" style="33" customWidth="1"/>
    <col min="13871" max="13871" width="0" style="33" hidden="1" customWidth="1"/>
    <col min="13872" max="13872" width="24.7109375" style="33" customWidth="1"/>
    <col min="13873" max="13873" width="0" style="33" hidden="1" customWidth="1"/>
    <col min="13874" max="13874" width="24.28515625" style="33" customWidth="1"/>
    <col min="13875" max="13875" width="0" style="33" hidden="1" customWidth="1"/>
    <col min="13876" max="13876" width="24" style="33" customWidth="1"/>
    <col min="13877" max="13877" width="0" style="33" hidden="1" customWidth="1"/>
    <col min="13878" max="13878" width="24.7109375" style="33" customWidth="1"/>
    <col min="13879" max="13879" width="0" style="33" hidden="1" customWidth="1"/>
    <col min="13880" max="13880" width="22.42578125" style="33" customWidth="1"/>
    <col min="13881" max="13881" width="0" style="33" hidden="1" customWidth="1"/>
    <col min="13882" max="13882" width="25.28515625" style="33" customWidth="1"/>
    <col min="13883" max="13886" width="0" style="33" hidden="1" customWidth="1"/>
    <col min="13887" max="13887" width="23.7109375" style="33" customWidth="1"/>
    <col min="13888" max="13888" width="23" style="33" customWidth="1"/>
    <col min="13889" max="13889" width="28.42578125" style="33" customWidth="1"/>
    <col min="13890" max="13890" width="44.140625" style="33" customWidth="1"/>
    <col min="13891" max="13891" width="28.28515625" style="33" customWidth="1"/>
    <col min="13892" max="13893" width="15.7109375" style="33" customWidth="1"/>
    <col min="13894" max="13894" width="0" style="33" hidden="1" customWidth="1"/>
    <col min="13895" max="13895" width="15.7109375" style="33" customWidth="1"/>
    <col min="13896" max="13896" width="0" style="33" hidden="1" customWidth="1"/>
    <col min="13897" max="13897" width="15.7109375" style="33" customWidth="1"/>
    <col min="13898" max="13898" width="0" style="33" hidden="1" customWidth="1"/>
    <col min="13899" max="13899" width="15.7109375" style="33" customWidth="1"/>
    <col min="13900" max="13900" width="0" style="33" hidden="1" customWidth="1"/>
    <col min="13901" max="13901" width="15.7109375" style="33" customWidth="1"/>
    <col min="13902" max="13902" width="0" style="33" hidden="1" customWidth="1"/>
    <col min="13903" max="13903" width="15.7109375" style="33" customWidth="1"/>
    <col min="13904" max="13904" width="0" style="33" hidden="1" customWidth="1"/>
    <col min="13905" max="13905" width="15.7109375" style="33" customWidth="1"/>
    <col min="13906" max="13906" width="0" style="33" hidden="1" customWidth="1"/>
    <col min="13907" max="13907" width="11.42578125" style="33"/>
    <col min="13908" max="13908" width="13" style="33" customWidth="1"/>
    <col min="13909" max="13909" width="16.42578125" style="33" customWidth="1"/>
    <col min="13910" max="13913" width="15.7109375" style="33" customWidth="1"/>
    <col min="13914" max="13914" width="16.140625" style="33" customWidth="1"/>
    <col min="13915" max="13915" width="12.28515625" style="33" customWidth="1"/>
    <col min="13916" max="13916" width="14.28515625" style="33" customWidth="1"/>
    <col min="13917" max="13918" width="0" style="33" hidden="1" customWidth="1"/>
    <col min="13919" max="13919" width="13.85546875" style="33" customWidth="1"/>
    <col min="13920" max="13921" width="0" style="33" hidden="1" customWidth="1"/>
    <col min="13922" max="13923" width="12.28515625" style="33" customWidth="1"/>
    <col min="13924" max="13924" width="15.140625" style="33" customWidth="1"/>
    <col min="13925" max="13925" width="25.28515625" style="33" customWidth="1"/>
    <col min="13926" max="13936" width="17.85546875" style="33" customWidth="1"/>
    <col min="13937" max="13937" width="15.7109375" style="33" customWidth="1"/>
    <col min="13938" max="14080" width="11.42578125" style="33"/>
    <col min="14081" max="14081" width="1.42578125" style="33" customWidth="1"/>
    <col min="14082" max="14082" width="16.7109375" style="33" customWidth="1"/>
    <col min="14083" max="14083" width="71" style="33" customWidth="1"/>
    <col min="14084" max="14084" width="76.7109375" style="33" customWidth="1"/>
    <col min="14085" max="14085" width="30" style="33" customWidth="1"/>
    <col min="14086" max="14086" width="52" style="33" customWidth="1"/>
    <col min="14087" max="14087" width="45.140625" style="33" customWidth="1"/>
    <col min="14088" max="14088" width="34.42578125" style="33" customWidth="1"/>
    <col min="14089" max="14089" width="0" style="33" hidden="1" customWidth="1"/>
    <col min="14090" max="14090" width="23" style="33" customWidth="1"/>
    <col min="14091" max="14091" width="0" style="33" hidden="1" customWidth="1"/>
    <col min="14092" max="14092" width="23.42578125" style="33" customWidth="1"/>
    <col min="14093" max="14093" width="0" style="33" hidden="1" customWidth="1"/>
    <col min="14094" max="14094" width="21" style="33" customWidth="1"/>
    <col min="14095" max="14095" width="0" style="33" hidden="1" customWidth="1"/>
    <col min="14096" max="14096" width="22.42578125" style="33" customWidth="1"/>
    <col min="14097" max="14097" width="0" style="33" hidden="1" customWidth="1"/>
    <col min="14098" max="14098" width="26.42578125" style="33" customWidth="1"/>
    <col min="14099" max="14099" width="32.42578125" style="33" customWidth="1"/>
    <col min="14100" max="14101" width="0" style="33" hidden="1" customWidth="1"/>
    <col min="14102" max="14102" width="27.28515625" style="33" customWidth="1"/>
    <col min="14103" max="14103" width="0" style="33" hidden="1" customWidth="1"/>
    <col min="14104" max="14104" width="30.42578125" style="33" customWidth="1"/>
    <col min="14105" max="14105" width="0" style="33" hidden="1" customWidth="1"/>
    <col min="14106" max="14106" width="26.7109375" style="33" customWidth="1"/>
    <col min="14107" max="14107" width="0" style="33" hidden="1" customWidth="1"/>
    <col min="14108" max="14108" width="32.140625" style="33" customWidth="1"/>
    <col min="14109" max="14109" width="0" style="33" hidden="1" customWidth="1"/>
    <col min="14110" max="14110" width="28.28515625" style="33" customWidth="1"/>
    <col min="14111" max="14111" width="0" style="33" hidden="1" customWidth="1"/>
    <col min="14112" max="14112" width="25.42578125" style="33" customWidth="1"/>
    <col min="14113" max="14113" width="0" style="33" hidden="1" customWidth="1"/>
    <col min="14114" max="14114" width="30.140625" style="33" customWidth="1"/>
    <col min="14115" max="14115" width="0" style="33" hidden="1" customWidth="1"/>
    <col min="14116" max="14116" width="36" style="33" customWidth="1"/>
    <col min="14117" max="14117" width="0" style="33" hidden="1" customWidth="1"/>
    <col min="14118" max="14118" width="25.85546875" style="33" customWidth="1"/>
    <col min="14119" max="14119" width="0" style="33" hidden="1" customWidth="1"/>
    <col min="14120" max="14120" width="30" style="33" customWidth="1"/>
    <col min="14121" max="14121" width="0" style="33" hidden="1" customWidth="1"/>
    <col min="14122" max="14122" width="25.140625" style="33" customWidth="1"/>
    <col min="14123" max="14123" width="0" style="33" hidden="1" customWidth="1"/>
    <col min="14124" max="14124" width="25" style="33" customWidth="1"/>
    <col min="14125" max="14125" width="0" style="33" hidden="1" customWidth="1"/>
    <col min="14126" max="14126" width="23.85546875" style="33" customWidth="1"/>
    <col min="14127" max="14127" width="0" style="33" hidden="1" customWidth="1"/>
    <col min="14128" max="14128" width="24.7109375" style="33" customWidth="1"/>
    <col min="14129" max="14129" width="0" style="33" hidden="1" customWidth="1"/>
    <col min="14130" max="14130" width="24.28515625" style="33" customWidth="1"/>
    <col min="14131" max="14131" width="0" style="33" hidden="1" customWidth="1"/>
    <col min="14132" max="14132" width="24" style="33" customWidth="1"/>
    <col min="14133" max="14133" width="0" style="33" hidden="1" customWidth="1"/>
    <col min="14134" max="14134" width="24.7109375" style="33" customWidth="1"/>
    <col min="14135" max="14135" width="0" style="33" hidden="1" customWidth="1"/>
    <col min="14136" max="14136" width="22.42578125" style="33" customWidth="1"/>
    <col min="14137" max="14137" width="0" style="33" hidden="1" customWidth="1"/>
    <col min="14138" max="14138" width="25.28515625" style="33" customWidth="1"/>
    <col min="14139" max="14142" width="0" style="33" hidden="1" customWidth="1"/>
    <col min="14143" max="14143" width="23.7109375" style="33" customWidth="1"/>
    <col min="14144" max="14144" width="23" style="33" customWidth="1"/>
    <col min="14145" max="14145" width="28.42578125" style="33" customWidth="1"/>
    <col min="14146" max="14146" width="44.140625" style="33" customWidth="1"/>
    <col min="14147" max="14147" width="28.28515625" style="33" customWidth="1"/>
    <col min="14148" max="14149" width="15.7109375" style="33" customWidth="1"/>
    <col min="14150" max="14150" width="0" style="33" hidden="1" customWidth="1"/>
    <col min="14151" max="14151" width="15.7109375" style="33" customWidth="1"/>
    <col min="14152" max="14152" width="0" style="33" hidden="1" customWidth="1"/>
    <col min="14153" max="14153" width="15.7109375" style="33" customWidth="1"/>
    <col min="14154" max="14154" width="0" style="33" hidden="1" customWidth="1"/>
    <col min="14155" max="14155" width="15.7109375" style="33" customWidth="1"/>
    <col min="14156" max="14156" width="0" style="33" hidden="1" customWidth="1"/>
    <col min="14157" max="14157" width="15.7109375" style="33" customWidth="1"/>
    <col min="14158" max="14158" width="0" style="33" hidden="1" customWidth="1"/>
    <col min="14159" max="14159" width="15.7109375" style="33" customWidth="1"/>
    <col min="14160" max="14160" width="0" style="33" hidden="1" customWidth="1"/>
    <col min="14161" max="14161" width="15.7109375" style="33" customWidth="1"/>
    <col min="14162" max="14162" width="0" style="33" hidden="1" customWidth="1"/>
    <col min="14163" max="14163" width="11.42578125" style="33"/>
    <col min="14164" max="14164" width="13" style="33" customWidth="1"/>
    <col min="14165" max="14165" width="16.42578125" style="33" customWidth="1"/>
    <col min="14166" max="14169" width="15.7109375" style="33" customWidth="1"/>
    <col min="14170" max="14170" width="16.140625" style="33" customWidth="1"/>
    <col min="14171" max="14171" width="12.28515625" style="33" customWidth="1"/>
    <col min="14172" max="14172" width="14.28515625" style="33" customWidth="1"/>
    <col min="14173" max="14174" width="0" style="33" hidden="1" customWidth="1"/>
    <col min="14175" max="14175" width="13.85546875" style="33" customWidth="1"/>
    <col min="14176" max="14177" width="0" style="33" hidden="1" customWidth="1"/>
    <col min="14178" max="14179" width="12.28515625" style="33" customWidth="1"/>
    <col min="14180" max="14180" width="15.140625" style="33" customWidth="1"/>
    <col min="14181" max="14181" width="25.28515625" style="33" customWidth="1"/>
    <col min="14182" max="14192" width="17.85546875" style="33" customWidth="1"/>
    <col min="14193" max="14193" width="15.7109375" style="33" customWidth="1"/>
    <col min="14194" max="14336" width="11.42578125" style="33"/>
    <col min="14337" max="14337" width="1.42578125" style="33" customWidth="1"/>
    <col min="14338" max="14338" width="16.7109375" style="33" customWidth="1"/>
    <col min="14339" max="14339" width="71" style="33" customWidth="1"/>
    <col min="14340" max="14340" width="76.7109375" style="33" customWidth="1"/>
    <col min="14341" max="14341" width="30" style="33" customWidth="1"/>
    <col min="14342" max="14342" width="52" style="33" customWidth="1"/>
    <col min="14343" max="14343" width="45.140625" style="33" customWidth="1"/>
    <col min="14344" max="14344" width="34.42578125" style="33" customWidth="1"/>
    <col min="14345" max="14345" width="0" style="33" hidden="1" customWidth="1"/>
    <col min="14346" max="14346" width="23" style="33" customWidth="1"/>
    <col min="14347" max="14347" width="0" style="33" hidden="1" customWidth="1"/>
    <col min="14348" max="14348" width="23.42578125" style="33" customWidth="1"/>
    <col min="14349" max="14349" width="0" style="33" hidden="1" customWidth="1"/>
    <col min="14350" max="14350" width="21" style="33" customWidth="1"/>
    <col min="14351" max="14351" width="0" style="33" hidden="1" customWidth="1"/>
    <col min="14352" max="14352" width="22.42578125" style="33" customWidth="1"/>
    <col min="14353" max="14353" width="0" style="33" hidden="1" customWidth="1"/>
    <col min="14354" max="14354" width="26.42578125" style="33" customWidth="1"/>
    <col min="14355" max="14355" width="32.42578125" style="33" customWidth="1"/>
    <col min="14356" max="14357" width="0" style="33" hidden="1" customWidth="1"/>
    <col min="14358" max="14358" width="27.28515625" style="33" customWidth="1"/>
    <col min="14359" max="14359" width="0" style="33" hidden="1" customWidth="1"/>
    <col min="14360" max="14360" width="30.42578125" style="33" customWidth="1"/>
    <col min="14361" max="14361" width="0" style="33" hidden="1" customWidth="1"/>
    <col min="14362" max="14362" width="26.7109375" style="33" customWidth="1"/>
    <col min="14363" max="14363" width="0" style="33" hidden="1" customWidth="1"/>
    <col min="14364" max="14364" width="32.140625" style="33" customWidth="1"/>
    <col min="14365" max="14365" width="0" style="33" hidden="1" customWidth="1"/>
    <col min="14366" max="14366" width="28.28515625" style="33" customWidth="1"/>
    <col min="14367" max="14367" width="0" style="33" hidden="1" customWidth="1"/>
    <col min="14368" max="14368" width="25.42578125" style="33" customWidth="1"/>
    <col min="14369" max="14369" width="0" style="33" hidden="1" customWidth="1"/>
    <col min="14370" max="14370" width="30.140625" style="33" customWidth="1"/>
    <col min="14371" max="14371" width="0" style="33" hidden="1" customWidth="1"/>
    <col min="14372" max="14372" width="36" style="33" customWidth="1"/>
    <col min="14373" max="14373" width="0" style="33" hidden="1" customWidth="1"/>
    <col min="14374" max="14374" width="25.85546875" style="33" customWidth="1"/>
    <col min="14375" max="14375" width="0" style="33" hidden="1" customWidth="1"/>
    <col min="14376" max="14376" width="30" style="33" customWidth="1"/>
    <col min="14377" max="14377" width="0" style="33" hidden="1" customWidth="1"/>
    <col min="14378" max="14378" width="25.140625" style="33" customWidth="1"/>
    <col min="14379" max="14379" width="0" style="33" hidden="1" customWidth="1"/>
    <col min="14380" max="14380" width="25" style="33" customWidth="1"/>
    <col min="14381" max="14381" width="0" style="33" hidden="1" customWidth="1"/>
    <col min="14382" max="14382" width="23.85546875" style="33" customWidth="1"/>
    <col min="14383" max="14383" width="0" style="33" hidden="1" customWidth="1"/>
    <col min="14384" max="14384" width="24.7109375" style="33" customWidth="1"/>
    <col min="14385" max="14385" width="0" style="33" hidden="1" customWidth="1"/>
    <col min="14386" max="14386" width="24.28515625" style="33" customWidth="1"/>
    <col min="14387" max="14387" width="0" style="33" hidden="1" customWidth="1"/>
    <col min="14388" max="14388" width="24" style="33" customWidth="1"/>
    <col min="14389" max="14389" width="0" style="33" hidden="1" customWidth="1"/>
    <col min="14390" max="14390" width="24.7109375" style="33" customWidth="1"/>
    <col min="14391" max="14391" width="0" style="33" hidden="1" customWidth="1"/>
    <col min="14392" max="14392" width="22.42578125" style="33" customWidth="1"/>
    <col min="14393" max="14393" width="0" style="33" hidden="1" customWidth="1"/>
    <col min="14394" max="14394" width="25.28515625" style="33" customWidth="1"/>
    <col min="14395" max="14398" width="0" style="33" hidden="1" customWidth="1"/>
    <col min="14399" max="14399" width="23.7109375" style="33" customWidth="1"/>
    <col min="14400" max="14400" width="23" style="33" customWidth="1"/>
    <col min="14401" max="14401" width="28.42578125" style="33" customWidth="1"/>
    <col min="14402" max="14402" width="44.140625" style="33" customWidth="1"/>
    <col min="14403" max="14403" width="28.28515625" style="33" customWidth="1"/>
    <col min="14404" max="14405" width="15.7109375" style="33" customWidth="1"/>
    <col min="14406" max="14406" width="0" style="33" hidden="1" customWidth="1"/>
    <col min="14407" max="14407" width="15.7109375" style="33" customWidth="1"/>
    <col min="14408" max="14408" width="0" style="33" hidden="1" customWidth="1"/>
    <col min="14409" max="14409" width="15.7109375" style="33" customWidth="1"/>
    <col min="14410" max="14410" width="0" style="33" hidden="1" customWidth="1"/>
    <col min="14411" max="14411" width="15.7109375" style="33" customWidth="1"/>
    <col min="14412" max="14412" width="0" style="33" hidden="1" customWidth="1"/>
    <col min="14413" max="14413" width="15.7109375" style="33" customWidth="1"/>
    <col min="14414" max="14414" width="0" style="33" hidden="1" customWidth="1"/>
    <col min="14415" max="14415" width="15.7109375" style="33" customWidth="1"/>
    <col min="14416" max="14416" width="0" style="33" hidden="1" customWidth="1"/>
    <col min="14417" max="14417" width="15.7109375" style="33" customWidth="1"/>
    <col min="14418" max="14418" width="0" style="33" hidden="1" customWidth="1"/>
    <col min="14419" max="14419" width="11.42578125" style="33"/>
    <col min="14420" max="14420" width="13" style="33" customWidth="1"/>
    <col min="14421" max="14421" width="16.42578125" style="33" customWidth="1"/>
    <col min="14422" max="14425" width="15.7109375" style="33" customWidth="1"/>
    <col min="14426" max="14426" width="16.140625" style="33" customWidth="1"/>
    <col min="14427" max="14427" width="12.28515625" style="33" customWidth="1"/>
    <col min="14428" max="14428" width="14.28515625" style="33" customWidth="1"/>
    <col min="14429" max="14430" width="0" style="33" hidden="1" customWidth="1"/>
    <col min="14431" max="14431" width="13.85546875" style="33" customWidth="1"/>
    <col min="14432" max="14433" width="0" style="33" hidden="1" customWidth="1"/>
    <col min="14434" max="14435" width="12.28515625" style="33" customWidth="1"/>
    <col min="14436" max="14436" width="15.140625" style="33" customWidth="1"/>
    <col min="14437" max="14437" width="25.28515625" style="33" customWidth="1"/>
    <col min="14438" max="14448" width="17.85546875" style="33" customWidth="1"/>
    <col min="14449" max="14449" width="15.7109375" style="33" customWidth="1"/>
    <col min="14450" max="14592" width="11.42578125" style="33"/>
    <col min="14593" max="14593" width="1.42578125" style="33" customWidth="1"/>
    <col min="14594" max="14594" width="16.7109375" style="33" customWidth="1"/>
    <col min="14595" max="14595" width="71" style="33" customWidth="1"/>
    <col min="14596" max="14596" width="76.7109375" style="33" customWidth="1"/>
    <col min="14597" max="14597" width="30" style="33" customWidth="1"/>
    <col min="14598" max="14598" width="52" style="33" customWidth="1"/>
    <col min="14599" max="14599" width="45.140625" style="33" customWidth="1"/>
    <col min="14600" max="14600" width="34.42578125" style="33" customWidth="1"/>
    <col min="14601" max="14601" width="0" style="33" hidden="1" customWidth="1"/>
    <col min="14602" max="14602" width="23" style="33" customWidth="1"/>
    <col min="14603" max="14603" width="0" style="33" hidden="1" customWidth="1"/>
    <col min="14604" max="14604" width="23.42578125" style="33" customWidth="1"/>
    <col min="14605" max="14605" width="0" style="33" hidden="1" customWidth="1"/>
    <col min="14606" max="14606" width="21" style="33" customWidth="1"/>
    <col min="14607" max="14607" width="0" style="33" hidden="1" customWidth="1"/>
    <col min="14608" max="14608" width="22.42578125" style="33" customWidth="1"/>
    <col min="14609" max="14609" width="0" style="33" hidden="1" customWidth="1"/>
    <col min="14610" max="14610" width="26.42578125" style="33" customWidth="1"/>
    <col min="14611" max="14611" width="32.42578125" style="33" customWidth="1"/>
    <col min="14612" max="14613" width="0" style="33" hidden="1" customWidth="1"/>
    <col min="14614" max="14614" width="27.28515625" style="33" customWidth="1"/>
    <col min="14615" max="14615" width="0" style="33" hidden="1" customWidth="1"/>
    <col min="14616" max="14616" width="30.42578125" style="33" customWidth="1"/>
    <col min="14617" max="14617" width="0" style="33" hidden="1" customWidth="1"/>
    <col min="14618" max="14618" width="26.7109375" style="33" customWidth="1"/>
    <col min="14619" max="14619" width="0" style="33" hidden="1" customWidth="1"/>
    <col min="14620" max="14620" width="32.140625" style="33" customWidth="1"/>
    <col min="14621" max="14621" width="0" style="33" hidden="1" customWidth="1"/>
    <col min="14622" max="14622" width="28.28515625" style="33" customWidth="1"/>
    <col min="14623" max="14623" width="0" style="33" hidden="1" customWidth="1"/>
    <col min="14624" max="14624" width="25.42578125" style="33" customWidth="1"/>
    <col min="14625" max="14625" width="0" style="33" hidden="1" customWidth="1"/>
    <col min="14626" max="14626" width="30.140625" style="33" customWidth="1"/>
    <col min="14627" max="14627" width="0" style="33" hidden="1" customWidth="1"/>
    <col min="14628" max="14628" width="36" style="33" customWidth="1"/>
    <col min="14629" max="14629" width="0" style="33" hidden="1" customWidth="1"/>
    <col min="14630" max="14630" width="25.85546875" style="33" customWidth="1"/>
    <col min="14631" max="14631" width="0" style="33" hidden="1" customWidth="1"/>
    <col min="14632" max="14632" width="30" style="33" customWidth="1"/>
    <col min="14633" max="14633" width="0" style="33" hidden="1" customWidth="1"/>
    <col min="14634" max="14634" width="25.140625" style="33" customWidth="1"/>
    <col min="14635" max="14635" width="0" style="33" hidden="1" customWidth="1"/>
    <col min="14636" max="14636" width="25" style="33" customWidth="1"/>
    <col min="14637" max="14637" width="0" style="33" hidden="1" customWidth="1"/>
    <col min="14638" max="14638" width="23.85546875" style="33" customWidth="1"/>
    <col min="14639" max="14639" width="0" style="33" hidden="1" customWidth="1"/>
    <col min="14640" max="14640" width="24.7109375" style="33" customWidth="1"/>
    <col min="14641" max="14641" width="0" style="33" hidden="1" customWidth="1"/>
    <col min="14642" max="14642" width="24.28515625" style="33" customWidth="1"/>
    <col min="14643" max="14643" width="0" style="33" hidden="1" customWidth="1"/>
    <col min="14644" max="14644" width="24" style="33" customWidth="1"/>
    <col min="14645" max="14645" width="0" style="33" hidden="1" customWidth="1"/>
    <col min="14646" max="14646" width="24.7109375" style="33" customWidth="1"/>
    <col min="14647" max="14647" width="0" style="33" hidden="1" customWidth="1"/>
    <col min="14648" max="14648" width="22.42578125" style="33" customWidth="1"/>
    <col min="14649" max="14649" width="0" style="33" hidden="1" customWidth="1"/>
    <col min="14650" max="14650" width="25.28515625" style="33" customWidth="1"/>
    <col min="14651" max="14654" width="0" style="33" hidden="1" customWidth="1"/>
    <col min="14655" max="14655" width="23.7109375" style="33" customWidth="1"/>
    <col min="14656" max="14656" width="23" style="33" customWidth="1"/>
    <col min="14657" max="14657" width="28.42578125" style="33" customWidth="1"/>
    <col min="14658" max="14658" width="44.140625" style="33" customWidth="1"/>
    <col min="14659" max="14659" width="28.28515625" style="33" customWidth="1"/>
    <col min="14660" max="14661" width="15.7109375" style="33" customWidth="1"/>
    <col min="14662" max="14662" width="0" style="33" hidden="1" customWidth="1"/>
    <col min="14663" max="14663" width="15.7109375" style="33" customWidth="1"/>
    <col min="14664" max="14664" width="0" style="33" hidden="1" customWidth="1"/>
    <col min="14665" max="14665" width="15.7109375" style="33" customWidth="1"/>
    <col min="14666" max="14666" width="0" style="33" hidden="1" customWidth="1"/>
    <col min="14667" max="14667" width="15.7109375" style="33" customWidth="1"/>
    <col min="14668" max="14668" width="0" style="33" hidden="1" customWidth="1"/>
    <col min="14669" max="14669" width="15.7109375" style="33" customWidth="1"/>
    <col min="14670" max="14670" width="0" style="33" hidden="1" customWidth="1"/>
    <col min="14671" max="14671" width="15.7109375" style="33" customWidth="1"/>
    <col min="14672" max="14672" width="0" style="33" hidden="1" customWidth="1"/>
    <col min="14673" max="14673" width="15.7109375" style="33" customWidth="1"/>
    <col min="14674" max="14674" width="0" style="33" hidden="1" customWidth="1"/>
    <col min="14675" max="14675" width="11.42578125" style="33"/>
    <col min="14676" max="14676" width="13" style="33" customWidth="1"/>
    <col min="14677" max="14677" width="16.42578125" style="33" customWidth="1"/>
    <col min="14678" max="14681" width="15.7109375" style="33" customWidth="1"/>
    <col min="14682" max="14682" width="16.140625" style="33" customWidth="1"/>
    <col min="14683" max="14683" width="12.28515625" style="33" customWidth="1"/>
    <col min="14684" max="14684" width="14.28515625" style="33" customWidth="1"/>
    <col min="14685" max="14686" width="0" style="33" hidden="1" customWidth="1"/>
    <col min="14687" max="14687" width="13.85546875" style="33" customWidth="1"/>
    <col min="14688" max="14689" width="0" style="33" hidden="1" customWidth="1"/>
    <col min="14690" max="14691" width="12.28515625" style="33" customWidth="1"/>
    <col min="14692" max="14692" width="15.140625" style="33" customWidth="1"/>
    <col min="14693" max="14693" width="25.28515625" style="33" customWidth="1"/>
    <col min="14694" max="14704" width="17.85546875" style="33" customWidth="1"/>
    <col min="14705" max="14705" width="15.7109375" style="33" customWidth="1"/>
    <col min="14706" max="14848" width="11.42578125" style="33"/>
    <col min="14849" max="14849" width="1.42578125" style="33" customWidth="1"/>
    <col min="14850" max="14850" width="16.7109375" style="33" customWidth="1"/>
    <col min="14851" max="14851" width="71" style="33" customWidth="1"/>
    <col min="14852" max="14852" width="76.7109375" style="33" customWidth="1"/>
    <col min="14853" max="14853" width="30" style="33" customWidth="1"/>
    <col min="14854" max="14854" width="52" style="33" customWidth="1"/>
    <col min="14855" max="14855" width="45.140625" style="33" customWidth="1"/>
    <col min="14856" max="14856" width="34.42578125" style="33" customWidth="1"/>
    <col min="14857" max="14857" width="0" style="33" hidden="1" customWidth="1"/>
    <col min="14858" max="14858" width="23" style="33" customWidth="1"/>
    <col min="14859" max="14859" width="0" style="33" hidden="1" customWidth="1"/>
    <col min="14860" max="14860" width="23.42578125" style="33" customWidth="1"/>
    <col min="14861" max="14861" width="0" style="33" hidden="1" customWidth="1"/>
    <col min="14862" max="14862" width="21" style="33" customWidth="1"/>
    <col min="14863" max="14863" width="0" style="33" hidden="1" customWidth="1"/>
    <col min="14864" max="14864" width="22.42578125" style="33" customWidth="1"/>
    <col min="14865" max="14865" width="0" style="33" hidden="1" customWidth="1"/>
    <col min="14866" max="14866" width="26.42578125" style="33" customWidth="1"/>
    <col min="14867" max="14867" width="32.42578125" style="33" customWidth="1"/>
    <col min="14868" max="14869" width="0" style="33" hidden="1" customWidth="1"/>
    <col min="14870" max="14870" width="27.28515625" style="33" customWidth="1"/>
    <col min="14871" max="14871" width="0" style="33" hidden="1" customWidth="1"/>
    <col min="14872" max="14872" width="30.42578125" style="33" customWidth="1"/>
    <col min="14873" max="14873" width="0" style="33" hidden="1" customWidth="1"/>
    <col min="14874" max="14874" width="26.7109375" style="33" customWidth="1"/>
    <col min="14875" max="14875" width="0" style="33" hidden="1" customWidth="1"/>
    <col min="14876" max="14876" width="32.140625" style="33" customWidth="1"/>
    <col min="14877" max="14877" width="0" style="33" hidden="1" customWidth="1"/>
    <col min="14878" max="14878" width="28.28515625" style="33" customWidth="1"/>
    <col min="14879" max="14879" width="0" style="33" hidden="1" customWidth="1"/>
    <col min="14880" max="14880" width="25.42578125" style="33" customWidth="1"/>
    <col min="14881" max="14881" width="0" style="33" hidden="1" customWidth="1"/>
    <col min="14882" max="14882" width="30.140625" style="33" customWidth="1"/>
    <col min="14883" max="14883" width="0" style="33" hidden="1" customWidth="1"/>
    <col min="14884" max="14884" width="36" style="33" customWidth="1"/>
    <col min="14885" max="14885" width="0" style="33" hidden="1" customWidth="1"/>
    <col min="14886" max="14886" width="25.85546875" style="33" customWidth="1"/>
    <col min="14887" max="14887" width="0" style="33" hidden="1" customWidth="1"/>
    <col min="14888" max="14888" width="30" style="33" customWidth="1"/>
    <col min="14889" max="14889" width="0" style="33" hidden="1" customWidth="1"/>
    <col min="14890" max="14890" width="25.140625" style="33" customWidth="1"/>
    <col min="14891" max="14891" width="0" style="33" hidden="1" customWidth="1"/>
    <col min="14892" max="14892" width="25" style="33" customWidth="1"/>
    <col min="14893" max="14893" width="0" style="33" hidden="1" customWidth="1"/>
    <col min="14894" max="14894" width="23.85546875" style="33" customWidth="1"/>
    <col min="14895" max="14895" width="0" style="33" hidden="1" customWidth="1"/>
    <col min="14896" max="14896" width="24.7109375" style="33" customWidth="1"/>
    <col min="14897" max="14897" width="0" style="33" hidden="1" customWidth="1"/>
    <col min="14898" max="14898" width="24.28515625" style="33" customWidth="1"/>
    <col min="14899" max="14899" width="0" style="33" hidden="1" customWidth="1"/>
    <col min="14900" max="14900" width="24" style="33" customWidth="1"/>
    <col min="14901" max="14901" width="0" style="33" hidden="1" customWidth="1"/>
    <col min="14902" max="14902" width="24.7109375" style="33" customWidth="1"/>
    <col min="14903" max="14903" width="0" style="33" hidden="1" customWidth="1"/>
    <col min="14904" max="14904" width="22.42578125" style="33" customWidth="1"/>
    <col min="14905" max="14905" width="0" style="33" hidden="1" customWidth="1"/>
    <col min="14906" max="14906" width="25.28515625" style="33" customWidth="1"/>
    <col min="14907" max="14910" width="0" style="33" hidden="1" customWidth="1"/>
    <col min="14911" max="14911" width="23.7109375" style="33" customWidth="1"/>
    <col min="14912" max="14912" width="23" style="33" customWidth="1"/>
    <col min="14913" max="14913" width="28.42578125" style="33" customWidth="1"/>
    <col min="14914" max="14914" width="44.140625" style="33" customWidth="1"/>
    <col min="14915" max="14915" width="28.28515625" style="33" customWidth="1"/>
    <col min="14916" max="14917" width="15.7109375" style="33" customWidth="1"/>
    <col min="14918" max="14918" width="0" style="33" hidden="1" customWidth="1"/>
    <col min="14919" max="14919" width="15.7109375" style="33" customWidth="1"/>
    <col min="14920" max="14920" width="0" style="33" hidden="1" customWidth="1"/>
    <col min="14921" max="14921" width="15.7109375" style="33" customWidth="1"/>
    <col min="14922" max="14922" width="0" style="33" hidden="1" customWidth="1"/>
    <col min="14923" max="14923" width="15.7109375" style="33" customWidth="1"/>
    <col min="14924" max="14924" width="0" style="33" hidden="1" customWidth="1"/>
    <col min="14925" max="14925" width="15.7109375" style="33" customWidth="1"/>
    <col min="14926" max="14926" width="0" style="33" hidden="1" customWidth="1"/>
    <col min="14927" max="14927" width="15.7109375" style="33" customWidth="1"/>
    <col min="14928" max="14928" width="0" style="33" hidden="1" customWidth="1"/>
    <col min="14929" max="14929" width="15.7109375" style="33" customWidth="1"/>
    <col min="14930" max="14930" width="0" style="33" hidden="1" customWidth="1"/>
    <col min="14931" max="14931" width="11.42578125" style="33"/>
    <col min="14932" max="14932" width="13" style="33" customWidth="1"/>
    <col min="14933" max="14933" width="16.42578125" style="33" customWidth="1"/>
    <col min="14934" max="14937" width="15.7109375" style="33" customWidth="1"/>
    <col min="14938" max="14938" width="16.140625" style="33" customWidth="1"/>
    <col min="14939" max="14939" width="12.28515625" style="33" customWidth="1"/>
    <col min="14940" max="14940" width="14.28515625" style="33" customWidth="1"/>
    <col min="14941" max="14942" width="0" style="33" hidden="1" customWidth="1"/>
    <col min="14943" max="14943" width="13.85546875" style="33" customWidth="1"/>
    <col min="14944" max="14945" width="0" style="33" hidden="1" customWidth="1"/>
    <col min="14946" max="14947" width="12.28515625" style="33" customWidth="1"/>
    <col min="14948" max="14948" width="15.140625" style="33" customWidth="1"/>
    <col min="14949" max="14949" width="25.28515625" style="33" customWidth="1"/>
    <col min="14950" max="14960" width="17.85546875" style="33" customWidth="1"/>
    <col min="14961" max="14961" width="15.7109375" style="33" customWidth="1"/>
    <col min="14962" max="15104" width="11.42578125" style="33"/>
    <col min="15105" max="15105" width="1.42578125" style="33" customWidth="1"/>
    <col min="15106" max="15106" width="16.7109375" style="33" customWidth="1"/>
    <col min="15107" max="15107" width="71" style="33" customWidth="1"/>
    <col min="15108" max="15108" width="76.7109375" style="33" customWidth="1"/>
    <col min="15109" max="15109" width="30" style="33" customWidth="1"/>
    <col min="15110" max="15110" width="52" style="33" customWidth="1"/>
    <col min="15111" max="15111" width="45.140625" style="33" customWidth="1"/>
    <col min="15112" max="15112" width="34.42578125" style="33" customWidth="1"/>
    <col min="15113" max="15113" width="0" style="33" hidden="1" customWidth="1"/>
    <col min="15114" max="15114" width="23" style="33" customWidth="1"/>
    <col min="15115" max="15115" width="0" style="33" hidden="1" customWidth="1"/>
    <col min="15116" max="15116" width="23.42578125" style="33" customWidth="1"/>
    <col min="15117" max="15117" width="0" style="33" hidden="1" customWidth="1"/>
    <col min="15118" max="15118" width="21" style="33" customWidth="1"/>
    <col min="15119" max="15119" width="0" style="33" hidden="1" customWidth="1"/>
    <col min="15120" max="15120" width="22.42578125" style="33" customWidth="1"/>
    <col min="15121" max="15121" width="0" style="33" hidden="1" customWidth="1"/>
    <col min="15122" max="15122" width="26.42578125" style="33" customWidth="1"/>
    <col min="15123" max="15123" width="32.42578125" style="33" customWidth="1"/>
    <col min="15124" max="15125" width="0" style="33" hidden="1" customWidth="1"/>
    <col min="15126" max="15126" width="27.28515625" style="33" customWidth="1"/>
    <col min="15127" max="15127" width="0" style="33" hidden="1" customWidth="1"/>
    <col min="15128" max="15128" width="30.42578125" style="33" customWidth="1"/>
    <col min="15129" max="15129" width="0" style="33" hidden="1" customWidth="1"/>
    <col min="15130" max="15130" width="26.7109375" style="33" customWidth="1"/>
    <col min="15131" max="15131" width="0" style="33" hidden="1" customWidth="1"/>
    <col min="15132" max="15132" width="32.140625" style="33" customWidth="1"/>
    <col min="15133" max="15133" width="0" style="33" hidden="1" customWidth="1"/>
    <col min="15134" max="15134" width="28.28515625" style="33" customWidth="1"/>
    <col min="15135" max="15135" width="0" style="33" hidden="1" customWidth="1"/>
    <col min="15136" max="15136" width="25.42578125" style="33" customWidth="1"/>
    <col min="15137" max="15137" width="0" style="33" hidden="1" customWidth="1"/>
    <col min="15138" max="15138" width="30.140625" style="33" customWidth="1"/>
    <col min="15139" max="15139" width="0" style="33" hidden="1" customWidth="1"/>
    <col min="15140" max="15140" width="36" style="33" customWidth="1"/>
    <col min="15141" max="15141" width="0" style="33" hidden="1" customWidth="1"/>
    <col min="15142" max="15142" width="25.85546875" style="33" customWidth="1"/>
    <col min="15143" max="15143" width="0" style="33" hidden="1" customWidth="1"/>
    <col min="15144" max="15144" width="30" style="33" customWidth="1"/>
    <col min="15145" max="15145" width="0" style="33" hidden="1" customWidth="1"/>
    <col min="15146" max="15146" width="25.140625" style="33" customWidth="1"/>
    <col min="15147" max="15147" width="0" style="33" hidden="1" customWidth="1"/>
    <col min="15148" max="15148" width="25" style="33" customWidth="1"/>
    <col min="15149" max="15149" width="0" style="33" hidden="1" customWidth="1"/>
    <col min="15150" max="15150" width="23.85546875" style="33" customWidth="1"/>
    <col min="15151" max="15151" width="0" style="33" hidden="1" customWidth="1"/>
    <col min="15152" max="15152" width="24.7109375" style="33" customWidth="1"/>
    <col min="15153" max="15153" width="0" style="33" hidden="1" customWidth="1"/>
    <col min="15154" max="15154" width="24.28515625" style="33" customWidth="1"/>
    <col min="15155" max="15155" width="0" style="33" hidden="1" customWidth="1"/>
    <col min="15156" max="15156" width="24" style="33" customWidth="1"/>
    <col min="15157" max="15157" width="0" style="33" hidden="1" customWidth="1"/>
    <col min="15158" max="15158" width="24.7109375" style="33" customWidth="1"/>
    <col min="15159" max="15159" width="0" style="33" hidden="1" customWidth="1"/>
    <col min="15160" max="15160" width="22.42578125" style="33" customWidth="1"/>
    <col min="15161" max="15161" width="0" style="33" hidden="1" customWidth="1"/>
    <col min="15162" max="15162" width="25.28515625" style="33" customWidth="1"/>
    <col min="15163" max="15166" width="0" style="33" hidden="1" customWidth="1"/>
    <col min="15167" max="15167" width="23.7109375" style="33" customWidth="1"/>
    <col min="15168" max="15168" width="23" style="33" customWidth="1"/>
    <col min="15169" max="15169" width="28.42578125" style="33" customWidth="1"/>
    <col min="15170" max="15170" width="44.140625" style="33" customWidth="1"/>
    <col min="15171" max="15171" width="28.28515625" style="33" customWidth="1"/>
    <col min="15172" max="15173" width="15.7109375" style="33" customWidth="1"/>
    <col min="15174" max="15174" width="0" style="33" hidden="1" customWidth="1"/>
    <col min="15175" max="15175" width="15.7109375" style="33" customWidth="1"/>
    <col min="15176" max="15176" width="0" style="33" hidden="1" customWidth="1"/>
    <col min="15177" max="15177" width="15.7109375" style="33" customWidth="1"/>
    <col min="15178" max="15178" width="0" style="33" hidden="1" customWidth="1"/>
    <col min="15179" max="15179" width="15.7109375" style="33" customWidth="1"/>
    <col min="15180" max="15180" width="0" style="33" hidden="1" customWidth="1"/>
    <col min="15181" max="15181" width="15.7109375" style="33" customWidth="1"/>
    <col min="15182" max="15182" width="0" style="33" hidden="1" customWidth="1"/>
    <col min="15183" max="15183" width="15.7109375" style="33" customWidth="1"/>
    <col min="15184" max="15184" width="0" style="33" hidden="1" customWidth="1"/>
    <col min="15185" max="15185" width="15.7109375" style="33" customWidth="1"/>
    <col min="15186" max="15186" width="0" style="33" hidden="1" customWidth="1"/>
    <col min="15187" max="15187" width="11.42578125" style="33"/>
    <col min="15188" max="15188" width="13" style="33" customWidth="1"/>
    <col min="15189" max="15189" width="16.42578125" style="33" customWidth="1"/>
    <col min="15190" max="15193" width="15.7109375" style="33" customWidth="1"/>
    <col min="15194" max="15194" width="16.140625" style="33" customWidth="1"/>
    <col min="15195" max="15195" width="12.28515625" style="33" customWidth="1"/>
    <col min="15196" max="15196" width="14.28515625" style="33" customWidth="1"/>
    <col min="15197" max="15198" width="0" style="33" hidden="1" customWidth="1"/>
    <col min="15199" max="15199" width="13.85546875" style="33" customWidth="1"/>
    <col min="15200" max="15201" width="0" style="33" hidden="1" customWidth="1"/>
    <col min="15202" max="15203" width="12.28515625" style="33" customWidth="1"/>
    <col min="15204" max="15204" width="15.140625" style="33" customWidth="1"/>
    <col min="15205" max="15205" width="25.28515625" style="33" customWidth="1"/>
    <col min="15206" max="15216" width="17.85546875" style="33" customWidth="1"/>
    <col min="15217" max="15217" width="15.7109375" style="33" customWidth="1"/>
    <col min="15218" max="15360" width="11.42578125" style="33"/>
    <col min="15361" max="15361" width="1.42578125" style="33" customWidth="1"/>
    <col min="15362" max="15362" width="16.7109375" style="33" customWidth="1"/>
    <col min="15363" max="15363" width="71" style="33" customWidth="1"/>
    <col min="15364" max="15364" width="76.7109375" style="33" customWidth="1"/>
    <col min="15365" max="15365" width="30" style="33" customWidth="1"/>
    <col min="15366" max="15366" width="52" style="33" customWidth="1"/>
    <col min="15367" max="15367" width="45.140625" style="33" customWidth="1"/>
    <col min="15368" max="15368" width="34.42578125" style="33" customWidth="1"/>
    <col min="15369" max="15369" width="0" style="33" hidden="1" customWidth="1"/>
    <col min="15370" max="15370" width="23" style="33" customWidth="1"/>
    <col min="15371" max="15371" width="0" style="33" hidden="1" customWidth="1"/>
    <col min="15372" max="15372" width="23.42578125" style="33" customWidth="1"/>
    <col min="15373" max="15373" width="0" style="33" hidden="1" customWidth="1"/>
    <col min="15374" max="15374" width="21" style="33" customWidth="1"/>
    <col min="15375" max="15375" width="0" style="33" hidden="1" customWidth="1"/>
    <col min="15376" max="15376" width="22.42578125" style="33" customWidth="1"/>
    <col min="15377" max="15377" width="0" style="33" hidden="1" customWidth="1"/>
    <col min="15378" max="15378" width="26.42578125" style="33" customWidth="1"/>
    <col min="15379" max="15379" width="32.42578125" style="33" customWidth="1"/>
    <col min="15380" max="15381" width="0" style="33" hidden="1" customWidth="1"/>
    <col min="15382" max="15382" width="27.28515625" style="33" customWidth="1"/>
    <col min="15383" max="15383" width="0" style="33" hidden="1" customWidth="1"/>
    <col min="15384" max="15384" width="30.42578125" style="33" customWidth="1"/>
    <col min="15385" max="15385" width="0" style="33" hidden="1" customWidth="1"/>
    <col min="15386" max="15386" width="26.7109375" style="33" customWidth="1"/>
    <col min="15387" max="15387" width="0" style="33" hidden="1" customWidth="1"/>
    <col min="15388" max="15388" width="32.140625" style="33" customWidth="1"/>
    <col min="15389" max="15389" width="0" style="33" hidden="1" customWidth="1"/>
    <col min="15390" max="15390" width="28.28515625" style="33" customWidth="1"/>
    <col min="15391" max="15391" width="0" style="33" hidden="1" customWidth="1"/>
    <col min="15392" max="15392" width="25.42578125" style="33" customWidth="1"/>
    <col min="15393" max="15393" width="0" style="33" hidden="1" customWidth="1"/>
    <col min="15394" max="15394" width="30.140625" style="33" customWidth="1"/>
    <col min="15395" max="15395" width="0" style="33" hidden="1" customWidth="1"/>
    <col min="15396" max="15396" width="36" style="33" customWidth="1"/>
    <col min="15397" max="15397" width="0" style="33" hidden="1" customWidth="1"/>
    <col min="15398" max="15398" width="25.85546875" style="33" customWidth="1"/>
    <col min="15399" max="15399" width="0" style="33" hidden="1" customWidth="1"/>
    <col min="15400" max="15400" width="30" style="33" customWidth="1"/>
    <col min="15401" max="15401" width="0" style="33" hidden="1" customWidth="1"/>
    <col min="15402" max="15402" width="25.140625" style="33" customWidth="1"/>
    <col min="15403" max="15403" width="0" style="33" hidden="1" customWidth="1"/>
    <col min="15404" max="15404" width="25" style="33" customWidth="1"/>
    <col min="15405" max="15405" width="0" style="33" hidden="1" customWidth="1"/>
    <col min="15406" max="15406" width="23.85546875" style="33" customWidth="1"/>
    <col min="15407" max="15407" width="0" style="33" hidden="1" customWidth="1"/>
    <col min="15408" max="15408" width="24.7109375" style="33" customWidth="1"/>
    <col min="15409" max="15409" width="0" style="33" hidden="1" customWidth="1"/>
    <col min="15410" max="15410" width="24.28515625" style="33" customWidth="1"/>
    <col min="15411" max="15411" width="0" style="33" hidden="1" customWidth="1"/>
    <col min="15412" max="15412" width="24" style="33" customWidth="1"/>
    <col min="15413" max="15413" width="0" style="33" hidden="1" customWidth="1"/>
    <col min="15414" max="15414" width="24.7109375" style="33" customWidth="1"/>
    <col min="15415" max="15415" width="0" style="33" hidden="1" customWidth="1"/>
    <col min="15416" max="15416" width="22.42578125" style="33" customWidth="1"/>
    <col min="15417" max="15417" width="0" style="33" hidden="1" customWidth="1"/>
    <col min="15418" max="15418" width="25.28515625" style="33" customWidth="1"/>
    <col min="15419" max="15422" width="0" style="33" hidden="1" customWidth="1"/>
    <col min="15423" max="15423" width="23.7109375" style="33" customWidth="1"/>
    <col min="15424" max="15424" width="23" style="33" customWidth="1"/>
    <col min="15425" max="15425" width="28.42578125" style="33" customWidth="1"/>
    <col min="15426" max="15426" width="44.140625" style="33" customWidth="1"/>
    <col min="15427" max="15427" width="28.28515625" style="33" customWidth="1"/>
    <col min="15428" max="15429" width="15.7109375" style="33" customWidth="1"/>
    <col min="15430" max="15430" width="0" style="33" hidden="1" customWidth="1"/>
    <col min="15431" max="15431" width="15.7109375" style="33" customWidth="1"/>
    <col min="15432" max="15432" width="0" style="33" hidden="1" customWidth="1"/>
    <col min="15433" max="15433" width="15.7109375" style="33" customWidth="1"/>
    <col min="15434" max="15434" width="0" style="33" hidden="1" customWidth="1"/>
    <col min="15435" max="15435" width="15.7109375" style="33" customWidth="1"/>
    <col min="15436" max="15436" width="0" style="33" hidden="1" customWidth="1"/>
    <col min="15437" max="15437" width="15.7109375" style="33" customWidth="1"/>
    <col min="15438" max="15438" width="0" style="33" hidden="1" customWidth="1"/>
    <col min="15439" max="15439" width="15.7109375" style="33" customWidth="1"/>
    <col min="15440" max="15440" width="0" style="33" hidden="1" customWidth="1"/>
    <col min="15441" max="15441" width="15.7109375" style="33" customWidth="1"/>
    <col min="15442" max="15442" width="0" style="33" hidden="1" customWidth="1"/>
    <col min="15443" max="15443" width="11.42578125" style="33"/>
    <col min="15444" max="15444" width="13" style="33" customWidth="1"/>
    <col min="15445" max="15445" width="16.42578125" style="33" customWidth="1"/>
    <col min="15446" max="15449" width="15.7109375" style="33" customWidth="1"/>
    <col min="15450" max="15450" width="16.140625" style="33" customWidth="1"/>
    <col min="15451" max="15451" width="12.28515625" style="33" customWidth="1"/>
    <col min="15452" max="15452" width="14.28515625" style="33" customWidth="1"/>
    <col min="15453" max="15454" width="0" style="33" hidden="1" customWidth="1"/>
    <col min="15455" max="15455" width="13.85546875" style="33" customWidth="1"/>
    <col min="15456" max="15457" width="0" style="33" hidden="1" customWidth="1"/>
    <col min="15458" max="15459" width="12.28515625" style="33" customWidth="1"/>
    <col min="15460" max="15460" width="15.140625" style="33" customWidth="1"/>
    <col min="15461" max="15461" width="25.28515625" style="33" customWidth="1"/>
    <col min="15462" max="15472" width="17.85546875" style="33" customWidth="1"/>
    <col min="15473" max="15473" width="15.7109375" style="33" customWidth="1"/>
    <col min="15474" max="15616" width="11.42578125" style="33"/>
    <col min="15617" max="15617" width="1.42578125" style="33" customWidth="1"/>
    <col min="15618" max="15618" width="16.7109375" style="33" customWidth="1"/>
    <col min="15619" max="15619" width="71" style="33" customWidth="1"/>
    <col min="15620" max="15620" width="76.7109375" style="33" customWidth="1"/>
    <col min="15621" max="15621" width="30" style="33" customWidth="1"/>
    <col min="15622" max="15622" width="52" style="33" customWidth="1"/>
    <col min="15623" max="15623" width="45.140625" style="33" customWidth="1"/>
    <col min="15624" max="15624" width="34.42578125" style="33" customWidth="1"/>
    <col min="15625" max="15625" width="0" style="33" hidden="1" customWidth="1"/>
    <col min="15626" max="15626" width="23" style="33" customWidth="1"/>
    <col min="15627" max="15627" width="0" style="33" hidden="1" customWidth="1"/>
    <col min="15628" max="15628" width="23.42578125" style="33" customWidth="1"/>
    <col min="15629" max="15629" width="0" style="33" hidden="1" customWidth="1"/>
    <col min="15630" max="15630" width="21" style="33" customWidth="1"/>
    <col min="15631" max="15631" width="0" style="33" hidden="1" customWidth="1"/>
    <col min="15632" max="15632" width="22.42578125" style="33" customWidth="1"/>
    <col min="15633" max="15633" width="0" style="33" hidden="1" customWidth="1"/>
    <col min="15634" max="15634" width="26.42578125" style="33" customWidth="1"/>
    <col min="15635" max="15635" width="32.42578125" style="33" customWidth="1"/>
    <col min="15636" max="15637" width="0" style="33" hidden="1" customWidth="1"/>
    <col min="15638" max="15638" width="27.28515625" style="33" customWidth="1"/>
    <col min="15639" max="15639" width="0" style="33" hidden="1" customWidth="1"/>
    <col min="15640" max="15640" width="30.42578125" style="33" customWidth="1"/>
    <col min="15641" max="15641" width="0" style="33" hidden="1" customWidth="1"/>
    <col min="15642" max="15642" width="26.7109375" style="33" customWidth="1"/>
    <col min="15643" max="15643" width="0" style="33" hidden="1" customWidth="1"/>
    <col min="15644" max="15644" width="32.140625" style="33" customWidth="1"/>
    <col min="15645" max="15645" width="0" style="33" hidden="1" customWidth="1"/>
    <col min="15646" max="15646" width="28.28515625" style="33" customWidth="1"/>
    <col min="15647" max="15647" width="0" style="33" hidden="1" customWidth="1"/>
    <col min="15648" max="15648" width="25.42578125" style="33" customWidth="1"/>
    <col min="15649" max="15649" width="0" style="33" hidden="1" customWidth="1"/>
    <col min="15650" max="15650" width="30.140625" style="33" customWidth="1"/>
    <col min="15651" max="15651" width="0" style="33" hidden="1" customWidth="1"/>
    <col min="15652" max="15652" width="36" style="33" customWidth="1"/>
    <col min="15653" max="15653" width="0" style="33" hidden="1" customWidth="1"/>
    <col min="15654" max="15654" width="25.85546875" style="33" customWidth="1"/>
    <col min="15655" max="15655" width="0" style="33" hidden="1" customWidth="1"/>
    <col min="15656" max="15656" width="30" style="33" customWidth="1"/>
    <col min="15657" max="15657" width="0" style="33" hidden="1" customWidth="1"/>
    <col min="15658" max="15658" width="25.140625" style="33" customWidth="1"/>
    <col min="15659" max="15659" width="0" style="33" hidden="1" customWidth="1"/>
    <col min="15660" max="15660" width="25" style="33" customWidth="1"/>
    <col min="15661" max="15661" width="0" style="33" hidden="1" customWidth="1"/>
    <col min="15662" max="15662" width="23.85546875" style="33" customWidth="1"/>
    <col min="15663" max="15663" width="0" style="33" hidden="1" customWidth="1"/>
    <col min="15664" max="15664" width="24.7109375" style="33" customWidth="1"/>
    <col min="15665" max="15665" width="0" style="33" hidden="1" customWidth="1"/>
    <col min="15666" max="15666" width="24.28515625" style="33" customWidth="1"/>
    <col min="15667" max="15667" width="0" style="33" hidden="1" customWidth="1"/>
    <col min="15668" max="15668" width="24" style="33" customWidth="1"/>
    <col min="15669" max="15669" width="0" style="33" hidden="1" customWidth="1"/>
    <col min="15670" max="15670" width="24.7109375" style="33" customWidth="1"/>
    <col min="15671" max="15671" width="0" style="33" hidden="1" customWidth="1"/>
    <col min="15672" max="15672" width="22.42578125" style="33" customWidth="1"/>
    <col min="15673" max="15673" width="0" style="33" hidden="1" customWidth="1"/>
    <col min="15674" max="15674" width="25.28515625" style="33" customWidth="1"/>
    <col min="15675" max="15678" width="0" style="33" hidden="1" customWidth="1"/>
    <col min="15679" max="15679" width="23.7109375" style="33" customWidth="1"/>
    <col min="15680" max="15680" width="23" style="33" customWidth="1"/>
    <col min="15681" max="15681" width="28.42578125" style="33" customWidth="1"/>
    <col min="15682" max="15682" width="44.140625" style="33" customWidth="1"/>
    <col min="15683" max="15683" width="28.28515625" style="33" customWidth="1"/>
    <col min="15684" max="15685" width="15.7109375" style="33" customWidth="1"/>
    <col min="15686" max="15686" width="0" style="33" hidden="1" customWidth="1"/>
    <col min="15687" max="15687" width="15.7109375" style="33" customWidth="1"/>
    <col min="15688" max="15688" width="0" style="33" hidden="1" customWidth="1"/>
    <col min="15689" max="15689" width="15.7109375" style="33" customWidth="1"/>
    <col min="15690" max="15690" width="0" style="33" hidden="1" customWidth="1"/>
    <col min="15691" max="15691" width="15.7109375" style="33" customWidth="1"/>
    <col min="15692" max="15692" width="0" style="33" hidden="1" customWidth="1"/>
    <col min="15693" max="15693" width="15.7109375" style="33" customWidth="1"/>
    <col min="15694" max="15694" width="0" style="33" hidden="1" customWidth="1"/>
    <col min="15695" max="15695" width="15.7109375" style="33" customWidth="1"/>
    <col min="15696" max="15696" width="0" style="33" hidden="1" customWidth="1"/>
    <col min="15697" max="15697" width="15.7109375" style="33" customWidth="1"/>
    <col min="15698" max="15698" width="0" style="33" hidden="1" customWidth="1"/>
    <col min="15699" max="15699" width="11.42578125" style="33"/>
    <col min="15700" max="15700" width="13" style="33" customWidth="1"/>
    <col min="15701" max="15701" width="16.42578125" style="33" customWidth="1"/>
    <col min="15702" max="15705" width="15.7109375" style="33" customWidth="1"/>
    <col min="15706" max="15706" width="16.140625" style="33" customWidth="1"/>
    <col min="15707" max="15707" width="12.28515625" style="33" customWidth="1"/>
    <col min="15708" max="15708" width="14.28515625" style="33" customWidth="1"/>
    <col min="15709" max="15710" width="0" style="33" hidden="1" customWidth="1"/>
    <col min="15711" max="15711" width="13.85546875" style="33" customWidth="1"/>
    <col min="15712" max="15713" width="0" style="33" hidden="1" customWidth="1"/>
    <col min="15714" max="15715" width="12.28515625" style="33" customWidth="1"/>
    <col min="15716" max="15716" width="15.140625" style="33" customWidth="1"/>
    <col min="15717" max="15717" width="25.28515625" style="33" customWidth="1"/>
    <col min="15718" max="15728" width="17.85546875" style="33" customWidth="1"/>
    <col min="15729" max="15729" width="15.7109375" style="33" customWidth="1"/>
    <col min="15730" max="15872" width="11.42578125" style="33"/>
    <col min="15873" max="15873" width="1.42578125" style="33" customWidth="1"/>
    <col min="15874" max="15874" width="16.7109375" style="33" customWidth="1"/>
    <col min="15875" max="15875" width="71" style="33" customWidth="1"/>
    <col min="15876" max="15876" width="76.7109375" style="33" customWidth="1"/>
    <col min="15877" max="15877" width="30" style="33" customWidth="1"/>
    <col min="15878" max="15878" width="52" style="33" customWidth="1"/>
    <col min="15879" max="15879" width="45.140625" style="33" customWidth="1"/>
    <col min="15880" max="15880" width="34.42578125" style="33" customWidth="1"/>
    <col min="15881" max="15881" width="0" style="33" hidden="1" customWidth="1"/>
    <col min="15882" max="15882" width="23" style="33" customWidth="1"/>
    <col min="15883" max="15883" width="0" style="33" hidden="1" customWidth="1"/>
    <col min="15884" max="15884" width="23.42578125" style="33" customWidth="1"/>
    <col min="15885" max="15885" width="0" style="33" hidden="1" customWidth="1"/>
    <col min="15886" max="15886" width="21" style="33" customWidth="1"/>
    <col min="15887" max="15887" width="0" style="33" hidden="1" customWidth="1"/>
    <col min="15888" max="15888" width="22.42578125" style="33" customWidth="1"/>
    <col min="15889" max="15889" width="0" style="33" hidden="1" customWidth="1"/>
    <col min="15890" max="15890" width="26.42578125" style="33" customWidth="1"/>
    <col min="15891" max="15891" width="32.42578125" style="33" customWidth="1"/>
    <col min="15892" max="15893" width="0" style="33" hidden="1" customWidth="1"/>
    <col min="15894" max="15894" width="27.28515625" style="33" customWidth="1"/>
    <col min="15895" max="15895" width="0" style="33" hidden="1" customWidth="1"/>
    <col min="15896" max="15896" width="30.42578125" style="33" customWidth="1"/>
    <col min="15897" max="15897" width="0" style="33" hidden="1" customWidth="1"/>
    <col min="15898" max="15898" width="26.7109375" style="33" customWidth="1"/>
    <col min="15899" max="15899" width="0" style="33" hidden="1" customWidth="1"/>
    <col min="15900" max="15900" width="32.140625" style="33" customWidth="1"/>
    <col min="15901" max="15901" width="0" style="33" hidden="1" customWidth="1"/>
    <col min="15902" max="15902" width="28.28515625" style="33" customWidth="1"/>
    <col min="15903" max="15903" width="0" style="33" hidden="1" customWidth="1"/>
    <col min="15904" max="15904" width="25.42578125" style="33" customWidth="1"/>
    <col min="15905" max="15905" width="0" style="33" hidden="1" customWidth="1"/>
    <col min="15906" max="15906" width="30.140625" style="33" customWidth="1"/>
    <col min="15907" max="15907" width="0" style="33" hidden="1" customWidth="1"/>
    <col min="15908" max="15908" width="36" style="33" customWidth="1"/>
    <col min="15909" max="15909" width="0" style="33" hidden="1" customWidth="1"/>
    <col min="15910" max="15910" width="25.85546875" style="33" customWidth="1"/>
    <col min="15911" max="15911" width="0" style="33" hidden="1" customWidth="1"/>
    <col min="15912" max="15912" width="30" style="33" customWidth="1"/>
    <col min="15913" max="15913" width="0" style="33" hidden="1" customWidth="1"/>
    <col min="15914" max="15914" width="25.140625" style="33" customWidth="1"/>
    <col min="15915" max="15915" width="0" style="33" hidden="1" customWidth="1"/>
    <col min="15916" max="15916" width="25" style="33" customWidth="1"/>
    <col min="15917" max="15917" width="0" style="33" hidden="1" customWidth="1"/>
    <col min="15918" max="15918" width="23.85546875" style="33" customWidth="1"/>
    <col min="15919" max="15919" width="0" style="33" hidden="1" customWidth="1"/>
    <col min="15920" max="15920" width="24.7109375" style="33" customWidth="1"/>
    <col min="15921" max="15921" width="0" style="33" hidden="1" customWidth="1"/>
    <col min="15922" max="15922" width="24.28515625" style="33" customWidth="1"/>
    <col min="15923" max="15923" width="0" style="33" hidden="1" customWidth="1"/>
    <col min="15924" max="15924" width="24" style="33" customWidth="1"/>
    <col min="15925" max="15925" width="0" style="33" hidden="1" customWidth="1"/>
    <col min="15926" max="15926" width="24.7109375" style="33" customWidth="1"/>
    <col min="15927" max="15927" width="0" style="33" hidden="1" customWidth="1"/>
    <col min="15928" max="15928" width="22.42578125" style="33" customWidth="1"/>
    <col min="15929" max="15929" width="0" style="33" hidden="1" customWidth="1"/>
    <col min="15930" max="15930" width="25.28515625" style="33" customWidth="1"/>
    <col min="15931" max="15934" width="0" style="33" hidden="1" customWidth="1"/>
    <col min="15935" max="15935" width="23.7109375" style="33" customWidth="1"/>
    <col min="15936" max="15936" width="23" style="33" customWidth="1"/>
    <col min="15937" max="15937" width="28.42578125" style="33" customWidth="1"/>
    <col min="15938" max="15938" width="44.140625" style="33" customWidth="1"/>
    <col min="15939" max="15939" width="28.28515625" style="33" customWidth="1"/>
    <col min="15940" max="15941" width="15.7109375" style="33" customWidth="1"/>
    <col min="15942" max="15942" width="0" style="33" hidden="1" customWidth="1"/>
    <col min="15943" max="15943" width="15.7109375" style="33" customWidth="1"/>
    <col min="15944" max="15944" width="0" style="33" hidden="1" customWidth="1"/>
    <col min="15945" max="15945" width="15.7109375" style="33" customWidth="1"/>
    <col min="15946" max="15946" width="0" style="33" hidden="1" customWidth="1"/>
    <col min="15947" max="15947" width="15.7109375" style="33" customWidth="1"/>
    <col min="15948" max="15948" width="0" style="33" hidden="1" customWidth="1"/>
    <col min="15949" max="15949" width="15.7109375" style="33" customWidth="1"/>
    <col min="15950" max="15950" width="0" style="33" hidden="1" customWidth="1"/>
    <col min="15951" max="15951" width="15.7109375" style="33" customWidth="1"/>
    <col min="15952" max="15952" width="0" style="33" hidden="1" customWidth="1"/>
    <col min="15953" max="15953" width="15.7109375" style="33" customWidth="1"/>
    <col min="15954" max="15954" width="0" style="33" hidden="1" customWidth="1"/>
    <col min="15955" max="15955" width="11.42578125" style="33"/>
    <col min="15956" max="15956" width="13" style="33" customWidth="1"/>
    <col min="15957" max="15957" width="16.42578125" style="33" customWidth="1"/>
    <col min="15958" max="15961" width="15.7109375" style="33" customWidth="1"/>
    <col min="15962" max="15962" width="16.140625" style="33" customWidth="1"/>
    <col min="15963" max="15963" width="12.28515625" style="33" customWidth="1"/>
    <col min="15964" max="15964" width="14.28515625" style="33" customWidth="1"/>
    <col min="15965" max="15966" width="0" style="33" hidden="1" customWidth="1"/>
    <col min="15967" max="15967" width="13.85546875" style="33" customWidth="1"/>
    <col min="15968" max="15969" width="0" style="33" hidden="1" customWidth="1"/>
    <col min="15970" max="15971" width="12.28515625" style="33" customWidth="1"/>
    <col min="15972" max="15972" width="15.140625" style="33" customWidth="1"/>
    <col min="15973" max="15973" width="25.28515625" style="33" customWidth="1"/>
    <col min="15974" max="15984" width="17.85546875" style="33" customWidth="1"/>
    <col min="15985" max="15985" width="15.7109375" style="33" customWidth="1"/>
    <col min="15986" max="16128" width="11.42578125" style="33"/>
    <col min="16129" max="16129" width="1.42578125" style="33" customWidth="1"/>
    <col min="16130" max="16130" width="16.7109375" style="33" customWidth="1"/>
    <col min="16131" max="16131" width="71" style="33" customWidth="1"/>
    <col min="16132" max="16132" width="76.7109375" style="33" customWidth="1"/>
    <col min="16133" max="16133" width="30" style="33" customWidth="1"/>
    <col min="16134" max="16134" width="52" style="33" customWidth="1"/>
    <col min="16135" max="16135" width="45.140625" style="33" customWidth="1"/>
    <col min="16136" max="16136" width="34.42578125" style="33" customWidth="1"/>
    <col min="16137" max="16137" width="0" style="33" hidden="1" customWidth="1"/>
    <col min="16138" max="16138" width="23" style="33" customWidth="1"/>
    <col min="16139" max="16139" width="0" style="33" hidden="1" customWidth="1"/>
    <col min="16140" max="16140" width="23.42578125" style="33" customWidth="1"/>
    <col min="16141" max="16141" width="0" style="33" hidden="1" customWidth="1"/>
    <col min="16142" max="16142" width="21" style="33" customWidth="1"/>
    <col min="16143" max="16143" width="0" style="33" hidden="1" customWidth="1"/>
    <col min="16144" max="16144" width="22.42578125" style="33" customWidth="1"/>
    <col min="16145" max="16145" width="0" style="33" hidden="1" customWidth="1"/>
    <col min="16146" max="16146" width="26.42578125" style="33" customWidth="1"/>
    <col min="16147" max="16147" width="32.42578125" style="33" customWidth="1"/>
    <col min="16148" max="16149" width="0" style="33" hidden="1" customWidth="1"/>
    <col min="16150" max="16150" width="27.28515625" style="33" customWidth="1"/>
    <col min="16151" max="16151" width="0" style="33" hidden="1" customWidth="1"/>
    <col min="16152" max="16152" width="30.42578125" style="33" customWidth="1"/>
    <col min="16153" max="16153" width="0" style="33" hidden="1" customWidth="1"/>
    <col min="16154" max="16154" width="26.7109375" style="33" customWidth="1"/>
    <col min="16155" max="16155" width="0" style="33" hidden="1" customWidth="1"/>
    <col min="16156" max="16156" width="32.140625" style="33" customWidth="1"/>
    <col min="16157" max="16157" width="0" style="33" hidden="1" customWidth="1"/>
    <col min="16158" max="16158" width="28.28515625" style="33" customWidth="1"/>
    <col min="16159" max="16159" width="0" style="33" hidden="1" customWidth="1"/>
    <col min="16160" max="16160" width="25.42578125" style="33" customWidth="1"/>
    <col min="16161" max="16161" width="0" style="33" hidden="1" customWidth="1"/>
    <col min="16162" max="16162" width="30.140625" style="33" customWidth="1"/>
    <col min="16163" max="16163" width="0" style="33" hidden="1" customWidth="1"/>
    <col min="16164" max="16164" width="36" style="33" customWidth="1"/>
    <col min="16165" max="16165" width="0" style="33" hidden="1" customWidth="1"/>
    <col min="16166" max="16166" width="25.85546875" style="33" customWidth="1"/>
    <col min="16167" max="16167" width="0" style="33" hidden="1" customWidth="1"/>
    <col min="16168" max="16168" width="30" style="33" customWidth="1"/>
    <col min="16169" max="16169" width="0" style="33" hidden="1" customWidth="1"/>
    <col min="16170" max="16170" width="25.140625" style="33" customWidth="1"/>
    <col min="16171" max="16171" width="0" style="33" hidden="1" customWidth="1"/>
    <col min="16172" max="16172" width="25" style="33" customWidth="1"/>
    <col min="16173" max="16173" width="0" style="33" hidden="1" customWidth="1"/>
    <col min="16174" max="16174" width="23.85546875" style="33" customWidth="1"/>
    <col min="16175" max="16175" width="0" style="33" hidden="1" customWidth="1"/>
    <col min="16176" max="16176" width="24.7109375" style="33" customWidth="1"/>
    <col min="16177" max="16177" width="0" style="33" hidden="1" customWidth="1"/>
    <col min="16178" max="16178" width="24.28515625" style="33" customWidth="1"/>
    <col min="16179" max="16179" width="0" style="33" hidden="1" customWidth="1"/>
    <col min="16180" max="16180" width="24" style="33" customWidth="1"/>
    <col min="16181" max="16181" width="0" style="33" hidden="1" customWidth="1"/>
    <col min="16182" max="16182" width="24.7109375" style="33" customWidth="1"/>
    <col min="16183" max="16183" width="0" style="33" hidden="1" customWidth="1"/>
    <col min="16184" max="16184" width="22.42578125" style="33" customWidth="1"/>
    <col min="16185" max="16185" width="0" style="33" hidden="1" customWidth="1"/>
    <col min="16186" max="16186" width="25.28515625" style="33" customWidth="1"/>
    <col min="16187" max="16190" width="0" style="33" hidden="1" customWidth="1"/>
    <col min="16191" max="16191" width="23.7109375" style="33" customWidth="1"/>
    <col min="16192" max="16192" width="23" style="33" customWidth="1"/>
    <col min="16193" max="16193" width="28.42578125" style="33" customWidth="1"/>
    <col min="16194" max="16194" width="44.140625" style="33" customWidth="1"/>
    <col min="16195" max="16195" width="28.28515625" style="33" customWidth="1"/>
    <col min="16196" max="16197" width="15.7109375" style="33" customWidth="1"/>
    <col min="16198" max="16198" width="0" style="33" hidden="1" customWidth="1"/>
    <col min="16199" max="16199" width="15.7109375" style="33" customWidth="1"/>
    <col min="16200" max="16200" width="0" style="33" hidden="1" customWidth="1"/>
    <col min="16201" max="16201" width="15.7109375" style="33" customWidth="1"/>
    <col min="16202" max="16202" width="0" style="33" hidden="1" customWidth="1"/>
    <col min="16203" max="16203" width="15.7109375" style="33" customWidth="1"/>
    <col min="16204" max="16204" width="0" style="33" hidden="1" customWidth="1"/>
    <col min="16205" max="16205" width="15.7109375" style="33" customWidth="1"/>
    <col min="16206" max="16206" width="0" style="33" hidden="1" customWidth="1"/>
    <col min="16207" max="16207" width="15.7109375" style="33" customWidth="1"/>
    <col min="16208" max="16208" width="0" style="33" hidden="1" customWidth="1"/>
    <col min="16209" max="16209" width="15.7109375" style="33" customWidth="1"/>
    <col min="16210" max="16210" width="0" style="33" hidden="1" customWidth="1"/>
    <col min="16211" max="16211" width="11.42578125" style="33"/>
    <col min="16212" max="16212" width="13" style="33" customWidth="1"/>
    <col min="16213" max="16213" width="16.42578125" style="33" customWidth="1"/>
    <col min="16214" max="16217" width="15.7109375" style="33" customWidth="1"/>
    <col min="16218" max="16218" width="16.140625" style="33" customWidth="1"/>
    <col min="16219" max="16219" width="12.28515625" style="33" customWidth="1"/>
    <col min="16220" max="16220" width="14.28515625" style="33" customWidth="1"/>
    <col min="16221" max="16222" width="0" style="33" hidden="1" customWidth="1"/>
    <col min="16223" max="16223" width="13.85546875" style="33" customWidth="1"/>
    <col min="16224" max="16225" width="0" style="33" hidden="1" customWidth="1"/>
    <col min="16226" max="16227" width="12.28515625" style="33" customWidth="1"/>
    <col min="16228" max="16228" width="15.140625" style="33" customWidth="1"/>
    <col min="16229" max="16229" width="25.28515625" style="33" customWidth="1"/>
    <col min="16230" max="16240" width="17.85546875" style="33" customWidth="1"/>
    <col min="16241" max="16241" width="15.7109375" style="33" customWidth="1"/>
    <col min="16242" max="16384" width="11.42578125" style="33"/>
  </cols>
  <sheetData>
    <row r="1" spans="1:256" ht="30.75" customHeight="1">
      <c r="A1" s="43"/>
      <c r="B1" s="114"/>
      <c r="C1" s="139"/>
      <c r="D1" s="1356" t="s">
        <v>341</v>
      </c>
      <c r="E1" s="1357" t="s">
        <v>342</v>
      </c>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c r="AO1" s="1357"/>
      <c r="AP1" s="1357"/>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8"/>
      <c r="BM1" s="129" t="s">
        <v>343</v>
      </c>
      <c r="BN1" s="130">
        <v>9</v>
      </c>
    </row>
    <row r="2" spans="1:256" ht="26.25" customHeight="1">
      <c r="A2" s="44"/>
      <c r="B2" s="115"/>
      <c r="C2" s="140"/>
      <c r="D2" s="1163"/>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163"/>
      <c r="BM2" s="129" t="s">
        <v>345</v>
      </c>
      <c r="BN2" s="691" t="s">
        <v>1362</v>
      </c>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1360"/>
      <c r="DL2" s="1360"/>
    </row>
    <row r="3" spans="1:256" ht="18.75" customHeight="1">
      <c r="A3" s="44"/>
      <c r="B3" s="115"/>
      <c r="C3" s="140"/>
      <c r="D3" s="1361" t="s">
        <v>348</v>
      </c>
      <c r="E3" s="1362" t="s">
        <v>1363</v>
      </c>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1362"/>
      <c r="AZ3" s="1362"/>
      <c r="BA3" s="1362"/>
      <c r="BB3" s="1362"/>
      <c r="BC3" s="1362"/>
      <c r="BD3" s="1362"/>
      <c r="BE3" s="1362"/>
      <c r="BF3" s="1362"/>
      <c r="BG3" s="1362"/>
      <c r="BH3" s="1362"/>
      <c r="BI3" s="1362"/>
      <c r="BJ3" s="1362"/>
      <c r="BK3" s="1362"/>
      <c r="BL3" s="1361"/>
      <c r="BM3" s="1363" t="s">
        <v>350</v>
      </c>
      <c r="BN3" s="1365">
        <v>45817</v>
      </c>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1367"/>
      <c r="DL3" s="1367"/>
    </row>
    <row r="4" spans="1:256" s="38" customFormat="1" ht="14.25" customHeight="1">
      <c r="A4" s="44"/>
      <c r="B4" s="116"/>
      <c r="C4" s="141"/>
      <c r="D4" s="1163"/>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59"/>
      <c r="BB4" s="1359"/>
      <c r="BC4" s="1359"/>
      <c r="BD4" s="1359"/>
      <c r="BE4" s="1359"/>
      <c r="BF4" s="1359"/>
      <c r="BG4" s="1359"/>
      <c r="BH4" s="1359"/>
      <c r="BI4" s="1359"/>
      <c r="BJ4" s="1359"/>
      <c r="BK4" s="1359"/>
      <c r="BL4" s="1163"/>
      <c r="BM4" s="1364"/>
      <c r="BN4" s="1366"/>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row>
    <row r="5" spans="1:256" ht="20.25" customHeight="1">
      <c r="A5" s="44"/>
      <c r="B5" s="331"/>
      <c r="C5" s="332"/>
      <c r="D5" s="332"/>
      <c r="E5" s="1342" t="s">
        <v>352</v>
      </c>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2"/>
      <c r="AT5" s="1342"/>
      <c r="AU5" s="1342"/>
      <c r="AV5" s="1342"/>
      <c r="AW5" s="1342"/>
      <c r="AX5" s="1342"/>
      <c r="AY5" s="1342"/>
      <c r="AZ5" s="1342"/>
      <c r="BA5" s="1342"/>
      <c r="BB5" s="1342"/>
      <c r="BC5" s="1342"/>
      <c r="BD5" s="1342"/>
      <c r="BE5" s="1342"/>
      <c r="BF5" s="1342"/>
      <c r="BG5" s="1342"/>
      <c r="BH5" s="1342"/>
      <c r="BI5" s="1342"/>
      <c r="BJ5" s="1342"/>
      <c r="BK5" s="1342"/>
      <c r="BL5" s="1343"/>
      <c r="BM5" s="333"/>
      <c r="BN5" s="371"/>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row>
    <row r="6" spans="1:256" s="37" customFormat="1" ht="68.25" customHeight="1">
      <c r="A6" s="39"/>
      <c r="B6" s="57" t="s">
        <v>1364</v>
      </c>
      <c r="C6" s="110" t="s">
        <v>127</v>
      </c>
      <c r="D6" s="59"/>
      <c r="E6" s="58" t="s">
        <v>1365</v>
      </c>
      <c r="F6" s="1344" t="str">
        <f>IFERROR(INDEX(Tabla10[],MATCH(C6,Tabla10[PROCESOS],0),2),"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G6" s="1345"/>
      <c r="H6" s="1345"/>
      <c r="I6" s="1345"/>
      <c r="J6" s="1345"/>
      <c r="K6" s="1345"/>
      <c r="L6" s="1345"/>
      <c r="M6" s="1345"/>
      <c r="N6" s="1345"/>
      <c r="O6" s="1345"/>
      <c r="P6" s="1345"/>
      <c r="Q6" s="1345"/>
      <c r="R6" s="1345"/>
      <c r="S6" s="1346"/>
      <c r="T6" s="48"/>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51"/>
      <c r="BN6" s="372"/>
    </row>
    <row r="7" spans="1:256" s="39" customFormat="1" ht="7.5" customHeight="1">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373"/>
    </row>
    <row r="8" spans="1:256" s="281" customFormat="1" ht="16.5" customHeight="1">
      <c r="B8" s="1347" t="s">
        <v>1366</v>
      </c>
      <c r="C8" s="1348"/>
      <c r="D8" s="1348"/>
      <c r="E8" s="282"/>
      <c r="F8" s="282"/>
      <c r="G8" s="283"/>
      <c r="H8" s="284"/>
      <c r="I8" s="285"/>
      <c r="J8" s="285"/>
      <c r="K8" s="285"/>
      <c r="L8" s="285"/>
      <c r="M8" s="285"/>
      <c r="N8" s="285"/>
      <c r="O8" s="285"/>
      <c r="P8" s="285"/>
      <c r="Q8" s="285"/>
      <c r="R8" s="1351" t="s">
        <v>1367</v>
      </c>
      <c r="S8" s="1351"/>
      <c r="T8" s="135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c r="BB8" s="1351"/>
      <c r="BC8" s="1351"/>
      <c r="BD8" s="1351"/>
      <c r="BE8" s="1351"/>
      <c r="BF8" s="1351"/>
      <c r="BG8" s="285"/>
      <c r="BH8" s="285"/>
      <c r="BI8" s="285"/>
      <c r="BJ8" s="285"/>
      <c r="BK8" s="285"/>
      <c r="BL8" s="285"/>
      <c r="BM8" s="285"/>
      <c r="BN8" s="286"/>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81" customFormat="1" ht="17.25" customHeight="1" thickBot="1">
      <c r="B9" s="1349"/>
      <c r="C9" s="1350"/>
      <c r="D9" s="1350"/>
      <c r="E9" s="287"/>
      <c r="F9" s="287"/>
      <c r="G9" s="288"/>
      <c r="H9" s="289"/>
      <c r="I9" s="290"/>
      <c r="J9" s="1353" t="s">
        <v>1368</v>
      </c>
      <c r="K9" s="1354"/>
      <c r="L9" s="1354"/>
      <c r="M9" s="1354"/>
      <c r="N9" s="1354"/>
      <c r="O9" s="1354"/>
      <c r="P9" s="1355"/>
      <c r="Q9" s="291"/>
      <c r="R9" s="1352"/>
      <c r="S9" s="1352"/>
      <c r="T9" s="1352"/>
      <c r="U9" s="1352"/>
      <c r="V9" s="1352"/>
      <c r="W9" s="1352"/>
      <c r="X9" s="1352"/>
      <c r="Y9" s="1352"/>
      <c r="Z9" s="1352"/>
      <c r="AA9" s="1352"/>
      <c r="AB9" s="1352"/>
      <c r="AC9" s="1352"/>
      <c r="AD9" s="1352"/>
      <c r="AE9" s="1352"/>
      <c r="AF9" s="1352"/>
      <c r="AG9" s="1352"/>
      <c r="AH9" s="1352"/>
      <c r="AI9" s="1352"/>
      <c r="AJ9" s="1352"/>
      <c r="AK9" s="1352"/>
      <c r="AL9" s="1352"/>
      <c r="AM9" s="1352"/>
      <c r="AN9" s="1352"/>
      <c r="AO9" s="1352"/>
      <c r="AP9" s="1352"/>
      <c r="AQ9" s="1352"/>
      <c r="AR9" s="1352"/>
      <c r="AS9" s="1352"/>
      <c r="AT9" s="1352"/>
      <c r="AU9" s="1352"/>
      <c r="AV9" s="1352"/>
      <c r="AW9" s="1352"/>
      <c r="AX9" s="1352"/>
      <c r="AY9" s="1352"/>
      <c r="AZ9" s="1352"/>
      <c r="BA9" s="1352"/>
      <c r="BB9" s="1352"/>
      <c r="BC9" s="1352"/>
      <c r="BD9" s="1352"/>
      <c r="BE9" s="1352"/>
      <c r="BF9" s="1352"/>
      <c r="BG9" s="292"/>
      <c r="BH9" s="292"/>
      <c r="BI9" s="292"/>
      <c r="BJ9" s="292"/>
      <c r="BK9" s="292"/>
      <c r="BL9" s="292"/>
      <c r="BM9" s="292"/>
      <c r="BN9" s="290"/>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293" customFormat="1" ht="87.75" customHeight="1" thickBot="1">
      <c r="B10" s="25" t="s">
        <v>355</v>
      </c>
      <c r="C10" s="670" t="s">
        <v>356</v>
      </c>
      <c r="D10" s="671" t="s">
        <v>87</v>
      </c>
      <c r="E10" s="25" t="s">
        <v>1369</v>
      </c>
      <c r="F10" s="25" t="s">
        <v>357</v>
      </c>
      <c r="G10" s="25" t="s">
        <v>1370</v>
      </c>
      <c r="H10" s="25" t="s">
        <v>159</v>
      </c>
      <c r="I10" s="294" t="s">
        <v>1371</v>
      </c>
      <c r="J10" s="25" t="s">
        <v>1372</v>
      </c>
      <c r="K10" s="295"/>
      <c r="L10" s="25" t="s">
        <v>1373</v>
      </c>
      <c r="M10" s="296"/>
      <c r="N10" s="25" t="s">
        <v>1374</v>
      </c>
      <c r="O10" s="296"/>
      <c r="P10" s="25" t="s">
        <v>1375</v>
      </c>
      <c r="Q10" s="297"/>
      <c r="R10" s="294" t="s">
        <v>1376</v>
      </c>
      <c r="S10" s="298" t="s">
        <v>1377</v>
      </c>
      <c r="T10" s="25" t="s">
        <v>1378</v>
      </c>
      <c r="U10" s="294" t="s">
        <v>1379</v>
      </c>
      <c r="V10" s="25" t="s">
        <v>1380</v>
      </c>
      <c r="W10" s="294"/>
      <c r="X10" s="25" t="s">
        <v>1381</v>
      </c>
      <c r="Y10" s="294"/>
      <c r="Z10" s="25" t="s">
        <v>1382</v>
      </c>
      <c r="AA10" s="294"/>
      <c r="AB10" s="25" t="s">
        <v>1383</v>
      </c>
      <c r="AC10" s="294"/>
      <c r="AD10" s="25" t="s">
        <v>1384</v>
      </c>
      <c r="AE10" s="294"/>
      <c r="AF10" s="25" t="s">
        <v>1385</v>
      </c>
      <c r="AG10" s="294"/>
      <c r="AH10" s="25" t="s">
        <v>1386</v>
      </c>
      <c r="AI10" s="294"/>
      <c r="AJ10" s="25" t="s">
        <v>1387</v>
      </c>
      <c r="AK10" s="294"/>
      <c r="AL10" s="25" t="s">
        <v>1388</v>
      </c>
      <c r="AM10" s="294"/>
      <c r="AN10" s="25" t="s">
        <v>1389</v>
      </c>
      <c r="AO10" s="294"/>
      <c r="AP10" s="25" t="s">
        <v>1390</v>
      </c>
      <c r="AQ10" s="294"/>
      <c r="AR10" s="25" t="s">
        <v>1391</v>
      </c>
      <c r="AS10" s="294"/>
      <c r="AT10" s="25" t="s">
        <v>1392</v>
      </c>
      <c r="AU10" s="294"/>
      <c r="AV10" s="25" t="s">
        <v>1393</v>
      </c>
      <c r="AW10" s="294"/>
      <c r="AX10" s="25" t="s">
        <v>1394</v>
      </c>
      <c r="AY10" s="294"/>
      <c r="AZ10" s="25" t="s">
        <v>1395</v>
      </c>
      <c r="BA10" s="294"/>
      <c r="BB10" s="25" t="s">
        <v>1396</v>
      </c>
      <c r="BC10" s="294"/>
      <c r="BD10" s="25" t="s">
        <v>1397</v>
      </c>
      <c r="BE10" s="294"/>
      <c r="BF10" s="25" t="s">
        <v>1398</v>
      </c>
      <c r="BG10" s="294"/>
      <c r="BH10" s="294" t="s">
        <v>1399</v>
      </c>
      <c r="BI10" s="299" t="s">
        <v>1400</v>
      </c>
      <c r="BJ10" s="294" t="s">
        <v>1401</v>
      </c>
      <c r="BK10" s="294" t="s">
        <v>1402</v>
      </c>
      <c r="BL10" s="294" t="s">
        <v>1403</v>
      </c>
      <c r="BM10" s="294" t="s">
        <v>95</v>
      </c>
      <c r="BN10" s="670" t="s">
        <v>1404</v>
      </c>
      <c r="BO10" s="670" t="s">
        <v>1771</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67" customFormat="1" ht="116.25" customHeight="1" thickBot="1">
      <c r="B11" s="568" t="s">
        <v>366</v>
      </c>
      <c r="C11" s="672" t="s">
        <v>1405</v>
      </c>
      <c r="D11" s="672" t="s">
        <v>1406</v>
      </c>
      <c r="E11" s="565" t="s">
        <v>1024</v>
      </c>
      <c r="F11" s="566" t="s">
        <v>1407</v>
      </c>
      <c r="G11" s="566" t="s">
        <v>1408</v>
      </c>
      <c r="H11" s="537"/>
      <c r="I11" s="583">
        <v>1</v>
      </c>
      <c r="J11" s="537" t="s">
        <v>983</v>
      </c>
      <c r="K11" s="583">
        <f>IF(J11="Posible",3,IF(J11="Rara vez",1,IF(J11="Improbable",2,IF(J11="Probable",4,IF(J11="Casi seguro",5)))))</f>
        <v>1</v>
      </c>
      <c r="L11" s="537" t="s">
        <v>983</v>
      </c>
      <c r="M11" s="583">
        <f>IF(L11="Posible",3,IF(L11="Rara vez",1,IF(L11="Improbable",2,IF(L11="Probable",4,IF(L11="Casi seguro",5)))))</f>
        <v>1</v>
      </c>
      <c r="N11" s="537" t="s">
        <v>983</v>
      </c>
      <c r="O11" s="583">
        <f>IF(N11="Posible",3,IF(N11="Rara vez",1,IF(N11="Improbable",2,IF(N11="Probable",4,IF(N11="Casi seguro",5)))))</f>
        <v>1</v>
      </c>
      <c r="P11" s="537" t="s">
        <v>983</v>
      </c>
      <c r="Q11" s="583">
        <f>IF(P11="Posible",3,IF(P11="Rara vez",1,IF(P11="Improbable",2,IF(P11="Probable",4,IF(P11="Casi seguro",5)))))</f>
        <v>1</v>
      </c>
      <c r="R11" s="583">
        <f>IFERROR(IF(I11=FALSE,ROUND(AVERAGE(K11,M11,O11,Q11),0),IF(I11&gt;0,I11)),"  ")</f>
        <v>1</v>
      </c>
      <c r="S11" s="584" t="str">
        <f>IF(AND(COUNTBLANK(H11)=1,COUNTBLANK(J11)=1)," ",IF(R11=1,"Rara vez",IF(R11=2,"Improbable",IF(R11=3,"Posible",IF(R11=4,"Probable",IF(R11=5,"Casi seguro"))))))</f>
        <v>Rara vez</v>
      </c>
      <c r="T11" s="585"/>
      <c r="U11" s="583"/>
      <c r="V11" s="537" t="s">
        <v>1409</v>
      </c>
      <c r="W11" s="583">
        <v>1</v>
      </c>
      <c r="X11" s="537" t="s">
        <v>1409</v>
      </c>
      <c r="Y11" s="583">
        <v>1</v>
      </c>
      <c r="Z11" s="537" t="s">
        <v>1409</v>
      </c>
      <c r="AA11" s="583">
        <v>1</v>
      </c>
      <c r="AB11" s="537" t="s">
        <v>1409</v>
      </c>
      <c r="AC11" s="583">
        <v>1</v>
      </c>
      <c r="AD11" s="537" t="s">
        <v>1409</v>
      </c>
      <c r="AE11" s="583">
        <v>1</v>
      </c>
      <c r="AF11" s="537" t="s">
        <v>1409</v>
      </c>
      <c r="AG11" s="583">
        <v>1</v>
      </c>
      <c r="AH11" s="537" t="s">
        <v>1409</v>
      </c>
      <c r="AI11" s="583">
        <v>1</v>
      </c>
      <c r="AJ11" s="537" t="s">
        <v>1409</v>
      </c>
      <c r="AK11" s="583">
        <v>1</v>
      </c>
      <c r="AL11" s="537" t="s">
        <v>1410</v>
      </c>
      <c r="AM11" s="583">
        <v>0</v>
      </c>
      <c r="AN11" s="537" t="s">
        <v>1409</v>
      </c>
      <c r="AO11" s="583" t="b">
        <v>0</v>
      </c>
      <c r="AP11" s="537" t="s">
        <v>1409</v>
      </c>
      <c r="AQ11" s="583">
        <v>1</v>
      </c>
      <c r="AR11" s="537" t="s">
        <v>1409</v>
      </c>
      <c r="AS11" s="583">
        <v>1</v>
      </c>
      <c r="AT11" s="537" t="s">
        <v>1409</v>
      </c>
      <c r="AU11" s="583">
        <v>1</v>
      </c>
      <c r="AV11" s="537" t="s">
        <v>1409</v>
      </c>
      <c r="AW11" s="583">
        <v>1</v>
      </c>
      <c r="AX11" s="537" t="s">
        <v>1410</v>
      </c>
      <c r="AY11" s="583">
        <v>0</v>
      </c>
      <c r="AZ11" s="537" t="s">
        <v>1409</v>
      </c>
      <c r="BA11" s="583">
        <v>1</v>
      </c>
      <c r="BB11" s="537" t="s">
        <v>1409</v>
      </c>
      <c r="BC11" s="583">
        <v>1</v>
      </c>
      <c r="BD11" s="537" t="s">
        <v>1410</v>
      </c>
      <c r="BE11" s="583">
        <v>0</v>
      </c>
      <c r="BF11" s="537" t="s">
        <v>1409</v>
      </c>
      <c r="BG11" s="583">
        <f t="shared" ref="BG11:BG77" si="0">IF(BF11="SI",1,IF(BF11="NO",0))</f>
        <v>1</v>
      </c>
      <c r="BH11" s="583" t="str">
        <f t="shared" ref="BH11:BH77" si="1">IF(BJ11=FALSE," ",IF(BJ11&lt;6,"Moderado",IF(BJ11&gt;11,"Catastrófico",IF(BJ11&gt;5,"Mayor"))))</f>
        <v>Catastrófico</v>
      </c>
      <c r="BI11" s="583"/>
      <c r="BJ11" s="583">
        <f>IF(OR(E11="Corrupción ",E11="Conflicto de Intereses"),W11+Y11+AA11+AC11+AE11+AG11+AI11+AK11+AM11+AO11+AQ11+AS11+AU11+AW11+AY11+BA11+BC11+BE11+BG11)</f>
        <v>15</v>
      </c>
      <c r="BK11" s="583">
        <f t="shared" ref="BK11:BK77" si="2">IF(BL11="Moderado",3,IF(BL11="Mayor",4,IF(BL11="Catastrófico",5,IF(BL11=" "," "))))</f>
        <v>5</v>
      </c>
      <c r="BL11" s="583" t="str">
        <f t="shared" ref="BL11:BL77" si="3">IF(BJ11&gt;=0,BH11)</f>
        <v>Catastrófico</v>
      </c>
      <c r="BM11" s="583" t="str">
        <f t="shared" ref="BM11:BM77" si="4">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1510" t="s">
        <v>1411</v>
      </c>
      <c r="BO11" s="1502">
        <v>56</v>
      </c>
      <c r="BP11" s="571"/>
      <c r="BQ11" s="571"/>
      <c r="BR11" s="571"/>
      <c r="BS11" s="571"/>
      <c r="BT11" s="571"/>
      <c r="BU11" s="571"/>
      <c r="BV11" s="571"/>
      <c r="BW11" s="571"/>
      <c r="BX11" s="571"/>
      <c r="BY11" s="571"/>
      <c r="BZ11" s="571"/>
      <c r="CA11" s="571"/>
      <c r="CB11" s="571"/>
      <c r="CC11" s="571"/>
      <c r="CD11" s="571"/>
      <c r="CE11" s="571"/>
      <c r="CF11" s="571"/>
      <c r="CG11" s="571"/>
      <c r="CH11" s="571"/>
      <c r="CI11" s="571"/>
      <c r="CJ11" s="571"/>
      <c r="CK11" s="571"/>
      <c r="CL11" s="571"/>
      <c r="CM11" s="571"/>
      <c r="CN11" s="571"/>
      <c r="CO11" s="571"/>
      <c r="CP11" s="571"/>
      <c r="CQ11" s="571"/>
      <c r="CR11" s="571"/>
      <c r="CS11" s="571"/>
      <c r="CT11" s="571"/>
      <c r="CU11" s="571"/>
      <c r="CV11" s="571"/>
      <c r="CW11" s="571"/>
      <c r="CX11" s="571"/>
      <c r="CY11" s="571"/>
      <c r="CZ11" s="571"/>
      <c r="DA11" s="571"/>
      <c r="DB11" s="571"/>
      <c r="DC11" s="571"/>
      <c r="DD11" s="571"/>
      <c r="DE11" s="571"/>
      <c r="DF11" s="571"/>
      <c r="DG11" s="571"/>
      <c r="DH11" s="571"/>
      <c r="DI11" s="571"/>
      <c r="DJ11" s="571"/>
      <c r="DK11" s="571"/>
      <c r="DL11" s="571"/>
      <c r="DM11" s="571"/>
      <c r="DN11" s="571"/>
      <c r="DO11" s="571"/>
      <c r="DP11" s="571"/>
      <c r="DQ11" s="571"/>
      <c r="DR11" s="571"/>
      <c r="DS11" s="571"/>
      <c r="DT11" s="571"/>
      <c r="DU11" s="571"/>
      <c r="DV11" s="571"/>
      <c r="DW11" s="571"/>
      <c r="DX11" s="571"/>
      <c r="DY11" s="571"/>
      <c r="DZ11" s="571"/>
      <c r="EA11" s="571"/>
      <c r="EB11" s="571"/>
      <c r="EC11" s="571"/>
      <c r="ED11" s="571"/>
      <c r="EE11" s="571"/>
      <c r="EF11" s="571"/>
      <c r="EG11" s="571"/>
      <c r="EH11" s="571"/>
      <c r="EI11" s="571"/>
      <c r="EJ11" s="571"/>
      <c r="EK11" s="571"/>
      <c r="EL11" s="571"/>
      <c r="EM11" s="571"/>
      <c r="EN11" s="571"/>
      <c r="EO11" s="571"/>
      <c r="EP11" s="571"/>
      <c r="EQ11" s="571"/>
      <c r="ER11" s="571"/>
      <c r="ES11" s="571"/>
      <c r="ET11" s="571"/>
      <c r="EU11" s="571"/>
      <c r="EV11" s="571"/>
      <c r="EW11" s="571"/>
      <c r="EX11" s="571"/>
      <c r="EY11" s="571"/>
      <c r="EZ11" s="571"/>
      <c r="FA11" s="571"/>
      <c r="FB11" s="571"/>
      <c r="FC11" s="571"/>
      <c r="FD11" s="571"/>
      <c r="FE11" s="571"/>
      <c r="FF11" s="571"/>
      <c r="FG11" s="571"/>
      <c r="FH11" s="571"/>
      <c r="FI11" s="571"/>
      <c r="FJ11" s="571"/>
      <c r="FK11" s="571"/>
      <c r="FL11" s="571"/>
      <c r="FM11" s="571"/>
      <c r="FN11" s="571"/>
      <c r="FO11" s="571"/>
      <c r="FP11" s="571"/>
      <c r="FQ11" s="571"/>
      <c r="FR11" s="571"/>
      <c r="FS11" s="571"/>
      <c r="FT11" s="571"/>
      <c r="FU11" s="571"/>
      <c r="FV11" s="571"/>
      <c r="FW11" s="571"/>
      <c r="FX11" s="571"/>
      <c r="FY11" s="571"/>
      <c r="FZ11" s="571"/>
      <c r="GA11" s="571"/>
      <c r="GB11" s="571"/>
      <c r="GC11" s="571"/>
      <c r="GD11" s="571"/>
      <c r="GE11" s="571"/>
      <c r="GF11" s="571"/>
      <c r="GG11" s="571"/>
      <c r="GH11" s="571"/>
      <c r="GI11" s="571"/>
      <c r="GJ11" s="571"/>
      <c r="GK11" s="571"/>
      <c r="GL11" s="571"/>
      <c r="GM11" s="571"/>
      <c r="GN11" s="571"/>
      <c r="GO11" s="571"/>
      <c r="GP11" s="571"/>
      <c r="GQ11" s="571"/>
      <c r="GR11" s="571"/>
      <c r="GS11" s="571"/>
      <c r="GT11" s="571"/>
      <c r="GU11" s="571"/>
      <c r="GV11" s="571"/>
      <c r="GW11" s="571"/>
      <c r="GX11" s="571"/>
      <c r="GY11" s="571"/>
      <c r="GZ11" s="571"/>
      <c r="HA11" s="571"/>
      <c r="HB11" s="571"/>
      <c r="HC11" s="571"/>
      <c r="HD11" s="571"/>
      <c r="HE11" s="571"/>
      <c r="HF11" s="571"/>
      <c r="HG11" s="571"/>
      <c r="HH11" s="571"/>
      <c r="HI11" s="571"/>
      <c r="HJ11" s="571"/>
      <c r="HK11" s="571"/>
      <c r="HL11" s="571"/>
      <c r="HM11" s="571"/>
      <c r="HN11" s="571"/>
      <c r="HO11" s="571"/>
      <c r="HP11" s="571"/>
      <c r="HQ11" s="571"/>
      <c r="HR11" s="571"/>
      <c r="HS11" s="571"/>
      <c r="HT11" s="571"/>
      <c r="HU11" s="571"/>
      <c r="HV11" s="571"/>
      <c r="HW11" s="571"/>
      <c r="HX11" s="571"/>
      <c r="HY11" s="571"/>
      <c r="HZ11" s="571"/>
      <c r="IA11" s="571"/>
      <c r="IB11" s="571"/>
      <c r="IC11" s="571"/>
      <c r="ID11" s="571"/>
      <c r="IE11" s="571"/>
      <c r="IF11" s="571"/>
      <c r="IG11" s="571"/>
      <c r="IH11" s="571"/>
      <c r="II11" s="571"/>
      <c r="IJ11" s="571"/>
      <c r="IK11" s="571"/>
      <c r="IL11" s="571"/>
      <c r="IM11" s="571"/>
      <c r="IN11" s="571"/>
      <c r="IO11" s="571"/>
      <c r="IP11" s="571"/>
      <c r="IQ11" s="571"/>
      <c r="IR11" s="571"/>
      <c r="IS11" s="571"/>
      <c r="IT11" s="571"/>
      <c r="IU11" s="571"/>
      <c r="IV11" s="571"/>
    </row>
    <row r="12" spans="1:256" s="567" customFormat="1" ht="134.25" customHeight="1" thickBot="1">
      <c r="B12" s="568" t="s">
        <v>380</v>
      </c>
      <c r="C12" s="1465" t="s">
        <v>1762</v>
      </c>
      <c r="D12" s="1465" t="s">
        <v>1765</v>
      </c>
      <c r="E12" s="564" t="s">
        <v>1024</v>
      </c>
      <c r="F12" s="1469" t="s">
        <v>1412</v>
      </c>
      <c r="G12" s="1471" t="s">
        <v>1413</v>
      </c>
      <c r="H12" s="569"/>
      <c r="I12" s="61">
        <v>1</v>
      </c>
      <c r="J12" s="569" t="s">
        <v>983</v>
      </c>
      <c r="K12" s="583">
        <f t="shared" ref="K12:K49" si="5">IF(J12="Posible",3,IF(J12="Rara vez",1,IF(J12="Improbable",2,IF(J12="Probable",4,IF(J12="Casi seguro",5)))))</f>
        <v>1</v>
      </c>
      <c r="L12" s="569" t="s">
        <v>983</v>
      </c>
      <c r="M12" s="583">
        <f t="shared" ref="M12:M44" si="6">IF(L12="Posible",3,IF(L12="Rara vez",1,IF(L12="Improbable",2,IF(L12="Probable",4,IF(L12="Casi seguro",5)))))</f>
        <v>1</v>
      </c>
      <c r="N12" s="569" t="s">
        <v>987</v>
      </c>
      <c r="O12" s="583">
        <f t="shared" ref="O12:O39" si="7">IF(N12="Posible",3,IF(N12="Rara vez",1,IF(N12="Improbable",2,IF(N12="Probable",4,IF(N12="Casi seguro",5)))))</f>
        <v>2</v>
      </c>
      <c r="P12" s="569" t="s">
        <v>983</v>
      </c>
      <c r="Q12" s="583">
        <f t="shared" ref="Q12:Q42" si="8">IF(P12="Posible",3,IF(P12="Rara vez",1,IF(P12="Improbable",2,IF(P12="Probable",4,IF(P12="Casi seguro",5)))))</f>
        <v>1</v>
      </c>
      <c r="R12" s="572">
        <f t="shared" ref="R12:R39" si="9">IFERROR(IF(I12=FALSE,ROUND(AVERAGE(K12,M12,O12,Q12),0),IF(I12&gt;0,I12)),"  ")</f>
        <v>1</v>
      </c>
      <c r="S12" s="813" t="str">
        <f t="shared" ref="S12:S34" si="10">IF(AND(COUNTBLANK(H12)=1,COUNTBLANK(J12)=1)," ",IF(R12=1,"Rara vez",IF(R12=2,"Improbable",IF(R12=3,"Posible",IF(R12=4,"Probable",IF(R12=5,"Casi seguro"))))))</f>
        <v>Rara vez</v>
      </c>
      <c r="T12" s="570"/>
      <c r="U12" s="61"/>
      <c r="V12" s="569" t="s">
        <v>1409</v>
      </c>
      <c r="W12" s="61">
        <v>1</v>
      </c>
      <c r="X12" s="569" t="s">
        <v>1409</v>
      </c>
      <c r="Y12" s="61">
        <v>1</v>
      </c>
      <c r="Z12" s="569" t="s">
        <v>1409</v>
      </c>
      <c r="AA12" s="61">
        <v>1</v>
      </c>
      <c r="AB12" s="569" t="s">
        <v>1409</v>
      </c>
      <c r="AC12" s="61">
        <v>1</v>
      </c>
      <c r="AD12" s="569" t="s">
        <v>1409</v>
      </c>
      <c r="AE12" s="61">
        <v>1</v>
      </c>
      <c r="AF12" s="569" t="s">
        <v>1410</v>
      </c>
      <c r="AG12" s="61">
        <v>0</v>
      </c>
      <c r="AH12" s="569" t="s">
        <v>1409</v>
      </c>
      <c r="AI12" s="61">
        <v>1</v>
      </c>
      <c r="AJ12" s="569" t="s">
        <v>1409</v>
      </c>
      <c r="AK12" s="61">
        <v>1</v>
      </c>
      <c r="AL12" s="569" t="s">
        <v>1409</v>
      </c>
      <c r="AM12" s="61">
        <v>1</v>
      </c>
      <c r="AN12" s="569" t="s">
        <v>1409</v>
      </c>
      <c r="AO12" s="61">
        <v>1</v>
      </c>
      <c r="AP12" s="569" t="s">
        <v>1409</v>
      </c>
      <c r="AQ12" s="61">
        <v>1</v>
      </c>
      <c r="AR12" s="569" t="s">
        <v>1409</v>
      </c>
      <c r="AS12" s="61">
        <v>1</v>
      </c>
      <c r="AT12" s="569" t="s">
        <v>1409</v>
      </c>
      <c r="AU12" s="61">
        <v>1</v>
      </c>
      <c r="AV12" s="569" t="s">
        <v>1409</v>
      </c>
      <c r="AW12" s="61">
        <v>1</v>
      </c>
      <c r="AX12" s="569" t="s">
        <v>1410</v>
      </c>
      <c r="AY12" s="61">
        <v>0</v>
      </c>
      <c r="AZ12" s="569" t="s">
        <v>1409</v>
      </c>
      <c r="BA12" s="61">
        <v>1</v>
      </c>
      <c r="BB12" s="569" t="s">
        <v>1409</v>
      </c>
      <c r="BC12" s="61">
        <v>1</v>
      </c>
      <c r="BD12" s="569" t="s">
        <v>1410</v>
      </c>
      <c r="BE12" s="61">
        <v>0</v>
      </c>
      <c r="BF12" s="569" t="s">
        <v>1409</v>
      </c>
      <c r="BG12" s="61">
        <f>IF(BF12="SI",1,IF(BF12="NO",0))</f>
        <v>1</v>
      </c>
      <c r="BH12" s="61" t="str">
        <f>IF(BJ12=FALSE," ",IF(BJ12&lt;6,"Moderado",IF(BJ12&gt;11,"Catastrófico",IF(BJ12&gt;5,"Mayor"))))</f>
        <v>Catastrófico</v>
      </c>
      <c r="BI12" s="61"/>
      <c r="BJ12" s="61">
        <f>IF(OR(E12="Corrupción ",E12="Conflicto de Intereses"),W12+Y12+AA12+AC12+AE12+AG12+AI12+AK12+AM12+AO12+AQ12+AS12+AU12+AW12+AY12+BA12+BC12+BE12+BG12)</f>
        <v>16</v>
      </c>
      <c r="BK12" s="61">
        <f>IF(BL12="Moderado",3,IF(BL12="Mayor",4,IF(BL12="Catastrófico",5,IF(BL12=" "," "))))</f>
        <v>5</v>
      </c>
      <c r="BL12" s="61" t="str">
        <f>IF(BJ12&gt;=0,BH12)</f>
        <v>Catastrófico</v>
      </c>
      <c r="BM12" s="61"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1510" t="s">
        <v>1414</v>
      </c>
      <c r="BO12" s="1502">
        <v>57</v>
      </c>
      <c r="BP12" s="571"/>
      <c r="BQ12" s="571"/>
      <c r="BR12" s="571"/>
      <c r="BS12" s="571"/>
      <c r="BT12" s="571"/>
      <c r="BU12" s="571"/>
      <c r="BV12" s="571"/>
      <c r="BW12" s="571"/>
      <c r="BX12" s="571"/>
      <c r="BY12" s="571"/>
      <c r="BZ12" s="571"/>
      <c r="CA12" s="571"/>
      <c r="CB12" s="571"/>
      <c r="CC12" s="571"/>
      <c r="CD12" s="571"/>
      <c r="CE12" s="571"/>
      <c r="CF12" s="571"/>
      <c r="CG12" s="571"/>
      <c r="CH12" s="571"/>
      <c r="CI12" s="571"/>
      <c r="CJ12" s="571"/>
      <c r="CK12" s="571"/>
      <c r="CL12" s="571"/>
      <c r="CM12" s="571"/>
      <c r="CN12" s="571"/>
      <c r="CO12" s="571"/>
      <c r="CP12" s="571"/>
      <c r="CQ12" s="571"/>
      <c r="CR12" s="571"/>
      <c r="CS12" s="571"/>
      <c r="CT12" s="571"/>
      <c r="CU12" s="571"/>
      <c r="CV12" s="571"/>
      <c r="CW12" s="571"/>
      <c r="CX12" s="571"/>
      <c r="CY12" s="571"/>
      <c r="CZ12" s="571"/>
      <c r="DA12" s="571"/>
      <c r="DB12" s="571"/>
      <c r="DC12" s="571"/>
      <c r="DD12" s="571"/>
      <c r="DE12" s="571"/>
      <c r="DF12" s="571"/>
      <c r="DG12" s="571"/>
      <c r="DH12" s="571"/>
      <c r="DI12" s="571"/>
      <c r="DJ12" s="571"/>
      <c r="DK12" s="571"/>
      <c r="DL12" s="571"/>
      <c r="DM12" s="571"/>
      <c r="DN12" s="571"/>
      <c r="DO12" s="571"/>
      <c r="DP12" s="571"/>
      <c r="DQ12" s="571"/>
      <c r="DR12" s="571"/>
      <c r="DS12" s="571"/>
      <c r="DT12" s="571"/>
      <c r="DU12" s="571"/>
      <c r="DV12" s="571"/>
      <c r="DW12" s="571"/>
      <c r="DX12" s="571"/>
      <c r="DY12" s="571"/>
      <c r="DZ12" s="571"/>
      <c r="EA12" s="571"/>
      <c r="EB12" s="571"/>
      <c r="EC12" s="571"/>
      <c r="ED12" s="571"/>
      <c r="EE12" s="571"/>
      <c r="EF12" s="571"/>
      <c r="EG12" s="571"/>
      <c r="EH12" s="571"/>
      <c r="EI12" s="571"/>
      <c r="EJ12" s="571"/>
      <c r="EK12" s="571"/>
      <c r="EL12" s="571"/>
      <c r="EM12" s="571"/>
      <c r="EN12" s="571"/>
      <c r="EO12" s="571"/>
      <c r="EP12" s="571"/>
      <c r="EQ12" s="571"/>
      <c r="ER12" s="571"/>
      <c r="ES12" s="571"/>
      <c r="ET12" s="571"/>
      <c r="EU12" s="571"/>
      <c r="EV12" s="571"/>
      <c r="EW12" s="571"/>
      <c r="EX12" s="571"/>
      <c r="EY12" s="571"/>
      <c r="EZ12" s="571"/>
      <c r="FA12" s="571"/>
      <c r="FB12" s="571"/>
      <c r="FC12" s="571"/>
      <c r="FD12" s="571"/>
      <c r="FE12" s="571"/>
      <c r="FF12" s="571"/>
      <c r="FG12" s="571"/>
      <c r="FH12" s="571"/>
      <c r="FI12" s="571"/>
      <c r="FJ12" s="571"/>
      <c r="FK12" s="571"/>
      <c r="FL12" s="571"/>
      <c r="FM12" s="571"/>
      <c r="FN12" s="571"/>
      <c r="FO12" s="571"/>
      <c r="FP12" s="571"/>
      <c r="FQ12" s="571"/>
      <c r="FR12" s="571"/>
      <c r="FS12" s="571"/>
      <c r="FT12" s="571"/>
      <c r="FU12" s="571"/>
      <c r="FV12" s="571"/>
      <c r="FW12" s="571"/>
      <c r="FX12" s="571"/>
      <c r="FY12" s="571"/>
      <c r="FZ12" s="571"/>
      <c r="GA12" s="571"/>
      <c r="GB12" s="571"/>
      <c r="GC12" s="571"/>
      <c r="GD12" s="571"/>
      <c r="GE12" s="571"/>
      <c r="GF12" s="571"/>
      <c r="GG12" s="571"/>
      <c r="GH12" s="571"/>
      <c r="GI12" s="571"/>
      <c r="GJ12" s="571"/>
      <c r="GK12" s="571"/>
      <c r="GL12" s="571"/>
      <c r="GM12" s="571"/>
      <c r="GN12" s="571"/>
      <c r="GO12" s="571"/>
      <c r="GP12" s="571"/>
      <c r="GQ12" s="571"/>
      <c r="GR12" s="571"/>
      <c r="GS12" s="571"/>
      <c r="GT12" s="571"/>
      <c r="GU12" s="571"/>
      <c r="GV12" s="571"/>
      <c r="GW12" s="571"/>
      <c r="GX12" s="571"/>
      <c r="GY12" s="571"/>
      <c r="GZ12" s="571"/>
      <c r="HA12" s="571"/>
      <c r="HB12" s="571"/>
      <c r="HC12" s="571"/>
      <c r="HD12" s="571"/>
      <c r="HE12" s="571"/>
      <c r="HF12" s="571"/>
      <c r="HG12" s="571"/>
      <c r="HH12" s="571"/>
      <c r="HI12" s="571"/>
      <c r="HJ12" s="571"/>
      <c r="HK12" s="571"/>
      <c r="HL12" s="571"/>
      <c r="HM12" s="571"/>
      <c r="HN12" s="571"/>
      <c r="HO12" s="571"/>
      <c r="HP12" s="571"/>
      <c r="HQ12" s="571"/>
      <c r="HR12" s="571"/>
      <c r="HS12" s="571"/>
      <c r="HT12" s="571"/>
      <c r="HU12" s="571"/>
      <c r="HV12" s="571"/>
      <c r="HW12" s="571"/>
      <c r="HX12" s="571"/>
      <c r="HY12" s="571"/>
      <c r="HZ12" s="571"/>
      <c r="IA12" s="571"/>
      <c r="IB12" s="571"/>
      <c r="IC12" s="571"/>
      <c r="ID12" s="571"/>
      <c r="IE12" s="571"/>
      <c r="IF12" s="571"/>
      <c r="IG12" s="571"/>
      <c r="IH12" s="571"/>
      <c r="II12" s="571"/>
      <c r="IJ12" s="571"/>
      <c r="IK12" s="571"/>
      <c r="IL12" s="571"/>
      <c r="IM12" s="571"/>
      <c r="IN12" s="571"/>
      <c r="IO12" s="571"/>
      <c r="IP12" s="571"/>
      <c r="IQ12" s="571"/>
      <c r="IR12" s="571"/>
      <c r="IS12" s="571"/>
      <c r="IT12" s="571"/>
      <c r="IU12" s="571"/>
      <c r="IV12" s="571"/>
    </row>
    <row r="13" spans="1:256" s="567" customFormat="1" ht="111" customHeight="1" thickBot="1">
      <c r="B13" s="568" t="s">
        <v>390</v>
      </c>
      <c r="C13" s="1472" t="s">
        <v>1763</v>
      </c>
      <c r="D13" s="1472" t="s">
        <v>1766</v>
      </c>
      <c r="E13" s="1510" t="s">
        <v>1024</v>
      </c>
      <c r="F13" s="1550" t="s">
        <v>1768</v>
      </c>
      <c r="G13" s="1470" t="s">
        <v>1769</v>
      </c>
      <c r="H13" s="540"/>
      <c r="I13" s="572">
        <v>3</v>
      </c>
      <c r="J13" s="540" t="s">
        <v>992</v>
      </c>
      <c r="K13" s="583">
        <f t="shared" si="5"/>
        <v>3</v>
      </c>
      <c r="L13" s="540" t="s">
        <v>992</v>
      </c>
      <c r="M13" s="583">
        <f t="shared" si="6"/>
        <v>3</v>
      </c>
      <c r="N13" s="540" t="s">
        <v>992</v>
      </c>
      <c r="O13" s="583">
        <f t="shared" si="7"/>
        <v>3</v>
      </c>
      <c r="P13" s="540" t="s">
        <v>992</v>
      </c>
      <c r="Q13" s="583">
        <f t="shared" si="8"/>
        <v>3</v>
      </c>
      <c r="R13" s="572">
        <f t="shared" si="9"/>
        <v>3</v>
      </c>
      <c r="S13" s="813" t="str">
        <f t="shared" si="10"/>
        <v>Posible</v>
      </c>
      <c r="T13" s="570"/>
      <c r="U13" s="61"/>
      <c r="V13" s="569" t="s">
        <v>1409</v>
      </c>
      <c r="W13" s="61">
        <v>1</v>
      </c>
      <c r="X13" s="569" t="s">
        <v>1409</v>
      </c>
      <c r="Y13" s="61">
        <v>1</v>
      </c>
      <c r="Z13" s="569" t="s">
        <v>1409</v>
      </c>
      <c r="AA13" s="61">
        <v>1</v>
      </c>
      <c r="AB13" s="569" t="s">
        <v>1409</v>
      </c>
      <c r="AC13" s="61">
        <v>1</v>
      </c>
      <c r="AD13" s="569" t="s">
        <v>1409</v>
      </c>
      <c r="AE13" s="61">
        <v>1</v>
      </c>
      <c r="AF13" s="569" t="s">
        <v>1410</v>
      </c>
      <c r="AG13" s="61">
        <v>0</v>
      </c>
      <c r="AH13" s="569" t="s">
        <v>1409</v>
      </c>
      <c r="AI13" s="61">
        <v>1</v>
      </c>
      <c r="AJ13" s="569" t="s">
        <v>1409</v>
      </c>
      <c r="AK13" s="61">
        <v>1</v>
      </c>
      <c r="AL13" s="569" t="s">
        <v>1409</v>
      </c>
      <c r="AM13" s="61">
        <v>1</v>
      </c>
      <c r="AN13" s="569" t="s">
        <v>1409</v>
      </c>
      <c r="AO13" s="61">
        <v>1</v>
      </c>
      <c r="AP13" s="569" t="s">
        <v>1409</v>
      </c>
      <c r="AQ13" s="61">
        <v>1</v>
      </c>
      <c r="AR13" s="569" t="s">
        <v>1409</v>
      </c>
      <c r="AS13" s="61">
        <v>1</v>
      </c>
      <c r="AT13" s="569" t="s">
        <v>1409</v>
      </c>
      <c r="AU13" s="61">
        <v>1</v>
      </c>
      <c r="AV13" s="569" t="s">
        <v>1409</v>
      </c>
      <c r="AW13" s="61">
        <v>1</v>
      </c>
      <c r="AX13" s="569" t="s">
        <v>1410</v>
      </c>
      <c r="AY13" s="61">
        <v>0</v>
      </c>
      <c r="AZ13" s="569" t="s">
        <v>1409</v>
      </c>
      <c r="BA13" s="61">
        <v>1</v>
      </c>
      <c r="BB13" s="569" t="s">
        <v>1409</v>
      </c>
      <c r="BC13" s="61">
        <v>1</v>
      </c>
      <c r="BD13" s="569" t="s">
        <v>1415</v>
      </c>
      <c r="BE13" s="61" t="b">
        <v>0</v>
      </c>
      <c r="BF13" s="569" t="s">
        <v>1416</v>
      </c>
      <c r="BG13" s="61" t="b">
        <v>0</v>
      </c>
      <c r="BH13" s="61" t="s">
        <v>934</v>
      </c>
      <c r="BI13" s="61"/>
      <c r="BJ13" s="61">
        <v>15</v>
      </c>
      <c r="BK13" s="61">
        <v>5</v>
      </c>
      <c r="BL13" s="61" t="s">
        <v>934</v>
      </c>
      <c r="BM13" s="61" t="s">
        <v>1417</v>
      </c>
      <c r="BN13" s="1510" t="s">
        <v>1414</v>
      </c>
      <c r="BO13" s="1502">
        <v>119</v>
      </c>
      <c r="BP13" s="571"/>
      <c r="BQ13" s="571"/>
      <c r="BR13" s="571"/>
      <c r="BS13" s="571"/>
      <c r="BT13" s="571"/>
      <c r="BU13" s="571"/>
      <c r="BV13" s="571"/>
      <c r="BW13" s="571"/>
      <c r="BX13" s="571"/>
      <c r="BY13" s="571"/>
      <c r="BZ13" s="571"/>
      <c r="CA13" s="571"/>
      <c r="CB13" s="571"/>
      <c r="CC13" s="571"/>
      <c r="CD13" s="571"/>
      <c r="CE13" s="571"/>
      <c r="CF13" s="571"/>
      <c r="CG13" s="571"/>
      <c r="CH13" s="571"/>
      <c r="CI13" s="571"/>
      <c r="CJ13" s="571"/>
      <c r="CK13" s="571"/>
      <c r="CL13" s="571"/>
      <c r="CM13" s="571"/>
      <c r="CN13" s="571"/>
      <c r="CO13" s="571"/>
      <c r="CP13" s="571"/>
      <c r="CQ13" s="571"/>
      <c r="CR13" s="571"/>
      <c r="CS13" s="571"/>
      <c r="CT13" s="571"/>
      <c r="CU13" s="571"/>
      <c r="CV13" s="571"/>
      <c r="CW13" s="571"/>
      <c r="CX13" s="571"/>
      <c r="CY13" s="571"/>
      <c r="CZ13" s="571"/>
      <c r="DA13" s="571"/>
      <c r="DB13" s="571"/>
      <c r="DC13" s="571"/>
      <c r="DD13" s="571"/>
      <c r="DE13" s="571"/>
      <c r="DF13" s="571"/>
      <c r="DG13" s="571"/>
      <c r="DH13" s="571"/>
      <c r="DI13" s="571"/>
      <c r="DJ13" s="571"/>
      <c r="DK13" s="571"/>
      <c r="DL13" s="571"/>
      <c r="DM13" s="571"/>
      <c r="DN13" s="571"/>
      <c r="DO13" s="571"/>
      <c r="DP13" s="571"/>
      <c r="DQ13" s="571"/>
      <c r="DR13" s="571"/>
      <c r="DS13" s="571"/>
      <c r="DT13" s="571"/>
      <c r="DU13" s="571"/>
      <c r="DV13" s="571"/>
      <c r="DW13" s="571"/>
      <c r="DX13" s="571"/>
      <c r="DY13" s="571"/>
      <c r="DZ13" s="571"/>
      <c r="EA13" s="571"/>
      <c r="EB13" s="571"/>
      <c r="EC13" s="571"/>
      <c r="ED13" s="571"/>
      <c r="EE13" s="571"/>
      <c r="EF13" s="571"/>
      <c r="EG13" s="571"/>
      <c r="EH13" s="571"/>
      <c r="EI13" s="571"/>
      <c r="EJ13" s="571"/>
      <c r="EK13" s="571"/>
      <c r="EL13" s="571"/>
      <c r="EM13" s="571"/>
      <c r="EN13" s="571"/>
      <c r="EO13" s="571"/>
      <c r="EP13" s="571"/>
      <c r="EQ13" s="571"/>
      <c r="ER13" s="571"/>
      <c r="ES13" s="571"/>
      <c r="ET13" s="571"/>
      <c r="EU13" s="571"/>
      <c r="EV13" s="571"/>
      <c r="EW13" s="571"/>
      <c r="EX13" s="571"/>
      <c r="EY13" s="571"/>
      <c r="EZ13" s="571"/>
      <c r="FA13" s="571"/>
      <c r="FB13" s="571"/>
      <c r="FC13" s="571"/>
      <c r="FD13" s="571"/>
      <c r="FE13" s="571"/>
      <c r="FF13" s="571"/>
      <c r="FG13" s="571"/>
      <c r="FH13" s="571"/>
      <c r="FI13" s="571"/>
      <c r="FJ13" s="571"/>
      <c r="FK13" s="571"/>
      <c r="FL13" s="571"/>
      <c r="FM13" s="571"/>
      <c r="FN13" s="571"/>
      <c r="FO13" s="571"/>
      <c r="FP13" s="571"/>
      <c r="FQ13" s="571"/>
      <c r="FR13" s="571"/>
      <c r="FS13" s="571"/>
      <c r="FT13" s="571"/>
      <c r="FU13" s="571"/>
      <c r="FV13" s="571"/>
      <c r="FW13" s="571"/>
      <c r="FX13" s="571"/>
      <c r="FY13" s="571"/>
      <c r="FZ13" s="571"/>
      <c r="GA13" s="571"/>
      <c r="GB13" s="571"/>
      <c r="GC13" s="571"/>
      <c r="GD13" s="571"/>
      <c r="GE13" s="571"/>
      <c r="GF13" s="571"/>
      <c r="GG13" s="571"/>
      <c r="GH13" s="571"/>
      <c r="GI13" s="571"/>
      <c r="GJ13" s="571"/>
      <c r="GK13" s="571"/>
      <c r="GL13" s="571"/>
      <c r="GM13" s="571"/>
      <c r="GN13" s="571"/>
      <c r="GO13" s="571"/>
      <c r="GP13" s="571"/>
      <c r="GQ13" s="571"/>
      <c r="GR13" s="571"/>
      <c r="GS13" s="571"/>
      <c r="GT13" s="571"/>
      <c r="GU13" s="571"/>
      <c r="GV13" s="571"/>
      <c r="GW13" s="571"/>
      <c r="GX13" s="571"/>
      <c r="GY13" s="571"/>
      <c r="GZ13" s="571"/>
      <c r="HA13" s="571"/>
      <c r="HB13" s="571"/>
      <c r="HC13" s="571"/>
      <c r="HD13" s="571"/>
      <c r="HE13" s="571"/>
      <c r="HF13" s="571"/>
      <c r="HG13" s="571"/>
      <c r="HH13" s="571"/>
      <c r="HI13" s="571"/>
      <c r="HJ13" s="571"/>
      <c r="HK13" s="571"/>
      <c r="HL13" s="571"/>
      <c r="HM13" s="571"/>
      <c r="HN13" s="571"/>
      <c r="HO13" s="571"/>
      <c r="HP13" s="571"/>
      <c r="HQ13" s="571"/>
      <c r="HR13" s="571"/>
      <c r="HS13" s="571"/>
      <c r="HT13" s="571"/>
      <c r="HU13" s="571"/>
      <c r="HV13" s="571"/>
      <c r="HW13" s="571"/>
      <c r="HX13" s="571"/>
      <c r="HY13" s="571"/>
      <c r="HZ13" s="571"/>
      <c r="IA13" s="571"/>
      <c r="IB13" s="571"/>
      <c r="IC13" s="571"/>
      <c r="ID13" s="571"/>
      <c r="IE13" s="571"/>
      <c r="IF13" s="571"/>
      <c r="IG13" s="571"/>
      <c r="IH13" s="571"/>
      <c r="II13" s="571"/>
      <c r="IJ13" s="571"/>
      <c r="IK13" s="571"/>
      <c r="IL13" s="571"/>
      <c r="IM13" s="571"/>
      <c r="IN13" s="571"/>
      <c r="IO13" s="571"/>
      <c r="IP13" s="571"/>
      <c r="IQ13" s="571"/>
      <c r="IR13" s="571"/>
      <c r="IS13" s="571"/>
      <c r="IT13" s="571"/>
      <c r="IU13" s="571"/>
      <c r="IV13" s="571"/>
    </row>
    <row r="14" spans="1:256" s="567" customFormat="1" ht="159.75" customHeight="1" thickBot="1">
      <c r="B14" s="568" t="s">
        <v>399</v>
      </c>
      <c r="C14" s="1472" t="s">
        <v>1764</v>
      </c>
      <c r="D14" s="1472" t="s">
        <v>1767</v>
      </c>
      <c r="E14" s="1510" t="s">
        <v>1029</v>
      </c>
      <c r="F14" s="1478" t="s">
        <v>1418</v>
      </c>
      <c r="G14" s="1552" t="s">
        <v>1770</v>
      </c>
      <c r="H14" s="540"/>
      <c r="I14" s="572">
        <v>3</v>
      </c>
      <c r="J14" s="540" t="s">
        <v>992</v>
      </c>
      <c r="K14" s="583">
        <f t="shared" si="5"/>
        <v>3</v>
      </c>
      <c r="L14" s="540" t="s">
        <v>992</v>
      </c>
      <c r="M14" s="583">
        <f t="shared" si="6"/>
        <v>3</v>
      </c>
      <c r="N14" s="540" t="s">
        <v>992</v>
      </c>
      <c r="O14" s="583">
        <f t="shared" si="7"/>
        <v>3</v>
      </c>
      <c r="P14" s="540" t="s">
        <v>992</v>
      </c>
      <c r="Q14" s="583">
        <f t="shared" si="8"/>
        <v>3</v>
      </c>
      <c r="R14" s="572">
        <f t="shared" si="9"/>
        <v>3</v>
      </c>
      <c r="S14" s="813" t="str">
        <f t="shared" si="10"/>
        <v>Posible</v>
      </c>
      <c r="T14" s="540"/>
      <c r="U14" s="61"/>
      <c r="V14" s="569" t="s">
        <v>1409</v>
      </c>
      <c r="W14" s="61">
        <v>1</v>
      </c>
      <c r="X14" s="569" t="s">
        <v>1409</v>
      </c>
      <c r="Y14" s="61">
        <v>1</v>
      </c>
      <c r="Z14" s="569" t="s">
        <v>1409</v>
      </c>
      <c r="AA14" s="61">
        <v>1</v>
      </c>
      <c r="AB14" s="569" t="s">
        <v>1409</v>
      </c>
      <c r="AC14" s="61">
        <v>1</v>
      </c>
      <c r="AD14" s="569" t="s">
        <v>1409</v>
      </c>
      <c r="AE14" s="61">
        <v>1</v>
      </c>
      <c r="AF14" s="569" t="s">
        <v>1410</v>
      </c>
      <c r="AG14" s="61">
        <v>0</v>
      </c>
      <c r="AH14" s="569" t="s">
        <v>1409</v>
      </c>
      <c r="AI14" s="61">
        <v>1</v>
      </c>
      <c r="AJ14" s="569" t="s">
        <v>1409</v>
      </c>
      <c r="AK14" s="61">
        <v>1</v>
      </c>
      <c r="AL14" s="569" t="s">
        <v>1409</v>
      </c>
      <c r="AM14" s="61">
        <v>1</v>
      </c>
      <c r="AN14" s="569" t="s">
        <v>1409</v>
      </c>
      <c r="AO14" s="61">
        <v>1</v>
      </c>
      <c r="AP14" s="569" t="s">
        <v>1409</v>
      </c>
      <c r="AQ14" s="61">
        <v>1</v>
      </c>
      <c r="AR14" s="569" t="s">
        <v>1409</v>
      </c>
      <c r="AS14" s="61">
        <v>1</v>
      </c>
      <c r="AT14" s="569" t="s">
        <v>1409</v>
      </c>
      <c r="AU14" s="61">
        <v>1</v>
      </c>
      <c r="AV14" s="569" t="s">
        <v>1409</v>
      </c>
      <c r="AW14" s="61">
        <v>1</v>
      </c>
      <c r="AX14" s="569" t="s">
        <v>1410</v>
      </c>
      <c r="AY14" s="61">
        <v>0</v>
      </c>
      <c r="AZ14" s="569" t="s">
        <v>1409</v>
      </c>
      <c r="BA14" s="61">
        <v>1</v>
      </c>
      <c r="BB14" s="569" t="s">
        <v>1409</v>
      </c>
      <c r="BC14" s="61">
        <v>1</v>
      </c>
      <c r="BD14" s="569" t="s">
        <v>1410</v>
      </c>
      <c r="BE14" s="61">
        <v>0</v>
      </c>
      <c r="BF14" s="569" t="s">
        <v>1416</v>
      </c>
      <c r="BG14" s="61" t="b">
        <v>0</v>
      </c>
      <c r="BH14" s="61" t="s">
        <v>934</v>
      </c>
      <c r="BI14" s="61"/>
      <c r="BJ14" s="61">
        <v>15</v>
      </c>
      <c r="BK14" s="61">
        <v>5</v>
      </c>
      <c r="BL14" s="61" t="s">
        <v>934</v>
      </c>
      <c r="BM14" s="61" t="s">
        <v>1417</v>
      </c>
      <c r="BN14" s="1510" t="s">
        <v>1414</v>
      </c>
      <c r="BO14" s="1502">
        <v>120</v>
      </c>
      <c r="BP14" s="571"/>
      <c r="BQ14" s="571"/>
      <c r="BR14" s="571"/>
      <c r="BS14" s="571"/>
      <c r="BT14" s="571"/>
      <c r="BU14" s="571"/>
      <c r="BV14" s="571"/>
      <c r="BW14" s="571"/>
      <c r="BX14" s="571"/>
      <c r="BY14" s="571"/>
      <c r="BZ14" s="571"/>
      <c r="CA14" s="571"/>
      <c r="CB14" s="571"/>
      <c r="CC14" s="571"/>
      <c r="CD14" s="571"/>
      <c r="CE14" s="571"/>
      <c r="CF14" s="571"/>
      <c r="CG14" s="571"/>
      <c r="CH14" s="571"/>
      <c r="CI14" s="571"/>
      <c r="CJ14" s="571"/>
      <c r="CK14" s="571"/>
      <c r="CL14" s="571"/>
      <c r="CM14" s="571"/>
      <c r="CN14" s="571"/>
      <c r="CO14" s="571"/>
      <c r="CP14" s="571"/>
      <c r="CQ14" s="571"/>
      <c r="CR14" s="571"/>
      <c r="CS14" s="571"/>
      <c r="CT14" s="571"/>
      <c r="CU14" s="571"/>
      <c r="CV14" s="571"/>
      <c r="CW14" s="571"/>
      <c r="CX14" s="571"/>
      <c r="CY14" s="571"/>
      <c r="CZ14" s="571"/>
      <c r="DA14" s="571"/>
      <c r="DB14" s="571"/>
      <c r="DC14" s="571"/>
      <c r="DD14" s="571"/>
      <c r="DE14" s="571"/>
      <c r="DF14" s="571"/>
      <c r="DG14" s="571"/>
      <c r="DH14" s="571"/>
      <c r="DI14" s="571"/>
      <c r="DJ14" s="571"/>
      <c r="DK14" s="571"/>
      <c r="DL14" s="571"/>
      <c r="DM14" s="571"/>
      <c r="DN14" s="571"/>
      <c r="DO14" s="571"/>
      <c r="DP14" s="571"/>
      <c r="DQ14" s="571"/>
      <c r="DR14" s="571"/>
      <c r="DS14" s="571"/>
      <c r="DT14" s="571"/>
      <c r="DU14" s="571"/>
      <c r="DV14" s="571"/>
      <c r="DW14" s="571"/>
      <c r="DX14" s="571"/>
      <c r="DY14" s="571"/>
      <c r="DZ14" s="571"/>
      <c r="EA14" s="571"/>
      <c r="EB14" s="571"/>
      <c r="EC14" s="571"/>
      <c r="ED14" s="571"/>
      <c r="EE14" s="571"/>
      <c r="EF14" s="571"/>
      <c r="EG14" s="571"/>
      <c r="EH14" s="571"/>
      <c r="EI14" s="571"/>
      <c r="EJ14" s="571"/>
      <c r="EK14" s="571"/>
      <c r="EL14" s="571"/>
      <c r="EM14" s="571"/>
      <c r="EN14" s="571"/>
      <c r="EO14" s="571"/>
      <c r="EP14" s="571"/>
      <c r="EQ14" s="571"/>
      <c r="ER14" s="571"/>
      <c r="ES14" s="571"/>
      <c r="ET14" s="571"/>
      <c r="EU14" s="571"/>
      <c r="EV14" s="571"/>
      <c r="EW14" s="571"/>
      <c r="EX14" s="571"/>
      <c r="EY14" s="571"/>
      <c r="EZ14" s="571"/>
      <c r="FA14" s="571"/>
      <c r="FB14" s="571"/>
      <c r="FC14" s="571"/>
      <c r="FD14" s="571"/>
      <c r="FE14" s="571"/>
      <c r="FF14" s="571"/>
      <c r="FG14" s="571"/>
      <c r="FH14" s="571"/>
      <c r="FI14" s="571"/>
      <c r="FJ14" s="571"/>
      <c r="FK14" s="571"/>
      <c r="FL14" s="571"/>
      <c r="FM14" s="571"/>
      <c r="FN14" s="571"/>
      <c r="FO14" s="571"/>
      <c r="FP14" s="571"/>
      <c r="FQ14" s="571"/>
      <c r="FR14" s="571"/>
      <c r="FS14" s="571"/>
      <c r="FT14" s="571"/>
      <c r="FU14" s="571"/>
      <c r="FV14" s="571"/>
      <c r="FW14" s="571"/>
      <c r="FX14" s="571"/>
      <c r="FY14" s="571"/>
      <c r="FZ14" s="571"/>
      <c r="GA14" s="571"/>
      <c r="GB14" s="571"/>
      <c r="GC14" s="571"/>
      <c r="GD14" s="571"/>
      <c r="GE14" s="571"/>
      <c r="GF14" s="571"/>
      <c r="GG14" s="571"/>
      <c r="GH14" s="571"/>
      <c r="GI14" s="571"/>
      <c r="GJ14" s="571"/>
      <c r="GK14" s="571"/>
      <c r="GL14" s="571"/>
      <c r="GM14" s="571"/>
      <c r="GN14" s="571"/>
      <c r="GO14" s="571"/>
      <c r="GP14" s="571"/>
      <c r="GQ14" s="571"/>
      <c r="GR14" s="571"/>
      <c r="GS14" s="571"/>
      <c r="GT14" s="571"/>
      <c r="GU14" s="571"/>
      <c r="GV14" s="571"/>
      <c r="GW14" s="571"/>
      <c r="GX14" s="571"/>
      <c r="GY14" s="571"/>
      <c r="GZ14" s="571"/>
      <c r="HA14" s="571"/>
      <c r="HB14" s="571"/>
      <c r="HC14" s="571"/>
      <c r="HD14" s="571"/>
      <c r="HE14" s="571"/>
      <c r="HF14" s="571"/>
      <c r="HG14" s="571"/>
      <c r="HH14" s="571"/>
      <c r="HI14" s="571"/>
      <c r="HJ14" s="571"/>
      <c r="HK14" s="571"/>
      <c r="HL14" s="571"/>
      <c r="HM14" s="571"/>
      <c r="HN14" s="571"/>
      <c r="HO14" s="571"/>
      <c r="HP14" s="571"/>
      <c r="HQ14" s="571"/>
      <c r="HR14" s="571"/>
      <c r="HS14" s="571"/>
      <c r="HT14" s="571"/>
      <c r="HU14" s="571"/>
      <c r="HV14" s="571"/>
      <c r="HW14" s="571"/>
      <c r="HX14" s="571"/>
      <c r="HY14" s="571"/>
      <c r="HZ14" s="571"/>
      <c r="IA14" s="571"/>
      <c r="IB14" s="571"/>
      <c r="IC14" s="571"/>
      <c r="ID14" s="571"/>
      <c r="IE14" s="571"/>
      <c r="IF14" s="571"/>
      <c r="IG14" s="571"/>
      <c r="IH14" s="571"/>
      <c r="II14" s="571"/>
      <c r="IJ14" s="571"/>
      <c r="IK14" s="571"/>
      <c r="IL14" s="571"/>
      <c r="IM14" s="571"/>
      <c r="IN14" s="571"/>
      <c r="IO14" s="571"/>
      <c r="IP14" s="571"/>
      <c r="IQ14" s="571"/>
      <c r="IR14" s="571"/>
      <c r="IS14" s="571"/>
      <c r="IT14" s="571"/>
      <c r="IU14" s="571"/>
      <c r="IV14" s="571"/>
    </row>
    <row r="15" spans="1:256" s="567" customFormat="1" ht="195.75" thickBot="1">
      <c r="B15" s="568" t="s">
        <v>411</v>
      </c>
      <c r="C15" s="1503" t="s">
        <v>1419</v>
      </c>
      <c r="D15" s="1503" t="s">
        <v>1840</v>
      </c>
      <c r="E15" s="564" t="s">
        <v>1024</v>
      </c>
      <c r="F15" s="1503" t="s">
        <v>1838</v>
      </c>
      <c r="G15" s="1504" t="s">
        <v>1788</v>
      </c>
      <c r="H15" s="540"/>
      <c r="I15" s="572" t="b">
        <f>IF(H15="Posible",3,IF(H15="Rara vez",1,IF(H15="Improbable",2,IF(H15="Probable",4,IF(H15="Casi seguro",5)))))</f>
        <v>0</v>
      </c>
      <c r="J15" s="569" t="s">
        <v>997</v>
      </c>
      <c r="K15" s="583">
        <f t="shared" si="5"/>
        <v>4</v>
      </c>
      <c r="L15" s="569" t="s">
        <v>983</v>
      </c>
      <c r="M15" s="583">
        <f t="shared" si="6"/>
        <v>1</v>
      </c>
      <c r="N15" s="569" t="s">
        <v>983</v>
      </c>
      <c r="O15" s="583">
        <f t="shared" si="7"/>
        <v>1</v>
      </c>
      <c r="P15" s="569" t="s">
        <v>983</v>
      </c>
      <c r="Q15" s="583">
        <f t="shared" si="8"/>
        <v>1</v>
      </c>
      <c r="R15" s="572">
        <f t="shared" si="9"/>
        <v>2</v>
      </c>
      <c r="S15" s="813" t="str">
        <f t="shared" si="10"/>
        <v>Improbable</v>
      </c>
      <c r="T15" s="540"/>
      <c r="U15" s="61"/>
      <c r="V15" s="569" t="s">
        <v>1409</v>
      </c>
      <c r="W15" s="61">
        <v>1</v>
      </c>
      <c r="X15" s="569" t="s">
        <v>1409</v>
      </c>
      <c r="Y15" s="61">
        <v>1</v>
      </c>
      <c r="Z15" s="569" t="s">
        <v>1409</v>
      </c>
      <c r="AA15" s="61">
        <v>1</v>
      </c>
      <c r="AB15" s="569" t="s">
        <v>1409</v>
      </c>
      <c r="AC15" s="61">
        <v>1</v>
      </c>
      <c r="AD15" s="569" t="s">
        <v>1409</v>
      </c>
      <c r="AE15" s="61">
        <v>1</v>
      </c>
      <c r="AF15" s="569" t="s">
        <v>1409</v>
      </c>
      <c r="AG15" s="61">
        <v>1</v>
      </c>
      <c r="AH15" s="569" t="s">
        <v>1409</v>
      </c>
      <c r="AI15" s="61">
        <v>1</v>
      </c>
      <c r="AJ15" s="569" t="s">
        <v>1409</v>
      </c>
      <c r="AK15" s="61">
        <v>1</v>
      </c>
      <c r="AL15" s="569" t="s">
        <v>1410</v>
      </c>
      <c r="AM15" s="61">
        <v>0</v>
      </c>
      <c r="AN15" s="569" t="s">
        <v>1409</v>
      </c>
      <c r="AO15" s="61">
        <v>1</v>
      </c>
      <c r="AP15" s="569" t="s">
        <v>1409</v>
      </c>
      <c r="AQ15" s="61">
        <v>1</v>
      </c>
      <c r="AR15" s="569" t="s">
        <v>1409</v>
      </c>
      <c r="AS15" s="61">
        <v>1</v>
      </c>
      <c r="AT15" s="569" t="s">
        <v>1409</v>
      </c>
      <c r="AU15" s="61">
        <v>1</v>
      </c>
      <c r="AV15" s="569" t="s">
        <v>1409</v>
      </c>
      <c r="AW15" s="61">
        <v>1</v>
      </c>
      <c r="AX15" s="569" t="s">
        <v>1410</v>
      </c>
      <c r="AY15" s="61">
        <v>0</v>
      </c>
      <c r="AZ15" s="569" t="s">
        <v>1409</v>
      </c>
      <c r="BA15" s="61">
        <v>1</v>
      </c>
      <c r="BB15" s="569" t="s">
        <v>1409</v>
      </c>
      <c r="BC15" s="61">
        <v>1</v>
      </c>
      <c r="BD15" s="569" t="s">
        <v>1410</v>
      </c>
      <c r="BE15" s="61">
        <v>0</v>
      </c>
      <c r="BF15" s="569" t="s">
        <v>1409</v>
      </c>
      <c r="BG15" s="61">
        <f t="shared" si="0"/>
        <v>1</v>
      </c>
      <c r="BH15" s="61" t="str">
        <f t="shared" si="1"/>
        <v>Catastrófico</v>
      </c>
      <c r="BI15" s="61"/>
      <c r="BJ15" s="61">
        <f>IF(OR(E15="Corrupción ",E15="Conflicto de Intereses"),W15+Y15+AA15+AC15+AE15+AG15+AI15+AK15+AM15+AO15+AQ15+AS15+AU15+AW15+AY15+BA15+BC15+BE15+BG15)</f>
        <v>16</v>
      </c>
      <c r="BK15" s="61">
        <f t="shared" si="2"/>
        <v>5</v>
      </c>
      <c r="BL15" s="61" t="str">
        <f t="shared" si="3"/>
        <v>Catastrófico</v>
      </c>
      <c r="BM15" s="61" t="str">
        <f t="shared" si="4"/>
        <v>Zona Extrema</v>
      </c>
      <c r="BN15" s="1507" t="s">
        <v>1535</v>
      </c>
      <c r="BO15" s="1502">
        <v>58</v>
      </c>
      <c r="BP15" s="571"/>
      <c r="BQ15" s="571"/>
      <c r="BR15" s="571"/>
      <c r="BS15" s="571"/>
      <c r="BT15" s="571"/>
      <c r="BU15" s="571"/>
      <c r="BV15" s="571"/>
      <c r="BW15" s="571"/>
      <c r="BX15" s="571"/>
      <c r="BY15" s="571"/>
      <c r="BZ15" s="571"/>
      <c r="CA15" s="571"/>
      <c r="CB15" s="571"/>
      <c r="CC15" s="571"/>
      <c r="CD15" s="571"/>
      <c r="CE15" s="571"/>
      <c r="CF15" s="571"/>
      <c r="CG15" s="571"/>
      <c r="CH15" s="571"/>
      <c r="CI15" s="571"/>
      <c r="CJ15" s="571"/>
      <c r="CK15" s="571"/>
      <c r="CL15" s="571"/>
      <c r="CM15" s="571"/>
      <c r="CN15" s="571"/>
      <c r="CO15" s="571"/>
      <c r="CP15" s="571"/>
      <c r="CQ15" s="571"/>
      <c r="CR15" s="571"/>
      <c r="CS15" s="571"/>
      <c r="CT15" s="571"/>
      <c r="CU15" s="571"/>
      <c r="CV15" s="571"/>
      <c r="CW15" s="571"/>
      <c r="CX15" s="571"/>
      <c r="CY15" s="571"/>
      <c r="CZ15" s="571"/>
      <c r="DA15" s="571"/>
      <c r="DB15" s="571"/>
      <c r="DC15" s="571"/>
      <c r="DD15" s="571"/>
      <c r="DE15" s="571"/>
      <c r="DF15" s="571"/>
      <c r="DG15" s="571"/>
      <c r="DH15" s="571"/>
      <c r="DI15" s="571"/>
      <c r="DJ15" s="571"/>
      <c r="DK15" s="571"/>
      <c r="DL15" s="571"/>
      <c r="DM15" s="571"/>
      <c r="DN15" s="571"/>
      <c r="DO15" s="571"/>
      <c r="DP15" s="571"/>
      <c r="DQ15" s="571"/>
      <c r="DR15" s="571"/>
      <c r="DS15" s="571"/>
      <c r="DT15" s="571"/>
      <c r="DU15" s="571"/>
      <c r="DV15" s="571"/>
      <c r="DW15" s="571"/>
      <c r="DX15" s="571"/>
      <c r="DY15" s="571"/>
      <c r="DZ15" s="571"/>
      <c r="EA15" s="571"/>
      <c r="EB15" s="571"/>
      <c r="EC15" s="571"/>
      <c r="ED15" s="571"/>
      <c r="EE15" s="571"/>
      <c r="EF15" s="571"/>
      <c r="EG15" s="571"/>
      <c r="EH15" s="571"/>
      <c r="EI15" s="571"/>
      <c r="EJ15" s="571"/>
      <c r="EK15" s="571"/>
      <c r="EL15" s="571"/>
      <c r="EM15" s="571"/>
      <c r="EN15" s="571"/>
      <c r="EO15" s="571"/>
      <c r="EP15" s="571"/>
      <c r="EQ15" s="571"/>
      <c r="ER15" s="571"/>
      <c r="ES15" s="571"/>
      <c r="ET15" s="571"/>
      <c r="EU15" s="571"/>
      <c r="EV15" s="571"/>
      <c r="EW15" s="571"/>
      <c r="EX15" s="571"/>
      <c r="EY15" s="571"/>
      <c r="EZ15" s="571"/>
      <c r="FA15" s="571"/>
      <c r="FB15" s="571"/>
      <c r="FC15" s="571"/>
      <c r="FD15" s="571"/>
      <c r="FE15" s="571"/>
      <c r="FF15" s="571"/>
      <c r="FG15" s="571"/>
      <c r="FH15" s="571"/>
      <c r="FI15" s="571"/>
      <c r="FJ15" s="571"/>
      <c r="FK15" s="571"/>
      <c r="FL15" s="571"/>
      <c r="FM15" s="571"/>
      <c r="FN15" s="571"/>
      <c r="FO15" s="571"/>
      <c r="FP15" s="571"/>
      <c r="FQ15" s="571"/>
      <c r="FR15" s="571"/>
      <c r="FS15" s="571"/>
      <c r="FT15" s="571"/>
      <c r="FU15" s="571"/>
      <c r="FV15" s="571"/>
      <c r="FW15" s="571"/>
      <c r="FX15" s="571"/>
      <c r="FY15" s="571"/>
      <c r="FZ15" s="571"/>
      <c r="GA15" s="571"/>
      <c r="GB15" s="571"/>
      <c r="GC15" s="571"/>
      <c r="GD15" s="571"/>
      <c r="GE15" s="571"/>
      <c r="GF15" s="571"/>
      <c r="GG15" s="571"/>
      <c r="GH15" s="571"/>
      <c r="GI15" s="571"/>
      <c r="GJ15" s="571"/>
      <c r="GK15" s="571"/>
      <c r="GL15" s="571"/>
      <c r="GM15" s="571"/>
      <c r="GN15" s="571"/>
      <c r="GO15" s="571"/>
      <c r="GP15" s="571"/>
      <c r="GQ15" s="571"/>
      <c r="GR15" s="571"/>
      <c r="GS15" s="571"/>
      <c r="GT15" s="571"/>
      <c r="GU15" s="571"/>
      <c r="GV15" s="571"/>
      <c r="GW15" s="571"/>
      <c r="GX15" s="571"/>
      <c r="GY15" s="571"/>
      <c r="GZ15" s="571"/>
      <c r="HA15" s="571"/>
      <c r="HB15" s="571"/>
      <c r="HC15" s="571"/>
      <c r="HD15" s="571"/>
      <c r="HE15" s="571"/>
      <c r="HF15" s="571"/>
      <c r="HG15" s="571"/>
      <c r="HH15" s="571"/>
      <c r="HI15" s="571"/>
      <c r="HJ15" s="571"/>
      <c r="HK15" s="571"/>
      <c r="HL15" s="571"/>
      <c r="HM15" s="571"/>
      <c r="HN15" s="571"/>
      <c r="HO15" s="571"/>
      <c r="HP15" s="571"/>
      <c r="HQ15" s="571"/>
      <c r="HR15" s="571"/>
      <c r="HS15" s="571"/>
      <c r="HT15" s="571"/>
      <c r="HU15" s="571"/>
      <c r="HV15" s="571"/>
      <c r="HW15" s="571"/>
      <c r="HX15" s="571"/>
      <c r="HY15" s="571"/>
      <c r="HZ15" s="571"/>
      <c r="IA15" s="571"/>
      <c r="IB15" s="571"/>
      <c r="IC15" s="571"/>
      <c r="ID15" s="571"/>
      <c r="IE15" s="571"/>
      <c r="IF15" s="571"/>
      <c r="IG15" s="571"/>
      <c r="IH15" s="571"/>
      <c r="II15" s="571"/>
      <c r="IJ15" s="571"/>
      <c r="IK15" s="571"/>
      <c r="IL15" s="571"/>
      <c r="IM15" s="571"/>
      <c r="IN15" s="571"/>
      <c r="IO15" s="571"/>
      <c r="IP15" s="571"/>
      <c r="IQ15" s="571"/>
      <c r="IR15" s="571"/>
      <c r="IS15" s="571"/>
      <c r="IT15" s="571"/>
      <c r="IU15" s="571"/>
      <c r="IV15" s="571"/>
    </row>
    <row r="16" spans="1:256" s="567" customFormat="1" ht="135.75" thickBot="1">
      <c r="B16" s="568" t="s">
        <v>422</v>
      </c>
      <c r="C16" s="1489" t="s">
        <v>1420</v>
      </c>
      <c r="D16" s="1489" t="s">
        <v>1841</v>
      </c>
      <c r="E16" s="565" t="s">
        <v>1024</v>
      </c>
      <c r="F16" s="1490" t="s">
        <v>1839</v>
      </c>
      <c r="G16" s="1491" t="s">
        <v>1789</v>
      </c>
      <c r="H16" s="540"/>
      <c r="I16" s="572" t="b">
        <f t="shared" ref="I16:I79" si="11">IF(H16="Posible",3,IF(H16="Rara vez",1,IF(H16="Improbable",2,IF(H16="Probable",4,IF(H16="Casi seguro",5)))))</f>
        <v>0</v>
      </c>
      <c r="J16" s="569" t="s">
        <v>997</v>
      </c>
      <c r="K16" s="583">
        <f t="shared" si="5"/>
        <v>4</v>
      </c>
      <c r="L16" s="569" t="s">
        <v>983</v>
      </c>
      <c r="M16" s="583">
        <f t="shared" si="6"/>
        <v>1</v>
      </c>
      <c r="N16" s="569" t="s">
        <v>983</v>
      </c>
      <c r="O16" s="583">
        <f t="shared" si="7"/>
        <v>1</v>
      </c>
      <c r="P16" s="569" t="s">
        <v>983</v>
      </c>
      <c r="Q16" s="583">
        <f t="shared" si="8"/>
        <v>1</v>
      </c>
      <c r="R16" s="572">
        <f t="shared" si="9"/>
        <v>2</v>
      </c>
      <c r="S16" s="813" t="str">
        <f>IF(AND(COUNTBLANK(H16)=1,COUNTBLANK(J16)=1)," ",IF(R16=1,"Rara vez",IF(R16=2,"Improbable",IF(R16=3,"Posible",IF(R16=4,"Probable",IF(R16=5,"Casi seguro"))))))</f>
        <v>Improbable</v>
      </c>
      <c r="T16" s="540"/>
      <c r="U16" s="61"/>
      <c r="V16" s="569" t="s">
        <v>1409</v>
      </c>
      <c r="W16" s="61">
        <v>1</v>
      </c>
      <c r="X16" s="569" t="s">
        <v>1409</v>
      </c>
      <c r="Y16" s="61">
        <v>1</v>
      </c>
      <c r="Z16" s="569" t="s">
        <v>1409</v>
      </c>
      <c r="AA16" s="61">
        <v>1</v>
      </c>
      <c r="AB16" s="569" t="s">
        <v>1409</v>
      </c>
      <c r="AC16" s="61">
        <v>1</v>
      </c>
      <c r="AD16" s="569" t="s">
        <v>1409</v>
      </c>
      <c r="AE16" s="61">
        <v>1</v>
      </c>
      <c r="AF16" s="569" t="s">
        <v>1409</v>
      </c>
      <c r="AG16" s="61">
        <v>1</v>
      </c>
      <c r="AH16" s="569" t="s">
        <v>1409</v>
      </c>
      <c r="AI16" s="61">
        <v>1</v>
      </c>
      <c r="AJ16" s="569" t="s">
        <v>1409</v>
      </c>
      <c r="AK16" s="61">
        <v>1</v>
      </c>
      <c r="AL16" s="569" t="s">
        <v>1409</v>
      </c>
      <c r="AM16" s="61">
        <v>1</v>
      </c>
      <c r="AN16" s="569" t="s">
        <v>1409</v>
      </c>
      <c r="AO16" s="61">
        <v>1</v>
      </c>
      <c r="AP16" s="569" t="s">
        <v>1409</v>
      </c>
      <c r="AQ16" s="61">
        <v>1</v>
      </c>
      <c r="AR16" s="569" t="s">
        <v>1409</v>
      </c>
      <c r="AS16" s="61">
        <v>1</v>
      </c>
      <c r="AT16" s="569" t="s">
        <v>1409</v>
      </c>
      <c r="AU16" s="61">
        <v>1</v>
      </c>
      <c r="AV16" s="569" t="s">
        <v>1409</v>
      </c>
      <c r="AW16" s="61">
        <v>1</v>
      </c>
      <c r="AX16" s="569" t="s">
        <v>1410</v>
      </c>
      <c r="AY16" s="61">
        <v>0</v>
      </c>
      <c r="AZ16" s="569" t="s">
        <v>1409</v>
      </c>
      <c r="BA16" s="61">
        <v>1</v>
      </c>
      <c r="BB16" s="569" t="s">
        <v>1409</v>
      </c>
      <c r="BC16" s="61">
        <v>1</v>
      </c>
      <c r="BD16" s="569" t="s">
        <v>1410</v>
      </c>
      <c r="BE16" s="61">
        <v>0</v>
      </c>
      <c r="BF16" s="569" t="s">
        <v>1409</v>
      </c>
      <c r="BG16" s="61">
        <f t="shared" si="0"/>
        <v>1</v>
      </c>
      <c r="BH16" s="61" t="str">
        <f t="shared" si="1"/>
        <v>Catastrófico</v>
      </c>
      <c r="BI16" s="61"/>
      <c r="BJ16" s="61">
        <f t="shared" ref="BJ16:BJ79" si="12">IF(OR(E16="Corrupción ",E16="Conflicto de Intereses"),W16+Y16+AA16+AC16+AE16+AG16+AI16+AK16+AM16+AO16+AQ16+AS16+AU16+AW16+AY16+BA16+BC16+BE16+BG16)</f>
        <v>17</v>
      </c>
      <c r="BK16" s="61">
        <f t="shared" si="2"/>
        <v>5</v>
      </c>
      <c r="BL16" s="61" t="str">
        <f t="shared" si="3"/>
        <v>Catastrófico</v>
      </c>
      <c r="BM16" s="61" t="str">
        <f t="shared" si="4"/>
        <v>Zona Extrema</v>
      </c>
      <c r="BN16" s="1507" t="s">
        <v>1792</v>
      </c>
      <c r="BO16" s="1502">
        <v>59</v>
      </c>
      <c r="BP16" s="571"/>
      <c r="BQ16" s="571"/>
      <c r="BR16" s="571"/>
      <c r="BS16" s="571"/>
      <c r="BT16" s="571"/>
      <c r="BU16" s="571"/>
      <c r="BV16" s="571"/>
      <c r="BW16" s="571"/>
      <c r="BX16" s="571"/>
      <c r="BY16" s="571"/>
      <c r="BZ16" s="571"/>
      <c r="CA16" s="571"/>
      <c r="CB16" s="571"/>
      <c r="CC16" s="571"/>
      <c r="CD16" s="571"/>
      <c r="CE16" s="571"/>
      <c r="CF16" s="571"/>
      <c r="CG16" s="571"/>
      <c r="CH16" s="571"/>
      <c r="CI16" s="571"/>
      <c r="CJ16" s="571"/>
      <c r="CK16" s="571"/>
      <c r="CL16" s="571"/>
      <c r="CM16" s="571"/>
      <c r="CN16" s="571"/>
      <c r="CO16" s="571"/>
      <c r="CP16" s="571"/>
      <c r="CQ16" s="571"/>
      <c r="CR16" s="571"/>
      <c r="CS16" s="571"/>
      <c r="CT16" s="571"/>
      <c r="CU16" s="571"/>
      <c r="CV16" s="571"/>
      <c r="CW16" s="571"/>
      <c r="CX16" s="571"/>
      <c r="CY16" s="571"/>
      <c r="CZ16" s="571"/>
      <c r="DA16" s="571"/>
      <c r="DB16" s="571"/>
      <c r="DC16" s="571"/>
      <c r="DD16" s="571"/>
      <c r="DE16" s="571"/>
      <c r="DF16" s="571"/>
      <c r="DG16" s="571"/>
      <c r="DH16" s="571"/>
      <c r="DI16" s="571"/>
      <c r="DJ16" s="571"/>
      <c r="DK16" s="571"/>
      <c r="DL16" s="571"/>
      <c r="DM16" s="571"/>
      <c r="DN16" s="571"/>
      <c r="DO16" s="571"/>
      <c r="DP16" s="571"/>
      <c r="DQ16" s="571"/>
      <c r="DR16" s="571"/>
      <c r="DS16" s="571"/>
      <c r="DT16" s="571"/>
      <c r="DU16" s="571"/>
      <c r="DV16" s="571"/>
      <c r="DW16" s="571"/>
      <c r="DX16" s="571"/>
      <c r="DY16" s="571"/>
      <c r="DZ16" s="571"/>
      <c r="EA16" s="571"/>
      <c r="EB16" s="571"/>
      <c r="EC16" s="571"/>
      <c r="ED16" s="571"/>
      <c r="EE16" s="571"/>
      <c r="EF16" s="571"/>
      <c r="EG16" s="571"/>
      <c r="EH16" s="571"/>
      <c r="EI16" s="571"/>
      <c r="EJ16" s="571"/>
      <c r="EK16" s="571"/>
      <c r="EL16" s="571"/>
      <c r="EM16" s="571"/>
      <c r="EN16" s="571"/>
      <c r="EO16" s="571"/>
      <c r="EP16" s="571"/>
      <c r="EQ16" s="571"/>
      <c r="ER16" s="571"/>
      <c r="ES16" s="571"/>
      <c r="ET16" s="571"/>
      <c r="EU16" s="571"/>
      <c r="EV16" s="571"/>
      <c r="EW16" s="571"/>
      <c r="EX16" s="571"/>
      <c r="EY16" s="571"/>
      <c r="EZ16" s="571"/>
      <c r="FA16" s="571"/>
      <c r="FB16" s="571"/>
      <c r="FC16" s="571"/>
      <c r="FD16" s="571"/>
      <c r="FE16" s="571"/>
      <c r="FF16" s="571"/>
      <c r="FG16" s="571"/>
      <c r="FH16" s="571"/>
      <c r="FI16" s="571"/>
      <c r="FJ16" s="571"/>
      <c r="FK16" s="571"/>
      <c r="FL16" s="571"/>
      <c r="FM16" s="571"/>
      <c r="FN16" s="571"/>
      <c r="FO16" s="571"/>
      <c r="FP16" s="571"/>
      <c r="FQ16" s="571"/>
      <c r="FR16" s="571"/>
      <c r="FS16" s="571"/>
      <c r="FT16" s="571"/>
      <c r="FU16" s="571"/>
      <c r="FV16" s="571"/>
      <c r="FW16" s="571"/>
      <c r="FX16" s="571"/>
      <c r="FY16" s="571"/>
      <c r="FZ16" s="571"/>
      <c r="GA16" s="571"/>
      <c r="GB16" s="571"/>
      <c r="GC16" s="571"/>
      <c r="GD16" s="571"/>
      <c r="GE16" s="571"/>
      <c r="GF16" s="571"/>
      <c r="GG16" s="571"/>
      <c r="GH16" s="571"/>
      <c r="GI16" s="571"/>
      <c r="GJ16" s="571"/>
      <c r="GK16" s="571"/>
      <c r="GL16" s="571"/>
      <c r="GM16" s="571"/>
      <c r="GN16" s="571"/>
      <c r="GO16" s="571"/>
      <c r="GP16" s="571"/>
      <c r="GQ16" s="571"/>
      <c r="GR16" s="571"/>
      <c r="GS16" s="571"/>
      <c r="GT16" s="571"/>
      <c r="GU16" s="571"/>
      <c r="GV16" s="571"/>
      <c r="GW16" s="571"/>
      <c r="GX16" s="571"/>
      <c r="GY16" s="571"/>
      <c r="GZ16" s="571"/>
      <c r="HA16" s="571"/>
      <c r="HB16" s="571"/>
      <c r="HC16" s="571"/>
      <c r="HD16" s="571"/>
      <c r="HE16" s="571"/>
      <c r="HF16" s="571"/>
      <c r="HG16" s="571"/>
      <c r="HH16" s="571"/>
      <c r="HI16" s="571"/>
      <c r="HJ16" s="571"/>
      <c r="HK16" s="571"/>
      <c r="HL16" s="571"/>
      <c r="HM16" s="571"/>
      <c r="HN16" s="571"/>
      <c r="HO16" s="571"/>
      <c r="HP16" s="571"/>
      <c r="HQ16" s="571"/>
      <c r="HR16" s="571"/>
      <c r="HS16" s="571"/>
      <c r="HT16" s="571"/>
      <c r="HU16" s="571"/>
      <c r="HV16" s="571"/>
      <c r="HW16" s="571"/>
      <c r="HX16" s="571"/>
      <c r="HY16" s="571"/>
      <c r="HZ16" s="571"/>
      <c r="IA16" s="571"/>
      <c r="IB16" s="571"/>
      <c r="IC16" s="571"/>
      <c r="ID16" s="571"/>
      <c r="IE16" s="571"/>
      <c r="IF16" s="571"/>
      <c r="IG16" s="571"/>
      <c r="IH16" s="571"/>
      <c r="II16" s="571"/>
      <c r="IJ16" s="571"/>
      <c r="IK16" s="571"/>
      <c r="IL16" s="571"/>
      <c r="IM16" s="571"/>
      <c r="IN16" s="571"/>
      <c r="IO16" s="571"/>
      <c r="IP16" s="571"/>
      <c r="IQ16" s="571"/>
      <c r="IR16" s="571"/>
      <c r="IS16" s="571"/>
      <c r="IT16" s="571"/>
      <c r="IU16" s="571"/>
      <c r="IV16" s="571"/>
    </row>
    <row r="17" spans="1:256" s="567" customFormat="1" ht="165.75" thickBot="1">
      <c r="B17" s="568" t="s">
        <v>432</v>
      </c>
      <c r="C17" s="1489" t="s">
        <v>1786</v>
      </c>
      <c r="D17" s="1489" t="s">
        <v>1787</v>
      </c>
      <c r="E17" s="565" t="s">
        <v>1029</v>
      </c>
      <c r="F17" s="1492" t="s">
        <v>1790</v>
      </c>
      <c r="G17" s="1493" t="s">
        <v>1791</v>
      </c>
      <c r="H17" s="540"/>
      <c r="I17" s="572" t="b">
        <f t="shared" si="11"/>
        <v>0</v>
      </c>
      <c r="J17" s="569" t="s">
        <v>997</v>
      </c>
      <c r="K17" s="583">
        <f t="shared" si="5"/>
        <v>4</v>
      </c>
      <c r="L17" s="569" t="s">
        <v>983</v>
      </c>
      <c r="M17" s="583">
        <f t="shared" si="6"/>
        <v>1</v>
      </c>
      <c r="N17" s="569" t="s">
        <v>983</v>
      </c>
      <c r="O17" s="583">
        <f t="shared" si="7"/>
        <v>1</v>
      </c>
      <c r="P17" s="569" t="s">
        <v>983</v>
      </c>
      <c r="Q17" s="583">
        <f t="shared" si="8"/>
        <v>1</v>
      </c>
      <c r="R17" s="572">
        <f t="shared" si="9"/>
        <v>2</v>
      </c>
      <c r="S17" s="813" t="str">
        <f t="shared" si="10"/>
        <v>Improbable</v>
      </c>
      <c r="T17" s="540"/>
      <c r="U17" s="61"/>
      <c r="V17" s="569" t="s">
        <v>1409</v>
      </c>
      <c r="W17" s="61">
        <v>1</v>
      </c>
      <c r="X17" s="569" t="s">
        <v>1409</v>
      </c>
      <c r="Y17" s="61">
        <v>1</v>
      </c>
      <c r="Z17" s="569" t="s">
        <v>1409</v>
      </c>
      <c r="AA17" s="61">
        <v>1</v>
      </c>
      <c r="AB17" s="569" t="s">
        <v>1409</v>
      </c>
      <c r="AC17" s="61">
        <v>1</v>
      </c>
      <c r="AD17" s="569" t="s">
        <v>1409</v>
      </c>
      <c r="AE17" s="61">
        <v>1</v>
      </c>
      <c r="AF17" s="569" t="s">
        <v>1409</v>
      </c>
      <c r="AG17" s="61">
        <v>1</v>
      </c>
      <c r="AH17" s="569" t="s">
        <v>1409</v>
      </c>
      <c r="AI17" s="61">
        <v>1</v>
      </c>
      <c r="AJ17" s="569" t="s">
        <v>1409</v>
      </c>
      <c r="AK17" s="61">
        <v>1</v>
      </c>
      <c r="AL17" s="569" t="s">
        <v>1409</v>
      </c>
      <c r="AM17" s="61">
        <v>1</v>
      </c>
      <c r="AN17" s="569" t="s">
        <v>1409</v>
      </c>
      <c r="AO17" s="61">
        <v>1</v>
      </c>
      <c r="AP17" s="569" t="s">
        <v>1409</v>
      </c>
      <c r="AQ17" s="61">
        <v>1</v>
      </c>
      <c r="AR17" s="569" t="s">
        <v>1409</v>
      </c>
      <c r="AS17" s="61">
        <v>1</v>
      </c>
      <c r="AT17" s="569" t="s">
        <v>1409</v>
      </c>
      <c r="AU17" s="61">
        <v>1</v>
      </c>
      <c r="AV17" s="569" t="s">
        <v>1409</v>
      </c>
      <c r="AW17" s="61">
        <v>1</v>
      </c>
      <c r="AX17" s="569" t="s">
        <v>1410</v>
      </c>
      <c r="AY17" s="61">
        <v>0</v>
      </c>
      <c r="AZ17" s="569" t="s">
        <v>1409</v>
      </c>
      <c r="BA17" s="61">
        <v>1</v>
      </c>
      <c r="BB17" s="569" t="s">
        <v>1409</v>
      </c>
      <c r="BC17" s="61">
        <v>1</v>
      </c>
      <c r="BD17" s="569" t="s">
        <v>1410</v>
      </c>
      <c r="BE17" s="61">
        <v>0</v>
      </c>
      <c r="BF17" s="569" t="s">
        <v>1409</v>
      </c>
      <c r="BG17" s="61">
        <f t="shared" si="0"/>
        <v>1</v>
      </c>
      <c r="BH17" s="61" t="str">
        <f t="shared" si="1"/>
        <v>Catastrófico</v>
      </c>
      <c r="BI17" s="61"/>
      <c r="BJ17" s="61">
        <f t="shared" si="12"/>
        <v>17</v>
      </c>
      <c r="BK17" s="61">
        <f t="shared" si="2"/>
        <v>5</v>
      </c>
      <c r="BL17" s="61" t="str">
        <f t="shared" si="3"/>
        <v>Catastrófico</v>
      </c>
      <c r="BM17" s="61" t="str">
        <f t="shared" si="4"/>
        <v>Zona Extrema</v>
      </c>
      <c r="BN17" s="1507" t="s">
        <v>1793</v>
      </c>
      <c r="BO17" s="1502">
        <v>60</v>
      </c>
      <c r="BP17" s="571"/>
      <c r="BQ17" s="571"/>
      <c r="BR17" s="571"/>
      <c r="BS17" s="571"/>
      <c r="BT17" s="571"/>
      <c r="BU17" s="571"/>
      <c r="BV17" s="571"/>
      <c r="BW17" s="571"/>
      <c r="BX17" s="571"/>
      <c r="BY17" s="571"/>
      <c r="BZ17" s="571"/>
      <c r="CA17" s="571"/>
      <c r="CB17" s="571"/>
      <c r="CC17" s="571"/>
      <c r="CD17" s="571"/>
      <c r="CE17" s="571"/>
      <c r="CF17" s="571"/>
      <c r="CG17" s="571"/>
      <c r="CH17" s="571"/>
      <c r="CI17" s="571"/>
      <c r="CJ17" s="571"/>
      <c r="CK17" s="571"/>
      <c r="CL17" s="571"/>
      <c r="CM17" s="571"/>
      <c r="CN17" s="571"/>
      <c r="CO17" s="571"/>
      <c r="CP17" s="571"/>
      <c r="CQ17" s="571"/>
      <c r="CR17" s="571"/>
      <c r="CS17" s="571"/>
      <c r="CT17" s="571"/>
      <c r="CU17" s="571"/>
      <c r="CV17" s="571"/>
      <c r="CW17" s="571"/>
      <c r="CX17" s="571"/>
      <c r="CY17" s="571"/>
      <c r="CZ17" s="571"/>
      <c r="DA17" s="571"/>
      <c r="DB17" s="571"/>
      <c r="DC17" s="571"/>
      <c r="DD17" s="571"/>
      <c r="DE17" s="571"/>
      <c r="DF17" s="571"/>
      <c r="DG17" s="571"/>
      <c r="DH17" s="571"/>
      <c r="DI17" s="571"/>
      <c r="DJ17" s="571"/>
      <c r="DK17" s="571"/>
      <c r="DL17" s="571"/>
      <c r="DM17" s="571"/>
      <c r="DN17" s="571"/>
      <c r="DO17" s="571"/>
      <c r="DP17" s="571"/>
      <c r="DQ17" s="571"/>
      <c r="DR17" s="571"/>
      <c r="DS17" s="571"/>
      <c r="DT17" s="571"/>
      <c r="DU17" s="571"/>
      <c r="DV17" s="571"/>
      <c r="DW17" s="571"/>
      <c r="DX17" s="571"/>
      <c r="DY17" s="571"/>
      <c r="DZ17" s="571"/>
      <c r="EA17" s="571"/>
      <c r="EB17" s="571"/>
      <c r="EC17" s="571"/>
      <c r="ED17" s="571"/>
      <c r="EE17" s="571"/>
      <c r="EF17" s="571"/>
      <c r="EG17" s="571"/>
      <c r="EH17" s="571"/>
      <c r="EI17" s="571"/>
      <c r="EJ17" s="571"/>
      <c r="EK17" s="571"/>
      <c r="EL17" s="571"/>
      <c r="EM17" s="571"/>
      <c r="EN17" s="571"/>
      <c r="EO17" s="571"/>
      <c r="EP17" s="571"/>
      <c r="EQ17" s="571"/>
      <c r="ER17" s="571"/>
      <c r="ES17" s="571"/>
      <c r="ET17" s="571"/>
      <c r="EU17" s="571"/>
      <c r="EV17" s="571"/>
      <c r="EW17" s="571"/>
      <c r="EX17" s="571"/>
      <c r="EY17" s="571"/>
      <c r="EZ17" s="571"/>
      <c r="FA17" s="571"/>
      <c r="FB17" s="571"/>
      <c r="FC17" s="571"/>
      <c r="FD17" s="571"/>
      <c r="FE17" s="571"/>
      <c r="FF17" s="571"/>
      <c r="FG17" s="571"/>
      <c r="FH17" s="571"/>
      <c r="FI17" s="571"/>
      <c r="FJ17" s="571"/>
      <c r="FK17" s="571"/>
      <c r="FL17" s="571"/>
      <c r="FM17" s="571"/>
      <c r="FN17" s="571"/>
      <c r="FO17" s="571"/>
      <c r="FP17" s="571"/>
      <c r="FQ17" s="571"/>
      <c r="FR17" s="571"/>
      <c r="FS17" s="571"/>
      <c r="FT17" s="571"/>
      <c r="FU17" s="571"/>
      <c r="FV17" s="571"/>
      <c r="FW17" s="571"/>
      <c r="FX17" s="571"/>
      <c r="FY17" s="571"/>
      <c r="FZ17" s="571"/>
      <c r="GA17" s="571"/>
      <c r="GB17" s="571"/>
      <c r="GC17" s="571"/>
      <c r="GD17" s="571"/>
      <c r="GE17" s="571"/>
      <c r="GF17" s="571"/>
      <c r="GG17" s="571"/>
      <c r="GH17" s="571"/>
      <c r="GI17" s="571"/>
      <c r="GJ17" s="571"/>
      <c r="GK17" s="571"/>
      <c r="GL17" s="571"/>
      <c r="GM17" s="571"/>
      <c r="GN17" s="571"/>
      <c r="GO17" s="571"/>
      <c r="GP17" s="571"/>
      <c r="GQ17" s="571"/>
      <c r="GR17" s="571"/>
      <c r="GS17" s="571"/>
      <c r="GT17" s="571"/>
      <c r="GU17" s="571"/>
      <c r="GV17" s="571"/>
      <c r="GW17" s="571"/>
      <c r="GX17" s="571"/>
      <c r="GY17" s="571"/>
      <c r="GZ17" s="571"/>
      <c r="HA17" s="571"/>
      <c r="HB17" s="571"/>
      <c r="HC17" s="571"/>
      <c r="HD17" s="571"/>
      <c r="HE17" s="571"/>
      <c r="HF17" s="571"/>
      <c r="HG17" s="571"/>
      <c r="HH17" s="571"/>
      <c r="HI17" s="571"/>
      <c r="HJ17" s="571"/>
      <c r="HK17" s="571"/>
      <c r="HL17" s="571"/>
      <c r="HM17" s="571"/>
      <c r="HN17" s="571"/>
      <c r="HO17" s="571"/>
      <c r="HP17" s="571"/>
      <c r="HQ17" s="571"/>
      <c r="HR17" s="571"/>
      <c r="HS17" s="571"/>
      <c r="HT17" s="571"/>
      <c r="HU17" s="571"/>
      <c r="HV17" s="571"/>
      <c r="HW17" s="571"/>
      <c r="HX17" s="571"/>
      <c r="HY17" s="571"/>
      <c r="HZ17" s="571"/>
      <c r="IA17" s="571"/>
      <c r="IB17" s="571"/>
      <c r="IC17" s="571"/>
      <c r="ID17" s="571"/>
      <c r="IE17" s="571"/>
      <c r="IF17" s="571"/>
      <c r="IG17" s="571"/>
      <c r="IH17" s="571"/>
      <c r="II17" s="571"/>
      <c r="IJ17" s="571"/>
      <c r="IK17" s="571"/>
      <c r="IL17" s="571"/>
      <c r="IM17" s="571"/>
      <c r="IN17" s="571"/>
      <c r="IO17" s="571"/>
      <c r="IP17" s="571"/>
      <c r="IQ17" s="571"/>
      <c r="IR17" s="571"/>
      <c r="IS17" s="571"/>
      <c r="IT17" s="571"/>
      <c r="IU17" s="571"/>
      <c r="IV17" s="571"/>
    </row>
    <row r="18" spans="1:256" s="590" customFormat="1" ht="116.25" thickBot="1">
      <c r="A18" s="567"/>
      <c r="B18" s="568" t="s">
        <v>441</v>
      </c>
      <c r="C18" s="672" t="s">
        <v>1421</v>
      </c>
      <c r="D18" s="672" t="s">
        <v>1422</v>
      </c>
      <c r="E18" s="565" t="s">
        <v>1024</v>
      </c>
      <c r="F18" s="824" t="s">
        <v>1423</v>
      </c>
      <c r="G18" s="824" t="s">
        <v>1424</v>
      </c>
      <c r="H18" s="540"/>
      <c r="I18" s="572" t="b">
        <f t="shared" si="11"/>
        <v>0</v>
      </c>
      <c r="J18" s="569" t="s">
        <v>987</v>
      </c>
      <c r="K18" s="583">
        <f t="shared" si="5"/>
        <v>2</v>
      </c>
      <c r="L18" s="569" t="s">
        <v>987</v>
      </c>
      <c r="M18" s="583">
        <f t="shared" si="6"/>
        <v>2</v>
      </c>
      <c r="N18" s="569" t="s">
        <v>992</v>
      </c>
      <c r="O18" s="583">
        <f t="shared" si="7"/>
        <v>3</v>
      </c>
      <c r="P18" s="569" t="s">
        <v>992</v>
      </c>
      <c r="Q18" s="583">
        <f t="shared" si="8"/>
        <v>3</v>
      </c>
      <c r="R18" s="572">
        <f t="shared" si="9"/>
        <v>3</v>
      </c>
      <c r="S18" s="813" t="str">
        <f t="shared" si="10"/>
        <v>Posible</v>
      </c>
      <c r="T18" s="540"/>
      <c r="U18" s="61"/>
      <c r="V18" s="569" t="s">
        <v>1409</v>
      </c>
      <c r="W18" s="61">
        <v>1</v>
      </c>
      <c r="X18" s="569" t="s">
        <v>1409</v>
      </c>
      <c r="Y18" s="61">
        <v>1</v>
      </c>
      <c r="Z18" s="569" t="s">
        <v>1409</v>
      </c>
      <c r="AA18" s="61">
        <v>1</v>
      </c>
      <c r="AB18" s="569" t="s">
        <v>1409</v>
      </c>
      <c r="AC18" s="61">
        <v>1</v>
      </c>
      <c r="AD18" s="569" t="s">
        <v>1409</v>
      </c>
      <c r="AE18" s="61">
        <v>1</v>
      </c>
      <c r="AF18" s="569" t="s">
        <v>1410</v>
      </c>
      <c r="AG18" s="61">
        <v>0</v>
      </c>
      <c r="AH18" s="569" t="s">
        <v>1409</v>
      </c>
      <c r="AI18" s="61">
        <v>1</v>
      </c>
      <c r="AJ18" s="569" t="s">
        <v>1409</v>
      </c>
      <c r="AK18" s="61">
        <v>1</v>
      </c>
      <c r="AL18" s="569" t="s">
        <v>1409</v>
      </c>
      <c r="AM18" s="61">
        <v>1</v>
      </c>
      <c r="AN18" s="569" t="s">
        <v>1409</v>
      </c>
      <c r="AO18" s="61">
        <v>1</v>
      </c>
      <c r="AP18" s="569" t="s">
        <v>1409</v>
      </c>
      <c r="AQ18" s="61">
        <v>1</v>
      </c>
      <c r="AR18" s="569" t="s">
        <v>1409</v>
      </c>
      <c r="AS18" s="61">
        <v>1</v>
      </c>
      <c r="AT18" s="569" t="s">
        <v>1409</v>
      </c>
      <c r="AU18" s="61">
        <v>1</v>
      </c>
      <c r="AV18" s="569" t="s">
        <v>1409</v>
      </c>
      <c r="AW18" s="61">
        <v>1</v>
      </c>
      <c r="AX18" s="569" t="s">
        <v>1409</v>
      </c>
      <c r="AY18" s="61">
        <v>1</v>
      </c>
      <c r="AZ18" s="569" t="s">
        <v>1409</v>
      </c>
      <c r="BA18" s="61">
        <v>1</v>
      </c>
      <c r="BB18" s="569" t="s">
        <v>1409</v>
      </c>
      <c r="BC18" s="61">
        <v>1</v>
      </c>
      <c r="BD18" s="569" t="s">
        <v>1409</v>
      </c>
      <c r="BE18" s="61">
        <v>1</v>
      </c>
      <c r="BF18" s="569" t="s">
        <v>1409</v>
      </c>
      <c r="BG18" s="61">
        <f t="shared" si="0"/>
        <v>1</v>
      </c>
      <c r="BH18" s="61" t="str">
        <f t="shared" si="1"/>
        <v>Catastrófico</v>
      </c>
      <c r="BI18" s="61"/>
      <c r="BJ18" s="61">
        <f t="shared" si="12"/>
        <v>18</v>
      </c>
      <c r="BK18" s="61">
        <f t="shared" si="2"/>
        <v>5</v>
      </c>
      <c r="BL18" s="61" t="str">
        <f t="shared" si="3"/>
        <v>Catastrófico</v>
      </c>
      <c r="BM18" s="61" t="str">
        <f t="shared" si="4"/>
        <v>Zona Extrema</v>
      </c>
      <c r="BN18" s="1510" t="s">
        <v>1425</v>
      </c>
      <c r="BO18" s="1551">
        <v>61</v>
      </c>
      <c r="BP18" s="571"/>
      <c r="BQ18" s="571"/>
      <c r="BR18" s="571"/>
      <c r="BS18" s="571"/>
      <c r="BT18" s="571"/>
      <c r="BU18" s="571"/>
      <c r="BV18" s="571"/>
      <c r="BW18" s="571"/>
      <c r="BX18" s="571"/>
      <c r="BY18" s="571"/>
      <c r="BZ18" s="571"/>
      <c r="CA18" s="571"/>
      <c r="CB18" s="571"/>
      <c r="CC18" s="571"/>
      <c r="CD18" s="571"/>
      <c r="CE18" s="571"/>
      <c r="CF18" s="571"/>
      <c r="CG18" s="571"/>
      <c r="CH18" s="571"/>
      <c r="CI18" s="571"/>
      <c r="CJ18" s="571"/>
      <c r="CK18" s="571"/>
      <c r="CL18" s="571"/>
      <c r="CM18" s="571"/>
      <c r="CN18" s="571"/>
      <c r="CO18" s="571"/>
      <c r="CP18" s="571"/>
      <c r="CQ18" s="571"/>
      <c r="CR18" s="571"/>
      <c r="CS18" s="571"/>
      <c r="CT18" s="571"/>
      <c r="CU18" s="571"/>
      <c r="CV18" s="571"/>
      <c r="CW18" s="571"/>
      <c r="CX18" s="571"/>
      <c r="CY18" s="571"/>
      <c r="CZ18" s="571"/>
      <c r="DA18" s="571"/>
      <c r="DB18" s="571"/>
      <c r="DC18" s="571"/>
      <c r="DD18" s="571"/>
      <c r="DE18" s="571"/>
      <c r="DF18" s="571"/>
      <c r="DG18" s="571"/>
      <c r="DH18" s="571"/>
      <c r="DI18" s="571"/>
      <c r="DJ18" s="571"/>
      <c r="DK18" s="571"/>
      <c r="DL18" s="571"/>
      <c r="DM18" s="571"/>
      <c r="DN18" s="571"/>
      <c r="DO18" s="571"/>
      <c r="DP18" s="571"/>
      <c r="DQ18" s="571"/>
      <c r="DR18" s="571"/>
      <c r="DS18" s="571"/>
      <c r="DT18" s="571"/>
      <c r="DU18" s="571"/>
      <c r="DV18" s="571"/>
      <c r="DW18" s="571"/>
      <c r="DX18" s="571"/>
      <c r="DY18" s="571"/>
      <c r="DZ18" s="571"/>
      <c r="EA18" s="571"/>
      <c r="EB18" s="571"/>
      <c r="EC18" s="571"/>
      <c r="ED18" s="571"/>
      <c r="EE18" s="571"/>
      <c r="EF18" s="571"/>
      <c r="EG18" s="571"/>
      <c r="EH18" s="571"/>
      <c r="EI18" s="571"/>
      <c r="EJ18" s="571"/>
      <c r="EK18" s="571"/>
      <c r="EL18" s="571"/>
      <c r="EM18" s="571"/>
      <c r="EN18" s="571"/>
      <c r="EO18" s="571"/>
      <c r="EP18" s="571"/>
      <c r="EQ18" s="571"/>
      <c r="ER18" s="571"/>
      <c r="ES18" s="571"/>
      <c r="ET18" s="571"/>
      <c r="EU18" s="571"/>
      <c r="EV18" s="571"/>
      <c r="EW18" s="571"/>
      <c r="EX18" s="571"/>
      <c r="EY18" s="571"/>
      <c r="EZ18" s="571"/>
      <c r="FA18" s="571"/>
      <c r="FB18" s="571"/>
      <c r="FC18" s="571"/>
      <c r="FD18" s="571"/>
      <c r="FE18" s="571"/>
      <c r="FF18" s="571"/>
      <c r="FG18" s="571"/>
      <c r="FH18" s="571"/>
      <c r="FI18" s="571"/>
      <c r="FJ18" s="571"/>
      <c r="FK18" s="571"/>
      <c r="FL18" s="571"/>
      <c r="FM18" s="571"/>
      <c r="FN18" s="571"/>
      <c r="FO18" s="571"/>
      <c r="FP18" s="571"/>
      <c r="FQ18" s="571"/>
      <c r="FR18" s="571"/>
      <c r="FS18" s="571"/>
      <c r="FT18" s="571"/>
      <c r="FU18" s="571"/>
      <c r="FV18" s="571"/>
      <c r="FW18" s="571"/>
      <c r="FX18" s="571"/>
      <c r="FY18" s="571"/>
      <c r="FZ18" s="571"/>
      <c r="GA18" s="571"/>
      <c r="GB18" s="571"/>
      <c r="GC18" s="571"/>
      <c r="GD18" s="571"/>
      <c r="GE18" s="571"/>
      <c r="GF18" s="571"/>
      <c r="GG18" s="571"/>
      <c r="GH18" s="571"/>
      <c r="GI18" s="571"/>
      <c r="GJ18" s="571"/>
      <c r="GK18" s="571"/>
      <c r="GL18" s="571"/>
      <c r="GM18" s="571"/>
      <c r="GN18" s="571"/>
      <c r="GO18" s="571"/>
      <c r="GP18" s="571"/>
      <c r="GQ18" s="571"/>
      <c r="GR18" s="571"/>
      <c r="GS18" s="571"/>
      <c r="GT18" s="571"/>
      <c r="GU18" s="571"/>
      <c r="GV18" s="571"/>
      <c r="GW18" s="571"/>
      <c r="GX18" s="571"/>
      <c r="GY18" s="571"/>
      <c r="GZ18" s="571"/>
      <c r="HA18" s="571"/>
      <c r="HB18" s="571"/>
      <c r="HC18" s="571"/>
      <c r="HD18" s="571"/>
      <c r="HE18" s="571"/>
      <c r="HF18" s="571"/>
      <c r="HG18" s="571"/>
      <c r="HH18" s="571"/>
      <c r="HI18" s="571"/>
      <c r="HJ18" s="571"/>
      <c r="HK18" s="571"/>
      <c r="HL18" s="571"/>
      <c r="HM18" s="571"/>
      <c r="HN18" s="571"/>
      <c r="HO18" s="571"/>
      <c r="HP18" s="571"/>
      <c r="HQ18" s="571"/>
      <c r="HR18" s="571"/>
      <c r="HS18" s="571"/>
      <c r="HT18" s="571"/>
      <c r="HU18" s="571"/>
      <c r="HV18" s="571"/>
      <c r="HW18" s="571"/>
      <c r="HX18" s="571"/>
      <c r="HY18" s="571"/>
      <c r="HZ18" s="571"/>
      <c r="IA18" s="571"/>
      <c r="IB18" s="571"/>
      <c r="IC18" s="571"/>
      <c r="ID18" s="571"/>
      <c r="IE18" s="571"/>
      <c r="IF18" s="571"/>
      <c r="IG18" s="571"/>
      <c r="IH18" s="571"/>
      <c r="II18" s="571"/>
      <c r="IJ18" s="571"/>
      <c r="IK18" s="571"/>
      <c r="IL18" s="571"/>
      <c r="IM18" s="571"/>
      <c r="IN18" s="571"/>
      <c r="IO18" s="571"/>
      <c r="IP18" s="571"/>
      <c r="IQ18" s="571"/>
      <c r="IR18" s="571"/>
      <c r="IS18" s="571"/>
      <c r="IT18" s="571"/>
      <c r="IU18" s="571"/>
      <c r="IV18" s="571"/>
    </row>
    <row r="19" spans="1:256" s="430" customFormat="1" ht="102.75" thickBot="1">
      <c r="A19" s="428"/>
      <c r="B19" s="442" t="s">
        <v>452</v>
      </c>
      <c r="C19" s="1517" t="s">
        <v>1426</v>
      </c>
      <c r="D19" s="1517" t="s">
        <v>1427</v>
      </c>
      <c r="E19" s="565" t="s">
        <v>1024</v>
      </c>
      <c r="F19" s="1512" t="s">
        <v>1428</v>
      </c>
      <c r="G19" s="1512" t="s">
        <v>1429</v>
      </c>
      <c r="H19" s="512"/>
      <c r="I19" s="513" t="b">
        <f t="shared" si="11"/>
        <v>0</v>
      </c>
      <c r="J19" s="404" t="s">
        <v>983</v>
      </c>
      <c r="K19" s="583">
        <f t="shared" si="5"/>
        <v>1</v>
      </c>
      <c r="L19" s="404" t="s">
        <v>983</v>
      </c>
      <c r="M19" s="583">
        <f t="shared" si="6"/>
        <v>1</v>
      </c>
      <c r="N19" s="404" t="s">
        <v>983</v>
      </c>
      <c r="O19" s="583">
        <f t="shared" si="7"/>
        <v>1</v>
      </c>
      <c r="P19" s="404" t="s">
        <v>983</v>
      </c>
      <c r="Q19" s="583">
        <f t="shared" si="8"/>
        <v>1</v>
      </c>
      <c r="R19" s="572">
        <f t="shared" si="9"/>
        <v>1</v>
      </c>
      <c r="S19" s="813" t="str">
        <f t="shared" si="10"/>
        <v>Rara vez</v>
      </c>
      <c r="T19" s="511"/>
      <c r="U19" s="407"/>
      <c r="V19" s="404" t="s">
        <v>1409</v>
      </c>
      <c r="W19" s="533">
        <f>IF(V19="SI",1,IF(V19="NO",0))</f>
        <v>1</v>
      </c>
      <c r="X19" s="404" t="s">
        <v>1409</v>
      </c>
      <c r="Y19" s="533">
        <f>IF(X19="SI",1,IF(X19="NO",0))</f>
        <v>1</v>
      </c>
      <c r="Z19" s="404" t="s">
        <v>1409</v>
      </c>
      <c r="AA19" s="533">
        <f>IF(Z19="SI",1,IF(Z19="NO",0))</f>
        <v>1</v>
      </c>
      <c r="AB19" s="404" t="s">
        <v>1409</v>
      </c>
      <c r="AC19" s="533">
        <f>IF(AB19="SI",1,IF(AB19="NO",0))</f>
        <v>1</v>
      </c>
      <c r="AD19" s="404" t="s">
        <v>1409</v>
      </c>
      <c r="AE19" s="533">
        <f>IF(AD19="SI",1,IF(AD19="NO",0))</f>
        <v>1</v>
      </c>
      <c r="AF19" s="404" t="s">
        <v>1409</v>
      </c>
      <c r="AG19" s="533">
        <f>IF(AF19="SI",1,IF(AF19="NO",0))</f>
        <v>1</v>
      </c>
      <c r="AH19" s="404" t="s">
        <v>1409</v>
      </c>
      <c r="AI19" s="407">
        <f>IF(AH19="SI",1,IF(AH19="NO",0))</f>
        <v>1</v>
      </c>
      <c r="AJ19" s="404" t="s">
        <v>1409</v>
      </c>
      <c r="AK19" s="533">
        <f>IF(AJ19="SI",1,IF(AJ19="NO",0))</f>
        <v>1</v>
      </c>
      <c r="AL19" s="404" t="s">
        <v>1409</v>
      </c>
      <c r="AM19" s="533">
        <f>IF(AL19="SI",1,IF(AL19="NO",0))</f>
        <v>1</v>
      </c>
      <c r="AN19" s="404" t="s">
        <v>1409</v>
      </c>
      <c r="AO19" s="533">
        <f>IF(AN19="SI",1,IF(AN19="NO",0))</f>
        <v>1</v>
      </c>
      <c r="AP19" s="404" t="s">
        <v>1409</v>
      </c>
      <c r="AQ19" s="533">
        <f>IF(AP19="SI",1,IF(AP19="NO",0))</f>
        <v>1</v>
      </c>
      <c r="AR19" s="404" t="s">
        <v>1409</v>
      </c>
      <c r="AS19" s="533">
        <f>IF(AR19="SI",1,IF(AR19="NO",0))</f>
        <v>1</v>
      </c>
      <c r="AT19" s="404" t="s">
        <v>1409</v>
      </c>
      <c r="AU19" s="533">
        <f>IF(AT19="SI",1,IF(AT19="NO",0))</f>
        <v>1</v>
      </c>
      <c r="AV19" s="404" t="s">
        <v>1409</v>
      </c>
      <c r="AW19" s="533">
        <f>IF(AV19="SI",1,IF(AV19="NO",0))</f>
        <v>1</v>
      </c>
      <c r="AX19" s="404" t="s">
        <v>1410</v>
      </c>
      <c r="AY19" s="407">
        <f>IF(AX19="SI",1,IF(AX19="NO",0))</f>
        <v>0</v>
      </c>
      <c r="AZ19" s="404" t="s">
        <v>1409</v>
      </c>
      <c r="BA19" s="533">
        <f>IF(AZ19="SI",1,IF(AZ19="NO",0))</f>
        <v>1</v>
      </c>
      <c r="BB19" s="404" t="s">
        <v>1409</v>
      </c>
      <c r="BC19" s="533">
        <f>IF(BB19="SI",1,IF(BB19="NO",0))</f>
        <v>1</v>
      </c>
      <c r="BD19" s="404" t="s">
        <v>1410</v>
      </c>
      <c r="BE19" s="533">
        <f>IF(BD19="SI",1,IF(BD19="NO",0))</f>
        <v>0</v>
      </c>
      <c r="BF19" s="404" t="s">
        <v>1409</v>
      </c>
      <c r="BG19" s="533">
        <f t="shared" si="0"/>
        <v>1</v>
      </c>
      <c r="BH19" s="533" t="str">
        <f t="shared" si="1"/>
        <v>Catastrófico</v>
      </c>
      <c r="BI19" s="533"/>
      <c r="BJ19" s="533">
        <f t="shared" si="12"/>
        <v>17</v>
      </c>
      <c r="BK19" s="533">
        <f t="shared" si="2"/>
        <v>5</v>
      </c>
      <c r="BL19" s="533" t="str">
        <f t="shared" si="3"/>
        <v>Catastrófico</v>
      </c>
      <c r="BM19" s="533" t="str">
        <f t="shared" si="4"/>
        <v>Zona Extrema</v>
      </c>
      <c r="BN19" s="1511" t="s">
        <v>1430</v>
      </c>
      <c r="BO19" s="1551">
        <v>63</v>
      </c>
      <c r="BP19" s="429"/>
      <c r="BQ19" s="429"/>
      <c r="BR19" s="429"/>
      <c r="BS19" s="429"/>
      <c r="BT19" s="429"/>
      <c r="BU19" s="429"/>
      <c r="BV19" s="429"/>
      <c r="BW19" s="429"/>
      <c r="BX19" s="429"/>
      <c r="BY19" s="429"/>
      <c r="BZ19" s="429"/>
      <c r="CA19" s="429"/>
      <c r="CB19" s="429"/>
      <c r="CC19" s="429"/>
      <c r="CD19" s="429"/>
      <c r="CE19" s="429"/>
      <c r="CF19" s="429"/>
      <c r="CG19" s="429"/>
      <c r="CH19" s="429"/>
      <c r="CI19" s="429"/>
      <c r="CJ19" s="429"/>
      <c r="CK19" s="429"/>
      <c r="CL19" s="429"/>
      <c r="CM19" s="429"/>
      <c r="CN19" s="429"/>
      <c r="CO19" s="429"/>
      <c r="CP19" s="429"/>
      <c r="CQ19" s="429"/>
      <c r="CR19" s="429"/>
      <c r="CS19" s="429"/>
      <c r="CT19" s="429"/>
      <c r="CU19" s="429"/>
      <c r="CV19" s="429"/>
      <c r="CW19" s="429"/>
      <c r="CX19" s="429"/>
      <c r="CY19" s="429"/>
      <c r="CZ19" s="429"/>
      <c r="DA19" s="429"/>
      <c r="DB19" s="429"/>
      <c r="DC19" s="429"/>
      <c r="DD19" s="429"/>
      <c r="DE19" s="429"/>
      <c r="DF19" s="429"/>
      <c r="DG19" s="429"/>
      <c r="DH19" s="429"/>
      <c r="DI19" s="429"/>
      <c r="DJ19" s="429"/>
      <c r="DK19" s="429"/>
      <c r="DL19" s="429"/>
      <c r="DM19" s="429"/>
      <c r="DN19" s="429"/>
      <c r="DO19" s="429"/>
      <c r="DP19" s="429"/>
      <c r="DQ19" s="429"/>
      <c r="DR19" s="429"/>
      <c r="DS19" s="429"/>
      <c r="DT19" s="429"/>
      <c r="DU19" s="429"/>
      <c r="DV19" s="429"/>
      <c r="DW19" s="429"/>
      <c r="DX19" s="429"/>
      <c r="DY19" s="429"/>
      <c r="DZ19" s="429"/>
      <c r="EA19" s="429"/>
      <c r="EB19" s="429"/>
      <c r="EC19" s="429"/>
      <c r="ED19" s="429"/>
      <c r="EE19" s="429"/>
      <c r="EF19" s="429"/>
      <c r="EG19" s="429"/>
      <c r="EH19" s="429"/>
      <c r="EI19" s="429"/>
      <c r="EJ19" s="429"/>
      <c r="EK19" s="429"/>
      <c r="EL19" s="429"/>
      <c r="EM19" s="429"/>
      <c r="EN19" s="429"/>
      <c r="EO19" s="429"/>
      <c r="EP19" s="429"/>
      <c r="EQ19" s="429"/>
      <c r="ER19" s="429"/>
      <c r="ES19" s="429"/>
      <c r="ET19" s="429"/>
      <c r="EU19" s="429"/>
      <c r="EV19" s="429"/>
      <c r="EW19" s="429"/>
      <c r="EX19" s="429"/>
      <c r="EY19" s="429"/>
      <c r="EZ19" s="429"/>
      <c r="FA19" s="429"/>
      <c r="FB19" s="429"/>
      <c r="FC19" s="429"/>
      <c r="FD19" s="429"/>
      <c r="FE19" s="429"/>
      <c r="FF19" s="429"/>
      <c r="FG19" s="429"/>
      <c r="FH19" s="429"/>
      <c r="FI19" s="429"/>
      <c r="FJ19" s="429"/>
      <c r="FK19" s="429"/>
      <c r="FL19" s="429"/>
      <c r="FM19" s="429"/>
      <c r="FN19" s="429"/>
      <c r="FO19" s="429"/>
      <c r="FP19" s="429"/>
      <c r="FQ19" s="429"/>
      <c r="FR19" s="429"/>
      <c r="FS19" s="429"/>
      <c r="FT19" s="429"/>
      <c r="FU19" s="429"/>
      <c r="FV19" s="429"/>
      <c r="FW19" s="429"/>
      <c r="FX19" s="429"/>
      <c r="FY19" s="429"/>
      <c r="FZ19" s="429"/>
      <c r="GA19" s="429"/>
      <c r="GB19" s="429"/>
      <c r="GC19" s="429"/>
      <c r="GD19" s="429"/>
      <c r="GE19" s="429"/>
      <c r="GF19" s="429"/>
      <c r="GG19" s="429"/>
      <c r="GH19" s="429"/>
      <c r="GI19" s="429"/>
      <c r="GJ19" s="429"/>
      <c r="GK19" s="429"/>
      <c r="GL19" s="429"/>
      <c r="GM19" s="429"/>
      <c r="GN19" s="429"/>
      <c r="GO19" s="429"/>
      <c r="GP19" s="429"/>
      <c r="GQ19" s="429"/>
      <c r="GR19" s="429"/>
      <c r="GS19" s="429"/>
      <c r="GT19" s="429"/>
      <c r="GU19" s="429"/>
      <c r="GV19" s="429"/>
      <c r="GW19" s="429"/>
      <c r="GX19" s="429"/>
      <c r="GY19" s="429"/>
      <c r="GZ19" s="429"/>
      <c r="HA19" s="429"/>
      <c r="HB19" s="429"/>
      <c r="HC19" s="429"/>
      <c r="HD19" s="429"/>
      <c r="HE19" s="429"/>
      <c r="HF19" s="429"/>
      <c r="HG19" s="429"/>
      <c r="HH19" s="429"/>
      <c r="HI19" s="429"/>
      <c r="HJ19" s="429"/>
      <c r="HK19" s="429"/>
      <c r="HL19" s="429"/>
      <c r="HM19" s="429"/>
      <c r="HN19" s="429"/>
      <c r="HO19" s="429"/>
      <c r="HP19" s="429"/>
      <c r="HQ19" s="429"/>
      <c r="HR19" s="429"/>
      <c r="HS19" s="429"/>
      <c r="HT19" s="429"/>
      <c r="HU19" s="429"/>
      <c r="HV19" s="429"/>
      <c r="HW19" s="429"/>
      <c r="HX19" s="429"/>
      <c r="HY19" s="429"/>
      <c r="HZ19" s="429"/>
      <c r="IA19" s="429"/>
      <c r="IB19" s="429"/>
      <c r="IC19" s="429"/>
      <c r="ID19" s="429"/>
      <c r="IE19" s="429"/>
      <c r="IF19" s="429"/>
      <c r="IG19" s="429"/>
      <c r="IH19" s="429"/>
      <c r="II19" s="429"/>
      <c r="IJ19" s="429"/>
      <c r="IK19" s="429"/>
      <c r="IL19" s="429"/>
      <c r="IM19" s="429"/>
      <c r="IN19" s="429"/>
      <c r="IO19" s="429"/>
      <c r="IP19" s="429"/>
      <c r="IQ19" s="429"/>
      <c r="IR19" s="429"/>
      <c r="IS19" s="429"/>
      <c r="IT19" s="429"/>
      <c r="IU19" s="429"/>
      <c r="IV19" s="429"/>
    </row>
    <row r="20" spans="1:256" s="430" customFormat="1" ht="128.25" thickBot="1">
      <c r="B20" s="442" t="s">
        <v>463</v>
      </c>
      <c r="C20" s="1517" t="s">
        <v>1431</v>
      </c>
      <c r="D20" s="1517" t="s">
        <v>1432</v>
      </c>
      <c r="E20" s="565" t="s">
        <v>1024</v>
      </c>
      <c r="F20" s="594" t="s">
        <v>1433</v>
      </c>
      <c r="G20" s="594" t="s">
        <v>1434</v>
      </c>
      <c r="H20" s="512"/>
      <c r="I20" s="513" t="b">
        <f t="shared" si="11"/>
        <v>0</v>
      </c>
      <c r="J20" s="404" t="s">
        <v>992</v>
      </c>
      <c r="K20" s="583">
        <f t="shared" si="5"/>
        <v>3</v>
      </c>
      <c r="L20" s="404" t="s">
        <v>992</v>
      </c>
      <c r="M20" s="583">
        <f t="shared" si="6"/>
        <v>3</v>
      </c>
      <c r="N20" s="404" t="s">
        <v>992</v>
      </c>
      <c r="O20" s="583">
        <f t="shared" si="7"/>
        <v>3</v>
      </c>
      <c r="P20" s="404" t="s">
        <v>992</v>
      </c>
      <c r="Q20" s="583">
        <f t="shared" si="8"/>
        <v>3</v>
      </c>
      <c r="R20" s="572">
        <f t="shared" si="9"/>
        <v>3</v>
      </c>
      <c r="S20" s="813" t="str">
        <f t="shared" si="10"/>
        <v>Posible</v>
      </c>
      <c r="T20" s="511"/>
      <c r="U20" s="407"/>
      <c r="V20" s="404" t="s">
        <v>1409</v>
      </c>
      <c r="W20" s="533">
        <f>IF(V20="SI",1,IF(V20="NO",0))</f>
        <v>1</v>
      </c>
      <c r="X20" s="404" t="s">
        <v>1409</v>
      </c>
      <c r="Y20" s="533">
        <f>IF(X20="SI",1,IF(X20="NO",0))</f>
        <v>1</v>
      </c>
      <c r="Z20" s="404" t="s">
        <v>1409</v>
      </c>
      <c r="AA20" s="533">
        <f>IF(Z20="SI",1,IF(Z20="NO",0))</f>
        <v>1</v>
      </c>
      <c r="AB20" s="404" t="s">
        <v>1409</v>
      </c>
      <c r="AC20" s="533">
        <f>IF(AB20="SI",1,IF(AB20="NO",0))</f>
        <v>1</v>
      </c>
      <c r="AD20" s="404" t="s">
        <v>1409</v>
      </c>
      <c r="AE20" s="533">
        <f>IF(AD20="SI",1,IF(AD20="NO",0))</f>
        <v>1</v>
      </c>
      <c r="AF20" s="404" t="s">
        <v>1409</v>
      </c>
      <c r="AG20" s="533">
        <f>IF(AF20="SI",1,IF(AF20="NO",0))</f>
        <v>1</v>
      </c>
      <c r="AH20" s="404" t="s">
        <v>1409</v>
      </c>
      <c r="AI20" s="407">
        <f>IF(AH20="SI",1,IF(AH20="NO",0))</f>
        <v>1</v>
      </c>
      <c r="AJ20" s="404" t="s">
        <v>1410</v>
      </c>
      <c r="AK20" s="533">
        <f>IF(AJ20="SI",1,IF(AJ20="NO",0))</f>
        <v>0</v>
      </c>
      <c r="AL20" s="404" t="s">
        <v>1410</v>
      </c>
      <c r="AM20" s="533">
        <f>IF(AL20="SI",1,IF(AL20="NO",0))</f>
        <v>0</v>
      </c>
      <c r="AN20" s="404" t="s">
        <v>1409</v>
      </c>
      <c r="AO20" s="533">
        <f>IF(AN20="SI",1,IF(AN20="NO",0))</f>
        <v>1</v>
      </c>
      <c r="AP20" s="404" t="s">
        <v>1409</v>
      </c>
      <c r="AQ20" s="533">
        <f>IF(AP20="SI",1,IF(AP20="NO",0))</f>
        <v>1</v>
      </c>
      <c r="AR20" s="404" t="s">
        <v>1409</v>
      </c>
      <c r="AS20" s="533">
        <f>IF(AR20="SI",1,IF(AR20="NO",0))</f>
        <v>1</v>
      </c>
      <c r="AT20" s="404" t="s">
        <v>1409</v>
      </c>
      <c r="AU20" s="533">
        <f>IF(AT20="SI",1,IF(AT20="NO",0))</f>
        <v>1</v>
      </c>
      <c r="AV20" s="404" t="s">
        <v>1409</v>
      </c>
      <c r="AW20" s="533">
        <f>IF(AV20="SI",1,IF(AV20="NO",0))</f>
        <v>1</v>
      </c>
      <c r="AX20" s="404" t="s">
        <v>1410</v>
      </c>
      <c r="AY20" s="407">
        <f>IF(AX20="SI",1,IF(AX20="NO",0))</f>
        <v>0</v>
      </c>
      <c r="AZ20" s="404" t="s">
        <v>1409</v>
      </c>
      <c r="BA20" s="533">
        <f>IF(AZ20="SI",1,IF(AZ20="NO",0))</f>
        <v>1</v>
      </c>
      <c r="BB20" s="404" t="s">
        <v>1409</v>
      </c>
      <c r="BC20" s="533">
        <f>IF(BB20="SI",1,IF(BB20="NO",0))</f>
        <v>1</v>
      </c>
      <c r="BD20" s="404" t="s">
        <v>1410</v>
      </c>
      <c r="BE20" s="533">
        <f>IF(BD20="SI",1,IF(BD20="NO",0))</f>
        <v>0</v>
      </c>
      <c r="BF20" s="404" t="s">
        <v>1409</v>
      </c>
      <c r="BG20" s="533">
        <f t="shared" si="0"/>
        <v>1</v>
      </c>
      <c r="BH20" s="533" t="str">
        <f t="shared" si="1"/>
        <v>Catastrófico</v>
      </c>
      <c r="BI20" s="533"/>
      <c r="BJ20" s="533">
        <f t="shared" si="12"/>
        <v>15</v>
      </c>
      <c r="BK20" s="533">
        <f t="shared" si="2"/>
        <v>5</v>
      </c>
      <c r="BL20" s="533" t="str">
        <f t="shared" si="3"/>
        <v>Catastrófico</v>
      </c>
      <c r="BM20" s="533" t="str">
        <f t="shared" si="4"/>
        <v>Zona Extrema</v>
      </c>
      <c r="BN20" s="1511" t="s">
        <v>1430</v>
      </c>
      <c r="BO20" s="1551">
        <v>64</v>
      </c>
      <c r="BP20" s="429"/>
      <c r="BQ20" s="429"/>
      <c r="BR20" s="429"/>
      <c r="BS20" s="429"/>
      <c r="BT20" s="429"/>
      <c r="BU20" s="429"/>
      <c r="BV20" s="429"/>
      <c r="BW20" s="429"/>
      <c r="BX20" s="429"/>
      <c r="BY20" s="429"/>
      <c r="BZ20" s="429"/>
      <c r="CA20" s="429"/>
      <c r="CB20" s="429"/>
      <c r="CC20" s="429"/>
      <c r="CD20" s="429"/>
      <c r="CE20" s="429"/>
      <c r="CF20" s="429"/>
      <c r="CG20" s="429"/>
      <c r="CH20" s="429"/>
      <c r="CI20" s="429"/>
      <c r="CJ20" s="429"/>
      <c r="CK20" s="429"/>
      <c r="CL20" s="429"/>
      <c r="CM20" s="429"/>
      <c r="CN20" s="429"/>
      <c r="CO20" s="429"/>
      <c r="CP20" s="429"/>
      <c r="CQ20" s="429"/>
      <c r="CR20" s="429"/>
      <c r="CS20" s="429"/>
      <c r="CT20" s="429"/>
      <c r="CU20" s="429"/>
      <c r="CV20" s="429"/>
      <c r="CW20" s="429"/>
      <c r="CX20" s="429"/>
      <c r="CY20" s="429"/>
      <c r="CZ20" s="429"/>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29"/>
      <c r="GM20" s="429"/>
      <c r="GN20" s="429"/>
      <c r="GO20" s="429"/>
      <c r="GP20" s="429"/>
      <c r="GQ20" s="429"/>
      <c r="GR20" s="429"/>
      <c r="GS20" s="429"/>
      <c r="GT20" s="429"/>
      <c r="GU20" s="429"/>
      <c r="GV20" s="429"/>
      <c r="GW20" s="429"/>
      <c r="GX20" s="429"/>
      <c r="GY20" s="429"/>
      <c r="GZ20" s="429"/>
      <c r="HA20" s="429"/>
      <c r="HB20" s="429"/>
      <c r="HC20" s="429"/>
      <c r="HD20" s="429"/>
      <c r="HE20" s="429"/>
      <c r="HF20" s="429"/>
      <c r="HG20" s="429"/>
      <c r="HH20" s="429"/>
      <c r="HI20" s="429"/>
      <c r="HJ20" s="429"/>
      <c r="HK20" s="429"/>
      <c r="HL20" s="429"/>
      <c r="HM20" s="429"/>
      <c r="HN20" s="429"/>
      <c r="HO20" s="429"/>
      <c r="HP20" s="429"/>
      <c r="HQ20" s="429"/>
      <c r="HR20" s="429"/>
      <c r="HS20" s="429"/>
      <c r="HT20" s="429"/>
      <c r="HU20" s="429"/>
      <c r="HV20" s="429"/>
      <c r="HW20" s="429"/>
      <c r="HX20" s="429"/>
      <c r="HY20" s="429"/>
      <c r="HZ20" s="429"/>
      <c r="IA20" s="429"/>
      <c r="IB20" s="429"/>
      <c r="IC20" s="429"/>
      <c r="ID20" s="429"/>
      <c r="IE20" s="429"/>
      <c r="IF20" s="429"/>
      <c r="IG20" s="429"/>
      <c r="IH20" s="429"/>
      <c r="II20" s="429"/>
      <c r="IJ20" s="429"/>
      <c r="IK20" s="429"/>
      <c r="IL20" s="429"/>
      <c r="IM20" s="429"/>
      <c r="IN20" s="429"/>
      <c r="IO20" s="429"/>
      <c r="IP20" s="429"/>
      <c r="IQ20" s="429"/>
      <c r="IR20" s="429"/>
      <c r="IS20" s="429"/>
      <c r="IT20" s="429"/>
      <c r="IU20" s="429"/>
      <c r="IV20" s="429"/>
    </row>
    <row r="21" spans="1:256" s="429" customFormat="1" ht="128.25" thickBot="1">
      <c r="A21" s="430"/>
      <c r="B21" s="442" t="s">
        <v>473</v>
      </c>
      <c r="C21" s="1517" t="s">
        <v>1435</v>
      </c>
      <c r="D21" s="1517" t="s">
        <v>1436</v>
      </c>
      <c r="E21" s="565" t="s">
        <v>1024</v>
      </c>
      <c r="F21" s="595" t="s">
        <v>1437</v>
      </c>
      <c r="G21" s="595" t="s">
        <v>1438</v>
      </c>
      <c r="H21" s="512"/>
      <c r="I21" s="513" t="b">
        <f t="shared" si="11"/>
        <v>0</v>
      </c>
      <c r="J21" s="404" t="s">
        <v>992</v>
      </c>
      <c r="K21" s="583">
        <f t="shared" si="5"/>
        <v>3</v>
      </c>
      <c r="L21" s="404" t="s">
        <v>992</v>
      </c>
      <c r="M21" s="583">
        <f t="shared" si="6"/>
        <v>3</v>
      </c>
      <c r="N21" s="404" t="s">
        <v>992</v>
      </c>
      <c r="O21" s="583">
        <f t="shared" si="7"/>
        <v>3</v>
      </c>
      <c r="P21" s="404" t="s">
        <v>992</v>
      </c>
      <c r="Q21" s="583">
        <f t="shared" si="8"/>
        <v>3</v>
      </c>
      <c r="R21" s="572">
        <f t="shared" si="9"/>
        <v>3</v>
      </c>
      <c r="S21" s="813" t="str">
        <f t="shared" si="10"/>
        <v>Posible</v>
      </c>
      <c r="T21" s="512"/>
      <c r="U21" s="407"/>
      <c r="V21" s="404" t="s">
        <v>1409</v>
      </c>
      <c r="W21" s="533">
        <f>IF(V21="SI",1,IF(V21="NO",0))</f>
        <v>1</v>
      </c>
      <c r="X21" s="404" t="s">
        <v>1409</v>
      </c>
      <c r="Y21" s="533">
        <f>IF(X21="SI",1,IF(X21="NO",0))</f>
        <v>1</v>
      </c>
      <c r="Z21" s="404" t="s">
        <v>1409</v>
      </c>
      <c r="AA21" s="533">
        <f>IF(Z21="SI",1,IF(Z21="NO",0))</f>
        <v>1</v>
      </c>
      <c r="AB21" s="404" t="s">
        <v>1409</v>
      </c>
      <c r="AC21" s="533">
        <f>IF(AB21="SI",1,IF(AB21="NO",0))</f>
        <v>1</v>
      </c>
      <c r="AD21" s="404" t="s">
        <v>1409</v>
      </c>
      <c r="AE21" s="533">
        <f>IF(AD21="SI",1,IF(AD21="NO",0))</f>
        <v>1</v>
      </c>
      <c r="AF21" s="404" t="s">
        <v>1409</v>
      </c>
      <c r="AG21" s="533">
        <f>IF(AF21="SI",1,IF(AF21="NO",0))</f>
        <v>1</v>
      </c>
      <c r="AH21" s="404" t="s">
        <v>1409</v>
      </c>
      <c r="AI21" s="407">
        <f>IF(AH21="SI",1,IF(AH21="NO",0))</f>
        <v>1</v>
      </c>
      <c r="AJ21" s="404" t="s">
        <v>1410</v>
      </c>
      <c r="AK21" s="533">
        <f>IF(AJ21="SI",1,IF(AJ21="NO",0))</f>
        <v>0</v>
      </c>
      <c r="AL21" s="404" t="s">
        <v>1409</v>
      </c>
      <c r="AM21" s="533">
        <f>IF(AL21="SI",1,IF(AL21="NO",0))</f>
        <v>1</v>
      </c>
      <c r="AN21" s="404" t="s">
        <v>1409</v>
      </c>
      <c r="AO21" s="533">
        <f>IF(AN21="SI",1,IF(AN21="NO",0))</f>
        <v>1</v>
      </c>
      <c r="AP21" s="404" t="s">
        <v>1409</v>
      </c>
      <c r="AQ21" s="533">
        <f>IF(AP21="SI",1,IF(AP21="NO",0))</f>
        <v>1</v>
      </c>
      <c r="AR21" s="404" t="s">
        <v>1409</v>
      </c>
      <c r="AS21" s="533">
        <f>IF(AR21="SI",1,IF(AR21="NO",0))</f>
        <v>1</v>
      </c>
      <c r="AT21" s="404" t="s">
        <v>1409</v>
      </c>
      <c r="AU21" s="533">
        <f>IF(AT21="SI",1,IF(AT21="NO",0))</f>
        <v>1</v>
      </c>
      <c r="AV21" s="404" t="s">
        <v>1409</v>
      </c>
      <c r="AW21" s="533">
        <f>IF(AV21="SI",1,IF(AV21="NO",0))</f>
        <v>1</v>
      </c>
      <c r="AX21" s="404" t="s">
        <v>1409</v>
      </c>
      <c r="AY21" s="407">
        <f>IF(AX21="SI",1,IF(AX21="NO",0))</f>
        <v>1</v>
      </c>
      <c r="AZ21" s="404" t="s">
        <v>1409</v>
      </c>
      <c r="BA21" s="533">
        <f>IF(AZ21="SI",1,IF(AZ21="NO",0))</f>
        <v>1</v>
      </c>
      <c r="BB21" s="404" t="s">
        <v>1409</v>
      </c>
      <c r="BC21" s="533">
        <f>IF(BB21="SI",1,IF(BB21="NO",0))</f>
        <v>1</v>
      </c>
      <c r="BD21" s="404" t="s">
        <v>1409</v>
      </c>
      <c r="BE21" s="533">
        <f>IF(BD21="SI",1,IF(BD21="NO",0))</f>
        <v>1</v>
      </c>
      <c r="BF21" s="404" t="s">
        <v>1409</v>
      </c>
      <c r="BG21" s="533">
        <f t="shared" si="0"/>
        <v>1</v>
      </c>
      <c r="BH21" s="533" t="str">
        <f t="shared" si="1"/>
        <v>Catastrófico</v>
      </c>
      <c r="BI21" s="533"/>
      <c r="BJ21" s="533">
        <f t="shared" si="12"/>
        <v>18</v>
      </c>
      <c r="BK21" s="533">
        <f t="shared" si="2"/>
        <v>5</v>
      </c>
      <c r="BL21" s="533" t="str">
        <f t="shared" si="3"/>
        <v>Catastrófico</v>
      </c>
      <c r="BM21" s="533" t="str">
        <f t="shared" si="4"/>
        <v>Zona Extrema</v>
      </c>
      <c r="BN21" s="1511" t="s">
        <v>1430</v>
      </c>
      <c r="BO21" s="1551">
        <v>65</v>
      </c>
    </row>
    <row r="22" spans="1:256" s="429" customFormat="1" ht="151.5" customHeight="1" thickBot="1">
      <c r="A22" s="430"/>
      <c r="B22" s="442" t="s">
        <v>484</v>
      </c>
      <c r="C22" s="1517" t="s">
        <v>1439</v>
      </c>
      <c r="D22" s="1517" t="s">
        <v>1440</v>
      </c>
      <c r="E22" s="565" t="s">
        <v>1029</v>
      </c>
      <c r="F22" s="1512" t="s">
        <v>1441</v>
      </c>
      <c r="G22" s="1512" t="s">
        <v>1442</v>
      </c>
      <c r="H22" s="512"/>
      <c r="I22" s="513" t="b">
        <f t="shared" si="11"/>
        <v>0</v>
      </c>
      <c r="J22" s="404" t="s">
        <v>992</v>
      </c>
      <c r="K22" s="583">
        <f t="shared" si="5"/>
        <v>3</v>
      </c>
      <c r="L22" s="404" t="s">
        <v>992</v>
      </c>
      <c r="M22" s="583">
        <f t="shared" si="6"/>
        <v>3</v>
      </c>
      <c r="N22" s="404" t="s">
        <v>992</v>
      </c>
      <c r="O22" s="583">
        <f t="shared" si="7"/>
        <v>3</v>
      </c>
      <c r="P22" s="404" t="s">
        <v>992</v>
      </c>
      <c r="Q22" s="583">
        <f t="shared" si="8"/>
        <v>3</v>
      </c>
      <c r="R22" s="572">
        <f t="shared" si="9"/>
        <v>3</v>
      </c>
      <c r="S22" s="813" t="str">
        <f t="shared" si="10"/>
        <v>Posible</v>
      </c>
      <c r="T22" s="512"/>
      <c r="U22" s="407"/>
      <c r="V22" s="404" t="s">
        <v>1409</v>
      </c>
      <c r="W22" s="533">
        <f>IF(V22="SI",1,IF(V22="NO",0))</f>
        <v>1</v>
      </c>
      <c r="X22" s="404" t="s">
        <v>1409</v>
      </c>
      <c r="Y22" s="533">
        <f>IF(X22="SI",1,IF(X22="NO",0))</f>
        <v>1</v>
      </c>
      <c r="Z22" s="404" t="s">
        <v>1409</v>
      </c>
      <c r="AA22" s="533">
        <f>IF(Z22="SI",1,IF(Z22="NO",0))</f>
        <v>1</v>
      </c>
      <c r="AB22" s="404" t="s">
        <v>1409</v>
      </c>
      <c r="AC22" s="533">
        <f>IF(AB22="SI",1,IF(AB22="NO",0))</f>
        <v>1</v>
      </c>
      <c r="AD22" s="404" t="s">
        <v>1409</v>
      </c>
      <c r="AE22" s="533">
        <f>IF(AD22="SI",1,IF(AD22="NO",0))</f>
        <v>1</v>
      </c>
      <c r="AF22" s="404" t="s">
        <v>1409</v>
      </c>
      <c r="AG22" s="533">
        <f>IF(AF22="SI",1,IF(AF22="NO",0))</f>
        <v>1</v>
      </c>
      <c r="AH22" s="404" t="s">
        <v>1409</v>
      </c>
      <c r="AI22" s="407">
        <f>IF(AH22="SI",1,IF(AH22="NO",0))</f>
        <v>1</v>
      </c>
      <c r="AJ22" s="404" t="s">
        <v>1409</v>
      </c>
      <c r="AK22" s="533">
        <f>IF(AJ22="SI",1,IF(AJ22="NO",0))</f>
        <v>1</v>
      </c>
      <c r="AL22" s="404" t="s">
        <v>1409</v>
      </c>
      <c r="AM22" s="533">
        <f>IF(AL22="SI",1,IF(AL22="NO",0))</f>
        <v>1</v>
      </c>
      <c r="AN22" s="404" t="s">
        <v>1409</v>
      </c>
      <c r="AO22" s="533">
        <f>IF(AN22="SI",1,IF(AN22="NO",0))</f>
        <v>1</v>
      </c>
      <c r="AP22" s="404" t="s">
        <v>1409</v>
      </c>
      <c r="AQ22" s="533">
        <f>IF(AP22="SI",1,IF(AP22="NO",0))</f>
        <v>1</v>
      </c>
      <c r="AR22" s="404" t="s">
        <v>1409</v>
      </c>
      <c r="AS22" s="533">
        <f>IF(AR22="SI",1,IF(AR22="NO",0))</f>
        <v>1</v>
      </c>
      <c r="AT22" s="404" t="s">
        <v>1409</v>
      </c>
      <c r="AU22" s="533">
        <f>IF(AT22="SI",1,IF(AT22="NO",0))</f>
        <v>1</v>
      </c>
      <c r="AV22" s="404" t="s">
        <v>1409</v>
      </c>
      <c r="AW22" s="533">
        <f>IF(AV22="SI",1,IF(AV22="NO",0))</f>
        <v>1</v>
      </c>
      <c r="AX22" s="404" t="s">
        <v>1410</v>
      </c>
      <c r="AY22" s="407">
        <f>IF(AX22="SI",1,IF(AX22="NO",0))</f>
        <v>0</v>
      </c>
      <c r="AZ22" s="404" t="s">
        <v>1409</v>
      </c>
      <c r="BA22" s="533">
        <f>IF(AZ22="SI",1,IF(AZ22="NO",0))</f>
        <v>1</v>
      </c>
      <c r="BB22" s="404" t="s">
        <v>1409</v>
      </c>
      <c r="BC22" s="533">
        <f>IF(BB22="SI",1,IF(BB22="NO",0))</f>
        <v>1</v>
      </c>
      <c r="BD22" s="404" t="s">
        <v>1410</v>
      </c>
      <c r="BE22" s="533">
        <f>IF(BD22="SI",1,IF(BD22="NO",0))</f>
        <v>0</v>
      </c>
      <c r="BF22" s="404" t="s">
        <v>1409</v>
      </c>
      <c r="BG22" s="533">
        <f t="shared" si="0"/>
        <v>1</v>
      </c>
      <c r="BH22" s="533" t="str">
        <f t="shared" si="1"/>
        <v>Catastrófico</v>
      </c>
      <c r="BI22" s="533"/>
      <c r="BJ22" s="533">
        <f t="shared" si="12"/>
        <v>17</v>
      </c>
      <c r="BK22" s="533">
        <f t="shared" si="2"/>
        <v>5</v>
      </c>
      <c r="BL22" s="533" t="str">
        <f t="shared" si="3"/>
        <v>Catastrófico</v>
      </c>
      <c r="BM22" s="533" t="str">
        <f t="shared" si="4"/>
        <v>Zona Extrema</v>
      </c>
      <c r="BN22" s="1511" t="s">
        <v>1443</v>
      </c>
      <c r="BO22" s="1551">
        <v>66</v>
      </c>
    </row>
    <row r="23" spans="1:256" s="429" customFormat="1" ht="138.75" customHeight="1" thickBot="1">
      <c r="B23" s="442" t="s">
        <v>496</v>
      </c>
      <c r="C23" s="1504" t="s">
        <v>1444</v>
      </c>
      <c r="D23" s="1505" t="s">
        <v>1445</v>
      </c>
      <c r="E23" s="565" t="s">
        <v>1024</v>
      </c>
      <c r="F23" s="1549" t="s">
        <v>1825</v>
      </c>
      <c r="G23" s="1506" t="s">
        <v>1826</v>
      </c>
      <c r="H23" s="512"/>
      <c r="I23" s="513" t="b">
        <f t="shared" si="11"/>
        <v>0</v>
      </c>
      <c r="J23" s="532" t="s">
        <v>983</v>
      </c>
      <c r="K23" s="583">
        <f t="shared" si="5"/>
        <v>1</v>
      </c>
      <c r="L23" s="532" t="s">
        <v>983</v>
      </c>
      <c r="M23" s="583">
        <f t="shared" si="6"/>
        <v>1</v>
      </c>
      <c r="N23" s="532" t="s">
        <v>983</v>
      </c>
      <c r="O23" s="583">
        <f t="shared" si="7"/>
        <v>1</v>
      </c>
      <c r="P23" s="532" t="s">
        <v>983</v>
      </c>
      <c r="Q23" s="583">
        <f t="shared" si="8"/>
        <v>1</v>
      </c>
      <c r="R23" s="572">
        <f t="shared" si="9"/>
        <v>1</v>
      </c>
      <c r="S23" s="813" t="str">
        <f t="shared" si="10"/>
        <v>Rara vez</v>
      </c>
      <c r="T23" s="532"/>
      <c r="U23" s="533"/>
      <c r="V23" s="404" t="s">
        <v>1409</v>
      </c>
      <c r="W23" s="533">
        <v>1</v>
      </c>
      <c r="X23" s="404" t="s">
        <v>1409</v>
      </c>
      <c r="Y23" s="533">
        <v>1</v>
      </c>
      <c r="Z23" s="404" t="s">
        <v>1410</v>
      </c>
      <c r="AA23" s="533">
        <v>0</v>
      </c>
      <c r="AB23" s="404" t="s">
        <v>1410</v>
      </c>
      <c r="AC23" s="533">
        <v>0</v>
      </c>
      <c r="AD23" s="404" t="s">
        <v>1409</v>
      </c>
      <c r="AE23" s="533">
        <v>1</v>
      </c>
      <c r="AF23" s="404" t="s">
        <v>1409</v>
      </c>
      <c r="AG23" s="533">
        <v>1</v>
      </c>
      <c r="AH23" s="404" t="s">
        <v>1409</v>
      </c>
      <c r="AI23" s="533">
        <v>1</v>
      </c>
      <c r="AJ23" s="404" t="s">
        <v>1409</v>
      </c>
      <c r="AK23" s="533">
        <v>1</v>
      </c>
      <c r="AL23" s="404" t="s">
        <v>1409</v>
      </c>
      <c r="AM23" s="533">
        <v>1</v>
      </c>
      <c r="AN23" s="404" t="s">
        <v>1409</v>
      </c>
      <c r="AO23" s="533">
        <v>1</v>
      </c>
      <c r="AP23" s="404" t="s">
        <v>1409</v>
      </c>
      <c r="AQ23" s="533">
        <v>1</v>
      </c>
      <c r="AR23" s="404" t="s">
        <v>1409</v>
      </c>
      <c r="AS23" s="533">
        <v>1</v>
      </c>
      <c r="AT23" s="404" t="s">
        <v>1409</v>
      </c>
      <c r="AU23" s="533">
        <v>1</v>
      </c>
      <c r="AV23" s="404" t="s">
        <v>1409</v>
      </c>
      <c r="AW23" s="533">
        <v>1</v>
      </c>
      <c r="AX23" s="404" t="s">
        <v>1410</v>
      </c>
      <c r="AY23" s="533">
        <v>0</v>
      </c>
      <c r="AZ23" s="404" t="s">
        <v>1409</v>
      </c>
      <c r="BA23" s="533">
        <v>1</v>
      </c>
      <c r="BB23" s="404" t="s">
        <v>1409</v>
      </c>
      <c r="BC23" s="533">
        <v>1</v>
      </c>
      <c r="BD23" s="404" t="s">
        <v>1410</v>
      </c>
      <c r="BE23" s="533">
        <v>0</v>
      </c>
      <c r="BF23" s="404" t="s">
        <v>1409</v>
      </c>
      <c r="BG23" s="533">
        <f t="shared" si="0"/>
        <v>1</v>
      </c>
      <c r="BH23" s="533" t="str">
        <f t="shared" si="1"/>
        <v>Catastrófico</v>
      </c>
      <c r="BI23" s="533"/>
      <c r="BJ23" s="533">
        <f t="shared" si="12"/>
        <v>15</v>
      </c>
      <c r="BK23" s="533">
        <f t="shared" si="2"/>
        <v>5</v>
      </c>
      <c r="BL23" s="533" t="str">
        <f t="shared" si="3"/>
        <v>Catastrófico</v>
      </c>
      <c r="BM23" s="533" t="str">
        <f t="shared" si="4"/>
        <v>Zona Extrema</v>
      </c>
      <c r="BN23" s="1498" t="s">
        <v>1827</v>
      </c>
      <c r="BO23" s="1551">
        <v>67</v>
      </c>
    </row>
    <row r="24" spans="1:256" s="571" customFormat="1" ht="147.75" customHeight="1" thickBot="1">
      <c r="B24" s="568" t="s">
        <v>506</v>
      </c>
      <c r="C24" s="672" t="s">
        <v>1446</v>
      </c>
      <c r="D24" s="672" t="s">
        <v>1447</v>
      </c>
      <c r="E24" s="565" t="s">
        <v>1024</v>
      </c>
      <c r="F24" s="594" t="s">
        <v>1448</v>
      </c>
      <c r="G24" s="594" t="s">
        <v>1449</v>
      </c>
      <c r="H24" s="540"/>
      <c r="I24" s="572">
        <v>4</v>
      </c>
      <c r="J24" s="569" t="s">
        <v>997</v>
      </c>
      <c r="K24" s="583">
        <f t="shared" si="5"/>
        <v>4</v>
      </c>
      <c r="L24" s="569" t="s">
        <v>997</v>
      </c>
      <c r="M24" s="583">
        <f t="shared" si="6"/>
        <v>4</v>
      </c>
      <c r="N24" s="569" t="s">
        <v>997</v>
      </c>
      <c r="O24" s="583">
        <f t="shared" si="7"/>
        <v>4</v>
      </c>
      <c r="P24" s="569" t="s">
        <v>997</v>
      </c>
      <c r="Q24" s="583">
        <f t="shared" si="8"/>
        <v>4</v>
      </c>
      <c r="R24" s="572">
        <f t="shared" si="9"/>
        <v>4</v>
      </c>
      <c r="S24" s="813" t="str">
        <f t="shared" si="10"/>
        <v>Probable</v>
      </c>
      <c r="T24" s="540"/>
      <c r="U24" s="61"/>
      <c r="V24" s="569" t="s">
        <v>1409</v>
      </c>
      <c r="W24" s="61">
        <v>1</v>
      </c>
      <c r="X24" s="569" t="s">
        <v>1409</v>
      </c>
      <c r="Y24" s="61">
        <v>1</v>
      </c>
      <c r="Z24" s="569" t="s">
        <v>1409</v>
      </c>
      <c r="AA24" s="61">
        <v>1</v>
      </c>
      <c r="AB24" s="569" t="s">
        <v>1409</v>
      </c>
      <c r="AC24" s="61">
        <v>1</v>
      </c>
      <c r="AD24" s="569" t="s">
        <v>1409</v>
      </c>
      <c r="AE24" s="61">
        <v>1</v>
      </c>
      <c r="AF24" s="569" t="s">
        <v>1410</v>
      </c>
      <c r="AG24" s="61">
        <v>0</v>
      </c>
      <c r="AH24" s="569" t="s">
        <v>1409</v>
      </c>
      <c r="AI24" s="61">
        <v>1</v>
      </c>
      <c r="AJ24" s="569" t="s">
        <v>1409</v>
      </c>
      <c r="AK24" s="61">
        <v>1</v>
      </c>
      <c r="AL24" s="569" t="s">
        <v>1409</v>
      </c>
      <c r="AM24" s="61">
        <v>1</v>
      </c>
      <c r="AN24" s="569" t="s">
        <v>1409</v>
      </c>
      <c r="AO24" s="61">
        <v>1</v>
      </c>
      <c r="AP24" s="569" t="s">
        <v>1409</v>
      </c>
      <c r="AQ24" s="61">
        <v>1</v>
      </c>
      <c r="AR24" s="569" t="s">
        <v>1409</v>
      </c>
      <c r="AS24" s="61">
        <v>1</v>
      </c>
      <c r="AT24" s="569" t="s">
        <v>1409</v>
      </c>
      <c r="AU24" s="61">
        <v>1</v>
      </c>
      <c r="AV24" s="569" t="s">
        <v>1409</v>
      </c>
      <c r="AW24" s="61">
        <v>1</v>
      </c>
      <c r="AX24" s="569" t="s">
        <v>1410</v>
      </c>
      <c r="AY24" s="61">
        <v>0</v>
      </c>
      <c r="AZ24" s="569" t="s">
        <v>1409</v>
      </c>
      <c r="BA24" s="61">
        <v>1</v>
      </c>
      <c r="BB24" s="569" t="s">
        <v>1409</v>
      </c>
      <c r="BC24" s="61">
        <v>1</v>
      </c>
      <c r="BD24" s="569" t="s">
        <v>1409</v>
      </c>
      <c r="BE24" s="61">
        <v>1</v>
      </c>
      <c r="BF24" s="569" t="s">
        <v>1409</v>
      </c>
      <c r="BG24" s="61">
        <f t="shared" si="0"/>
        <v>1</v>
      </c>
      <c r="BH24" s="61" t="str">
        <f t="shared" si="1"/>
        <v>Catastrófico</v>
      </c>
      <c r="BI24" s="61"/>
      <c r="BJ24" s="61">
        <f t="shared" si="12"/>
        <v>17</v>
      </c>
      <c r="BK24" s="61">
        <f t="shared" si="2"/>
        <v>5</v>
      </c>
      <c r="BL24" s="61" t="str">
        <f t="shared" si="3"/>
        <v>Catastrófico</v>
      </c>
      <c r="BM24" s="61" t="str">
        <f t="shared" si="4"/>
        <v>Zona Extrema</v>
      </c>
      <c r="BN24" s="1510" t="s">
        <v>1450</v>
      </c>
      <c r="BO24" s="1551">
        <v>68</v>
      </c>
    </row>
    <row r="25" spans="1:256" ht="63" customHeight="1" thickBot="1">
      <c r="B25" s="376"/>
      <c r="C25" s="348"/>
      <c r="D25" s="348"/>
      <c r="E25" s="382"/>
      <c r="F25" s="383"/>
      <c r="G25" s="383"/>
      <c r="H25" s="377"/>
      <c r="I25" s="378"/>
      <c r="J25" s="380"/>
      <c r="K25" s="583" t="b">
        <f t="shared" si="5"/>
        <v>0</v>
      </c>
      <c r="L25" s="380"/>
      <c r="M25" s="583" t="b">
        <f t="shared" si="6"/>
        <v>0</v>
      </c>
      <c r="N25" s="380"/>
      <c r="O25" s="583" t="b">
        <f t="shared" si="7"/>
        <v>0</v>
      </c>
      <c r="P25" s="380"/>
      <c r="Q25" s="583" t="b">
        <f t="shared" si="8"/>
        <v>0</v>
      </c>
      <c r="R25" s="572" t="str">
        <f t="shared" si="9"/>
        <v xml:space="preserve">  </v>
      </c>
      <c r="S25" s="813" t="str">
        <f t="shared" si="10"/>
        <v xml:space="preserve"> </v>
      </c>
      <c r="T25" s="377"/>
      <c r="U25" s="379"/>
      <c r="V25" s="380"/>
      <c r="W25" s="379"/>
      <c r="X25" s="380"/>
      <c r="Y25" s="379"/>
      <c r="Z25" s="380"/>
      <c r="AA25" s="379"/>
      <c r="AB25" s="380"/>
      <c r="AC25" s="379"/>
      <c r="AD25" s="380"/>
      <c r="AE25" s="379"/>
      <c r="AF25" s="380"/>
      <c r="AG25" s="379"/>
      <c r="AH25" s="380"/>
      <c r="AI25" s="379"/>
      <c r="AJ25" s="380"/>
      <c r="AK25" s="379"/>
      <c r="AL25" s="380"/>
      <c r="AM25" s="379"/>
      <c r="AN25" s="380"/>
      <c r="AO25" s="379"/>
      <c r="AP25" s="380"/>
      <c r="AQ25" s="379"/>
      <c r="AR25" s="380"/>
      <c r="AS25" s="379"/>
      <c r="AT25" s="380"/>
      <c r="AU25" s="379"/>
      <c r="AV25" s="380"/>
      <c r="AW25" s="379"/>
      <c r="AX25" s="380"/>
      <c r="AY25" s="379"/>
      <c r="AZ25" s="380"/>
      <c r="BA25" s="379"/>
      <c r="BB25" s="380"/>
      <c r="BC25" s="379"/>
      <c r="BD25" s="380"/>
      <c r="BE25" s="379"/>
      <c r="BF25" s="380"/>
      <c r="BG25" s="379"/>
      <c r="BH25" s="379"/>
      <c r="BI25" s="379"/>
      <c r="BJ25" s="379"/>
      <c r="BK25" s="379"/>
      <c r="BL25" s="379"/>
      <c r="BM25" s="379"/>
      <c r="BN25" s="377"/>
      <c r="BO25" s="1500"/>
    </row>
    <row r="26" spans="1:256" ht="63" customHeight="1" thickBot="1">
      <c r="B26" s="376"/>
      <c r="C26" s="348"/>
      <c r="D26" s="348"/>
      <c r="E26" s="382"/>
      <c r="F26" s="383"/>
      <c r="G26" s="383"/>
      <c r="H26" s="377"/>
      <c r="I26" s="378" t="b">
        <f t="shared" si="11"/>
        <v>0</v>
      </c>
      <c r="J26" s="380"/>
      <c r="K26" s="583" t="b">
        <f t="shared" si="5"/>
        <v>0</v>
      </c>
      <c r="L26" s="380"/>
      <c r="M26" s="583" t="b">
        <f t="shared" si="6"/>
        <v>0</v>
      </c>
      <c r="N26" s="380"/>
      <c r="O26" s="583" t="b">
        <f t="shared" si="7"/>
        <v>0</v>
      </c>
      <c r="P26" s="380"/>
      <c r="Q26" s="583" t="b">
        <f t="shared" si="8"/>
        <v>0</v>
      </c>
      <c r="R26" s="572" t="str">
        <f t="shared" si="9"/>
        <v xml:space="preserve">  </v>
      </c>
      <c r="S26" s="813" t="str">
        <f t="shared" si="10"/>
        <v xml:space="preserve"> </v>
      </c>
      <c r="T26" s="377"/>
      <c r="U26" s="379"/>
      <c r="V26" s="380"/>
      <c r="W26" s="379" t="b">
        <f t="shared" ref="W26:W89" si="13">IF(V26="SI",1,IF(V26="NO",0))</f>
        <v>0</v>
      </c>
      <c r="X26" s="380"/>
      <c r="Y26" s="379" t="b">
        <f t="shared" ref="Y26:Y89" si="14">IF(X26="SI",1,IF(X26="NO",0))</f>
        <v>0</v>
      </c>
      <c r="Z26" s="380"/>
      <c r="AA26" s="379" t="b">
        <f t="shared" ref="AA26:AA89" si="15">IF(Z26="SI",1,IF(Z26="NO",0))</f>
        <v>0</v>
      </c>
      <c r="AB26" s="380"/>
      <c r="AC26" s="379" t="b">
        <f t="shared" ref="AC26:AC89" si="16">IF(AB26="SI",1,IF(AB26="NO",0))</f>
        <v>0</v>
      </c>
      <c r="AD26" s="380"/>
      <c r="AE26" s="379" t="b">
        <f t="shared" ref="AE26:AE89" si="17">IF(AD26="SI",1,IF(AD26="NO",0))</f>
        <v>0</v>
      </c>
      <c r="AF26" s="380"/>
      <c r="AG26" s="379" t="b">
        <f t="shared" ref="AG26:AG89" si="18">IF(AF26="SI",1,IF(AF26="NO",0))</f>
        <v>0</v>
      </c>
      <c r="AH26" s="380"/>
      <c r="AI26" s="379" t="b">
        <f t="shared" ref="AI26:AI89" si="19">IF(AH26="SI",1,IF(AH26="NO",0))</f>
        <v>0</v>
      </c>
      <c r="AJ26" s="380"/>
      <c r="AK26" s="379" t="b">
        <f t="shared" ref="AK26:AK89" si="20">IF(AJ26="SI",1,IF(AJ26="NO",0))</f>
        <v>0</v>
      </c>
      <c r="AL26" s="380"/>
      <c r="AM26" s="379" t="b">
        <f t="shared" ref="AM26:AM89" si="21">IF(AL26="SI",1,IF(AL26="NO",0))</f>
        <v>0</v>
      </c>
      <c r="AN26" s="380"/>
      <c r="AO26" s="379" t="b">
        <f t="shared" ref="AO26:AO89" si="22">IF(AN26="SI",1,IF(AN26="NO",0))</f>
        <v>0</v>
      </c>
      <c r="AP26" s="380"/>
      <c r="AQ26" s="379" t="b">
        <f t="shared" ref="AQ26:AQ89" si="23">IF(AP26="SI",1,IF(AP26="NO",0))</f>
        <v>0</v>
      </c>
      <c r="AR26" s="380"/>
      <c r="AS26" s="379" t="b">
        <f t="shared" ref="AS26:AS89" si="24">IF(AR26="SI",1,IF(AR26="NO",0))</f>
        <v>0</v>
      </c>
      <c r="AT26" s="380"/>
      <c r="AU26" s="379" t="b">
        <f t="shared" ref="AU26:AU89" si="25">IF(AT26="SI",1,IF(AT26="NO",0))</f>
        <v>0</v>
      </c>
      <c r="AV26" s="380"/>
      <c r="AW26" s="379" t="b">
        <f t="shared" ref="AW26:AW89" si="26">IF(AV26="SI",1,IF(AV26="NO",0))</f>
        <v>0</v>
      </c>
      <c r="AX26" s="380"/>
      <c r="AY26" s="379" t="b">
        <f t="shared" ref="AY26:AY89" si="27">IF(AX26="SI",1,IF(AX26="NO",0))</f>
        <v>0</v>
      </c>
      <c r="AZ26" s="380"/>
      <c r="BA26" s="379" t="b">
        <f t="shared" ref="BA26:BA89" si="28">IF(AZ26="SI",1,IF(AZ26="NO",0))</f>
        <v>0</v>
      </c>
      <c r="BB26" s="380"/>
      <c r="BC26" s="379" t="b">
        <f t="shared" ref="BC26:BC89" si="29">IF(BB26="SI",1,IF(BB26="NO",0))</f>
        <v>0</v>
      </c>
      <c r="BD26" s="380"/>
      <c r="BE26" s="379" t="b">
        <f t="shared" ref="BE26:BE89" si="30">IF(BD26="SI",1,IF(BD26="NO",0))</f>
        <v>0</v>
      </c>
      <c r="BF26" s="380"/>
      <c r="BG26" s="379" t="b">
        <f t="shared" si="0"/>
        <v>0</v>
      </c>
      <c r="BH26" s="379" t="str">
        <f t="shared" si="1"/>
        <v xml:space="preserve"> </v>
      </c>
      <c r="BI26" s="379"/>
      <c r="BJ26" s="379" t="b">
        <f t="shared" si="12"/>
        <v>0</v>
      </c>
      <c r="BK26" s="379" t="str">
        <f t="shared" si="2"/>
        <v xml:space="preserve"> </v>
      </c>
      <c r="BL26" s="379" t="str">
        <f t="shared" si="3"/>
        <v xml:space="preserve"> </v>
      </c>
      <c r="BM26" s="379" t="str">
        <f t="shared" si="4"/>
        <v/>
      </c>
      <c r="BN26" s="377"/>
      <c r="BO26" s="1500"/>
    </row>
    <row r="27" spans="1:256" ht="63" customHeight="1" thickBot="1">
      <c r="B27" s="380"/>
      <c r="C27" s="348"/>
      <c r="D27" s="348"/>
      <c r="E27" s="382"/>
      <c r="F27" s="383"/>
      <c r="G27" s="383"/>
      <c r="H27" s="377"/>
      <c r="I27" s="378" t="b">
        <f t="shared" si="11"/>
        <v>0</v>
      </c>
      <c r="J27" s="380"/>
      <c r="K27" s="583" t="b">
        <f t="shared" si="5"/>
        <v>0</v>
      </c>
      <c r="L27" s="380"/>
      <c r="M27" s="583" t="b">
        <f t="shared" si="6"/>
        <v>0</v>
      </c>
      <c r="N27" s="380"/>
      <c r="O27" s="583" t="b">
        <f t="shared" si="7"/>
        <v>0</v>
      </c>
      <c r="P27" s="380"/>
      <c r="Q27" s="583" t="b">
        <f t="shared" si="8"/>
        <v>0</v>
      </c>
      <c r="R27" s="572" t="str">
        <f t="shared" si="9"/>
        <v xml:space="preserve">  </v>
      </c>
      <c r="S27" s="813" t="str">
        <f t="shared" si="10"/>
        <v xml:space="preserve"> </v>
      </c>
      <c r="T27" s="377"/>
      <c r="U27" s="379"/>
      <c r="V27" s="380"/>
      <c r="W27" s="379" t="b">
        <f t="shared" si="13"/>
        <v>0</v>
      </c>
      <c r="X27" s="380"/>
      <c r="Y27" s="379" t="b">
        <f t="shared" si="14"/>
        <v>0</v>
      </c>
      <c r="Z27" s="380"/>
      <c r="AA27" s="379" t="b">
        <f t="shared" si="15"/>
        <v>0</v>
      </c>
      <c r="AB27" s="380"/>
      <c r="AC27" s="379" t="b">
        <f t="shared" si="16"/>
        <v>0</v>
      </c>
      <c r="AD27" s="380"/>
      <c r="AE27" s="379" t="b">
        <f t="shared" si="17"/>
        <v>0</v>
      </c>
      <c r="AF27" s="380"/>
      <c r="AG27" s="379" t="b">
        <f t="shared" si="18"/>
        <v>0</v>
      </c>
      <c r="AH27" s="380"/>
      <c r="AI27" s="379" t="b">
        <f t="shared" si="19"/>
        <v>0</v>
      </c>
      <c r="AJ27" s="380"/>
      <c r="AK27" s="379" t="b">
        <f t="shared" si="20"/>
        <v>0</v>
      </c>
      <c r="AL27" s="380"/>
      <c r="AM27" s="379" t="b">
        <f t="shared" si="21"/>
        <v>0</v>
      </c>
      <c r="AN27" s="380"/>
      <c r="AO27" s="379" t="b">
        <f t="shared" si="22"/>
        <v>0</v>
      </c>
      <c r="AP27" s="380"/>
      <c r="AQ27" s="379" t="b">
        <f t="shared" si="23"/>
        <v>0</v>
      </c>
      <c r="AR27" s="380"/>
      <c r="AS27" s="379" t="b">
        <f t="shared" si="24"/>
        <v>0</v>
      </c>
      <c r="AT27" s="380"/>
      <c r="AU27" s="379" t="b">
        <f t="shared" si="25"/>
        <v>0</v>
      </c>
      <c r="AV27" s="380"/>
      <c r="AW27" s="379" t="b">
        <f t="shared" si="26"/>
        <v>0</v>
      </c>
      <c r="AX27" s="380"/>
      <c r="AY27" s="379" t="b">
        <f t="shared" si="27"/>
        <v>0</v>
      </c>
      <c r="AZ27" s="380"/>
      <c r="BA27" s="379" t="b">
        <f t="shared" si="28"/>
        <v>0</v>
      </c>
      <c r="BB27" s="380"/>
      <c r="BC27" s="379" t="b">
        <f t="shared" si="29"/>
        <v>0</v>
      </c>
      <c r="BD27" s="380"/>
      <c r="BE27" s="379" t="b">
        <f t="shared" si="30"/>
        <v>0</v>
      </c>
      <c r="BF27" s="380"/>
      <c r="BG27" s="379" t="b">
        <f t="shared" si="0"/>
        <v>0</v>
      </c>
      <c r="BH27" s="379" t="str">
        <f t="shared" si="1"/>
        <v xml:space="preserve"> </v>
      </c>
      <c r="BI27" s="379"/>
      <c r="BJ27" s="379" t="b">
        <f t="shared" si="12"/>
        <v>0</v>
      </c>
      <c r="BK27" s="379" t="str">
        <f t="shared" si="2"/>
        <v xml:space="preserve"> </v>
      </c>
      <c r="BL27" s="379" t="str">
        <f t="shared" si="3"/>
        <v xml:space="preserve"> </v>
      </c>
      <c r="BM27" s="379" t="str">
        <f t="shared" si="4"/>
        <v/>
      </c>
      <c r="BN27" s="377"/>
      <c r="BO27" s="1500"/>
    </row>
    <row r="28" spans="1:256" ht="63" customHeight="1" thickBot="1">
      <c r="B28" s="380"/>
      <c r="C28" s="348"/>
      <c r="D28" s="348"/>
      <c r="E28" s="382"/>
      <c r="F28" s="383"/>
      <c r="G28" s="383"/>
      <c r="H28" s="377"/>
      <c r="I28" s="378" t="b">
        <f t="shared" si="11"/>
        <v>0</v>
      </c>
      <c r="J28" s="380"/>
      <c r="K28" s="583" t="b">
        <f t="shared" si="5"/>
        <v>0</v>
      </c>
      <c r="L28" s="380"/>
      <c r="M28" s="583" t="b">
        <f t="shared" si="6"/>
        <v>0</v>
      </c>
      <c r="N28" s="380"/>
      <c r="O28" s="583" t="b">
        <f t="shared" si="7"/>
        <v>0</v>
      </c>
      <c r="P28" s="380"/>
      <c r="Q28" s="583" t="b">
        <f t="shared" si="8"/>
        <v>0</v>
      </c>
      <c r="R28" s="572" t="str">
        <f t="shared" si="9"/>
        <v xml:space="preserve">  </v>
      </c>
      <c r="S28" s="813" t="str">
        <f t="shared" si="10"/>
        <v xml:space="preserve"> </v>
      </c>
      <c r="T28" s="377"/>
      <c r="U28" s="379"/>
      <c r="V28" s="380"/>
      <c r="W28" s="379" t="b">
        <f t="shared" si="13"/>
        <v>0</v>
      </c>
      <c r="X28" s="380"/>
      <c r="Y28" s="379" t="b">
        <f t="shared" si="14"/>
        <v>0</v>
      </c>
      <c r="Z28" s="380"/>
      <c r="AA28" s="379" t="b">
        <f t="shared" si="15"/>
        <v>0</v>
      </c>
      <c r="AB28" s="380"/>
      <c r="AC28" s="379" t="b">
        <f t="shared" si="16"/>
        <v>0</v>
      </c>
      <c r="AD28" s="380"/>
      <c r="AE28" s="379" t="b">
        <f t="shared" si="17"/>
        <v>0</v>
      </c>
      <c r="AF28" s="380"/>
      <c r="AG28" s="379" t="b">
        <f t="shared" si="18"/>
        <v>0</v>
      </c>
      <c r="AH28" s="380"/>
      <c r="AI28" s="379" t="b">
        <f t="shared" si="19"/>
        <v>0</v>
      </c>
      <c r="AJ28" s="380"/>
      <c r="AK28" s="379" t="b">
        <f t="shared" si="20"/>
        <v>0</v>
      </c>
      <c r="AL28" s="380"/>
      <c r="AM28" s="379" t="b">
        <f t="shared" si="21"/>
        <v>0</v>
      </c>
      <c r="AN28" s="380"/>
      <c r="AO28" s="379" t="b">
        <f t="shared" si="22"/>
        <v>0</v>
      </c>
      <c r="AP28" s="380"/>
      <c r="AQ28" s="379" t="b">
        <f t="shared" si="23"/>
        <v>0</v>
      </c>
      <c r="AR28" s="380"/>
      <c r="AS28" s="379" t="b">
        <f t="shared" si="24"/>
        <v>0</v>
      </c>
      <c r="AT28" s="380"/>
      <c r="AU28" s="379" t="b">
        <f t="shared" si="25"/>
        <v>0</v>
      </c>
      <c r="AV28" s="380"/>
      <c r="AW28" s="379" t="b">
        <f t="shared" si="26"/>
        <v>0</v>
      </c>
      <c r="AX28" s="380"/>
      <c r="AY28" s="379" t="b">
        <f t="shared" si="27"/>
        <v>0</v>
      </c>
      <c r="AZ28" s="380"/>
      <c r="BA28" s="379" t="b">
        <f t="shared" si="28"/>
        <v>0</v>
      </c>
      <c r="BB28" s="380"/>
      <c r="BC28" s="379" t="b">
        <f t="shared" si="29"/>
        <v>0</v>
      </c>
      <c r="BD28" s="380"/>
      <c r="BE28" s="379" t="b">
        <f t="shared" si="30"/>
        <v>0</v>
      </c>
      <c r="BF28" s="380"/>
      <c r="BG28" s="379" t="b">
        <f t="shared" si="0"/>
        <v>0</v>
      </c>
      <c r="BH28" s="379" t="str">
        <f t="shared" si="1"/>
        <v xml:space="preserve"> </v>
      </c>
      <c r="BI28" s="379"/>
      <c r="BJ28" s="379" t="b">
        <f t="shared" si="12"/>
        <v>0</v>
      </c>
      <c r="BK28" s="379" t="str">
        <f t="shared" si="2"/>
        <v xml:space="preserve"> </v>
      </c>
      <c r="BL28" s="379" t="str">
        <f t="shared" si="3"/>
        <v xml:space="preserve"> </v>
      </c>
      <c r="BM28" s="379" t="str">
        <f t="shared" si="4"/>
        <v/>
      </c>
      <c r="BN28" s="377"/>
      <c r="BO28" s="1500"/>
    </row>
    <row r="29" spans="1:256" ht="63" customHeight="1" thickBot="1">
      <c r="B29" s="380"/>
      <c r="C29" s="348"/>
      <c r="D29" s="348"/>
      <c r="E29" s="382"/>
      <c r="F29" s="383"/>
      <c r="G29" s="383"/>
      <c r="H29" s="377"/>
      <c r="I29" s="378" t="b">
        <f t="shared" si="11"/>
        <v>0</v>
      </c>
      <c r="J29" s="380"/>
      <c r="K29" s="583" t="b">
        <f t="shared" si="5"/>
        <v>0</v>
      </c>
      <c r="L29" s="380"/>
      <c r="M29" s="583" t="b">
        <f t="shared" si="6"/>
        <v>0</v>
      </c>
      <c r="N29" s="380"/>
      <c r="O29" s="583" t="b">
        <f t="shared" si="7"/>
        <v>0</v>
      </c>
      <c r="P29" s="380"/>
      <c r="Q29" s="583" t="b">
        <f t="shared" si="8"/>
        <v>0</v>
      </c>
      <c r="R29" s="572" t="str">
        <f t="shared" si="9"/>
        <v xml:space="preserve">  </v>
      </c>
      <c r="S29" s="813" t="str">
        <f t="shared" si="10"/>
        <v xml:space="preserve"> </v>
      </c>
      <c r="T29" s="377"/>
      <c r="U29" s="379"/>
      <c r="V29" s="380"/>
      <c r="W29" s="379" t="b">
        <f t="shared" si="13"/>
        <v>0</v>
      </c>
      <c r="X29" s="380"/>
      <c r="Y29" s="379" t="b">
        <f t="shared" si="14"/>
        <v>0</v>
      </c>
      <c r="Z29" s="380"/>
      <c r="AA29" s="379" t="b">
        <f t="shared" si="15"/>
        <v>0</v>
      </c>
      <c r="AB29" s="380"/>
      <c r="AC29" s="379" t="b">
        <f t="shared" si="16"/>
        <v>0</v>
      </c>
      <c r="AD29" s="380"/>
      <c r="AE29" s="379" t="b">
        <f t="shared" si="17"/>
        <v>0</v>
      </c>
      <c r="AF29" s="380"/>
      <c r="AG29" s="379" t="b">
        <f t="shared" si="18"/>
        <v>0</v>
      </c>
      <c r="AH29" s="380"/>
      <c r="AI29" s="379" t="b">
        <f t="shared" si="19"/>
        <v>0</v>
      </c>
      <c r="AJ29" s="380"/>
      <c r="AK29" s="379" t="b">
        <f t="shared" si="20"/>
        <v>0</v>
      </c>
      <c r="AL29" s="380"/>
      <c r="AM29" s="379" t="b">
        <f t="shared" si="21"/>
        <v>0</v>
      </c>
      <c r="AN29" s="380"/>
      <c r="AO29" s="379" t="b">
        <f t="shared" si="22"/>
        <v>0</v>
      </c>
      <c r="AP29" s="380"/>
      <c r="AQ29" s="379" t="b">
        <f t="shared" si="23"/>
        <v>0</v>
      </c>
      <c r="AR29" s="380"/>
      <c r="AS29" s="379" t="b">
        <f t="shared" si="24"/>
        <v>0</v>
      </c>
      <c r="AT29" s="380"/>
      <c r="AU29" s="379" t="b">
        <f t="shared" si="25"/>
        <v>0</v>
      </c>
      <c r="AV29" s="380"/>
      <c r="AW29" s="379" t="b">
        <f t="shared" si="26"/>
        <v>0</v>
      </c>
      <c r="AX29" s="380"/>
      <c r="AY29" s="379" t="b">
        <f t="shared" si="27"/>
        <v>0</v>
      </c>
      <c r="AZ29" s="380"/>
      <c r="BA29" s="379" t="b">
        <f t="shared" si="28"/>
        <v>0</v>
      </c>
      <c r="BB29" s="380"/>
      <c r="BC29" s="379" t="b">
        <f t="shared" si="29"/>
        <v>0</v>
      </c>
      <c r="BD29" s="380"/>
      <c r="BE29" s="379" t="b">
        <f t="shared" si="30"/>
        <v>0</v>
      </c>
      <c r="BF29" s="380"/>
      <c r="BG29" s="379" t="b">
        <f t="shared" si="0"/>
        <v>0</v>
      </c>
      <c r="BH29" s="379" t="str">
        <f t="shared" si="1"/>
        <v xml:space="preserve"> </v>
      </c>
      <c r="BI29" s="379"/>
      <c r="BJ29" s="379" t="b">
        <f t="shared" si="12"/>
        <v>0</v>
      </c>
      <c r="BK29" s="379" t="str">
        <f t="shared" si="2"/>
        <v xml:space="preserve"> </v>
      </c>
      <c r="BL29" s="379" t="str">
        <f t="shared" si="3"/>
        <v xml:space="preserve"> </v>
      </c>
      <c r="BM29" s="379" t="str">
        <f t="shared" si="4"/>
        <v/>
      </c>
      <c r="BN29" s="377"/>
      <c r="BO29" s="1500"/>
    </row>
    <row r="30" spans="1:256" ht="63" customHeight="1" thickBot="1">
      <c r="B30" s="380"/>
      <c r="C30" s="348"/>
      <c r="D30" s="348"/>
      <c r="E30" s="382"/>
      <c r="F30" s="383"/>
      <c r="G30" s="383"/>
      <c r="H30" s="377"/>
      <c r="I30" s="378" t="b">
        <f t="shared" si="11"/>
        <v>0</v>
      </c>
      <c r="J30" s="380"/>
      <c r="K30" s="583" t="b">
        <f t="shared" si="5"/>
        <v>0</v>
      </c>
      <c r="L30" s="380"/>
      <c r="M30" s="583" t="b">
        <f t="shared" si="6"/>
        <v>0</v>
      </c>
      <c r="N30" s="380"/>
      <c r="O30" s="583" t="b">
        <f t="shared" si="7"/>
        <v>0</v>
      </c>
      <c r="P30" s="380"/>
      <c r="Q30" s="583" t="b">
        <f t="shared" si="8"/>
        <v>0</v>
      </c>
      <c r="R30" s="572" t="str">
        <f t="shared" si="9"/>
        <v xml:space="preserve">  </v>
      </c>
      <c r="S30" s="813" t="str">
        <f t="shared" si="10"/>
        <v xml:space="preserve"> </v>
      </c>
      <c r="T30" s="377"/>
      <c r="U30" s="379"/>
      <c r="V30" s="380"/>
      <c r="W30" s="379" t="b">
        <f t="shared" si="13"/>
        <v>0</v>
      </c>
      <c r="X30" s="380"/>
      <c r="Y30" s="379" t="b">
        <f t="shared" si="14"/>
        <v>0</v>
      </c>
      <c r="Z30" s="380"/>
      <c r="AA30" s="379" t="b">
        <f t="shared" si="15"/>
        <v>0</v>
      </c>
      <c r="AB30" s="380"/>
      <c r="AC30" s="379" t="b">
        <f t="shared" si="16"/>
        <v>0</v>
      </c>
      <c r="AD30" s="380"/>
      <c r="AE30" s="379" t="b">
        <f t="shared" si="17"/>
        <v>0</v>
      </c>
      <c r="AF30" s="380"/>
      <c r="AG30" s="379" t="b">
        <f t="shared" si="18"/>
        <v>0</v>
      </c>
      <c r="AH30" s="380"/>
      <c r="AI30" s="379" t="b">
        <f t="shared" si="19"/>
        <v>0</v>
      </c>
      <c r="AJ30" s="380"/>
      <c r="AK30" s="379" t="b">
        <f t="shared" si="20"/>
        <v>0</v>
      </c>
      <c r="AL30" s="380"/>
      <c r="AM30" s="379" t="b">
        <f t="shared" si="21"/>
        <v>0</v>
      </c>
      <c r="AN30" s="380"/>
      <c r="AO30" s="379" t="b">
        <f t="shared" si="22"/>
        <v>0</v>
      </c>
      <c r="AP30" s="380"/>
      <c r="AQ30" s="379" t="b">
        <f t="shared" si="23"/>
        <v>0</v>
      </c>
      <c r="AR30" s="380"/>
      <c r="AS30" s="379" t="b">
        <f t="shared" si="24"/>
        <v>0</v>
      </c>
      <c r="AT30" s="380"/>
      <c r="AU30" s="379" t="b">
        <f t="shared" si="25"/>
        <v>0</v>
      </c>
      <c r="AV30" s="380"/>
      <c r="AW30" s="379" t="b">
        <f t="shared" si="26"/>
        <v>0</v>
      </c>
      <c r="AX30" s="380"/>
      <c r="AY30" s="379" t="b">
        <f t="shared" si="27"/>
        <v>0</v>
      </c>
      <c r="AZ30" s="380"/>
      <c r="BA30" s="379" t="b">
        <f t="shared" si="28"/>
        <v>0</v>
      </c>
      <c r="BB30" s="380"/>
      <c r="BC30" s="379" t="b">
        <f t="shared" si="29"/>
        <v>0</v>
      </c>
      <c r="BD30" s="380"/>
      <c r="BE30" s="379" t="b">
        <f t="shared" si="30"/>
        <v>0</v>
      </c>
      <c r="BF30" s="380"/>
      <c r="BG30" s="379" t="b">
        <f t="shared" si="0"/>
        <v>0</v>
      </c>
      <c r="BH30" s="379" t="str">
        <f t="shared" si="1"/>
        <v xml:space="preserve"> </v>
      </c>
      <c r="BI30" s="379"/>
      <c r="BJ30" s="379" t="b">
        <f t="shared" si="12"/>
        <v>0</v>
      </c>
      <c r="BK30" s="379" t="str">
        <f t="shared" si="2"/>
        <v xml:space="preserve"> </v>
      </c>
      <c r="BL30" s="379" t="str">
        <f t="shared" si="3"/>
        <v xml:space="preserve"> </v>
      </c>
      <c r="BM30" s="379" t="str">
        <f t="shared" si="4"/>
        <v/>
      </c>
      <c r="BN30" s="377"/>
      <c r="BO30" s="1500"/>
    </row>
    <row r="31" spans="1:256" ht="63" customHeight="1" thickBot="1">
      <c r="B31" s="380"/>
      <c r="C31" s="348"/>
      <c r="D31" s="348"/>
      <c r="E31" s="382"/>
      <c r="F31" s="383"/>
      <c r="G31" s="383"/>
      <c r="H31" s="377"/>
      <c r="I31" s="378" t="b">
        <f t="shared" si="11"/>
        <v>0</v>
      </c>
      <c r="J31" s="380"/>
      <c r="K31" s="583" t="b">
        <f t="shared" si="5"/>
        <v>0</v>
      </c>
      <c r="L31" s="380"/>
      <c r="M31" s="583" t="b">
        <f t="shared" si="6"/>
        <v>0</v>
      </c>
      <c r="N31" s="380"/>
      <c r="O31" s="583" t="b">
        <f t="shared" si="7"/>
        <v>0</v>
      </c>
      <c r="P31" s="380"/>
      <c r="Q31" s="583" t="b">
        <f t="shared" si="8"/>
        <v>0</v>
      </c>
      <c r="R31" s="572" t="str">
        <f t="shared" si="9"/>
        <v xml:space="preserve">  </v>
      </c>
      <c r="S31" s="813" t="str">
        <f t="shared" si="10"/>
        <v xml:space="preserve"> </v>
      </c>
      <c r="T31" s="377"/>
      <c r="U31" s="379"/>
      <c r="V31" s="380"/>
      <c r="W31" s="379" t="b">
        <f t="shared" si="13"/>
        <v>0</v>
      </c>
      <c r="X31" s="380"/>
      <c r="Y31" s="379" t="b">
        <f t="shared" si="14"/>
        <v>0</v>
      </c>
      <c r="Z31" s="380"/>
      <c r="AA31" s="379" t="b">
        <f t="shared" si="15"/>
        <v>0</v>
      </c>
      <c r="AB31" s="380"/>
      <c r="AC31" s="379" t="b">
        <f t="shared" si="16"/>
        <v>0</v>
      </c>
      <c r="AD31" s="380"/>
      <c r="AE31" s="379" t="b">
        <f t="shared" si="17"/>
        <v>0</v>
      </c>
      <c r="AF31" s="380"/>
      <c r="AG31" s="379" t="b">
        <f t="shared" si="18"/>
        <v>0</v>
      </c>
      <c r="AH31" s="380"/>
      <c r="AI31" s="379" t="b">
        <f t="shared" si="19"/>
        <v>0</v>
      </c>
      <c r="AJ31" s="380"/>
      <c r="AK31" s="379" t="b">
        <f t="shared" si="20"/>
        <v>0</v>
      </c>
      <c r="AL31" s="380"/>
      <c r="AM31" s="379" t="b">
        <f t="shared" si="21"/>
        <v>0</v>
      </c>
      <c r="AN31" s="380"/>
      <c r="AO31" s="379" t="b">
        <f t="shared" si="22"/>
        <v>0</v>
      </c>
      <c r="AP31" s="380"/>
      <c r="AQ31" s="379" t="b">
        <f t="shared" si="23"/>
        <v>0</v>
      </c>
      <c r="AR31" s="380"/>
      <c r="AS31" s="379" t="b">
        <f t="shared" si="24"/>
        <v>0</v>
      </c>
      <c r="AT31" s="380"/>
      <c r="AU31" s="379" t="b">
        <f t="shared" si="25"/>
        <v>0</v>
      </c>
      <c r="AV31" s="380"/>
      <c r="AW31" s="379" t="b">
        <f t="shared" si="26"/>
        <v>0</v>
      </c>
      <c r="AX31" s="380"/>
      <c r="AY31" s="379" t="b">
        <f t="shared" si="27"/>
        <v>0</v>
      </c>
      <c r="AZ31" s="380"/>
      <c r="BA31" s="379" t="b">
        <f t="shared" si="28"/>
        <v>0</v>
      </c>
      <c r="BB31" s="380"/>
      <c r="BC31" s="379" t="b">
        <f t="shared" si="29"/>
        <v>0</v>
      </c>
      <c r="BD31" s="380"/>
      <c r="BE31" s="379" t="b">
        <f t="shared" si="30"/>
        <v>0</v>
      </c>
      <c r="BF31" s="380"/>
      <c r="BG31" s="379" t="b">
        <f t="shared" si="0"/>
        <v>0</v>
      </c>
      <c r="BH31" s="379" t="str">
        <f t="shared" si="1"/>
        <v xml:space="preserve"> </v>
      </c>
      <c r="BI31" s="379"/>
      <c r="BJ31" s="379" t="b">
        <f t="shared" si="12"/>
        <v>0</v>
      </c>
      <c r="BK31" s="379" t="str">
        <f t="shared" si="2"/>
        <v xml:space="preserve"> </v>
      </c>
      <c r="BL31" s="379" t="str">
        <f t="shared" si="3"/>
        <v xml:space="preserve"> </v>
      </c>
      <c r="BM31" s="379" t="str">
        <f t="shared" si="4"/>
        <v/>
      </c>
      <c r="BN31" s="377"/>
      <c r="BO31" s="1500"/>
    </row>
    <row r="32" spans="1:256" ht="63" customHeight="1" thickBot="1">
      <c r="B32" s="380"/>
      <c r="C32" s="348"/>
      <c r="D32" s="348"/>
      <c r="E32" s="382"/>
      <c r="F32" s="383"/>
      <c r="G32" s="383"/>
      <c r="H32" s="377"/>
      <c r="I32" s="378" t="b">
        <f t="shared" si="11"/>
        <v>0</v>
      </c>
      <c r="J32" s="380"/>
      <c r="K32" s="583" t="b">
        <f t="shared" si="5"/>
        <v>0</v>
      </c>
      <c r="L32" s="380"/>
      <c r="M32" s="583" t="b">
        <f t="shared" si="6"/>
        <v>0</v>
      </c>
      <c r="N32" s="380"/>
      <c r="O32" s="583" t="b">
        <f t="shared" si="7"/>
        <v>0</v>
      </c>
      <c r="P32" s="380"/>
      <c r="Q32" s="583" t="b">
        <f t="shared" si="8"/>
        <v>0</v>
      </c>
      <c r="R32" s="572" t="str">
        <f t="shared" si="9"/>
        <v xml:space="preserve">  </v>
      </c>
      <c r="S32" s="813" t="str">
        <f t="shared" si="10"/>
        <v xml:space="preserve"> </v>
      </c>
      <c r="T32" s="377"/>
      <c r="U32" s="379"/>
      <c r="V32" s="380"/>
      <c r="W32" s="379" t="b">
        <f t="shared" si="13"/>
        <v>0</v>
      </c>
      <c r="X32" s="380"/>
      <c r="Y32" s="379" t="b">
        <f t="shared" si="14"/>
        <v>0</v>
      </c>
      <c r="Z32" s="380"/>
      <c r="AA32" s="379" t="b">
        <f t="shared" si="15"/>
        <v>0</v>
      </c>
      <c r="AB32" s="380"/>
      <c r="AC32" s="379" t="b">
        <f t="shared" si="16"/>
        <v>0</v>
      </c>
      <c r="AD32" s="380"/>
      <c r="AE32" s="379" t="b">
        <f t="shared" si="17"/>
        <v>0</v>
      </c>
      <c r="AF32" s="380"/>
      <c r="AG32" s="379" t="b">
        <f t="shared" si="18"/>
        <v>0</v>
      </c>
      <c r="AH32" s="380"/>
      <c r="AI32" s="379" t="b">
        <f t="shared" si="19"/>
        <v>0</v>
      </c>
      <c r="AJ32" s="380"/>
      <c r="AK32" s="379" t="b">
        <f t="shared" si="20"/>
        <v>0</v>
      </c>
      <c r="AL32" s="380"/>
      <c r="AM32" s="379" t="b">
        <f t="shared" si="21"/>
        <v>0</v>
      </c>
      <c r="AN32" s="380"/>
      <c r="AO32" s="379" t="b">
        <f t="shared" si="22"/>
        <v>0</v>
      </c>
      <c r="AP32" s="380"/>
      <c r="AQ32" s="379" t="b">
        <f t="shared" si="23"/>
        <v>0</v>
      </c>
      <c r="AR32" s="380"/>
      <c r="AS32" s="379" t="b">
        <f t="shared" si="24"/>
        <v>0</v>
      </c>
      <c r="AT32" s="380"/>
      <c r="AU32" s="379" t="b">
        <f t="shared" si="25"/>
        <v>0</v>
      </c>
      <c r="AV32" s="380"/>
      <c r="AW32" s="379" t="b">
        <f t="shared" si="26"/>
        <v>0</v>
      </c>
      <c r="AX32" s="380"/>
      <c r="AY32" s="379" t="b">
        <f t="shared" si="27"/>
        <v>0</v>
      </c>
      <c r="AZ32" s="380"/>
      <c r="BA32" s="379" t="b">
        <f t="shared" si="28"/>
        <v>0</v>
      </c>
      <c r="BB32" s="380"/>
      <c r="BC32" s="379" t="b">
        <f t="shared" si="29"/>
        <v>0</v>
      </c>
      <c r="BD32" s="380"/>
      <c r="BE32" s="379" t="b">
        <f t="shared" si="30"/>
        <v>0</v>
      </c>
      <c r="BF32" s="380"/>
      <c r="BG32" s="379" t="b">
        <f t="shared" si="0"/>
        <v>0</v>
      </c>
      <c r="BH32" s="379" t="str">
        <f t="shared" si="1"/>
        <v xml:space="preserve"> </v>
      </c>
      <c r="BI32" s="379"/>
      <c r="BJ32" s="379" t="b">
        <f t="shared" si="12"/>
        <v>0</v>
      </c>
      <c r="BK32" s="379" t="str">
        <f t="shared" si="2"/>
        <v xml:space="preserve"> </v>
      </c>
      <c r="BL32" s="379" t="str">
        <f t="shared" si="3"/>
        <v xml:space="preserve"> </v>
      </c>
      <c r="BM32" s="379" t="str">
        <f t="shared" si="4"/>
        <v/>
      </c>
      <c r="BN32" s="377"/>
      <c r="BO32" s="1500"/>
    </row>
    <row r="33" spans="2:67" ht="63" customHeight="1" thickBot="1">
      <c r="B33" s="380"/>
      <c r="C33" s="348"/>
      <c r="D33" s="348"/>
      <c r="E33" s="382"/>
      <c r="F33" s="383"/>
      <c r="G33" s="383"/>
      <c r="H33" s="377"/>
      <c r="I33" s="378" t="b">
        <f t="shared" si="11"/>
        <v>0</v>
      </c>
      <c r="J33" s="380"/>
      <c r="K33" s="583" t="b">
        <f t="shared" si="5"/>
        <v>0</v>
      </c>
      <c r="L33" s="380"/>
      <c r="M33" s="583" t="b">
        <f t="shared" si="6"/>
        <v>0</v>
      </c>
      <c r="N33" s="380"/>
      <c r="O33" s="583" t="b">
        <f t="shared" si="7"/>
        <v>0</v>
      </c>
      <c r="P33" s="380"/>
      <c r="Q33" s="583" t="b">
        <f t="shared" si="8"/>
        <v>0</v>
      </c>
      <c r="R33" s="572" t="str">
        <f t="shared" si="9"/>
        <v xml:space="preserve">  </v>
      </c>
      <c r="S33" s="813" t="str">
        <f t="shared" si="10"/>
        <v xml:space="preserve"> </v>
      </c>
      <c r="T33" s="377"/>
      <c r="U33" s="379"/>
      <c r="V33" s="380"/>
      <c r="W33" s="379" t="b">
        <f t="shared" si="13"/>
        <v>0</v>
      </c>
      <c r="X33" s="380"/>
      <c r="Y33" s="379" t="b">
        <f t="shared" si="14"/>
        <v>0</v>
      </c>
      <c r="Z33" s="380"/>
      <c r="AA33" s="379" t="b">
        <f t="shared" si="15"/>
        <v>0</v>
      </c>
      <c r="AB33" s="380"/>
      <c r="AC33" s="379" t="b">
        <f t="shared" si="16"/>
        <v>0</v>
      </c>
      <c r="AD33" s="380"/>
      <c r="AE33" s="379" t="b">
        <f t="shared" si="17"/>
        <v>0</v>
      </c>
      <c r="AF33" s="380"/>
      <c r="AG33" s="379" t="b">
        <f t="shared" si="18"/>
        <v>0</v>
      </c>
      <c r="AH33" s="380"/>
      <c r="AI33" s="379" t="b">
        <f t="shared" si="19"/>
        <v>0</v>
      </c>
      <c r="AJ33" s="380"/>
      <c r="AK33" s="379" t="b">
        <f t="shared" si="20"/>
        <v>0</v>
      </c>
      <c r="AL33" s="380"/>
      <c r="AM33" s="379" t="b">
        <f t="shared" si="21"/>
        <v>0</v>
      </c>
      <c r="AN33" s="380"/>
      <c r="AO33" s="379" t="b">
        <f t="shared" si="22"/>
        <v>0</v>
      </c>
      <c r="AP33" s="380"/>
      <c r="AQ33" s="379" t="b">
        <f t="shared" si="23"/>
        <v>0</v>
      </c>
      <c r="AR33" s="380"/>
      <c r="AS33" s="379" t="b">
        <f t="shared" si="24"/>
        <v>0</v>
      </c>
      <c r="AT33" s="380"/>
      <c r="AU33" s="379" t="b">
        <f t="shared" si="25"/>
        <v>0</v>
      </c>
      <c r="AV33" s="380"/>
      <c r="AW33" s="379" t="b">
        <f t="shared" si="26"/>
        <v>0</v>
      </c>
      <c r="AX33" s="380"/>
      <c r="AY33" s="379" t="b">
        <f t="shared" si="27"/>
        <v>0</v>
      </c>
      <c r="AZ33" s="380"/>
      <c r="BA33" s="379" t="b">
        <f t="shared" si="28"/>
        <v>0</v>
      </c>
      <c r="BB33" s="380"/>
      <c r="BC33" s="379" t="b">
        <f t="shared" si="29"/>
        <v>0</v>
      </c>
      <c r="BD33" s="380"/>
      <c r="BE33" s="379" t="b">
        <f t="shared" si="30"/>
        <v>0</v>
      </c>
      <c r="BF33" s="380"/>
      <c r="BG33" s="379" t="b">
        <f t="shared" si="0"/>
        <v>0</v>
      </c>
      <c r="BH33" s="379" t="str">
        <f t="shared" si="1"/>
        <v xml:space="preserve"> </v>
      </c>
      <c r="BI33" s="379"/>
      <c r="BJ33" s="379" t="b">
        <f t="shared" si="12"/>
        <v>0</v>
      </c>
      <c r="BK33" s="379" t="str">
        <f t="shared" si="2"/>
        <v xml:space="preserve"> </v>
      </c>
      <c r="BL33" s="379" t="str">
        <f t="shared" si="3"/>
        <v xml:space="preserve"> </v>
      </c>
      <c r="BM33" s="379" t="str">
        <f t="shared" si="4"/>
        <v/>
      </c>
      <c r="BN33" s="377"/>
      <c r="BO33" s="1500"/>
    </row>
    <row r="34" spans="2:67" ht="63" customHeight="1" thickBot="1">
      <c r="B34" s="380"/>
      <c r="C34" s="348"/>
      <c r="D34" s="377"/>
      <c r="E34" s="382"/>
      <c r="F34" s="383"/>
      <c r="G34" s="383"/>
      <c r="H34" s="377"/>
      <c r="I34" s="378" t="b">
        <f t="shared" si="11"/>
        <v>0</v>
      </c>
      <c r="J34" s="380"/>
      <c r="K34" s="583" t="b">
        <f t="shared" si="5"/>
        <v>0</v>
      </c>
      <c r="L34" s="380"/>
      <c r="M34" s="583" t="b">
        <f t="shared" si="6"/>
        <v>0</v>
      </c>
      <c r="N34" s="380"/>
      <c r="O34" s="583" t="b">
        <f t="shared" si="7"/>
        <v>0</v>
      </c>
      <c r="P34" s="380"/>
      <c r="Q34" s="583" t="b">
        <f t="shared" si="8"/>
        <v>0</v>
      </c>
      <c r="R34" s="572" t="str">
        <f t="shared" si="9"/>
        <v xml:space="preserve">  </v>
      </c>
      <c r="S34" s="813" t="str">
        <f t="shared" si="10"/>
        <v xml:space="preserve"> </v>
      </c>
      <c r="T34" s="377"/>
      <c r="U34" s="379"/>
      <c r="V34" s="380"/>
      <c r="W34" s="379" t="b">
        <f t="shared" si="13"/>
        <v>0</v>
      </c>
      <c r="X34" s="380"/>
      <c r="Y34" s="379" t="b">
        <f t="shared" si="14"/>
        <v>0</v>
      </c>
      <c r="Z34" s="380"/>
      <c r="AA34" s="379" t="b">
        <f t="shared" si="15"/>
        <v>0</v>
      </c>
      <c r="AB34" s="380"/>
      <c r="AC34" s="379" t="b">
        <f t="shared" si="16"/>
        <v>0</v>
      </c>
      <c r="AD34" s="380"/>
      <c r="AE34" s="379" t="b">
        <f t="shared" si="17"/>
        <v>0</v>
      </c>
      <c r="AF34" s="380"/>
      <c r="AG34" s="379" t="b">
        <f t="shared" si="18"/>
        <v>0</v>
      </c>
      <c r="AH34" s="380"/>
      <c r="AI34" s="379" t="b">
        <f t="shared" si="19"/>
        <v>0</v>
      </c>
      <c r="AJ34" s="380"/>
      <c r="AK34" s="379" t="b">
        <f t="shared" si="20"/>
        <v>0</v>
      </c>
      <c r="AL34" s="380"/>
      <c r="AM34" s="379" t="b">
        <f t="shared" si="21"/>
        <v>0</v>
      </c>
      <c r="AN34" s="380"/>
      <c r="AO34" s="379" t="b">
        <f t="shared" si="22"/>
        <v>0</v>
      </c>
      <c r="AP34" s="380"/>
      <c r="AQ34" s="379" t="b">
        <f t="shared" si="23"/>
        <v>0</v>
      </c>
      <c r="AR34" s="380"/>
      <c r="AS34" s="379" t="b">
        <f t="shared" si="24"/>
        <v>0</v>
      </c>
      <c r="AT34" s="380"/>
      <c r="AU34" s="379" t="b">
        <f t="shared" si="25"/>
        <v>0</v>
      </c>
      <c r="AV34" s="380"/>
      <c r="AW34" s="379" t="b">
        <f t="shared" si="26"/>
        <v>0</v>
      </c>
      <c r="AX34" s="380"/>
      <c r="AY34" s="379" t="b">
        <f t="shared" si="27"/>
        <v>0</v>
      </c>
      <c r="AZ34" s="380"/>
      <c r="BA34" s="379" t="b">
        <f t="shared" si="28"/>
        <v>0</v>
      </c>
      <c r="BB34" s="380"/>
      <c r="BC34" s="379" t="b">
        <f t="shared" si="29"/>
        <v>0</v>
      </c>
      <c r="BD34" s="380"/>
      <c r="BE34" s="379" t="b">
        <f t="shared" si="30"/>
        <v>0</v>
      </c>
      <c r="BF34" s="380"/>
      <c r="BG34" s="379" t="b">
        <f t="shared" si="0"/>
        <v>0</v>
      </c>
      <c r="BH34" s="379" t="str">
        <f t="shared" si="1"/>
        <v xml:space="preserve"> </v>
      </c>
      <c r="BI34" s="379"/>
      <c r="BJ34" s="379" t="b">
        <f t="shared" si="12"/>
        <v>0</v>
      </c>
      <c r="BK34" s="379" t="str">
        <f t="shared" si="2"/>
        <v xml:space="preserve"> </v>
      </c>
      <c r="BL34" s="379" t="str">
        <f t="shared" si="3"/>
        <v xml:space="preserve"> </v>
      </c>
      <c r="BM34" s="379" t="str">
        <f t="shared" si="4"/>
        <v/>
      </c>
      <c r="BN34" s="377"/>
      <c r="BO34" s="1500"/>
    </row>
    <row r="35" spans="2:67" ht="63" customHeight="1" thickBot="1">
      <c r="B35" s="24"/>
      <c r="C35" s="602"/>
      <c r="D35" s="21"/>
      <c r="E35" s="32"/>
      <c r="F35" s="26"/>
      <c r="G35" s="26"/>
      <c r="H35" s="21"/>
      <c r="I35" s="18" t="b">
        <f t="shared" si="11"/>
        <v>0</v>
      </c>
      <c r="J35" s="22"/>
      <c r="K35" s="583" t="b">
        <f t="shared" si="5"/>
        <v>0</v>
      </c>
      <c r="L35" s="22"/>
      <c r="M35" s="583" t="b">
        <f t="shared" si="6"/>
        <v>0</v>
      </c>
      <c r="N35" s="22"/>
      <c r="O35" s="583" t="b">
        <f t="shared" si="7"/>
        <v>0</v>
      </c>
      <c r="P35" s="22"/>
      <c r="Q35" s="583" t="b">
        <f t="shared" si="8"/>
        <v>0</v>
      </c>
      <c r="R35" s="572" t="str">
        <f t="shared" si="9"/>
        <v xml:space="preserve">  </v>
      </c>
      <c r="S35" s="822" t="str">
        <f t="shared" ref="S35:S79" si="31">IF(AND(COUNTBLANK(H35)=1,COUNTBLANK(J35)=1)," ",IF(R35=1,"Rara vez",IF(R35=2,"Improbable",IF(R35=3,"Posible",IF(R35=4,"Probable",IF(R35=5,"Casi seguro"))))))</f>
        <v xml:space="preserve"> </v>
      </c>
      <c r="T35" s="21"/>
      <c r="U35" s="20"/>
      <c r="V35" s="22"/>
      <c r="W35" s="20" t="b">
        <f t="shared" si="13"/>
        <v>0</v>
      </c>
      <c r="X35" s="22"/>
      <c r="Y35" s="20" t="b">
        <f t="shared" si="14"/>
        <v>0</v>
      </c>
      <c r="Z35" s="22"/>
      <c r="AA35" s="20" t="b">
        <f t="shared" si="15"/>
        <v>0</v>
      </c>
      <c r="AB35" s="22"/>
      <c r="AC35" s="20" t="b">
        <f t="shared" si="16"/>
        <v>0</v>
      </c>
      <c r="AD35" s="22"/>
      <c r="AE35" s="20" t="b">
        <f t="shared" si="17"/>
        <v>0</v>
      </c>
      <c r="AF35" s="22"/>
      <c r="AG35" s="20" t="b">
        <f t="shared" si="18"/>
        <v>0</v>
      </c>
      <c r="AH35" s="22"/>
      <c r="AI35" s="20" t="b">
        <f t="shared" si="19"/>
        <v>0</v>
      </c>
      <c r="AJ35" s="22"/>
      <c r="AK35" s="20" t="b">
        <f t="shared" si="20"/>
        <v>0</v>
      </c>
      <c r="AL35" s="22"/>
      <c r="AM35" s="20" t="b">
        <f t="shared" si="21"/>
        <v>0</v>
      </c>
      <c r="AN35" s="22"/>
      <c r="AO35" s="20" t="b">
        <f t="shared" si="22"/>
        <v>0</v>
      </c>
      <c r="AP35" s="22"/>
      <c r="AQ35" s="20" t="b">
        <f t="shared" si="23"/>
        <v>0</v>
      </c>
      <c r="AR35" s="22"/>
      <c r="AS35" s="20" t="b">
        <f t="shared" si="24"/>
        <v>0</v>
      </c>
      <c r="AT35" s="22"/>
      <c r="AU35" s="20" t="b">
        <f t="shared" si="25"/>
        <v>0</v>
      </c>
      <c r="AV35" s="22"/>
      <c r="AW35" s="20" t="b">
        <f t="shared" si="26"/>
        <v>0</v>
      </c>
      <c r="AX35" s="22"/>
      <c r="AY35" s="20" t="b">
        <f t="shared" si="27"/>
        <v>0</v>
      </c>
      <c r="AZ35" s="22"/>
      <c r="BA35" s="20" t="b">
        <f t="shared" si="28"/>
        <v>0</v>
      </c>
      <c r="BB35" s="22"/>
      <c r="BC35" s="20" t="b">
        <f t="shared" si="29"/>
        <v>0</v>
      </c>
      <c r="BD35" s="22"/>
      <c r="BE35" s="20" t="b">
        <f t="shared" si="30"/>
        <v>0</v>
      </c>
      <c r="BF35" s="22"/>
      <c r="BG35" s="20" t="b">
        <f t="shared" si="0"/>
        <v>0</v>
      </c>
      <c r="BH35" s="20" t="str">
        <f t="shared" si="1"/>
        <v xml:space="preserve"> </v>
      </c>
      <c r="BI35" s="20"/>
      <c r="BJ35" s="20" t="b">
        <f t="shared" si="12"/>
        <v>0</v>
      </c>
      <c r="BK35" s="20" t="str">
        <f t="shared" si="2"/>
        <v xml:space="preserve"> </v>
      </c>
      <c r="BL35" s="20" t="str">
        <f t="shared" si="3"/>
        <v xml:space="preserve"> </v>
      </c>
      <c r="BM35" s="20" t="str">
        <f t="shared" si="4"/>
        <v/>
      </c>
      <c r="BN35" s="1498"/>
      <c r="BO35" s="1500"/>
    </row>
    <row r="36" spans="2:67" ht="63" customHeight="1" thickBot="1">
      <c r="B36" s="24"/>
      <c r="C36" s="602"/>
      <c r="D36" s="21"/>
      <c r="E36" s="32"/>
      <c r="F36" s="26"/>
      <c r="G36" s="26"/>
      <c r="H36" s="21"/>
      <c r="I36" s="18" t="b">
        <f t="shared" si="11"/>
        <v>0</v>
      </c>
      <c r="J36" s="22"/>
      <c r="K36" s="583" t="b">
        <f t="shared" si="5"/>
        <v>0</v>
      </c>
      <c r="L36" s="22"/>
      <c r="M36" s="583" t="b">
        <f t="shared" si="6"/>
        <v>0</v>
      </c>
      <c r="N36" s="22"/>
      <c r="O36" s="583" t="b">
        <f t="shared" si="7"/>
        <v>0</v>
      </c>
      <c r="P36" s="22"/>
      <c r="Q36" s="583" t="b">
        <f t="shared" si="8"/>
        <v>0</v>
      </c>
      <c r="R36" s="572" t="str">
        <f t="shared" si="9"/>
        <v xml:space="preserve">  </v>
      </c>
      <c r="S36" s="822" t="str">
        <f t="shared" si="31"/>
        <v xml:space="preserve"> </v>
      </c>
      <c r="T36" s="21"/>
      <c r="U36" s="20"/>
      <c r="V36" s="22"/>
      <c r="W36" s="20" t="b">
        <f t="shared" si="13"/>
        <v>0</v>
      </c>
      <c r="X36" s="22"/>
      <c r="Y36" s="20" t="b">
        <f t="shared" si="14"/>
        <v>0</v>
      </c>
      <c r="Z36" s="22"/>
      <c r="AA36" s="20" t="b">
        <f t="shared" si="15"/>
        <v>0</v>
      </c>
      <c r="AB36" s="22"/>
      <c r="AC36" s="20" t="b">
        <f t="shared" si="16"/>
        <v>0</v>
      </c>
      <c r="AD36" s="22"/>
      <c r="AE36" s="20" t="b">
        <f t="shared" si="17"/>
        <v>0</v>
      </c>
      <c r="AF36" s="22"/>
      <c r="AG36" s="20" t="b">
        <f t="shared" si="18"/>
        <v>0</v>
      </c>
      <c r="AH36" s="22"/>
      <c r="AI36" s="20" t="b">
        <f t="shared" si="19"/>
        <v>0</v>
      </c>
      <c r="AJ36" s="22"/>
      <c r="AK36" s="20" t="b">
        <f t="shared" si="20"/>
        <v>0</v>
      </c>
      <c r="AL36" s="22"/>
      <c r="AM36" s="20" t="b">
        <f t="shared" si="21"/>
        <v>0</v>
      </c>
      <c r="AN36" s="22"/>
      <c r="AO36" s="20" t="b">
        <f t="shared" si="22"/>
        <v>0</v>
      </c>
      <c r="AP36" s="22"/>
      <c r="AQ36" s="20" t="b">
        <f t="shared" si="23"/>
        <v>0</v>
      </c>
      <c r="AR36" s="22"/>
      <c r="AS36" s="20" t="b">
        <f t="shared" si="24"/>
        <v>0</v>
      </c>
      <c r="AT36" s="22"/>
      <c r="AU36" s="20" t="b">
        <f t="shared" si="25"/>
        <v>0</v>
      </c>
      <c r="AV36" s="22"/>
      <c r="AW36" s="20" t="b">
        <f t="shared" si="26"/>
        <v>0</v>
      </c>
      <c r="AX36" s="22"/>
      <c r="AY36" s="20" t="b">
        <f t="shared" si="27"/>
        <v>0</v>
      </c>
      <c r="AZ36" s="22"/>
      <c r="BA36" s="20" t="b">
        <f t="shared" si="28"/>
        <v>0</v>
      </c>
      <c r="BB36" s="22"/>
      <c r="BC36" s="20" t="b">
        <f t="shared" si="29"/>
        <v>0</v>
      </c>
      <c r="BD36" s="22"/>
      <c r="BE36" s="20" t="b">
        <f t="shared" si="30"/>
        <v>0</v>
      </c>
      <c r="BF36" s="22"/>
      <c r="BG36" s="20" t="b">
        <f t="shared" si="0"/>
        <v>0</v>
      </c>
      <c r="BH36" s="20" t="str">
        <f t="shared" si="1"/>
        <v xml:space="preserve"> </v>
      </c>
      <c r="BI36" s="20"/>
      <c r="BJ36" s="20" t="b">
        <f t="shared" si="12"/>
        <v>0</v>
      </c>
      <c r="BK36" s="20" t="str">
        <f t="shared" si="2"/>
        <v xml:space="preserve"> </v>
      </c>
      <c r="BL36" s="20" t="str">
        <f t="shared" si="3"/>
        <v xml:space="preserve"> </v>
      </c>
      <c r="BM36" s="20" t="str">
        <f t="shared" si="4"/>
        <v/>
      </c>
      <c r="BN36" s="1498"/>
      <c r="BO36" s="1500"/>
    </row>
    <row r="37" spans="2:67" ht="63" customHeight="1" thickBot="1">
      <c r="B37" s="24"/>
      <c r="C37" s="602"/>
      <c r="D37" s="21"/>
      <c r="E37" s="32"/>
      <c r="F37" s="26"/>
      <c r="G37" s="26"/>
      <c r="H37" s="21"/>
      <c r="I37" s="18" t="b">
        <f t="shared" si="11"/>
        <v>0</v>
      </c>
      <c r="J37" s="22"/>
      <c r="K37" s="583" t="b">
        <f t="shared" si="5"/>
        <v>0</v>
      </c>
      <c r="L37" s="22"/>
      <c r="M37" s="583" t="b">
        <f t="shared" si="6"/>
        <v>0</v>
      </c>
      <c r="N37" s="22"/>
      <c r="O37" s="583" t="b">
        <f t="shared" si="7"/>
        <v>0</v>
      </c>
      <c r="P37" s="22"/>
      <c r="Q37" s="583" t="b">
        <f t="shared" si="8"/>
        <v>0</v>
      </c>
      <c r="R37" s="572" t="str">
        <f t="shared" si="9"/>
        <v xml:space="preserve">  </v>
      </c>
      <c r="S37" s="822" t="str">
        <f t="shared" si="31"/>
        <v xml:space="preserve"> </v>
      </c>
      <c r="T37" s="21"/>
      <c r="U37" s="20"/>
      <c r="V37" s="22"/>
      <c r="W37" s="20" t="b">
        <f t="shared" si="13"/>
        <v>0</v>
      </c>
      <c r="X37" s="22"/>
      <c r="Y37" s="20" t="b">
        <f t="shared" si="14"/>
        <v>0</v>
      </c>
      <c r="Z37" s="22"/>
      <c r="AA37" s="20" t="b">
        <f t="shared" si="15"/>
        <v>0</v>
      </c>
      <c r="AB37" s="22"/>
      <c r="AC37" s="20" t="b">
        <f t="shared" si="16"/>
        <v>0</v>
      </c>
      <c r="AD37" s="22"/>
      <c r="AE37" s="20" t="b">
        <f t="shared" si="17"/>
        <v>0</v>
      </c>
      <c r="AF37" s="22"/>
      <c r="AG37" s="20" t="b">
        <f t="shared" si="18"/>
        <v>0</v>
      </c>
      <c r="AH37" s="22"/>
      <c r="AI37" s="20" t="b">
        <f t="shared" si="19"/>
        <v>0</v>
      </c>
      <c r="AJ37" s="22"/>
      <c r="AK37" s="20" t="b">
        <f t="shared" si="20"/>
        <v>0</v>
      </c>
      <c r="AL37" s="22"/>
      <c r="AM37" s="20" t="b">
        <f t="shared" si="21"/>
        <v>0</v>
      </c>
      <c r="AN37" s="22"/>
      <c r="AO37" s="20" t="b">
        <f t="shared" si="22"/>
        <v>0</v>
      </c>
      <c r="AP37" s="22"/>
      <c r="AQ37" s="20" t="b">
        <f t="shared" si="23"/>
        <v>0</v>
      </c>
      <c r="AR37" s="22"/>
      <c r="AS37" s="20" t="b">
        <f t="shared" si="24"/>
        <v>0</v>
      </c>
      <c r="AT37" s="22"/>
      <c r="AU37" s="20" t="b">
        <f t="shared" si="25"/>
        <v>0</v>
      </c>
      <c r="AV37" s="22"/>
      <c r="AW37" s="20" t="b">
        <f t="shared" si="26"/>
        <v>0</v>
      </c>
      <c r="AX37" s="22"/>
      <c r="AY37" s="20" t="b">
        <f t="shared" si="27"/>
        <v>0</v>
      </c>
      <c r="AZ37" s="22"/>
      <c r="BA37" s="20" t="b">
        <f t="shared" si="28"/>
        <v>0</v>
      </c>
      <c r="BB37" s="22"/>
      <c r="BC37" s="20" t="b">
        <f t="shared" si="29"/>
        <v>0</v>
      </c>
      <c r="BD37" s="22"/>
      <c r="BE37" s="20" t="b">
        <f t="shared" si="30"/>
        <v>0</v>
      </c>
      <c r="BF37" s="22"/>
      <c r="BG37" s="20" t="b">
        <f t="shared" si="0"/>
        <v>0</v>
      </c>
      <c r="BH37" s="20" t="str">
        <f t="shared" si="1"/>
        <v xml:space="preserve"> </v>
      </c>
      <c r="BI37" s="20"/>
      <c r="BJ37" s="20" t="b">
        <f t="shared" si="12"/>
        <v>0</v>
      </c>
      <c r="BK37" s="20" t="str">
        <f t="shared" si="2"/>
        <v xml:space="preserve"> </v>
      </c>
      <c r="BL37" s="20" t="str">
        <f t="shared" si="3"/>
        <v xml:space="preserve"> </v>
      </c>
      <c r="BM37" s="20" t="str">
        <f t="shared" si="4"/>
        <v/>
      </c>
      <c r="BN37" s="1498"/>
      <c r="BO37" s="1500"/>
    </row>
    <row r="38" spans="2:67" ht="63" customHeight="1" thickBot="1">
      <c r="B38" s="24"/>
      <c r="C38" s="602"/>
      <c r="D38" s="21"/>
      <c r="E38" s="32"/>
      <c r="F38" s="26"/>
      <c r="G38" s="26"/>
      <c r="H38" s="21"/>
      <c r="I38" s="18" t="b">
        <f t="shared" si="11"/>
        <v>0</v>
      </c>
      <c r="J38" s="22"/>
      <c r="K38" s="583" t="b">
        <f t="shared" si="5"/>
        <v>0</v>
      </c>
      <c r="L38" s="22"/>
      <c r="M38" s="583" t="b">
        <f t="shared" si="6"/>
        <v>0</v>
      </c>
      <c r="N38" s="22"/>
      <c r="O38" s="583" t="b">
        <f t="shared" si="7"/>
        <v>0</v>
      </c>
      <c r="P38" s="22"/>
      <c r="Q38" s="583" t="b">
        <f t="shared" si="8"/>
        <v>0</v>
      </c>
      <c r="R38" s="572" t="str">
        <f t="shared" si="9"/>
        <v xml:space="preserve">  </v>
      </c>
      <c r="S38" s="822" t="str">
        <f t="shared" si="31"/>
        <v xml:space="preserve"> </v>
      </c>
      <c r="T38" s="21"/>
      <c r="U38" s="20"/>
      <c r="V38" s="22"/>
      <c r="W38" s="20" t="b">
        <f t="shared" si="13"/>
        <v>0</v>
      </c>
      <c r="X38" s="22"/>
      <c r="Y38" s="20" t="b">
        <f t="shared" si="14"/>
        <v>0</v>
      </c>
      <c r="Z38" s="22"/>
      <c r="AA38" s="20" t="b">
        <f t="shared" si="15"/>
        <v>0</v>
      </c>
      <c r="AB38" s="22"/>
      <c r="AC38" s="20" t="b">
        <f t="shared" si="16"/>
        <v>0</v>
      </c>
      <c r="AD38" s="22"/>
      <c r="AE38" s="20" t="b">
        <f t="shared" si="17"/>
        <v>0</v>
      </c>
      <c r="AF38" s="22"/>
      <c r="AG38" s="20" t="b">
        <f t="shared" si="18"/>
        <v>0</v>
      </c>
      <c r="AH38" s="22"/>
      <c r="AI38" s="20" t="b">
        <f t="shared" si="19"/>
        <v>0</v>
      </c>
      <c r="AJ38" s="22"/>
      <c r="AK38" s="20" t="b">
        <f t="shared" si="20"/>
        <v>0</v>
      </c>
      <c r="AL38" s="22"/>
      <c r="AM38" s="20" t="b">
        <f t="shared" si="21"/>
        <v>0</v>
      </c>
      <c r="AN38" s="22"/>
      <c r="AO38" s="20" t="b">
        <f t="shared" si="22"/>
        <v>0</v>
      </c>
      <c r="AP38" s="22"/>
      <c r="AQ38" s="20" t="b">
        <f t="shared" si="23"/>
        <v>0</v>
      </c>
      <c r="AR38" s="22"/>
      <c r="AS38" s="20" t="b">
        <f t="shared" si="24"/>
        <v>0</v>
      </c>
      <c r="AT38" s="22"/>
      <c r="AU38" s="20" t="b">
        <f t="shared" si="25"/>
        <v>0</v>
      </c>
      <c r="AV38" s="22"/>
      <c r="AW38" s="20" t="b">
        <f t="shared" si="26"/>
        <v>0</v>
      </c>
      <c r="AX38" s="22"/>
      <c r="AY38" s="20" t="b">
        <f t="shared" si="27"/>
        <v>0</v>
      </c>
      <c r="AZ38" s="22"/>
      <c r="BA38" s="20" t="b">
        <f t="shared" si="28"/>
        <v>0</v>
      </c>
      <c r="BB38" s="22"/>
      <c r="BC38" s="20" t="b">
        <f t="shared" si="29"/>
        <v>0</v>
      </c>
      <c r="BD38" s="22"/>
      <c r="BE38" s="20" t="b">
        <f t="shared" si="30"/>
        <v>0</v>
      </c>
      <c r="BF38" s="22"/>
      <c r="BG38" s="20" t="b">
        <f t="shared" si="0"/>
        <v>0</v>
      </c>
      <c r="BH38" s="20" t="str">
        <f t="shared" si="1"/>
        <v xml:space="preserve"> </v>
      </c>
      <c r="BI38" s="20"/>
      <c r="BJ38" s="20" t="b">
        <f t="shared" si="12"/>
        <v>0</v>
      </c>
      <c r="BK38" s="20" t="str">
        <f t="shared" si="2"/>
        <v xml:space="preserve"> </v>
      </c>
      <c r="BL38" s="20" t="str">
        <f t="shared" si="3"/>
        <v xml:space="preserve"> </v>
      </c>
      <c r="BM38" s="20" t="str">
        <f t="shared" si="4"/>
        <v/>
      </c>
      <c r="BN38" s="1498"/>
      <c r="BO38" s="1500"/>
    </row>
    <row r="39" spans="2:67" ht="63" customHeight="1" thickBot="1">
      <c r="B39" s="24"/>
      <c r="C39" s="602"/>
      <c r="D39" s="21"/>
      <c r="E39" s="32"/>
      <c r="F39" s="26"/>
      <c r="G39" s="26"/>
      <c r="H39" s="21"/>
      <c r="I39" s="18" t="b">
        <f t="shared" si="11"/>
        <v>0</v>
      </c>
      <c r="J39" s="22"/>
      <c r="K39" s="583" t="b">
        <f t="shared" si="5"/>
        <v>0</v>
      </c>
      <c r="L39" s="22"/>
      <c r="M39" s="583" t="b">
        <f t="shared" si="6"/>
        <v>0</v>
      </c>
      <c r="N39" s="22"/>
      <c r="O39" s="583" t="b">
        <f t="shared" si="7"/>
        <v>0</v>
      </c>
      <c r="P39" s="22"/>
      <c r="Q39" s="583" t="b">
        <f t="shared" si="8"/>
        <v>0</v>
      </c>
      <c r="R39" s="572" t="str">
        <f t="shared" si="9"/>
        <v xml:space="preserve">  </v>
      </c>
      <c r="S39" s="822" t="str">
        <f t="shared" si="31"/>
        <v xml:space="preserve"> </v>
      </c>
      <c r="T39" s="21"/>
      <c r="U39" s="20"/>
      <c r="V39" s="22"/>
      <c r="W39" s="20" t="b">
        <f t="shared" si="13"/>
        <v>0</v>
      </c>
      <c r="X39" s="22"/>
      <c r="Y39" s="20" t="b">
        <f t="shared" si="14"/>
        <v>0</v>
      </c>
      <c r="Z39" s="22"/>
      <c r="AA39" s="20" t="b">
        <f t="shared" si="15"/>
        <v>0</v>
      </c>
      <c r="AB39" s="22"/>
      <c r="AC39" s="20" t="b">
        <f t="shared" si="16"/>
        <v>0</v>
      </c>
      <c r="AD39" s="22"/>
      <c r="AE39" s="20" t="b">
        <f t="shared" si="17"/>
        <v>0</v>
      </c>
      <c r="AF39" s="22"/>
      <c r="AG39" s="20" t="b">
        <f t="shared" si="18"/>
        <v>0</v>
      </c>
      <c r="AH39" s="22"/>
      <c r="AI39" s="20" t="b">
        <f t="shared" si="19"/>
        <v>0</v>
      </c>
      <c r="AJ39" s="22"/>
      <c r="AK39" s="20" t="b">
        <f t="shared" si="20"/>
        <v>0</v>
      </c>
      <c r="AL39" s="22"/>
      <c r="AM39" s="20" t="b">
        <f t="shared" si="21"/>
        <v>0</v>
      </c>
      <c r="AN39" s="22"/>
      <c r="AO39" s="20" t="b">
        <f t="shared" si="22"/>
        <v>0</v>
      </c>
      <c r="AP39" s="22"/>
      <c r="AQ39" s="20" t="b">
        <f t="shared" si="23"/>
        <v>0</v>
      </c>
      <c r="AR39" s="22"/>
      <c r="AS39" s="20" t="b">
        <f t="shared" si="24"/>
        <v>0</v>
      </c>
      <c r="AT39" s="22"/>
      <c r="AU39" s="20" t="b">
        <f t="shared" si="25"/>
        <v>0</v>
      </c>
      <c r="AV39" s="22"/>
      <c r="AW39" s="20" t="b">
        <f t="shared" si="26"/>
        <v>0</v>
      </c>
      <c r="AX39" s="22"/>
      <c r="AY39" s="20" t="b">
        <f t="shared" si="27"/>
        <v>0</v>
      </c>
      <c r="AZ39" s="22"/>
      <c r="BA39" s="20" t="b">
        <f t="shared" si="28"/>
        <v>0</v>
      </c>
      <c r="BB39" s="22"/>
      <c r="BC39" s="20" t="b">
        <f t="shared" si="29"/>
        <v>0</v>
      </c>
      <c r="BD39" s="22"/>
      <c r="BE39" s="20" t="b">
        <f t="shared" si="30"/>
        <v>0</v>
      </c>
      <c r="BF39" s="22"/>
      <c r="BG39" s="20" t="b">
        <f t="shared" si="0"/>
        <v>0</v>
      </c>
      <c r="BH39" s="20" t="str">
        <f t="shared" si="1"/>
        <v xml:space="preserve"> </v>
      </c>
      <c r="BI39" s="20"/>
      <c r="BJ39" s="20" t="b">
        <f t="shared" si="12"/>
        <v>0</v>
      </c>
      <c r="BK39" s="20" t="str">
        <f t="shared" si="2"/>
        <v xml:space="preserve"> </v>
      </c>
      <c r="BL39" s="20" t="str">
        <f t="shared" si="3"/>
        <v xml:space="preserve"> </v>
      </c>
      <c r="BM39" s="20" t="str">
        <f t="shared" si="4"/>
        <v/>
      </c>
      <c r="BN39" s="1498"/>
      <c r="BO39" s="1500"/>
    </row>
    <row r="40" spans="2:67" ht="63" customHeight="1" thickBot="1">
      <c r="B40" s="24"/>
      <c r="C40" s="602"/>
      <c r="D40" s="21"/>
      <c r="E40" s="32"/>
      <c r="F40" s="26"/>
      <c r="G40" s="26"/>
      <c r="H40" s="21"/>
      <c r="I40" s="18" t="b">
        <f t="shared" si="11"/>
        <v>0</v>
      </c>
      <c r="J40" s="22"/>
      <c r="K40" s="583" t="b">
        <f t="shared" si="5"/>
        <v>0</v>
      </c>
      <c r="L40" s="22"/>
      <c r="M40" s="583" t="b">
        <f t="shared" si="6"/>
        <v>0</v>
      </c>
      <c r="N40" s="22"/>
      <c r="O40" s="41" t="b">
        <f t="shared" ref="O40:O89" si="32">IF(N40="Posible",3,IF(N40="Rara vez",1,IF(N40="Improbable",2,IF(N40="Probable",4,IF(N40="Casi seguro",5)))))</f>
        <v>0</v>
      </c>
      <c r="P40" s="22"/>
      <c r="Q40" s="583" t="b">
        <f t="shared" si="8"/>
        <v>0</v>
      </c>
      <c r="R40" s="572" t="str">
        <f t="shared" ref="R40:R65" si="33">IFERROR(IF(I40=FALSE,ROUND(AVERAGE(K40,M40,O40,Q40),0),IF(I40&gt;0,I40)),"  ")</f>
        <v xml:space="preserve">  </v>
      </c>
      <c r="S40" s="822" t="str">
        <f t="shared" si="31"/>
        <v xml:space="preserve"> </v>
      </c>
      <c r="T40" s="21"/>
      <c r="U40" s="20"/>
      <c r="V40" s="22"/>
      <c r="W40" s="20" t="b">
        <f t="shared" si="13"/>
        <v>0</v>
      </c>
      <c r="X40" s="22"/>
      <c r="Y40" s="20" t="b">
        <f t="shared" si="14"/>
        <v>0</v>
      </c>
      <c r="Z40" s="22"/>
      <c r="AA40" s="20" t="b">
        <f t="shared" si="15"/>
        <v>0</v>
      </c>
      <c r="AB40" s="22"/>
      <c r="AC40" s="20" t="b">
        <f t="shared" si="16"/>
        <v>0</v>
      </c>
      <c r="AD40" s="22"/>
      <c r="AE40" s="20" t="b">
        <f t="shared" si="17"/>
        <v>0</v>
      </c>
      <c r="AF40" s="22"/>
      <c r="AG40" s="20" t="b">
        <f t="shared" si="18"/>
        <v>0</v>
      </c>
      <c r="AH40" s="22"/>
      <c r="AI40" s="20" t="b">
        <f t="shared" si="19"/>
        <v>0</v>
      </c>
      <c r="AJ40" s="22"/>
      <c r="AK40" s="20" t="b">
        <f t="shared" si="20"/>
        <v>0</v>
      </c>
      <c r="AL40" s="22"/>
      <c r="AM40" s="20" t="b">
        <f t="shared" si="21"/>
        <v>0</v>
      </c>
      <c r="AN40" s="22"/>
      <c r="AO40" s="20" t="b">
        <f t="shared" si="22"/>
        <v>0</v>
      </c>
      <c r="AP40" s="22"/>
      <c r="AQ40" s="20" t="b">
        <f t="shared" si="23"/>
        <v>0</v>
      </c>
      <c r="AR40" s="22"/>
      <c r="AS40" s="20" t="b">
        <f t="shared" si="24"/>
        <v>0</v>
      </c>
      <c r="AT40" s="22"/>
      <c r="AU40" s="20" t="b">
        <f t="shared" si="25"/>
        <v>0</v>
      </c>
      <c r="AV40" s="22"/>
      <c r="AW40" s="20" t="b">
        <f t="shared" si="26"/>
        <v>0</v>
      </c>
      <c r="AX40" s="22"/>
      <c r="AY40" s="20" t="b">
        <f t="shared" si="27"/>
        <v>0</v>
      </c>
      <c r="AZ40" s="22"/>
      <c r="BA40" s="20" t="b">
        <f t="shared" si="28"/>
        <v>0</v>
      </c>
      <c r="BB40" s="22"/>
      <c r="BC40" s="20" t="b">
        <f t="shared" si="29"/>
        <v>0</v>
      </c>
      <c r="BD40" s="22"/>
      <c r="BE40" s="20" t="b">
        <f t="shared" si="30"/>
        <v>0</v>
      </c>
      <c r="BF40" s="22"/>
      <c r="BG40" s="20" t="b">
        <f t="shared" si="0"/>
        <v>0</v>
      </c>
      <c r="BH40" s="20" t="str">
        <f t="shared" si="1"/>
        <v xml:space="preserve"> </v>
      </c>
      <c r="BI40" s="20"/>
      <c r="BJ40" s="20" t="b">
        <f t="shared" si="12"/>
        <v>0</v>
      </c>
      <c r="BK40" s="20" t="str">
        <f t="shared" si="2"/>
        <v xml:space="preserve"> </v>
      </c>
      <c r="BL40" s="20" t="str">
        <f t="shared" si="3"/>
        <v xml:space="preserve"> </v>
      </c>
      <c r="BM40" s="20" t="str">
        <f t="shared" si="4"/>
        <v/>
      </c>
      <c r="BN40" s="1498"/>
      <c r="BO40" s="1500"/>
    </row>
    <row r="41" spans="2:67" ht="63" customHeight="1" thickBot="1">
      <c r="B41" s="24"/>
      <c r="C41" s="602"/>
      <c r="D41" s="21"/>
      <c r="E41" s="32"/>
      <c r="F41" s="26"/>
      <c r="G41" s="26"/>
      <c r="H41" s="21"/>
      <c r="I41" s="18" t="b">
        <f t="shared" si="11"/>
        <v>0</v>
      </c>
      <c r="J41" s="22"/>
      <c r="K41" s="583" t="b">
        <f t="shared" si="5"/>
        <v>0</v>
      </c>
      <c r="L41" s="22"/>
      <c r="M41" s="583" t="b">
        <f t="shared" si="6"/>
        <v>0</v>
      </c>
      <c r="N41" s="22"/>
      <c r="O41" s="41" t="b">
        <f t="shared" si="32"/>
        <v>0</v>
      </c>
      <c r="P41" s="22"/>
      <c r="Q41" s="583" t="b">
        <f t="shared" si="8"/>
        <v>0</v>
      </c>
      <c r="R41" s="572" t="str">
        <f t="shared" si="33"/>
        <v xml:space="preserve">  </v>
      </c>
      <c r="S41" s="822" t="str">
        <f t="shared" si="31"/>
        <v xml:space="preserve"> </v>
      </c>
      <c r="T41" s="21"/>
      <c r="U41" s="20"/>
      <c r="V41" s="22"/>
      <c r="W41" s="20" t="b">
        <f t="shared" si="13"/>
        <v>0</v>
      </c>
      <c r="X41" s="22"/>
      <c r="Y41" s="20" t="b">
        <f t="shared" si="14"/>
        <v>0</v>
      </c>
      <c r="Z41" s="22"/>
      <c r="AA41" s="20" t="b">
        <f t="shared" si="15"/>
        <v>0</v>
      </c>
      <c r="AB41" s="22"/>
      <c r="AC41" s="20" t="b">
        <f t="shared" si="16"/>
        <v>0</v>
      </c>
      <c r="AD41" s="22"/>
      <c r="AE41" s="20" t="b">
        <f t="shared" si="17"/>
        <v>0</v>
      </c>
      <c r="AF41" s="22"/>
      <c r="AG41" s="20" t="b">
        <f t="shared" si="18"/>
        <v>0</v>
      </c>
      <c r="AH41" s="22"/>
      <c r="AI41" s="20" t="b">
        <f t="shared" si="19"/>
        <v>0</v>
      </c>
      <c r="AJ41" s="22"/>
      <c r="AK41" s="20" t="b">
        <f t="shared" si="20"/>
        <v>0</v>
      </c>
      <c r="AL41" s="22"/>
      <c r="AM41" s="20" t="b">
        <f t="shared" si="21"/>
        <v>0</v>
      </c>
      <c r="AN41" s="22"/>
      <c r="AO41" s="20" t="b">
        <f t="shared" si="22"/>
        <v>0</v>
      </c>
      <c r="AP41" s="22"/>
      <c r="AQ41" s="20" t="b">
        <f t="shared" si="23"/>
        <v>0</v>
      </c>
      <c r="AR41" s="22"/>
      <c r="AS41" s="20" t="b">
        <f t="shared" si="24"/>
        <v>0</v>
      </c>
      <c r="AT41" s="22"/>
      <c r="AU41" s="20" t="b">
        <f t="shared" si="25"/>
        <v>0</v>
      </c>
      <c r="AV41" s="22"/>
      <c r="AW41" s="20" t="b">
        <f t="shared" si="26"/>
        <v>0</v>
      </c>
      <c r="AX41" s="22"/>
      <c r="AY41" s="20" t="b">
        <f t="shared" si="27"/>
        <v>0</v>
      </c>
      <c r="AZ41" s="22"/>
      <c r="BA41" s="20" t="b">
        <f t="shared" si="28"/>
        <v>0</v>
      </c>
      <c r="BB41" s="22"/>
      <c r="BC41" s="20" t="b">
        <f t="shared" si="29"/>
        <v>0</v>
      </c>
      <c r="BD41" s="22"/>
      <c r="BE41" s="20" t="b">
        <f t="shared" si="30"/>
        <v>0</v>
      </c>
      <c r="BF41" s="22"/>
      <c r="BG41" s="20" t="b">
        <f t="shared" si="0"/>
        <v>0</v>
      </c>
      <c r="BH41" s="20" t="str">
        <f t="shared" si="1"/>
        <v xml:space="preserve"> </v>
      </c>
      <c r="BI41" s="20"/>
      <c r="BJ41" s="20" t="b">
        <f t="shared" si="12"/>
        <v>0</v>
      </c>
      <c r="BK41" s="20" t="str">
        <f t="shared" si="2"/>
        <v xml:space="preserve"> </v>
      </c>
      <c r="BL41" s="20" t="str">
        <f t="shared" si="3"/>
        <v xml:space="preserve"> </v>
      </c>
      <c r="BM41" s="20" t="str">
        <f t="shared" si="4"/>
        <v/>
      </c>
      <c r="BN41" s="1498"/>
      <c r="BO41" s="1500"/>
    </row>
    <row r="42" spans="2:67" ht="63" customHeight="1" thickBot="1">
      <c r="B42" s="24"/>
      <c r="C42" s="602"/>
      <c r="D42" s="21"/>
      <c r="E42" s="32"/>
      <c r="F42" s="26"/>
      <c r="G42" s="26"/>
      <c r="H42" s="21"/>
      <c r="I42" s="18" t="b">
        <f t="shared" si="11"/>
        <v>0</v>
      </c>
      <c r="J42" s="22"/>
      <c r="K42" s="583" t="b">
        <f t="shared" si="5"/>
        <v>0</v>
      </c>
      <c r="L42" s="22"/>
      <c r="M42" s="583" t="b">
        <f t="shared" si="6"/>
        <v>0</v>
      </c>
      <c r="N42" s="22"/>
      <c r="O42" s="41" t="b">
        <f t="shared" si="32"/>
        <v>0</v>
      </c>
      <c r="P42" s="22"/>
      <c r="Q42" s="583" t="b">
        <f t="shared" si="8"/>
        <v>0</v>
      </c>
      <c r="R42" s="572" t="str">
        <f t="shared" si="33"/>
        <v xml:space="preserve">  </v>
      </c>
      <c r="S42" s="822" t="str">
        <f t="shared" si="31"/>
        <v xml:space="preserve"> </v>
      </c>
      <c r="T42" s="21"/>
      <c r="U42" s="20"/>
      <c r="V42" s="22"/>
      <c r="W42" s="20" t="b">
        <f t="shared" si="13"/>
        <v>0</v>
      </c>
      <c r="X42" s="22"/>
      <c r="Y42" s="20" t="b">
        <f t="shared" si="14"/>
        <v>0</v>
      </c>
      <c r="Z42" s="22"/>
      <c r="AA42" s="20" t="b">
        <f t="shared" si="15"/>
        <v>0</v>
      </c>
      <c r="AB42" s="22"/>
      <c r="AC42" s="20" t="b">
        <f t="shared" si="16"/>
        <v>0</v>
      </c>
      <c r="AD42" s="22"/>
      <c r="AE42" s="20" t="b">
        <f t="shared" si="17"/>
        <v>0</v>
      </c>
      <c r="AF42" s="22"/>
      <c r="AG42" s="20" t="b">
        <f t="shared" si="18"/>
        <v>0</v>
      </c>
      <c r="AH42" s="22"/>
      <c r="AI42" s="20" t="b">
        <f t="shared" si="19"/>
        <v>0</v>
      </c>
      <c r="AJ42" s="22"/>
      <c r="AK42" s="20" t="b">
        <f t="shared" si="20"/>
        <v>0</v>
      </c>
      <c r="AL42" s="22"/>
      <c r="AM42" s="20" t="b">
        <f t="shared" si="21"/>
        <v>0</v>
      </c>
      <c r="AN42" s="22"/>
      <c r="AO42" s="20" t="b">
        <f t="shared" si="22"/>
        <v>0</v>
      </c>
      <c r="AP42" s="22"/>
      <c r="AQ42" s="20" t="b">
        <f t="shared" si="23"/>
        <v>0</v>
      </c>
      <c r="AR42" s="22"/>
      <c r="AS42" s="20" t="b">
        <f t="shared" si="24"/>
        <v>0</v>
      </c>
      <c r="AT42" s="22"/>
      <c r="AU42" s="20" t="b">
        <f t="shared" si="25"/>
        <v>0</v>
      </c>
      <c r="AV42" s="22"/>
      <c r="AW42" s="20" t="b">
        <f t="shared" si="26"/>
        <v>0</v>
      </c>
      <c r="AX42" s="22"/>
      <c r="AY42" s="20" t="b">
        <f t="shared" si="27"/>
        <v>0</v>
      </c>
      <c r="AZ42" s="22"/>
      <c r="BA42" s="20" t="b">
        <f t="shared" si="28"/>
        <v>0</v>
      </c>
      <c r="BB42" s="22"/>
      <c r="BC42" s="20" t="b">
        <f t="shared" si="29"/>
        <v>0</v>
      </c>
      <c r="BD42" s="22"/>
      <c r="BE42" s="20" t="b">
        <f t="shared" si="30"/>
        <v>0</v>
      </c>
      <c r="BF42" s="22"/>
      <c r="BG42" s="20" t="b">
        <f t="shared" si="0"/>
        <v>0</v>
      </c>
      <c r="BH42" s="20" t="str">
        <f t="shared" si="1"/>
        <v xml:space="preserve"> </v>
      </c>
      <c r="BI42" s="20"/>
      <c r="BJ42" s="20" t="b">
        <f t="shared" si="12"/>
        <v>0</v>
      </c>
      <c r="BK42" s="20" t="str">
        <f t="shared" si="2"/>
        <v xml:space="preserve"> </v>
      </c>
      <c r="BL42" s="20" t="str">
        <f t="shared" si="3"/>
        <v xml:space="preserve"> </v>
      </c>
      <c r="BM42" s="20" t="str">
        <f t="shared" si="4"/>
        <v/>
      </c>
      <c r="BN42" s="1498"/>
      <c r="BO42" s="1500"/>
    </row>
    <row r="43" spans="2:67" ht="63" customHeight="1" thickBot="1">
      <c r="B43" s="24"/>
      <c r="C43" s="602"/>
      <c r="D43" s="21"/>
      <c r="E43" s="32"/>
      <c r="F43" s="26"/>
      <c r="G43" s="26"/>
      <c r="H43" s="21"/>
      <c r="I43" s="18" t="b">
        <f t="shared" si="11"/>
        <v>0</v>
      </c>
      <c r="J43" s="22"/>
      <c r="K43" s="583" t="b">
        <f t="shared" si="5"/>
        <v>0</v>
      </c>
      <c r="L43" s="22"/>
      <c r="M43" s="583" t="b">
        <f t="shared" si="6"/>
        <v>0</v>
      </c>
      <c r="N43" s="22"/>
      <c r="O43" s="41" t="b">
        <f t="shared" si="32"/>
        <v>0</v>
      </c>
      <c r="P43" s="22"/>
      <c r="Q43" s="41" t="b">
        <f t="shared" ref="Q43:Q79" si="34">IF(P43="Posible",3,IF(P43="Rara vez",1,IF(P43="Improbable",2,IF(P43="Probable",4,IF(P43="Casi seguro",5)))))</f>
        <v>0</v>
      </c>
      <c r="R43" s="572" t="str">
        <f t="shared" si="33"/>
        <v xml:space="preserve">  </v>
      </c>
      <c r="S43" s="822" t="str">
        <f t="shared" si="31"/>
        <v xml:space="preserve"> </v>
      </c>
      <c r="T43" s="21"/>
      <c r="U43" s="20"/>
      <c r="V43" s="22"/>
      <c r="W43" s="20" t="b">
        <f t="shared" si="13"/>
        <v>0</v>
      </c>
      <c r="X43" s="22"/>
      <c r="Y43" s="20" t="b">
        <f t="shared" si="14"/>
        <v>0</v>
      </c>
      <c r="Z43" s="22"/>
      <c r="AA43" s="20" t="b">
        <f t="shared" si="15"/>
        <v>0</v>
      </c>
      <c r="AB43" s="22"/>
      <c r="AC43" s="20" t="b">
        <f t="shared" si="16"/>
        <v>0</v>
      </c>
      <c r="AD43" s="22"/>
      <c r="AE43" s="20" t="b">
        <f t="shared" si="17"/>
        <v>0</v>
      </c>
      <c r="AF43" s="22"/>
      <c r="AG43" s="20" t="b">
        <f t="shared" si="18"/>
        <v>0</v>
      </c>
      <c r="AH43" s="22"/>
      <c r="AI43" s="20" t="b">
        <f t="shared" si="19"/>
        <v>0</v>
      </c>
      <c r="AJ43" s="22"/>
      <c r="AK43" s="20" t="b">
        <f t="shared" si="20"/>
        <v>0</v>
      </c>
      <c r="AL43" s="22"/>
      <c r="AM43" s="20" t="b">
        <f t="shared" si="21"/>
        <v>0</v>
      </c>
      <c r="AN43" s="22"/>
      <c r="AO43" s="20" t="b">
        <f t="shared" si="22"/>
        <v>0</v>
      </c>
      <c r="AP43" s="22"/>
      <c r="AQ43" s="20" t="b">
        <f t="shared" si="23"/>
        <v>0</v>
      </c>
      <c r="AR43" s="22"/>
      <c r="AS43" s="20" t="b">
        <f t="shared" si="24"/>
        <v>0</v>
      </c>
      <c r="AT43" s="22"/>
      <c r="AU43" s="20" t="b">
        <f t="shared" si="25"/>
        <v>0</v>
      </c>
      <c r="AV43" s="22"/>
      <c r="AW43" s="20" t="b">
        <f t="shared" si="26"/>
        <v>0</v>
      </c>
      <c r="AX43" s="22"/>
      <c r="AY43" s="20" t="b">
        <f t="shared" si="27"/>
        <v>0</v>
      </c>
      <c r="AZ43" s="22"/>
      <c r="BA43" s="20" t="b">
        <f t="shared" si="28"/>
        <v>0</v>
      </c>
      <c r="BB43" s="22"/>
      <c r="BC43" s="20" t="b">
        <f t="shared" si="29"/>
        <v>0</v>
      </c>
      <c r="BD43" s="22"/>
      <c r="BE43" s="20" t="b">
        <f t="shared" si="30"/>
        <v>0</v>
      </c>
      <c r="BF43" s="22"/>
      <c r="BG43" s="20" t="b">
        <f t="shared" si="0"/>
        <v>0</v>
      </c>
      <c r="BH43" s="20" t="str">
        <f t="shared" si="1"/>
        <v xml:space="preserve"> </v>
      </c>
      <c r="BI43" s="20"/>
      <c r="BJ43" s="20" t="b">
        <f t="shared" si="12"/>
        <v>0</v>
      </c>
      <c r="BK43" s="20" t="str">
        <f t="shared" si="2"/>
        <v xml:space="preserve"> </v>
      </c>
      <c r="BL43" s="20" t="str">
        <f t="shared" si="3"/>
        <v xml:space="preserve"> </v>
      </c>
      <c r="BM43" s="20" t="str">
        <f t="shared" si="4"/>
        <v/>
      </c>
      <c r="BN43" s="1498"/>
      <c r="BO43" s="1500"/>
    </row>
    <row r="44" spans="2:67" ht="63" customHeight="1" thickBot="1">
      <c r="B44" s="24"/>
      <c r="C44" s="602"/>
      <c r="D44" s="21"/>
      <c r="E44" s="32"/>
      <c r="F44" s="26"/>
      <c r="G44" s="26"/>
      <c r="H44" s="21"/>
      <c r="I44" s="18" t="b">
        <f t="shared" si="11"/>
        <v>0</v>
      </c>
      <c r="J44" s="22"/>
      <c r="K44" s="583" t="b">
        <f t="shared" si="5"/>
        <v>0</v>
      </c>
      <c r="L44" s="22"/>
      <c r="M44" s="583" t="b">
        <f t="shared" si="6"/>
        <v>0</v>
      </c>
      <c r="N44" s="22"/>
      <c r="O44" s="41" t="b">
        <f t="shared" si="32"/>
        <v>0</v>
      </c>
      <c r="P44" s="22"/>
      <c r="Q44" s="41" t="b">
        <f t="shared" si="34"/>
        <v>0</v>
      </c>
      <c r="R44" s="572" t="str">
        <f t="shared" si="33"/>
        <v xml:space="preserve">  </v>
      </c>
      <c r="S44" s="822" t="str">
        <f t="shared" si="31"/>
        <v xml:space="preserve"> </v>
      </c>
      <c r="T44" s="21"/>
      <c r="U44" s="20"/>
      <c r="V44" s="22"/>
      <c r="W44" s="20" t="b">
        <f t="shared" si="13"/>
        <v>0</v>
      </c>
      <c r="X44" s="22"/>
      <c r="Y44" s="20" t="b">
        <f t="shared" si="14"/>
        <v>0</v>
      </c>
      <c r="Z44" s="22"/>
      <c r="AA44" s="20" t="b">
        <f t="shared" si="15"/>
        <v>0</v>
      </c>
      <c r="AB44" s="22"/>
      <c r="AC44" s="20" t="b">
        <f t="shared" si="16"/>
        <v>0</v>
      </c>
      <c r="AD44" s="22"/>
      <c r="AE44" s="20" t="b">
        <f t="shared" si="17"/>
        <v>0</v>
      </c>
      <c r="AF44" s="22"/>
      <c r="AG44" s="20" t="b">
        <f t="shared" si="18"/>
        <v>0</v>
      </c>
      <c r="AH44" s="22"/>
      <c r="AI44" s="20" t="b">
        <f t="shared" si="19"/>
        <v>0</v>
      </c>
      <c r="AJ44" s="22"/>
      <c r="AK44" s="20" t="b">
        <f t="shared" si="20"/>
        <v>0</v>
      </c>
      <c r="AL44" s="22"/>
      <c r="AM44" s="20" t="b">
        <f t="shared" si="21"/>
        <v>0</v>
      </c>
      <c r="AN44" s="22"/>
      <c r="AO44" s="20" t="b">
        <f t="shared" si="22"/>
        <v>0</v>
      </c>
      <c r="AP44" s="22"/>
      <c r="AQ44" s="20" t="b">
        <f t="shared" si="23"/>
        <v>0</v>
      </c>
      <c r="AR44" s="22"/>
      <c r="AS44" s="20" t="b">
        <f t="shared" si="24"/>
        <v>0</v>
      </c>
      <c r="AT44" s="22"/>
      <c r="AU44" s="20" t="b">
        <f t="shared" si="25"/>
        <v>0</v>
      </c>
      <c r="AV44" s="22"/>
      <c r="AW44" s="20" t="b">
        <f t="shared" si="26"/>
        <v>0</v>
      </c>
      <c r="AX44" s="22"/>
      <c r="AY44" s="20" t="b">
        <f t="shared" si="27"/>
        <v>0</v>
      </c>
      <c r="AZ44" s="22"/>
      <c r="BA44" s="20" t="b">
        <f t="shared" si="28"/>
        <v>0</v>
      </c>
      <c r="BB44" s="22"/>
      <c r="BC44" s="20" t="b">
        <f t="shared" si="29"/>
        <v>0</v>
      </c>
      <c r="BD44" s="22"/>
      <c r="BE44" s="20" t="b">
        <f t="shared" si="30"/>
        <v>0</v>
      </c>
      <c r="BF44" s="22"/>
      <c r="BG44" s="20" t="b">
        <f t="shared" si="0"/>
        <v>0</v>
      </c>
      <c r="BH44" s="20" t="str">
        <f t="shared" si="1"/>
        <v xml:space="preserve"> </v>
      </c>
      <c r="BI44" s="20"/>
      <c r="BJ44" s="20" t="b">
        <f t="shared" si="12"/>
        <v>0</v>
      </c>
      <c r="BK44" s="20" t="str">
        <f t="shared" si="2"/>
        <v xml:space="preserve"> </v>
      </c>
      <c r="BL44" s="20" t="str">
        <f t="shared" si="3"/>
        <v xml:space="preserve"> </v>
      </c>
      <c r="BM44" s="20" t="str">
        <f t="shared" si="4"/>
        <v/>
      </c>
      <c r="BN44" s="1498"/>
      <c r="BO44" s="1500"/>
    </row>
    <row r="45" spans="2:67" ht="63" customHeight="1" thickBot="1">
      <c r="B45" s="24"/>
      <c r="C45" s="602"/>
      <c r="D45" s="21"/>
      <c r="E45" s="32"/>
      <c r="F45" s="26"/>
      <c r="G45" s="26"/>
      <c r="H45" s="21"/>
      <c r="I45" s="18" t="b">
        <f t="shared" si="11"/>
        <v>0</v>
      </c>
      <c r="J45" s="22"/>
      <c r="K45" s="583" t="b">
        <f t="shared" si="5"/>
        <v>0</v>
      </c>
      <c r="L45" s="22"/>
      <c r="M45" s="41" t="b">
        <f t="shared" ref="M45:M89" si="35">IF(L45="Posible",3,IF(L45="Rara vez",1,IF(L45="Improbable",2,IF(L45="Probable",4,IF(L45="Casi seguro",5)))))</f>
        <v>0</v>
      </c>
      <c r="N45" s="22"/>
      <c r="O45" s="41" t="b">
        <f t="shared" si="32"/>
        <v>0</v>
      </c>
      <c r="P45" s="22"/>
      <c r="Q45" s="41" t="b">
        <f t="shared" si="34"/>
        <v>0</v>
      </c>
      <c r="R45" s="572" t="str">
        <f t="shared" si="33"/>
        <v xml:space="preserve">  </v>
      </c>
      <c r="S45" s="822" t="str">
        <f t="shared" si="31"/>
        <v xml:space="preserve"> </v>
      </c>
      <c r="T45" s="21"/>
      <c r="U45" s="20"/>
      <c r="V45" s="22"/>
      <c r="W45" s="20" t="b">
        <f t="shared" si="13"/>
        <v>0</v>
      </c>
      <c r="X45" s="22"/>
      <c r="Y45" s="20" t="b">
        <f t="shared" si="14"/>
        <v>0</v>
      </c>
      <c r="Z45" s="22"/>
      <c r="AA45" s="20" t="b">
        <f t="shared" si="15"/>
        <v>0</v>
      </c>
      <c r="AB45" s="22"/>
      <c r="AC45" s="20" t="b">
        <f t="shared" si="16"/>
        <v>0</v>
      </c>
      <c r="AD45" s="22"/>
      <c r="AE45" s="20" t="b">
        <f t="shared" si="17"/>
        <v>0</v>
      </c>
      <c r="AF45" s="22"/>
      <c r="AG45" s="20" t="b">
        <f t="shared" si="18"/>
        <v>0</v>
      </c>
      <c r="AH45" s="22"/>
      <c r="AI45" s="20" t="b">
        <f t="shared" si="19"/>
        <v>0</v>
      </c>
      <c r="AJ45" s="22"/>
      <c r="AK45" s="20" t="b">
        <f t="shared" si="20"/>
        <v>0</v>
      </c>
      <c r="AL45" s="22"/>
      <c r="AM45" s="20" t="b">
        <f t="shared" si="21"/>
        <v>0</v>
      </c>
      <c r="AN45" s="22"/>
      <c r="AO45" s="20" t="b">
        <f t="shared" si="22"/>
        <v>0</v>
      </c>
      <c r="AP45" s="22"/>
      <c r="AQ45" s="20" t="b">
        <f t="shared" si="23"/>
        <v>0</v>
      </c>
      <c r="AR45" s="22"/>
      <c r="AS45" s="20" t="b">
        <f t="shared" si="24"/>
        <v>0</v>
      </c>
      <c r="AT45" s="22"/>
      <c r="AU45" s="20" t="b">
        <f t="shared" si="25"/>
        <v>0</v>
      </c>
      <c r="AV45" s="22"/>
      <c r="AW45" s="20" t="b">
        <f t="shared" si="26"/>
        <v>0</v>
      </c>
      <c r="AX45" s="22"/>
      <c r="AY45" s="20" t="b">
        <f t="shared" si="27"/>
        <v>0</v>
      </c>
      <c r="AZ45" s="22"/>
      <c r="BA45" s="20" t="b">
        <f t="shared" si="28"/>
        <v>0</v>
      </c>
      <c r="BB45" s="22"/>
      <c r="BC45" s="20" t="b">
        <f t="shared" si="29"/>
        <v>0</v>
      </c>
      <c r="BD45" s="22"/>
      <c r="BE45" s="20" t="b">
        <f t="shared" si="30"/>
        <v>0</v>
      </c>
      <c r="BF45" s="22"/>
      <c r="BG45" s="20" t="b">
        <f t="shared" si="0"/>
        <v>0</v>
      </c>
      <c r="BH45" s="20" t="str">
        <f t="shared" si="1"/>
        <v xml:space="preserve"> </v>
      </c>
      <c r="BI45" s="20"/>
      <c r="BJ45" s="20" t="b">
        <f t="shared" si="12"/>
        <v>0</v>
      </c>
      <c r="BK45" s="20" t="str">
        <f t="shared" si="2"/>
        <v xml:space="preserve"> </v>
      </c>
      <c r="BL45" s="20" t="str">
        <f t="shared" si="3"/>
        <v xml:space="preserve"> </v>
      </c>
      <c r="BM45" s="20" t="str">
        <f t="shared" si="4"/>
        <v/>
      </c>
      <c r="BN45" s="1498"/>
      <c r="BO45" s="1500"/>
    </row>
    <row r="46" spans="2:67" ht="63" customHeight="1" thickBot="1">
      <c r="B46" s="24"/>
      <c r="C46" s="21"/>
      <c r="D46" s="21"/>
      <c r="E46" s="32"/>
      <c r="F46" s="26"/>
      <c r="G46" s="26"/>
      <c r="H46" s="21"/>
      <c r="I46" s="18" t="b">
        <f t="shared" si="11"/>
        <v>0</v>
      </c>
      <c r="J46" s="22"/>
      <c r="K46" s="583" t="b">
        <f t="shared" si="5"/>
        <v>0</v>
      </c>
      <c r="L46" s="22"/>
      <c r="M46" s="41" t="b">
        <f t="shared" si="35"/>
        <v>0</v>
      </c>
      <c r="N46" s="22"/>
      <c r="O46" s="41" t="b">
        <f t="shared" si="32"/>
        <v>0</v>
      </c>
      <c r="P46" s="22"/>
      <c r="Q46" s="41" t="b">
        <f t="shared" si="34"/>
        <v>0</v>
      </c>
      <c r="R46" s="572" t="str">
        <f t="shared" si="33"/>
        <v xml:space="preserve">  </v>
      </c>
      <c r="S46" s="822" t="str">
        <f t="shared" si="31"/>
        <v xml:space="preserve"> </v>
      </c>
      <c r="T46" s="21"/>
      <c r="U46" s="20"/>
      <c r="V46" s="22"/>
      <c r="W46" s="20" t="b">
        <f t="shared" si="13"/>
        <v>0</v>
      </c>
      <c r="X46" s="22"/>
      <c r="Y46" s="20" t="b">
        <f t="shared" si="14"/>
        <v>0</v>
      </c>
      <c r="Z46" s="22"/>
      <c r="AA46" s="20" t="b">
        <f t="shared" si="15"/>
        <v>0</v>
      </c>
      <c r="AB46" s="22"/>
      <c r="AC46" s="20" t="b">
        <f t="shared" si="16"/>
        <v>0</v>
      </c>
      <c r="AD46" s="22"/>
      <c r="AE46" s="20" t="b">
        <f t="shared" si="17"/>
        <v>0</v>
      </c>
      <c r="AF46" s="22"/>
      <c r="AG46" s="20" t="b">
        <f t="shared" si="18"/>
        <v>0</v>
      </c>
      <c r="AH46" s="22"/>
      <c r="AI46" s="20" t="b">
        <f t="shared" si="19"/>
        <v>0</v>
      </c>
      <c r="AJ46" s="22"/>
      <c r="AK46" s="20" t="b">
        <f t="shared" si="20"/>
        <v>0</v>
      </c>
      <c r="AL46" s="22"/>
      <c r="AM46" s="20" t="b">
        <f t="shared" si="21"/>
        <v>0</v>
      </c>
      <c r="AN46" s="22"/>
      <c r="AO46" s="20" t="b">
        <f t="shared" si="22"/>
        <v>0</v>
      </c>
      <c r="AP46" s="22"/>
      <c r="AQ46" s="20" t="b">
        <f t="shared" si="23"/>
        <v>0</v>
      </c>
      <c r="AR46" s="22"/>
      <c r="AS46" s="20" t="b">
        <f t="shared" si="24"/>
        <v>0</v>
      </c>
      <c r="AT46" s="22"/>
      <c r="AU46" s="20" t="b">
        <f t="shared" si="25"/>
        <v>0</v>
      </c>
      <c r="AV46" s="22"/>
      <c r="AW46" s="20" t="b">
        <f t="shared" si="26"/>
        <v>0</v>
      </c>
      <c r="AX46" s="22"/>
      <c r="AY46" s="20" t="b">
        <f t="shared" si="27"/>
        <v>0</v>
      </c>
      <c r="AZ46" s="22"/>
      <c r="BA46" s="20" t="b">
        <f t="shared" si="28"/>
        <v>0</v>
      </c>
      <c r="BB46" s="22"/>
      <c r="BC46" s="20" t="b">
        <f t="shared" si="29"/>
        <v>0</v>
      </c>
      <c r="BD46" s="22"/>
      <c r="BE46" s="20" t="b">
        <f t="shared" si="30"/>
        <v>0</v>
      </c>
      <c r="BF46" s="22"/>
      <c r="BG46" s="20" t="b">
        <f t="shared" si="0"/>
        <v>0</v>
      </c>
      <c r="BH46" s="20" t="str">
        <f t="shared" si="1"/>
        <v xml:space="preserve"> </v>
      </c>
      <c r="BI46" s="20"/>
      <c r="BJ46" s="20" t="b">
        <f t="shared" si="12"/>
        <v>0</v>
      </c>
      <c r="BK46" s="20" t="str">
        <f t="shared" si="2"/>
        <v xml:space="preserve"> </v>
      </c>
      <c r="BL46" s="20" t="str">
        <f t="shared" si="3"/>
        <v xml:space="preserve"> </v>
      </c>
      <c r="BM46" s="20" t="str">
        <f t="shared" si="4"/>
        <v/>
      </c>
      <c r="BN46" s="1498"/>
      <c r="BO46" s="1500"/>
    </row>
    <row r="47" spans="2:67" ht="63" customHeight="1" thickBot="1">
      <c r="B47" s="24"/>
      <c r="C47" s="21"/>
      <c r="D47" s="21"/>
      <c r="E47" s="32"/>
      <c r="F47" s="26"/>
      <c r="G47" s="26"/>
      <c r="H47" s="21"/>
      <c r="I47" s="18" t="b">
        <f t="shared" si="11"/>
        <v>0</v>
      </c>
      <c r="J47" s="22"/>
      <c r="K47" s="583" t="b">
        <f t="shared" si="5"/>
        <v>0</v>
      </c>
      <c r="L47" s="22"/>
      <c r="M47" s="41" t="b">
        <f t="shared" si="35"/>
        <v>0</v>
      </c>
      <c r="N47" s="22"/>
      <c r="O47" s="41" t="b">
        <f t="shared" si="32"/>
        <v>0</v>
      </c>
      <c r="P47" s="22"/>
      <c r="Q47" s="41" t="b">
        <f t="shared" si="34"/>
        <v>0</v>
      </c>
      <c r="R47" s="572" t="str">
        <f t="shared" si="33"/>
        <v xml:space="preserve">  </v>
      </c>
      <c r="S47" s="822" t="str">
        <f t="shared" si="31"/>
        <v xml:space="preserve"> </v>
      </c>
      <c r="T47" s="21"/>
      <c r="U47" s="20"/>
      <c r="V47" s="22"/>
      <c r="W47" s="20" t="b">
        <f t="shared" si="13"/>
        <v>0</v>
      </c>
      <c r="X47" s="22"/>
      <c r="Y47" s="20" t="b">
        <f t="shared" si="14"/>
        <v>0</v>
      </c>
      <c r="Z47" s="22"/>
      <c r="AA47" s="20" t="b">
        <f t="shared" si="15"/>
        <v>0</v>
      </c>
      <c r="AB47" s="22"/>
      <c r="AC47" s="20" t="b">
        <f t="shared" si="16"/>
        <v>0</v>
      </c>
      <c r="AD47" s="22"/>
      <c r="AE47" s="20" t="b">
        <f t="shared" si="17"/>
        <v>0</v>
      </c>
      <c r="AF47" s="22"/>
      <c r="AG47" s="20" t="b">
        <f t="shared" si="18"/>
        <v>0</v>
      </c>
      <c r="AH47" s="22"/>
      <c r="AI47" s="20" t="b">
        <f t="shared" si="19"/>
        <v>0</v>
      </c>
      <c r="AJ47" s="22"/>
      <c r="AK47" s="20" t="b">
        <f t="shared" si="20"/>
        <v>0</v>
      </c>
      <c r="AL47" s="22"/>
      <c r="AM47" s="20" t="b">
        <f t="shared" si="21"/>
        <v>0</v>
      </c>
      <c r="AN47" s="22"/>
      <c r="AO47" s="20" t="b">
        <f t="shared" si="22"/>
        <v>0</v>
      </c>
      <c r="AP47" s="22"/>
      <c r="AQ47" s="20" t="b">
        <f t="shared" si="23"/>
        <v>0</v>
      </c>
      <c r="AR47" s="22"/>
      <c r="AS47" s="20" t="b">
        <f t="shared" si="24"/>
        <v>0</v>
      </c>
      <c r="AT47" s="22"/>
      <c r="AU47" s="20" t="b">
        <f t="shared" si="25"/>
        <v>0</v>
      </c>
      <c r="AV47" s="22"/>
      <c r="AW47" s="20" t="b">
        <f t="shared" si="26"/>
        <v>0</v>
      </c>
      <c r="AX47" s="22"/>
      <c r="AY47" s="20" t="b">
        <f t="shared" si="27"/>
        <v>0</v>
      </c>
      <c r="AZ47" s="22"/>
      <c r="BA47" s="20" t="b">
        <f t="shared" si="28"/>
        <v>0</v>
      </c>
      <c r="BB47" s="22"/>
      <c r="BC47" s="20" t="b">
        <f t="shared" si="29"/>
        <v>0</v>
      </c>
      <c r="BD47" s="22"/>
      <c r="BE47" s="20" t="b">
        <f t="shared" si="30"/>
        <v>0</v>
      </c>
      <c r="BF47" s="22"/>
      <c r="BG47" s="20" t="b">
        <f t="shared" si="0"/>
        <v>0</v>
      </c>
      <c r="BH47" s="20" t="str">
        <f t="shared" si="1"/>
        <v xml:space="preserve"> </v>
      </c>
      <c r="BI47" s="20"/>
      <c r="BJ47" s="20" t="b">
        <f t="shared" si="12"/>
        <v>0</v>
      </c>
      <c r="BK47" s="20" t="str">
        <f t="shared" si="2"/>
        <v xml:space="preserve"> </v>
      </c>
      <c r="BL47" s="20" t="str">
        <f t="shared" si="3"/>
        <v xml:space="preserve"> </v>
      </c>
      <c r="BM47" s="20" t="str">
        <f t="shared" si="4"/>
        <v/>
      </c>
      <c r="BN47" s="1498"/>
      <c r="BO47" s="1500"/>
    </row>
    <row r="48" spans="2:67" ht="63" customHeight="1" thickBot="1">
      <c r="B48" s="24"/>
      <c r="C48" s="21"/>
      <c r="D48" s="21"/>
      <c r="E48" s="32"/>
      <c r="F48" s="26"/>
      <c r="G48" s="26"/>
      <c r="H48" s="21"/>
      <c r="I48" s="18" t="b">
        <f t="shared" si="11"/>
        <v>0</v>
      </c>
      <c r="J48" s="22"/>
      <c r="K48" s="583" t="b">
        <f t="shared" si="5"/>
        <v>0</v>
      </c>
      <c r="L48" s="22"/>
      <c r="M48" s="41" t="b">
        <f t="shared" si="35"/>
        <v>0</v>
      </c>
      <c r="N48" s="22"/>
      <c r="O48" s="41" t="b">
        <f t="shared" si="32"/>
        <v>0</v>
      </c>
      <c r="P48" s="22"/>
      <c r="Q48" s="41" t="b">
        <f t="shared" si="34"/>
        <v>0</v>
      </c>
      <c r="R48" s="572" t="str">
        <f t="shared" si="33"/>
        <v xml:space="preserve">  </v>
      </c>
      <c r="S48" s="822" t="str">
        <f t="shared" si="31"/>
        <v xml:space="preserve"> </v>
      </c>
      <c r="T48" s="21"/>
      <c r="U48" s="20"/>
      <c r="V48" s="22"/>
      <c r="W48" s="20" t="b">
        <f t="shared" si="13"/>
        <v>0</v>
      </c>
      <c r="X48" s="22"/>
      <c r="Y48" s="20" t="b">
        <f t="shared" si="14"/>
        <v>0</v>
      </c>
      <c r="Z48" s="22"/>
      <c r="AA48" s="20" t="b">
        <f t="shared" si="15"/>
        <v>0</v>
      </c>
      <c r="AB48" s="22"/>
      <c r="AC48" s="20" t="b">
        <f t="shared" si="16"/>
        <v>0</v>
      </c>
      <c r="AD48" s="22"/>
      <c r="AE48" s="20" t="b">
        <f t="shared" si="17"/>
        <v>0</v>
      </c>
      <c r="AF48" s="22"/>
      <c r="AG48" s="20" t="b">
        <f t="shared" si="18"/>
        <v>0</v>
      </c>
      <c r="AH48" s="22"/>
      <c r="AI48" s="20" t="b">
        <f t="shared" si="19"/>
        <v>0</v>
      </c>
      <c r="AJ48" s="22"/>
      <c r="AK48" s="20" t="b">
        <f t="shared" si="20"/>
        <v>0</v>
      </c>
      <c r="AL48" s="22"/>
      <c r="AM48" s="20" t="b">
        <f t="shared" si="21"/>
        <v>0</v>
      </c>
      <c r="AN48" s="22"/>
      <c r="AO48" s="20" t="b">
        <f t="shared" si="22"/>
        <v>0</v>
      </c>
      <c r="AP48" s="22"/>
      <c r="AQ48" s="20" t="b">
        <f t="shared" si="23"/>
        <v>0</v>
      </c>
      <c r="AR48" s="22"/>
      <c r="AS48" s="20" t="b">
        <f t="shared" si="24"/>
        <v>0</v>
      </c>
      <c r="AT48" s="22"/>
      <c r="AU48" s="20" t="b">
        <f t="shared" si="25"/>
        <v>0</v>
      </c>
      <c r="AV48" s="22"/>
      <c r="AW48" s="20" t="b">
        <f t="shared" si="26"/>
        <v>0</v>
      </c>
      <c r="AX48" s="22"/>
      <c r="AY48" s="20" t="b">
        <f t="shared" si="27"/>
        <v>0</v>
      </c>
      <c r="AZ48" s="22"/>
      <c r="BA48" s="20" t="b">
        <f t="shared" si="28"/>
        <v>0</v>
      </c>
      <c r="BB48" s="22"/>
      <c r="BC48" s="20" t="b">
        <f t="shared" si="29"/>
        <v>0</v>
      </c>
      <c r="BD48" s="22"/>
      <c r="BE48" s="20" t="b">
        <f t="shared" si="30"/>
        <v>0</v>
      </c>
      <c r="BF48" s="22"/>
      <c r="BG48" s="20" t="b">
        <f t="shared" si="0"/>
        <v>0</v>
      </c>
      <c r="BH48" s="20" t="str">
        <f t="shared" si="1"/>
        <v xml:space="preserve"> </v>
      </c>
      <c r="BI48" s="20"/>
      <c r="BJ48" s="20" t="b">
        <f t="shared" si="12"/>
        <v>0</v>
      </c>
      <c r="BK48" s="20" t="str">
        <f t="shared" si="2"/>
        <v xml:space="preserve"> </v>
      </c>
      <c r="BL48" s="20" t="str">
        <f t="shared" si="3"/>
        <v xml:space="preserve"> </v>
      </c>
      <c r="BM48" s="20" t="str">
        <f t="shared" si="4"/>
        <v/>
      </c>
      <c r="BN48" s="1498"/>
      <c r="BO48" s="1500"/>
    </row>
    <row r="49" spans="2:67" ht="63" customHeight="1">
      <c r="B49" s="24"/>
      <c r="C49" s="21"/>
      <c r="D49" s="21"/>
      <c r="E49" s="32"/>
      <c r="F49" s="26"/>
      <c r="G49" s="26"/>
      <c r="H49" s="21"/>
      <c r="I49" s="18" t="b">
        <f t="shared" si="11"/>
        <v>0</v>
      </c>
      <c r="J49" s="22"/>
      <c r="K49" s="583" t="b">
        <f t="shared" si="5"/>
        <v>0</v>
      </c>
      <c r="L49" s="22"/>
      <c r="M49" s="41" t="b">
        <f t="shared" si="35"/>
        <v>0</v>
      </c>
      <c r="N49" s="22"/>
      <c r="O49" s="41" t="b">
        <f t="shared" si="32"/>
        <v>0</v>
      </c>
      <c r="P49" s="22"/>
      <c r="Q49" s="41" t="b">
        <f t="shared" si="34"/>
        <v>0</v>
      </c>
      <c r="R49" s="572" t="str">
        <f t="shared" si="33"/>
        <v xml:space="preserve">  </v>
      </c>
      <c r="S49" s="822" t="str">
        <f t="shared" si="31"/>
        <v xml:space="preserve"> </v>
      </c>
      <c r="T49" s="21"/>
      <c r="U49" s="20"/>
      <c r="V49" s="22"/>
      <c r="W49" s="20" t="b">
        <f t="shared" si="13"/>
        <v>0</v>
      </c>
      <c r="X49" s="22"/>
      <c r="Y49" s="20" t="b">
        <f t="shared" si="14"/>
        <v>0</v>
      </c>
      <c r="Z49" s="22"/>
      <c r="AA49" s="20" t="b">
        <f t="shared" si="15"/>
        <v>0</v>
      </c>
      <c r="AB49" s="22"/>
      <c r="AC49" s="20" t="b">
        <f t="shared" si="16"/>
        <v>0</v>
      </c>
      <c r="AD49" s="22"/>
      <c r="AE49" s="20" t="b">
        <f t="shared" si="17"/>
        <v>0</v>
      </c>
      <c r="AF49" s="22"/>
      <c r="AG49" s="20" t="b">
        <f t="shared" si="18"/>
        <v>0</v>
      </c>
      <c r="AH49" s="22"/>
      <c r="AI49" s="20" t="b">
        <f t="shared" si="19"/>
        <v>0</v>
      </c>
      <c r="AJ49" s="22"/>
      <c r="AK49" s="20" t="b">
        <f t="shared" si="20"/>
        <v>0</v>
      </c>
      <c r="AL49" s="22"/>
      <c r="AM49" s="20" t="b">
        <f t="shared" si="21"/>
        <v>0</v>
      </c>
      <c r="AN49" s="22"/>
      <c r="AO49" s="20" t="b">
        <f t="shared" si="22"/>
        <v>0</v>
      </c>
      <c r="AP49" s="22"/>
      <c r="AQ49" s="20" t="b">
        <f t="shared" si="23"/>
        <v>0</v>
      </c>
      <c r="AR49" s="22"/>
      <c r="AS49" s="20" t="b">
        <f t="shared" si="24"/>
        <v>0</v>
      </c>
      <c r="AT49" s="22"/>
      <c r="AU49" s="20" t="b">
        <f t="shared" si="25"/>
        <v>0</v>
      </c>
      <c r="AV49" s="22"/>
      <c r="AW49" s="20" t="b">
        <f t="shared" si="26"/>
        <v>0</v>
      </c>
      <c r="AX49" s="22"/>
      <c r="AY49" s="20" t="b">
        <f t="shared" si="27"/>
        <v>0</v>
      </c>
      <c r="AZ49" s="22"/>
      <c r="BA49" s="20" t="b">
        <f t="shared" si="28"/>
        <v>0</v>
      </c>
      <c r="BB49" s="22"/>
      <c r="BC49" s="20" t="b">
        <f t="shared" si="29"/>
        <v>0</v>
      </c>
      <c r="BD49" s="22"/>
      <c r="BE49" s="20" t="b">
        <f t="shared" si="30"/>
        <v>0</v>
      </c>
      <c r="BF49" s="22"/>
      <c r="BG49" s="20" t="b">
        <f t="shared" si="0"/>
        <v>0</v>
      </c>
      <c r="BH49" s="20" t="str">
        <f t="shared" si="1"/>
        <v xml:space="preserve"> </v>
      </c>
      <c r="BI49" s="20"/>
      <c r="BJ49" s="20" t="b">
        <f t="shared" si="12"/>
        <v>0</v>
      </c>
      <c r="BK49" s="20" t="str">
        <f t="shared" si="2"/>
        <v xml:space="preserve"> </v>
      </c>
      <c r="BL49" s="20" t="str">
        <f t="shared" si="3"/>
        <v xml:space="preserve"> </v>
      </c>
      <c r="BM49" s="20" t="str">
        <f t="shared" si="4"/>
        <v/>
      </c>
      <c r="BN49" s="1498"/>
      <c r="BO49" s="1500"/>
    </row>
    <row r="50" spans="2:67" ht="63" customHeight="1">
      <c r="B50" s="24"/>
      <c r="C50" s="21"/>
      <c r="D50" s="21"/>
      <c r="E50" s="32"/>
      <c r="F50" s="26"/>
      <c r="G50" s="26"/>
      <c r="H50" s="21"/>
      <c r="I50" s="18" t="b">
        <f t="shared" si="11"/>
        <v>0</v>
      </c>
      <c r="J50" s="22"/>
      <c r="K50" s="18" t="b">
        <f t="shared" ref="K50:K89" si="36">IF(J50="Posible",3,IF(J50="Rara vez",1,IF(J50="Improbable",2,IF(J50="Probable",4,IF(J50="Casi seguro",5)))))</f>
        <v>0</v>
      </c>
      <c r="L50" s="22"/>
      <c r="M50" s="41" t="b">
        <f t="shared" si="35"/>
        <v>0</v>
      </c>
      <c r="N50" s="22"/>
      <c r="O50" s="41" t="b">
        <f t="shared" si="32"/>
        <v>0</v>
      </c>
      <c r="P50" s="22"/>
      <c r="Q50" s="41" t="b">
        <f t="shared" si="34"/>
        <v>0</v>
      </c>
      <c r="R50" s="572" t="str">
        <f t="shared" si="33"/>
        <v xml:space="preserve">  </v>
      </c>
      <c r="S50" s="822" t="str">
        <f t="shared" si="31"/>
        <v xml:space="preserve"> </v>
      </c>
      <c r="T50" s="21"/>
      <c r="U50" s="20"/>
      <c r="V50" s="22"/>
      <c r="W50" s="20" t="b">
        <f t="shared" si="13"/>
        <v>0</v>
      </c>
      <c r="X50" s="22"/>
      <c r="Y50" s="20" t="b">
        <f t="shared" si="14"/>
        <v>0</v>
      </c>
      <c r="Z50" s="22"/>
      <c r="AA50" s="20" t="b">
        <f t="shared" si="15"/>
        <v>0</v>
      </c>
      <c r="AB50" s="22"/>
      <c r="AC50" s="20" t="b">
        <f t="shared" si="16"/>
        <v>0</v>
      </c>
      <c r="AD50" s="22"/>
      <c r="AE50" s="20" t="b">
        <f t="shared" si="17"/>
        <v>0</v>
      </c>
      <c r="AF50" s="22"/>
      <c r="AG50" s="20" t="b">
        <f t="shared" si="18"/>
        <v>0</v>
      </c>
      <c r="AH50" s="22"/>
      <c r="AI50" s="20" t="b">
        <f t="shared" si="19"/>
        <v>0</v>
      </c>
      <c r="AJ50" s="22"/>
      <c r="AK50" s="20" t="b">
        <f t="shared" si="20"/>
        <v>0</v>
      </c>
      <c r="AL50" s="22"/>
      <c r="AM50" s="20" t="b">
        <f t="shared" si="21"/>
        <v>0</v>
      </c>
      <c r="AN50" s="22"/>
      <c r="AO50" s="20" t="b">
        <f t="shared" si="22"/>
        <v>0</v>
      </c>
      <c r="AP50" s="22"/>
      <c r="AQ50" s="20" t="b">
        <f t="shared" si="23"/>
        <v>0</v>
      </c>
      <c r="AR50" s="22"/>
      <c r="AS50" s="20" t="b">
        <f t="shared" si="24"/>
        <v>0</v>
      </c>
      <c r="AT50" s="22"/>
      <c r="AU50" s="20" t="b">
        <f t="shared" si="25"/>
        <v>0</v>
      </c>
      <c r="AV50" s="22"/>
      <c r="AW50" s="20" t="b">
        <f t="shared" si="26"/>
        <v>0</v>
      </c>
      <c r="AX50" s="22"/>
      <c r="AY50" s="20" t="b">
        <f t="shared" si="27"/>
        <v>0</v>
      </c>
      <c r="AZ50" s="22"/>
      <c r="BA50" s="20" t="b">
        <f t="shared" si="28"/>
        <v>0</v>
      </c>
      <c r="BB50" s="22"/>
      <c r="BC50" s="20" t="b">
        <f t="shared" si="29"/>
        <v>0</v>
      </c>
      <c r="BD50" s="22"/>
      <c r="BE50" s="20" t="b">
        <f t="shared" si="30"/>
        <v>0</v>
      </c>
      <c r="BF50" s="22"/>
      <c r="BG50" s="20" t="b">
        <f t="shared" si="0"/>
        <v>0</v>
      </c>
      <c r="BH50" s="20" t="str">
        <f t="shared" si="1"/>
        <v xml:space="preserve"> </v>
      </c>
      <c r="BI50" s="20"/>
      <c r="BJ50" s="20" t="b">
        <f t="shared" si="12"/>
        <v>0</v>
      </c>
      <c r="BK50" s="20" t="str">
        <f t="shared" si="2"/>
        <v xml:space="preserve"> </v>
      </c>
      <c r="BL50" s="20" t="str">
        <f t="shared" si="3"/>
        <v xml:space="preserve"> </v>
      </c>
      <c r="BM50" s="20" t="str">
        <f t="shared" si="4"/>
        <v/>
      </c>
      <c r="BN50" s="1498"/>
      <c r="BO50" s="1500"/>
    </row>
    <row r="51" spans="2:67" ht="63" customHeight="1">
      <c r="B51" s="24"/>
      <c r="C51" s="21"/>
      <c r="D51" s="21"/>
      <c r="E51" s="32"/>
      <c r="F51" s="26"/>
      <c r="G51" s="26"/>
      <c r="H51" s="21"/>
      <c r="I51" s="18" t="b">
        <f t="shared" si="11"/>
        <v>0</v>
      </c>
      <c r="J51" s="22"/>
      <c r="K51" s="18" t="b">
        <f t="shared" si="36"/>
        <v>0</v>
      </c>
      <c r="L51" s="22"/>
      <c r="M51" s="41" t="b">
        <f t="shared" si="35"/>
        <v>0</v>
      </c>
      <c r="N51" s="22"/>
      <c r="O51" s="41" t="b">
        <f t="shared" si="32"/>
        <v>0</v>
      </c>
      <c r="P51" s="22"/>
      <c r="Q51" s="41" t="b">
        <f t="shared" si="34"/>
        <v>0</v>
      </c>
      <c r="R51" s="572" t="str">
        <f t="shared" si="33"/>
        <v xml:space="preserve">  </v>
      </c>
      <c r="S51" s="822" t="str">
        <f t="shared" si="31"/>
        <v xml:space="preserve"> </v>
      </c>
      <c r="T51" s="21"/>
      <c r="U51" s="20"/>
      <c r="V51" s="22"/>
      <c r="W51" s="20" t="b">
        <f t="shared" si="13"/>
        <v>0</v>
      </c>
      <c r="X51" s="22"/>
      <c r="Y51" s="20" t="b">
        <f t="shared" si="14"/>
        <v>0</v>
      </c>
      <c r="Z51" s="22"/>
      <c r="AA51" s="20" t="b">
        <f t="shared" si="15"/>
        <v>0</v>
      </c>
      <c r="AB51" s="22"/>
      <c r="AC51" s="20" t="b">
        <f t="shared" si="16"/>
        <v>0</v>
      </c>
      <c r="AD51" s="22"/>
      <c r="AE51" s="20" t="b">
        <f t="shared" si="17"/>
        <v>0</v>
      </c>
      <c r="AF51" s="22"/>
      <c r="AG51" s="20" t="b">
        <f t="shared" si="18"/>
        <v>0</v>
      </c>
      <c r="AH51" s="22"/>
      <c r="AI51" s="20" t="b">
        <f t="shared" si="19"/>
        <v>0</v>
      </c>
      <c r="AJ51" s="22"/>
      <c r="AK51" s="20" t="b">
        <f t="shared" si="20"/>
        <v>0</v>
      </c>
      <c r="AL51" s="22"/>
      <c r="AM51" s="20" t="b">
        <f t="shared" si="21"/>
        <v>0</v>
      </c>
      <c r="AN51" s="22"/>
      <c r="AO51" s="20" t="b">
        <f t="shared" si="22"/>
        <v>0</v>
      </c>
      <c r="AP51" s="22"/>
      <c r="AQ51" s="20" t="b">
        <f t="shared" si="23"/>
        <v>0</v>
      </c>
      <c r="AR51" s="22"/>
      <c r="AS51" s="20" t="b">
        <f t="shared" si="24"/>
        <v>0</v>
      </c>
      <c r="AT51" s="22"/>
      <c r="AU51" s="20" t="b">
        <f t="shared" si="25"/>
        <v>0</v>
      </c>
      <c r="AV51" s="22"/>
      <c r="AW51" s="20" t="b">
        <f t="shared" si="26"/>
        <v>0</v>
      </c>
      <c r="AX51" s="22"/>
      <c r="AY51" s="20" t="b">
        <f t="shared" si="27"/>
        <v>0</v>
      </c>
      <c r="AZ51" s="22"/>
      <c r="BA51" s="20" t="b">
        <f t="shared" si="28"/>
        <v>0</v>
      </c>
      <c r="BB51" s="22"/>
      <c r="BC51" s="20" t="b">
        <f t="shared" si="29"/>
        <v>0</v>
      </c>
      <c r="BD51" s="22"/>
      <c r="BE51" s="20" t="b">
        <f t="shared" si="30"/>
        <v>0</v>
      </c>
      <c r="BF51" s="22"/>
      <c r="BG51" s="20" t="b">
        <f t="shared" si="0"/>
        <v>0</v>
      </c>
      <c r="BH51" s="20" t="str">
        <f t="shared" si="1"/>
        <v xml:space="preserve"> </v>
      </c>
      <c r="BI51" s="20"/>
      <c r="BJ51" s="20" t="b">
        <f t="shared" si="12"/>
        <v>0</v>
      </c>
      <c r="BK51" s="20" t="str">
        <f t="shared" si="2"/>
        <v xml:space="preserve"> </v>
      </c>
      <c r="BL51" s="20" t="str">
        <f t="shared" si="3"/>
        <v xml:space="preserve"> </v>
      </c>
      <c r="BM51" s="20" t="str">
        <f t="shared" si="4"/>
        <v/>
      </c>
      <c r="BN51" s="1498"/>
      <c r="BO51" s="1500"/>
    </row>
    <row r="52" spans="2:67" ht="63" customHeight="1">
      <c r="B52" s="24"/>
      <c r="C52" s="21"/>
      <c r="D52" s="21"/>
      <c r="E52" s="32"/>
      <c r="F52" s="26"/>
      <c r="G52" s="26"/>
      <c r="H52" s="21"/>
      <c r="I52" s="18" t="b">
        <f t="shared" si="11"/>
        <v>0</v>
      </c>
      <c r="J52" s="22"/>
      <c r="K52" s="18" t="b">
        <f t="shared" si="36"/>
        <v>0</v>
      </c>
      <c r="L52" s="22"/>
      <c r="M52" s="41" t="b">
        <f t="shared" si="35"/>
        <v>0</v>
      </c>
      <c r="N52" s="22"/>
      <c r="O52" s="41" t="b">
        <f t="shared" si="32"/>
        <v>0</v>
      </c>
      <c r="P52" s="22"/>
      <c r="Q52" s="41" t="b">
        <f t="shared" si="34"/>
        <v>0</v>
      </c>
      <c r="R52" s="572" t="str">
        <f t="shared" si="33"/>
        <v xml:space="preserve">  </v>
      </c>
      <c r="S52" s="822" t="str">
        <f t="shared" si="31"/>
        <v xml:space="preserve"> </v>
      </c>
      <c r="T52" s="21"/>
      <c r="U52" s="20"/>
      <c r="V52" s="22"/>
      <c r="W52" s="20" t="b">
        <f t="shared" si="13"/>
        <v>0</v>
      </c>
      <c r="X52" s="22"/>
      <c r="Y52" s="20" t="b">
        <f t="shared" si="14"/>
        <v>0</v>
      </c>
      <c r="Z52" s="22"/>
      <c r="AA52" s="20" t="b">
        <f t="shared" si="15"/>
        <v>0</v>
      </c>
      <c r="AB52" s="22"/>
      <c r="AC52" s="20" t="b">
        <f t="shared" si="16"/>
        <v>0</v>
      </c>
      <c r="AD52" s="22"/>
      <c r="AE52" s="20" t="b">
        <f t="shared" si="17"/>
        <v>0</v>
      </c>
      <c r="AF52" s="22"/>
      <c r="AG52" s="20" t="b">
        <f t="shared" si="18"/>
        <v>0</v>
      </c>
      <c r="AH52" s="22"/>
      <c r="AI52" s="20" t="b">
        <f t="shared" si="19"/>
        <v>0</v>
      </c>
      <c r="AJ52" s="22"/>
      <c r="AK52" s="20" t="b">
        <f t="shared" si="20"/>
        <v>0</v>
      </c>
      <c r="AL52" s="22"/>
      <c r="AM52" s="20" t="b">
        <f t="shared" si="21"/>
        <v>0</v>
      </c>
      <c r="AN52" s="22"/>
      <c r="AO52" s="20" t="b">
        <f t="shared" si="22"/>
        <v>0</v>
      </c>
      <c r="AP52" s="22"/>
      <c r="AQ52" s="20" t="b">
        <f t="shared" si="23"/>
        <v>0</v>
      </c>
      <c r="AR52" s="22"/>
      <c r="AS52" s="20" t="b">
        <f t="shared" si="24"/>
        <v>0</v>
      </c>
      <c r="AT52" s="22"/>
      <c r="AU52" s="20" t="b">
        <f t="shared" si="25"/>
        <v>0</v>
      </c>
      <c r="AV52" s="22"/>
      <c r="AW52" s="20" t="b">
        <f t="shared" si="26"/>
        <v>0</v>
      </c>
      <c r="AX52" s="22"/>
      <c r="AY52" s="20" t="b">
        <f t="shared" si="27"/>
        <v>0</v>
      </c>
      <c r="AZ52" s="22"/>
      <c r="BA52" s="20" t="b">
        <f t="shared" si="28"/>
        <v>0</v>
      </c>
      <c r="BB52" s="22"/>
      <c r="BC52" s="20" t="b">
        <f t="shared" si="29"/>
        <v>0</v>
      </c>
      <c r="BD52" s="22"/>
      <c r="BE52" s="20" t="b">
        <f t="shared" si="30"/>
        <v>0</v>
      </c>
      <c r="BF52" s="22"/>
      <c r="BG52" s="20" t="b">
        <f t="shared" si="0"/>
        <v>0</v>
      </c>
      <c r="BH52" s="20" t="str">
        <f t="shared" si="1"/>
        <v xml:space="preserve"> </v>
      </c>
      <c r="BI52" s="20"/>
      <c r="BJ52" s="20" t="b">
        <f t="shared" si="12"/>
        <v>0</v>
      </c>
      <c r="BK52" s="20" t="str">
        <f t="shared" si="2"/>
        <v xml:space="preserve"> </v>
      </c>
      <c r="BL52" s="20" t="str">
        <f t="shared" si="3"/>
        <v xml:space="preserve"> </v>
      </c>
      <c r="BM52" s="20" t="str">
        <f t="shared" si="4"/>
        <v/>
      </c>
      <c r="BN52" s="1498"/>
      <c r="BO52" s="1500"/>
    </row>
    <row r="53" spans="2:67" ht="63" customHeight="1">
      <c r="B53" s="24"/>
      <c r="C53" s="21"/>
      <c r="D53" s="21"/>
      <c r="E53" s="32"/>
      <c r="F53" s="26"/>
      <c r="G53" s="26"/>
      <c r="H53" s="21"/>
      <c r="I53" s="18" t="b">
        <f t="shared" si="11"/>
        <v>0</v>
      </c>
      <c r="J53" s="22"/>
      <c r="K53" s="18" t="b">
        <f t="shared" si="36"/>
        <v>0</v>
      </c>
      <c r="L53" s="22"/>
      <c r="M53" s="41" t="b">
        <f t="shared" si="35"/>
        <v>0</v>
      </c>
      <c r="N53" s="22"/>
      <c r="O53" s="41" t="b">
        <f t="shared" si="32"/>
        <v>0</v>
      </c>
      <c r="P53" s="22"/>
      <c r="Q53" s="41" t="b">
        <f t="shared" si="34"/>
        <v>0</v>
      </c>
      <c r="R53" s="572" t="str">
        <f t="shared" si="33"/>
        <v xml:space="preserve">  </v>
      </c>
      <c r="S53" s="822" t="str">
        <f t="shared" si="31"/>
        <v xml:space="preserve"> </v>
      </c>
      <c r="T53" s="21"/>
      <c r="U53" s="20"/>
      <c r="V53" s="22"/>
      <c r="W53" s="20" t="b">
        <f t="shared" si="13"/>
        <v>0</v>
      </c>
      <c r="X53" s="22"/>
      <c r="Y53" s="20" t="b">
        <f t="shared" si="14"/>
        <v>0</v>
      </c>
      <c r="Z53" s="22"/>
      <c r="AA53" s="20" t="b">
        <f t="shared" si="15"/>
        <v>0</v>
      </c>
      <c r="AB53" s="22"/>
      <c r="AC53" s="20" t="b">
        <f t="shared" si="16"/>
        <v>0</v>
      </c>
      <c r="AD53" s="22"/>
      <c r="AE53" s="20" t="b">
        <f t="shared" si="17"/>
        <v>0</v>
      </c>
      <c r="AF53" s="22"/>
      <c r="AG53" s="20" t="b">
        <f t="shared" si="18"/>
        <v>0</v>
      </c>
      <c r="AH53" s="22"/>
      <c r="AI53" s="20" t="b">
        <f t="shared" si="19"/>
        <v>0</v>
      </c>
      <c r="AJ53" s="22"/>
      <c r="AK53" s="20" t="b">
        <f t="shared" si="20"/>
        <v>0</v>
      </c>
      <c r="AL53" s="22"/>
      <c r="AM53" s="20" t="b">
        <f t="shared" si="21"/>
        <v>0</v>
      </c>
      <c r="AN53" s="22"/>
      <c r="AO53" s="20" t="b">
        <f t="shared" si="22"/>
        <v>0</v>
      </c>
      <c r="AP53" s="22"/>
      <c r="AQ53" s="20" t="b">
        <f t="shared" si="23"/>
        <v>0</v>
      </c>
      <c r="AR53" s="22"/>
      <c r="AS53" s="20" t="b">
        <f t="shared" si="24"/>
        <v>0</v>
      </c>
      <c r="AT53" s="22"/>
      <c r="AU53" s="20" t="b">
        <f t="shared" si="25"/>
        <v>0</v>
      </c>
      <c r="AV53" s="22"/>
      <c r="AW53" s="20" t="b">
        <f t="shared" si="26"/>
        <v>0</v>
      </c>
      <c r="AX53" s="22"/>
      <c r="AY53" s="20" t="b">
        <f t="shared" si="27"/>
        <v>0</v>
      </c>
      <c r="AZ53" s="22"/>
      <c r="BA53" s="20" t="b">
        <f t="shared" si="28"/>
        <v>0</v>
      </c>
      <c r="BB53" s="22"/>
      <c r="BC53" s="20" t="b">
        <f t="shared" si="29"/>
        <v>0</v>
      </c>
      <c r="BD53" s="22"/>
      <c r="BE53" s="20" t="b">
        <f t="shared" si="30"/>
        <v>0</v>
      </c>
      <c r="BF53" s="22"/>
      <c r="BG53" s="20" t="b">
        <f t="shared" si="0"/>
        <v>0</v>
      </c>
      <c r="BH53" s="20" t="str">
        <f t="shared" si="1"/>
        <v xml:space="preserve"> </v>
      </c>
      <c r="BI53" s="20"/>
      <c r="BJ53" s="20" t="b">
        <f t="shared" si="12"/>
        <v>0</v>
      </c>
      <c r="BK53" s="20" t="str">
        <f t="shared" si="2"/>
        <v xml:space="preserve"> </v>
      </c>
      <c r="BL53" s="20" t="str">
        <f t="shared" si="3"/>
        <v xml:space="preserve"> </v>
      </c>
      <c r="BM53" s="20" t="str">
        <f t="shared" si="4"/>
        <v/>
      </c>
      <c r="BN53" s="1498"/>
      <c r="BO53" s="1500"/>
    </row>
    <row r="54" spans="2:67" ht="63" customHeight="1">
      <c r="B54" s="24"/>
      <c r="C54" s="21"/>
      <c r="D54" s="21"/>
      <c r="E54" s="32"/>
      <c r="F54" s="26"/>
      <c r="G54" s="26"/>
      <c r="H54" s="21"/>
      <c r="I54" s="18" t="b">
        <f t="shared" si="11"/>
        <v>0</v>
      </c>
      <c r="J54" s="22"/>
      <c r="K54" s="18" t="b">
        <f t="shared" si="36"/>
        <v>0</v>
      </c>
      <c r="L54" s="22"/>
      <c r="M54" s="41" t="b">
        <f t="shared" si="35"/>
        <v>0</v>
      </c>
      <c r="N54" s="22"/>
      <c r="O54" s="41" t="b">
        <f t="shared" si="32"/>
        <v>0</v>
      </c>
      <c r="P54" s="22"/>
      <c r="Q54" s="41" t="b">
        <f t="shared" si="34"/>
        <v>0</v>
      </c>
      <c r="R54" s="572" t="str">
        <f t="shared" si="33"/>
        <v xml:space="preserve">  </v>
      </c>
      <c r="S54" s="822" t="str">
        <f t="shared" si="31"/>
        <v xml:space="preserve"> </v>
      </c>
      <c r="T54" s="21"/>
      <c r="U54" s="20"/>
      <c r="V54" s="22"/>
      <c r="W54" s="20" t="b">
        <f t="shared" si="13"/>
        <v>0</v>
      </c>
      <c r="X54" s="22"/>
      <c r="Y54" s="20" t="b">
        <f t="shared" si="14"/>
        <v>0</v>
      </c>
      <c r="Z54" s="22"/>
      <c r="AA54" s="20" t="b">
        <f t="shared" si="15"/>
        <v>0</v>
      </c>
      <c r="AB54" s="22"/>
      <c r="AC54" s="20" t="b">
        <f t="shared" si="16"/>
        <v>0</v>
      </c>
      <c r="AD54" s="22"/>
      <c r="AE54" s="20" t="b">
        <f t="shared" si="17"/>
        <v>0</v>
      </c>
      <c r="AF54" s="22"/>
      <c r="AG54" s="20" t="b">
        <f t="shared" si="18"/>
        <v>0</v>
      </c>
      <c r="AH54" s="22"/>
      <c r="AI54" s="20" t="b">
        <f t="shared" si="19"/>
        <v>0</v>
      </c>
      <c r="AJ54" s="22"/>
      <c r="AK54" s="20" t="b">
        <f t="shared" si="20"/>
        <v>0</v>
      </c>
      <c r="AL54" s="22"/>
      <c r="AM54" s="20" t="b">
        <f t="shared" si="21"/>
        <v>0</v>
      </c>
      <c r="AN54" s="22"/>
      <c r="AO54" s="20" t="b">
        <f t="shared" si="22"/>
        <v>0</v>
      </c>
      <c r="AP54" s="22"/>
      <c r="AQ54" s="20" t="b">
        <f t="shared" si="23"/>
        <v>0</v>
      </c>
      <c r="AR54" s="22"/>
      <c r="AS54" s="20" t="b">
        <f t="shared" si="24"/>
        <v>0</v>
      </c>
      <c r="AT54" s="22"/>
      <c r="AU54" s="20" t="b">
        <f t="shared" si="25"/>
        <v>0</v>
      </c>
      <c r="AV54" s="22"/>
      <c r="AW54" s="20" t="b">
        <f t="shared" si="26"/>
        <v>0</v>
      </c>
      <c r="AX54" s="22"/>
      <c r="AY54" s="20" t="b">
        <f t="shared" si="27"/>
        <v>0</v>
      </c>
      <c r="AZ54" s="22"/>
      <c r="BA54" s="20" t="b">
        <f t="shared" si="28"/>
        <v>0</v>
      </c>
      <c r="BB54" s="22"/>
      <c r="BC54" s="20" t="b">
        <f t="shared" si="29"/>
        <v>0</v>
      </c>
      <c r="BD54" s="22"/>
      <c r="BE54" s="20" t="b">
        <f t="shared" si="30"/>
        <v>0</v>
      </c>
      <c r="BF54" s="22"/>
      <c r="BG54" s="20" t="b">
        <f t="shared" si="0"/>
        <v>0</v>
      </c>
      <c r="BH54" s="20" t="str">
        <f t="shared" si="1"/>
        <v xml:space="preserve"> </v>
      </c>
      <c r="BI54" s="20"/>
      <c r="BJ54" s="20" t="b">
        <f t="shared" si="12"/>
        <v>0</v>
      </c>
      <c r="BK54" s="20" t="str">
        <f t="shared" si="2"/>
        <v xml:space="preserve"> </v>
      </c>
      <c r="BL54" s="20" t="str">
        <f t="shared" si="3"/>
        <v xml:space="preserve"> </v>
      </c>
      <c r="BM54" s="20" t="str">
        <f t="shared" si="4"/>
        <v/>
      </c>
      <c r="BN54" s="1498"/>
      <c r="BO54" s="1500"/>
    </row>
    <row r="55" spans="2:67" ht="63" customHeight="1">
      <c r="B55" s="24"/>
      <c r="C55" s="21"/>
      <c r="D55" s="21"/>
      <c r="E55" s="32"/>
      <c r="F55" s="26"/>
      <c r="G55" s="26"/>
      <c r="H55" s="21"/>
      <c r="I55" s="18" t="b">
        <f t="shared" si="11"/>
        <v>0</v>
      </c>
      <c r="J55" s="22"/>
      <c r="K55" s="18" t="b">
        <f t="shared" si="36"/>
        <v>0</v>
      </c>
      <c r="L55" s="22"/>
      <c r="M55" s="41" t="b">
        <f t="shared" si="35"/>
        <v>0</v>
      </c>
      <c r="N55" s="22"/>
      <c r="O55" s="41" t="b">
        <f t="shared" si="32"/>
        <v>0</v>
      </c>
      <c r="P55" s="22"/>
      <c r="Q55" s="41" t="b">
        <f t="shared" si="34"/>
        <v>0</v>
      </c>
      <c r="R55" s="572" t="str">
        <f t="shared" si="33"/>
        <v xml:space="preserve">  </v>
      </c>
      <c r="S55" s="822" t="str">
        <f t="shared" si="31"/>
        <v xml:space="preserve"> </v>
      </c>
      <c r="T55" s="21"/>
      <c r="U55" s="20"/>
      <c r="V55" s="22"/>
      <c r="W55" s="20" t="b">
        <f t="shared" si="13"/>
        <v>0</v>
      </c>
      <c r="X55" s="22"/>
      <c r="Y55" s="20" t="b">
        <f t="shared" si="14"/>
        <v>0</v>
      </c>
      <c r="Z55" s="22"/>
      <c r="AA55" s="20" t="b">
        <f t="shared" si="15"/>
        <v>0</v>
      </c>
      <c r="AB55" s="22"/>
      <c r="AC55" s="20" t="b">
        <f t="shared" si="16"/>
        <v>0</v>
      </c>
      <c r="AD55" s="22"/>
      <c r="AE55" s="20" t="b">
        <f t="shared" si="17"/>
        <v>0</v>
      </c>
      <c r="AF55" s="22"/>
      <c r="AG55" s="20" t="b">
        <f t="shared" si="18"/>
        <v>0</v>
      </c>
      <c r="AH55" s="22"/>
      <c r="AI55" s="20" t="b">
        <f t="shared" si="19"/>
        <v>0</v>
      </c>
      <c r="AJ55" s="22"/>
      <c r="AK55" s="20" t="b">
        <f t="shared" si="20"/>
        <v>0</v>
      </c>
      <c r="AL55" s="22"/>
      <c r="AM55" s="20" t="b">
        <f t="shared" si="21"/>
        <v>0</v>
      </c>
      <c r="AN55" s="22"/>
      <c r="AO55" s="20" t="b">
        <f t="shared" si="22"/>
        <v>0</v>
      </c>
      <c r="AP55" s="22"/>
      <c r="AQ55" s="20" t="b">
        <f t="shared" si="23"/>
        <v>0</v>
      </c>
      <c r="AR55" s="22"/>
      <c r="AS55" s="20" t="b">
        <f t="shared" si="24"/>
        <v>0</v>
      </c>
      <c r="AT55" s="22"/>
      <c r="AU55" s="20" t="b">
        <f t="shared" si="25"/>
        <v>0</v>
      </c>
      <c r="AV55" s="22"/>
      <c r="AW55" s="20" t="b">
        <f t="shared" si="26"/>
        <v>0</v>
      </c>
      <c r="AX55" s="22"/>
      <c r="AY55" s="20" t="b">
        <f t="shared" si="27"/>
        <v>0</v>
      </c>
      <c r="AZ55" s="22"/>
      <c r="BA55" s="20" t="b">
        <f t="shared" si="28"/>
        <v>0</v>
      </c>
      <c r="BB55" s="22"/>
      <c r="BC55" s="20" t="b">
        <f t="shared" si="29"/>
        <v>0</v>
      </c>
      <c r="BD55" s="22"/>
      <c r="BE55" s="20" t="b">
        <f t="shared" si="30"/>
        <v>0</v>
      </c>
      <c r="BF55" s="22"/>
      <c r="BG55" s="20" t="b">
        <f t="shared" si="0"/>
        <v>0</v>
      </c>
      <c r="BH55" s="20" t="str">
        <f t="shared" si="1"/>
        <v xml:space="preserve"> </v>
      </c>
      <c r="BI55" s="20"/>
      <c r="BJ55" s="20" t="b">
        <f t="shared" si="12"/>
        <v>0</v>
      </c>
      <c r="BK55" s="20" t="str">
        <f t="shared" si="2"/>
        <v xml:space="preserve"> </v>
      </c>
      <c r="BL55" s="20" t="str">
        <f t="shared" si="3"/>
        <v xml:space="preserve"> </v>
      </c>
      <c r="BM55" s="20" t="str">
        <f t="shared" si="4"/>
        <v/>
      </c>
      <c r="BN55" s="1498"/>
      <c r="BO55" s="1500"/>
    </row>
    <row r="56" spans="2:67" ht="63" customHeight="1">
      <c r="B56" s="24"/>
      <c r="C56" s="21"/>
      <c r="D56" s="21"/>
      <c r="E56" s="32"/>
      <c r="F56" s="26"/>
      <c r="G56" s="26"/>
      <c r="H56" s="21"/>
      <c r="I56" s="18" t="b">
        <f t="shared" si="11"/>
        <v>0</v>
      </c>
      <c r="J56" s="22"/>
      <c r="K56" s="18" t="b">
        <f t="shared" si="36"/>
        <v>0</v>
      </c>
      <c r="L56" s="22"/>
      <c r="M56" s="41" t="b">
        <f t="shared" si="35"/>
        <v>0</v>
      </c>
      <c r="N56" s="22"/>
      <c r="O56" s="41" t="b">
        <f t="shared" si="32"/>
        <v>0</v>
      </c>
      <c r="P56" s="22"/>
      <c r="Q56" s="41" t="b">
        <f t="shared" si="34"/>
        <v>0</v>
      </c>
      <c r="R56" s="572" t="str">
        <f t="shared" si="33"/>
        <v xml:space="preserve">  </v>
      </c>
      <c r="S56" s="822" t="str">
        <f t="shared" si="31"/>
        <v xml:space="preserve"> </v>
      </c>
      <c r="T56" s="21"/>
      <c r="U56" s="20"/>
      <c r="V56" s="22"/>
      <c r="W56" s="20" t="b">
        <f t="shared" si="13"/>
        <v>0</v>
      </c>
      <c r="X56" s="22"/>
      <c r="Y56" s="20" t="b">
        <f t="shared" si="14"/>
        <v>0</v>
      </c>
      <c r="Z56" s="22"/>
      <c r="AA56" s="20" t="b">
        <f t="shared" si="15"/>
        <v>0</v>
      </c>
      <c r="AB56" s="22"/>
      <c r="AC56" s="20" t="b">
        <f t="shared" si="16"/>
        <v>0</v>
      </c>
      <c r="AD56" s="22"/>
      <c r="AE56" s="20" t="b">
        <f t="shared" si="17"/>
        <v>0</v>
      </c>
      <c r="AF56" s="22"/>
      <c r="AG56" s="20" t="b">
        <f t="shared" si="18"/>
        <v>0</v>
      </c>
      <c r="AH56" s="22"/>
      <c r="AI56" s="20" t="b">
        <f t="shared" si="19"/>
        <v>0</v>
      </c>
      <c r="AJ56" s="22"/>
      <c r="AK56" s="20" t="b">
        <f t="shared" si="20"/>
        <v>0</v>
      </c>
      <c r="AL56" s="22"/>
      <c r="AM56" s="20" t="b">
        <f t="shared" si="21"/>
        <v>0</v>
      </c>
      <c r="AN56" s="22"/>
      <c r="AO56" s="20" t="b">
        <f t="shared" si="22"/>
        <v>0</v>
      </c>
      <c r="AP56" s="22"/>
      <c r="AQ56" s="20" t="b">
        <f t="shared" si="23"/>
        <v>0</v>
      </c>
      <c r="AR56" s="22"/>
      <c r="AS56" s="20" t="b">
        <f t="shared" si="24"/>
        <v>0</v>
      </c>
      <c r="AT56" s="22"/>
      <c r="AU56" s="20" t="b">
        <f t="shared" si="25"/>
        <v>0</v>
      </c>
      <c r="AV56" s="22"/>
      <c r="AW56" s="20" t="b">
        <f t="shared" si="26"/>
        <v>0</v>
      </c>
      <c r="AX56" s="22"/>
      <c r="AY56" s="20" t="b">
        <f t="shared" si="27"/>
        <v>0</v>
      </c>
      <c r="AZ56" s="22"/>
      <c r="BA56" s="20" t="b">
        <f t="shared" si="28"/>
        <v>0</v>
      </c>
      <c r="BB56" s="22"/>
      <c r="BC56" s="20" t="b">
        <f t="shared" si="29"/>
        <v>0</v>
      </c>
      <c r="BD56" s="22"/>
      <c r="BE56" s="20" t="b">
        <f t="shared" si="30"/>
        <v>0</v>
      </c>
      <c r="BF56" s="22"/>
      <c r="BG56" s="20" t="b">
        <f t="shared" si="0"/>
        <v>0</v>
      </c>
      <c r="BH56" s="20" t="str">
        <f t="shared" si="1"/>
        <v xml:space="preserve"> </v>
      </c>
      <c r="BI56" s="20"/>
      <c r="BJ56" s="20" t="b">
        <f t="shared" si="12"/>
        <v>0</v>
      </c>
      <c r="BK56" s="20" t="str">
        <f t="shared" si="2"/>
        <v xml:space="preserve"> </v>
      </c>
      <c r="BL56" s="20" t="str">
        <f t="shared" si="3"/>
        <v xml:space="preserve"> </v>
      </c>
      <c r="BM56" s="20" t="str">
        <f t="shared" si="4"/>
        <v/>
      </c>
      <c r="BN56" s="1498"/>
      <c r="BO56" s="1500"/>
    </row>
    <row r="57" spans="2:67" ht="63" customHeight="1">
      <c r="B57" s="24"/>
      <c r="C57" s="21"/>
      <c r="D57" s="21"/>
      <c r="E57" s="32"/>
      <c r="F57" s="26"/>
      <c r="G57" s="26"/>
      <c r="H57" s="21"/>
      <c r="I57" s="18" t="b">
        <f t="shared" si="11"/>
        <v>0</v>
      </c>
      <c r="J57" s="22"/>
      <c r="K57" s="18" t="b">
        <f t="shared" si="36"/>
        <v>0</v>
      </c>
      <c r="L57" s="22"/>
      <c r="M57" s="41" t="b">
        <f t="shared" si="35"/>
        <v>0</v>
      </c>
      <c r="N57" s="22"/>
      <c r="O57" s="41" t="b">
        <f t="shared" si="32"/>
        <v>0</v>
      </c>
      <c r="P57" s="22"/>
      <c r="Q57" s="41" t="b">
        <f t="shared" si="34"/>
        <v>0</v>
      </c>
      <c r="R57" s="572" t="str">
        <f t="shared" si="33"/>
        <v xml:space="preserve">  </v>
      </c>
      <c r="S57" s="822" t="str">
        <f t="shared" si="31"/>
        <v xml:space="preserve"> </v>
      </c>
      <c r="T57" s="21"/>
      <c r="U57" s="20"/>
      <c r="V57" s="22"/>
      <c r="W57" s="20" t="b">
        <f t="shared" si="13"/>
        <v>0</v>
      </c>
      <c r="X57" s="22"/>
      <c r="Y57" s="20" t="b">
        <f t="shared" si="14"/>
        <v>0</v>
      </c>
      <c r="Z57" s="22"/>
      <c r="AA57" s="20" t="b">
        <f t="shared" si="15"/>
        <v>0</v>
      </c>
      <c r="AB57" s="22"/>
      <c r="AC57" s="20" t="b">
        <f t="shared" si="16"/>
        <v>0</v>
      </c>
      <c r="AD57" s="22"/>
      <c r="AE57" s="20" t="b">
        <f t="shared" si="17"/>
        <v>0</v>
      </c>
      <c r="AF57" s="22"/>
      <c r="AG57" s="20" t="b">
        <f t="shared" si="18"/>
        <v>0</v>
      </c>
      <c r="AH57" s="22"/>
      <c r="AI57" s="20" t="b">
        <f t="shared" si="19"/>
        <v>0</v>
      </c>
      <c r="AJ57" s="22"/>
      <c r="AK57" s="20" t="b">
        <f t="shared" si="20"/>
        <v>0</v>
      </c>
      <c r="AL57" s="22"/>
      <c r="AM57" s="20" t="b">
        <f t="shared" si="21"/>
        <v>0</v>
      </c>
      <c r="AN57" s="22"/>
      <c r="AO57" s="20" t="b">
        <f t="shared" si="22"/>
        <v>0</v>
      </c>
      <c r="AP57" s="22"/>
      <c r="AQ57" s="20" t="b">
        <f t="shared" si="23"/>
        <v>0</v>
      </c>
      <c r="AR57" s="22"/>
      <c r="AS57" s="20" t="b">
        <f t="shared" si="24"/>
        <v>0</v>
      </c>
      <c r="AT57" s="22"/>
      <c r="AU57" s="20" t="b">
        <f t="shared" si="25"/>
        <v>0</v>
      </c>
      <c r="AV57" s="22"/>
      <c r="AW57" s="20" t="b">
        <f t="shared" si="26"/>
        <v>0</v>
      </c>
      <c r="AX57" s="22"/>
      <c r="AY57" s="20" t="b">
        <f t="shared" si="27"/>
        <v>0</v>
      </c>
      <c r="AZ57" s="22"/>
      <c r="BA57" s="20" t="b">
        <f t="shared" si="28"/>
        <v>0</v>
      </c>
      <c r="BB57" s="22"/>
      <c r="BC57" s="20" t="b">
        <f t="shared" si="29"/>
        <v>0</v>
      </c>
      <c r="BD57" s="22"/>
      <c r="BE57" s="20" t="b">
        <f t="shared" si="30"/>
        <v>0</v>
      </c>
      <c r="BF57" s="22"/>
      <c r="BG57" s="20" t="b">
        <f t="shared" si="0"/>
        <v>0</v>
      </c>
      <c r="BH57" s="20" t="str">
        <f t="shared" si="1"/>
        <v xml:space="preserve"> </v>
      </c>
      <c r="BI57" s="20"/>
      <c r="BJ57" s="20" t="b">
        <f t="shared" si="12"/>
        <v>0</v>
      </c>
      <c r="BK57" s="20" t="str">
        <f t="shared" si="2"/>
        <v xml:space="preserve"> </v>
      </c>
      <c r="BL57" s="20" t="str">
        <f t="shared" si="3"/>
        <v xml:space="preserve"> </v>
      </c>
      <c r="BM57" s="20" t="str">
        <f t="shared" si="4"/>
        <v/>
      </c>
      <c r="BN57" s="1498"/>
      <c r="BO57" s="1500"/>
    </row>
    <row r="58" spans="2:67" ht="63" customHeight="1">
      <c r="B58" s="24"/>
      <c r="C58" s="21"/>
      <c r="D58" s="21"/>
      <c r="E58" s="32"/>
      <c r="F58" s="26"/>
      <c r="G58" s="26"/>
      <c r="H58" s="21"/>
      <c r="I58" s="18" t="b">
        <f t="shared" si="11"/>
        <v>0</v>
      </c>
      <c r="J58" s="22"/>
      <c r="K58" s="18" t="b">
        <f t="shared" si="36"/>
        <v>0</v>
      </c>
      <c r="L58" s="22"/>
      <c r="M58" s="41" t="b">
        <f t="shared" si="35"/>
        <v>0</v>
      </c>
      <c r="N58" s="22"/>
      <c r="O58" s="41" t="b">
        <f t="shared" si="32"/>
        <v>0</v>
      </c>
      <c r="P58" s="22"/>
      <c r="Q58" s="41" t="b">
        <f t="shared" si="34"/>
        <v>0</v>
      </c>
      <c r="R58" s="572" t="str">
        <f t="shared" si="33"/>
        <v xml:space="preserve">  </v>
      </c>
      <c r="S58" s="822" t="str">
        <f t="shared" si="31"/>
        <v xml:space="preserve"> </v>
      </c>
      <c r="T58" s="21"/>
      <c r="U58" s="20"/>
      <c r="V58" s="22"/>
      <c r="W58" s="20" t="b">
        <f t="shared" si="13"/>
        <v>0</v>
      </c>
      <c r="X58" s="22"/>
      <c r="Y58" s="20" t="b">
        <f t="shared" si="14"/>
        <v>0</v>
      </c>
      <c r="Z58" s="22"/>
      <c r="AA58" s="20" t="b">
        <f t="shared" si="15"/>
        <v>0</v>
      </c>
      <c r="AB58" s="22"/>
      <c r="AC58" s="20" t="b">
        <f t="shared" si="16"/>
        <v>0</v>
      </c>
      <c r="AD58" s="22"/>
      <c r="AE58" s="20" t="b">
        <f t="shared" si="17"/>
        <v>0</v>
      </c>
      <c r="AF58" s="22"/>
      <c r="AG58" s="20" t="b">
        <f t="shared" si="18"/>
        <v>0</v>
      </c>
      <c r="AH58" s="22"/>
      <c r="AI58" s="20" t="b">
        <f t="shared" si="19"/>
        <v>0</v>
      </c>
      <c r="AJ58" s="22"/>
      <c r="AK58" s="20" t="b">
        <f t="shared" si="20"/>
        <v>0</v>
      </c>
      <c r="AL58" s="22"/>
      <c r="AM58" s="20" t="b">
        <f t="shared" si="21"/>
        <v>0</v>
      </c>
      <c r="AN58" s="22"/>
      <c r="AO58" s="20" t="b">
        <f t="shared" si="22"/>
        <v>0</v>
      </c>
      <c r="AP58" s="22"/>
      <c r="AQ58" s="20" t="b">
        <f t="shared" si="23"/>
        <v>0</v>
      </c>
      <c r="AR58" s="22"/>
      <c r="AS58" s="20" t="b">
        <f t="shared" si="24"/>
        <v>0</v>
      </c>
      <c r="AT58" s="22"/>
      <c r="AU58" s="20" t="b">
        <f t="shared" si="25"/>
        <v>0</v>
      </c>
      <c r="AV58" s="22"/>
      <c r="AW58" s="20" t="b">
        <f t="shared" si="26"/>
        <v>0</v>
      </c>
      <c r="AX58" s="22"/>
      <c r="AY58" s="20" t="b">
        <f t="shared" si="27"/>
        <v>0</v>
      </c>
      <c r="AZ58" s="22"/>
      <c r="BA58" s="20" t="b">
        <f t="shared" si="28"/>
        <v>0</v>
      </c>
      <c r="BB58" s="22"/>
      <c r="BC58" s="20" t="b">
        <f t="shared" si="29"/>
        <v>0</v>
      </c>
      <c r="BD58" s="22"/>
      <c r="BE58" s="20" t="b">
        <f t="shared" si="30"/>
        <v>0</v>
      </c>
      <c r="BF58" s="22"/>
      <c r="BG58" s="20" t="b">
        <f t="shared" si="0"/>
        <v>0</v>
      </c>
      <c r="BH58" s="20" t="str">
        <f t="shared" si="1"/>
        <v xml:space="preserve"> </v>
      </c>
      <c r="BI58" s="20"/>
      <c r="BJ58" s="20" t="b">
        <f t="shared" si="12"/>
        <v>0</v>
      </c>
      <c r="BK58" s="20" t="str">
        <f t="shared" si="2"/>
        <v xml:space="preserve"> </v>
      </c>
      <c r="BL58" s="20" t="str">
        <f t="shared" si="3"/>
        <v xml:space="preserve"> </v>
      </c>
      <c r="BM58" s="20" t="str">
        <f t="shared" si="4"/>
        <v/>
      </c>
      <c r="BN58" s="1498"/>
      <c r="BO58" s="1500"/>
    </row>
    <row r="59" spans="2:67" ht="63" customHeight="1">
      <c r="B59" s="24"/>
      <c r="C59" s="21"/>
      <c r="D59" s="21"/>
      <c r="E59" s="32"/>
      <c r="F59" s="26"/>
      <c r="G59" s="26"/>
      <c r="H59" s="21"/>
      <c r="I59" s="18" t="b">
        <f t="shared" si="11"/>
        <v>0</v>
      </c>
      <c r="J59" s="22"/>
      <c r="K59" s="18" t="b">
        <f t="shared" si="36"/>
        <v>0</v>
      </c>
      <c r="L59" s="22"/>
      <c r="M59" s="41" t="b">
        <f t="shared" si="35"/>
        <v>0</v>
      </c>
      <c r="N59" s="22"/>
      <c r="O59" s="41" t="b">
        <f t="shared" si="32"/>
        <v>0</v>
      </c>
      <c r="P59" s="22"/>
      <c r="Q59" s="41" t="b">
        <f t="shared" si="34"/>
        <v>0</v>
      </c>
      <c r="R59" s="572" t="str">
        <f t="shared" si="33"/>
        <v xml:space="preserve">  </v>
      </c>
      <c r="S59" s="822" t="str">
        <f t="shared" si="31"/>
        <v xml:space="preserve"> </v>
      </c>
      <c r="T59" s="21"/>
      <c r="U59" s="20"/>
      <c r="V59" s="22"/>
      <c r="W59" s="20" t="b">
        <f t="shared" si="13"/>
        <v>0</v>
      </c>
      <c r="X59" s="22"/>
      <c r="Y59" s="20" t="b">
        <f t="shared" si="14"/>
        <v>0</v>
      </c>
      <c r="Z59" s="22"/>
      <c r="AA59" s="20" t="b">
        <f t="shared" si="15"/>
        <v>0</v>
      </c>
      <c r="AB59" s="22"/>
      <c r="AC59" s="20" t="b">
        <f t="shared" si="16"/>
        <v>0</v>
      </c>
      <c r="AD59" s="22"/>
      <c r="AE59" s="20" t="b">
        <f t="shared" si="17"/>
        <v>0</v>
      </c>
      <c r="AF59" s="22"/>
      <c r="AG59" s="20" t="b">
        <f t="shared" si="18"/>
        <v>0</v>
      </c>
      <c r="AH59" s="22"/>
      <c r="AI59" s="20" t="b">
        <f t="shared" si="19"/>
        <v>0</v>
      </c>
      <c r="AJ59" s="22"/>
      <c r="AK59" s="20" t="b">
        <f t="shared" si="20"/>
        <v>0</v>
      </c>
      <c r="AL59" s="22"/>
      <c r="AM59" s="20" t="b">
        <f t="shared" si="21"/>
        <v>0</v>
      </c>
      <c r="AN59" s="22"/>
      <c r="AO59" s="20" t="b">
        <f t="shared" si="22"/>
        <v>0</v>
      </c>
      <c r="AP59" s="22"/>
      <c r="AQ59" s="20" t="b">
        <f t="shared" si="23"/>
        <v>0</v>
      </c>
      <c r="AR59" s="22"/>
      <c r="AS59" s="20" t="b">
        <f t="shared" si="24"/>
        <v>0</v>
      </c>
      <c r="AT59" s="22"/>
      <c r="AU59" s="20" t="b">
        <f t="shared" si="25"/>
        <v>0</v>
      </c>
      <c r="AV59" s="22"/>
      <c r="AW59" s="20" t="b">
        <f t="shared" si="26"/>
        <v>0</v>
      </c>
      <c r="AX59" s="22"/>
      <c r="AY59" s="20" t="b">
        <f t="shared" si="27"/>
        <v>0</v>
      </c>
      <c r="AZ59" s="22"/>
      <c r="BA59" s="20" t="b">
        <f t="shared" si="28"/>
        <v>0</v>
      </c>
      <c r="BB59" s="22"/>
      <c r="BC59" s="20" t="b">
        <f t="shared" si="29"/>
        <v>0</v>
      </c>
      <c r="BD59" s="22"/>
      <c r="BE59" s="20" t="b">
        <f t="shared" si="30"/>
        <v>0</v>
      </c>
      <c r="BF59" s="22"/>
      <c r="BG59" s="20" t="b">
        <f t="shared" si="0"/>
        <v>0</v>
      </c>
      <c r="BH59" s="20" t="str">
        <f t="shared" si="1"/>
        <v xml:space="preserve"> </v>
      </c>
      <c r="BI59" s="20"/>
      <c r="BJ59" s="20" t="b">
        <f t="shared" si="12"/>
        <v>0</v>
      </c>
      <c r="BK59" s="20" t="str">
        <f t="shared" si="2"/>
        <v xml:space="preserve"> </v>
      </c>
      <c r="BL59" s="20" t="str">
        <f t="shared" si="3"/>
        <v xml:space="preserve"> </v>
      </c>
      <c r="BM59" s="20" t="str">
        <f t="shared" si="4"/>
        <v/>
      </c>
      <c r="BN59" s="1498"/>
      <c r="BO59" s="1500"/>
    </row>
    <row r="60" spans="2:67" ht="63" customHeight="1">
      <c r="B60" s="24"/>
      <c r="C60" s="21"/>
      <c r="D60" s="21"/>
      <c r="E60" s="32"/>
      <c r="F60" s="26"/>
      <c r="G60" s="26"/>
      <c r="H60" s="21"/>
      <c r="I60" s="18" t="b">
        <f t="shared" si="11"/>
        <v>0</v>
      </c>
      <c r="J60" s="22"/>
      <c r="K60" s="18" t="b">
        <f t="shared" si="36"/>
        <v>0</v>
      </c>
      <c r="L60" s="22"/>
      <c r="M60" s="41" t="b">
        <f t="shared" si="35"/>
        <v>0</v>
      </c>
      <c r="N60" s="22"/>
      <c r="O60" s="41" t="b">
        <f t="shared" si="32"/>
        <v>0</v>
      </c>
      <c r="P60" s="22"/>
      <c r="Q60" s="41" t="b">
        <f t="shared" si="34"/>
        <v>0</v>
      </c>
      <c r="R60" s="572" t="str">
        <f t="shared" si="33"/>
        <v xml:space="preserve">  </v>
      </c>
      <c r="S60" s="822" t="str">
        <f t="shared" si="31"/>
        <v xml:space="preserve"> </v>
      </c>
      <c r="T60" s="21"/>
      <c r="U60" s="20"/>
      <c r="V60" s="22"/>
      <c r="W60" s="20" t="b">
        <f t="shared" si="13"/>
        <v>0</v>
      </c>
      <c r="X60" s="22"/>
      <c r="Y60" s="20" t="b">
        <f t="shared" si="14"/>
        <v>0</v>
      </c>
      <c r="Z60" s="22"/>
      <c r="AA60" s="20" t="b">
        <f t="shared" si="15"/>
        <v>0</v>
      </c>
      <c r="AB60" s="22"/>
      <c r="AC60" s="20" t="b">
        <f t="shared" si="16"/>
        <v>0</v>
      </c>
      <c r="AD60" s="22"/>
      <c r="AE60" s="20" t="b">
        <f t="shared" si="17"/>
        <v>0</v>
      </c>
      <c r="AF60" s="22"/>
      <c r="AG60" s="20" t="b">
        <f t="shared" si="18"/>
        <v>0</v>
      </c>
      <c r="AH60" s="22"/>
      <c r="AI60" s="20" t="b">
        <f t="shared" si="19"/>
        <v>0</v>
      </c>
      <c r="AJ60" s="22"/>
      <c r="AK60" s="20" t="b">
        <f t="shared" si="20"/>
        <v>0</v>
      </c>
      <c r="AL60" s="22"/>
      <c r="AM60" s="20" t="b">
        <f t="shared" si="21"/>
        <v>0</v>
      </c>
      <c r="AN60" s="22"/>
      <c r="AO60" s="20" t="b">
        <f t="shared" si="22"/>
        <v>0</v>
      </c>
      <c r="AP60" s="22"/>
      <c r="AQ60" s="20" t="b">
        <f t="shared" si="23"/>
        <v>0</v>
      </c>
      <c r="AR60" s="22"/>
      <c r="AS60" s="20" t="b">
        <f t="shared" si="24"/>
        <v>0</v>
      </c>
      <c r="AT60" s="22"/>
      <c r="AU60" s="20" t="b">
        <f t="shared" si="25"/>
        <v>0</v>
      </c>
      <c r="AV60" s="22"/>
      <c r="AW60" s="20" t="b">
        <f t="shared" si="26"/>
        <v>0</v>
      </c>
      <c r="AX60" s="22"/>
      <c r="AY60" s="20" t="b">
        <f t="shared" si="27"/>
        <v>0</v>
      </c>
      <c r="AZ60" s="22"/>
      <c r="BA60" s="20" t="b">
        <f t="shared" si="28"/>
        <v>0</v>
      </c>
      <c r="BB60" s="22"/>
      <c r="BC60" s="20" t="b">
        <f t="shared" si="29"/>
        <v>0</v>
      </c>
      <c r="BD60" s="22"/>
      <c r="BE60" s="20" t="b">
        <f t="shared" si="30"/>
        <v>0</v>
      </c>
      <c r="BF60" s="22"/>
      <c r="BG60" s="20" t="b">
        <f t="shared" si="0"/>
        <v>0</v>
      </c>
      <c r="BH60" s="20" t="str">
        <f t="shared" si="1"/>
        <v xml:space="preserve"> </v>
      </c>
      <c r="BI60" s="20"/>
      <c r="BJ60" s="20" t="b">
        <f t="shared" si="12"/>
        <v>0</v>
      </c>
      <c r="BK60" s="20" t="str">
        <f t="shared" si="2"/>
        <v xml:space="preserve"> </v>
      </c>
      <c r="BL60" s="20" t="str">
        <f t="shared" si="3"/>
        <v xml:space="preserve"> </v>
      </c>
      <c r="BM60" s="20" t="str">
        <f t="shared" si="4"/>
        <v/>
      </c>
      <c r="BN60" s="1498"/>
      <c r="BO60" s="1500"/>
    </row>
    <row r="61" spans="2:67" ht="63" customHeight="1">
      <c r="B61" s="24"/>
      <c r="C61" s="21"/>
      <c r="D61" s="21"/>
      <c r="E61" s="32"/>
      <c r="F61" s="26"/>
      <c r="G61" s="26"/>
      <c r="H61" s="21"/>
      <c r="I61" s="18" t="b">
        <f t="shared" si="11"/>
        <v>0</v>
      </c>
      <c r="J61" s="22"/>
      <c r="K61" s="18" t="b">
        <f t="shared" si="36"/>
        <v>0</v>
      </c>
      <c r="L61" s="22"/>
      <c r="M61" s="41" t="b">
        <f t="shared" si="35"/>
        <v>0</v>
      </c>
      <c r="N61" s="22"/>
      <c r="O61" s="41" t="b">
        <f t="shared" si="32"/>
        <v>0</v>
      </c>
      <c r="P61" s="22"/>
      <c r="Q61" s="41" t="b">
        <f t="shared" si="34"/>
        <v>0</v>
      </c>
      <c r="R61" s="572" t="str">
        <f t="shared" si="33"/>
        <v xml:space="preserve">  </v>
      </c>
      <c r="S61" s="822" t="str">
        <f t="shared" si="31"/>
        <v xml:space="preserve"> </v>
      </c>
      <c r="T61" s="21"/>
      <c r="U61" s="20"/>
      <c r="V61" s="22"/>
      <c r="W61" s="20" t="b">
        <f t="shared" si="13"/>
        <v>0</v>
      </c>
      <c r="X61" s="22"/>
      <c r="Y61" s="20" t="b">
        <f t="shared" si="14"/>
        <v>0</v>
      </c>
      <c r="Z61" s="22"/>
      <c r="AA61" s="20" t="b">
        <f t="shared" si="15"/>
        <v>0</v>
      </c>
      <c r="AB61" s="22"/>
      <c r="AC61" s="20" t="b">
        <f t="shared" si="16"/>
        <v>0</v>
      </c>
      <c r="AD61" s="22"/>
      <c r="AE61" s="20" t="b">
        <f t="shared" si="17"/>
        <v>0</v>
      </c>
      <c r="AF61" s="22"/>
      <c r="AG61" s="20" t="b">
        <f t="shared" si="18"/>
        <v>0</v>
      </c>
      <c r="AH61" s="22"/>
      <c r="AI61" s="20" t="b">
        <f t="shared" si="19"/>
        <v>0</v>
      </c>
      <c r="AJ61" s="22"/>
      <c r="AK61" s="20" t="b">
        <f t="shared" si="20"/>
        <v>0</v>
      </c>
      <c r="AL61" s="22"/>
      <c r="AM61" s="20" t="b">
        <f t="shared" si="21"/>
        <v>0</v>
      </c>
      <c r="AN61" s="22"/>
      <c r="AO61" s="20" t="b">
        <f t="shared" si="22"/>
        <v>0</v>
      </c>
      <c r="AP61" s="22"/>
      <c r="AQ61" s="20" t="b">
        <f t="shared" si="23"/>
        <v>0</v>
      </c>
      <c r="AR61" s="22"/>
      <c r="AS61" s="20" t="b">
        <f t="shared" si="24"/>
        <v>0</v>
      </c>
      <c r="AT61" s="22"/>
      <c r="AU61" s="20" t="b">
        <f t="shared" si="25"/>
        <v>0</v>
      </c>
      <c r="AV61" s="22"/>
      <c r="AW61" s="20" t="b">
        <f t="shared" si="26"/>
        <v>0</v>
      </c>
      <c r="AX61" s="22"/>
      <c r="AY61" s="20" t="b">
        <f t="shared" si="27"/>
        <v>0</v>
      </c>
      <c r="AZ61" s="22"/>
      <c r="BA61" s="20" t="b">
        <f t="shared" si="28"/>
        <v>0</v>
      </c>
      <c r="BB61" s="22"/>
      <c r="BC61" s="20" t="b">
        <f t="shared" si="29"/>
        <v>0</v>
      </c>
      <c r="BD61" s="22"/>
      <c r="BE61" s="20" t="b">
        <f t="shared" si="30"/>
        <v>0</v>
      </c>
      <c r="BF61" s="22"/>
      <c r="BG61" s="20" t="b">
        <f t="shared" si="0"/>
        <v>0</v>
      </c>
      <c r="BH61" s="20" t="str">
        <f t="shared" si="1"/>
        <v xml:space="preserve"> </v>
      </c>
      <c r="BI61" s="20"/>
      <c r="BJ61" s="20" t="b">
        <f t="shared" si="12"/>
        <v>0</v>
      </c>
      <c r="BK61" s="20" t="str">
        <f t="shared" si="2"/>
        <v xml:space="preserve"> </v>
      </c>
      <c r="BL61" s="20" t="str">
        <f t="shared" si="3"/>
        <v xml:space="preserve"> </v>
      </c>
      <c r="BM61" s="20" t="str">
        <f t="shared" si="4"/>
        <v/>
      </c>
      <c r="BN61" s="1498"/>
      <c r="BO61" s="1500"/>
    </row>
    <row r="62" spans="2:67" ht="63" customHeight="1">
      <c r="B62" s="24"/>
      <c r="C62" s="21"/>
      <c r="D62" s="21"/>
      <c r="E62" s="32"/>
      <c r="F62" s="26"/>
      <c r="G62" s="26"/>
      <c r="H62" s="21"/>
      <c r="I62" s="18" t="b">
        <f t="shared" si="11"/>
        <v>0</v>
      </c>
      <c r="J62" s="22"/>
      <c r="K62" s="18" t="b">
        <f t="shared" si="36"/>
        <v>0</v>
      </c>
      <c r="L62" s="22"/>
      <c r="M62" s="41" t="b">
        <f t="shared" si="35"/>
        <v>0</v>
      </c>
      <c r="N62" s="22"/>
      <c r="O62" s="41" t="b">
        <f t="shared" si="32"/>
        <v>0</v>
      </c>
      <c r="P62" s="22"/>
      <c r="Q62" s="41" t="b">
        <f t="shared" si="34"/>
        <v>0</v>
      </c>
      <c r="R62" s="572" t="str">
        <f t="shared" si="33"/>
        <v xml:space="preserve">  </v>
      </c>
      <c r="S62" s="822" t="str">
        <f t="shared" si="31"/>
        <v xml:space="preserve"> </v>
      </c>
      <c r="T62" s="21"/>
      <c r="U62" s="20"/>
      <c r="V62" s="22"/>
      <c r="W62" s="20" t="b">
        <f t="shared" si="13"/>
        <v>0</v>
      </c>
      <c r="X62" s="22"/>
      <c r="Y62" s="20" t="b">
        <f t="shared" si="14"/>
        <v>0</v>
      </c>
      <c r="Z62" s="22"/>
      <c r="AA62" s="20" t="b">
        <f t="shared" si="15"/>
        <v>0</v>
      </c>
      <c r="AB62" s="22"/>
      <c r="AC62" s="20" t="b">
        <f t="shared" si="16"/>
        <v>0</v>
      </c>
      <c r="AD62" s="22"/>
      <c r="AE62" s="20" t="b">
        <f t="shared" si="17"/>
        <v>0</v>
      </c>
      <c r="AF62" s="22"/>
      <c r="AG62" s="20" t="b">
        <f t="shared" si="18"/>
        <v>0</v>
      </c>
      <c r="AH62" s="22"/>
      <c r="AI62" s="20" t="b">
        <f t="shared" si="19"/>
        <v>0</v>
      </c>
      <c r="AJ62" s="22"/>
      <c r="AK62" s="20" t="b">
        <f t="shared" si="20"/>
        <v>0</v>
      </c>
      <c r="AL62" s="22"/>
      <c r="AM62" s="20" t="b">
        <f t="shared" si="21"/>
        <v>0</v>
      </c>
      <c r="AN62" s="22"/>
      <c r="AO62" s="20" t="b">
        <f t="shared" si="22"/>
        <v>0</v>
      </c>
      <c r="AP62" s="22"/>
      <c r="AQ62" s="20" t="b">
        <f t="shared" si="23"/>
        <v>0</v>
      </c>
      <c r="AR62" s="22"/>
      <c r="AS62" s="20" t="b">
        <f t="shared" si="24"/>
        <v>0</v>
      </c>
      <c r="AT62" s="22"/>
      <c r="AU62" s="20" t="b">
        <f t="shared" si="25"/>
        <v>0</v>
      </c>
      <c r="AV62" s="22"/>
      <c r="AW62" s="20" t="b">
        <f t="shared" si="26"/>
        <v>0</v>
      </c>
      <c r="AX62" s="22"/>
      <c r="AY62" s="20" t="b">
        <f t="shared" si="27"/>
        <v>0</v>
      </c>
      <c r="AZ62" s="22"/>
      <c r="BA62" s="20" t="b">
        <f t="shared" si="28"/>
        <v>0</v>
      </c>
      <c r="BB62" s="22"/>
      <c r="BC62" s="20" t="b">
        <f t="shared" si="29"/>
        <v>0</v>
      </c>
      <c r="BD62" s="22"/>
      <c r="BE62" s="20" t="b">
        <f t="shared" si="30"/>
        <v>0</v>
      </c>
      <c r="BF62" s="22"/>
      <c r="BG62" s="20" t="b">
        <f t="shared" si="0"/>
        <v>0</v>
      </c>
      <c r="BH62" s="20" t="str">
        <f t="shared" si="1"/>
        <v xml:space="preserve"> </v>
      </c>
      <c r="BI62" s="20"/>
      <c r="BJ62" s="20" t="b">
        <f t="shared" si="12"/>
        <v>0</v>
      </c>
      <c r="BK62" s="20" t="str">
        <f t="shared" si="2"/>
        <v xml:space="preserve"> </v>
      </c>
      <c r="BL62" s="20" t="str">
        <f t="shared" si="3"/>
        <v xml:space="preserve"> </v>
      </c>
      <c r="BM62" s="20" t="str">
        <f t="shared" si="4"/>
        <v/>
      </c>
      <c r="BN62" s="1498"/>
      <c r="BO62" s="1500"/>
    </row>
    <row r="63" spans="2:67" ht="63" customHeight="1">
      <c r="B63" s="24"/>
      <c r="C63" s="21"/>
      <c r="D63" s="21"/>
      <c r="E63" s="32"/>
      <c r="F63" s="26"/>
      <c r="G63" s="26"/>
      <c r="H63" s="21"/>
      <c r="I63" s="18" t="b">
        <f t="shared" si="11"/>
        <v>0</v>
      </c>
      <c r="J63" s="22"/>
      <c r="K63" s="18" t="b">
        <f t="shared" si="36"/>
        <v>0</v>
      </c>
      <c r="L63" s="22"/>
      <c r="M63" s="41" t="b">
        <f t="shared" si="35"/>
        <v>0</v>
      </c>
      <c r="N63" s="22"/>
      <c r="O63" s="41" t="b">
        <f t="shared" si="32"/>
        <v>0</v>
      </c>
      <c r="P63" s="22"/>
      <c r="Q63" s="41" t="b">
        <f t="shared" si="34"/>
        <v>0</v>
      </c>
      <c r="R63" s="572" t="str">
        <f t="shared" si="33"/>
        <v xml:space="preserve">  </v>
      </c>
      <c r="S63" s="822" t="str">
        <f t="shared" si="31"/>
        <v xml:space="preserve"> </v>
      </c>
      <c r="T63" s="21"/>
      <c r="U63" s="20"/>
      <c r="V63" s="22"/>
      <c r="W63" s="20" t="b">
        <f t="shared" si="13"/>
        <v>0</v>
      </c>
      <c r="X63" s="22"/>
      <c r="Y63" s="20" t="b">
        <f t="shared" si="14"/>
        <v>0</v>
      </c>
      <c r="Z63" s="22"/>
      <c r="AA63" s="20" t="b">
        <f t="shared" si="15"/>
        <v>0</v>
      </c>
      <c r="AB63" s="22"/>
      <c r="AC63" s="20" t="b">
        <f t="shared" si="16"/>
        <v>0</v>
      </c>
      <c r="AD63" s="22"/>
      <c r="AE63" s="20" t="b">
        <f t="shared" si="17"/>
        <v>0</v>
      </c>
      <c r="AF63" s="22"/>
      <c r="AG63" s="20" t="b">
        <f t="shared" si="18"/>
        <v>0</v>
      </c>
      <c r="AH63" s="22"/>
      <c r="AI63" s="20" t="b">
        <f t="shared" si="19"/>
        <v>0</v>
      </c>
      <c r="AJ63" s="22"/>
      <c r="AK63" s="20" t="b">
        <f t="shared" si="20"/>
        <v>0</v>
      </c>
      <c r="AL63" s="22"/>
      <c r="AM63" s="20" t="b">
        <f t="shared" si="21"/>
        <v>0</v>
      </c>
      <c r="AN63" s="22"/>
      <c r="AO63" s="20" t="b">
        <f t="shared" si="22"/>
        <v>0</v>
      </c>
      <c r="AP63" s="22"/>
      <c r="AQ63" s="20" t="b">
        <f t="shared" si="23"/>
        <v>0</v>
      </c>
      <c r="AR63" s="22"/>
      <c r="AS63" s="20" t="b">
        <f t="shared" si="24"/>
        <v>0</v>
      </c>
      <c r="AT63" s="22"/>
      <c r="AU63" s="20" t="b">
        <f t="shared" si="25"/>
        <v>0</v>
      </c>
      <c r="AV63" s="22"/>
      <c r="AW63" s="20" t="b">
        <f t="shared" si="26"/>
        <v>0</v>
      </c>
      <c r="AX63" s="22"/>
      <c r="AY63" s="20" t="b">
        <f t="shared" si="27"/>
        <v>0</v>
      </c>
      <c r="AZ63" s="22"/>
      <c r="BA63" s="20" t="b">
        <f t="shared" si="28"/>
        <v>0</v>
      </c>
      <c r="BB63" s="22"/>
      <c r="BC63" s="20" t="b">
        <f t="shared" si="29"/>
        <v>0</v>
      </c>
      <c r="BD63" s="22"/>
      <c r="BE63" s="20" t="b">
        <f t="shared" si="30"/>
        <v>0</v>
      </c>
      <c r="BF63" s="22"/>
      <c r="BG63" s="20" t="b">
        <f t="shared" si="0"/>
        <v>0</v>
      </c>
      <c r="BH63" s="20" t="str">
        <f t="shared" si="1"/>
        <v xml:space="preserve"> </v>
      </c>
      <c r="BI63" s="20"/>
      <c r="BJ63" s="20" t="b">
        <f t="shared" si="12"/>
        <v>0</v>
      </c>
      <c r="BK63" s="20" t="str">
        <f t="shared" si="2"/>
        <v xml:space="preserve"> </v>
      </c>
      <c r="BL63" s="20" t="str">
        <f t="shared" si="3"/>
        <v xml:space="preserve"> </v>
      </c>
      <c r="BM63" s="20" t="str">
        <f t="shared" si="4"/>
        <v/>
      </c>
      <c r="BN63" s="1498"/>
      <c r="BO63" s="1500"/>
    </row>
    <row r="64" spans="2:67" ht="63" customHeight="1">
      <c r="B64" s="24"/>
      <c r="C64" s="21"/>
      <c r="D64" s="21"/>
      <c r="E64" s="32"/>
      <c r="F64" s="26"/>
      <c r="G64" s="26"/>
      <c r="H64" s="21"/>
      <c r="I64" s="18" t="b">
        <f t="shared" si="11"/>
        <v>0</v>
      </c>
      <c r="J64" s="22"/>
      <c r="K64" s="18" t="b">
        <f t="shared" si="36"/>
        <v>0</v>
      </c>
      <c r="L64" s="22"/>
      <c r="M64" s="41" t="b">
        <f t="shared" si="35"/>
        <v>0</v>
      </c>
      <c r="N64" s="22"/>
      <c r="O64" s="41" t="b">
        <f t="shared" si="32"/>
        <v>0</v>
      </c>
      <c r="P64" s="22"/>
      <c r="Q64" s="41" t="b">
        <f t="shared" si="34"/>
        <v>0</v>
      </c>
      <c r="R64" s="572" t="str">
        <f t="shared" si="33"/>
        <v xml:space="preserve">  </v>
      </c>
      <c r="S64" s="822" t="str">
        <f t="shared" si="31"/>
        <v xml:space="preserve"> </v>
      </c>
      <c r="T64" s="21"/>
      <c r="U64" s="20"/>
      <c r="V64" s="22"/>
      <c r="W64" s="20" t="b">
        <f t="shared" si="13"/>
        <v>0</v>
      </c>
      <c r="X64" s="22"/>
      <c r="Y64" s="20" t="b">
        <f t="shared" si="14"/>
        <v>0</v>
      </c>
      <c r="Z64" s="22"/>
      <c r="AA64" s="20" t="b">
        <f t="shared" si="15"/>
        <v>0</v>
      </c>
      <c r="AB64" s="22"/>
      <c r="AC64" s="20" t="b">
        <f t="shared" si="16"/>
        <v>0</v>
      </c>
      <c r="AD64" s="22"/>
      <c r="AE64" s="20" t="b">
        <f t="shared" si="17"/>
        <v>0</v>
      </c>
      <c r="AF64" s="22"/>
      <c r="AG64" s="20" t="b">
        <f t="shared" si="18"/>
        <v>0</v>
      </c>
      <c r="AH64" s="22"/>
      <c r="AI64" s="20" t="b">
        <f t="shared" si="19"/>
        <v>0</v>
      </c>
      <c r="AJ64" s="22"/>
      <c r="AK64" s="20" t="b">
        <f t="shared" si="20"/>
        <v>0</v>
      </c>
      <c r="AL64" s="22"/>
      <c r="AM64" s="20" t="b">
        <f t="shared" si="21"/>
        <v>0</v>
      </c>
      <c r="AN64" s="22"/>
      <c r="AO64" s="20" t="b">
        <f t="shared" si="22"/>
        <v>0</v>
      </c>
      <c r="AP64" s="22"/>
      <c r="AQ64" s="20" t="b">
        <f t="shared" si="23"/>
        <v>0</v>
      </c>
      <c r="AR64" s="22"/>
      <c r="AS64" s="20" t="b">
        <f t="shared" si="24"/>
        <v>0</v>
      </c>
      <c r="AT64" s="22"/>
      <c r="AU64" s="20" t="b">
        <f t="shared" si="25"/>
        <v>0</v>
      </c>
      <c r="AV64" s="22"/>
      <c r="AW64" s="20" t="b">
        <f t="shared" si="26"/>
        <v>0</v>
      </c>
      <c r="AX64" s="22"/>
      <c r="AY64" s="20" t="b">
        <f t="shared" si="27"/>
        <v>0</v>
      </c>
      <c r="AZ64" s="22"/>
      <c r="BA64" s="20" t="b">
        <f t="shared" si="28"/>
        <v>0</v>
      </c>
      <c r="BB64" s="22"/>
      <c r="BC64" s="20" t="b">
        <f t="shared" si="29"/>
        <v>0</v>
      </c>
      <c r="BD64" s="22"/>
      <c r="BE64" s="20" t="b">
        <f t="shared" si="30"/>
        <v>0</v>
      </c>
      <c r="BF64" s="22"/>
      <c r="BG64" s="20" t="b">
        <f t="shared" si="0"/>
        <v>0</v>
      </c>
      <c r="BH64" s="20" t="str">
        <f t="shared" si="1"/>
        <v xml:space="preserve"> </v>
      </c>
      <c r="BI64" s="20"/>
      <c r="BJ64" s="20" t="b">
        <f t="shared" si="12"/>
        <v>0</v>
      </c>
      <c r="BK64" s="20" t="str">
        <f t="shared" si="2"/>
        <v xml:space="preserve"> </v>
      </c>
      <c r="BL64" s="20" t="str">
        <f t="shared" si="3"/>
        <v xml:space="preserve"> </v>
      </c>
      <c r="BM64" s="20" t="str">
        <f t="shared" si="4"/>
        <v/>
      </c>
      <c r="BN64" s="1498"/>
      <c r="BO64" s="1500"/>
    </row>
    <row r="65" spans="2:67" ht="63" customHeight="1">
      <c r="B65" s="24"/>
      <c r="C65" s="21"/>
      <c r="D65" s="21"/>
      <c r="E65" s="32"/>
      <c r="F65" s="26"/>
      <c r="G65" s="26"/>
      <c r="H65" s="21"/>
      <c r="I65" s="18" t="b">
        <f t="shared" si="11"/>
        <v>0</v>
      </c>
      <c r="J65" s="22"/>
      <c r="K65" s="18" t="b">
        <f t="shared" si="36"/>
        <v>0</v>
      </c>
      <c r="L65" s="22"/>
      <c r="M65" s="41" t="b">
        <f t="shared" si="35"/>
        <v>0</v>
      </c>
      <c r="N65" s="22"/>
      <c r="O65" s="41" t="b">
        <f t="shared" si="32"/>
        <v>0</v>
      </c>
      <c r="P65" s="22"/>
      <c r="Q65" s="41" t="b">
        <f t="shared" si="34"/>
        <v>0</v>
      </c>
      <c r="R65" s="572" t="str">
        <f t="shared" si="33"/>
        <v xml:space="preserve">  </v>
      </c>
      <c r="S65" s="822" t="str">
        <f t="shared" si="31"/>
        <v xml:space="preserve"> </v>
      </c>
      <c r="T65" s="21"/>
      <c r="U65" s="20"/>
      <c r="V65" s="22"/>
      <c r="W65" s="20" t="b">
        <f t="shared" si="13"/>
        <v>0</v>
      </c>
      <c r="X65" s="22"/>
      <c r="Y65" s="20" t="b">
        <f t="shared" si="14"/>
        <v>0</v>
      </c>
      <c r="Z65" s="22"/>
      <c r="AA65" s="20" t="b">
        <f t="shared" si="15"/>
        <v>0</v>
      </c>
      <c r="AB65" s="22"/>
      <c r="AC65" s="20" t="b">
        <f t="shared" si="16"/>
        <v>0</v>
      </c>
      <c r="AD65" s="22"/>
      <c r="AE65" s="20" t="b">
        <f t="shared" si="17"/>
        <v>0</v>
      </c>
      <c r="AF65" s="22"/>
      <c r="AG65" s="20" t="b">
        <f t="shared" si="18"/>
        <v>0</v>
      </c>
      <c r="AH65" s="22"/>
      <c r="AI65" s="20" t="b">
        <f t="shared" si="19"/>
        <v>0</v>
      </c>
      <c r="AJ65" s="22"/>
      <c r="AK65" s="20" t="b">
        <f t="shared" si="20"/>
        <v>0</v>
      </c>
      <c r="AL65" s="22"/>
      <c r="AM65" s="20" t="b">
        <f t="shared" si="21"/>
        <v>0</v>
      </c>
      <c r="AN65" s="22"/>
      <c r="AO65" s="20" t="b">
        <f t="shared" si="22"/>
        <v>0</v>
      </c>
      <c r="AP65" s="22"/>
      <c r="AQ65" s="20" t="b">
        <f t="shared" si="23"/>
        <v>0</v>
      </c>
      <c r="AR65" s="22"/>
      <c r="AS65" s="20" t="b">
        <f t="shared" si="24"/>
        <v>0</v>
      </c>
      <c r="AT65" s="22"/>
      <c r="AU65" s="20" t="b">
        <f t="shared" si="25"/>
        <v>0</v>
      </c>
      <c r="AV65" s="22"/>
      <c r="AW65" s="20" t="b">
        <f t="shared" si="26"/>
        <v>0</v>
      </c>
      <c r="AX65" s="22"/>
      <c r="AY65" s="20" t="b">
        <f t="shared" si="27"/>
        <v>0</v>
      </c>
      <c r="AZ65" s="22"/>
      <c r="BA65" s="20" t="b">
        <f t="shared" si="28"/>
        <v>0</v>
      </c>
      <c r="BB65" s="22"/>
      <c r="BC65" s="20" t="b">
        <f t="shared" si="29"/>
        <v>0</v>
      </c>
      <c r="BD65" s="22"/>
      <c r="BE65" s="20" t="b">
        <f t="shared" si="30"/>
        <v>0</v>
      </c>
      <c r="BF65" s="22"/>
      <c r="BG65" s="20" t="b">
        <f t="shared" si="0"/>
        <v>0</v>
      </c>
      <c r="BH65" s="20" t="str">
        <f t="shared" si="1"/>
        <v xml:space="preserve"> </v>
      </c>
      <c r="BI65" s="20"/>
      <c r="BJ65" s="20" t="b">
        <f t="shared" si="12"/>
        <v>0</v>
      </c>
      <c r="BK65" s="20" t="str">
        <f t="shared" si="2"/>
        <v xml:space="preserve"> </v>
      </c>
      <c r="BL65" s="20" t="str">
        <f t="shared" si="3"/>
        <v xml:space="preserve"> </v>
      </c>
      <c r="BM65" s="20" t="str">
        <f t="shared" si="4"/>
        <v/>
      </c>
      <c r="BN65" s="1498"/>
      <c r="BO65" s="1500"/>
    </row>
    <row r="66" spans="2:67" ht="63" customHeight="1">
      <c r="B66" s="24"/>
      <c r="C66" s="21"/>
      <c r="D66" s="21"/>
      <c r="E66" s="32"/>
      <c r="F66" s="26"/>
      <c r="G66" s="26"/>
      <c r="H66" s="21"/>
      <c r="I66" s="18" t="b">
        <f t="shared" si="11"/>
        <v>0</v>
      </c>
      <c r="J66" s="22"/>
      <c r="K66" s="18" t="b">
        <f t="shared" si="36"/>
        <v>0</v>
      </c>
      <c r="L66" s="22"/>
      <c r="M66" s="41" t="b">
        <f t="shared" si="35"/>
        <v>0</v>
      </c>
      <c r="N66" s="22"/>
      <c r="O66" s="41" t="b">
        <f t="shared" si="32"/>
        <v>0</v>
      </c>
      <c r="P66" s="22"/>
      <c r="Q66" s="41" t="b">
        <f t="shared" si="34"/>
        <v>0</v>
      </c>
      <c r="R66" s="18" t="str">
        <f t="shared" ref="R66:R79" si="37">IFERROR(IF(I66=FALSE,ROUND(AVERAGE(K66,M66,O66,Q66),0),IF(I66&gt;0,I66)),"  ")</f>
        <v xml:space="preserve">  </v>
      </c>
      <c r="S66" s="822" t="str">
        <f t="shared" si="31"/>
        <v xml:space="preserve"> </v>
      </c>
      <c r="T66" s="21"/>
      <c r="U66" s="20"/>
      <c r="V66" s="22"/>
      <c r="W66" s="20" t="b">
        <f t="shared" si="13"/>
        <v>0</v>
      </c>
      <c r="X66" s="22"/>
      <c r="Y66" s="20" t="b">
        <f t="shared" si="14"/>
        <v>0</v>
      </c>
      <c r="Z66" s="22"/>
      <c r="AA66" s="20" t="b">
        <f t="shared" si="15"/>
        <v>0</v>
      </c>
      <c r="AB66" s="22"/>
      <c r="AC66" s="20" t="b">
        <f t="shared" si="16"/>
        <v>0</v>
      </c>
      <c r="AD66" s="22"/>
      <c r="AE66" s="20" t="b">
        <f t="shared" si="17"/>
        <v>0</v>
      </c>
      <c r="AF66" s="22"/>
      <c r="AG66" s="20" t="b">
        <f t="shared" si="18"/>
        <v>0</v>
      </c>
      <c r="AH66" s="22"/>
      <c r="AI66" s="20" t="b">
        <f t="shared" si="19"/>
        <v>0</v>
      </c>
      <c r="AJ66" s="22"/>
      <c r="AK66" s="20" t="b">
        <f t="shared" si="20"/>
        <v>0</v>
      </c>
      <c r="AL66" s="22"/>
      <c r="AM66" s="20" t="b">
        <f t="shared" si="21"/>
        <v>0</v>
      </c>
      <c r="AN66" s="22"/>
      <c r="AO66" s="20" t="b">
        <f t="shared" si="22"/>
        <v>0</v>
      </c>
      <c r="AP66" s="22"/>
      <c r="AQ66" s="20" t="b">
        <f t="shared" si="23"/>
        <v>0</v>
      </c>
      <c r="AR66" s="22"/>
      <c r="AS66" s="20" t="b">
        <f t="shared" si="24"/>
        <v>0</v>
      </c>
      <c r="AT66" s="22"/>
      <c r="AU66" s="20" t="b">
        <f t="shared" si="25"/>
        <v>0</v>
      </c>
      <c r="AV66" s="22"/>
      <c r="AW66" s="20" t="b">
        <f t="shared" si="26"/>
        <v>0</v>
      </c>
      <c r="AX66" s="22"/>
      <c r="AY66" s="20" t="b">
        <f t="shared" si="27"/>
        <v>0</v>
      </c>
      <c r="AZ66" s="22"/>
      <c r="BA66" s="20" t="b">
        <f t="shared" si="28"/>
        <v>0</v>
      </c>
      <c r="BB66" s="22"/>
      <c r="BC66" s="20" t="b">
        <f t="shared" si="29"/>
        <v>0</v>
      </c>
      <c r="BD66" s="22"/>
      <c r="BE66" s="20" t="b">
        <f t="shared" si="30"/>
        <v>0</v>
      </c>
      <c r="BF66" s="22"/>
      <c r="BG66" s="20" t="b">
        <f t="shared" si="0"/>
        <v>0</v>
      </c>
      <c r="BH66" s="20" t="str">
        <f t="shared" si="1"/>
        <v xml:space="preserve"> </v>
      </c>
      <c r="BI66" s="20"/>
      <c r="BJ66" s="20" t="b">
        <f t="shared" si="12"/>
        <v>0</v>
      </c>
      <c r="BK66" s="20" t="str">
        <f t="shared" si="2"/>
        <v xml:space="preserve"> </v>
      </c>
      <c r="BL66" s="20" t="str">
        <f t="shared" si="3"/>
        <v xml:space="preserve"> </v>
      </c>
      <c r="BM66" s="20" t="str">
        <f t="shared" si="4"/>
        <v/>
      </c>
      <c r="BN66" s="1498"/>
      <c r="BO66" s="1500"/>
    </row>
    <row r="67" spans="2:67" ht="63" customHeight="1">
      <c r="B67" s="24"/>
      <c r="C67" s="21"/>
      <c r="D67" s="21"/>
      <c r="E67" s="32"/>
      <c r="F67" s="26"/>
      <c r="G67" s="26"/>
      <c r="H67" s="21"/>
      <c r="I67" s="18" t="b">
        <f t="shared" si="11"/>
        <v>0</v>
      </c>
      <c r="J67" s="22"/>
      <c r="K67" s="18" t="b">
        <f t="shared" si="36"/>
        <v>0</v>
      </c>
      <c r="L67" s="22"/>
      <c r="M67" s="41" t="b">
        <f t="shared" si="35"/>
        <v>0</v>
      </c>
      <c r="N67" s="22"/>
      <c r="O67" s="41" t="b">
        <f t="shared" si="32"/>
        <v>0</v>
      </c>
      <c r="P67" s="22"/>
      <c r="Q67" s="41" t="b">
        <f t="shared" si="34"/>
        <v>0</v>
      </c>
      <c r="R67" s="18" t="str">
        <f t="shared" si="37"/>
        <v xml:space="preserve">  </v>
      </c>
      <c r="S67" s="822" t="str">
        <f t="shared" si="31"/>
        <v xml:space="preserve"> </v>
      </c>
      <c r="T67" s="21"/>
      <c r="U67" s="20"/>
      <c r="V67" s="22"/>
      <c r="W67" s="20" t="b">
        <f t="shared" si="13"/>
        <v>0</v>
      </c>
      <c r="X67" s="22"/>
      <c r="Y67" s="20" t="b">
        <f t="shared" si="14"/>
        <v>0</v>
      </c>
      <c r="Z67" s="22"/>
      <c r="AA67" s="20" t="b">
        <f t="shared" si="15"/>
        <v>0</v>
      </c>
      <c r="AB67" s="22"/>
      <c r="AC67" s="20" t="b">
        <f t="shared" si="16"/>
        <v>0</v>
      </c>
      <c r="AD67" s="22"/>
      <c r="AE67" s="20" t="b">
        <f t="shared" si="17"/>
        <v>0</v>
      </c>
      <c r="AF67" s="22"/>
      <c r="AG67" s="20" t="b">
        <f t="shared" si="18"/>
        <v>0</v>
      </c>
      <c r="AH67" s="22"/>
      <c r="AI67" s="20" t="b">
        <f t="shared" si="19"/>
        <v>0</v>
      </c>
      <c r="AJ67" s="22"/>
      <c r="AK67" s="20" t="b">
        <f t="shared" si="20"/>
        <v>0</v>
      </c>
      <c r="AL67" s="22"/>
      <c r="AM67" s="20" t="b">
        <f t="shared" si="21"/>
        <v>0</v>
      </c>
      <c r="AN67" s="22"/>
      <c r="AO67" s="20" t="b">
        <f t="shared" si="22"/>
        <v>0</v>
      </c>
      <c r="AP67" s="22"/>
      <c r="AQ67" s="20" t="b">
        <f t="shared" si="23"/>
        <v>0</v>
      </c>
      <c r="AR67" s="22"/>
      <c r="AS67" s="20" t="b">
        <f t="shared" si="24"/>
        <v>0</v>
      </c>
      <c r="AT67" s="22"/>
      <c r="AU67" s="20" t="b">
        <f t="shared" si="25"/>
        <v>0</v>
      </c>
      <c r="AV67" s="22"/>
      <c r="AW67" s="20" t="b">
        <f t="shared" si="26"/>
        <v>0</v>
      </c>
      <c r="AX67" s="22"/>
      <c r="AY67" s="20" t="b">
        <f t="shared" si="27"/>
        <v>0</v>
      </c>
      <c r="AZ67" s="22"/>
      <c r="BA67" s="20" t="b">
        <f t="shared" si="28"/>
        <v>0</v>
      </c>
      <c r="BB67" s="22"/>
      <c r="BC67" s="20" t="b">
        <f t="shared" si="29"/>
        <v>0</v>
      </c>
      <c r="BD67" s="22"/>
      <c r="BE67" s="20" t="b">
        <f t="shared" si="30"/>
        <v>0</v>
      </c>
      <c r="BF67" s="22"/>
      <c r="BG67" s="20" t="b">
        <f t="shared" si="0"/>
        <v>0</v>
      </c>
      <c r="BH67" s="20" t="str">
        <f t="shared" si="1"/>
        <v xml:space="preserve"> </v>
      </c>
      <c r="BI67" s="20"/>
      <c r="BJ67" s="20" t="b">
        <f t="shared" si="12"/>
        <v>0</v>
      </c>
      <c r="BK67" s="20" t="str">
        <f t="shared" si="2"/>
        <v xml:space="preserve"> </v>
      </c>
      <c r="BL67" s="20" t="str">
        <f t="shared" si="3"/>
        <v xml:space="preserve"> </v>
      </c>
      <c r="BM67" s="20" t="str">
        <f t="shared" si="4"/>
        <v/>
      </c>
      <c r="BN67" s="1498"/>
      <c r="BO67" s="1500"/>
    </row>
    <row r="68" spans="2:67" ht="63" customHeight="1">
      <c r="B68" s="24"/>
      <c r="C68" s="21"/>
      <c r="D68" s="21"/>
      <c r="E68" s="32"/>
      <c r="F68" s="26"/>
      <c r="G68" s="26"/>
      <c r="H68" s="21"/>
      <c r="I68" s="18" t="b">
        <f t="shared" si="11"/>
        <v>0</v>
      </c>
      <c r="J68" s="22"/>
      <c r="K68" s="18" t="b">
        <f t="shared" si="36"/>
        <v>0</v>
      </c>
      <c r="L68" s="22"/>
      <c r="M68" s="41" t="b">
        <f t="shared" si="35"/>
        <v>0</v>
      </c>
      <c r="N68" s="22"/>
      <c r="O68" s="41" t="b">
        <f t="shared" si="32"/>
        <v>0</v>
      </c>
      <c r="P68" s="22"/>
      <c r="Q68" s="41" t="b">
        <f t="shared" si="34"/>
        <v>0</v>
      </c>
      <c r="R68" s="18" t="str">
        <f t="shared" si="37"/>
        <v xml:space="preserve">  </v>
      </c>
      <c r="S68" s="822" t="str">
        <f t="shared" si="31"/>
        <v xml:space="preserve"> </v>
      </c>
      <c r="T68" s="21"/>
      <c r="U68" s="20"/>
      <c r="V68" s="22"/>
      <c r="W68" s="20" t="b">
        <f t="shared" si="13"/>
        <v>0</v>
      </c>
      <c r="X68" s="22"/>
      <c r="Y68" s="20" t="b">
        <f t="shared" si="14"/>
        <v>0</v>
      </c>
      <c r="Z68" s="22"/>
      <c r="AA68" s="20" t="b">
        <f t="shared" si="15"/>
        <v>0</v>
      </c>
      <c r="AB68" s="22"/>
      <c r="AC68" s="20" t="b">
        <f t="shared" si="16"/>
        <v>0</v>
      </c>
      <c r="AD68" s="22"/>
      <c r="AE68" s="20" t="b">
        <f t="shared" si="17"/>
        <v>0</v>
      </c>
      <c r="AF68" s="22"/>
      <c r="AG68" s="20" t="b">
        <f t="shared" si="18"/>
        <v>0</v>
      </c>
      <c r="AH68" s="22"/>
      <c r="AI68" s="20" t="b">
        <f t="shared" si="19"/>
        <v>0</v>
      </c>
      <c r="AJ68" s="22"/>
      <c r="AK68" s="20" t="b">
        <f t="shared" si="20"/>
        <v>0</v>
      </c>
      <c r="AL68" s="22"/>
      <c r="AM68" s="20" t="b">
        <f t="shared" si="21"/>
        <v>0</v>
      </c>
      <c r="AN68" s="22"/>
      <c r="AO68" s="20" t="b">
        <f t="shared" si="22"/>
        <v>0</v>
      </c>
      <c r="AP68" s="22"/>
      <c r="AQ68" s="20" t="b">
        <f t="shared" si="23"/>
        <v>0</v>
      </c>
      <c r="AR68" s="22"/>
      <c r="AS68" s="20" t="b">
        <f t="shared" si="24"/>
        <v>0</v>
      </c>
      <c r="AT68" s="22"/>
      <c r="AU68" s="20" t="b">
        <f t="shared" si="25"/>
        <v>0</v>
      </c>
      <c r="AV68" s="22"/>
      <c r="AW68" s="20" t="b">
        <f t="shared" si="26"/>
        <v>0</v>
      </c>
      <c r="AX68" s="22"/>
      <c r="AY68" s="20" t="b">
        <f t="shared" si="27"/>
        <v>0</v>
      </c>
      <c r="AZ68" s="22"/>
      <c r="BA68" s="20" t="b">
        <f t="shared" si="28"/>
        <v>0</v>
      </c>
      <c r="BB68" s="22"/>
      <c r="BC68" s="20" t="b">
        <f t="shared" si="29"/>
        <v>0</v>
      </c>
      <c r="BD68" s="22"/>
      <c r="BE68" s="20" t="b">
        <f t="shared" si="30"/>
        <v>0</v>
      </c>
      <c r="BF68" s="22"/>
      <c r="BG68" s="20" t="b">
        <f t="shared" si="0"/>
        <v>0</v>
      </c>
      <c r="BH68" s="20" t="str">
        <f t="shared" si="1"/>
        <v xml:space="preserve"> </v>
      </c>
      <c r="BI68" s="20"/>
      <c r="BJ68" s="20" t="b">
        <f t="shared" si="12"/>
        <v>0</v>
      </c>
      <c r="BK68" s="20" t="str">
        <f t="shared" si="2"/>
        <v xml:space="preserve"> </v>
      </c>
      <c r="BL68" s="20" t="str">
        <f t="shared" si="3"/>
        <v xml:space="preserve"> </v>
      </c>
      <c r="BM68" s="20" t="str">
        <f t="shared" si="4"/>
        <v/>
      </c>
      <c r="BN68" s="1498"/>
      <c r="BO68" s="1500"/>
    </row>
    <row r="69" spans="2:67" ht="63" customHeight="1">
      <c r="B69" s="24"/>
      <c r="C69" s="21"/>
      <c r="D69" s="21"/>
      <c r="E69" s="32"/>
      <c r="F69" s="26"/>
      <c r="G69" s="26"/>
      <c r="H69" s="21"/>
      <c r="I69" s="18" t="b">
        <f t="shared" si="11"/>
        <v>0</v>
      </c>
      <c r="J69" s="22"/>
      <c r="K69" s="18" t="b">
        <f t="shared" si="36"/>
        <v>0</v>
      </c>
      <c r="L69" s="22"/>
      <c r="M69" s="41" t="b">
        <f t="shared" si="35"/>
        <v>0</v>
      </c>
      <c r="N69" s="22"/>
      <c r="O69" s="41" t="b">
        <f t="shared" si="32"/>
        <v>0</v>
      </c>
      <c r="P69" s="22"/>
      <c r="Q69" s="41" t="b">
        <f t="shared" si="34"/>
        <v>0</v>
      </c>
      <c r="R69" s="18" t="str">
        <f t="shared" si="37"/>
        <v xml:space="preserve">  </v>
      </c>
      <c r="S69" s="822" t="str">
        <f t="shared" si="31"/>
        <v xml:space="preserve"> </v>
      </c>
      <c r="T69" s="21"/>
      <c r="U69" s="20"/>
      <c r="V69" s="22"/>
      <c r="W69" s="20" t="b">
        <f t="shared" si="13"/>
        <v>0</v>
      </c>
      <c r="X69" s="22"/>
      <c r="Y69" s="20" t="b">
        <f t="shared" si="14"/>
        <v>0</v>
      </c>
      <c r="Z69" s="22"/>
      <c r="AA69" s="20" t="b">
        <f t="shared" si="15"/>
        <v>0</v>
      </c>
      <c r="AB69" s="22"/>
      <c r="AC69" s="20" t="b">
        <f t="shared" si="16"/>
        <v>0</v>
      </c>
      <c r="AD69" s="22"/>
      <c r="AE69" s="20" t="b">
        <f t="shared" si="17"/>
        <v>0</v>
      </c>
      <c r="AF69" s="22"/>
      <c r="AG69" s="20" t="b">
        <f t="shared" si="18"/>
        <v>0</v>
      </c>
      <c r="AH69" s="22"/>
      <c r="AI69" s="20" t="b">
        <f t="shared" si="19"/>
        <v>0</v>
      </c>
      <c r="AJ69" s="22"/>
      <c r="AK69" s="20" t="b">
        <f t="shared" si="20"/>
        <v>0</v>
      </c>
      <c r="AL69" s="22"/>
      <c r="AM69" s="20" t="b">
        <f t="shared" si="21"/>
        <v>0</v>
      </c>
      <c r="AN69" s="22"/>
      <c r="AO69" s="20" t="b">
        <f t="shared" si="22"/>
        <v>0</v>
      </c>
      <c r="AP69" s="22"/>
      <c r="AQ69" s="20" t="b">
        <f t="shared" si="23"/>
        <v>0</v>
      </c>
      <c r="AR69" s="22"/>
      <c r="AS69" s="20" t="b">
        <f t="shared" si="24"/>
        <v>0</v>
      </c>
      <c r="AT69" s="22"/>
      <c r="AU69" s="20" t="b">
        <f t="shared" si="25"/>
        <v>0</v>
      </c>
      <c r="AV69" s="22"/>
      <c r="AW69" s="20" t="b">
        <f t="shared" si="26"/>
        <v>0</v>
      </c>
      <c r="AX69" s="22"/>
      <c r="AY69" s="20" t="b">
        <f t="shared" si="27"/>
        <v>0</v>
      </c>
      <c r="AZ69" s="22"/>
      <c r="BA69" s="20" t="b">
        <f t="shared" si="28"/>
        <v>0</v>
      </c>
      <c r="BB69" s="22"/>
      <c r="BC69" s="20" t="b">
        <f t="shared" si="29"/>
        <v>0</v>
      </c>
      <c r="BD69" s="22"/>
      <c r="BE69" s="20" t="b">
        <f t="shared" si="30"/>
        <v>0</v>
      </c>
      <c r="BF69" s="22"/>
      <c r="BG69" s="20" t="b">
        <f t="shared" si="0"/>
        <v>0</v>
      </c>
      <c r="BH69" s="20" t="str">
        <f t="shared" si="1"/>
        <v xml:space="preserve"> </v>
      </c>
      <c r="BI69" s="20"/>
      <c r="BJ69" s="20" t="b">
        <f t="shared" si="12"/>
        <v>0</v>
      </c>
      <c r="BK69" s="20" t="str">
        <f t="shared" si="2"/>
        <v xml:space="preserve"> </v>
      </c>
      <c r="BL69" s="20" t="str">
        <f t="shared" si="3"/>
        <v xml:space="preserve"> </v>
      </c>
      <c r="BM69" s="20" t="str">
        <f t="shared" si="4"/>
        <v/>
      </c>
      <c r="BN69" s="1498"/>
      <c r="BO69" s="1500"/>
    </row>
    <row r="70" spans="2:67" ht="63" customHeight="1">
      <c r="B70" s="24"/>
      <c r="C70" s="21"/>
      <c r="D70" s="21"/>
      <c r="E70" s="32"/>
      <c r="F70" s="26"/>
      <c r="G70" s="26"/>
      <c r="H70" s="21"/>
      <c r="I70" s="18" t="b">
        <f t="shared" si="11"/>
        <v>0</v>
      </c>
      <c r="J70" s="22"/>
      <c r="K70" s="18" t="b">
        <f t="shared" si="36"/>
        <v>0</v>
      </c>
      <c r="L70" s="22"/>
      <c r="M70" s="41" t="b">
        <f t="shared" si="35"/>
        <v>0</v>
      </c>
      <c r="N70" s="22"/>
      <c r="O70" s="41" t="b">
        <f t="shared" si="32"/>
        <v>0</v>
      </c>
      <c r="P70" s="22"/>
      <c r="Q70" s="41" t="b">
        <f t="shared" si="34"/>
        <v>0</v>
      </c>
      <c r="R70" s="18" t="str">
        <f t="shared" si="37"/>
        <v xml:space="preserve">  </v>
      </c>
      <c r="S70" s="822" t="str">
        <f t="shared" si="31"/>
        <v xml:space="preserve"> </v>
      </c>
      <c r="T70" s="21"/>
      <c r="U70" s="20"/>
      <c r="V70" s="22"/>
      <c r="W70" s="20" t="b">
        <f t="shared" si="13"/>
        <v>0</v>
      </c>
      <c r="X70" s="22"/>
      <c r="Y70" s="20" t="b">
        <f t="shared" si="14"/>
        <v>0</v>
      </c>
      <c r="Z70" s="22"/>
      <c r="AA70" s="20" t="b">
        <f t="shared" si="15"/>
        <v>0</v>
      </c>
      <c r="AB70" s="22"/>
      <c r="AC70" s="20" t="b">
        <f t="shared" si="16"/>
        <v>0</v>
      </c>
      <c r="AD70" s="22"/>
      <c r="AE70" s="20" t="b">
        <f t="shared" si="17"/>
        <v>0</v>
      </c>
      <c r="AF70" s="22"/>
      <c r="AG70" s="20" t="b">
        <f t="shared" si="18"/>
        <v>0</v>
      </c>
      <c r="AH70" s="22"/>
      <c r="AI70" s="20" t="b">
        <f t="shared" si="19"/>
        <v>0</v>
      </c>
      <c r="AJ70" s="22"/>
      <c r="AK70" s="20" t="b">
        <f t="shared" si="20"/>
        <v>0</v>
      </c>
      <c r="AL70" s="22"/>
      <c r="AM70" s="20" t="b">
        <f t="shared" si="21"/>
        <v>0</v>
      </c>
      <c r="AN70" s="22"/>
      <c r="AO70" s="20" t="b">
        <f t="shared" si="22"/>
        <v>0</v>
      </c>
      <c r="AP70" s="22"/>
      <c r="AQ70" s="20" t="b">
        <f t="shared" si="23"/>
        <v>0</v>
      </c>
      <c r="AR70" s="22"/>
      <c r="AS70" s="20" t="b">
        <f t="shared" si="24"/>
        <v>0</v>
      </c>
      <c r="AT70" s="22"/>
      <c r="AU70" s="20" t="b">
        <f t="shared" si="25"/>
        <v>0</v>
      </c>
      <c r="AV70" s="22"/>
      <c r="AW70" s="20" t="b">
        <f t="shared" si="26"/>
        <v>0</v>
      </c>
      <c r="AX70" s="22"/>
      <c r="AY70" s="20" t="b">
        <f t="shared" si="27"/>
        <v>0</v>
      </c>
      <c r="AZ70" s="22"/>
      <c r="BA70" s="20" t="b">
        <f t="shared" si="28"/>
        <v>0</v>
      </c>
      <c r="BB70" s="22"/>
      <c r="BC70" s="20" t="b">
        <f t="shared" si="29"/>
        <v>0</v>
      </c>
      <c r="BD70" s="22"/>
      <c r="BE70" s="20" t="b">
        <f t="shared" si="30"/>
        <v>0</v>
      </c>
      <c r="BF70" s="22"/>
      <c r="BG70" s="20" t="b">
        <f t="shared" si="0"/>
        <v>0</v>
      </c>
      <c r="BH70" s="20" t="str">
        <f t="shared" si="1"/>
        <v xml:space="preserve"> </v>
      </c>
      <c r="BI70" s="20"/>
      <c r="BJ70" s="20" t="b">
        <f t="shared" si="12"/>
        <v>0</v>
      </c>
      <c r="BK70" s="20" t="str">
        <f t="shared" si="2"/>
        <v xml:space="preserve"> </v>
      </c>
      <c r="BL70" s="20" t="str">
        <f t="shared" si="3"/>
        <v xml:space="preserve"> </v>
      </c>
      <c r="BM70" s="20" t="str">
        <f t="shared" si="4"/>
        <v/>
      </c>
      <c r="BN70" s="1498"/>
      <c r="BO70" s="1500"/>
    </row>
    <row r="71" spans="2:67" ht="63" customHeight="1">
      <c r="B71" s="24"/>
      <c r="C71" s="21"/>
      <c r="D71" s="21"/>
      <c r="E71" s="32"/>
      <c r="F71" s="26"/>
      <c r="G71" s="26"/>
      <c r="H71" s="21"/>
      <c r="I71" s="18" t="b">
        <f t="shared" si="11"/>
        <v>0</v>
      </c>
      <c r="J71" s="22"/>
      <c r="K71" s="18" t="b">
        <f t="shared" si="36"/>
        <v>0</v>
      </c>
      <c r="L71" s="22"/>
      <c r="M71" s="41" t="b">
        <f t="shared" si="35"/>
        <v>0</v>
      </c>
      <c r="N71" s="22"/>
      <c r="O71" s="41" t="b">
        <f t="shared" si="32"/>
        <v>0</v>
      </c>
      <c r="P71" s="22"/>
      <c r="Q71" s="41" t="b">
        <f t="shared" si="34"/>
        <v>0</v>
      </c>
      <c r="R71" s="18" t="str">
        <f t="shared" si="37"/>
        <v xml:space="preserve">  </v>
      </c>
      <c r="S71" s="822" t="str">
        <f t="shared" si="31"/>
        <v xml:space="preserve"> </v>
      </c>
      <c r="T71" s="21"/>
      <c r="U71" s="20"/>
      <c r="V71" s="22"/>
      <c r="W71" s="20" t="b">
        <f t="shared" si="13"/>
        <v>0</v>
      </c>
      <c r="X71" s="22"/>
      <c r="Y71" s="20" t="b">
        <f t="shared" si="14"/>
        <v>0</v>
      </c>
      <c r="Z71" s="22"/>
      <c r="AA71" s="20" t="b">
        <f t="shared" si="15"/>
        <v>0</v>
      </c>
      <c r="AB71" s="22"/>
      <c r="AC71" s="20" t="b">
        <f t="shared" si="16"/>
        <v>0</v>
      </c>
      <c r="AD71" s="22"/>
      <c r="AE71" s="20" t="b">
        <f t="shared" si="17"/>
        <v>0</v>
      </c>
      <c r="AF71" s="22"/>
      <c r="AG71" s="20" t="b">
        <f t="shared" si="18"/>
        <v>0</v>
      </c>
      <c r="AH71" s="22"/>
      <c r="AI71" s="20" t="b">
        <f t="shared" si="19"/>
        <v>0</v>
      </c>
      <c r="AJ71" s="22"/>
      <c r="AK71" s="20" t="b">
        <f t="shared" si="20"/>
        <v>0</v>
      </c>
      <c r="AL71" s="22"/>
      <c r="AM71" s="20" t="b">
        <f t="shared" si="21"/>
        <v>0</v>
      </c>
      <c r="AN71" s="22"/>
      <c r="AO71" s="20" t="b">
        <f t="shared" si="22"/>
        <v>0</v>
      </c>
      <c r="AP71" s="22"/>
      <c r="AQ71" s="20" t="b">
        <f t="shared" si="23"/>
        <v>0</v>
      </c>
      <c r="AR71" s="22"/>
      <c r="AS71" s="20" t="b">
        <f t="shared" si="24"/>
        <v>0</v>
      </c>
      <c r="AT71" s="22"/>
      <c r="AU71" s="20" t="b">
        <f t="shared" si="25"/>
        <v>0</v>
      </c>
      <c r="AV71" s="22"/>
      <c r="AW71" s="20" t="b">
        <f t="shared" si="26"/>
        <v>0</v>
      </c>
      <c r="AX71" s="22"/>
      <c r="AY71" s="20" t="b">
        <f t="shared" si="27"/>
        <v>0</v>
      </c>
      <c r="AZ71" s="22"/>
      <c r="BA71" s="20" t="b">
        <f t="shared" si="28"/>
        <v>0</v>
      </c>
      <c r="BB71" s="22"/>
      <c r="BC71" s="20" t="b">
        <f t="shared" si="29"/>
        <v>0</v>
      </c>
      <c r="BD71" s="22"/>
      <c r="BE71" s="20" t="b">
        <f t="shared" si="30"/>
        <v>0</v>
      </c>
      <c r="BF71" s="22"/>
      <c r="BG71" s="20" t="b">
        <f t="shared" si="0"/>
        <v>0</v>
      </c>
      <c r="BH71" s="20" t="str">
        <f t="shared" si="1"/>
        <v xml:space="preserve"> </v>
      </c>
      <c r="BI71" s="20"/>
      <c r="BJ71" s="20" t="b">
        <f t="shared" si="12"/>
        <v>0</v>
      </c>
      <c r="BK71" s="20" t="str">
        <f t="shared" si="2"/>
        <v xml:space="preserve"> </v>
      </c>
      <c r="BL71" s="20" t="str">
        <f t="shared" si="3"/>
        <v xml:space="preserve"> </v>
      </c>
      <c r="BM71" s="20" t="str">
        <f t="shared" si="4"/>
        <v/>
      </c>
      <c r="BN71" s="1498"/>
      <c r="BO71" s="1500"/>
    </row>
    <row r="72" spans="2:67" ht="63" customHeight="1">
      <c r="B72" s="24"/>
      <c r="C72" s="21"/>
      <c r="D72" s="21"/>
      <c r="E72" s="32"/>
      <c r="F72" s="26"/>
      <c r="G72" s="26"/>
      <c r="H72" s="21"/>
      <c r="I72" s="18" t="b">
        <f t="shared" si="11"/>
        <v>0</v>
      </c>
      <c r="J72" s="22"/>
      <c r="K72" s="18" t="b">
        <f t="shared" si="36"/>
        <v>0</v>
      </c>
      <c r="L72" s="22"/>
      <c r="M72" s="41" t="b">
        <f t="shared" si="35"/>
        <v>0</v>
      </c>
      <c r="N72" s="22"/>
      <c r="O72" s="41" t="b">
        <f t="shared" si="32"/>
        <v>0</v>
      </c>
      <c r="P72" s="22"/>
      <c r="Q72" s="41" t="b">
        <f t="shared" si="34"/>
        <v>0</v>
      </c>
      <c r="R72" s="18" t="str">
        <f t="shared" si="37"/>
        <v xml:space="preserve">  </v>
      </c>
      <c r="S72" s="822" t="str">
        <f t="shared" si="31"/>
        <v xml:space="preserve"> </v>
      </c>
      <c r="T72" s="21"/>
      <c r="U72" s="20"/>
      <c r="V72" s="22"/>
      <c r="W72" s="20" t="b">
        <f t="shared" si="13"/>
        <v>0</v>
      </c>
      <c r="X72" s="22"/>
      <c r="Y72" s="20" t="b">
        <f t="shared" si="14"/>
        <v>0</v>
      </c>
      <c r="Z72" s="22"/>
      <c r="AA72" s="20" t="b">
        <f t="shared" si="15"/>
        <v>0</v>
      </c>
      <c r="AB72" s="22"/>
      <c r="AC72" s="20" t="b">
        <f t="shared" si="16"/>
        <v>0</v>
      </c>
      <c r="AD72" s="22"/>
      <c r="AE72" s="20" t="b">
        <f t="shared" si="17"/>
        <v>0</v>
      </c>
      <c r="AF72" s="22"/>
      <c r="AG72" s="20" t="b">
        <f t="shared" si="18"/>
        <v>0</v>
      </c>
      <c r="AH72" s="22"/>
      <c r="AI72" s="20" t="b">
        <f t="shared" si="19"/>
        <v>0</v>
      </c>
      <c r="AJ72" s="22"/>
      <c r="AK72" s="20" t="b">
        <f t="shared" si="20"/>
        <v>0</v>
      </c>
      <c r="AL72" s="22"/>
      <c r="AM72" s="20" t="b">
        <f t="shared" si="21"/>
        <v>0</v>
      </c>
      <c r="AN72" s="22"/>
      <c r="AO72" s="20" t="b">
        <f t="shared" si="22"/>
        <v>0</v>
      </c>
      <c r="AP72" s="22"/>
      <c r="AQ72" s="20" t="b">
        <f t="shared" si="23"/>
        <v>0</v>
      </c>
      <c r="AR72" s="22"/>
      <c r="AS72" s="20" t="b">
        <f t="shared" si="24"/>
        <v>0</v>
      </c>
      <c r="AT72" s="22"/>
      <c r="AU72" s="20" t="b">
        <f t="shared" si="25"/>
        <v>0</v>
      </c>
      <c r="AV72" s="22"/>
      <c r="AW72" s="20" t="b">
        <f t="shared" si="26"/>
        <v>0</v>
      </c>
      <c r="AX72" s="22"/>
      <c r="AY72" s="20" t="b">
        <f t="shared" si="27"/>
        <v>0</v>
      </c>
      <c r="AZ72" s="22"/>
      <c r="BA72" s="20" t="b">
        <f t="shared" si="28"/>
        <v>0</v>
      </c>
      <c r="BB72" s="22"/>
      <c r="BC72" s="20" t="b">
        <f t="shared" si="29"/>
        <v>0</v>
      </c>
      <c r="BD72" s="22"/>
      <c r="BE72" s="20" t="b">
        <f t="shared" si="30"/>
        <v>0</v>
      </c>
      <c r="BF72" s="22"/>
      <c r="BG72" s="20" t="b">
        <f t="shared" si="0"/>
        <v>0</v>
      </c>
      <c r="BH72" s="20" t="str">
        <f t="shared" si="1"/>
        <v xml:space="preserve"> </v>
      </c>
      <c r="BI72" s="20"/>
      <c r="BJ72" s="20" t="b">
        <f t="shared" si="12"/>
        <v>0</v>
      </c>
      <c r="BK72" s="20" t="str">
        <f t="shared" si="2"/>
        <v xml:space="preserve"> </v>
      </c>
      <c r="BL72" s="20" t="str">
        <f t="shared" si="3"/>
        <v xml:space="preserve"> </v>
      </c>
      <c r="BM72" s="20" t="str">
        <f t="shared" si="4"/>
        <v/>
      </c>
      <c r="BN72" s="1498"/>
      <c r="BO72" s="1500"/>
    </row>
    <row r="73" spans="2:67" ht="63" customHeight="1">
      <c r="B73" s="24"/>
      <c r="C73" s="21"/>
      <c r="D73" s="21"/>
      <c r="E73" s="32"/>
      <c r="F73" s="26"/>
      <c r="G73" s="26"/>
      <c r="H73" s="21"/>
      <c r="I73" s="18" t="b">
        <f t="shared" si="11"/>
        <v>0</v>
      </c>
      <c r="J73" s="22"/>
      <c r="K73" s="18" t="b">
        <f t="shared" si="36"/>
        <v>0</v>
      </c>
      <c r="L73" s="22"/>
      <c r="M73" s="41" t="b">
        <f t="shared" si="35"/>
        <v>0</v>
      </c>
      <c r="N73" s="22"/>
      <c r="O73" s="41" t="b">
        <f t="shared" si="32"/>
        <v>0</v>
      </c>
      <c r="P73" s="22"/>
      <c r="Q73" s="41" t="b">
        <f t="shared" si="34"/>
        <v>0</v>
      </c>
      <c r="R73" s="18" t="str">
        <f t="shared" si="37"/>
        <v xml:space="preserve">  </v>
      </c>
      <c r="S73" s="822" t="str">
        <f t="shared" si="31"/>
        <v xml:space="preserve"> </v>
      </c>
      <c r="T73" s="21"/>
      <c r="U73" s="20"/>
      <c r="V73" s="22"/>
      <c r="W73" s="20" t="b">
        <f t="shared" si="13"/>
        <v>0</v>
      </c>
      <c r="X73" s="22"/>
      <c r="Y73" s="20" t="b">
        <f t="shared" si="14"/>
        <v>0</v>
      </c>
      <c r="Z73" s="22"/>
      <c r="AA73" s="20" t="b">
        <f t="shared" si="15"/>
        <v>0</v>
      </c>
      <c r="AB73" s="22"/>
      <c r="AC73" s="20" t="b">
        <f t="shared" si="16"/>
        <v>0</v>
      </c>
      <c r="AD73" s="22"/>
      <c r="AE73" s="20" t="b">
        <f t="shared" si="17"/>
        <v>0</v>
      </c>
      <c r="AF73" s="22"/>
      <c r="AG73" s="20" t="b">
        <f t="shared" si="18"/>
        <v>0</v>
      </c>
      <c r="AH73" s="22"/>
      <c r="AI73" s="20" t="b">
        <f t="shared" si="19"/>
        <v>0</v>
      </c>
      <c r="AJ73" s="22"/>
      <c r="AK73" s="20" t="b">
        <f t="shared" si="20"/>
        <v>0</v>
      </c>
      <c r="AL73" s="22"/>
      <c r="AM73" s="20" t="b">
        <f t="shared" si="21"/>
        <v>0</v>
      </c>
      <c r="AN73" s="22"/>
      <c r="AO73" s="20" t="b">
        <f t="shared" si="22"/>
        <v>0</v>
      </c>
      <c r="AP73" s="22"/>
      <c r="AQ73" s="20" t="b">
        <f t="shared" si="23"/>
        <v>0</v>
      </c>
      <c r="AR73" s="22"/>
      <c r="AS73" s="20" t="b">
        <f t="shared" si="24"/>
        <v>0</v>
      </c>
      <c r="AT73" s="22"/>
      <c r="AU73" s="20" t="b">
        <f t="shared" si="25"/>
        <v>0</v>
      </c>
      <c r="AV73" s="22"/>
      <c r="AW73" s="20" t="b">
        <f t="shared" si="26"/>
        <v>0</v>
      </c>
      <c r="AX73" s="22"/>
      <c r="AY73" s="20" t="b">
        <f t="shared" si="27"/>
        <v>0</v>
      </c>
      <c r="AZ73" s="22"/>
      <c r="BA73" s="20" t="b">
        <f t="shared" si="28"/>
        <v>0</v>
      </c>
      <c r="BB73" s="22"/>
      <c r="BC73" s="20" t="b">
        <f t="shared" si="29"/>
        <v>0</v>
      </c>
      <c r="BD73" s="22"/>
      <c r="BE73" s="20" t="b">
        <f t="shared" si="30"/>
        <v>0</v>
      </c>
      <c r="BF73" s="22"/>
      <c r="BG73" s="20" t="b">
        <f t="shared" si="0"/>
        <v>0</v>
      </c>
      <c r="BH73" s="20" t="str">
        <f t="shared" si="1"/>
        <v xml:space="preserve"> </v>
      </c>
      <c r="BI73" s="20"/>
      <c r="BJ73" s="20" t="b">
        <f t="shared" si="12"/>
        <v>0</v>
      </c>
      <c r="BK73" s="20" t="str">
        <f t="shared" si="2"/>
        <v xml:space="preserve"> </v>
      </c>
      <c r="BL73" s="20" t="str">
        <f t="shared" si="3"/>
        <v xml:space="preserve"> </v>
      </c>
      <c r="BM73" s="20" t="str">
        <f t="shared" si="4"/>
        <v/>
      </c>
      <c r="BN73" s="1498"/>
      <c r="BO73" s="1500"/>
    </row>
    <row r="74" spans="2:67" ht="63" customHeight="1">
      <c r="B74" s="24"/>
      <c r="C74" s="21"/>
      <c r="D74" s="21"/>
      <c r="E74" s="32"/>
      <c r="F74" s="26"/>
      <c r="G74" s="26"/>
      <c r="H74" s="21"/>
      <c r="I74" s="18" t="b">
        <f t="shared" si="11"/>
        <v>0</v>
      </c>
      <c r="J74" s="22"/>
      <c r="K74" s="18" t="b">
        <f t="shared" si="36"/>
        <v>0</v>
      </c>
      <c r="L74" s="22"/>
      <c r="M74" s="41" t="b">
        <f t="shared" si="35"/>
        <v>0</v>
      </c>
      <c r="N74" s="22"/>
      <c r="O74" s="41" t="b">
        <f t="shared" si="32"/>
        <v>0</v>
      </c>
      <c r="P74" s="22"/>
      <c r="Q74" s="41" t="b">
        <f t="shared" si="34"/>
        <v>0</v>
      </c>
      <c r="R74" s="18" t="str">
        <f t="shared" si="37"/>
        <v xml:space="preserve">  </v>
      </c>
      <c r="S74" s="822" t="str">
        <f t="shared" si="31"/>
        <v xml:space="preserve"> </v>
      </c>
      <c r="T74" s="21"/>
      <c r="U74" s="20"/>
      <c r="V74" s="22"/>
      <c r="W74" s="20" t="b">
        <f t="shared" si="13"/>
        <v>0</v>
      </c>
      <c r="X74" s="22"/>
      <c r="Y74" s="20" t="b">
        <f t="shared" si="14"/>
        <v>0</v>
      </c>
      <c r="Z74" s="22"/>
      <c r="AA74" s="20" t="b">
        <f t="shared" si="15"/>
        <v>0</v>
      </c>
      <c r="AB74" s="22"/>
      <c r="AC74" s="20" t="b">
        <f t="shared" si="16"/>
        <v>0</v>
      </c>
      <c r="AD74" s="22"/>
      <c r="AE74" s="20" t="b">
        <f t="shared" si="17"/>
        <v>0</v>
      </c>
      <c r="AF74" s="22"/>
      <c r="AG74" s="20" t="b">
        <f t="shared" si="18"/>
        <v>0</v>
      </c>
      <c r="AH74" s="22"/>
      <c r="AI74" s="20" t="b">
        <f t="shared" si="19"/>
        <v>0</v>
      </c>
      <c r="AJ74" s="22"/>
      <c r="AK74" s="20" t="b">
        <f t="shared" si="20"/>
        <v>0</v>
      </c>
      <c r="AL74" s="22"/>
      <c r="AM74" s="20" t="b">
        <f t="shared" si="21"/>
        <v>0</v>
      </c>
      <c r="AN74" s="22"/>
      <c r="AO74" s="20" t="b">
        <f t="shared" si="22"/>
        <v>0</v>
      </c>
      <c r="AP74" s="22"/>
      <c r="AQ74" s="20" t="b">
        <f t="shared" si="23"/>
        <v>0</v>
      </c>
      <c r="AR74" s="22"/>
      <c r="AS74" s="20" t="b">
        <f t="shared" si="24"/>
        <v>0</v>
      </c>
      <c r="AT74" s="22"/>
      <c r="AU74" s="20" t="b">
        <f t="shared" si="25"/>
        <v>0</v>
      </c>
      <c r="AV74" s="22"/>
      <c r="AW74" s="20" t="b">
        <f t="shared" si="26"/>
        <v>0</v>
      </c>
      <c r="AX74" s="22"/>
      <c r="AY74" s="20" t="b">
        <f t="shared" si="27"/>
        <v>0</v>
      </c>
      <c r="AZ74" s="22"/>
      <c r="BA74" s="20" t="b">
        <f t="shared" si="28"/>
        <v>0</v>
      </c>
      <c r="BB74" s="22"/>
      <c r="BC74" s="20" t="b">
        <f t="shared" si="29"/>
        <v>0</v>
      </c>
      <c r="BD74" s="22"/>
      <c r="BE74" s="20" t="b">
        <f t="shared" si="30"/>
        <v>0</v>
      </c>
      <c r="BF74" s="22"/>
      <c r="BG74" s="20" t="b">
        <f t="shared" si="0"/>
        <v>0</v>
      </c>
      <c r="BH74" s="20" t="str">
        <f t="shared" si="1"/>
        <v xml:space="preserve"> </v>
      </c>
      <c r="BI74" s="20"/>
      <c r="BJ74" s="20" t="b">
        <f t="shared" si="12"/>
        <v>0</v>
      </c>
      <c r="BK74" s="20" t="str">
        <f t="shared" si="2"/>
        <v xml:space="preserve"> </v>
      </c>
      <c r="BL74" s="20" t="str">
        <f t="shared" si="3"/>
        <v xml:space="preserve"> </v>
      </c>
      <c r="BM74" s="20" t="str">
        <f t="shared" si="4"/>
        <v/>
      </c>
      <c r="BN74" s="1498"/>
      <c r="BO74" s="1500"/>
    </row>
    <row r="75" spans="2:67" ht="63" customHeight="1">
      <c r="B75" s="24"/>
      <c r="C75" s="21"/>
      <c r="D75" s="21"/>
      <c r="E75" s="32"/>
      <c r="F75" s="26"/>
      <c r="G75" s="26"/>
      <c r="H75" s="21"/>
      <c r="I75" s="18" t="b">
        <f t="shared" si="11"/>
        <v>0</v>
      </c>
      <c r="J75" s="22"/>
      <c r="K75" s="18" t="b">
        <f t="shared" si="36"/>
        <v>0</v>
      </c>
      <c r="L75" s="22"/>
      <c r="M75" s="41" t="b">
        <f t="shared" si="35"/>
        <v>0</v>
      </c>
      <c r="N75" s="22"/>
      <c r="O75" s="41" t="b">
        <f t="shared" si="32"/>
        <v>0</v>
      </c>
      <c r="P75" s="22"/>
      <c r="Q75" s="41" t="b">
        <f t="shared" si="34"/>
        <v>0</v>
      </c>
      <c r="R75" s="18" t="str">
        <f t="shared" si="37"/>
        <v xml:space="preserve">  </v>
      </c>
      <c r="S75" s="822" t="str">
        <f t="shared" si="31"/>
        <v xml:space="preserve"> </v>
      </c>
      <c r="T75" s="21"/>
      <c r="U75" s="20"/>
      <c r="V75" s="22"/>
      <c r="W75" s="20" t="b">
        <f t="shared" si="13"/>
        <v>0</v>
      </c>
      <c r="X75" s="22"/>
      <c r="Y75" s="20" t="b">
        <f t="shared" si="14"/>
        <v>0</v>
      </c>
      <c r="Z75" s="22"/>
      <c r="AA75" s="20" t="b">
        <f t="shared" si="15"/>
        <v>0</v>
      </c>
      <c r="AB75" s="22"/>
      <c r="AC75" s="20" t="b">
        <f t="shared" si="16"/>
        <v>0</v>
      </c>
      <c r="AD75" s="22"/>
      <c r="AE75" s="20" t="b">
        <f t="shared" si="17"/>
        <v>0</v>
      </c>
      <c r="AF75" s="22"/>
      <c r="AG75" s="20" t="b">
        <f t="shared" si="18"/>
        <v>0</v>
      </c>
      <c r="AH75" s="22"/>
      <c r="AI75" s="20" t="b">
        <f t="shared" si="19"/>
        <v>0</v>
      </c>
      <c r="AJ75" s="22"/>
      <c r="AK75" s="20" t="b">
        <f t="shared" si="20"/>
        <v>0</v>
      </c>
      <c r="AL75" s="22"/>
      <c r="AM75" s="20" t="b">
        <f t="shared" si="21"/>
        <v>0</v>
      </c>
      <c r="AN75" s="22"/>
      <c r="AO75" s="20" t="b">
        <f t="shared" si="22"/>
        <v>0</v>
      </c>
      <c r="AP75" s="22"/>
      <c r="AQ75" s="20" t="b">
        <f t="shared" si="23"/>
        <v>0</v>
      </c>
      <c r="AR75" s="22"/>
      <c r="AS75" s="20" t="b">
        <f t="shared" si="24"/>
        <v>0</v>
      </c>
      <c r="AT75" s="22"/>
      <c r="AU75" s="20" t="b">
        <f t="shared" si="25"/>
        <v>0</v>
      </c>
      <c r="AV75" s="22"/>
      <c r="AW75" s="20" t="b">
        <f t="shared" si="26"/>
        <v>0</v>
      </c>
      <c r="AX75" s="22"/>
      <c r="AY75" s="20" t="b">
        <f t="shared" si="27"/>
        <v>0</v>
      </c>
      <c r="AZ75" s="22"/>
      <c r="BA75" s="20" t="b">
        <f t="shared" si="28"/>
        <v>0</v>
      </c>
      <c r="BB75" s="22"/>
      <c r="BC75" s="20" t="b">
        <f t="shared" si="29"/>
        <v>0</v>
      </c>
      <c r="BD75" s="22"/>
      <c r="BE75" s="20" t="b">
        <f t="shared" si="30"/>
        <v>0</v>
      </c>
      <c r="BF75" s="22"/>
      <c r="BG75" s="20" t="b">
        <f t="shared" si="0"/>
        <v>0</v>
      </c>
      <c r="BH75" s="20" t="str">
        <f t="shared" si="1"/>
        <v xml:space="preserve"> </v>
      </c>
      <c r="BI75" s="20"/>
      <c r="BJ75" s="20" t="b">
        <f t="shared" si="12"/>
        <v>0</v>
      </c>
      <c r="BK75" s="20" t="str">
        <f t="shared" si="2"/>
        <v xml:space="preserve"> </v>
      </c>
      <c r="BL75" s="20" t="str">
        <f t="shared" si="3"/>
        <v xml:space="preserve"> </v>
      </c>
      <c r="BM75" s="20" t="str">
        <f t="shared" si="4"/>
        <v/>
      </c>
      <c r="BN75" s="1498"/>
      <c r="BO75" s="1500"/>
    </row>
    <row r="76" spans="2:67" ht="63" customHeight="1">
      <c r="B76" s="24"/>
      <c r="C76" s="21"/>
      <c r="D76" s="21"/>
      <c r="E76" s="32"/>
      <c r="F76" s="26"/>
      <c r="G76" s="26"/>
      <c r="H76" s="21"/>
      <c r="I76" s="18" t="b">
        <f t="shared" si="11"/>
        <v>0</v>
      </c>
      <c r="J76" s="22"/>
      <c r="K76" s="18" t="b">
        <f t="shared" si="36"/>
        <v>0</v>
      </c>
      <c r="L76" s="22"/>
      <c r="M76" s="41" t="b">
        <f t="shared" si="35"/>
        <v>0</v>
      </c>
      <c r="N76" s="22"/>
      <c r="O76" s="41" t="b">
        <f t="shared" si="32"/>
        <v>0</v>
      </c>
      <c r="P76" s="22"/>
      <c r="Q76" s="41" t="b">
        <f t="shared" si="34"/>
        <v>0</v>
      </c>
      <c r="R76" s="18" t="str">
        <f t="shared" si="37"/>
        <v xml:space="preserve">  </v>
      </c>
      <c r="S76" s="822" t="str">
        <f t="shared" si="31"/>
        <v xml:space="preserve"> </v>
      </c>
      <c r="T76" s="21"/>
      <c r="U76" s="20"/>
      <c r="V76" s="22"/>
      <c r="W76" s="20" t="b">
        <f t="shared" si="13"/>
        <v>0</v>
      </c>
      <c r="X76" s="22"/>
      <c r="Y76" s="20" t="b">
        <f t="shared" si="14"/>
        <v>0</v>
      </c>
      <c r="Z76" s="22"/>
      <c r="AA76" s="20" t="b">
        <f t="shared" si="15"/>
        <v>0</v>
      </c>
      <c r="AB76" s="22"/>
      <c r="AC76" s="20" t="b">
        <f t="shared" si="16"/>
        <v>0</v>
      </c>
      <c r="AD76" s="22"/>
      <c r="AE76" s="20" t="b">
        <f t="shared" si="17"/>
        <v>0</v>
      </c>
      <c r="AF76" s="22"/>
      <c r="AG76" s="20" t="b">
        <f t="shared" si="18"/>
        <v>0</v>
      </c>
      <c r="AH76" s="22"/>
      <c r="AI76" s="20" t="b">
        <f t="shared" si="19"/>
        <v>0</v>
      </c>
      <c r="AJ76" s="22"/>
      <c r="AK76" s="20" t="b">
        <f t="shared" si="20"/>
        <v>0</v>
      </c>
      <c r="AL76" s="22"/>
      <c r="AM76" s="20" t="b">
        <f t="shared" si="21"/>
        <v>0</v>
      </c>
      <c r="AN76" s="22"/>
      <c r="AO76" s="20" t="b">
        <f t="shared" si="22"/>
        <v>0</v>
      </c>
      <c r="AP76" s="22"/>
      <c r="AQ76" s="20" t="b">
        <f t="shared" si="23"/>
        <v>0</v>
      </c>
      <c r="AR76" s="22"/>
      <c r="AS76" s="20" t="b">
        <f t="shared" si="24"/>
        <v>0</v>
      </c>
      <c r="AT76" s="22"/>
      <c r="AU76" s="20" t="b">
        <f t="shared" si="25"/>
        <v>0</v>
      </c>
      <c r="AV76" s="22"/>
      <c r="AW76" s="20" t="b">
        <f t="shared" si="26"/>
        <v>0</v>
      </c>
      <c r="AX76" s="22"/>
      <c r="AY76" s="20" t="b">
        <f t="shared" si="27"/>
        <v>0</v>
      </c>
      <c r="AZ76" s="22"/>
      <c r="BA76" s="20" t="b">
        <f t="shared" si="28"/>
        <v>0</v>
      </c>
      <c r="BB76" s="22"/>
      <c r="BC76" s="20" t="b">
        <f t="shared" si="29"/>
        <v>0</v>
      </c>
      <c r="BD76" s="22"/>
      <c r="BE76" s="20" t="b">
        <f t="shared" si="30"/>
        <v>0</v>
      </c>
      <c r="BF76" s="22"/>
      <c r="BG76" s="20" t="b">
        <f t="shared" si="0"/>
        <v>0</v>
      </c>
      <c r="BH76" s="20" t="str">
        <f t="shared" si="1"/>
        <v xml:space="preserve"> </v>
      </c>
      <c r="BI76" s="20"/>
      <c r="BJ76" s="20" t="b">
        <f t="shared" si="12"/>
        <v>0</v>
      </c>
      <c r="BK76" s="20" t="str">
        <f t="shared" si="2"/>
        <v xml:space="preserve"> </v>
      </c>
      <c r="BL76" s="20" t="str">
        <f t="shared" si="3"/>
        <v xml:space="preserve"> </v>
      </c>
      <c r="BM76" s="20" t="str">
        <f t="shared" si="4"/>
        <v/>
      </c>
      <c r="BN76" s="1498"/>
      <c r="BO76" s="1500"/>
    </row>
    <row r="77" spans="2:67" ht="63" customHeight="1">
      <c r="B77" s="24"/>
      <c r="C77" s="21"/>
      <c r="D77" s="21"/>
      <c r="E77" s="32"/>
      <c r="F77" s="26"/>
      <c r="G77" s="26"/>
      <c r="H77" s="21"/>
      <c r="I77" s="18" t="b">
        <f t="shared" si="11"/>
        <v>0</v>
      </c>
      <c r="J77" s="22"/>
      <c r="K77" s="18" t="b">
        <f t="shared" si="36"/>
        <v>0</v>
      </c>
      <c r="L77" s="22"/>
      <c r="M77" s="41" t="b">
        <f t="shared" si="35"/>
        <v>0</v>
      </c>
      <c r="N77" s="22"/>
      <c r="O77" s="41" t="b">
        <f t="shared" si="32"/>
        <v>0</v>
      </c>
      <c r="P77" s="22"/>
      <c r="Q77" s="41" t="b">
        <f t="shared" si="34"/>
        <v>0</v>
      </c>
      <c r="R77" s="18" t="str">
        <f t="shared" si="37"/>
        <v xml:space="preserve">  </v>
      </c>
      <c r="S77" s="822" t="str">
        <f t="shared" si="31"/>
        <v xml:space="preserve"> </v>
      </c>
      <c r="T77" s="21"/>
      <c r="U77" s="20"/>
      <c r="V77" s="22"/>
      <c r="W77" s="20" t="b">
        <f t="shared" si="13"/>
        <v>0</v>
      </c>
      <c r="X77" s="22"/>
      <c r="Y77" s="20" t="b">
        <f t="shared" si="14"/>
        <v>0</v>
      </c>
      <c r="Z77" s="22"/>
      <c r="AA77" s="20" t="b">
        <f t="shared" si="15"/>
        <v>0</v>
      </c>
      <c r="AB77" s="22"/>
      <c r="AC77" s="20" t="b">
        <f t="shared" si="16"/>
        <v>0</v>
      </c>
      <c r="AD77" s="22"/>
      <c r="AE77" s="20" t="b">
        <f t="shared" si="17"/>
        <v>0</v>
      </c>
      <c r="AF77" s="22"/>
      <c r="AG77" s="20" t="b">
        <f t="shared" si="18"/>
        <v>0</v>
      </c>
      <c r="AH77" s="22"/>
      <c r="AI77" s="20" t="b">
        <f t="shared" si="19"/>
        <v>0</v>
      </c>
      <c r="AJ77" s="22"/>
      <c r="AK77" s="20" t="b">
        <f t="shared" si="20"/>
        <v>0</v>
      </c>
      <c r="AL77" s="22"/>
      <c r="AM77" s="20" t="b">
        <f t="shared" si="21"/>
        <v>0</v>
      </c>
      <c r="AN77" s="22"/>
      <c r="AO77" s="20" t="b">
        <f t="shared" si="22"/>
        <v>0</v>
      </c>
      <c r="AP77" s="22"/>
      <c r="AQ77" s="20" t="b">
        <f t="shared" si="23"/>
        <v>0</v>
      </c>
      <c r="AR77" s="22"/>
      <c r="AS77" s="20" t="b">
        <f t="shared" si="24"/>
        <v>0</v>
      </c>
      <c r="AT77" s="22"/>
      <c r="AU77" s="20" t="b">
        <f t="shared" si="25"/>
        <v>0</v>
      </c>
      <c r="AV77" s="22"/>
      <c r="AW77" s="20" t="b">
        <f t="shared" si="26"/>
        <v>0</v>
      </c>
      <c r="AX77" s="22"/>
      <c r="AY77" s="20" t="b">
        <f t="shared" si="27"/>
        <v>0</v>
      </c>
      <c r="AZ77" s="22"/>
      <c r="BA77" s="20" t="b">
        <f t="shared" si="28"/>
        <v>0</v>
      </c>
      <c r="BB77" s="22"/>
      <c r="BC77" s="20" t="b">
        <f t="shared" si="29"/>
        <v>0</v>
      </c>
      <c r="BD77" s="22"/>
      <c r="BE77" s="20" t="b">
        <f t="shared" si="30"/>
        <v>0</v>
      </c>
      <c r="BF77" s="22"/>
      <c r="BG77" s="20" t="b">
        <f t="shared" si="0"/>
        <v>0</v>
      </c>
      <c r="BH77" s="20" t="str">
        <f t="shared" si="1"/>
        <v xml:space="preserve"> </v>
      </c>
      <c r="BI77" s="20"/>
      <c r="BJ77" s="20" t="b">
        <f t="shared" si="12"/>
        <v>0</v>
      </c>
      <c r="BK77" s="20" t="str">
        <f t="shared" si="2"/>
        <v xml:space="preserve"> </v>
      </c>
      <c r="BL77" s="20" t="str">
        <f t="shared" si="3"/>
        <v xml:space="preserve"> </v>
      </c>
      <c r="BM77" s="20" t="str">
        <f t="shared" si="4"/>
        <v/>
      </c>
      <c r="BN77" s="1498"/>
      <c r="BO77" s="1500"/>
    </row>
    <row r="78" spans="2:67" ht="63" customHeight="1">
      <c r="B78" s="24"/>
      <c r="C78" s="21"/>
      <c r="D78" s="21"/>
      <c r="E78" s="32"/>
      <c r="F78" s="26"/>
      <c r="G78" s="26"/>
      <c r="H78" s="21"/>
      <c r="I78" s="18" t="b">
        <f t="shared" si="11"/>
        <v>0</v>
      </c>
      <c r="J78" s="22"/>
      <c r="K78" s="18" t="b">
        <f t="shared" si="36"/>
        <v>0</v>
      </c>
      <c r="L78" s="22"/>
      <c r="M78" s="41" t="b">
        <f t="shared" si="35"/>
        <v>0</v>
      </c>
      <c r="N78" s="22"/>
      <c r="O78" s="41" t="b">
        <f t="shared" si="32"/>
        <v>0</v>
      </c>
      <c r="P78" s="22"/>
      <c r="Q78" s="41" t="b">
        <f t="shared" si="34"/>
        <v>0</v>
      </c>
      <c r="R78" s="18" t="str">
        <f t="shared" si="37"/>
        <v xml:space="preserve">  </v>
      </c>
      <c r="S78" s="822" t="str">
        <f t="shared" si="31"/>
        <v xml:space="preserve"> </v>
      </c>
      <c r="T78" s="21"/>
      <c r="U78" s="20"/>
      <c r="V78" s="22"/>
      <c r="W78" s="20" t="b">
        <f t="shared" si="13"/>
        <v>0</v>
      </c>
      <c r="X78" s="22"/>
      <c r="Y78" s="20" t="b">
        <f t="shared" si="14"/>
        <v>0</v>
      </c>
      <c r="Z78" s="22"/>
      <c r="AA78" s="20" t="b">
        <f t="shared" si="15"/>
        <v>0</v>
      </c>
      <c r="AB78" s="22"/>
      <c r="AC78" s="20" t="b">
        <f t="shared" si="16"/>
        <v>0</v>
      </c>
      <c r="AD78" s="22"/>
      <c r="AE78" s="20" t="b">
        <f t="shared" si="17"/>
        <v>0</v>
      </c>
      <c r="AF78" s="22"/>
      <c r="AG78" s="20" t="b">
        <f t="shared" si="18"/>
        <v>0</v>
      </c>
      <c r="AH78" s="22"/>
      <c r="AI78" s="20" t="b">
        <f t="shared" si="19"/>
        <v>0</v>
      </c>
      <c r="AJ78" s="22"/>
      <c r="AK78" s="20" t="b">
        <f t="shared" si="20"/>
        <v>0</v>
      </c>
      <c r="AL78" s="22"/>
      <c r="AM78" s="20" t="b">
        <f t="shared" si="21"/>
        <v>0</v>
      </c>
      <c r="AN78" s="22"/>
      <c r="AO78" s="20" t="b">
        <f t="shared" si="22"/>
        <v>0</v>
      </c>
      <c r="AP78" s="22"/>
      <c r="AQ78" s="20" t="b">
        <f t="shared" si="23"/>
        <v>0</v>
      </c>
      <c r="AR78" s="22"/>
      <c r="AS78" s="20" t="b">
        <f t="shared" si="24"/>
        <v>0</v>
      </c>
      <c r="AT78" s="22"/>
      <c r="AU78" s="20" t="b">
        <f t="shared" si="25"/>
        <v>0</v>
      </c>
      <c r="AV78" s="22"/>
      <c r="AW78" s="20" t="b">
        <f t="shared" si="26"/>
        <v>0</v>
      </c>
      <c r="AX78" s="22"/>
      <c r="AY78" s="20" t="b">
        <f t="shared" si="27"/>
        <v>0</v>
      </c>
      <c r="AZ78" s="22"/>
      <c r="BA78" s="20" t="b">
        <f t="shared" si="28"/>
        <v>0</v>
      </c>
      <c r="BB78" s="22"/>
      <c r="BC78" s="20" t="b">
        <f t="shared" si="29"/>
        <v>0</v>
      </c>
      <c r="BD78" s="22"/>
      <c r="BE78" s="20" t="b">
        <f t="shared" si="30"/>
        <v>0</v>
      </c>
      <c r="BF78" s="22"/>
      <c r="BG78" s="20" t="b">
        <f t="shared" ref="BG78:BG102" si="38">IF(BF78="SI",1,IF(BF78="NO",0))</f>
        <v>0</v>
      </c>
      <c r="BH78" s="20" t="str">
        <f t="shared" ref="BH78:BH102" si="39">IF(BJ78=FALSE," ",IF(BJ78&lt;6,"Moderado",IF(BJ78&gt;11,"Catastrófico",IF(BJ78&gt;5,"Mayor"))))</f>
        <v xml:space="preserve"> </v>
      </c>
      <c r="BI78" s="20"/>
      <c r="BJ78" s="20" t="b">
        <f t="shared" si="12"/>
        <v>0</v>
      </c>
      <c r="BK78" s="20" t="str">
        <f t="shared" ref="BK78:BK102" si="40">IF(BL78="Moderado",3,IF(BL78="Mayor",4,IF(BL78="Catastrófico",5,IF(BL78=" "," "))))</f>
        <v xml:space="preserve"> </v>
      </c>
      <c r="BL78" s="20" t="str">
        <f t="shared" ref="BL78:BL102" si="41">IF(BJ78&gt;=0,BH78)</f>
        <v xml:space="preserve"> </v>
      </c>
      <c r="BM78" s="20" t="str">
        <f t="shared" ref="BM78:BM102" si="42">IF(OR(AND(S78="Casi seguro",BL78="Moderado"),AND(S78="Casi seguro",BL78="Mayor"),AND(S78="Casi seguro",BL78="Catastrófico"),AND(S78="Probable",BL78="Mayor"),AND(S78="Probable",BL78="Catastrófico"),AND(S78="Posible",BL78="Mayor"),AND(S78="Posible",BL78="Catastrófico"),AND(S78="Improbable",BL78="Catastrófico"),AND(S78="Rara vez",BL78="Catastrófico")),"Zona Extrema",IF(OR(AND(S78="Rara vez",BL78="Mayor"),AND(S78="Improbable",BL78="Mayor"),AND(S78="Posible",BL78="Moderado"),AND(S78="Probable",BL78="Menor"),AND(S78="Probable",BL78="Moderado"),AND(S78="Casi seguro",BL78="Insignificante"),AND(S78="Casi seguro",BL78="Menor")),"Zona Alta",IF(OR(AND(S78="Rara vez",BL78="Moderado"),AND(S78="Improbable",BL78="Moderado"),AND(S78="Posible",BL78="Menor"),AND(S78="Probable",BL78="Insignificante")),"Zona Moderada",IF(OR(AND(S78="Rara Vez",BL78="Insignificante"),AND(S78="Improbable",BL78="Insignificante"),AND(S78="Posible",BL78="Insignificante"),AND(S78="Rara vez",BL78="Menor"),AND(S78="Improbable",BL78="Menor")),"Zona Baja",""))))</f>
        <v/>
      </c>
      <c r="BN78" s="1498"/>
      <c r="BO78" s="1500"/>
    </row>
    <row r="79" spans="2:67" ht="63" customHeight="1">
      <c r="B79" s="24"/>
      <c r="C79" s="21"/>
      <c r="D79" s="21"/>
      <c r="E79" s="32"/>
      <c r="F79" s="26"/>
      <c r="G79" s="26"/>
      <c r="H79" s="21"/>
      <c r="I79" s="18" t="b">
        <f t="shared" si="11"/>
        <v>0</v>
      </c>
      <c r="J79" s="22"/>
      <c r="K79" s="18" t="b">
        <f t="shared" si="36"/>
        <v>0</v>
      </c>
      <c r="L79" s="22"/>
      <c r="M79" s="41" t="b">
        <f t="shared" si="35"/>
        <v>0</v>
      </c>
      <c r="N79" s="22"/>
      <c r="O79" s="41" t="b">
        <f t="shared" si="32"/>
        <v>0</v>
      </c>
      <c r="P79" s="22"/>
      <c r="Q79" s="41" t="b">
        <f t="shared" si="34"/>
        <v>0</v>
      </c>
      <c r="R79" s="18" t="str">
        <f t="shared" si="37"/>
        <v xml:space="preserve">  </v>
      </c>
      <c r="S79" s="822" t="str">
        <f t="shared" si="31"/>
        <v xml:space="preserve"> </v>
      </c>
      <c r="T79" s="21"/>
      <c r="U79" s="20"/>
      <c r="V79" s="22"/>
      <c r="W79" s="20" t="b">
        <f t="shared" si="13"/>
        <v>0</v>
      </c>
      <c r="X79" s="22"/>
      <c r="Y79" s="20" t="b">
        <f t="shared" si="14"/>
        <v>0</v>
      </c>
      <c r="Z79" s="22"/>
      <c r="AA79" s="20" t="b">
        <f t="shared" si="15"/>
        <v>0</v>
      </c>
      <c r="AB79" s="22"/>
      <c r="AC79" s="20" t="b">
        <f t="shared" si="16"/>
        <v>0</v>
      </c>
      <c r="AD79" s="22"/>
      <c r="AE79" s="20" t="b">
        <f t="shared" si="17"/>
        <v>0</v>
      </c>
      <c r="AF79" s="22"/>
      <c r="AG79" s="20" t="b">
        <f t="shared" si="18"/>
        <v>0</v>
      </c>
      <c r="AH79" s="22"/>
      <c r="AI79" s="20" t="b">
        <f t="shared" si="19"/>
        <v>0</v>
      </c>
      <c r="AJ79" s="22"/>
      <c r="AK79" s="20" t="b">
        <f t="shared" si="20"/>
        <v>0</v>
      </c>
      <c r="AL79" s="22"/>
      <c r="AM79" s="20" t="b">
        <f t="shared" si="21"/>
        <v>0</v>
      </c>
      <c r="AN79" s="22"/>
      <c r="AO79" s="20" t="b">
        <f t="shared" si="22"/>
        <v>0</v>
      </c>
      <c r="AP79" s="22"/>
      <c r="AQ79" s="20" t="b">
        <f t="shared" si="23"/>
        <v>0</v>
      </c>
      <c r="AR79" s="22"/>
      <c r="AS79" s="20" t="b">
        <f t="shared" si="24"/>
        <v>0</v>
      </c>
      <c r="AT79" s="22"/>
      <c r="AU79" s="20" t="b">
        <f t="shared" si="25"/>
        <v>0</v>
      </c>
      <c r="AV79" s="22"/>
      <c r="AW79" s="20" t="b">
        <f t="shared" si="26"/>
        <v>0</v>
      </c>
      <c r="AX79" s="22"/>
      <c r="AY79" s="20" t="b">
        <f t="shared" si="27"/>
        <v>0</v>
      </c>
      <c r="AZ79" s="22"/>
      <c r="BA79" s="20" t="b">
        <f t="shared" si="28"/>
        <v>0</v>
      </c>
      <c r="BB79" s="22"/>
      <c r="BC79" s="20" t="b">
        <f t="shared" si="29"/>
        <v>0</v>
      </c>
      <c r="BD79" s="22"/>
      <c r="BE79" s="20" t="b">
        <f t="shared" si="30"/>
        <v>0</v>
      </c>
      <c r="BF79" s="22"/>
      <c r="BG79" s="20" t="b">
        <f t="shared" si="38"/>
        <v>0</v>
      </c>
      <c r="BH79" s="20" t="str">
        <f t="shared" si="39"/>
        <v xml:space="preserve"> </v>
      </c>
      <c r="BI79" s="20"/>
      <c r="BJ79" s="20" t="b">
        <f t="shared" si="12"/>
        <v>0</v>
      </c>
      <c r="BK79" s="20" t="str">
        <f t="shared" si="40"/>
        <v xml:space="preserve"> </v>
      </c>
      <c r="BL79" s="20" t="str">
        <f t="shared" si="41"/>
        <v xml:space="preserve"> </v>
      </c>
      <c r="BM79" s="20" t="str">
        <f t="shared" si="42"/>
        <v/>
      </c>
      <c r="BN79" s="1498"/>
      <c r="BO79" s="1500"/>
    </row>
    <row r="80" spans="2:67" ht="63" customHeight="1">
      <c r="B80" s="24"/>
      <c r="C80" s="21"/>
      <c r="D80" s="21"/>
      <c r="E80" s="32"/>
      <c r="F80" s="26"/>
      <c r="G80" s="26"/>
      <c r="H80" s="21"/>
      <c r="I80" s="18" t="b">
        <f t="shared" ref="I80:I102" si="43">IF(H80="Posible",3,IF(H80="Rara vez",1,IF(H80="Improbable",2,IF(H80="Probable",4,IF(H80="Casi seguro",5)))))</f>
        <v>0</v>
      </c>
      <c r="J80" s="22"/>
      <c r="K80" s="18" t="b">
        <f t="shared" si="36"/>
        <v>0</v>
      </c>
      <c r="L80" s="22"/>
      <c r="M80" s="41" t="b">
        <f t="shared" si="35"/>
        <v>0</v>
      </c>
      <c r="N80" s="22"/>
      <c r="O80" s="41" t="b">
        <f t="shared" si="32"/>
        <v>0</v>
      </c>
      <c r="P80" s="22"/>
      <c r="Q80" s="41" t="b">
        <f t="shared" ref="Q80:Q102" si="44">IF(P80="Posible",3,IF(P80="Rara vez",1,IF(P80="Improbable",2,IF(P80="Probable",4,IF(P80="Casi seguro",5)))))</f>
        <v>0</v>
      </c>
      <c r="R80" s="20" t="str">
        <f t="shared" ref="R80:R102" si="45">IFERROR(IF(I80=FALSE,ROUND(AVERAGE(K80,M80,O80,Q80),0),IF(I80&gt;0,I80)),"  ")</f>
        <v xml:space="preserve">  </v>
      </c>
      <c r="S80" s="23" t="str">
        <f t="shared" ref="S80:S102" si="46">IF(AND(COUNTBLANK(H80)=1,COUNTBLANK(J80)=1)," ",IF(R80=1,"Rara vez",IF(R80=2,"Improbable",IF(R80=3,"Posible",IF(R80=4,"Probable",IF(R80=5,"Casi seguro"))))))</f>
        <v xml:space="preserve"> </v>
      </c>
      <c r="T80" s="21"/>
      <c r="U80" s="20"/>
      <c r="V80" s="22"/>
      <c r="W80" s="20" t="b">
        <f t="shared" si="13"/>
        <v>0</v>
      </c>
      <c r="X80" s="22"/>
      <c r="Y80" s="20" t="b">
        <f t="shared" si="14"/>
        <v>0</v>
      </c>
      <c r="Z80" s="22"/>
      <c r="AA80" s="20" t="b">
        <f t="shared" si="15"/>
        <v>0</v>
      </c>
      <c r="AB80" s="22"/>
      <c r="AC80" s="20" t="b">
        <f t="shared" si="16"/>
        <v>0</v>
      </c>
      <c r="AD80" s="22"/>
      <c r="AE80" s="20" t="b">
        <f t="shared" si="17"/>
        <v>0</v>
      </c>
      <c r="AF80" s="22"/>
      <c r="AG80" s="20" t="b">
        <f t="shared" si="18"/>
        <v>0</v>
      </c>
      <c r="AH80" s="22"/>
      <c r="AI80" s="20" t="b">
        <f t="shared" si="19"/>
        <v>0</v>
      </c>
      <c r="AJ80" s="22"/>
      <c r="AK80" s="20" t="b">
        <f t="shared" si="20"/>
        <v>0</v>
      </c>
      <c r="AL80" s="22"/>
      <c r="AM80" s="20" t="b">
        <f t="shared" si="21"/>
        <v>0</v>
      </c>
      <c r="AN80" s="22"/>
      <c r="AO80" s="20" t="b">
        <f t="shared" si="22"/>
        <v>0</v>
      </c>
      <c r="AP80" s="22"/>
      <c r="AQ80" s="20" t="b">
        <f t="shared" si="23"/>
        <v>0</v>
      </c>
      <c r="AR80" s="22"/>
      <c r="AS80" s="20" t="b">
        <f t="shared" si="24"/>
        <v>0</v>
      </c>
      <c r="AT80" s="22"/>
      <c r="AU80" s="20" t="b">
        <f t="shared" si="25"/>
        <v>0</v>
      </c>
      <c r="AV80" s="22"/>
      <c r="AW80" s="20" t="b">
        <f t="shared" si="26"/>
        <v>0</v>
      </c>
      <c r="AX80" s="22"/>
      <c r="AY80" s="20" t="b">
        <f t="shared" si="27"/>
        <v>0</v>
      </c>
      <c r="AZ80" s="22"/>
      <c r="BA80" s="20" t="b">
        <f t="shared" si="28"/>
        <v>0</v>
      </c>
      <c r="BB80" s="22"/>
      <c r="BC80" s="20" t="b">
        <f t="shared" si="29"/>
        <v>0</v>
      </c>
      <c r="BD80" s="22"/>
      <c r="BE80" s="20" t="b">
        <f t="shared" si="30"/>
        <v>0</v>
      </c>
      <c r="BF80" s="22"/>
      <c r="BG80" s="20" t="b">
        <f t="shared" si="38"/>
        <v>0</v>
      </c>
      <c r="BH80" s="20" t="str">
        <f t="shared" si="39"/>
        <v xml:space="preserve"> </v>
      </c>
      <c r="BI80" s="20"/>
      <c r="BJ80" s="20" t="b">
        <f t="shared" ref="BJ80:BJ102" si="47">IF(OR(E80="Corrupción ",E80="Conflicto de Intereses"),W80+Y80+AA80+AC80+AE80+AG80+AI80+AK80+AM80+AO80+AQ80+AS80+AU80+AW80+AY80+BA80+BC80+BE80+BG80)</f>
        <v>0</v>
      </c>
      <c r="BK80" s="20" t="str">
        <f t="shared" si="40"/>
        <v xml:space="preserve"> </v>
      </c>
      <c r="BL80" s="20" t="str">
        <f t="shared" si="41"/>
        <v xml:space="preserve"> </v>
      </c>
      <c r="BM80" s="20" t="str">
        <f t="shared" si="42"/>
        <v/>
      </c>
      <c r="BN80" s="1498"/>
      <c r="BO80" s="1500"/>
    </row>
    <row r="81" spans="2:67" ht="63" customHeight="1">
      <c r="B81" s="24"/>
      <c r="C81" s="21"/>
      <c r="D81" s="21"/>
      <c r="E81" s="32"/>
      <c r="F81" s="26"/>
      <c r="G81" s="26"/>
      <c r="H81" s="21"/>
      <c r="I81" s="18" t="b">
        <f t="shared" si="43"/>
        <v>0</v>
      </c>
      <c r="J81" s="22"/>
      <c r="K81" s="18" t="b">
        <f t="shared" si="36"/>
        <v>0</v>
      </c>
      <c r="L81" s="22"/>
      <c r="M81" s="41" t="b">
        <f t="shared" si="35"/>
        <v>0</v>
      </c>
      <c r="N81" s="22"/>
      <c r="O81" s="41" t="b">
        <f t="shared" si="32"/>
        <v>0</v>
      </c>
      <c r="P81" s="22"/>
      <c r="Q81" s="41" t="b">
        <f t="shared" si="44"/>
        <v>0</v>
      </c>
      <c r="R81" s="20" t="str">
        <f t="shared" si="45"/>
        <v xml:space="preserve">  </v>
      </c>
      <c r="S81" s="23" t="str">
        <f t="shared" si="46"/>
        <v xml:space="preserve"> </v>
      </c>
      <c r="T81" s="21"/>
      <c r="U81" s="20"/>
      <c r="V81" s="22"/>
      <c r="W81" s="20" t="b">
        <f t="shared" si="13"/>
        <v>0</v>
      </c>
      <c r="X81" s="22"/>
      <c r="Y81" s="20" t="b">
        <f t="shared" si="14"/>
        <v>0</v>
      </c>
      <c r="Z81" s="22"/>
      <c r="AA81" s="20" t="b">
        <f t="shared" si="15"/>
        <v>0</v>
      </c>
      <c r="AB81" s="22"/>
      <c r="AC81" s="20" t="b">
        <f t="shared" si="16"/>
        <v>0</v>
      </c>
      <c r="AD81" s="22"/>
      <c r="AE81" s="20" t="b">
        <f t="shared" si="17"/>
        <v>0</v>
      </c>
      <c r="AF81" s="22"/>
      <c r="AG81" s="20" t="b">
        <f t="shared" si="18"/>
        <v>0</v>
      </c>
      <c r="AH81" s="22"/>
      <c r="AI81" s="20" t="b">
        <f t="shared" si="19"/>
        <v>0</v>
      </c>
      <c r="AJ81" s="22"/>
      <c r="AK81" s="20" t="b">
        <f t="shared" si="20"/>
        <v>0</v>
      </c>
      <c r="AL81" s="22"/>
      <c r="AM81" s="20" t="b">
        <f t="shared" si="21"/>
        <v>0</v>
      </c>
      <c r="AN81" s="22"/>
      <c r="AO81" s="20" t="b">
        <f t="shared" si="22"/>
        <v>0</v>
      </c>
      <c r="AP81" s="22"/>
      <c r="AQ81" s="20" t="b">
        <f t="shared" si="23"/>
        <v>0</v>
      </c>
      <c r="AR81" s="22"/>
      <c r="AS81" s="20" t="b">
        <f t="shared" si="24"/>
        <v>0</v>
      </c>
      <c r="AT81" s="22"/>
      <c r="AU81" s="20" t="b">
        <f t="shared" si="25"/>
        <v>0</v>
      </c>
      <c r="AV81" s="22"/>
      <c r="AW81" s="20" t="b">
        <f t="shared" si="26"/>
        <v>0</v>
      </c>
      <c r="AX81" s="22"/>
      <c r="AY81" s="20" t="b">
        <f t="shared" si="27"/>
        <v>0</v>
      </c>
      <c r="AZ81" s="22"/>
      <c r="BA81" s="20" t="b">
        <f t="shared" si="28"/>
        <v>0</v>
      </c>
      <c r="BB81" s="22"/>
      <c r="BC81" s="20" t="b">
        <f t="shared" si="29"/>
        <v>0</v>
      </c>
      <c r="BD81" s="22"/>
      <c r="BE81" s="20" t="b">
        <f t="shared" si="30"/>
        <v>0</v>
      </c>
      <c r="BF81" s="22"/>
      <c r="BG81" s="20" t="b">
        <f t="shared" si="38"/>
        <v>0</v>
      </c>
      <c r="BH81" s="20" t="str">
        <f t="shared" si="39"/>
        <v xml:space="preserve"> </v>
      </c>
      <c r="BI81" s="20"/>
      <c r="BJ81" s="20" t="b">
        <f t="shared" si="47"/>
        <v>0</v>
      </c>
      <c r="BK81" s="20" t="str">
        <f t="shared" si="40"/>
        <v xml:space="preserve"> </v>
      </c>
      <c r="BL81" s="20" t="str">
        <f t="shared" si="41"/>
        <v xml:space="preserve"> </v>
      </c>
      <c r="BM81" s="20" t="str">
        <f t="shared" si="42"/>
        <v/>
      </c>
      <c r="BN81" s="1498"/>
      <c r="BO81" s="1500"/>
    </row>
    <row r="82" spans="2:67" ht="63" customHeight="1">
      <c r="B82" s="24"/>
      <c r="C82" s="21"/>
      <c r="D82" s="21"/>
      <c r="E82" s="32"/>
      <c r="F82" s="26"/>
      <c r="G82" s="26"/>
      <c r="H82" s="21"/>
      <c r="I82" s="18" t="b">
        <f t="shared" si="43"/>
        <v>0</v>
      </c>
      <c r="J82" s="22"/>
      <c r="K82" s="18" t="b">
        <f t="shared" si="36"/>
        <v>0</v>
      </c>
      <c r="L82" s="22"/>
      <c r="M82" s="41" t="b">
        <f t="shared" si="35"/>
        <v>0</v>
      </c>
      <c r="N82" s="22"/>
      <c r="O82" s="41" t="b">
        <f t="shared" si="32"/>
        <v>0</v>
      </c>
      <c r="P82" s="22"/>
      <c r="Q82" s="41" t="b">
        <f t="shared" si="44"/>
        <v>0</v>
      </c>
      <c r="R82" s="20" t="str">
        <f t="shared" si="45"/>
        <v xml:space="preserve">  </v>
      </c>
      <c r="S82" s="23" t="str">
        <f t="shared" si="46"/>
        <v xml:space="preserve"> </v>
      </c>
      <c r="T82" s="21"/>
      <c r="U82" s="20"/>
      <c r="V82" s="22"/>
      <c r="W82" s="20" t="b">
        <f t="shared" si="13"/>
        <v>0</v>
      </c>
      <c r="X82" s="22"/>
      <c r="Y82" s="20" t="b">
        <f t="shared" si="14"/>
        <v>0</v>
      </c>
      <c r="Z82" s="22"/>
      <c r="AA82" s="20" t="b">
        <f t="shared" si="15"/>
        <v>0</v>
      </c>
      <c r="AB82" s="22"/>
      <c r="AC82" s="20" t="b">
        <f t="shared" si="16"/>
        <v>0</v>
      </c>
      <c r="AD82" s="22"/>
      <c r="AE82" s="20" t="b">
        <f t="shared" si="17"/>
        <v>0</v>
      </c>
      <c r="AF82" s="22"/>
      <c r="AG82" s="20" t="b">
        <f t="shared" si="18"/>
        <v>0</v>
      </c>
      <c r="AH82" s="22"/>
      <c r="AI82" s="20" t="b">
        <f t="shared" si="19"/>
        <v>0</v>
      </c>
      <c r="AJ82" s="22"/>
      <c r="AK82" s="20" t="b">
        <f t="shared" si="20"/>
        <v>0</v>
      </c>
      <c r="AL82" s="22"/>
      <c r="AM82" s="20" t="b">
        <f t="shared" si="21"/>
        <v>0</v>
      </c>
      <c r="AN82" s="22"/>
      <c r="AO82" s="20" t="b">
        <f t="shared" si="22"/>
        <v>0</v>
      </c>
      <c r="AP82" s="22"/>
      <c r="AQ82" s="20" t="b">
        <f t="shared" si="23"/>
        <v>0</v>
      </c>
      <c r="AR82" s="22"/>
      <c r="AS82" s="20" t="b">
        <f t="shared" si="24"/>
        <v>0</v>
      </c>
      <c r="AT82" s="22"/>
      <c r="AU82" s="20" t="b">
        <f t="shared" si="25"/>
        <v>0</v>
      </c>
      <c r="AV82" s="22"/>
      <c r="AW82" s="20" t="b">
        <f t="shared" si="26"/>
        <v>0</v>
      </c>
      <c r="AX82" s="22"/>
      <c r="AY82" s="20" t="b">
        <f t="shared" si="27"/>
        <v>0</v>
      </c>
      <c r="AZ82" s="22"/>
      <c r="BA82" s="20" t="b">
        <f t="shared" si="28"/>
        <v>0</v>
      </c>
      <c r="BB82" s="22"/>
      <c r="BC82" s="20" t="b">
        <f t="shared" si="29"/>
        <v>0</v>
      </c>
      <c r="BD82" s="22"/>
      <c r="BE82" s="20" t="b">
        <f t="shared" si="30"/>
        <v>0</v>
      </c>
      <c r="BF82" s="22"/>
      <c r="BG82" s="20" t="b">
        <f t="shared" si="38"/>
        <v>0</v>
      </c>
      <c r="BH82" s="20" t="str">
        <f t="shared" si="39"/>
        <v xml:space="preserve"> </v>
      </c>
      <c r="BI82" s="20"/>
      <c r="BJ82" s="20" t="b">
        <f t="shared" si="47"/>
        <v>0</v>
      </c>
      <c r="BK82" s="20" t="str">
        <f t="shared" si="40"/>
        <v xml:space="preserve"> </v>
      </c>
      <c r="BL82" s="20" t="str">
        <f t="shared" si="41"/>
        <v xml:space="preserve"> </v>
      </c>
      <c r="BM82" s="20" t="str">
        <f t="shared" si="42"/>
        <v/>
      </c>
      <c r="BN82" s="1498"/>
      <c r="BO82" s="1500"/>
    </row>
    <row r="83" spans="2:67" ht="63" customHeight="1">
      <c r="B83" s="24"/>
      <c r="C83" s="21"/>
      <c r="D83" s="21"/>
      <c r="E83" s="32"/>
      <c r="F83" s="26"/>
      <c r="G83" s="26"/>
      <c r="H83" s="21"/>
      <c r="I83" s="18" t="b">
        <f t="shared" si="43"/>
        <v>0</v>
      </c>
      <c r="J83" s="22"/>
      <c r="K83" s="18" t="b">
        <f t="shared" si="36"/>
        <v>0</v>
      </c>
      <c r="L83" s="22"/>
      <c r="M83" s="41" t="b">
        <f t="shared" si="35"/>
        <v>0</v>
      </c>
      <c r="N83" s="22"/>
      <c r="O83" s="41" t="b">
        <f t="shared" si="32"/>
        <v>0</v>
      </c>
      <c r="P83" s="22"/>
      <c r="Q83" s="41" t="b">
        <f t="shared" si="44"/>
        <v>0</v>
      </c>
      <c r="R83" s="20" t="str">
        <f t="shared" si="45"/>
        <v xml:space="preserve">  </v>
      </c>
      <c r="S83" s="23" t="str">
        <f t="shared" si="46"/>
        <v xml:space="preserve"> </v>
      </c>
      <c r="T83" s="21"/>
      <c r="U83" s="20"/>
      <c r="V83" s="22"/>
      <c r="W83" s="20" t="b">
        <f t="shared" si="13"/>
        <v>0</v>
      </c>
      <c r="X83" s="22"/>
      <c r="Y83" s="20" t="b">
        <f t="shared" si="14"/>
        <v>0</v>
      </c>
      <c r="Z83" s="22"/>
      <c r="AA83" s="20" t="b">
        <f t="shared" si="15"/>
        <v>0</v>
      </c>
      <c r="AB83" s="22"/>
      <c r="AC83" s="20" t="b">
        <f t="shared" si="16"/>
        <v>0</v>
      </c>
      <c r="AD83" s="22"/>
      <c r="AE83" s="20" t="b">
        <f t="shared" si="17"/>
        <v>0</v>
      </c>
      <c r="AF83" s="22"/>
      <c r="AG83" s="20" t="b">
        <f t="shared" si="18"/>
        <v>0</v>
      </c>
      <c r="AH83" s="22"/>
      <c r="AI83" s="20" t="b">
        <f t="shared" si="19"/>
        <v>0</v>
      </c>
      <c r="AJ83" s="22"/>
      <c r="AK83" s="20" t="b">
        <f t="shared" si="20"/>
        <v>0</v>
      </c>
      <c r="AL83" s="22"/>
      <c r="AM83" s="20" t="b">
        <f t="shared" si="21"/>
        <v>0</v>
      </c>
      <c r="AN83" s="22"/>
      <c r="AO83" s="20" t="b">
        <f t="shared" si="22"/>
        <v>0</v>
      </c>
      <c r="AP83" s="22"/>
      <c r="AQ83" s="20" t="b">
        <f t="shared" si="23"/>
        <v>0</v>
      </c>
      <c r="AR83" s="22"/>
      <c r="AS83" s="20" t="b">
        <f t="shared" si="24"/>
        <v>0</v>
      </c>
      <c r="AT83" s="22"/>
      <c r="AU83" s="20" t="b">
        <f t="shared" si="25"/>
        <v>0</v>
      </c>
      <c r="AV83" s="22"/>
      <c r="AW83" s="20" t="b">
        <f t="shared" si="26"/>
        <v>0</v>
      </c>
      <c r="AX83" s="22"/>
      <c r="AY83" s="20" t="b">
        <f t="shared" si="27"/>
        <v>0</v>
      </c>
      <c r="AZ83" s="22"/>
      <c r="BA83" s="20" t="b">
        <f t="shared" si="28"/>
        <v>0</v>
      </c>
      <c r="BB83" s="22"/>
      <c r="BC83" s="20" t="b">
        <f t="shared" si="29"/>
        <v>0</v>
      </c>
      <c r="BD83" s="22"/>
      <c r="BE83" s="20" t="b">
        <f t="shared" si="30"/>
        <v>0</v>
      </c>
      <c r="BF83" s="22"/>
      <c r="BG83" s="20" t="b">
        <f t="shared" si="38"/>
        <v>0</v>
      </c>
      <c r="BH83" s="20" t="str">
        <f t="shared" si="39"/>
        <v xml:space="preserve"> </v>
      </c>
      <c r="BI83" s="20"/>
      <c r="BJ83" s="20" t="b">
        <f t="shared" si="47"/>
        <v>0</v>
      </c>
      <c r="BK83" s="20" t="str">
        <f t="shared" si="40"/>
        <v xml:space="preserve"> </v>
      </c>
      <c r="BL83" s="20" t="str">
        <f t="shared" si="41"/>
        <v xml:space="preserve"> </v>
      </c>
      <c r="BM83" s="20" t="str">
        <f t="shared" si="42"/>
        <v/>
      </c>
      <c r="BN83" s="1498"/>
      <c r="BO83" s="1500"/>
    </row>
    <row r="84" spans="2:67" ht="63" customHeight="1">
      <c r="B84" s="24"/>
      <c r="C84" s="21"/>
      <c r="D84" s="21"/>
      <c r="E84" s="32"/>
      <c r="F84" s="26"/>
      <c r="G84" s="26"/>
      <c r="H84" s="21"/>
      <c r="I84" s="18" t="b">
        <f t="shared" si="43"/>
        <v>0</v>
      </c>
      <c r="J84" s="22"/>
      <c r="K84" s="18" t="b">
        <f t="shared" si="36"/>
        <v>0</v>
      </c>
      <c r="L84" s="22"/>
      <c r="M84" s="41" t="b">
        <f t="shared" si="35"/>
        <v>0</v>
      </c>
      <c r="N84" s="22"/>
      <c r="O84" s="41" t="b">
        <f t="shared" si="32"/>
        <v>0</v>
      </c>
      <c r="P84" s="22"/>
      <c r="Q84" s="41" t="b">
        <f t="shared" si="44"/>
        <v>0</v>
      </c>
      <c r="R84" s="20" t="str">
        <f t="shared" si="45"/>
        <v xml:space="preserve">  </v>
      </c>
      <c r="S84" s="23" t="str">
        <f t="shared" si="46"/>
        <v xml:space="preserve"> </v>
      </c>
      <c r="T84" s="21"/>
      <c r="U84" s="20"/>
      <c r="V84" s="22"/>
      <c r="W84" s="20" t="b">
        <f t="shared" si="13"/>
        <v>0</v>
      </c>
      <c r="X84" s="22"/>
      <c r="Y84" s="20" t="b">
        <f t="shared" si="14"/>
        <v>0</v>
      </c>
      <c r="Z84" s="22"/>
      <c r="AA84" s="20" t="b">
        <f t="shared" si="15"/>
        <v>0</v>
      </c>
      <c r="AB84" s="22"/>
      <c r="AC84" s="20" t="b">
        <f t="shared" si="16"/>
        <v>0</v>
      </c>
      <c r="AD84" s="22"/>
      <c r="AE84" s="20" t="b">
        <f t="shared" si="17"/>
        <v>0</v>
      </c>
      <c r="AF84" s="22"/>
      <c r="AG84" s="20" t="b">
        <f t="shared" si="18"/>
        <v>0</v>
      </c>
      <c r="AH84" s="22"/>
      <c r="AI84" s="20" t="b">
        <f t="shared" si="19"/>
        <v>0</v>
      </c>
      <c r="AJ84" s="22"/>
      <c r="AK84" s="20" t="b">
        <f t="shared" si="20"/>
        <v>0</v>
      </c>
      <c r="AL84" s="22"/>
      <c r="AM84" s="20" t="b">
        <f t="shared" si="21"/>
        <v>0</v>
      </c>
      <c r="AN84" s="22"/>
      <c r="AO84" s="20" t="b">
        <f t="shared" si="22"/>
        <v>0</v>
      </c>
      <c r="AP84" s="22"/>
      <c r="AQ84" s="20" t="b">
        <f t="shared" si="23"/>
        <v>0</v>
      </c>
      <c r="AR84" s="22"/>
      <c r="AS84" s="20" t="b">
        <f t="shared" si="24"/>
        <v>0</v>
      </c>
      <c r="AT84" s="22"/>
      <c r="AU84" s="20" t="b">
        <f t="shared" si="25"/>
        <v>0</v>
      </c>
      <c r="AV84" s="22"/>
      <c r="AW84" s="20" t="b">
        <f t="shared" si="26"/>
        <v>0</v>
      </c>
      <c r="AX84" s="22"/>
      <c r="AY84" s="20" t="b">
        <f t="shared" si="27"/>
        <v>0</v>
      </c>
      <c r="AZ84" s="22"/>
      <c r="BA84" s="20" t="b">
        <f t="shared" si="28"/>
        <v>0</v>
      </c>
      <c r="BB84" s="22"/>
      <c r="BC84" s="20" t="b">
        <f t="shared" si="29"/>
        <v>0</v>
      </c>
      <c r="BD84" s="22"/>
      <c r="BE84" s="20" t="b">
        <f t="shared" si="30"/>
        <v>0</v>
      </c>
      <c r="BF84" s="22"/>
      <c r="BG84" s="20" t="b">
        <f t="shared" si="38"/>
        <v>0</v>
      </c>
      <c r="BH84" s="20" t="str">
        <f t="shared" si="39"/>
        <v xml:space="preserve"> </v>
      </c>
      <c r="BI84" s="20"/>
      <c r="BJ84" s="20" t="b">
        <f t="shared" si="47"/>
        <v>0</v>
      </c>
      <c r="BK84" s="20" t="str">
        <f t="shared" si="40"/>
        <v xml:space="preserve"> </v>
      </c>
      <c r="BL84" s="20" t="str">
        <f t="shared" si="41"/>
        <v xml:space="preserve"> </v>
      </c>
      <c r="BM84" s="20" t="str">
        <f t="shared" si="42"/>
        <v/>
      </c>
      <c r="BN84" s="1498"/>
      <c r="BO84" s="1500"/>
    </row>
    <row r="85" spans="2:67" ht="63" customHeight="1">
      <c r="B85" s="24"/>
      <c r="C85" s="21"/>
      <c r="D85" s="21"/>
      <c r="E85" s="32"/>
      <c r="F85" s="26"/>
      <c r="G85" s="26"/>
      <c r="H85" s="21"/>
      <c r="I85" s="18" t="b">
        <f t="shared" si="43"/>
        <v>0</v>
      </c>
      <c r="J85" s="22"/>
      <c r="K85" s="18" t="b">
        <f t="shared" si="36"/>
        <v>0</v>
      </c>
      <c r="L85" s="22"/>
      <c r="M85" s="41" t="b">
        <f t="shared" si="35"/>
        <v>0</v>
      </c>
      <c r="N85" s="22"/>
      <c r="O85" s="41" t="b">
        <f t="shared" si="32"/>
        <v>0</v>
      </c>
      <c r="P85" s="22"/>
      <c r="Q85" s="41" t="b">
        <f t="shared" si="44"/>
        <v>0</v>
      </c>
      <c r="R85" s="20" t="str">
        <f t="shared" si="45"/>
        <v xml:space="preserve">  </v>
      </c>
      <c r="S85" s="23" t="str">
        <f t="shared" si="46"/>
        <v xml:space="preserve"> </v>
      </c>
      <c r="T85" s="21"/>
      <c r="U85" s="20"/>
      <c r="V85" s="22"/>
      <c r="W85" s="20" t="b">
        <f t="shared" si="13"/>
        <v>0</v>
      </c>
      <c r="X85" s="22"/>
      <c r="Y85" s="20" t="b">
        <f t="shared" si="14"/>
        <v>0</v>
      </c>
      <c r="Z85" s="22"/>
      <c r="AA85" s="20" t="b">
        <f t="shared" si="15"/>
        <v>0</v>
      </c>
      <c r="AB85" s="22"/>
      <c r="AC85" s="20" t="b">
        <f t="shared" si="16"/>
        <v>0</v>
      </c>
      <c r="AD85" s="22"/>
      <c r="AE85" s="20" t="b">
        <f t="shared" si="17"/>
        <v>0</v>
      </c>
      <c r="AF85" s="22"/>
      <c r="AG85" s="20" t="b">
        <f t="shared" si="18"/>
        <v>0</v>
      </c>
      <c r="AH85" s="22"/>
      <c r="AI85" s="20" t="b">
        <f t="shared" si="19"/>
        <v>0</v>
      </c>
      <c r="AJ85" s="22"/>
      <c r="AK85" s="20" t="b">
        <f t="shared" si="20"/>
        <v>0</v>
      </c>
      <c r="AL85" s="22"/>
      <c r="AM85" s="20" t="b">
        <f t="shared" si="21"/>
        <v>0</v>
      </c>
      <c r="AN85" s="22"/>
      <c r="AO85" s="20" t="b">
        <f t="shared" si="22"/>
        <v>0</v>
      </c>
      <c r="AP85" s="22"/>
      <c r="AQ85" s="20" t="b">
        <f t="shared" si="23"/>
        <v>0</v>
      </c>
      <c r="AR85" s="22"/>
      <c r="AS85" s="20" t="b">
        <f t="shared" si="24"/>
        <v>0</v>
      </c>
      <c r="AT85" s="22"/>
      <c r="AU85" s="20" t="b">
        <f t="shared" si="25"/>
        <v>0</v>
      </c>
      <c r="AV85" s="22"/>
      <c r="AW85" s="20" t="b">
        <f t="shared" si="26"/>
        <v>0</v>
      </c>
      <c r="AX85" s="22"/>
      <c r="AY85" s="20" t="b">
        <f t="shared" si="27"/>
        <v>0</v>
      </c>
      <c r="AZ85" s="22"/>
      <c r="BA85" s="20" t="b">
        <f t="shared" si="28"/>
        <v>0</v>
      </c>
      <c r="BB85" s="22"/>
      <c r="BC85" s="20" t="b">
        <f t="shared" si="29"/>
        <v>0</v>
      </c>
      <c r="BD85" s="22"/>
      <c r="BE85" s="20" t="b">
        <f t="shared" si="30"/>
        <v>0</v>
      </c>
      <c r="BF85" s="22"/>
      <c r="BG85" s="20" t="b">
        <f t="shared" si="38"/>
        <v>0</v>
      </c>
      <c r="BH85" s="20" t="str">
        <f t="shared" si="39"/>
        <v xml:space="preserve"> </v>
      </c>
      <c r="BI85" s="20"/>
      <c r="BJ85" s="20" t="b">
        <f t="shared" si="47"/>
        <v>0</v>
      </c>
      <c r="BK85" s="20" t="str">
        <f t="shared" si="40"/>
        <v xml:space="preserve"> </v>
      </c>
      <c r="BL85" s="20" t="str">
        <f t="shared" si="41"/>
        <v xml:space="preserve"> </v>
      </c>
      <c r="BM85" s="20" t="str">
        <f t="shared" si="42"/>
        <v/>
      </c>
      <c r="BN85" s="1498"/>
      <c r="BO85" s="1500"/>
    </row>
    <row r="86" spans="2:67" ht="63" customHeight="1">
      <c r="B86" s="24"/>
      <c r="C86" s="21"/>
      <c r="D86" s="21"/>
      <c r="E86" s="32"/>
      <c r="F86" s="26"/>
      <c r="G86" s="26"/>
      <c r="H86" s="21"/>
      <c r="I86" s="18" t="b">
        <f t="shared" si="43"/>
        <v>0</v>
      </c>
      <c r="J86" s="22"/>
      <c r="K86" s="18" t="b">
        <f t="shared" si="36"/>
        <v>0</v>
      </c>
      <c r="L86" s="22"/>
      <c r="M86" s="41" t="b">
        <f t="shared" si="35"/>
        <v>0</v>
      </c>
      <c r="N86" s="22"/>
      <c r="O86" s="41" t="b">
        <f t="shared" si="32"/>
        <v>0</v>
      </c>
      <c r="P86" s="22"/>
      <c r="Q86" s="41" t="b">
        <f t="shared" si="44"/>
        <v>0</v>
      </c>
      <c r="R86" s="20" t="str">
        <f t="shared" si="45"/>
        <v xml:space="preserve">  </v>
      </c>
      <c r="S86" s="23" t="str">
        <f t="shared" si="46"/>
        <v xml:space="preserve"> </v>
      </c>
      <c r="T86" s="21"/>
      <c r="U86" s="20"/>
      <c r="V86" s="22"/>
      <c r="W86" s="20" t="b">
        <f t="shared" si="13"/>
        <v>0</v>
      </c>
      <c r="X86" s="22"/>
      <c r="Y86" s="20" t="b">
        <f t="shared" si="14"/>
        <v>0</v>
      </c>
      <c r="Z86" s="22"/>
      <c r="AA86" s="20" t="b">
        <f t="shared" si="15"/>
        <v>0</v>
      </c>
      <c r="AB86" s="22"/>
      <c r="AC86" s="20" t="b">
        <f t="shared" si="16"/>
        <v>0</v>
      </c>
      <c r="AD86" s="22"/>
      <c r="AE86" s="20" t="b">
        <f t="shared" si="17"/>
        <v>0</v>
      </c>
      <c r="AF86" s="22"/>
      <c r="AG86" s="20" t="b">
        <f t="shared" si="18"/>
        <v>0</v>
      </c>
      <c r="AH86" s="22"/>
      <c r="AI86" s="20" t="b">
        <f t="shared" si="19"/>
        <v>0</v>
      </c>
      <c r="AJ86" s="22"/>
      <c r="AK86" s="20" t="b">
        <f t="shared" si="20"/>
        <v>0</v>
      </c>
      <c r="AL86" s="22"/>
      <c r="AM86" s="20" t="b">
        <f t="shared" si="21"/>
        <v>0</v>
      </c>
      <c r="AN86" s="22"/>
      <c r="AO86" s="20" t="b">
        <f t="shared" si="22"/>
        <v>0</v>
      </c>
      <c r="AP86" s="22"/>
      <c r="AQ86" s="20" t="b">
        <f t="shared" si="23"/>
        <v>0</v>
      </c>
      <c r="AR86" s="22"/>
      <c r="AS86" s="20" t="b">
        <f t="shared" si="24"/>
        <v>0</v>
      </c>
      <c r="AT86" s="22"/>
      <c r="AU86" s="20" t="b">
        <f t="shared" si="25"/>
        <v>0</v>
      </c>
      <c r="AV86" s="22"/>
      <c r="AW86" s="20" t="b">
        <f t="shared" si="26"/>
        <v>0</v>
      </c>
      <c r="AX86" s="22"/>
      <c r="AY86" s="20" t="b">
        <f t="shared" si="27"/>
        <v>0</v>
      </c>
      <c r="AZ86" s="22"/>
      <c r="BA86" s="20" t="b">
        <f t="shared" si="28"/>
        <v>0</v>
      </c>
      <c r="BB86" s="22"/>
      <c r="BC86" s="20" t="b">
        <f t="shared" si="29"/>
        <v>0</v>
      </c>
      <c r="BD86" s="22"/>
      <c r="BE86" s="20" t="b">
        <f t="shared" si="30"/>
        <v>0</v>
      </c>
      <c r="BF86" s="22"/>
      <c r="BG86" s="20" t="b">
        <f t="shared" si="38"/>
        <v>0</v>
      </c>
      <c r="BH86" s="20" t="str">
        <f t="shared" si="39"/>
        <v xml:space="preserve"> </v>
      </c>
      <c r="BI86" s="20"/>
      <c r="BJ86" s="20" t="b">
        <f t="shared" si="47"/>
        <v>0</v>
      </c>
      <c r="BK86" s="20" t="str">
        <f t="shared" si="40"/>
        <v xml:space="preserve"> </v>
      </c>
      <c r="BL86" s="20" t="str">
        <f t="shared" si="41"/>
        <v xml:space="preserve"> </v>
      </c>
      <c r="BM86" s="20" t="str">
        <f t="shared" si="42"/>
        <v/>
      </c>
      <c r="BN86" s="1498"/>
      <c r="BO86" s="1500"/>
    </row>
    <row r="87" spans="2:67" ht="63" customHeight="1">
      <c r="B87" s="24"/>
      <c r="C87" s="21"/>
      <c r="D87" s="21"/>
      <c r="E87" s="32"/>
      <c r="F87" s="26"/>
      <c r="G87" s="26"/>
      <c r="H87" s="21"/>
      <c r="I87" s="18" t="b">
        <f t="shared" si="43"/>
        <v>0</v>
      </c>
      <c r="J87" s="22"/>
      <c r="K87" s="18" t="b">
        <f t="shared" si="36"/>
        <v>0</v>
      </c>
      <c r="L87" s="22"/>
      <c r="M87" s="41" t="b">
        <f t="shared" si="35"/>
        <v>0</v>
      </c>
      <c r="N87" s="22"/>
      <c r="O87" s="41" t="b">
        <f t="shared" si="32"/>
        <v>0</v>
      </c>
      <c r="P87" s="22"/>
      <c r="Q87" s="41" t="b">
        <f t="shared" si="44"/>
        <v>0</v>
      </c>
      <c r="R87" s="20" t="str">
        <f t="shared" si="45"/>
        <v xml:space="preserve">  </v>
      </c>
      <c r="S87" s="23" t="str">
        <f t="shared" si="46"/>
        <v xml:space="preserve"> </v>
      </c>
      <c r="T87" s="21"/>
      <c r="U87" s="20"/>
      <c r="V87" s="22"/>
      <c r="W87" s="20" t="b">
        <f t="shared" si="13"/>
        <v>0</v>
      </c>
      <c r="X87" s="22"/>
      <c r="Y87" s="20" t="b">
        <f t="shared" si="14"/>
        <v>0</v>
      </c>
      <c r="Z87" s="22"/>
      <c r="AA87" s="20" t="b">
        <f t="shared" si="15"/>
        <v>0</v>
      </c>
      <c r="AB87" s="22"/>
      <c r="AC87" s="20" t="b">
        <f t="shared" si="16"/>
        <v>0</v>
      </c>
      <c r="AD87" s="22"/>
      <c r="AE87" s="20" t="b">
        <f t="shared" si="17"/>
        <v>0</v>
      </c>
      <c r="AF87" s="22"/>
      <c r="AG87" s="20" t="b">
        <f t="shared" si="18"/>
        <v>0</v>
      </c>
      <c r="AH87" s="22"/>
      <c r="AI87" s="20" t="b">
        <f t="shared" si="19"/>
        <v>0</v>
      </c>
      <c r="AJ87" s="22"/>
      <c r="AK87" s="20" t="b">
        <f t="shared" si="20"/>
        <v>0</v>
      </c>
      <c r="AL87" s="22"/>
      <c r="AM87" s="20" t="b">
        <f t="shared" si="21"/>
        <v>0</v>
      </c>
      <c r="AN87" s="22"/>
      <c r="AO87" s="20" t="b">
        <f t="shared" si="22"/>
        <v>0</v>
      </c>
      <c r="AP87" s="22"/>
      <c r="AQ87" s="20" t="b">
        <f t="shared" si="23"/>
        <v>0</v>
      </c>
      <c r="AR87" s="22"/>
      <c r="AS87" s="20" t="b">
        <f t="shared" si="24"/>
        <v>0</v>
      </c>
      <c r="AT87" s="22"/>
      <c r="AU87" s="20" t="b">
        <f t="shared" si="25"/>
        <v>0</v>
      </c>
      <c r="AV87" s="22"/>
      <c r="AW87" s="20" t="b">
        <f t="shared" si="26"/>
        <v>0</v>
      </c>
      <c r="AX87" s="22"/>
      <c r="AY87" s="20" t="b">
        <f t="shared" si="27"/>
        <v>0</v>
      </c>
      <c r="AZ87" s="22"/>
      <c r="BA87" s="20" t="b">
        <f t="shared" si="28"/>
        <v>0</v>
      </c>
      <c r="BB87" s="22"/>
      <c r="BC87" s="20" t="b">
        <f t="shared" si="29"/>
        <v>0</v>
      </c>
      <c r="BD87" s="22"/>
      <c r="BE87" s="20" t="b">
        <f t="shared" si="30"/>
        <v>0</v>
      </c>
      <c r="BF87" s="22"/>
      <c r="BG87" s="20" t="b">
        <f t="shared" si="38"/>
        <v>0</v>
      </c>
      <c r="BH87" s="20" t="str">
        <f t="shared" si="39"/>
        <v xml:space="preserve"> </v>
      </c>
      <c r="BI87" s="20"/>
      <c r="BJ87" s="20" t="b">
        <f t="shared" si="47"/>
        <v>0</v>
      </c>
      <c r="BK87" s="20" t="str">
        <f t="shared" si="40"/>
        <v xml:space="preserve"> </v>
      </c>
      <c r="BL87" s="20" t="str">
        <f t="shared" si="41"/>
        <v xml:space="preserve"> </v>
      </c>
      <c r="BM87" s="20" t="str">
        <f t="shared" si="42"/>
        <v/>
      </c>
      <c r="BN87" s="1498"/>
      <c r="BO87" s="1500"/>
    </row>
    <row r="88" spans="2:67" ht="63" customHeight="1">
      <c r="B88" s="24"/>
      <c r="C88" s="21"/>
      <c r="D88" s="21"/>
      <c r="E88" s="32"/>
      <c r="F88" s="26"/>
      <c r="G88" s="26"/>
      <c r="H88" s="21"/>
      <c r="I88" s="18" t="b">
        <f t="shared" si="43"/>
        <v>0</v>
      </c>
      <c r="J88" s="22"/>
      <c r="K88" s="18" t="b">
        <f t="shared" si="36"/>
        <v>0</v>
      </c>
      <c r="L88" s="22"/>
      <c r="M88" s="41" t="b">
        <f t="shared" si="35"/>
        <v>0</v>
      </c>
      <c r="N88" s="22"/>
      <c r="O88" s="41" t="b">
        <f t="shared" si="32"/>
        <v>0</v>
      </c>
      <c r="P88" s="22"/>
      <c r="Q88" s="41" t="b">
        <f t="shared" si="44"/>
        <v>0</v>
      </c>
      <c r="R88" s="20" t="str">
        <f t="shared" si="45"/>
        <v xml:space="preserve">  </v>
      </c>
      <c r="S88" s="23" t="str">
        <f t="shared" si="46"/>
        <v xml:space="preserve"> </v>
      </c>
      <c r="T88" s="21"/>
      <c r="U88" s="20"/>
      <c r="V88" s="22"/>
      <c r="W88" s="20" t="b">
        <f t="shared" si="13"/>
        <v>0</v>
      </c>
      <c r="X88" s="22"/>
      <c r="Y88" s="20" t="b">
        <f t="shared" si="14"/>
        <v>0</v>
      </c>
      <c r="Z88" s="22"/>
      <c r="AA88" s="20" t="b">
        <f t="shared" si="15"/>
        <v>0</v>
      </c>
      <c r="AB88" s="22"/>
      <c r="AC88" s="20" t="b">
        <f t="shared" si="16"/>
        <v>0</v>
      </c>
      <c r="AD88" s="22"/>
      <c r="AE88" s="20" t="b">
        <f t="shared" si="17"/>
        <v>0</v>
      </c>
      <c r="AF88" s="22"/>
      <c r="AG88" s="20" t="b">
        <f t="shared" si="18"/>
        <v>0</v>
      </c>
      <c r="AH88" s="22"/>
      <c r="AI88" s="20" t="b">
        <f t="shared" si="19"/>
        <v>0</v>
      </c>
      <c r="AJ88" s="22"/>
      <c r="AK88" s="20" t="b">
        <f t="shared" si="20"/>
        <v>0</v>
      </c>
      <c r="AL88" s="22"/>
      <c r="AM88" s="20" t="b">
        <f t="shared" si="21"/>
        <v>0</v>
      </c>
      <c r="AN88" s="22"/>
      <c r="AO88" s="20" t="b">
        <f t="shared" si="22"/>
        <v>0</v>
      </c>
      <c r="AP88" s="22"/>
      <c r="AQ88" s="20" t="b">
        <f t="shared" si="23"/>
        <v>0</v>
      </c>
      <c r="AR88" s="22"/>
      <c r="AS88" s="20" t="b">
        <f t="shared" si="24"/>
        <v>0</v>
      </c>
      <c r="AT88" s="22"/>
      <c r="AU88" s="20" t="b">
        <f t="shared" si="25"/>
        <v>0</v>
      </c>
      <c r="AV88" s="22"/>
      <c r="AW88" s="20" t="b">
        <f t="shared" si="26"/>
        <v>0</v>
      </c>
      <c r="AX88" s="22"/>
      <c r="AY88" s="20" t="b">
        <f t="shared" si="27"/>
        <v>0</v>
      </c>
      <c r="AZ88" s="22"/>
      <c r="BA88" s="20" t="b">
        <f t="shared" si="28"/>
        <v>0</v>
      </c>
      <c r="BB88" s="22"/>
      <c r="BC88" s="20" t="b">
        <f t="shared" si="29"/>
        <v>0</v>
      </c>
      <c r="BD88" s="22"/>
      <c r="BE88" s="20" t="b">
        <f t="shared" si="30"/>
        <v>0</v>
      </c>
      <c r="BF88" s="22"/>
      <c r="BG88" s="20" t="b">
        <f t="shared" si="38"/>
        <v>0</v>
      </c>
      <c r="BH88" s="20" t="str">
        <f t="shared" si="39"/>
        <v xml:space="preserve"> </v>
      </c>
      <c r="BI88" s="20"/>
      <c r="BJ88" s="20" t="b">
        <f t="shared" si="47"/>
        <v>0</v>
      </c>
      <c r="BK88" s="20" t="str">
        <f t="shared" si="40"/>
        <v xml:space="preserve"> </v>
      </c>
      <c r="BL88" s="20" t="str">
        <f t="shared" si="41"/>
        <v xml:space="preserve"> </v>
      </c>
      <c r="BM88" s="20" t="str">
        <f t="shared" si="42"/>
        <v/>
      </c>
      <c r="BN88" s="1498"/>
      <c r="BO88" s="1500"/>
    </row>
    <row r="89" spans="2:67" ht="63" customHeight="1">
      <c r="B89" s="24"/>
      <c r="C89" s="21"/>
      <c r="D89" s="21"/>
      <c r="E89" s="32"/>
      <c r="F89" s="26"/>
      <c r="G89" s="26"/>
      <c r="H89" s="21"/>
      <c r="I89" s="18" t="b">
        <f t="shared" si="43"/>
        <v>0</v>
      </c>
      <c r="J89" s="22"/>
      <c r="K89" s="18" t="b">
        <f t="shared" si="36"/>
        <v>0</v>
      </c>
      <c r="L89" s="22"/>
      <c r="M89" s="41" t="b">
        <f t="shared" si="35"/>
        <v>0</v>
      </c>
      <c r="N89" s="22"/>
      <c r="O89" s="41" t="b">
        <f t="shared" si="32"/>
        <v>0</v>
      </c>
      <c r="P89" s="22"/>
      <c r="Q89" s="41" t="b">
        <f t="shared" si="44"/>
        <v>0</v>
      </c>
      <c r="R89" s="20" t="str">
        <f t="shared" si="45"/>
        <v xml:space="preserve">  </v>
      </c>
      <c r="S89" s="23" t="str">
        <f t="shared" si="46"/>
        <v xml:space="preserve"> </v>
      </c>
      <c r="T89" s="21"/>
      <c r="U89" s="20"/>
      <c r="V89" s="22"/>
      <c r="W89" s="20" t="b">
        <f t="shared" si="13"/>
        <v>0</v>
      </c>
      <c r="X89" s="22"/>
      <c r="Y89" s="20" t="b">
        <f t="shared" si="14"/>
        <v>0</v>
      </c>
      <c r="Z89" s="22"/>
      <c r="AA89" s="20" t="b">
        <f t="shared" si="15"/>
        <v>0</v>
      </c>
      <c r="AB89" s="22"/>
      <c r="AC89" s="20" t="b">
        <f t="shared" si="16"/>
        <v>0</v>
      </c>
      <c r="AD89" s="22"/>
      <c r="AE89" s="20" t="b">
        <f t="shared" si="17"/>
        <v>0</v>
      </c>
      <c r="AF89" s="22"/>
      <c r="AG89" s="20" t="b">
        <f t="shared" si="18"/>
        <v>0</v>
      </c>
      <c r="AH89" s="22"/>
      <c r="AI89" s="20" t="b">
        <f t="shared" si="19"/>
        <v>0</v>
      </c>
      <c r="AJ89" s="22"/>
      <c r="AK89" s="20" t="b">
        <f t="shared" si="20"/>
        <v>0</v>
      </c>
      <c r="AL89" s="22"/>
      <c r="AM89" s="20" t="b">
        <f t="shared" si="21"/>
        <v>0</v>
      </c>
      <c r="AN89" s="22"/>
      <c r="AO89" s="20" t="b">
        <f t="shared" si="22"/>
        <v>0</v>
      </c>
      <c r="AP89" s="22"/>
      <c r="AQ89" s="20" t="b">
        <f t="shared" si="23"/>
        <v>0</v>
      </c>
      <c r="AR89" s="22"/>
      <c r="AS89" s="20" t="b">
        <f t="shared" si="24"/>
        <v>0</v>
      </c>
      <c r="AT89" s="22"/>
      <c r="AU89" s="20" t="b">
        <f t="shared" si="25"/>
        <v>0</v>
      </c>
      <c r="AV89" s="22"/>
      <c r="AW89" s="20" t="b">
        <f t="shared" si="26"/>
        <v>0</v>
      </c>
      <c r="AX89" s="22"/>
      <c r="AY89" s="20" t="b">
        <f t="shared" si="27"/>
        <v>0</v>
      </c>
      <c r="AZ89" s="22"/>
      <c r="BA89" s="20" t="b">
        <f t="shared" si="28"/>
        <v>0</v>
      </c>
      <c r="BB89" s="22"/>
      <c r="BC89" s="20" t="b">
        <f t="shared" si="29"/>
        <v>0</v>
      </c>
      <c r="BD89" s="22"/>
      <c r="BE89" s="20" t="b">
        <f t="shared" si="30"/>
        <v>0</v>
      </c>
      <c r="BF89" s="22"/>
      <c r="BG89" s="20" t="b">
        <f t="shared" si="38"/>
        <v>0</v>
      </c>
      <c r="BH89" s="20" t="str">
        <f t="shared" si="39"/>
        <v xml:space="preserve"> </v>
      </c>
      <c r="BI89" s="20"/>
      <c r="BJ89" s="20" t="b">
        <f t="shared" si="47"/>
        <v>0</v>
      </c>
      <c r="BK89" s="20" t="str">
        <f t="shared" si="40"/>
        <v xml:space="preserve"> </v>
      </c>
      <c r="BL89" s="20" t="str">
        <f t="shared" si="41"/>
        <v xml:space="preserve"> </v>
      </c>
      <c r="BM89" s="20" t="str">
        <f t="shared" si="42"/>
        <v/>
      </c>
      <c r="BN89" s="1498"/>
      <c r="BO89" s="1500"/>
    </row>
    <row r="90" spans="2:67" ht="63" customHeight="1">
      <c r="B90" s="24"/>
      <c r="C90" s="21"/>
      <c r="D90" s="21"/>
      <c r="E90" s="32"/>
      <c r="F90" s="26"/>
      <c r="G90" s="26"/>
      <c r="H90" s="21"/>
      <c r="I90" s="18" t="b">
        <f t="shared" si="43"/>
        <v>0</v>
      </c>
      <c r="J90" s="22"/>
      <c r="K90" s="18" t="b">
        <f t="shared" ref="K90:K102" si="48">IF(J90="Posible",3,IF(J90="Rara vez",1,IF(J90="Improbable",2,IF(J90="Probable",4,IF(J90="Casi seguro",5)))))</f>
        <v>0</v>
      </c>
      <c r="L90" s="22"/>
      <c r="M90" s="41" t="b">
        <f t="shared" ref="M90:M102" si="49">IF(L90="Posible",3,IF(L90="Rara vez",1,IF(L90="Improbable",2,IF(L90="Probable",4,IF(L90="Casi seguro",5)))))</f>
        <v>0</v>
      </c>
      <c r="N90" s="22"/>
      <c r="O90" s="41" t="b">
        <f t="shared" ref="O90:O102" si="50">IF(N90="Posible",3,IF(N90="Rara vez",1,IF(N90="Improbable",2,IF(N90="Probable",4,IF(N90="Casi seguro",5)))))</f>
        <v>0</v>
      </c>
      <c r="P90" s="22"/>
      <c r="Q90" s="41" t="b">
        <f t="shared" si="44"/>
        <v>0</v>
      </c>
      <c r="R90" s="20" t="str">
        <f t="shared" si="45"/>
        <v xml:space="preserve">  </v>
      </c>
      <c r="S90" s="23" t="str">
        <f t="shared" si="46"/>
        <v xml:space="preserve"> </v>
      </c>
      <c r="T90" s="21"/>
      <c r="U90" s="20"/>
      <c r="V90" s="22"/>
      <c r="W90" s="20" t="b">
        <f t="shared" ref="W90:W102" si="51">IF(V90="SI",1,IF(V90="NO",0))</f>
        <v>0</v>
      </c>
      <c r="X90" s="22"/>
      <c r="Y90" s="20" t="b">
        <f t="shared" ref="Y90:Y102" si="52">IF(X90="SI",1,IF(X90="NO",0))</f>
        <v>0</v>
      </c>
      <c r="Z90" s="22"/>
      <c r="AA90" s="20" t="b">
        <f t="shared" ref="AA90:AA102" si="53">IF(Z90="SI",1,IF(Z90="NO",0))</f>
        <v>0</v>
      </c>
      <c r="AB90" s="22"/>
      <c r="AC90" s="20" t="b">
        <f t="shared" ref="AC90:AC102" si="54">IF(AB90="SI",1,IF(AB90="NO",0))</f>
        <v>0</v>
      </c>
      <c r="AD90" s="22"/>
      <c r="AE90" s="20" t="b">
        <f t="shared" ref="AE90:AE102" si="55">IF(AD90="SI",1,IF(AD90="NO",0))</f>
        <v>0</v>
      </c>
      <c r="AF90" s="22"/>
      <c r="AG90" s="20" t="b">
        <f t="shared" ref="AG90:AG102" si="56">IF(AF90="SI",1,IF(AF90="NO",0))</f>
        <v>0</v>
      </c>
      <c r="AH90" s="22"/>
      <c r="AI90" s="20" t="b">
        <f t="shared" ref="AI90:AI102" si="57">IF(AH90="SI",1,IF(AH90="NO",0))</f>
        <v>0</v>
      </c>
      <c r="AJ90" s="22"/>
      <c r="AK90" s="20" t="b">
        <f t="shared" ref="AK90:AK102" si="58">IF(AJ90="SI",1,IF(AJ90="NO",0))</f>
        <v>0</v>
      </c>
      <c r="AL90" s="22"/>
      <c r="AM90" s="20" t="b">
        <f t="shared" ref="AM90:AM102" si="59">IF(AL90="SI",1,IF(AL90="NO",0))</f>
        <v>0</v>
      </c>
      <c r="AN90" s="22"/>
      <c r="AO90" s="20" t="b">
        <f t="shared" ref="AO90:AO102" si="60">IF(AN90="SI",1,IF(AN90="NO",0))</f>
        <v>0</v>
      </c>
      <c r="AP90" s="22"/>
      <c r="AQ90" s="20" t="b">
        <f t="shared" ref="AQ90:AQ102" si="61">IF(AP90="SI",1,IF(AP90="NO",0))</f>
        <v>0</v>
      </c>
      <c r="AR90" s="22"/>
      <c r="AS90" s="20" t="b">
        <f t="shared" ref="AS90:AS102" si="62">IF(AR90="SI",1,IF(AR90="NO",0))</f>
        <v>0</v>
      </c>
      <c r="AT90" s="22"/>
      <c r="AU90" s="20" t="b">
        <f t="shared" ref="AU90:AU102" si="63">IF(AT90="SI",1,IF(AT90="NO",0))</f>
        <v>0</v>
      </c>
      <c r="AV90" s="22"/>
      <c r="AW90" s="20" t="b">
        <f t="shared" ref="AW90:AW102" si="64">IF(AV90="SI",1,IF(AV90="NO",0))</f>
        <v>0</v>
      </c>
      <c r="AX90" s="22"/>
      <c r="AY90" s="20" t="b">
        <f t="shared" ref="AY90:AY102" si="65">IF(AX90="SI",1,IF(AX90="NO",0))</f>
        <v>0</v>
      </c>
      <c r="AZ90" s="22"/>
      <c r="BA90" s="20" t="b">
        <f t="shared" ref="BA90:BA102" si="66">IF(AZ90="SI",1,IF(AZ90="NO",0))</f>
        <v>0</v>
      </c>
      <c r="BB90" s="22"/>
      <c r="BC90" s="20" t="b">
        <f t="shared" ref="BC90:BC102" si="67">IF(BB90="SI",1,IF(BB90="NO",0))</f>
        <v>0</v>
      </c>
      <c r="BD90" s="22"/>
      <c r="BE90" s="20" t="b">
        <f t="shared" ref="BE90:BE102" si="68">IF(BD90="SI",1,IF(BD90="NO",0))</f>
        <v>0</v>
      </c>
      <c r="BF90" s="22"/>
      <c r="BG90" s="20" t="b">
        <f t="shared" si="38"/>
        <v>0</v>
      </c>
      <c r="BH90" s="20" t="str">
        <f t="shared" si="39"/>
        <v xml:space="preserve"> </v>
      </c>
      <c r="BI90" s="20"/>
      <c r="BJ90" s="20" t="b">
        <f t="shared" si="47"/>
        <v>0</v>
      </c>
      <c r="BK90" s="20" t="str">
        <f t="shared" si="40"/>
        <v xml:space="preserve"> </v>
      </c>
      <c r="BL90" s="20" t="str">
        <f t="shared" si="41"/>
        <v xml:space="preserve"> </v>
      </c>
      <c r="BM90" s="20" t="str">
        <f t="shared" si="42"/>
        <v/>
      </c>
      <c r="BN90" s="1498"/>
      <c r="BO90" s="1500"/>
    </row>
    <row r="91" spans="2:67" ht="63" customHeight="1">
      <c r="B91" s="24"/>
      <c r="C91" s="21"/>
      <c r="D91" s="21"/>
      <c r="E91" s="32"/>
      <c r="F91" s="26"/>
      <c r="G91" s="26"/>
      <c r="H91" s="21"/>
      <c r="I91" s="18" t="b">
        <f t="shared" si="43"/>
        <v>0</v>
      </c>
      <c r="J91" s="22"/>
      <c r="K91" s="18" t="b">
        <f t="shared" si="48"/>
        <v>0</v>
      </c>
      <c r="L91" s="22"/>
      <c r="M91" s="41" t="b">
        <f t="shared" si="49"/>
        <v>0</v>
      </c>
      <c r="N91" s="22"/>
      <c r="O91" s="41" t="b">
        <f t="shared" si="50"/>
        <v>0</v>
      </c>
      <c r="P91" s="22"/>
      <c r="Q91" s="41" t="b">
        <f t="shared" si="44"/>
        <v>0</v>
      </c>
      <c r="R91" s="20" t="str">
        <f t="shared" si="45"/>
        <v xml:space="preserve">  </v>
      </c>
      <c r="S91" s="23" t="str">
        <f t="shared" si="46"/>
        <v xml:space="preserve"> </v>
      </c>
      <c r="T91" s="21"/>
      <c r="U91" s="20"/>
      <c r="V91" s="22"/>
      <c r="W91" s="20" t="b">
        <f t="shared" si="51"/>
        <v>0</v>
      </c>
      <c r="X91" s="22"/>
      <c r="Y91" s="20" t="b">
        <f t="shared" si="52"/>
        <v>0</v>
      </c>
      <c r="Z91" s="22"/>
      <c r="AA91" s="20" t="b">
        <f t="shared" si="53"/>
        <v>0</v>
      </c>
      <c r="AB91" s="22"/>
      <c r="AC91" s="20" t="b">
        <f t="shared" si="54"/>
        <v>0</v>
      </c>
      <c r="AD91" s="22"/>
      <c r="AE91" s="20" t="b">
        <f t="shared" si="55"/>
        <v>0</v>
      </c>
      <c r="AF91" s="22"/>
      <c r="AG91" s="20" t="b">
        <f t="shared" si="56"/>
        <v>0</v>
      </c>
      <c r="AH91" s="22"/>
      <c r="AI91" s="20" t="b">
        <f t="shared" si="57"/>
        <v>0</v>
      </c>
      <c r="AJ91" s="22"/>
      <c r="AK91" s="20" t="b">
        <f t="shared" si="58"/>
        <v>0</v>
      </c>
      <c r="AL91" s="22"/>
      <c r="AM91" s="20" t="b">
        <f t="shared" si="59"/>
        <v>0</v>
      </c>
      <c r="AN91" s="22"/>
      <c r="AO91" s="20" t="b">
        <f t="shared" si="60"/>
        <v>0</v>
      </c>
      <c r="AP91" s="22"/>
      <c r="AQ91" s="20" t="b">
        <f t="shared" si="61"/>
        <v>0</v>
      </c>
      <c r="AR91" s="22"/>
      <c r="AS91" s="20" t="b">
        <f t="shared" si="62"/>
        <v>0</v>
      </c>
      <c r="AT91" s="22"/>
      <c r="AU91" s="20" t="b">
        <f t="shared" si="63"/>
        <v>0</v>
      </c>
      <c r="AV91" s="22"/>
      <c r="AW91" s="20" t="b">
        <f t="shared" si="64"/>
        <v>0</v>
      </c>
      <c r="AX91" s="22"/>
      <c r="AY91" s="20" t="b">
        <f t="shared" si="65"/>
        <v>0</v>
      </c>
      <c r="AZ91" s="22"/>
      <c r="BA91" s="20" t="b">
        <f t="shared" si="66"/>
        <v>0</v>
      </c>
      <c r="BB91" s="22"/>
      <c r="BC91" s="20" t="b">
        <f t="shared" si="67"/>
        <v>0</v>
      </c>
      <c r="BD91" s="22"/>
      <c r="BE91" s="20" t="b">
        <f t="shared" si="68"/>
        <v>0</v>
      </c>
      <c r="BF91" s="22"/>
      <c r="BG91" s="20" t="b">
        <f t="shared" si="38"/>
        <v>0</v>
      </c>
      <c r="BH91" s="20" t="str">
        <f t="shared" si="39"/>
        <v xml:space="preserve"> </v>
      </c>
      <c r="BI91" s="20"/>
      <c r="BJ91" s="20" t="b">
        <f t="shared" si="47"/>
        <v>0</v>
      </c>
      <c r="BK91" s="20" t="str">
        <f t="shared" si="40"/>
        <v xml:space="preserve"> </v>
      </c>
      <c r="BL91" s="20" t="str">
        <f t="shared" si="41"/>
        <v xml:space="preserve"> </v>
      </c>
      <c r="BM91" s="20" t="str">
        <f t="shared" si="42"/>
        <v/>
      </c>
      <c r="BN91" s="1498"/>
      <c r="BO91" s="1500"/>
    </row>
    <row r="92" spans="2:67" ht="63" customHeight="1">
      <c r="B92" s="24"/>
      <c r="C92" s="21"/>
      <c r="D92" s="21"/>
      <c r="E92" s="32"/>
      <c r="F92" s="26"/>
      <c r="G92" s="26"/>
      <c r="H92" s="21"/>
      <c r="I92" s="18" t="b">
        <f t="shared" si="43"/>
        <v>0</v>
      </c>
      <c r="J92" s="22"/>
      <c r="K92" s="18" t="b">
        <f t="shared" si="48"/>
        <v>0</v>
      </c>
      <c r="L92" s="22"/>
      <c r="M92" s="41" t="b">
        <f t="shared" si="49"/>
        <v>0</v>
      </c>
      <c r="N92" s="22"/>
      <c r="O92" s="41" t="b">
        <f t="shared" si="50"/>
        <v>0</v>
      </c>
      <c r="P92" s="22"/>
      <c r="Q92" s="41" t="b">
        <f t="shared" si="44"/>
        <v>0</v>
      </c>
      <c r="R92" s="20" t="str">
        <f t="shared" si="45"/>
        <v xml:space="preserve">  </v>
      </c>
      <c r="S92" s="23" t="str">
        <f t="shared" si="46"/>
        <v xml:space="preserve"> </v>
      </c>
      <c r="T92" s="21"/>
      <c r="U92" s="20"/>
      <c r="V92" s="22"/>
      <c r="W92" s="20" t="b">
        <f t="shared" si="51"/>
        <v>0</v>
      </c>
      <c r="X92" s="22"/>
      <c r="Y92" s="20" t="b">
        <f t="shared" si="52"/>
        <v>0</v>
      </c>
      <c r="Z92" s="22"/>
      <c r="AA92" s="20" t="b">
        <f t="shared" si="53"/>
        <v>0</v>
      </c>
      <c r="AB92" s="22"/>
      <c r="AC92" s="20" t="b">
        <f t="shared" si="54"/>
        <v>0</v>
      </c>
      <c r="AD92" s="22"/>
      <c r="AE92" s="20" t="b">
        <f t="shared" si="55"/>
        <v>0</v>
      </c>
      <c r="AF92" s="22"/>
      <c r="AG92" s="20" t="b">
        <f t="shared" si="56"/>
        <v>0</v>
      </c>
      <c r="AH92" s="22"/>
      <c r="AI92" s="20" t="b">
        <f t="shared" si="57"/>
        <v>0</v>
      </c>
      <c r="AJ92" s="22"/>
      <c r="AK92" s="20" t="b">
        <f t="shared" si="58"/>
        <v>0</v>
      </c>
      <c r="AL92" s="22"/>
      <c r="AM92" s="20" t="b">
        <f t="shared" si="59"/>
        <v>0</v>
      </c>
      <c r="AN92" s="22"/>
      <c r="AO92" s="20" t="b">
        <f t="shared" si="60"/>
        <v>0</v>
      </c>
      <c r="AP92" s="22"/>
      <c r="AQ92" s="20" t="b">
        <f t="shared" si="61"/>
        <v>0</v>
      </c>
      <c r="AR92" s="22"/>
      <c r="AS92" s="20" t="b">
        <f t="shared" si="62"/>
        <v>0</v>
      </c>
      <c r="AT92" s="22"/>
      <c r="AU92" s="20" t="b">
        <f t="shared" si="63"/>
        <v>0</v>
      </c>
      <c r="AV92" s="22"/>
      <c r="AW92" s="20" t="b">
        <f t="shared" si="64"/>
        <v>0</v>
      </c>
      <c r="AX92" s="22"/>
      <c r="AY92" s="20" t="b">
        <f t="shared" si="65"/>
        <v>0</v>
      </c>
      <c r="AZ92" s="22"/>
      <c r="BA92" s="20" t="b">
        <f t="shared" si="66"/>
        <v>0</v>
      </c>
      <c r="BB92" s="22"/>
      <c r="BC92" s="20" t="b">
        <f t="shared" si="67"/>
        <v>0</v>
      </c>
      <c r="BD92" s="22"/>
      <c r="BE92" s="20" t="b">
        <f t="shared" si="68"/>
        <v>0</v>
      </c>
      <c r="BF92" s="22"/>
      <c r="BG92" s="20" t="b">
        <f t="shared" si="38"/>
        <v>0</v>
      </c>
      <c r="BH92" s="20" t="str">
        <f t="shared" si="39"/>
        <v xml:space="preserve"> </v>
      </c>
      <c r="BI92" s="20"/>
      <c r="BJ92" s="20" t="b">
        <f t="shared" si="47"/>
        <v>0</v>
      </c>
      <c r="BK92" s="20" t="str">
        <f t="shared" si="40"/>
        <v xml:space="preserve"> </v>
      </c>
      <c r="BL92" s="20" t="str">
        <f t="shared" si="41"/>
        <v xml:space="preserve"> </v>
      </c>
      <c r="BM92" s="20" t="str">
        <f t="shared" si="42"/>
        <v/>
      </c>
      <c r="BN92" s="1498"/>
      <c r="BO92" s="1500"/>
    </row>
    <row r="93" spans="2:67" ht="63" customHeight="1">
      <c r="B93" s="24"/>
      <c r="C93" s="21"/>
      <c r="D93" s="21"/>
      <c r="E93" s="32"/>
      <c r="F93" s="26"/>
      <c r="G93" s="26"/>
      <c r="H93" s="21"/>
      <c r="I93" s="18" t="b">
        <f t="shared" si="43"/>
        <v>0</v>
      </c>
      <c r="J93" s="22"/>
      <c r="K93" s="18" t="b">
        <f t="shared" si="48"/>
        <v>0</v>
      </c>
      <c r="L93" s="22"/>
      <c r="M93" s="41" t="b">
        <f t="shared" si="49"/>
        <v>0</v>
      </c>
      <c r="N93" s="22"/>
      <c r="O93" s="41" t="b">
        <f t="shared" si="50"/>
        <v>0</v>
      </c>
      <c r="P93" s="22"/>
      <c r="Q93" s="41" t="b">
        <f t="shared" si="44"/>
        <v>0</v>
      </c>
      <c r="R93" s="20" t="str">
        <f t="shared" si="45"/>
        <v xml:space="preserve">  </v>
      </c>
      <c r="S93" s="23" t="str">
        <f t="shared" si="46"/>
        <v xml:space="preserve"> </v>
      </c>
      <c r="T93" s="21"/>
      <c r="U93" s="20"/>
      <c r="V93" s="22"/>
      <c r="W93" s="20" t="b">
        <f t="shared" si="51"/>
        <v>0</v>
      </c>
      <c r="X93" s="22"/>
      <c r="Y93" s="20" t="b">
        <f t="shared" si="52"/>
        <v>0</v>
      </c>
      <c r="Z93" s="22"/>
      <c r="AA93" s="20" t="b">
        <f t="shared" si="53"/>
        <v>0</v>
      </c>
      <c r="AB93" s="22"/>
      <c r="AC93" s="20" t="b">
        <f t="shared" si="54"/>
        <v>0</v>
      </c>
      <c r="AD93" s="22"/>
      <c r="AE93" s="20" t="b">
        <f t="shared" si="55"/>
        <v>0</v>
      </c>
      <c r="AF93" s="22"/>
      <c r="AG93" s="20" t="b">
        <f t="shared" si="56"/>
        <v>0</v>
      </c>
      <c r="AH93" s="22"/>
      <c r="AI93" s="20" t="b">
        <f t="shared" si="57"/>
        <v>0</v>
      </c>
      <c r="AJ93" s="22"/>
      <c r="AK93" s="20" t="b">
        <f t="shared" si="58"/>
        <v>0</v>
      </c>
      <c r="AL93" s="22"/>
      <c r="AM93" s="20" t="b">
        <f t="shared" si="59"/>
        <v>0</v>
      </c>
      <c r="AN93" s="22"/>
      <c r="AO93" s="20" t="b">
        <f t="shared" si="60"/>
        <v>0</v>
      </c>
      <c r="AP93" s="22"/>
      <c r="AQ93" s="20" t="b">
        <f t="shared" si="61"/>
        <v>0</v>
      </c>
      <c r="AR93" s="22"/>
      <c r="AS93" s="20" t="b">
        <f t="shared" si="62"/>
        <v>0</v>
      </c>
      <c r="AT93" s="22"/>
      <c r="AU93" s="20" t="b">
        <f t="shared" si="63"/>
        <v>0</v>
      </c>
      <c r="AV93" s="22"/>
      <c r="AW93" s="20" t="b">
        <f t="shared" si="64"/>
        <v>0</v>
      </c>
      <c r="AX93" s="22"/>
      <c r="AY93" s="20" t="b">
        <f t="shared" si="65"/>
        <v>0</v>
      </c>
      <c r="AZ93" s="22"/>
      <c r="BA93" s="20" t="b">
        <f t="shared" si="66"/>
        <v>0</v>
      </c>
      <c r="BB93" s="22"/>
      <c r="BC93" s="20" t="b">
        <f t="shared" si="67"/>
        <v>0</v>
      </c>
      <c r="BD93" s="22"/>
      <c r="BE93" s="20" t="b">
        <f t="shared" si="68"/>
        <v>0</v>
      </c>
      <c r="BF93" s="22"/>
      <c r="BG93" s="20" t="b">
        <f t="shared" si="38"/>
        <v>0</v>
      </c>
      <c r="BH93" s="20" t="str">
        <f t="shared" si="39"/>
        <v xml:space="preserve"> </v>
      </c>
      <c r="BI93" s="20"/>
      <c r="BJ93" s="20" t="b">
        <f t="shared" si="47"/>
        <v>0</v>
      </c>
      <c r="BK93" s="20" t="str">
        <f t="shared" si="40"/>
        <v xml:space="preserve"> </v>
      </c>
      <c r="BL93" s="20" t="str">
        <f t="shared" si="41"/>
        <v xml:space="preserve"> </v>
      </c>
      <c r="BM93" s="20" t="str">
        <f t="shared" si="42"/>
        <v/>
      </c>
      <c r="BN93" s="1498"/>
      <c r="BO93" s="1500"/>
    </row>
    <row r="94" spans="2:67" ht="63" customHeight="1">
      <c r="B94" s="24"/>
      <c r="C94" s="21"/>
      <c r="D94" s="21"/>
      <c r="E94" s="32"/>
      <c r="F94" s="26"/>
      <c r="G94" s="26"/>
      <c r="H94" s="21"/>
      <c r="I94" s="18" t="b">
        <f t="shared" si="43"/>
        <v>0</v>
      </c>
      <c r="J94" s="22"/>
      <c r="K94" s="18" t="b">
        <f t="shared" si="48"/>
        <v>0</v>
      </c>
      <c r="L94" s="22"/>
      <c r="M94" s="41" t="b">
        <f t="shared" si="49"/>
        <v>0</v>
      </c>
      <c r="N94" s="22"/>
      <c r="O94" s="41" t="b">
        <f t="shared" si="50"/>
        <v>0</v>
      </c>
      <c r="P94" s="22"/>
      <c r="Q94" s="41" t="b">
        <f t="shared" si="44"/>
        <v>0</v>
      </c>
      <c r="R94" s="20" t="str">
        <f t="shared" si="45"/>
        <v xml:space="preserve">  </v>
      </c>
      <c r="S94" s="23" t="str">
        <f t="shared" si="46"/>
        <v xml:space="preserve"> </v>
      </c>
      <c r="T94" s="21"/>
      <c r="U94" s="20"/>
      <c r="V94" s="22"/>
      <c r="W94" s="20" t="b">
        <f t="shared" si="51"/>
        <v>0</v>
      </c>
      <c r="X94" s="22"/>
      <c r="Y94" s="20" t="b">
        <f t="shared" si="52"/>
        <v>0</v>
      </c>
      <c r="Z94" s="22"/>
      <c r="AA94" s="20" t="b">
        <f t="shared" si="53"/>
        <v>0</v>
      </c>
      <c r="AB94" s="22"/>
      <c r="AC94" s="20" t="b">
        <f t="shared" si="54"/>
        <v>0</v>
      </c>
      <c r="AD94" s="22"/>
      <c r="AE94" s="20" t="b">
        <f t="shared" si="55"/>
        <v>0</v>
      </c>
      <c r="AF94" s="22"/>
      <c r="AG94" s="20" t="b">
        <f t="shared" si="56"/>
        <v>0</v>
      </c>
      <c r="AH94" s="22"/>
      <c r="AI94" s="20" t="b">
        <f t="shared" si="57"/>
        <v>0</v>
      </c>
      <c r="AJ94" s="22"/>
      <c r="AK94" s="20" t="b">
        <f t="shared" si="58"/>
        <v>0</v>
      </c>
      <c r="AL94" s="22"/>
      <c r="AM94" s="20" t="b">
        <f t="shared" si="59"/>
        <v>0</v>
      </c>
      <c r="AN94" s="22"/>
      <c r="AO94" s="20" t="b">
        <f t="shared" si="60"/>
        <v>0</v>
      </c>
      <c r="AP94" s="22"/>
      <c r="AQ94" s="20" t="b">
        <f t="shared" si="61"/>
        <v>0</v>
      </c>
      <c r="AR94" s="22"/>
      <c r="AS94" s="20" t="b">
        <f t="shared" si="62"/>
        <v>0</v>
      </c>
      <c r="AT94" s="22"/>
      <c r="AU94" s="20" t="b">
        <f t="shared" si="63"/>
        <v>0</v>
      </c>
      <c r="AV94" s="22"/>
      <c r="AW94" s="20" t="b">
        <f t="shared" si="64"/>
        <v>0</v>
      </c>
      <c r="AX94" s="22"/>
      <c r="AY94" s="20" t="b">
        <f t="shared" si="65"/>
        <v>0</v>
      </c>
      <c r="AZ94" s="22"/>
      <c r="BA94" s="20" t="b">
        <f t="shared" si="66"/>
        <v>0</v>
      </c>
      <c r="BB94" s="22"/>
      <c r="BC94" s="20" t="b">
        <f t="shared" si="67"/>
        <v>0</v>
      </c>
      <c r="BD94" s="22"/>
      <c r="BE94" s="20" t="b">
        <f t="shared" si="68"/>
        <v>0</v>
      </c>
      <c r="BF94" s="22"/>
      <c r="BG94" s="20" t="b">
        <f t="shared" si="38"/>
        <v>0</v>
      </c>
      <c r="BH94" s="20" t="str">
        <f t="shared" si="39"/>
        <v xml:space="preserve"> </v>
      </c>
      <c r="BI94" s="20"/>
      <c r="BJ94" s="20" t="b">
        <f t="shared" si="47"/>
        <v>0</v>
      </c>
      <c r="BK94" s="20" t="str">
        <f t="shared" si="40"/>
        <v xml:space="preserve"> </v>
      </c>
      <c r="BL94" s="20" t="str">
        <f t="shared" si="41"/>
        <v xml:space="preserve"> </v>
      </c>
      <c r="BM94" s="20" t="str">
        <f t="shared" si="42"/>
        <v/>
      </c>
      <c r="BN94" s="1498"/>
      <c r="BO94" s="1500"/>
    </row>
    <row r="95" spans="2:67" ht="63" customHeight="1">
      <c r="B95" s="24"/>
      <c r="C95" s="21"/>
      <c r="D95" s="21"/>
      <c r="E95" s="32"/>
      <c r="F95" s="26"/>
      <c r="G95" s="26"/>
      <c r="H95" s="21"/>
      <c r="I95" s="18" t="b">
        <f t="shared" si="43"/>
        <v>0</v>
      </c>
      <c r="J95" s="22"/>
      <c r="K95" s="18" t="b">
        <f t="shared" si="48"/>
        <v>0</v>
      </c>
      <c r="L95" s="22"/>
      <c r="M95" s="41" t="b">
        <f t="shared" si="49"/>
        <v>0</v>
      </c>
      <c r="N95" s="22"/>
      <c r="O95" s="41" t="b">
        <f t="shared" si="50"/>
        <v>0</v>
      </c>
      <c r="P95" s="22"/>
      <c r="Q95" s="41" t="b">
        <f t="shared" si="44"/>
        <v>0</v>
      </c>
      <c r="R95" s="20" t="str">
        <f t="shared" si="45"/>
        <v xml:space="preserve">  </v>
      </c>
      <c r="S95" s="23" t="str">
        <f t="shared" si="46"/>
        <v xml:space="preserve"> </v>
      </c>
      <c r="T95" s="21"/>
      <c r="U95" s="20"/>
      <c r="V95" s="22"/>
      <c r="W95" s="20" t="b">
        <f t="shared" si="51"/>
        <v>0</v>
      </c>
      <c r="X95" s="22"/>
      <c r="Y95" s="20" t="b">
        <f t="shared" si="52"/>
        <v>0</v>
      </c>
      <c r="Z95" s="22"/>
      <c r="AA95" s="20" t="b">
        <f t="shared" si="53"/>
        <v>0</v>
      </c>
      <c r="AB95" s="22"/>
      <c r="AC95" s="20" t="b">
        <f t="shared" si="54"/>
        <v>0</v>
      </c>
      <c r="AD95" s="22"/>
      <c r="AE95" s="20" t="b">
        <f t="shared" si="55"/>
        <v>0</v>
      </c>
      <c r="AF95" s="22"/>
      <c r="AG95" s="20" t="b">
        <f t="shared" si="56"/>
        <v>0</v>
      </c>
      <c r="AH95" s="22"/>
      <c r="AI95" s="20" t="b">
        <f t="shared" si="57"/>
        <v>0</v>
      </c>
      <c r="AJ95" s="22"/>
      <c r="AK95" s="20" t="b">
        <f t="shared" si="58"/>
        <v>0</v>
      </c>
      <c r="AL95" s="22"/>
      <c r="AM95" s="20" t="b">
        <f t="shared" si="59"/>
        <v>0</v>
      </c>
      <c r="AN95" s="22"/>
      <c r="AO95" s="20" t="b">
        <f t="shared" si="60"/>
        <v>0</v>
      </c>
      <c r="AP95" s="22"/>
      <c r="AQ95" s="20" t="b">
        <f t="shared" si="61"/>
        <v>0</v>
      </c>
      <c r="AR95" s="22"/>
      <c r="AS95" s="20" t="b">
        <f t="shared" si="62"/>
        <v>0</v>
      </c>
      <c r="AT95" s="22"/>
      <c r="AU95" s="20" t="b">
        <f t="shared" si="63"/>
        <v>0</v>
      </c>
      <c r="AV95" s="22"/>
      <c r="AW95" s="20" t="b">
        <f t="shared" si="64"/>
        <v>0</v>
      </c>
      <c r="AX95" s="22"/>
      <c r="AY95" s="20" t="b">
        <f t="shared" si="65"/>
        <v>0</v>
      </c>
      <c r="AZ95" s="22"/>
      <c r="BA95" s="20" t="b">
        <f t="shared" si="66"/>
        <v>0</v>
      </c>
      <c r="BB95" s="22"/>
      <c r="BC95" s="20" t="b">
        <f t="shared" si="67"/>
        <v>0</v>
      </c>
      <c r="BD95" s="22"/>
      <c r="BE95" s="20" t="b">
        <f t="shared" si="68"/>
        <v>0</v>
      </c>
      <c r="BF95" s="22"/>
      <c r="BG95" s="20" t="b">
        <f t="shared" si="38"/>
        <v>0</v>
      </c>
      <c r="BH95" s="20" t="str">
        <f t="shared" si="39"/>
        <v xml:space="preserve"> </v>
      </c>
      <c r="BI95" s="20"/>
      <c r="BJ95" s="20" t="b">
        <f t="shared" si="47"/>
        <v>0</v>
      </c>
      <c r="BK95" s="20" t="str">
        <f t="shared" si="40"/>
        <v xml:space="preserve"> </v>
      </c>
      <c r="BL95" s="20" t="str">
        <f t="shared" si="41"/>
        <v xml:space="preserve"> </v>
      </c>
      <c r="BM95" s="20" t="str">
        <f t="shared" si="42"/>
        <v/>
      </c>
      <c r="BN95" s="1498"/>
      <c r="BO95" s="1500"/>
    </row>
    <row r="96" spans="2:67" ht="63" customHeight="1">
      <c r="B96" s="24"/>
      <c r="C96" s="21"/>
      <c r="D96" s="21"/>
      <c r="E96" s="32"/>
      <c r="F96" s="26"/>
      <c r="G96" s="26"/>
      <c r="H96" s="21"/>
      <c r="I96" s="18" t="b">
        <f t="shared" si="43"/>
        <v>0</v>
      </c>
      <c r="J96" s="22"/>
      <c r="K96" s="18" t="b">
        <f t="shared" si="48"/>
        <v>0</v>
      </c>
      <c r="L96" s="22"/>
      <c r="M96" s="41" t="b">
        <f t="shared" si="49"/>
        <v>0</v>
      </c>
      <c r="N96" s="22"/>
      <c r="O96" s="41" t="b">
        <f t="shared" si="50"/>
        <v>0</v>
      </c>
      <c r="P96" s="22"/>
      <c r="Q96" s="41" t="b">
        <f t="shared" si="44"/>
        <v>0</v>
      </c>
      <c r="R96" s="20" t="str">
        <f t="shared" si="45"/>
        <v xml:space="preserve">  </v>
      </c>
      <c r="S96" s="23" t="str">
        <f t="shared" si="46"/>
        <v xml:space="preserve"> </v>
      </c>
      <c r="T96" s="21"/>
      <c r="U96" s="20"/>
      <c r="V96" s="22"/>
      <c r="W96" s="20" t="b">
        <f t="shared" si="51"/>
        <v>0</v>
      </c>
      <c r="X96" s="22"/>
      <c r="Y96" s="20" t="b">
        <f t="shared" si="52"/>
        <v>0</v>
      </c>
      <c r="Z96" s="22"/>
      <c r="AA96" s="20" t="b">
        <f t="shared" si="53"/>
        <v>0</v>
      </c>
      <c r="AB96" s="22"/>
      <c r="AC96" s="20" t="b">
        <f t="shared" si="54"/>
        <v>0</v>
      </c>
      <c r="AD96" s="22"/>
      <c r="AE96" s="20" t="b">
        <f t="shared" si="55"/>
        <v>0</v>
      </c>
      <c r="AF96" s="22"/>
      <c r="AG96" s="20" t="b">
        <f t="shared" si="56"/>
        <v>0</v>
      </c>
      <c r="AH96" s="22"/>
      <c r="AI96" s="20" t="b">
        <f t="shared" si="57"/>
        <v>0</v>
      </c>
      <c r="AJ96" s="22"/>
      <c r="AK96" s="20" t="b">
        <f t="shared" si="58"/>
        <v>0</v>
      </c>
      <c r="AL96" s="22"/>
      <c r="AM96" s="20" t="b">
        <f t="shared" si="59"/>
        <v>0</v>
      </c>
      <c r="AN96" s="22"/>
      <c r="AO96" s="20" t="b">
        <f t="shared" si="60"/>
        <v>0</v>
      </c>
      <c r="AP96" s="22"/>
      <c r="AQ96" s="20" t="b">
        <f t="shared" si="61"/>
        <v>0</v>
      </c>
      <c r="AR96" s="22"/>
      <c r="AS96" s="20" t="b">
        <f t="shared" si="62"/>
        <v>0</v>
      </c>
      <c r="AT96" s="22"/>
      <c r="AU96" s="20" t="b">
        <f t="shared" si="63"/>
        <v>0</v>
      </c>
      <c r="AV96" s="22"/>
      <c r="AW96" s="20" t="b">
        <f t="shared" si="64"/>
        <v>0</v>
      </c>
      <c r="AX96" s="22"/>
      <c r="AY96" s="20" t="b">
        <f t="shared" si="65"/>
        <v>0</v>
      </c>
      <c r="AZ96" s="22"/>
      <c r="BA96" s="20" t="b">
        <f t="shared" si="66"/>
        <v>0</v>
      </c>
      <c r="BB96" s="22"/>
      <c r="BC96" s="20" t="b">
        <f t="shared" si="67"/>
        <v>0</v>
      </c>
      <c r="BD96" s="22"/>
      <c r="BE96" s="20" t="b">
        <f t="shared" si="68"/>
        <v>0</v>
      </c>
      <c r="BF96" s="22"/>
      <c r="BG96" s="20" t="b">
        <f t="shared" si="38"/>
        <v>0</v>
      </c>
      <c r="BH96" s="20" t="str">
        <f t="shared" si="39"/>
        <v xml:space="preserve"> </v>
      </c>
      <c r="BI96" s="20"/>
      <c r="BJ96" s="20" t="b">
        <f t="shared" si="47"/>
        <v>0</v>
      </c>
      <c r="BK96" s="20" t="str">
        <f t="shared" si="40"/>
        <v xml:space="preserve"> </v>
      </c>
      <c r="BL96" s="20" t="str">
        <f t="shared" si="41"/>
        <v xml:space="preserve"> </v>
      </c>
      <c r="BM96" s="20" t="str">
        <f t="shared" si="42"/>
        <v/>
      </c>
      <c r="BN96" s="1498"/>
      <c r="BO96" s="1500"/>
    </row>
    <row r="97" spans="2:67" ht="63" customHeight="1">
      <c r="B97" s="24"/>
      <c r="C97" s="21"/>
      <c r="D97" s="21"/>
      <c r="E97" s="32"/>
      <c r="F97" s="26"/>
      <c r="G97" s="26"/>
      <c r="H97" s="21"/>
      <c r="I97" s="18" t="b">
        <f t="shared" si="43"/>
        <v>0</v>
      </c>
      <c r="J97" s="22"/>
      <c r="K97" s="18" t="b">
        <f t="shared" si="48"/>
        <v>0</v>
      </c>
      <c r="L97" s="22"/>
      <c r="M97" s="41" t="b">
        <f t="shared" si="49"/>
        <v>0</v>
      </c>
      <c r="N97" s="22"/>
      <c r="O97" s="41" t="b">
        <f t="shared" si="50"/>
        <v>0</v>
      </c>
      <c r="P97" s="22"/>
      <c r="Q97" s="41" t="b">
        <f t="shared" si="44"/>
        <v>0</v>
      </c>
      <c r="R97" s="20" t="str">
        <f t="shared" si="45"/>
        <v xml:space="preserve">  </v>
      </c>
      <c r="S97" s="23" t="str">
        <f t="shared" si="46"/>
        <v xml:space="preserve"> </v>
      </c>
      <c r="T97" s="21"/>
      <c r="U97" s="20"/>
      <c r="V97" s="22"/>
      <c r="W97" s="20" t="b">
        <f t="shared" si="51"/>
        <v>0</v>
      </c>
      <c r="X97" s="22"/>
      <c r="Y97" s="20" t="b">
        <f t="shared" si="52"/>
        <v>0</v>
      </c>
      <c r="Z97" s="22"/>
      <c r="AA97" s="20" t="b">
        <f t="shared" si="53"/>
        <v>0</v>
      </c>
      <c r="AB97" s="22"/>
      <c r="AC97" s="20" t="b">
        <f t="shared" si="54"/>
        <v>0</v>
      </c>
      <c r="AD97" s="22"/>
      <c r="AE97" s="20" t="b">
        <f t="shared" si="55"/>
        <v>0</v>
      </c>
      <c r="AF97" s="22"/>
      <c r="AG97" s="20" t="b">
        <f t="shared" si="56"/>
        <v>0</v>
      </c>
      <c r="AH97" s="22"/>
      <c r="AI97" s="20" t="b">
        <f t="shared" si="57"/>
        <v>0</v>
      </c>
      <c r="AJ97" s="22"/>
      <c r="AK97" s="20" t="b">
        <f t="shared" si="58"/>
        <v>0</v>
      </c>
      <c r="AL97" s="22"/>
      <c r="AM97" s="20" t="b">
        <f t="shared" si="59"/>
        <v>0</v>
      </c>
      <c r="AN97" s="22"/>
      <c r="AO97" s="20" t="b">
        <f t="shared" si="60"/>
        <v>0</v>
      </c>
      <c r="AP97" s="22"/>
      <c r="AQ97" s="20" t="b">
        <f t="shared" si="61"/>
        <v>0</v>
      </c>
      <c r="AR97" s="22"/>
      <c r="AS97" s="20" t="b">
        <f t="shared" si="62"/>
        <v>0</v>
      </c>
      <c r="AT97" s="22"/>
      <c r="AU97" s="20" t="b">
        <f t="shared" si="63"/>
        <v>0</v>
      </c>
      <c r="AV97" s="22"/>
      <c r="AW97" s="20" t="b">
        <f t="shared" si="64"/>
        <v>0</v>
      </c>
      <c r="AX97" s="22"/>
      <c r="AY97" s="20" t="b">
        <f t="shared" si="65"/>
        <v>0</v>
      </c>
      <c r="AZ97" s="22"/>
      <c r="BA97" s="20" t="b">
        <f t="shared" si="66"/>
        <v>0</v>
      </c>
      <c r="BB97" s="22"/>
      <c r="BC97" s="20" t="b">
        <f t="shared" si="67"/>
        <v>0</v>
      </c>
      <c r="BD97" s="22"/>
      <c r="BE97" s="20" t="b">
        <f t="shared" si="68"/>
        <v>0</v>
      </c>
      <c r="BF97" s="22"/>
      <c r="BG97" s="20" t="b">
        <f t="shared" si="38"/>
        <v>0</v>
      </c>
      <c r="BH97" s="20" t="str">
        <f t="shared" si="39"/>
        <v xml:space="preserve"> </v>
      </c>
      <c r="BI97" s="20"/>
      <c r="BJ97" s="20" t="b">
        <f t="shared" si="47"/>
        <v>0</v>
      </c>
      <c r="BK97" s="20" t="str">
        <f t="shared" si="40"/>
        <v xml:space="preserve"> </v>
      </c>
      <c r="BL97" s="20" t="str">
        <f t="shared" si="41"/>
        <v xml:space="preserve"> </v>
      </c>
      <c r="BM97" s="20" t="str">
        <f t="shared" si="42"/>
        <v/>
      </c>
      <c r="BN97" s="1498"/>
      <c r="BO97" s="1500"/>
    </row>
    <row r="98" spans="2:67" ht="63" customHeight="1">
      <c r="B98" s="24"/>
      <c r="C98" s="21"/>
      <c r="D98" s="21"/>
      <c r="E98" s="32"/>
      <c r="F98" s="26"/>
      <c r="G98" s="26"/>
      <c r="H98" s="21"/>
      <c r="I98" s="18" t="b">
        <f t="shared" si="43"/>
        <v>0</v>
      </c>
      <c r="J98" s="22"/>
      <c r="K98" s="18" t="b">
        <f t="shared" si="48"/>
        <v>0</v>
      </c>
      <c r="L98" s="22"/>
      <c r="M98" s="41" t="b">
        <f t="shared" si="49"/>
        <v>0</v>
      </c>
      <c r="N98" s="22"/>
      <c r="O98" s="41" t="b">
        <f t="shared" si="50"/>
        <v>0</v>
      </c>
      <c r="P98" s="22"/>
      <c r="Q98" s="41" t="b">
        <f t="shared" si="44"/>
        <v>0</v>
      </c>
      <c r="R98" s="20" t="str">
        <f t="shared" si="45"/>
        <v xml:space="preserve">  </v>
      </c>
      <c r="S98" s="23" t="str">
        <f t="shared" si="46"/>
        <v xml:space="preserve"> </v>
      </c>
      <c r="T98" s="21"/>
      <c r="U98" s="20"/>
      <c r="V98" s="22"/>
      <c r="W98" s="20" t="b">
        <f t="shared" si="51"/>
        <v>0</v>
      </c>
      <c r="X98" s="22"/>
      <c r="Y98" s="20" t="b">
        <f t="shared" si="52"/>
        <v>0</v>
      </c>
      <c r="Z98" s="22"/>
      <c r="AA98" s="20" t="b">
        <f t="shared" si="53"/>
        <v>0</v>
      </c>
      <c r="AB98" s="22"/>
      <c r="AC98" s="20" t="b">
        <f t="shared" si="54"/>
        <v>0</v>
      </c>
      <c r="AD98" s="22"/>
      <c r="AE98" s="20" t="b">
        <f t="shared" si="55"/>
        <v>0</v>
      </c>
      <c r="AF98" s="22"/>
      <c r="AG98" s="20" t="b">
        <f t="shared" si="56"/>
        <v>0</v>
      </c>
      <c r="AH98" s="22"/>
      <c r="AI98" s="20" t="b">
        <f t="shared" si="57"/>
        <v>0</v>
      </c>
      <c r="AJ98" s="22"/>
      <c r="AK98" s="20" t="b">
        <f t="shared" si="58"/>
        <v>0</v>
      </c>
      <c r="AL98" s="22"/>
      <c r="AM98" s="20" t="b">
        <f t="shared" si="59"/>
        <v>0</v>
      </c>
      <c r="AN98" s="22"/>
      <c r="AO98" s="20" t="b">
        <f t="shared" si="60"/>
        <v>0</v>
      </c>
      <c r="AP98" s="22"/>
      <c r="AQ98" s="20" t="b">
        <f t="shared" si="61"/>
        <v>0</v>
      </c>
      <c r="AR98" s="22"/>
      <c r="AS98" s="20" t="b">
        <f t="shared" si="62"/>
        <v>0</v>
      </c>
      <c r="AT98" s="22"/>
      <c r="AU98" s="20" t="b">
        <f t="shared" si="63"/>
        <v>0</v>
      </c>
      <c r="AV98" s="22"/>
      <c r="AW98" s="20" t="b">
        <f t="shared" si="64"/>
        <v>0</v>
      </c>
      <c r="AX98" s="22"/>
      <c r="AY98" s="20" t="b">
        <f t="shared" si="65"/>
        <v>0</v>
      </c>
      <c r="AZ98" s="22"/>
      <c r="BA98" s="20" t="b">
        <f t="shared" si="66"/>
        <v>0</v>
      </c>
      <c r="BB98" s="22"/>
      <c r="BC98" s="20" t="b">
        <f t="shared" si="67"/>
        <v>0</v>
      </c>
      <c r="BD98" s="22"/>
      <c r="BE98" s="20" t="b">
        <f t="shared" si="68"/>
        <v>0</v>
      </c>
      <c r="BF98" s="22"/>
      <c r="BG98" s="20" t="b">
        <f t="shared" si="38"/>
        <v>0</v>
      </c>
      <c r="BH98" s="20" t="str">
        <f t="shared" si="39"/>
        <v xml:space="preserve"> </v>
      </c>
      <c r="BI98" s="20"/>
      <c r="BJ98" s="20" t="b">
        <f t="shared" si="47"/>
        <v>0</v>
      </c>
      <c r="BK98" s="20" t="str">
        <f t="shared" si="40"/>
        <v xml:space="preserve"> </v>
      </c>
      <c r="BL98" s="20" t="str">
        <f t="shared" si="41"/>
        <v xml:space="preserve"> </v>
      </c>
      <c r="BM98" s="20" t="str">
        <f t="shared" si="42"/>
        <v/>
      </c>
      <c r="BN98" s="1498"/>
      <c r="BO98" s="1500"/>
    </row>
    <row r="99" spans="2:67" ht="63" customHeight="1">
      <c r="B99" s="24"/>
      <c r="C99" s="21"/>
      <c r="D99" s="21"/>
      <c r="E99" s="32"/>
      <c r="F99" s="26"/>
      <c r="G99" s="26"/>
      <c r="H99" s="21"/>
      <c r="I99" s="18" t="b">
        <f t="shared" si="43"/>
        <v>0</v>
      </c>
      <c r="J99" s="22"/>
      <c r="K99" s="18" t="b">
        <f t="shared" si="48"/>
        <v>0</v>
      </c>
      <c r="L99" s="22"/>
      <c r="M99" s="41" t="b">
        <f t="shared" si="49"/>
        <v>0</v>
      </c>
      <c r="N99" s="22"/>
      <c r="O99" s="41" t="b">
        <f t="shared" si="50"/>
        <v>0</v>
      </c>
      <c r="P99" s="22"/>
      <c r="Q99" s="41" t="b">
        <f t="shared" si="44"/>
        <v>0</v>
      </c>
      <c r="R99" s="20" t="str">
        <f t="shared" si="45"/>
        <v xml:space="preserve">  </v>
      </c>
      <c r="S99" s="23" t="str">
        <f t="shared" si="46"/>
        <v xml:space="preserve"> </v>
      </c>
      <c r="T99" s="21"/>
      <c r="U99" s="20"/>
      <c r="V99" s="22"/>
      <c r="W99" s="20" t="b">
        <f t="shared" si="51"/>
        <v>0</v>
      </c>
      <c r="X99" s="22"/>
      <c r="Y99" s="20" t="b">
        <f t="shared" si="52"/>
        <v>0</v>
      </c>
      <c r="Z99" s="22"/>
      <c r="AA99" s="20" t="b">
        <f t="shared" si="53"/>
        <v>0</v>
      </c>
      <c r="AB99" s="22"/>
      <c r="AC99" s="20" t="b">
        <f t="shared" si="54"/>
        <v>0</v>
      </c>
      <c r="AD99" s="22"/>
      <c r="AE99" s="20" t="b">
        <f t="shared" si="55"/>
        <v>0</v>
      </c>
      <c r="AF99" s="22"/>
      <c r="AG99" s="20" t="b">
        <f t="shared" si="56"/>
        <v>0</v>
      </c>
      <c r="AH99" s="22"/>
      <c r="AI99" s="20" t="b">
        <f t="shared" si="57"/>
        <v>0</v>
      </c>
      <c r="AJ99" s="22"/>
      <c r="AK99" s="20" t="b">
        <f t="shared" si="58"/>
        <v>0</v>
      </c>
      <c r="AL99" s="22"/>
      <c r="AM99" s="20" t="b">
        <f t="shared" si="59"/>
        <v>0</v>
      </c>
      <c r="AN99" s="22"/>
      <c r="AO99" s="20" t="b">
        <f t="shared" si="60"/>
        <v>0</v>
      </c>
      <c r="AP99" s="22"/>
      <c r="AQ99" s="20" t="b">
        <f t="shared" si="61"/>
        <v>0</v>
      </c>
      <c r="AR99" s="22"/>
      <c r="AS99" s="20" t="b">
        <f t="shared" si="62"/>
        <v>0</v>
      </c>
      <c r="AT99" s="22"/>
      <c r="AU99" s="20" t="b">
        <f t="shared" si="63"/>
        <v>0</v>
      </c>
      <c r="AV99" s="22"/>
      <c r="AW99" s="20" t="b">
        <f t="shared" si="64"/>
        <v>0</v>
      </c>
      <c r="AX99" s="22"/>
      <c r="AY99" s="20" t="b">
        <f t="shared" si="65"/>
        <v>0</v>
      </c>
      <c r="AZ99" s="22"/>
      <c r="BA99" s="20" t="b">
        <f t="shared" si="66"/>
        <v>0</v>
      </c>
      <c r="BB99" s="22"/>
      <c r="BC99" s="20" t="b">
        <f t="shared" si="67"/>
        <v>0</v>
      </c>
      <c r="BD99" s="22"/>
      <c r="BE99" s="20" t="b">
        <f t="shared" si="68"/>
        <v>0</v>
      </c>
      <c r="BF99" s="22"/>
      <c r="BG99" s="20" t="b">
        <f t="shared" si="38"/>
        <v>0</v>
      </c>
      <c r="BH99" s="20" t="str">
        <f t="shared" si="39"/>
        <v xml:space="preserve"> </v>
      </c>
      <c r="BI99" s="20"/>
      <c r="BJ99" s="20" t="b">
        <f t="shared" si="47"/>
        <v>0</v>
      </c>
      <c r="BK99" s="20" t="str">
        <f t="shared" si="40"/>
        <v xml:space="preserve"> </v>
      </c>
      <c r="BL99" s="20" t="str">
        <f t="shared" si="41"/>
        <v xml:space="preserve"> </v>
      </c>
      <c r="BM99" s="20" t="str">
        <f t="shared" si="42"/>
        <v/>
      </c>
      <c r="BN99" s="1498"/>
      <c r="BO99" s="1500"/>
    </row>
    <row r="100" spans="2:67" ht="63" customHeight="1">
      <c r="B100" s="24"/>
      <c r="C100" s="21"/>
      <c r="D100" s="21"/>
      <c r="E100" s="32"/>
      <c r="F100" s="26"/>
      <c r="G100" s="26"/>
      <c r="H100" s="21"/>
      <c r="I100" s="18" t="b">
        <f t="shared" si="43"/>
        <v>0</v>
      </c>
      <c r="J100" s="22"/>
      <c r="K100" s="18" t="b">
        <f t="shared" si="48"/>
        <v>0</v>
      </c>
      <c r="L100" s="22"/>
      <c r="M100" s="41" t="b">
        <f t="shared" si="49"/>
        <v>0</v>
      </c>
      <c r="N100" s="22"/>
      <c r="O100" s="41" t="b">
        <f t="shared" si="50"/>
        <v>0</v>
      </c>
      <c r="P100" s="22"/>
      <c r="Q100" s="41" t="b">
        <f t="shared" si="44"/>
        <v>0</v>
      </c>
      <c r="R100" s="20" t="str">
        <f t="shared" si="45"/>
        <v xml:space="preserve">  </v>
      </c>
      <c r="S100" s="23" t="str">
        <f t="shared" si="46"/>
        <v xml:space="preserve"> </v>
      </c>
      <c r="T100" s="21"/>
      <c r="U100" s="20"/>
      <c r="V100" s="22"/>
      <c r="W100" s="20" t="b">
        <f t="shared" si="51"/>
        <v>0</v>
      </c>
      <c r="X100" s="22"/>
      <c r="Y100" s="20" t="b">
        <f t="shared" si="52"/>
        <v>0</v>
      </c>
      <c r="Z100" s="22"/>
      <c r="AA100" s="20" t="b">
        <f t="shared" si="53"/>
        <v>0</v>
      </c>
      <c r="AB100" s="22"/>
      <c r="AC100" s="20" t="b">
        <f t="shared" si="54"/>
        <v>0</v>
      </c>
      <c r="AD100" s="22"/>
      <c r="AE100" s="20" t="b">
        <f t="shared" si="55"/>
        <v>0</v>
      </c>
      <c r="AF100" s="22"/>
      <c r="AG100" s="20" t="b">
        <f t="shared" si="56"/>
        <v>0</v>
      </c>
      <c r="AH100" s="22"/>
      <c r="AI100" s="20" t="b">
        <f t="shared" si="57"/>
        <v>0</v>
      </c>
      <c r="AJ100" s="22"/>
      <c r="AK100" s="20" t="b">
        <f t="shared" si="58"/>
        <v>0</v>
      </c>
      <c r="AL100" s="22"/>
      <c r="AM100" s="20" t="b">
        <f t="shared" si="59"/>
        <v>0</v>
      </c>
      <c r="AN100" s="22"/>
      <c r="AO100" s="20" t="b">
        <f t="shared" si="60"/>
        <v>0</v>
      </c>
      <c r="AP100" s="22"/>
      <c r="AQ100" s="20" t="b">
        <f t="shared" si="61"/>
        <v>0</v>
      </c>
      <c r="AR100" s="22"/>
      <c r="AS100" s="20" t="b">
        <f t="shared" si="62"/>
        <v>0</v>
      </c>
      <c r="AT100" s="22"/>
      <c r="AU100" s="20" t="b">
        <f t="shared" si="63"/>
        <v>0</v>
      </c>
      <c r="AV100" s="22"/>
      <c r="AW100" s="20" t="b">
        <f t="shared" si="64"/>
        <v>0</v>
      </c>
      <c r="AX100" s="22"/>
      <c r="AY100" s="20" t="b">
        <f t="shared" si="65"/>
        <v>0</v>
      </c>
      <c r="AZ100" s="22"/>
      <c r="BA100" s="20" t="b">
        <f t="shared" si="66"/>
        <v>0</v>
      </c>
      <c r="BB100" s="22"/>
      <c r="BC100" s="20" t="b">
        <f t="shared" si="67"/>
        <v>0</v>
      </c>
      <c r="BD100" s="22"/>
      <c r="BE100" s="20" t="b">
        <f t="shared" si="68"/>
        <v>0</v>
      </c>
      <c r="BF100" s="22"/>
      <c r="BG100" s="20" t="b">
        <f t="shared" si="38"/>
        <v>0</v>
      </c>
      <c r="BH100" s="20" t="str">
        <f t="shared" si="39"/>
        <v xml:space="preserve"> </v>
      </c>
      <c r="BI100" s="20"/>
      <c r="BJ100" s="20" t="b">
        <f t="shared" si="47"/>
        <v>0</v>
      </c>
      <c r="BK100" s="20" t="str">
        <f t="shared" si="40"/>
        <v xml:space="preserve"> </v>
      </c>
      <c r="BL100" s="20" t="str">
        <f t="shared" si="41"/>
        <v xml:space="preserve"> </v>
      </c>
      <c r="BM100" s="20" t="str">
        <f t="shared" si="42"/>
        <v/>
      </c>
      <c r="BN100" s="1498"/>
      <c r="BO100" s="1500"/>
    </row>
    <row r="101" spans="2:67">
      <c r="B101" s="24"/>
      <c r="C101" s="21"/>
      <c r="D101" s="21"/>
      <c r="E101" s="32"/>
      <c r="F101" s="26"/>
      <c r="G101" s="26"/>
      <c r="H101" s="21"/>
      <c r="I101" s="18" t="b">
        <f t="shared" si="43"/>
        <v>0</v>
      </c>
      <c r="J101" s="22"/>
      <c r="K101" s="18" t="b">
        <f t="shared" si="48"/>
        <v>0</v>
      </c>
      <c r="L101" s="22"/>
      <c r="M101" s="41" t="b">
        <f t="shared" si="49"/>
        <v>0</v>
      </c>
      <c r="N101" s="22"/>
      <c r="O101" s="41" t="b">
        <f t="shared" si="50"/>
        <v>0</v>
      </c>
      <c r="P101" s="22"/>
      <c r="Q101" s="41" t="b">
        <f t="shared" si="44"/>
        <v>0</v>
      </c>
      <c r="R101" s="20" t="str">
        <f t="shared" si="45"/>
        <v xml:space="preserve">  </v>
      </c>
      <c r="S101" s="23" t="str">
        <f t="shared" si="46"/>
        <v xml:space="preserve"> </v>
      </c>
      <c r="T101" s="21"/>
      <c r="U101" s="20"/>
      <c r="V101" s="22"/>
      <c r="W101" s="20" t="b">
        <f t="shared" si="51"/>
        <v>0</v>
      </c>
      <c r="X101" s="22"/>
      <c r="Y101" s="20" t="b">
        <f t="shared" si="52"/>
        <v>0</v>
      </c>
      <c r="Z101" s="22"/>
      <c r="AA101" s="20" t="b">
        <f t="shared" si="53"/>
        <v>0</v>
      </c>
      <c r="AB101" s="22"/>
      <c r="AC101" s="20" t="b">
        <f t="shared" si="54"/>
        <v>0</v>
      </c>
      <c r="AD101" s="22"/>
      <c r="AE101" s="20" t="b">
        <f t="shared" si="55"/>
        <v>0</v>
      </c>
      <c r="AF101" s="22"/>
      <c r="AG101" s="20" t="b">
        <f t="shared" si="56"/>
        <v>0</v>
      </c>
      <c r="AH101" s="22"/>
      <c r="AI101" s="20" t="b">
        <f t="shared" si="57"/>
        <v>0</v>
      </c>
      <c r="AJ101" s="22"/>
      <c r="AK101" s="20" t="b">
        <f t="shared" si="58"/>
        <v>0</v>
      </c>
      <c r="AL101" s="22"/>
      <c r="AM101" s="20" t="b">
        <f t="shared" si="59"/>
        <v>0</v>
      </c>
      <c r="AN101" s="22"/>
      <c r="AO101" s="20" t="b">
        <f t="shared" si="60"/>
        <v>0</v>
      </c>
      <c r="AP101" s="22"/>
      <c r="AQ101" s="20" t="b">
        <f t="shared" si="61"/>
        <v>0</v>
      </c>
      <c r="AR101" s="22"/>
      <c r="AS101" s="20" t="b">
        <f t="shared" si="62"/>
        <v>0</v>
      </c>
      <c r="AT101" s="22"/>
      <c r="AU101" s="20" t="b">
        <f t="shared" si="63"/>
        <v>0</v>
      </c>
      <c r="AV101" s="22"/>
      <c r="AW101" s="20" t="b">
        <f t="shared" si="64"/>
        <v>0</v>
      </c>
      <c r="AX101" s="22"/>
      <c r="AY101" s="20" t="b">
        <f t="shared" si="65"/>
        <v>0</v>
      </c>
      <c r="AZ101" s="22"/>
      <c r="BA101" s="20" t="b">
        <f t="shared" si="66"/>
        <v>0</v>
      </c>
      <c r="BB101" s="22"/>
      <c r="BC101" s="20" t="b">
        <f t="shared" si="67"/>
        <v>0</v>
      </c>
      <c r="BD101" s="22"/>
      <c r="BE101" s="20" t="b">
        <f t="shared" si="68"/>
        <v>0</v>
      </c>
      <c r="BF101" s="22"/>
      <c r="BG101" s="20" t="b">
        <f t="shared" si="38"/>
        <v>0</v>
      </c>
      <c r="BH101" s="20" t="str">
        <f t="shared" si="39"/>
        <v xml:space="preserve"> </v>
      </c>
      <c r="BI101" s="20"/>
      <c r="BJ101" s="20" t="b">
        <f t="shared" si="47"/>
        <v>0</v>
      </c>
      <c r="BK101" s="20" t="str">
        <f t="shared" si="40"/>
        <v xml:space="preserve"> </v>
      </c>
      <c r="BL101" s="20" t="str">
        <f t="shared" si="41"/>
        <v xml:space="preserve"> </v>
      </c>
      <c r="BM101" s="20" t="str">
        <f t="shared" si="42"/>
        <v/>
      </c>
      <c r="BN101" s="1498"/>
      <c r="BO101" s="1500"/>
    </row>
    <row r="102" spans="2:67">
      <c r="B102" s="24"/>
      <c r="C102" s="21"/>
      <c r="D102" s="21"/>
      <c r="E102" s="32"/>
      <c r="F102" s="26"/>
      <c r="G102" s="26"/>
      <c r="H102" s="21"/>
      <c r="I102" s="18" t="b">
        <f t="shared" si="43"/>
        <v>0</v>
      </c>
      <c r="J102" s="22"/>
      <c r="K102" s="18" t="b">
        <f t="shared" si="48"/>
        <v>0</v>
      </c>
      <c r="L102" s="22"/>
      <c r="M102" s="41" t="b">
        <f t="shared" si="49"/>
        <v>0</v>
      </c>
      <c r="N102" s="22"/>
      <c r="O102" s="41" t="b">
        <f t="shared" si="50"/>
        <v>0</v>
      </c>
      <c r="P102" s="22"/>
      <c r="Q102" s="41" t="b">
        <f t="shared" si="44"/>
        <v>0</v>
      </c>
      <c r="R102" s="20" t="str">
        <f t="shared" si="45"/>
        <v xml:space="preserve">  </v>
      </c>
      <c r="S102" s="23" t="str">
        <f t="shared" si="46"/>
        <v xml:space="preserve"> </v>
      </c>
      <c r="T102" s="21"/>
      <c r="U102" s="20"/>
      <c r="V102" s="22"/>
      <c r="W102" s="20" t="b">
        <f t="shared" si="51"/>
        <v>0</v>
      </c>
      <c r="X102" s="22"/>
      <c r="Y102" s="20" t="b">
        <f t="shared" si="52"/>
        <v>0</v>
      </c>
      <c r="Z102" s="22"/>
      <c r="AA102" s="20" t="b">
        <f t="shared" si="53"/>
        <v>0</v>
      </c>
      <c r="AB102" s="22"/>
      <c r="AC102" s="20" t="b">
        <f t="shared" si="54"/>
        <v>0</v>
      </c>
      <c r="AD102" s="22"/>
      <c r="AE102" s="20" t="b">
        <f t="shared" si="55"/>
        <v>0</v>
      </c>
      <c r="AF102" s="22"/>
      <c r="AG102" s="20" t="b">
        <f t="shared" si="56"/>
        <v>0</v>
      </c>
      <c r="AH102" s="22"/>
      <c r="AI102" s="20" t="b">
        <f t="shared" si="57"/>
        <v>0</v>
      </c>
      <c r="AJ102" s="22"/>
      <c r="AK102" s="20" t="b">
        <f t="shared" si="58"/>
        <v>0</v>
      </c>
      <c r="AL102" s="22"/>
      <c r="AM102" s="20" t="b">
        <f t="shared" si="59"/>
        <v>0</v>
      </c>
      <c r="AN102" s="22"/>
      <c r="AO102" s="20" t="b">
        <f t="shared" si="60"/>
        <v>0</v>
      </c>
      <c r="AP102" s="22"/>
      <c r="AQ102" s="20" t="b">
        <f t="shared" si="61"/>
        <v>0</v>
      </c>
      <c r="AR102" s="22"/>
      <c r="AS102" s="20" t="b">
        <f t="shared" si="62"/>
        <v>0</v>
      </c>
      <c r="AT102" s="22"/>
      <c r="AU102" s="20" t="b">
        <f t="shared" si="63"/>
        <v>0</v>
      </c>
      <c r="AV102" s="22"/>
      <c r="AW102" s="20" t="b">
        <f t="shared" si="64"/>
        <v>0</v>
      </c>
      <c r="AX102" s="22"/>
      <c r="AY102" s="20" t="b">
        <f t="shared" si="65"/>
        <v>0</v>
      </c>
      <c r="AZ102" s="22"/>
      <c r="BA102" s="20" t="b">
        <f t="shared" si="66"/>
        <v>0</v>
      </c>
      <c r="BB102" s="22"/>
      <c r="BC102" s="20" t="b">
        <f t="shared" si="67"/>
        <v>0</v>
      </c>
      <c r="BD102" s="22"/>
      <c r="BE102" s="20" t="b">
        <f t="shared" si="68"/>
        <v>0</v>
      </c>
      <c r="BF102" s="22"/>
      <c r="BG102" s="20" t="b">
        <f t="shared" si="38"/>
        <v>0</v>
      </c>
      <c r="BH102" s="20" t="str">
        <f t="shared" si="39"/>
        <v xml:space="preserve"> </v>
      </c>
      <c r="BI102" s="20"/>
      <c r="BJ102" s="20" t="b">
        <f t="shared" si="47"/>
        <v>0</v>
      </c>
      <c r="BK102" s="20" t="str">
        <f t="shared" si="40"/>
        <v xml:space="preserve"> </v>
      </c>
      <c r="BL102" s="20" t="str">
        <f t="shared" si="41"/>
        <v xml:space="preserve"> </v>
      </c>
      <c r="BM102" s="20" t="str">
        <f t="shared" si="42"/>
        <v/>
      </c>
      <c r="BN102" s="1498"/>
      <c r="BO102" s="1500"/>
    </row>
  </sheetData>
  <sheetProtection algorithmName="SHA-512" hashValue="vBJ2gqCXEyHcG2LvHnzH7fHRuAJ85nbdcJ12xraC2pBPPI4wfXaviIysyBlCZNUpZaTFLtUQEGbluz1gTTesGg==" saltValue="Na04Sps9D4Kx20hBas4f4g==" spinCount="100000" sheet="1" formatCells="0" formatColumns="0" formatRows="0" sort="0" autoFilter="0" pivotTables="0"/>
  <autoFilter ref="B10:BN102" xr:uid="{02C94EA3-325D-4181-B636-9DAAB7E98295}"/>
  <dataConsolidate/>
  <mergeCells count="13">
    <mergeCell ref="D1:D2"/>
    <mergeCell ref="E1:BL2"/>
    <mergeCell ref="DK2:DL2"/>
    <mergeCell ref="D3:D4"/>
    <mergeCell ref="E3:BL4"/>
    <mergeCell ref="BM3:BM4"/>
    <mergeCell ref="BN3:BN4"/>
    <mergeCell ref="DK3:DL3"/>
    <mergeCell ref="E5:BL5"/>
    <mergeCell ref="F6:S6"/>
    <mergeCell ref="B8:D9"/>
    <mergeCell ref="R8:BF9"/>
    <mergeCell ref="J9:P9"/>
  </mergeCells>
  <conditionalFormatting sqref="S11:S202">
    <cfRule type="containsText" dxfId="176" priority="9" operator="containsText" text="Casi seguro">
      <formula>NOT(ISERROR(SEARCH("Casi seguro",S11)))</formula>
    </cfRule>
    <cfRule type="containsText" dxfId="175" priority="10" operator="containsText" text="Probable">
      <formula>NOT(ISERROR(SEARCH("Probable",S11)))</formula>
    </cfRule>
    <cfRule type="containsText" dxfId="174" priority="11" operator="containsText" text="Posible">
      <formula>NOT(ISERROR(SEARCH("Posible",S11)))</formula>
    </cfRule>
    <cfRule type="containsText" dxfId="173" priority="12" operator="containsText" text="Improbable">
      <formula>NOT(ISERROR(SEARCH("Improbable",S11)))</formula>
    </cfRule>
    <cfRule type="containsText" dxfId="172" priority="13" operator="containsText" text="Rara vez">
      <formula>NOT(ISERROR(SEARCH("Rara vez",S11)))</formula>
    </cfRule>
  </conditionalFormatting>
  <conditionalFormatting sqref="T11:T202">
    <cfRule type="containsText" dxfId="171" priority="22" stopIfTrue="1" operator="containsText" text="Insignificante">
      <formula>NOT(ISERROR(SEARCH("Insignificante",T11)))</formula>
    </cfRule>
    <cfRule type="containsText" dxfId="170" priority="23" stopIfTrue="1" operator="containsText" text="Mayor">
      <formula>NOT(ISERROR(SEARCH("Mayor",T11)))</formula>
    </cfRule>
    <cfRule type="containsText" dxfId="169" priority="24" stopIfTrue="1" operator="containsText" text="Moderado">
      <formula>NOT(ISERROR(SEARCH("Moderado",T11)))</formula>
    </cfRule>
    <cfRule type="containsText" dxfId="168" priority="25" stopIfTrue="1" operator="containsText" text="Menor">
      <formula>NOT(ISERROR(SEARCH("Menor",T11)))</formula>
    </cfRule>
    <cfRule type="cellIs" dxfId="167" priority="26" stopIfTrue="1" operator="equal">
      <formula>"Catastrófico"</formula>
    </cfRule>
  </conditionalFormatting>
  <conditionalFormatting sqref="BM11:BN22 BM24:BN102 BM23">
    <cfRule type="containsText" dxfId="166" priority="5" operator="containsText" text="Zona Baja">
      <formula>NOT(ISERROR(SEARCH("Zona Baja",BM11)))</formula>
    </cfRule>
    <cfRule type="containsText" dxfId="165" priority="6" operator="containsText" text="Zona Moderada">
      <formula>NOT(ISERROR(SEARCH("Zona Moderada",BM11)))</formula>
    </cfRule>
    <cfRule type="containsText" dxfId="164" priority="7" operator="containsText" text="Zona Alta">
      <formula>NOT(ISERROR(SEARCH("Zona Alta",BM11)))</formula>
    </cfRule>
    <cfRule type="containsText" dxfId="163" priority="8" operator="containsText" text="Zona Extrema">
      <formula>NOT(ISERROR(SEARCH("Zona Extrema",BM11)))</formula>
    </cfRule>
  </conditionalFormatting>
  <conditionalFormatting sqref="BN23">
    <cfRule type="containsText" dxfId="3" priority="1" operator="containsText" text="Zona Baja">
      <formula>NOT(ISERROR(SEARCH("Zona Baja",BN23)))</formula>
    </cfRule>
    <cfRule type="containsText" dxfId="2" priority="2" operator="containsText" text="Zona Moderada">
      <formula>NOT(ISERROR(SEARCH("Zona Moderada",BN23)))</formula>
    </cfRule>
    <cfRule type="containsText" dxfId="1" priority="3" operator="containsText" text="Zona Alta">
      <formula>NOT(ISERROR(SEARCH("Zona Alta",BN23)))</formula>
    </cfRule>
    <cfRule type="containsText" dxfId="0" priority="4" operator="containsText" text="Zona Extrema">
      <formula>NOT(ISERROR(SEARCH("Zona Extrema",BN23)))</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55F3022-1790-4D3E-9223-543633A50469}">
          <x14:formula1>
            <xm:f>"SI,NO"</xm:f>
          </x14:formula1>
          <xm:sqref>V11:V102 JR11:JR102 TN11:TN102 ADJ11:ADJ102 ANF11:ANF102 AXB11:AXB102 BGX11:BGX102 BQT11:BQT102 CAP11:CAP102 CKL11:CKL102 CUH11:CUH102 DED11:DED102 DNZ11:DNZ102 DXV11:DXV102 EHR11:EHR102 ERN11:ERN102 FBJ11:FBJ102 FLF11:FLF102 FVB11:FVB102 GEX11:GEX102 GOT11:GOT102 GYP11:GYP102 HIL11:HIL102 HSH11:HSH102 ICD11:ICD102 ILZ11:ILZ102 IVV11:IVV102 JFR11:JFR102 JPN11:JPN102 JZJ11:JZJ102 KJF11:KJF102 KTB11:KTB102 LCX11:LCX102 LMT11:LMT102 LWP11:LWP102 MGL11:MGL102 MQH11:MQH102 NAD11:NAD102 NJZ11:NJZ102 NTV11:NTV102 ODR11:ODR102 ONN11:ONN102 OXJ11:OXJ102 PHF11:PHF102 PRB11:PRB102 QAX11:QAX102 QKT11:QKT102 QUP11:QUP102 REL11:REL102 ROH11:ROH102 RYD11:RYD102 SHZ11:SHZ102 SRV11:SRV102 TBR11:TBR102 TLN11:TLN102 TVJ11:TVJ102 UFF11:UFF102 UPB11:UPB102 UYX11:UYX102 VIT11:VIT102 VSP11:VSP102 WCL11:WCL102 WMH11:WMH102 WWD11:WWD102 V65547:V65638 JR65547:JR65638 TN65547:TN65638 ADJ65547:ADJ65638 ANF65547:ANF65638 AXB65547:AXB65638 BGX65547:BGX65638 BQT65547:BQT65638 CAP65547:CAP65638 CKL65547:CKL65638 CUH65547:CUH65638 DED65547:DED65638 DNZ65547:DNZ65638 DXV65547:DXV65638 EHR65547:EHR65638 ERN65547:ERN65638 FBJ65547:FBJ65638 FLF65547:FLF65638 FVB65547:FVB65638 GEX65547:GEX65638 GOT65547:GOT65638 GYP65547:GYP65638 HIL65547:HIL65638 HSH65547:HSH65638 ICD65547:ICD65638 ILZ65547:ILZ65638 IVV65547:IVV65638 JFR65547:JFR65638 JPN65547:JPN65638 JZJ65547:JZJ65638 KJF65547:KJF65638 KTB65547:KTB65638 LCX65547:LCX65638 LMT65547:LMT65638 LWP65547:LWP65638 MGL65547:MGL65638 MQH65547:MQH65638 NAD65547:NAD65638 NJZ65547:NJZ65638 NTV65547:NTV65638 ODR65547:ODR65638 ONN65547:ONN65638 OXJ65547:OXJ65638 PHF65547:PHF65638 PRB65547:PRB65638 QAX65547:QAX65638 QKT65547:QKT65638 QUP65547:QUP65638 REL65547:REL65638 ROH65547:ROH65638 RYD65547:RYD65638 SHZ65547:SHZ65638 SRV65547:SRV65638 TBR65547:TBR65638 TLN65547:TLN65638 TVJ65547:TVJ65638 UFF65547:UFF65638 UPB65547:UPB65638 UYX65547:UYX65638 VIT65547:VIT65638 VSP65547:VSP65638 WCL65547:WCL65638 WMH65547:WMH65638 WWD65547:WWD65638 V131083:V131174 JR131083:JR131174 TN131083:TN131174 ADJ131083:ADJ131174 ANF131083:ANF131174 AXB131083:AXB131174 BGX131083:BGX131174 BQT131083:BQT131174 CAP131083:CAP131174 CKL131083:CKL131174 CUH131083:CUH131174 DED131083:DED131174 DNZ131083:DNZ131174 DXV131083:DXV131174 EHR131083:EHR131174 ERN131083:ERN131174 FBJ131083:FBJ131174 FLF131083:FLF131174 FVB131083:FVB131174 GEX131083:GEX131174 GOT131083:GOT131174 GYP131083:GYP131174 HIL131083:HIL131174 HSH131083:HSH131174 ICD131083:ICD131174 ILZ131083:ILZ131174 IVV131083:IVV131174 JFR131083:JFR131174 JPN131083:JPN131174 JZJ131083:JZJ131174 KJF131083:KJF131174 KTB131083:KTB131174 LCX131083:LCX131174 LMT131083:LMT131174 LWP131083:LWP131174 MGL131083:MGL131174 MQH131083:MQH131174 NAD131083:NAD131174 NJZ131083:NJZ131174 NTV131083:NTV131174 ODR131083:ODR131174 ONN131083:ONN131174 OXJ131083:OXJ131174 PHF131083:PHF131174 PRB131083:PRB131174 QAX131083:QAX131174 QKT131083:QKT131174 QUP131083:QUP131174 REL131083:REL131174 ROH131083:ROH131174 RYD131083:RYD131174 SHZ131083:SHZ131174 SRV131083:SRV131174 TBR131083:TBR131174 TLN131083:TLN131174 TVJ131083:TVJ131174 UFF131083:UFF131174 UPB131083:UPB131174 UYX131083:UYX131174 VIT131083:VIT131174 VSP131083:VSP131174 WCL131083:WCL131174 WMH131083:WMH131174 WWD131083:WWD131174 V196619:V196710 JR196619:JR196710 TN196619:TN196710 ADJ196619:ADJ196710 ANF196619:ANF196710 AXB196619:AXB196710 BGX196619:BGX196710 BQT196619:BQT196710 CAP196619:CAP196710 CKL196619:CKL196710 CUH196619:CUH196710 DED196619:DED196710 DNZ196619:DNZ196710 DXV196619:DXV196710 EHR196619:EHR196710 ERN196619:ERN196710 FBJ196619:FBJ196710 FLF196619:FLF196710 FVB196619:FVB196710 GEX196619:GEX196710 GOT196619:GOT196710 GYP196619:GYP196710 HIL196619:HIL196710 HSH196619:HSH196710 ICD196619:ICD196710 ILZ196619:ILZ196710 IVV196619:IVV196710 JFR196619:JFR196710 JPN196619:JPN196710 JZJ196619:JZJ196710 KJF196619:KJF196710 KTB196619:KTB196710 LCX196619:LCX196710 LMT196619:LMT196710 LWP196619:LWP196710 MGL196619:MGL196710 MQH196619:MQH196710 NAD196619:NAD196710 NJZ196619:NJZ196710 NTV196619:NTV196710 ODR196619:ODR196710 ONN196619:ONN196710 OXJ196619:OXJ196710 PHF196619:PHF196710 PRB196619:PRB196710 QAX196619:QAX196710 QKT196619:QKT196710 QUP196619:QUP196710 REL196619:REL196710 ROH196619:ROH196710 RYD196619:RYD196710 SHZ196619:SHZ196710 SRV196619:SRV196710 TBR196619:TBR196710 TLN196619:TLN196710 TVJ196619:TVJ196710 UFF196619:UFF196710 UPB196619:UPB196710 UYX196619:UYX196710 VIT196619:VIT196710 VSP196619:VSP196710 WCL196619:WCL196710 WMH196619:WMH196710 WWD196619:WWD196710 V262155:V262246 JR262155:JR262246 TN262155:TN262246 ADJ262155:ADJ262246 ANF262155:ANF262246 AXB262155:AXB262246 BGX262155:BGX262246 BQT262155:BQT262246 CAP262155:CAP262246 CKL262155:CKL262246 CUH262155:CUH262246 DED262155:DED262246 DNZ262155:DNZ262246 DXV262155:DXV262246 EHR262155:EHR262246 ERN262155:ERN262246 FBJ262155:FBJ262246 FLF262155:FLF262246 FVB262155:FVB262246 GEX262155:GEX262246 GOT262155:GOT262246 GYP262155:GYP262246 HIL262155:HIL262246 HSH262155:HSH262246 ICD262155:ICD262246 ILZ262155:ILZ262246 IVV262155:IVV262246 JFR262155:JFR262246 JPN262155:JPN262246 JZJ262155:JZJ262246 KJF262155:KJF262246 KTB262155:KTB262246 LCX262155:LCX262246 LMT262155:LMT262246 LWP262155:LWP262246 MGL262155:MGL262246 MQH262155:MQH262246 NAD262155:NAD262246 NJZ262155:NJZ262246 NTV262155:NTV262246 ODR262155:ODR262246 ONN262155:ONN262246 OXJ262155:OXJ262246 PHF262155:PHF262246 PRB262155:PRB262246 QAX262155:QAX262246 QKT262155:QKT262246 QUP262155:QUP262246 REL262155:REL262246 ROH262155:ROH262246 RYD262155:RYD262246 SHZ262155:SHZ262246 SRV262155:SRV262246 TBR262155:TBR262246 TLN262155:TLN262246 TVJ262155:TVJ262246 UFF262155:UFF262246 UPB262155:UPB262246 UYX262155:UYX262246 VIT262155:VIT262246 VSP262155:VSP262246 WCL262155:WCL262246 WMH262155:WMH262246 WWD262155:WWD262246 V327691:V327782 JR327691:JR327782 TN327691:TN327782 ADJ327691:ADJ327782 ANF327691:ANF327782 AXB327691:AXB327782 BGX327691:BGX327782 BQT327691:BQT327782 CAP327691:CAP327782 CKL327691:CKL327782 CUH327691:CUH327782 DED327691:DED327782 DNZ327691:DNZ327782 DXV327691:DXV327782 EHR327691:EHR327782 ERN327691:ERN327782 FBJ327691:FBJ327782 FLF327691:FLF327782 FVB327691:FVB327782 GEX327691:GEX327782 GOT327691:GOT327782 GYP327691:GYP327782 HIL327691:HIL327782 HSH327691:HSH327782 ICD327691:ICD327782 ILZ327691:ILZ327782 IVV327691:IVV327782 JFR327691:JFR327782 JPN327691:JPN327782 JZJ327691:JZJ327782 KJF327691:KJF327782 KTB327691:KTB327782 LCX327691:LCX327782 LMT327691:LMT327782 LWP327691:LWP327782 MGL327691:MGL327782 MQH327691:MQH327782 NAD327691:NAD327782 NJZ327691:NJZ327782 NTV327691:NTV327782 ODR327691:ODR327782 ONN327691:ONN327782 OXJ327691:OXJ327782 PHF327691:PHF327782 PRB327691:PRB327782 QAX327691:QAX327782 QKT327691:QKT327782 QUP327691:QUP327782 REL327691:REL327782 ROH327691:ROH327782 RYD327691:RYD327782 SHZ327691:SHZ327782 SRV327691:SRV327782 TBR327691:TBR327782 TLN327691:TLN327782 TVJ327691:TVJ327782 UFF327691:UFF327782 UPB327691:UPB327782 UYX327691:UYX327782 VIT327691:VIT327782 VSP327691:VSP327782 WCL327691:WCL327782 WMH327691:WMH327782 WWD327691:WWD327782 V393227:V393318 JR393227:JR393318 TN393227:TN393318 ADJ393227:ADJ393318 ANF393227:ANF393318 AXB393227:AXB393318 BGX393227:BGX393318 BQT393227:BQT393318 CAP393227:CAP393318 CKL393227:CKL393318 CUH393227:CUH393318 DED393227:DED393318 DNZ393227:DNZ393318 DXV393227:DXV393318 EHR393227:EHR393318 ERN393227:ERN393318 FBJ393227:FBJ393318 FLF393227:FLF393318 FVB393227:FVB393318 GEX393227:GEX393318 GOT393227:GOT393318 GYP393227:GYP393318 HIL393227:HIL393318 HSH393227:HSH393318 ICD393227:ICD393318 ILZ393227:ILZ393318 IVV393227:IVV393318 JFR393227:JFR393318 JPN393227:JPN393318 JZJ393227:JZJ393318 KJF393227:KJF393318 KTB393227:KTB393318 LCX393227:LCX393318 LMT393227:LMT393318 LWP393227:LWP393318 MGL393227:MGL393318 MQH393227:MQH393318 NAD393227:NAD393318 NJZ393227:NJZ393318 NTV393227:NTV393318 ODR393227:ODR393318 ONN393227:ONN393318 OXJ393227:OXJ393318 PHF393227:PHF393318 PRB393227:PRB393318 QAX393227:QAX393318 QKT393227:QKT393318 QUP393227:QUP393318 REL393227:REL393318 ROH393227:ROH393318 RYD393227:RYD393318 SHZ393227:SHZ393318 SRV393227:SRV393318 TBR393227:TBR393318 TLN393227:TLN393318 TVJ393227:TVJ393318 UFF393227:UFF393318 UPB393227:UPB393318 UYX393227:UYX393318 VIT393227:VIT393318 VSP393227:VSP393318 WCL393227:WCL393318 WMH393227:WMH393318 WWD393227:WWD393318 V458763:V458854 JR458763:JR458854 TN458763:TN458854 ADJ458763:ADJ458854 ANF458763:ANF458854 AXB458763:AXB458854 BGX458763:BGX458854 BQT458763:BQT458854 CAP458763:CAP458854 CKL458763:CKL458854 CUH458763:CUH458854 DED458763:DED458854 DNZ458763:DNZ458854 DXV458763:DXV458854 EHR458763:EHR458854 ERN458763:ERN458854 FBJ458763:FBJ458854 FLF458763:FLF458854 FVB458763:FVB458854 GEX458763:GEX458854 GOT458763:GOT458854 GYP458763:GYP458854 HIL458763:HIL458854 HSH458763:HSH458854 ICD458763:ICD458854 ILZ458763:ILZ458854 IVV458763:IVV458854 JFR458763:JFR458854 JPN458763:JPN458854 JZJ458763:JZJ458854 KJF458763:KJF458854 KTB458763:KTB458854 LCX458763:LCX458854 LMT458763:LMT458854 LWP458763:LWP458854 MGL458763:MGL458854 MQH458763:MQH458854 NAD458763:NAD458854 NJZ458763:NJZ458854 NTV458763:NTV458854 ODR458763:ODR458854 ONN458763:ONN458854 OXJ458763:OXJ458854 PHF458763:PHF458854 PRB458763:PRB458854 QAX458763:QAX458854 QKT458763:QKT458854 QUP458763:QUP458854 REL458763:REL458854 ROH458763:ROH458854 RYD458763:RYD458854 SHZ458763:SHZ458854 SRV458763:SRV458854 TBR458763:TBR458854 TLN458763:TLN458854 TVJ458763:TVJ458854 UFF458763:UFF458854 UPB458763:UPB458854 UYX458763:UYX458854 VIT458763:VIT458854 VSP458763:VSP458854 WCL458763:WCL458854 WMH458763:WMH458854 WWD458763:WWD458854 V524299:V524390 JR524299:JR524390 TN524299:TN524390 ADJ524299:ADJ524390 ANF524299:ANF524390 AXB524299:AXB524390 BGX524299:BGX524390 BQT524299:BQT524390 CAP524299:CAP524390 CKL524299:CKL524390 CUH524299:CUH524390 DED524299:DED524390 DNZ524299:DNZ524390 DXV524299:DXV524390 EHR524299:EHR524390 ERN524299:ERN524390 FBJ524299:FBJ524390 FLF524299:FLF524390 FVB524299:FVB524390 GEX524299:GEX524390 GOT524299:GOT524390 GYP524299:GYP524390 HIL524299:HIL524390 HSH524299:HSH524390 ICD524299:ICD524390 ILZ524299:ILZ524390 IVV524299:IVV524390 JFR524299:JFR524390 JPN524299:JPN524390 JZJ524299:JZJ524390 KJF524299:KJF524390 KTB524299:KTB524390 LCX524299:LCX524390 LMT524299:LMT524390 LWP524299:LWP524390 MGL524299:MGL524390 MQH524299:MQH524390 NAD524299:NAD524390 NJZ524299:NJZ524390 NTV524299:NTV524390 ODR524299:ODR524390 ONN524299:ONN524390 OXJ524299:OXJ524390 PHF524299:PHF524390 PRB524299:PRB524390 QAX524299:QAX524390 QKT524299:QKT524390 QUP524299:QUP524390 REL524299:REL524390 ROH524299:ROH524390 RYD524299:RYD524390 SHZ524299:SHZ524390 SRV524299:SRV524390 TBR524299:TBR524390 TLN524299:TLN524390 TVJ524299:TVJ524390 UFF524299:UFF524390 UPB524299:UPB524390 UYX524299:UYX524390 VIT524299:VIT524390 VSP524299:VSP524390 WCL524299:WCL524390 WMH524299:WMH524390 WWD524299:WWD524390 V589835:V589926 JR589835:JR589926 TN589835:TN589926 ADJ589835:ADJ589926 ANF589835:ANF589926 AXB589835:AXB589926 BGX589835:BGX589926 BQT589835:BQT589926 CAP589835:CAP589926 CKL589835:CKL589926 CUH589835:CUH589926 DED589835:DED589926 DNZ589835:DNZ589926 DXV589835:DXV589926 EHR589835:EHR589926 ERN589835:ERN589926 FBJ589835:FBJ589926 FLF589835:FLF589926 FVB589835:FVB589926 GEX589835:GEX589926 GOT589835:GOT589926 GYP589835:GYP589926 HIL589835:HIL589926 HSH589835:HSH589926 ICD589835:ICD589926 ILZ589835:ILZ589926 IVV589835:IVV589926 JFR589835:JFR589926 JPN589835:JPN589926 JZJ589835:JZJ589926 KJF589835:KJF589926 KTB589835:KTB589926 LCX589835:LCX589926 LMT589835:LMT589926 LWP589835:LWP589926 MGL589835:MGL589926 MQH589835:MQH589926 NAD589835:NAD589926 NJZ589835:NJZ589926 NTV589835:NTV589926 ODR589835:ODR589926 ONN589835:ONN589926 OXJ589835:OXJ589926 PHF589835:PHF589926 PRB589835:PRB589926 QAX589835:QAX589926 QKT589835:QKT589926 QUP589835:QUP589926 REL589835:REL589926 ROH589835:ROH589926 RYD589835:RYD589926 SHZ589835:SHZ589926 SRV589835:SRV589926 TBR589835:TBR589926 TLN589835:TLN589926 TVJ589835:TVJ589926 UFF589835:UFF589926 UPB589835:UPB589926 UYX589835:UYX589926 VIT589835:VIT589926 VSP589835:VSP589926 WCL589835:WCL589926 WMH589835:WMH589926 WWD589835:WWD589926 V655371:V655462 JR655371:JR655462 TN655371:TN655462 ADJ655371:ADJ655462 ANF655371:ANF655462 AXB655371:AXB655462 BGX655371:BGX655462 BQT655371:BQT655462 CAP655371:CAP655462 CKL655371:CKL655462 CUH655371:CUH655462 DED655371:DED655462 DNZ655371:DNZ655462 DXV655371:DXV655462 EHR655371:EHR655462 ERN655371:ERN655462 FBJ655371:FBJ655462 FLF655371:FLF655462 FVB655371:FVB655462 GEX655371:GEX655462 GOT655371:GOT655462 GYP655371:GYP655462 HIL655371:HIL655462 HSH655371:HSH655462 ICD655371:ICD655462 ILZ655371:ILZ655462 IVV655371:IVV655462 JFR655371:JFR655462 JPN655371:JPN655462 JZJ655371:JZJ655462 KJF655371:KJF655462 KTB655371:KTB655462 LCX655371:LCX655462 LMT655371:LMT655462 LWP655371:LWP655462 MGL655371:MGL655462 MQH655371:MQH655462 NAD655371:NAD655462 NJZ655371:NJZ655462 NTV655371:NTV655462 ODR655371:ODR655462 ONN655371:ONN655462 OXJ655371:OXJ655462 PHF655371:PHF655462 PRB655371:PRB655462 QAX655371:QAX655462 QKT655371:QKT655462 QUP655371:QUP655462 REL655371:REL655462 ROH655371:ROH655462 RYD655371:RYD655462 SHZ655371:SHZ655462 SRV655371:SRV655462 TBR655371:TBR655462 TLN655371:TLN655462 TVJ655371:TVJ655462 UFF655371:UFF655462 UPB655371:UPB655462 UYX655371:UYX655462 VIT655371:VIT655462 VSP655371:VSP655462 WCL655371:WCL655462 WMH655371:WMH655462 WWD655371:WWD655462 V720907:V720998 JR720907:JR720998 TN720907:TN720998 ADJ720907:ADJ720998 ANF720907:ANF720998 AXB720907:AXB720998 BGX720907:BGX720998 BQT720907:BQT720998 CAP720907:CAP720998 CKL720907:CKL720998 CUH720907:CUH720998 DED720907:DED720998 DNZ720907:DNZ720998 DXV720907:DXV720998 EHR720907:EHR720998 ERN720907:ERN720998 FBJ720907:FBJ720998 FLF720907:FLF720998 FVB720907:FVB720998 GEX720907:GEX720998 GOT720907:GOT720998 GYP720907:GYP720998 HIL720907:HIL720998 HSH720907:HSH720998 ICD720907:ICD720998 ILZ720907:ILZ720998 IVV720907:IVV720998 JFR720907:JFR720998 JPN720907:JPN720998 JZJ720907:JZJ720998 KJF720907:KJF720998 KTB720907:KTB720998 LCX720907:LCX720998 LMT720907:LMT720998 LWP720907:LWP720998 MGL720907:MGL720998 MQH720907:MQH720998 NAD720907:NAD720998 NJZ720907:NJZ720998 NTV720907:NTV720998 ODR720907:ODR720998 ONN720907:ONN720998 OXJ720907:OXJ720998 PHF720907:PHF720998 PRB720907:PRB720998 QAX720907:QAX720998 QKT720907:QKT720998 QUP720907:QUP720998 REL720907:REL720998 ROH720907:ROH720998 RYD720907:RYD720998 SHZ720907:SHZ720998 SRV720907:SRV720998 TBR720907:TBR720998 TLN720907:TLN720998 TVJ720907:TVJ720998 UFF720907:UFF720998 UPB720907:UPB720998 UYX720907:UYX720998 VIT720907:VIT720998 VSP720907:VSP720998 WCL720907:WCL720998 WMH720907:WMH720998 WWD720907:WWD720998 V786443:V786534 JR786443:JR786534 TN786443:TN786534 ADJ786443:ADJ786534 ANF786443:ANF786534 AXB786443:AXB786534 BGX786443:BGX786534 BQT786443:BQT786534 CAP786443:CAP786534 CKL786443:CKL786534 CUH786443:CUH786534 DED786443:DED786534 DNZ786443:DNZ786534 DXV786443:DXV786534 EHR786443:EHR786534 ERN786443:ERN786534 FBJ786443:FBJ786534 FLF786443:FLF786534 FVB786443:FVB786534 GEX786443:GEX786534 GOT786443:GOT786534 GYP786443:GYP786534 HIL786443:HIL786534 HSH786443:HSH786534 ICD786443:ICD786534 ILZ786443:ILZ786534 IVV786443:IVV786534 JFR786443:JFR786534 JPN786443:JPN786534 JZJ786443:JZJ786534 KJF786443:KJF786534 KTB786443:KTB786534 LCX786443:LCX786534 LMT786443:LMT786534 LWP786443:LWP786534 MGL786443:MGL786534 MQH786443:MQH786534 NAD786443:NAD786534 NJZ786443:NJZ786534 NTV786443:NTV786534 ODR786443:ODR786534 ONN786443:ONN786534 OXJ786443:OXJ786534 PHF786443:PHF786534 PRB786443:PRB786534 QAX786443:QAX786534 QKT786443:QKT786534 QUP786443:QUP786534 REL786443:REL786534 ROH786443:ROH786534 RYD786443:RYD786534 SHZ786443:SHZ786534 SRV786443:SRV786534 TBR786443:TBR786534 TLN786443:TLN786534 TVJ786443:TVJ786534 UFF786443:UFF786534 UPB786443:UPB786534 UYX786443:UYX786534 VIT786443:VIT786534 VSP786443:VSP786534 WCL786443:WCL786534 WMH786443:WMH786534 WWD786443:WWD786534 V851979:V852070 JR851979:JR852070 TN851979:TN852070 ADJ851979:ADJ852070 ANF851979:ANF852070 AXB851979:AXB852070 BGX851979:BGX852070 BQT851979:BQT852070 CAP851979:CAP852070 CKL851979:CKL852070 CUH851979:CUH852070 DED851979:DED852070 DNZ851979:DNZ852070 DXV851979:DXV852070 EHR851979:EHR852070 ERN851979:ERN852070 FBJ851979:FBJ852070 FLF851979:FLF852070 FVB851979:FVB852070 GEX851979:GEX852070 GOT851979:GOT852070 GYP851979:GYP852070 HIL851979:HIL852070 HSH851979:HSH852070 ICD851979:ICD852070 ILZ851979:ILZ852070 IVV851979:IVV852070 JFR851979:JFR852070 JPN851979:JPN852070 JZJ851979:JZJ852070 KJF851979:KJF852070 KTB851979:KTB852070 LCX851979:LCX852070 LMT851979:LMT852070 LWP851979:LWP852070 MGL851979:MGL852070 MQH851979:MQH852070 NAD851979:NAD852070 NJZ851979:NJZ852070 NTV851979:NTV852070 ODR851979:ODR852070 ONN851979:ONN852070 OXJ851979:OXJ852070 PHF851979:PHF852070 PRB851979:PRB852070 QAX851979:QAX852070 QKT851979:QKT852070 QUP851979:QUP852070 REL851979:REL852070 ROH851979:ROH852070 RYD851979:RYD852070 SHZ851979:SHZ852070 SRV851979:SRV852070 TBR851979:TBR852070 TLN851979:TLN852070 TVJ851979:TVJ852070 UFF851979:UFF852070 UPB851979:UPB852070 UYX851979:UYX852070 VIT851979:VIT852070 VSP851979:VSP852070 WCL851979:WCL852070 WMH851979:WMH852070 WWD851979:WWD852070 V917515:V917606 JR917515:JR917606 TN917515:TN917606 ADJ917515:ADJ917606 ANF917515:ANF917606 AXB917515:AXB917606 BGX917515:BGX917606 BQT917515:BQT917606 CAP917515:CAP917606 CKL917515:CKL917606 CUH917515:CUH917606 DED917515:DED917606 DNZ917515:DNZ917606 DXV917515:DXV917606 EHR917515:EHR917606 ERN917515:ERN917606 FBJ917515:FBJ917606 FLF917515:FLF917606 FVB917515:FVB917606 GEX917515:GEX917606 GOT917515:GOT917606 GYP917515:GYP917606 HIL917515:HIL917606 HSH917515:HSH917606 ICD917515:ICD917606 ILZ917515:ILZ917606 IVV917515:IVV917606 JFR917515:JFR917606 JPN917515:JPN917606 JZJ917515:JZJ917606 KJF917515:KJF917606 KTB917515:KTB917606 LCX917515:LCX917606 LMT917515:LMT917606 LWP917515:LWP917606 MGL917515:MGL917606 MQH917515:MQH917606 NAD917515:NAD917606 NJZ917515:NJZ917606 NTV917515:NTV917606 ODR917515:ODR917606 ONN917515:ONN917606 OXJ917515:OXJ917606 PHF917515:PHF917606 PRB917515:PRB917606 QAX917515:QAX917606 QKT917515:QKT917606 QUP917515:QUP917606 REL917515:REL917606 ROH917515:ROH917606 RYD917515:RYD917606 SHZ917515:SHZ917606 SRV917515:SRV917606 TBR917515:TBR917606 TLN917515:TLN917606 TVJ917515:TVJ917606 UFF917515:UFF917606 UPB917515:UPB917606 UYX917515:UYX917606 VIT917515:VIT917606 VSP917515:VSP917606 WCL917515:WCL917606 WMH917515:WMH917606 WWD917515:WWD917606 V983051:V983142 JR983051:JR983142 TN983051:TN983142 ADJ983051:ADJ983142 ANF983051:ANF983142 AXB983051:AXB983142 BGX983051:BGX983142 BQT983051:BQT983142 CAP983051:CAP983142 CKL983051:CKL983142 CUH983051:CUH983142 DED983051:DED983142 DNZ983051:DNZ983142 DXV983051:DXV983142 EHR983051:EHR983142 ERN983051:ERN983142 FBJ983051:FBJ983142 FLF983051:FLF983142 FVB983051:FVB983142 GEX983051:GEX983142 GOT983051:GOT983142 GYP983051:GYP983142 HIL983051:HIL983142 HSH983051:HSH983142 ICD983051:ICD983142 ILZ983051:ILZ983142 IVV983051:IVV983142 JFR983051:JFR983142 JPN983051:JPN983142 JZJ983051:JZJ983142 KJF983051:KJF983142 KTB983051:KTB983142 LCX983051:LCX983142 LMT983051:LMT983142 LWP983051:LWP983142 MGL983051:MGL983142 MQH983051:MQH983142 NAD983051:NAD983142 NJZ983051:NJZ983142 NTV983051:NTV983142 ODR983051:ODR983142 ONN983051:ONN983142 OXJ983051:OXJ983142 PHF983051:PHF983142 PRB983051:PRB983142 QAX983051:QAX983142 QKT983051:QKT983142 QUP983051:QUP983142 REL983051:REL983142 ROH983051:ROH983142 RYD983051:RYD983142 SHZ983051:SHZ983142 SRV983051:SRV983142 TBR983051:TBR983142 TLN983051:TLN983142 TVJ983051:TVJ983142 UFF983051:UFF983142 UPB983051:UPB983142 UYX983051:UYX983142 VIT983051:VIT983142 VSP983051:VSP983142 WCL983051:WCL983142 WMH983051:WMH983142 WWD983051:WWD983142 X11:X102 JT11:JT102 TP11:TP102 ADL11:ADL102 ANH11:ANH102 AXD11:AXD102 BGZ11:BGZ102 BQV11:BQV102 CAR11:CAR102 CKN11:CKN102 CUJ11:CUJ102 DEF11:DEF102 DOB11:DOB102 DXX11:DXX102 EHT11:EHT102 ERP11:ERP102 FBL11:FBL102 FLH11:FLH102 FVD11:FVD102 GEZ11:GEZ102 GOV11:GOV102 GYR11:GYR102 HIN11:HIN102 HSJ11:HSJ102 ICF11:ICF102 IMB11:IMB102 IVX11:IVX102 JFT11:JFT102 JPP11:JPP102 JZL11:JZL102 KJH11:KJH102 KTD11:KTD102 LCZ11:LCZ102 LMV11:LMV102 LWR11:LWR102 MGN11:MGN102 MQJ11:MQJ102 NAF11:NAF102 NKB11:NKB102 NTX11:NTX102 ODT11:ODT102 ONP11:ONP102 OXL11:OXL102 PHH11:PHH102 PRD11:PRD102 QAZ11:QAZ102 QKV11:QKV102 QUR11:QUR102 REN11:REN102 ROJ11:ROJ102 RYF11:RYF102 SIB11:SIB102 SRX11:SRX102 TBT11:TBT102 TLP11:TLP102 TVL11:TVL102 UFH11:UFH102 UPD11:UPD102 UYZ11:UYZ102 VIV11:VIV102 VSR11:VSR102 WCN11:WCN102 WMJ11:WMJ102 WWF11:WWF102 X65547:X65638 JT65547:JT65638 TP65547:TP65638 ADL65547:ADL65638 ANH65547:ANH65638 AXD65547:AXD65638 BGZ65547:BGZ65638 BQV65547:BQV65638 CAR65547:CAR65638 CKN65547:CKN65638 CUJ65547:CUJ65638 DEF65547:DEF65638 DOB65547:DOB65638 DXX65547:DXX65638 EHT65547:EHT65638 ERP65547:ERP65638 FBL65547:FBL65638 FLH65547:FLH65638 FVD65547:FVD65638 GEZ65547:GEZ65638 GOV65547:GOV65638 GYR65547:GYR65638 HIN65547:HIN65638 HSJ65547:HSJ65638 ICF65547:ICF65638 IMB65547:IMB65638 IVX65547:IVX65638 JFT65547:JFT65638 JPP65547:JPP65638 JZL65547:JZL65638 KJH65547:KJH65638 KTD65547:KTD65638 LCZ65547:LCZ65638 LMV65547:LMV65638 LWR65547:LWR65638 MGN65547:MGN65638 MQJ65547:MQJ65638 NAF65547:NAF65638 NKB65547:NKB65638 NTX65547:NTX65638 ODT65547:ODT65638 ONP65547:ONP65638 OXL65547:OXL65638 PHH65547:PHH65638 PRD65547:PRD65638 QAZ65547:QAZ65638 QKV65547:QKV65638 QUR65547:QUR65638 REN65547:REN65638 ROJ65547:ROJ65638 RYF65547:RYF65638 SIB65547:SIB65638 SRX65547:SRX65638 TBT65547:TBT65638 TLP65547:TLP65638 TVL65547:TVL65638 UFH65547:UFH65638 UPD65547:UPD65638 UYZ65547:UYZ65638 VIV65547:VIV65638 VSR65547:VSR65638 WCN65547:WCN65638 WMJ65547:WMJ65638 WWF65547:WWF65638 X131083:X131174 JT131083:JT131174 TP131083:TP131174 ADL131083:ADL131174 ANH131083:ANH131174 AXD131083:AXD131174 BGZ131083:BGZ131174 BQV131083:BQV131174 CAR131083:CAR131174 CKN131083:CKN131174 CUJ131083:CUJ131174 DEF131083:DEF131174 DOB131083:DOB131174 DXX131083:DXX131174 EHT131083:EHT131174 ERP131083:ERP131174 FBL131083:FBL131174 FLH131083:FLH131174 FVD131083:FVD131174 GEZ131083:GEZ131174 GOV131083:GOV131174 GYR131083:GYR131174 HIN131083:HIN131174 HSJ131083:HSJ131174 ICF131083:ICF131174 IMB131083:IMB131174 IVX131083:IVX131174 JFT131083:JFT131174 JPP131083:JPP131174 JZL131083:JZL131174 KJH131083:KJH131174 KTD131083:KTD131174 LCZ131083:LCZ131174 LMV131083:LMV131174 LWR131083:LWR131174 MGN131083:MGN131174 MQJ131083:MQJ131174 NAF131083:NAF131174 NKB131083:NKB131174 NTX131083:NTX131174 ODT131083:ODT131174 ONP131083:ONP131174 OXL131083:OXL131174 PHH131083:PHH131174 PRD131083:PRD131174 QAZ131083:QAZ131174 QKV131083:QKV131174 QUR131083:QUR131174 REN131083:REN131174 ROJ131083:ROJ131174 RYF131083:RYF131174 SIB131083:SIB131174 SRX131083:SRX131174 TBT131083:TBT131174 TLP131083:TLP131174 TVL131083:TVL131174 UFH131083:UFH131174 UPD131083:UPD131174 UYZ131083:UYZ131174 VIV131083:VIV131174 VSR131083:VSR131174 WCN131083:WCN131174 WMJ131083:WMJ131174 WWF131083:WWF131174 X196619:X196710 JT196619:JT196710 TP196619:TP196710 ADL196619:ADL196710 ANH196619:ANH196710 AXD196619:AXD196710 BGZ196619:BGZ196710 BQV196619:BQV196710 CAR196619:CAR196710 CKN196619:CKN196710 CUJ196619:CUJ196710 DEF196619:DEF196710 DOB196619:DOB196710 DXX196619:DXX196710 EHT196619:EHT196710 ERP196619:ERP196710 FBL196619:FBL196710 FLH196619:FLH196710 FVD196619:FVD196710 GEZ196619:GEZ196710 GOV196619:GOV196710 GYR196619:GYR196710 HIN196619:HIN196710 HSJ196619:HSJ196710 ICF196619:ICF196710 IMB196619:IMB196710 IVX196619:IVX196710 JFT196619:JFT196710 JPP196619:JPP196710 JZL196619:JZL196710 KJH196619:KJH196710 KTD196619:KTD196710 LCZ196619:LCZ196710 LMV196619:LMV196710 LWR196619:LWR196710 MGN196619:MGN196710 MQJ196619:MQJ196710 NAF196619:NAF196710 NKB196619:NKB196710 NTX196619:NTX196710 ODT196619:ODT196710 ONP196619:ONP196710 OXL196619:OXL196710 PHH196619:PHH196710 PRD196619:PRD196710 QAZ196619:QAZ196710 QKV196619:QKV196710 QUR196619:QUR196710 REN196619:REN196710 ROJ196619:ROJ196710 RYF196619:RYF196710 SIB196619:SIB196710 SRX196619:SRX196710 TBT196619:TBT196710 TLP196619:TLP196710 TVL196619:TVL196710 UFH196619:UFH196710 UPD196619:UPD196710 UYZ196619:UYZ196710 VIV196619:VIV196710 VSR196619:VSR196710 WCN196619:WCN196710 WMJ196619:WMJ196710 WWF196619:WWF196710 X262155:X262246 JT262155:JT262246 TP262155:TP262246 ADL262155:ADL262246 ANH262155:ANH262246 AXD262155:AXD262246 BGZ262155:BGZ262246 BQV262155:BQV262246 CAR262155:CAR262246 CKN262155:CKN262246 CUJ262155:CUJ262246 DEF262155:DEF262246 DOB262155:DOB262246 DXX262155:DXX262246 EHT262155:EHT262246 ERP262155:ERP262246 FBL262155:FBL262246 FLH262155:FLH262246 FVD262155:FVD262246 GEZ262155:GEZ262246 GOV262155:GOV262246 GYR262155:GYR262246 HIN262155:HIN262246 HSJ262155:HSJ262246 ICF262155:ICF262246 IMB262155:IMB262246 IVX262155:IVX262246 JFT262155:JFT262246 JPP262155:JPP262246 JZL262155:JZL262246 KJH262155:KJH262246 KTD262155:KTD262246 LCZ262155:LCZ262246 LMV262155:LMV262246 LWR262155:LWR262246 MGN262155:MGN262246 MQJ262155:MQJ262246 NAF262155:NAF262246 NKB262155:NKB262246 NTX262155:NTX262246 ODT262155:ODT262246 ONP262155:ONP262246 OXL262155:OXL262246 PHH262155:PHH262246 PRD262155:PRD262246 QAZ262155:QAZ262246 QKV262155:QKV262246 QUR262155:QUR262246 REN262155:REN262246 ROJ262155:ROJ262246 RYF262155:RYF262246 SIB262155:SIB262246 SRX262155:SRX262246 TBT262155:TBT262246 TLP262155:TLP262246 TVL262155:TVL262246 UFH262155:UFH262246 UPD262155:UPD262246 UYZ262155:UYZ262246 VIV262155:VIV262246 VSR262155:VSR262246 WCN262155:WCN262246 WMJ262155:WMJ262246 WWF262155:WWF262246 X327691:X327782 JT327691:JT327782 TP327691:TP327782 ADL327691:ADL327782 ANH327691:ANH327782 AXD327691:AXD327782 BGZ327691:BGZ327782 BQV327691:BQV327782 CAR327691:CAR327782 CKN327691:CKN327782 CUJ327691:CUJ327782 DEF327691:DEF327782 DOB327691:DOB327782 DXX327691:DXX327782 EHT327691:EHT327782 ERP327691:ERP327782 FBL327691:FBL327782 FLH327691:FLH327782 FVD327691:FVD327782 GEZ327691:GEZ327782 GOV327691:GOV327782 GYR327691:GYR327782 HIN327691:HIN327782 HSJ327691:HSJ327782 ICF327691:ICF327782 IMB327691:IMB327782 IVX327691:IVX327782 JFT327691:JFT327782 JPP327691:JPP327782 JZL327691:JZL327782 KJH327691:KJH327782 KTD327691:KTD327782 LCZ327691:LCZ327782 LMV327691:LMV327782 LWR327691:LWR327782 MGN327691:MGN327782 MQJ327691:MQJ327782 NAF327691:NAF327782 NKB327691:NKB327782 NTX327691:NTX327782 ODT327691:ODT327782 ONP327691:ONP327782 OXL327691:OXL327782 PHH327691:PHH327782 PRD327691:PRD327782 QAZ327691:QAZ327782 QKV327691:QKV327782 QUR327691:QUR327782 REN327691:REN327782 ROJ327691:ROJ327782 RYF327691:RYF327782 SIB327691:SIB327782 SRX327691:SRX327782 TBT327691:TBT327782 TLP327691:TLP327782 TVL327691:TVL327782 UFH327691:UFH327782 UPD327691:UPD327782 UYZ327691:UYZ327782 VIV327691:VIV327782 VSR327691:VSR327782 WCN327691:WCN327782 WMJ327691:WMJ327782 WWF327691:WWF327782 X393227:X393318 JT393227:JT393318 TP393227:TP393318 ADL393227:ADL393318 ANH393227:ANH393318 AXD393227:AXD393318 BGZ393227:BGZ393318 BQV393227:BQV393318 CAR393227:CAR393318 CKN393227:CKN393318 CUJ393227:CUJ393318 DEF393227:DEF393318 DOB393227:DOB393318 DXX393227:DXX393318 EHT393227:EHT393318 ERP393227:ERP393318 FBL393227:FBL393318 FLH393227:FLH393318 FVD393227:FVD393318 GEZ393227:GEZ393318 GOV393227:GOV393318 GYR393227:GYR393318 HIN393227:HIN393318 HSJ393227:HSJ393318 ICF393227:ICF393318 IMB393227:IMB393318 IVX393227:IVX393318 JFT393227:JFT393318 JPP393227:JPP393318 JZL393227:JZL393318 KJH393227:KJH393318 KTD393227:KTD393318 LCZ393227:LCZ393318 LMV393227:LMV393318 LWR393227:LWR393318 MGN393227:MGN393318 MQJ393227:MQJ393318 NAF393227:NAF393318 NKB393227:NKB393318 NTX393227:NTX393318 ODT393227:ODT393318 ONP393227:ONP393318 OXL393227:OXL393318 PHH393227:PHH393318 PRD393227:PRD393318 QAZ393227:QAZ393318 QKV393227:QKV393318 QUR393227:QUR393318 REN393227:REN393318 ROJ393227:ROJ393318 RYF393227:RYF393318 SIB393227:SIB393318 SRX393227:SRX393318 TBT393227:TBT393318 TLP393227:TLP393318 TVL393227:TVL393318 UFH393227:UFH393318 UPD393227:UPD393318 UYZ393227:UYZ393318 VIV393227:VIV393318 VSR393227:VSR393318 WCN393227:WCN393318 WMJ393227:WMJ393318 WWF393227:WWF393318 X458763:X458854 JT458763:JT458854 TP458763:TP458854 ADL458763:ADL458854 ANH458763:ANH458854 AXD458763:AXD458854 BGZ458763:BGZ458854 BQV458763:BQV458854 CAR458763:CAR458854 CKN458763:CKN458854 CUJ458763:CUJ458854 DEF458763:DEF458854 DOB458763:DOB458854 DXX458763:DXX458854 EHT458763:EHT458854 ERP458763:ERP458854 FBL458763:FBL458854 FLH458763:FLH458854 FVD458763:FVD458854 GEZ458763:GEZ458854 GOV458763:GOV458854 GYR458763:GYR458854 HIN458763:HIN458854 HSJ458763:HSJ458854 ICF458763:ICF458854 IMB458763:IMB458854 IVX458763:IVX458854 JFT458763:JFT458854 JPP458763:JPP458854 JZL458763:JZL458854 KJH458763:KJH458854 KTD458763:KTD458854 LCZ458763:LCZ458854 LMV458763:LMV458854 LWR458763:LWR458854 MGN458763:MGN458854 MQJ458763:MQJ458854 NAF458763:NAF458854 NKB458763:NKB458854 NTX458763:NTX458854 ODT458763:ODT458854 ONP458763:ONP458854 OXL458763:OXL458854 PHH458763:PHH458854 PRD458763:PRD458854 QAZ458763:QAZ458854 QKV458763:QKV458854 QUR458763:QUR458854 REN458763:REN458854 ROJ458763:ROJ458854 RYF458763:RYF458854 SIB458763:SIB458854 SRX458763:SRX458854 TBT458763:TBT458854 TLP458763:TLP458854 TVL458763:TVL458854 UFH458763:UFH458854 UPD458763:UPD458854 UYZ458763:UYZ458854 VIV458763:VIV458854 VSR458763:VSR458854 WCN458763:WCN458854 WMJ458763:WMJ458854 WWF458763:WWF458854 X524299:X524390 JT524299:JT524390 TP524299:TP524390 ADL524299:ADL524390 ANH524299:ANH524390 AXD524299:AXD524390 BGZ524299:BGZ524390 BQV524299:BQV524390 CAR524299:CAR524390 CKN524299:CKN524390 CUJ524299:CUJ524390 DEF524299:DEF524390 DOB524299:DOB524390 DXX524299:DXX524390 EHT524299:EHT524390 ERP524299:ERP524390 FBL524299:FBL524390 FLH524299:FLH524390 FVD524299:FVD524390 GEZ524299:GEZ524390 GOV524299:GOV524390 GYR524299:GYR524390 HIN524299:HIN524390 HSJ524299:HSJ524390 ICF524299:ICF524390 IMB524299:IMB524390 IVX524299:IVX524390 JFT524299:JFT524390 JPP524299:JPP524390 JZL524299:JZL524390 KJH524299:KJH524390 KTD524299:KTD524390 LCZ524299:LCZ524390 LMV524299:LMV524390 LWR524299:LWR524390 MGN524299:MGN524390 MQJ524299:MQJ524390 NAF524299:NAF524390 NKB524299:NKB524390 NTX524299:NTX524390 ODT524299:ODT524390 ONP524299:ONP524390 OXL524299:OXL524390 PHH524299:PHH524390 PRD524299:PRD524390 QAZ524299:QAZ524390 QKV524299:QKV524390 QUR524299:QUR524390 REN524299:REN524390 ROJ524299:ROJ524390 RYF524299:RYF524390 SIB524299:SIB524390 SRX524299:SRX524390 TBT524299:TBT524390 TLP524299:TLP524390 TVL524299:TVL524390 UFH524299:UFH524390 UPD524299:UPD524390 UYZ524299:UYZ524390 VIV524299:VIV524390 VSR524299:VSR524390 WCN524299:WCN524390 WMJ524299:WMJ524390 WWF524299:WWF524390 X589835:X589926 JT589835:JT589926 TP589835:TP589926 ADL589835:ADL589926 ANH589835:ANH589926 AXD589835:AXD589926 BGZ589835:BGZ589926 BQV589835:BQV589926 CAR589835:CAR589926 CKN589835:CKN589926 CUJ589835:CUJ589926 DEF589835:DEF589926 DOB589835:DOB589926 DXX589835:DXX589926 EHT589835:EHT589926 ERP589835:ERP589926 FBL589835:FBL589926 FLH589835:FLH589926 FVD589835:FVD589926 GEZ589835:GEZ589926 GOV589835:GOV589926 GYR589835:GYR589926 HIN589835:HIN589926 HSJ589835:HSJ589926 ICF589835:ICF589926 IMB589835:IMB589926 IVX589835:IVX589926 JFT589835:JFT589926 JPP589835:JPP589926 JZL589835:JZL589926 KJH589835:KJH589926 KTD589835:KTD589926 LCZ589835:LCZ589926 LMV589835:LMV589926 LWR589835:LWR589926 MGN589835:MGN589926 MQJ589835:MQJ589926 NAF589835:NAF589926 NKB589835:NKB589926 NTX589835:NTX589926 ODT589835:ODT589926 ONP589835:ONP589926 OXL589835:OXL589926 PHH589835:PHH589926 PRD589835:PRD589926 QAZ589835:QAZ589926 QKV589835:QKV589926 QUR589835:QUR589926 REN589835:REN589926 ROJ589835:ROJ589926 RYF589835:RYF589926 SIB589835:SIB589926 SRX589835:SRX589926 TBT589835:TBT589926 TLP589835:TLP589926 TVL589835:TVL589926 UFH589835:UFH589926 UPD589835:UPD589926 UYZ589835:UYZ589926 VIV589835:VIV589926 VSR589835:VSR589926 WCN589835:WCN589926 WMJ589835:WMJ589926 WWF589835:WWF589926 X655371:X655462 JT655371:JT655462 TP655371:TP655462 ADL655371:ADL655462 ANH655371:ANH655462 AXD655371:AXD655462 BGZ655371:BGZ655462 BQV655371:BQV655462 CAR655371:CAR655462 CKN655371:CKN655462 CUJ655371:CUJ655462 DEF655371:DEF655462 DOB655371:DOB655462 DXX655371:DXX655462 EHT655371:EHT655462 ERP655371:ERP655462 FBL655371:FBL655462 FLH655371:FLH655462 FVD655371:FVD655462 GEZ655371:GEZ655462 GOV655371:GOV655462 GYR655371:GYR655462 HIN655371:HIN655462 HSJ655371:HSJ655462 ICF655371:ICF655462 IMB655371:IMB655462 IVX655371:IVX655462 JFT655371:JFT655462 JPP655371:JPP655462 JZL655371:JZL655462 KJH655371:KJH655462 KTD655371:KTD655462 LCZ655371:LCZ655462 LMV655371:LMV655462 LWR655371:LWR655462 MGN655371:MGN655462 MQJ655371:MQJ655462 NAF655371:NAF655462 NKB655371:NKB655462 NTX655371:NTX655462 ODT655371:ODT655462 ONP655371:ONP655462 OXL655371:OXL655462 PHH655371:PHH655462 PRD655371:PRD655462 QAZ655371:QAZ655462 QKV655371:QKV655462 QUR655371:QUR655462 REN655371:REN655462 ROJ655371:ROJ655462 RYF655371:RYF655462 SIB655371:SIB655462 SRX655371:SRX655462 TBT655371:TBT655462 TLP655371:TLP655462 TVL655371:TVL655462 UFH655371:UFH655462 UPD655371:UPD655462 UYZ655371:UYZ655462 VIV655371:VIV655462 VSR655371:VSR655462 WCN655371:WCN655462 WMJ655371:WMJ655462 WWF655371:WWF655462 X720907:X720998 JT720907:JT720998 TP720907:TP720998 ADL720907:ADL720998 ANH720907:ANH720998 AXD720907:AXD720998 BGZ720907:BGZ720998 BQV720907:BQV720998 CAR720907:CAR720998 CKN720907:CKN720998 CUJ720907:CUJ720998 DEF720907:DEF720998 DOB720907:DOB720998 DXX720907:DXX720998 EHT720907:EHT720998 ERP720907:ERP720998 FBL720907:FBL720998 FLH720907:FLH720998 FVD720907:FVD720998 GEZ720907:GEZ720998 GOV720907:GOV720998 GYR720907:GYR720998 HIN720907:HIN720998 HSJ720907:HSJ720998 ICF720907:ICF720998 IMB720907:IMB720998 IVX720907:IVX720998 JFT720907:JFT720998 JPP720907:JPP720998 JZL720907:JZL720998 KJH720907:KJH720998 KTD720907:KTD720998 LCZ720907:LCZ720998 LMV720907:LMV720998 LWR720907:LWR720998 MGN720907:MGN720998 MQJ720907:MQJ720998 NAF720907:NAF720998 NKB720907:NKB720998 NTX720907:NTX720998 ODT720907:ODT720998 ONP720907:ONP720998 OXL720907:OXL720998 PHH720907:PHH720998 PRD720907:PRD720998 QAZ720907:QAZ720998 QKV720907:QKV720998 QUR720907:QUR720998 REN720907:REN720998 ROJ720907:ROJ720998 RYF720907:RYF720998 SIB720907:SIB720998 SRX720907:SRX720998 TBT720907:TBT720998 TLP720907:TLP720998 TVL720907:TVL720998 UFH720907:UFH720998 UPD720907:UPD720998 UYZ720907:UYZ720998 VIV720907:VIV720998 VSR720907:VSR720998 WCN720907:WCN720998 WMJ720907:WMJ720998 WWF720907:WWF720998 X786443:X786534 JT786443:JT786534 TP786443:TP786534 ADL786443:ADL786534 ANH786443:ANH786534 AXD786443:AXD786534 BGZ786443:BGZ786534 BQV786443:BQV786534 CAR786443:CAR786534 CKN786443:CKN786534 CUJ786443:CUJ786534 DEF786443:DEF786534 DOB786443:DOB786534 DXX786443:DXX786534 EHT786443:EHT786534 ERP786443:ERP786534 FBL786443:FBL786534 FLH786443:FLH786534 FVD786443:FVD786534 GEZ786443:GEZ786534 GOV786443:GOV786534 GYR786443:GYR786534 HIN786443:HIN786534 HSJ786443:HSJ786534 ICF786443:ICF786534 IMB786443:IMB786534 IVX786443:IVX786534 JFT786443:JFT786534 JPP786443:JPP786534 JZL786443:JZL786534 KJH786443:KJH786534 KTD786443:KTD786534 LCZ786443:LCZ786534 LMV786443:LMV786534 LWR786443:LWR786534 MGN786443:MGN786534 MQJ786443:MQJ786534 NAF786443:NAF786534 NKB786443:NKB786534 NTX786443:NTX786534 ODT786443:ODT786534 ONP786443:ONP786534 OXL786443:OXL786534 PHH786443:PHH786534 PRD786443:PRD786534 QAZ786443:QAZ786534 QKV786443:QKV786534 QUR786443:QUR786534 REN786443:REN786534 ROJ786443:ROJ786534 RYF786443:RYF786534 SIB786443:SIB786534 SRX786443:SRX786534 TBT786443:TBT786534 TLP786443:TLP786534 TVL786443:TVL786534 UFH786443:UFH786534 UPD786443:UPD786534 UYZ786443:UYZ786534 VIV786443:VIV786534 VSR786443:VSR786534 WCN786443:WCN786534 WMJ786443:WMJ786534 WWF786443:WWF786534 X851979:X852070 JT851979:JT852070 TP851979:TP852070 ADL851979:ADL852070 ANH851979:ANH852070 AXD851979:AXD852070 BGZ851979:BGZ852070 BQV851979:BQV852070 CAR851979:CAR852070 CKN851979:CKN852070 CUJ851979:CUJ852070 DEF851979:DEF852070 DOB851979:DOB852070 DXX851979:DXX852070 EHT851979:EHT852070 ERP851979:ERP852070 FBL851979:FBL852070 FLH851979:FLH852070 FVD851979:FVD852070 GEZ851979:GEZ852070 GOV851979:GOV852070 GYR851979:GYR852070 HIN851979:HIN852070 HSJ851979:HSJ852070 ICF851979:ICF852070 IMB851979:IMB852070 IVX851979:IVX852070 JFT851979:JFT852070 JPP851979:JPP852070 JZL851979:JZL852070 KJH851979:KJH852070 KTD851979:KTD852070 LCZ851979:LCZ852070 LMV851979:LMV852070 LWR851979:LWR852070 MGN851979:MGN852070 MQJ851979:MQJ852070 NAF851979:NAF852070 NKB851979:NKB852070 NTX851979:NTX852070 ODT851979:ODT852070 ONP851979:ONP852070 OXL851979:OXL852070 PHH851979:PHH852070 PRD851979:PRD852070 QAZ851979:QAZ852070 QKV851979:QKV852070 QUR851979:QUR852070 REN851979:REN852070 ROJ851979:ROJ852070 RYF851979:RYF852070 SIB851979:SIB852070 SRX851979:SRX852070 TBT851979:TBT852070 TLP851979:TLP852070 TVL851979:TVL852070 UFH851979:UFH852070 UPD851979:UPD852070 UYZ851979:UYZ852070 VIV851979:VIV852070 VSR851979:VSR852070 WCN851979:WCN852070 WMJ851979:WMJ852070 WWF851979:WWF852070 X917515:X917606 JT917515:JT917606 TP917515:TP917606 ADL917515:ADL917606 ANH917515:ANH917606 AXD917515:AXD917606 BGZ917515:BGZ917606 BQV917515:BQV917606 CAR917515:CAR917606 CKN917515:CKN917606 CUJ917515:CUJ917606 DEF917515:DEF917606 DOB917515:DOB917606 DXX917515:DXX917606 EHT917515:EHT917606 ERP917515:ERP917606 FBL917515:FBL917606 FLH917515:FLH917606 FVD917515:FVD917606 GEZ917515:GEZ917606 GOV917515:GOV917606 GYR917515:GYR917606 HIN917515:HIN917606 HSJ917515:HSJ917606 ICF917515:ICF917606 IMB917515:IMB917606 IVX917515:IVX917606 JFT917515:JFT917606 JPP917515:JPP917606 JZL917515:JZL917606 KJH917515:KJH917606 KTD917515:KTD917606 LCZ917515:LCZ917606 LMV917515:LMV917606 LWR917515:LWR917606 MGN917515:MGN917606 MQJ917515:MQJ917606 NAF917515:NAF917606 NKB917515:NKB917606 NTX917515:NTX917606 ODT917515:ODT917606 ONP917515:ONP917606 OXL917515:OXL917606 PHH917515:PHH917606 PRD917515:PRD917606 QAZ917515:QAZ917606 QKV917515:QKV917606 QUR917515:QUR917606 REN917515:REN917606 ROJ917515:ROJ917606 RYF917515:RYF917606 SIB917515:SIB917606 SRX917515:SRX917606 TBT917515:TBT917606 TLP917515:TLP917606 TVL917515:TVL917606 UFH917515:UFH917606 UPD917515:UPD917606 UYZ917515:UYZ917606 VIV917515:VIV917606 VSR917515:VSR917606 WCN917515:WCN917606 WMJ917515:WMJ917606 WWF917515:WWF917606 X983051:X983142 JT983051:JT983142 TP983051:TP983142 ADL983051:ADL983142 ANH983051:ANH983142 AXD983051:AXD983142 BGZ983051:BGZ983142 BQV983051:BQV983142 CAR983051:CAR983142 CKN983051:CKN983142 CUJ983051:CUJ983142 DEF983051:DEF983142 DOB983051:DOB983142 DXX983051:DXX983142 EHT983051:EHT983142 ERP983051:ERP983142 FBL983051:FBL983142 FLH983051:FLH983142 FVD983051:FVD983142 GEZ983051:GEZ983142 GOV983051:GOV983142 GYR983051:GYR983142 HIN983051:HIN983142 HSJ983051:HSJ983142 ICF983051:ICF983142 IMB983051:IMB983142 IVX983051:IVX983142 JFT983051:JFT983142 JPP983051:JPP983142 JZL983051:JZL983142 KJH983051:KJH983142 KTD983051:KTD983142 LCZ983051:LCZ983142 LMV983051:LMV983142 LWR983051:LWR983142 MGN983051:MGN983142 MQJ983051:MQJ983142 NAF983051:NAF983142 NKB983051:NKB983142 NTX983051:NTX983142 ODT983051:ODT983142 ONP983051:ONP983142 OXL983051:OXL983142 PHH983051:PHH983142 PRD983051:PRD983142 QAZ983051:QAZ983142 QKV983051:QKV983142 QUR983051:QUR983142 REN983051:REN983142 ROJ983051:ROJ983142 RYF983051:RYF983142 SIB983051:SIB983142 SRX983051:SRX983142 TBT983051:TBT983142 TLP983051:TLP983142 TVL983051:TVL983142 UFH983051:UFH983142 UPD983051:UPD983142 UYZ983051:UYZ983142 VIV983051:VIV983142 VSR983051:VSR983142 WCN983051:WCN983142 WMJ983051:WMJ983142 WWF983051:WWF983142 Z11:Z102 JV11:JV102 TR11:TR102 ADN11:ADN102 ANJ11:ANJ102 AXF11:AXF102 BHB11:BHB102 BQX11:BQX102 CAT11:CAT102 CKP11:CKP102 CUL11:CUL102 DEH11:DEH102 DOD11:DOD102 DXZ11:DXZ102 EHV11:EHV102 ERR11:ERR102 FBN11:FBN102 FLJ11:FLJ102 FVF11:FVF102 GFB11:GFB102 GOX11:GOX102 GYT11:GYT102 HIP11:HIP102 HSL11:HSL102 ICH11:ICH102 IMD11:IMD102 IVZ11:IVZ102 JFV11:JFV102 JPR11:JPR102 JZN11:JZN102 KJJ11:KJJ102 KTF11:KTF102 LDB11:LDB102 LMX11:LMX102 LWT11:LWT102 MGP11:MGP102 MQL11:MQL102 NAH11:NAH102 NKD11:NKD102 NTZ11:NTZ102 ODV11:ODV102 ONR11:ONR102 OXN11:OXN102 PHJ11:PHJ102 PRF11:PRF102 QBB11:QBB102 QKX11:QKX102 QUT11:QUT102 REP11:REP102 ROL11:ROL102 RYH11:RYH102 SID11:SID102 SRZ11:SRZ102 TBV11:TBV102 TLR11:TLR102 TVN11:TVN102 UFJ11:UFJ102 UPF11:UPF102 UZB11:UZB102 VIX11:VIX102 VST11:VST102 WCP11:WCP102 WML11:WML102 WWH11:WWH102 Z65547:Z65638 JV65547:JV65638 TR65547:TR65638 ADN65547:ADN65638 ANJ65547:ANJ65638 AXF65547:AXF65638 BHB65547:BHB65638 BQX65547:BQX65638 CAT65547:CAT65638 CKP65547:CKP65638 CUL65547:CUL65638 DEH65547:DEH65638 DOD65547:DOD65638 DXZ65547:DXZ65638 EHV65547:EHV65638 ERR65547:ERR65638 FBN65547:FBN65638 FLJ65547:FLJ65638 FVF65547:FVF65638 GFB65547:GFB65638 GOX65547:GOX65638 GYT65547:GYT65638 HIP65547:HIP65638 HSL65547:HSL65638 ICH65547:ICH65638 IMD65547:IMD65638 IVZ65547:IVZ65638 JFV65547:JFV65638 JPR65547:JPR65638 JZN65547:JZN65638 KJJ65547:KJJ65638 KTF65547:KTF65638 LDB65547:LDB65638 LMX65547:LMX65638 LWT65547:LWT65638 MGP65547:MGP65638 MQL65547:MQL65638 NAH65547:NAH65638 NKD65547:NKD65638 NTZ65547:NTZ65638 ODV65547:ODV65638 ONR65547:ONR65638 OXN65547:OXN65638 PHJ65547:PHJ65638 PRF65547:PRF65638 QBB65547:QBB65638 QKX65547:QKX65638 QUT65547:QUT65638 REP65547:REP65638 ROL65547:ROL65638 RYH65547:RYH65638 SID65547:SID65638 SRZ65547:SRZ65638 TBV65547:TBV65638 TLR65547:TLR65638 TVN65547:TVN65638 UFJ65547:UFJ65638 UPF65547:UPF65638 UZB65547:UZB65638 VIX65547:VIX65638 VST65547:VST65638 WCP65547:WCP65638 WML65547:WML65638 WWH65547:WWH65638 Z131083:Z131174 JV131083:JV131174 TR131083:TR131174 ADN131083:ADN131174 ANJ131083:ANJ131174 AXF131083:AXF131174 BHB131083:BHB131174 BQX131083:BQX131174 CAT131083:CAT131174 CKP131083:CKP131174 CUL131083:CUL131174 DEH131083:DEH131174 DOD131083:DOD131174 DXZ131083:DXZ131174 EHV131083:EHV131174 ERR131083:ERR131174 FBN131083:FBN131174 FLJ131083:FLJ131174 FVF131083:FVF131174 GFB131083:GFB131174 GOX131083:GOX131174 GYT131083:GYT131174 HIP131083:HIP131174 HSL131083:HSL131174 ICH131083:ICH131174 IMD131083:IMD131174 IVZ131083:IVZ131174 JFV131083:JFV131174 JPR131083:JPR131174 JZN131083:JZN131174 KJJ131083:KJJ131174 KTF131083:KTF131174 LDB131083:LDB131174 LMX131083:LMX131174 LWT131083:LWT131174 MGP131083:MGP131174 MQL131083:MQL131174 NAH131083:NAH131174 NKD131083:NKD131174 NTZ131083:NTZ131174 ODV131083:ODV131174 ONR131083:ONR131174 OXN131083:OXN131174 PHJ131083:PHJ131174 PRF131083:PRF131174 QBB131083:QBB131174 QKX131083:QKX131174 QUT131083:QUT131174 REP131083:REP131174 ROL131083:ROL131174 RYH131083:RYH131174 SID131083:SID131174 SRZ131083:SRZ131174 TBV131083:TBV131174 TLR131083:TLR131174 TVN131083:TVN131174 UFJ131083:UFJ131174 UPF131083:UPF131174 UZB131083:UZB131174 VIX131083:VIX131174 VST131083:VST131174 WCP131083:WCP131174 WML131083:WML131174 WWH131083:WWH131174 Z196619:Z196710 JV196619:JV196710 TR196619:TR196710 ADN196619:ADN196710 ANJ196619:ANJ196710 AXF196619:AXF196710 BHB196619:BHB196710 BQX196619:BQX196710 CAT196619:CAT196710 CKP196619:CKP196710 CUL196619:CUL196710 DEH196619:DEH196710 DOD196619:DOD196710 DXZ196619:DXZ196710 EHV196619:EHV196710 ERR196619:ERR196710 FBN196619:FBN196710 FLJ196619:FLJ196710 FVF196619:FVF196710 GFB196619:GFB196710 GOX196619:GOX196710 GYT196619:GYT196710 HIP196619:HIP196710 HSL196619:HSL196710 ICH196619:ICH196710 IMD196619:IMD196710 IVZ196619:IVZ196710 JFV196619:JFV196710 JPR196619:JPR196710 JZN196619:JZN196710 KJJ196619:KJJ196710 KTF196619:KTF196710 LDB196619:LDB196710 LMX196619:LMX196710 LWT196619:LWT196710 MGP196619:MGP196710 MQL196619:MQL196710 NAH196619:NAH196710 NKD196619:NKD196710 NTZ196619:NTZ196710 ODV196619:ODV196710 ONR196619:ONR196710 OXN196619:OXN196710 PHJ196619:PHJ196710 PRF196619:PRF196710 QBB196619:QBB196710 QKX196619:QKX196710 QUT196619:QUT196710 REP196619:REP196710 ROL196619:ROL196710 RYH196619:RYH196710 SID196619:SID196710 SRZ196619:SRZ196710 TBV196619:TBV196710 TLR196619:TLR196710 TVN196619:TVN196710 UFJ196619:UFJ196710 UPF196619:UPF196710 UZB196619:UZB196710 VIX196619:VIX196710 VST196619:VST196710 WCP196619:WCP196710 WML196619:WML196710 WWH196619:WWH196710 Z262155:Z262246 JV262155:JV262246 TR262155:TR262246 ADN262155:ADN262246 ANJ262155:ANJ262246 AXF262155:AXF262246 BHB262155:BHB262246 BQX262155:BQX262246 CAT262155:CAT262246 CKP262155:CKP262246 CUL262155:CUL262246 DEH262155:DEH262246 DOD262155:DOD262246 DXZ262155:DXZ262246 EHV262155:EHV262246 ERR262155:ERR262246 FBN262155:FBN262246 FLJ262155:FLJ262246 FVF262155:FVF262246 GFB262155:GFB262246 GOX262155:GOX262246 GYT262155:GYT262246 HIP262155:HIP262246 HSL262155:HSL262246 ICH262155:ICH262246 IMD262155:IMD262246 IVZ262155:IVZ262246 JFV262155:JFV262246 JPR262155:JPR262246 JZN262155:JZN262246 KJJ262155:KJJ262246 KTF262155:KTF262246 LDB262155:LDB262246 LMX262155:LMX262246 LWT262155:LWT262246 MGP262155:MGP262246 MQL262155:MQL262246 NAH262155:NAH262246 NKD262155:NKD262246 NTZ262155:NTZ262246 ODV262155:ODV262246 ONR262155:ONR262246 OXN262155:OXN262246 PHJ262155:PHJ262246 PRF262155:PRF262246 QBB262155:QBB262246 QKX262155:QKX262246 QUT262155:QUT262246 REP262155:REP262246 ROL262155:ROL262246 RYH262155:RYH262246 SID262155:SID262246 SRZ262155:SRZ262246 TBV262155:TBV262246 TLR262155:TLR262246 TVN262155:TVN262246 UFJ262155:UFJ262246 UPF262155:UPF262246 UZB262155:UZB262246 VIX262155:VIX262246 VST262155:VST262246 WCP262155:WCP262246 WML262155:WML262246 WWH262155:WWH262246 Z327691:Z327782 JV327691:JV327782 TR327691:TR327782 ADN327691:ADN327782 ANJ327691:ANJ327782 AXF327691:AXF327782 BHB327691:BHB327782 BQX327691:BQX327782 CAT327691:CAT327782 CKP327691:CKP327782 CUL327691:CUL327782 DEH327691:DEH327782 DOD327691:DOD327782 DXZ327691:DXZ327782 EHV327691:EHV327782 ERR327691:ERR327782 FBN327691:FBN327782 FLJ327691:FLJ327782 FVF327691:FVF327782 GFB327691:GFB327782 GOX327691:GOX327782 GYT327691:GYT327782 HIP327691:HIP327782 HSL327691:HSL327782 ICH327691:ICH327782 IMD327691:IMD327782 IVZ327691:IVZ327782 JFV327691:JFV327782 JPR327691:JPR327782 JZN327691:JZN327782 KJJ327691:KJJ327782 KTF327691:KTF327782 LDB327691:LDB327782 LMX327691:LMX327782 LWT327691:LWT327782 MGP327691:MGP327782 MQL327691:MQL327782 NAH327691:NAH327782 NKD327691:NKD327782 NTZ327691:NTZ327782 ODV327691:ODV327782 ONR327691:ONR327782 OXN327691:OXN327782 PHJ327691:PHJ327782 PRF327691:PRF327782 QBB327691:QBB327782 QKX327691:QKX327782 QUT327691:QUT327782 REP327691:REP327782 ROL327691:ROL327782 RYH327691:RYH327782 SID327691:SID327782 SRZ327691:SRZ327782 TBV327691:TBV327782 TLR327691:TLR327782 TVN327691:TVN327782 UFJ327691:UFJ327782 UPF327691:UPF327782 UZB327691:UZB327782 VIX327691:VIX327782 VST327691:VST327782 WCP327691:WCP327782 WML327691:WML327782 WWH327691:WWH327782 Z393227:Z393318 JV393227:JV393318 TR393227:TR393318 ADN393227:ADN393318 ANJ393227:ANJ393318 AXF393227:AXF393318 BHB393227:BHB393318 BQX393227:BQX393318 CAT393227:CAT393318 CKP393227:CKP393318 CUL393227:CUL393318 DEH393227:DEH393318 DOD393227:DOD393318 DXZ393227:DXZ393318 EHV393227:EHV393318 ERR393227:ERR393318 FBN393227:FBN393318 FLJ393227:FLJ393318 FVF393227:FVF393318 GFB393227:GFB393318 GOX393227:GOX393318 GYT393227:GYT393318 HIP393227:HIP393318 HSL393227:HSL393318 ICH393227:ICH393318 IMD393227:IMD393318 IVZ393227:IVZ393318 JFV393227:JFV393318 JPR393227:JPR393318 JZN393227:JZN393318 KJJ393227:KJJ393318 KTF393227:KTF393318 LDB393227:LDB393318 LMX393227:LMX393318 LWT393227:LWT393318 MGP393227:MGP393318 MQL393227:MQL393318 NAH393227:NAH393318 NKD393227:NKD393318 NTZ393227:NTZ393318 ODV393227:ODV393318 ONR393227:ONR393318 OXN393227:OXN393318 PHJ393227:PHJ393318 PRF393227:PRF393318 QBB393227:QBB393318 QKX393227:QKX393318 QUT393227:QUT393318 REP393227:REP393318 ROL393227:ROL393318 RYH393227:RYH393318 SID393227:SID393318 SRZ393227:SRZ393318 TBV393227:TBV393318 TLR393227:TLR393318 TVN393227:TVN393318 UFJ393227:UFJ393318 UPF393227:UPF393318 UZB393227:UZB393318 VIX393227:VIX393318 VST393227:VST393318 WCP393227:WCP393318 WML393227:WML393318 WWH393227:WWH393318 Z458763:Z458854 JV458763:JV458854 TR458763:TR458854 ADN458763:ADN458854 ANJ458763:ANJ458854 AXF458763:AXF458854 BHB458763:BHB458854 BQX458763:BQX458854 CAT458763:CAT458854 CKP458763:CKP458854 CUL458763:CUL458854 DEH458763:DEH458854 DOD458763:DOD458854 DXZ458763:DXZ458854 EHV458763:EHV458854 ERR458763:ERR458854 FBN458763:FBN458854 FLJ458763:FLJ458854 FVF458763:FVF458854 GFB458763:GFB458854 GOX458763:GOX458854 GYT458763:GYT458854 HIP458763:HIP458854 HSL458763:HSL458854 ICH458763:ICH458854 IMD458763:IMD458854 IVZ458763:IVZ458854 JFV458763:JFV458854 JPR458763:JPR458854 JZN458763:JZN458854 KJJ458763:KJJ458854 KTF458763:KTF458854 LDB458763:LDB458854 LMX458763:LMX458854 LWT458763:LWT458854 MGP458763:MGP458854 MQL458763:MQL458854 NAH458763:NAH458854 NKD458763:NKD458854 NTZ458763:NTZ458854 ODV458763:ODV458854 ONR458763:ONR458854 OXN458763:OXN458854 PHJ458763:PHJ458854 PRF458763:PRF458854 QBB458763:QBB458854 QKX458763:QKX458854 QUT458763:QUT458854 REP458763:REP458854 ROL458763:ROL458854 RYH458763:RYH458854 SID458763:SID458854 SRZ458763:SRZ458854 TBV458763:TBV458854 TLR458763:TLR458854 TVN458763:TVN458854 UFJ458763:UFJ458854 UPF458763:UPF458854 UZB458763:UZB458854 VIX458763:VIX458854 VST458763:VST458854 WCP458763:WCP458854 WML458763:WML458854 WWH458763:WWH458854 Z524299:Z524390 JV524299:JV524390 TR524299:TR524390 ADN524299:ADN524390 ANJ524299:ANJ524390 AXF524299:AXF524390 BHB524299:BHB524390 BQX524299:BQX524390 CAT524299:CAT524390 CKP524299:CKP524390 CUL524299:CUL524390 DEH524299:DEH524390 DOD524299:DOD524390 DXZ524299:DXZ524390 EHV524299:EHV524390 ERR524299:ERR524390 FBN524299:FBN524390 FLJ524299:FLJ524390 FVF524299:FVF524390 GFB524299:GFB524390 GOX524299:GOX524390 GYT524299:GYT524390 HIP524299:HIP524390 HSL524299:HSL524390 ICH524299:ICH524390 IMD524299:IMD524390 IVZ524299:IVZ524390 JFV524299:JFV524390 JPR524299:JPR524390 JZN524299:JZN524390 KJJ524299:KJJ524390 KTF524299:KTF524390 LDB524299:LDB524390 LMX524299:LMX524390 LWT524299:LWT524390 MGP524299:MGP524390 MQL524299:MQL524390 NAH524299:NAH524390 NKD524299:NKD524390 NTZ524299:NTZ524390 ODV524299:ODV524390 ONR524299:ONR524390 OXN524299:OXN524390 PHJ524299:PHJ524390 PRF524299:PRF524390 QBB524299:QBB524390 QKX524299:QKX524390 QUT524299:QUT524390 REP524299:REP524390 ROL524299:ROL524390 RYH524299:RYH524390 SID524299:SID524390 SRZ524299:SRZ524390 TBV524299:TBV524390 TLR524299:TLR524390 TVN524299:TVN524390 UFJ524299:UFJ524390 UPF524299:UPF524390 UZB524299:UZB524390 VIX524299:VIX524390 VST524299:VST524390 WCP524299:WCP524390 WML524299:WML524390 WWH524299:WWH524390 Z589835:Z589926 JV589835:JV589926 TR589835:TR589926 ADN589835:ADN589926 ANJ589835:ANJ589926 AXF589835:AXF589926 BHB589835:BHB589926 BQX589835:BQX589926 CAT589835:CAT589926 CKP589835:CKP589926 CUL589835:CUL589926 DEH589835:DEH589926 DOD589835:DOD589926 DXZ589835:DXZ589926 EHV589835:EHV589926 ERR589835:ERR589926 FBN589835:FBN589926 FLJ589835:FLJ589926 FVF589835:FVF589926 GFB589835:GFB589926 GOX589835:GOX589926 GYT589835:GYT589926 HIP589835:HIP589926 HSL589835:HSL589926 ICH589835:ICH589926 IMD589835:IMD589926 IVZ589835:IVZ589926 JFV589835:JFV589926 JPR589835:JPR589926 JZN589835:JZN589926 KJJ589835:KJJ589926 KTF589835:KTF589926 LDB589835:LDB589926 LMX589835:LMX589926 LWT589835:LWT589926 MGP589835:MGP589926 MQL589835:MQL589926 NAH589835:NAH589926 NKD589835:NKD589926 NTZ589835:NTZ589926 ODV589835:ODV589926 ONR589835:ONR589926 OXN589835:OXN589926 PHJ589835:PHJ589926 PRF589835:PRF589926 QBB589835:QBB589926 QKX589835:QKX589926 QUT589835:QUT589926 REP589835:REP589926 ROL589835:ROL589926 RYH589835:RYH589926 SID589835:SID589926 SRZ589835:SRZ589926 TBV589835:TBV589926 TLR589835:TLR589926 TVN589835:TVN589926 UFJ589835:UFJ589926 UPF589835:UPF589926 UZB589835:UZB589926 VIX589835:VIX589926 VST589835:VST589926 WCP589835:WCP589926 WML589835:WML589926 WWH589835:WWH589926 Z655371:Z655462 JV655371:JV655462 TR655371:TR655462 ADN655371:ADN655462 ANJ655371:ANJ655462 AXF655371:AXF655462 BHB655371:BHB655462 BQX655371:BQX655462 CAT655371:CAT655462 CKP655371:CKP655462 CUL655371:CUL655462 DEH655371:DEH655462 DOD655371:DOD655462 DXZ655371:DXZ655462 EHV655371:EHV655462 ERR655371:ERR655462 FBN655371:FBN655462 FLJ655371:FLJ655462 FVF655371:FVF655462 GFB655371:GFB655462 GOX655371:GOX655462 GYT655371:GYT655462 HIP655371:HIP655462 HSL655371:HSL655462 ICH655371:ICH655462 IMD655371:IMD655462 IVZ655371:IVZ655462 JFV655371:JFV655462 JPR655371:JPR655462 JZN655371:JZN655462 KJJ655371:KJJ655462 KTF655371:KTF655462 LDB655371:LDB655462 LMX655371:LMX655462 LWT655371:LWT655462 MGP655371:MGP655462 MQL655371:MQL655462 NAH655371:NAH655462 NKD655371:NKD655462 NTZ655371:NTZ655462 ODV655371:ODV655462 ONR655371:ONR655462 OXN655371:OXN655462 PHJ655371:PHJ655462 PRF655371:PRF655462 QBB655371:QBB655462 QKX655371:QKX655462 QUT655371:QUT655462 REP655371:REP655462 ROL655371:ROL655462 RYH655371:RYH655462 SID655371:SID655462 SRZ655371:SRZ655462 TBV655371:TBV655462 TLR655371:TLR655462 TVN655371:TVN655462 UFJ655371:UFJ655462 UPF655371:UPF655462 UZB655371:UZB655462 VIX655371:VIX655462 VST655371:VST655462 WCP655371:WCP655462 WML655371:WML655462 WWH655371:WWH655462 Z720907:Z720998 JV720907:JV720998 TR720907:TR720998 ADN720907:ADN720998 ANJ720907:ANJ720998 AXF720907:AXF720998 BHB720907:BHB720998 BQX720907:BQX720998 CAT720907:CAT720998 CKP720907:CKP720998 CUL720907:CUL720998 DEH720907:DEH720998 DOD720907:DOD720998 DXZ720907:DXZ720998 EHV720907:EHV720998 ERR720907:ERR720998 FBN720907:FBN720998 FLJ720907:FLJ720998 FVF720907:FVF720998 GFB720907:GFB720998 GOX720907:GOX720998 GYT720907:GYT720998 HIP720907:HIP720998 HSL720907:HSL720998 ICH720907:ICH720998 IMD720907:IMD720998 IVZ720907:IVZ720998 JFV720907:JFV720998 JPR720907:JPR720998 JZN720907:JZN720998 KJJ720907:KJJ720998 KTF720907:KTF720998 LDB720907:LDB720998 LMX720907:LMX720998 LWT720907:LWT720998 MGP720907:MGP720998 MQL720907:MQL720998 NAH720907:NAH720998 NKD720907:NKD720998 NTZ720907:NTZ720998 ODV720907:ODV720998 ONR720907:ONR720998 OXN720907:OXN720998 PHJ720907:PHJ720998 PRF720907:PRF720998 QBB720907:QBB720998 QKX720907:QKX720998 QUT720907:QUT720998 REP720907:REP720998 ROL720907:ROL720998 RYH720907:RYH720998 SID720907:SID720998 SRZ720907:SRZ720998 TBV720907:TBV720998 TLR720907:TLR720998 TVN720907:TVN720998 UFJ720907:UFJ720998 UPF720907:UPF720998 UZB720907:UZB720998 VIX720907:VIX720998 VST720907:VST720998 WCP720907:WCP720998 WML720907:WML720998 WWH720907:WWH720998 Z786443:Z786534 JV786443:JV786534 TR786443:TR786534 ADN786443:ADN786534 ANJ786443:ANJ786534 AXF786443:AXF786534 BHB786443:BHB786534 BQX786443:BQX786534 CAT786443:CAT786534 CKP786443:CKP786534 CUL786443:CUL786534 DEH786443:DEH786534 DOD786443:DOD786534 DXZ786443:DXZ786534 EHV786443:EHV786534 ERR786443:ERR786534 FBN786443:FBN786534 FLJ786443:FLJ786534 FVF786443:FVF786534 GFB786443:GFB786534 GOX786443:GOX786534 GYT786443:GYT786534 HIP786443:HIP786534 HSL786443:HSL786534 ICH786443:ICH786534 IMD786443:IMD786534 IVZ786443:IVZ786534 JFV786443:JFV786534 JPR786443:JPR786534 JZN786443:JZN786534 KJJ786443:KJJ786534 KTF786443:KTF786534 LDB786443:LDB786534 LMX786443:LMX786534 LWT786443:LWT786534 MGP786443:MGP786534 MQL786443:MQL786534 NAH786443:NAH786534 NKD786443:NKD786534 NTZ786443:NTZ786534 ODV786443:ODV786534 ONR786443:ONR786534 OXN786443:OXN786534 PHJ786443:PHJ786534 PRF786443:PRF786534 QBB786443:QBB786534 QKX786443:QKX786534 QUT786443:QUT786534 REP786443:REP786534 ROL786443:ROL786534 RYH786443:RYH786534 SID786443:SID786534 SRZ786443:SRZ786534 TBV786443:TBV786534 TLR786443:TLR786534 TVN786443:TVN786534 UFJ786443:UFJ786534 UPF786443:UPF786534 UZB786443:UZB786534 VIX786443:VIX786534 VST786443:VST786534 WCP786443:WCP786534 WML786443:WML786534 WWH786443:WWH786534 Z851979:Z852070 JV851979:JV852070 TR851979:TR852070 ADN851979:ADN852070 ANJ851979:ANJ852070 AXF851979:AXF852070 BHB851979:BHB852070 BQX851979:BQX852070 CAT851979:CAT852070 CKP851979:CKP852070 CUL851979:CUL852070 DEH851979:DEH852070 DOD851979:DOD852070 DXZ851979:DXZ852070 EHV851979:EHV852070 ERR851979:ERR852070 FBN851979:FBN852070 FLJ851979:FLJ852070 FVF851979:FVF852070 GFB851979:GFB852070 GOX851979:GOX852070 GYT851979:GYT852070 HIP851979:HIP852070 HSL851979:HSL852070 ICH851979:ICH852070 IMD851979:IMD852070 IVZ851979:IVZ852070 JFV851979:JFV852070 JPR851979:JPR852070 JZN851979:JZN852070 KJJ851979:KJJ852070 KTF851979:KTF852070 LDB851979:LDB852070 LMX851979:LMX852070 LWT851979:LWT852070 MGP851979:MGP852070 MQL851979:MQL852070 NAH851979:NAH852070 NKD851979:NKD852070 NTZ851979:NTZ852070 ODV851979:ODV852070 ONR851979:ONR852070 OXN851979:OXN852070 PHJ851979:PHJ852070 PRF851979:PRF852070 QBB851979:QBB852070 QKX851979:QKX852070 QUT851979:QUT852070 REP851979:REP852070 ROL851979:ROL852070 RYH851979:RYH852070 SID851979:SID852070 SRZ851979:SRZ852070 TBV851979:TBV852070 TLR851979:TLR852070 TVN851979:TVN852070 UFJ851979:UFJ852070 UPF851979:UPF852070 UZB851979:UZB852070 VIX851979:VIX852070 VST851979:VST852070 WCP851979:WCP852070 WML851979:WML852070 WWH851979:WWH852070 Z917515:Z917606 JV917515:JV917606 TR917515:TR917606 ADN917515:ADN917606 ANJ917515:ANJ917606 AXF917515:AXF917606 BHB917515:BHB917606 BQX917515:BQX917606 CAT917515:CAT917606 CKP917515:CKP917606 CUL917515:CUL917606 DEH917515:DEH917606 DOD917515:DOD917606 DXZ917515:DXZ917606 EHV917515:EHV917606 ERR917515:ERR917606 FBN917515:FBN917606 FLJ917515:FLJ917606 FVF917515:FVF917606 GFB917515:GFB917606 GOX917515:GOX917606 GYT917515:GYT917606 HIP917515:HIP917606 HSL917515:HSL917606 ICH917515:ICH917606 IMD917515:IMD917606 IVZ917515:IVZ917606 JFV917515:JFV917606 JPR917515:JPR917606 JZN917515:JZN917606 KJJ917515:KJJ917606 KTF917515:KTF917606 LDB917515:LDB917606 LMX917515:LMX917606 LWT917515:LWT917606 MGP917515:MGP917606 MQL917515:MQL917606 NAH917515:NAH917606 NKD917515:NKD917606 NTZ917515:NTZ917606 ODV917515:ODV917606 ONR917515:ONR917606 OXN917515:OXN917606 PHJ917515:PHJ917606 PRF917515:PRF917606 QBB917515:QBB917606 QKX917515:QKX917606 QUT917515:QUT917606 REP917515:REP917606 ROL917515:ROL917606 RYH917515:RYH917606 SID917515:SID917606 SRZ917515:SRZ917606 TBV917515:TBV917606 TLR917515:TLR917606 TVN917515:TVN917606 UFJ917515:UFJ917606 UPF917515:UPF917606 UZB917515:UZB917606 VIX917515:VIX917606 VST917515:VST917606 WCP917515:WCP917606 WML917515:WML917606 WWH917515:WWH917606 Z983051:Z983142 JV983051:JV983142 TR983051:TR983142 ADN983051:ADN983142 ANJ983051:ANJ983142 AXF983051:AXF983142 BHB983051:BHB983142 BQX983051:BQX983142 CAT983051:CAT983142 CKP983051:CKP983142 CUL983051:CUL983142 DEH983051:DEH983142 DOD983051:DOD983142 DXZ983051:DXZ983142 EHV983051:EHV983142 ERR983051:ERR983142 FBN983051:FBN983142 FLJ983051:FLJ983142 FVF983051:FVF983142 GFB983051:GFB983142 GOX983051:GOX983142 GYT983051:GYT983142 HIP983051:HIP983142 HSL983051:HSL983142 ICH983051:ICH983142 IMD983051:IMD983142 IVZ983051:IVZ983142 JFV983051:JFV983142 JPR983051:JPR983142 JZN983051:JZN983142 KJJ983051:KJJ983142 KTF983051:KTF983142 LDB983051:LDB983142 LMX983051:LMX983142 LWT983051:LWT983142 MGP983051:MGP983142 MQL983051:MQL983142 NAH983051:NAH983142 NKD983051:NKD983142 NTZ983051:NTZ983142 ODV983051:ODV983142 ONR983051:ONR983142 OXN983051:OXN983142 PHJ983051:PHJ983142 PRF983051:PRF983142 QBB983051:QBB983142 QKX983051:QKX983142 QUT983051:QUT983142 REP983051:REP983142 ROL983051:ROL983142 RYH983051:RYH983142 SID983051:SID983142 SRZ983051:SRZ983142 TBV983051:TBV983142 TLR983051:TLR983142 TVN983051:TVN983142 UFJ983051:UFJ983142 UPF983051:UPF983142 UZB983051:UZB983142 VIX983051:VIX983142 VST983051:VST983142 WCP983051:WCP983142 WML983051:WML983142 WWH983051:WWH983142 AB11:AB102 JX11:JX102 TT11:TT102 ADP11:ADP102 ANL11:ANL102 AXH11:AXH102 BHD11:BHD102 BQZ11:BQZ102 CAV11:CAV102 CKR11:CKR102 CUN11:CUN102 DEJ11:DEJ102 DOF11:DOF102 DYB11:DYB102 EHX11:EHX102 ERT11:ERT102 FBP11:FBP102 FLL11:FLL102 FVH11:FVH102 GFD11:GFD102 GOZ11:GOZ102 GYV11:GYV102 HIR11:HIR102 HSN11:HSN102 ICJ11:ICJ102 IMF11:IMF102 IWB11:IWB102 JFX11:JFX102 JPT11:JPT102 JZP11:JZP102 KJL11:KJL102 KTH11:KTH102 LDD11:LDD102 LMZ11:LMZ102 LWV11:LWV102 MGR11:MGR102 MQN11:MQN102 NAJ11:NAJ102 NKF11:NKF102 NUB11:NUB102 ODX11:ODX102 ONT11:ONT102 OXP11:OXP102 PHL11:PHL102 PRH11:PRH102 QBD11:QBD102 QKZ11:QKZ102 QUV11:QUV102 RER11:RER102 RON11:RON102 RYJ11:RYJ102 SIF11:SIF102 SSB11:SSB102 TBX11:TBX102 TLT11:TLT102 TVP11:TVP102 UFL11:UFL102 UPH11:UPH102 UZD11:UZD102 VIZ11:VIZ102 VSV11:VSV102 WCR11:WCR102 WMN11:WMN102 WWJ11:WWJ102 AB65547:AB65638 JX65547:JX65638 TT65547:TT65638 ADP65547:ADP65638 ANL65547:ANL65638 AXH65547:AXH65638 BHD65547:BHD65638 BQZ65547:BQZ65638 CAV65547:CAV65638 CKR65547:CKR65638 CUN65547:CUN65638 DEJ65547:DEJ65638 DOF65547:DOF65638 DYB65547:DYB65638 EHX65547:EHX65638 ERT65547:ERT65638 FBP65547:FBP65638 FLL65547:FLL65638 FVH65547:FVH65638 GFD65547:GFD65638 GOZ65547:GOZ65638 GYV65547:GYV65638 HIR65547:HIR65638 HSN65547:HSN65638 ICJ65547:ICJ65638 IMF65547:IMF65638 IWB65547:IWB65638 JFX65547:JFX65638 JPT65547:JPT65638 JZP65547:JZP65638 KJL65547:KJL65638 KTH65547:KTH65638 LDD65547:LDD65638 LMZ65547:LMZ65638 LWV65547:LWV65638 MGR65547:MGR65638 MQN65547:MQN65638 NAJ65547:NAJ65638 NKF65547:NKF65638 NUB65547:NUB65638 ODX65547:ODX65638 ONT65547:ONT65638 OXP65547:OXP65638 PHL65547:PHL65638 PRH65547:PRH65638 QBD65547:QBD65638 QKZ65547:QKZ65638 QUV65547:QUV65638 RER65547:RER65638 RON65547:RON65638 RYJ65547:RYJ65638 SIF65547:SIF65638 SSB65547:SSB65638 TBX65547:TBX65638 TLT65547:TLT65638 TVP65547:TVP65638 UFL65547:UFL65638 UPH65547:UPH65638 UZD65547:UZD65638 VIZ65547:VIZ65638 VSV65547:VSV65638 WCR65547:WCR65638 WMN65547:WMN65638 WWJ65547:WWJ65638 AB131083:AB131174 JX131083:JX131174 TT131083:TT131174 ADP131083:ADP131174 ANL131083:ANL131174 AXH131083:AXH131174 BHD131083:BHD131174 BQZ131083:BQZ131174 CAV131083:CAV131174 CKR131083:CKR131174 CUN131083:CUN131174 DEJ131083:DEJ131174 DOF131083:DOF131174 DYB131083:DYB131174 EHX131083:EHX131174 ERT131083:ERT131174 FBP131083:FBP131174 FLL131083:FLL131174 FVH131083:FVH131174 GFD131083:GFD131174 GOZ131083:GOZ131174 GYV131083:GYV131174 HIR131083:HIR131174 HSN131083:HSN131174 ICJ131083:ICJ131174 IMF131083:IMF131174 IWB131083:IWB131174 JFX131083:JFX131174 JPT131083:JPT131174 JZP131083:JZP131174 KJL131083:KJL131174 KTH131083:KTH131174 LDD131083:LDD131174 LMZ131083:LMZ131174 LWV131083:LWV131174 MGR131083:MGR131174 MQN131083:MQN131174 NAJ131083:NAJ131174 NKF131083:NKF131174 NUB131083:NUB131174 ODX131083:ODX131174 ONT131083:ONT131174 OXP131083:OXP131174 PHL131083:PHL131174 PRH131083:PRH131174 QBD131083:QBD131174 QKZ131083:QKZ131174 QUV131083:QUV131174 RER131083:RER131174 RON131083:RON131174 RYJ131083:RYJ131174 SIF131083:SIF131174 SSB131083:SSB131174 TBX131083:TBX131174 TLT131083:TLT131174 TVP131083:TVP131174 UFL131083:UFL131174 UPH131083:UPH131174 UZD131083:UZD131174 VIZ131083:VIZ131174 VSV131083:VSV131174 WCR131083:WCR131174 WMN131083:WMN131174 WWJ131083:WWJ131174 AB196619:AB196710 JX196619:JX196710 TT196619:TT196710 ADP196619:ADP196710 ANL196619:ANL196710 AXH196619:AXH196710 BHD196619:BHD196710 BQZ196619:BQZ196710 CAV196619:CAV196710 CKR196619:CKR196710 CUN196619:CUN196710 DEJ196619:DEJ196710 DOF196619:DOF196710 DYB196619:DYB196710 EHX196619:EHX196710 ERT196619:ERT196710 FBP196619:FBP196710 FLL196619:FLL196710 FVH196619:FVH196710 GFD196619:GFD196710 GOZ196619:GOZ196710 GYV196619:GYV196710 HIR196619:HIR196710 HSN196619:HSN196710 ICJ196619:ICJ196710 IMF196619:IMF196710 IWB196619:IWB196710 JFX196619:JFX196710 JPT196619:JPT196710 JZP196619:JZP196710 KJL196619:KJL196710 KTH196619:KTH196710 LDD196619:LDD196710 LMZ196619:LMZ196710 LWV196619:LWV196710 MGR196619:MGR196710 MQN196619:MQN196710 NAJ196619:NAJ196710 NKF196619:NKF196710 NUB196619:NUB196710 ODX196619:ODX196710 ONT196619:ONT196710 OXP196619:OXP196710 PHL196619:PHL196710 PRH196619:PRH196710 QBD196619:QBD196710 QKZ196619:QKZ196710 QUV196619:QUV196710 RER196619:RER196710 RON196619:RON196710 RYJ196619:RYJ196710 SIF196619:SIF196710 SSB196619:SSB196710 TBX196619:TBX196710 TLT196619:TLT196710 TVP196619:TVP196710 UFL196619:UFL196710 UPH196619:UPH196710 UZD196619:UZD196710 VIZ196619:VIZ196710 VSV196619:VSV196710 WCR196619:WCR196710 WMN196619:WMN196710 WWJ196619:WWJ196710 AB262155:AB262246 JX262155:JX262246 TT262155:TT262246 ADP262155:ADP262246 ANL262155:ANL262246 AXH262155:AXH262246 BHD262155:BHD262246 BQZ262155:BQZ262246 CAV262155:CAV262246 CKR262155:CKR262246 CUN262155:CUN262246 DEJ262155:DEJ262246 DOF262155:DOF262246 DYB262155:DYB262246 EHX262155:EHX262246 ERT262155:ERT262246 FBP262155:FBP262246 FLL262155:FLL262246 FVH262155:FVH262246 GFD262155:GFD262246 GOZ262155:GOZ262246 GYV262155:GYV262246 HIR262155:HIR262246 HSN262155:HSN262246 ICJ262155:ICJ262246 IMF262155:IMF262246 IWB262155:IWB262246 JFX262155:JFX262246 JPT262155:JPT262246 JZP262155:JZP262246 KJL262155:KJL262246 KTH262155:KTH262246 LDD262155:LDD262246 LMZ262155:LMZ262246 LWV262155:LWV262246 MGR262155:MGR262246 MQN262155:MQN262246 NAJ262155:NAJ262246 NKF262155:NKF262246 NUB262155:NUB262246 ODX262155:ODX262246 ONT262155:ONT262246 OXP262155:OXP262246 PHL262155:PHL262246 PRH262155:PRH262246 QBD262155:QBD262246 QKZ262155:QKZ262246 QUV262155:QUV262246 RER262155:RER262246 RON262155:RON262246 RYJ262155:RYJ262246 SIF262155:SIF262246 SSB262155:SSB262246 TBX262155:TBX262246 TLT262155:TLT262246 TVP262155:TVP262246 UFL262155:UFL262246 UPH262155:UPH262246 UZD262155:UZD262246 VIZ262155:VIZ262246 VSV262155:VSV262246 WCR262155:WCR262246 WMN262155:WMN262246 WWJ262155:WWJ262246 AB327691:AB327782 JX327691:JX327782 TT327691:TT327782 ADP327691:ADP327782 ANL327691:ANL327782 AXH327691:AXH327782 BHD327691:BHD327782 BQZ327691:BQZ327782 CAV327691:CAV327782 CKR327691:CKR327782 CUN327691:CUN327782 DEJ327691:DEJ327782 DOF327691:DOF327782 DYB327691:DYB327782 EHX327691:EHX327782 ERT327691:ERT327782 FBP327691:FBP327782 FLL327691:FLL327782 FVH327691:FVH327782 GFD327691:GFD327782 GOZ327691:GOZ327782 GYV327691:GYV327782 HIR327691:HIR327782 HSN327691:HSN327782 ICJ327691:ICJ327782 IMF327691:IMF327782 IWB327691:IWB327782 JFX327691:JFX327782 JPT327691:JPT327782 JZP327691:JZP327782 KJL327691:KJL327782 KTH327691:KTH327782 LDD327691:LDD327782 LMZ327691:LMZ327782 LWV327691:LWV327782 MGR327691:MGR327782 MQN327691:MQN327782 NAJ327691:NAJ327782 NKF327691:NKF327782 NUB327691:NUB327782 ODX327691:ODX327782 ONT327691:ONT327782 OXP327691:OXP327782 PHL327691:PHL327782 PRH327691:PRH327782 QBD327691:QBD327782 QKZ327691:QKZ327782 QUV327691:QUV327782 RER327691:RER327782 RON327691:RON327782 RYJ327691:RYJ327782 SIF327691:SIF327782 SSB327691:SSB327782 TBX327691:TBX327782 TLT327691:TLT327782 TVP327691:TVP327782 UFL327691:UFL327782 UPH327691:UPH327782 UZD327691:UZD327782 VIZ327691:VIZ327782 VSV327691:VSV327782 WCR327691:WCR327782 WMN327691:WMN327782 WWJ327691:WWJ327782 AB393227:AB393318 JX393227:JX393318 TT393227:TT393318 ADP393227:ADP393318 ANL393227:ANL393318 AXH393227:AXH393318 BHD393227:BHD393318 BQZ393227:BQZ393318 CAV393227:CAV393318 CKR393227:CKR393318 CUN393227:CUN393318 DEJ393227:DEJ393318 DOF393227:DOF393318 DYB393227:DYB393318 EHX393227:EHX393318 ERT393227:ERT393318 FBP393227:FBP393318 FLL393227:FLL393318 FVH393227:FVH393318 GFD393227:GFD393318 GOZ393227:GOZ393318 GYV393227:GYV393318 HIR393227:HIR393318 HSN393227:HSN393318 ICJ393227:ICJ393318 IMF393227:IMF393318 IWB393227:IWB393318 JFX393227:JFX393318 JPT393227:JPT393318 JZP393227:JZP393318 KJL393227:KJL393318 KTH393227:KTH393318 LDD393227:LDD393318 LMZ393227:LMZ393318 LWV393227:LWV393318 MGR393227:MGR393318 MQN393227:MQN393318 NAJ393227:NAJ393318 NKF393227:NKF393318 NUB393227:NUB393318 ODX393227:ODX393318 ONT393227:ONT393318 OXP393227:OXP393318 PHL393227:PHL393318 PRH393227:PRH393318 QBD393227:QBD393318 QKZ393227:QKZ393318 QUV393227:QUV393318 RER393227:RER393318 RON393227:RON393318 RYJ393227:RYJ393318 SIF393227:SIF393318 SSB393227:SSB393318 TBX393227:TBX393318 TLT393227:TLT393318 TVP393227:TVP393318 UFL393227:UFL393318 UPH393227:UPH393318 UZD393227:UZD393318 VIZ393227:VIZ393318 VSV393227:VSV393318 WCR393227:WCR393318 WMN393227:WMN393318 WWJ393227:WWJ393318 AB458763:AB458854 JX458763:JX458854 TT458763:TT458854 ADP458763:ADP458854 ANL458763:ANL458854 AXH458763:AXH458854 BHD458763:BHD458854 BQZ458763:BQZ458854 CAV458763:CAV458854 CKR458763:CKR458854 CUN458763:CUN458854 DEJ458763:DEJ458854 DOF458763:DOF458854 DYB458763:DYB458854 EHX458763:EHX458854 ERT458763:ERT458854 FBP458763:FBP458854 FLL458763:FLL458854 FVH458763:FVH458854 GFD458763:GFD458854 GOZ458763:GOZ458854 GYV458763:GYV458854 HIR458763:HIR458854 HSN458763:HSN458854 ICJ458763:ICJ458854 IMF458763:IMF458854 IWB458763:IWB458854 JFX458763:JFX458854 JPT458763:JPT458854 JZP458763:JZP458854 KJL458763:KJL458854 KTH458763:KTH458854 LDD458763:LDD458854 LMZ458763:LMZ458854 LWV458763:LWV458854 MGR458763:MGR458854 MQN458763:MQN458854 NAJ458763:NAJ458854 NKF458763:NKF458854 NUB458763:NUB458854 ODX458763:ODX458854 ONT458763:ONT458854 OXP458763:OXP458854 PHL458763:PHL458854 PRH458763:PRH458854 QBD458763:QBD458854 QKZ458763:QKZ458854 QUV458763:QUV458854 RER458763:RER458854 RON458763:RON458854 RYJ458763:RYJ458854 SIF458763:SIF458854 SSB458763:SSB458854 TBX458763:TBX458854 TLT458763:TLT458854 TVP458763:TVP458854 UFL458763:UFL458854 UPH458763:UPH458854 UZD458763:UZD458854 VIZ458763:VIZ458854 VSV458763:VSV458854 WCR458763:WCR458854 WMN458763:WMN458854 WWJ458763:WWJ458854 AB524299:AB524390 JX524299:JX524390 TT524299:TT524390 ADP524299:ADP524390 ANL524299:ANL524390 AXH524299:AXH524390 BHD524299:BHD524390 BQZ524299:BQZ524390 CAV524299:CAV524390 CKR524299:CKR524390 CUN524299:CUN524390 DEJ524299:DEJ524390 DOF524299:DOF524390 DYB524299:DYB524390 EHX524299:EHX524390 ERT524299:ERT524390 FBP524299:FBP524390 FLL524299:FLL524390 FVH524299:FVH524390 GFD524299:GFD524390 GOZ524299:GOZ524390 GYV524299:GYV524390 HIR524299:HIR524390 HSN524299:HSN524390 ICJ524299:ICJ524390 IMF524299:IMF524390 IWB524299:IWB524390 JFX524299:JFX524390 JPT524299:JPT524390 JZP524299:JZP524390 KJL524299:KJL524390 KTH524299:KTH524390 LDD524299:LDD524390 LMZ524299:LMZ524390 LWV524299:LWV524390 MGR524299:MGR524390 MQN524299:MQN524390 NAJ524299:NAJ524390 NKF524299:NKF524390 NUB524299:NUB524390 ODX524299:ODX524390 ONT524299:ONT524390 OXP524299:OXP524390 PHL524299:PHL524390 PRH524299:PRH524390 QBD524299:QBD524390 QKZ524299:QKZ524390 QUV524299:QUV524390 RER524299:RER524390 RON524299:RON524390 RYJ524299:RYJ524390 SIF524299:SIF524390 SSB524299:SSB524390 TBX524299:TBX524390 TLT524299:TLT524390 TVP524299:TVP524390 UFL524299:UFL524390 UPH524299:UPH524390 UZD524299:UZD524390 VIZ524299:VIZ524390 VSV524299:VSV524390 WCR524299:WCR524390 WMN524299:WMN524390 WWJ524299:WWJ524390 AB589835:AB589926 JX589835:JX589926 TT589835:TT589926 ADP589835:ADP589926 ANL589835:ANL589926 AXH589835:AXH589926 BHD589835:BHD589926 BQZ589835:BQZ589926 CAV589835:CAV589926 CKR589835:CKR589926 CUN589835:CUN589926 DEJ589835:DEJ589926 DOF589835:DOF589926 DYB589835:DYB589926 EHX589835:EHX589926 ERT589835:ERT589926 FBP589835:FBP589926 FLL589835:FLL589926 FVH589835:FVH589926 GFD589835:GFD589926 GOZ589835:GOZ589926 GYV589835:GYV589926 HIR589835:HIR589926 HSN589835:HSN589926 ICJ589835:ICJ589926 IMF589835:IMF589926 IWB589835:IWB589926 JFX589835:JFX589926 JPT589835:JPT589926 JZP589835:JZP589926 KJL589835:KJL589926 KTH589835:KTH589926 LDD589835:LDD589926 LMZ589835:LMZ589926 LWV589835:LWV589926 MGR589835:MGR589926 MQN589835:MQN589926 NAJ589835:NAJ589926 NKF589835:NKF589926 NUB589835:NUB589926 ODX589835:ODX589926 ONT589835:ONT589926 OXP589835:OXP589926 PHL589835:PHL589926 PRH589835:PRH589926 QBD589835:QBD589926 QKZ589835:QKZ589926 QUV589835:QUV589926 RER589835:RER589926 RON589835:RON589926 RYJ589835:RYJ589926 SIF589835:SIF589926 SSB589835:SSB589926 TBX589835:TBX589926 TLT589835:TLT589926 TVP589835:TVP589926 UFL589835:UFL589926 UPH589835:UPH589926 UZD589835:UZD589926 VIZ589835:VIZ589926 VSV589835:VSV589926 WCR589835:WCR589926 WMN589835:WMN589926 WWJ589835:WWJ589926 AB655371:AB655462 JX655371:JX655462 TT655371:TT655462 ADP655371:ADP655462 ANL655371:ANL655462 AXH655371:AXH655462 BHD655371:BHD655462 BQZ655371:BQZ655462 CAV655371:CAV655462 CKR655371:CKR655462 CUN655371:CUN655462 DEJ655371:DEJ655462 DOF655371:DOF655462 DYB655371:DYB655462 EHX655371:EHX655462 ERT655371:ERT655462 FBP655371:FBP655462 FLL655371:FLL655462 FVH655371:FVH655462 GFD655371:GFD655462 GOZ655371:GOZ655462 GYV655371:GYV655462 HIR655371:HIR655462 HSN655371:HSN655462 ICJ655371:ICJ655462 IMF655371:IMF655462 IWB655371:IWB655462 JFX655371:JFX655462 JPT655371:JPT655462 JZP655371:JZP655462 KJL655371:KJL655462 KTH655371:KTH655462 LDD655371:LDD655462 LMZ655371:LMZ655462 LWV655371:LWV655462 MGR655371:MGR655462 MQN655371:MQN655462 NAJ655371:NAJ655462 NKF655371:NKF655462 NUB655371:NUB655462 ODX655371:ODX655462 ONT655371:ONT655462 OXP655371:OXP655462 PHL655371:PHL655462 PRH655371:PRH655462 QBD655371:QBD655462 QKZ655371:QKZ655462 QUV655371:QUV655462 RER655371:RER655462 RON655371:RON655462 RYJ655371:RYJ655462 SIF655371:SIF655462 SSB655371:SSB655462 TBX655371:TBX655462 TLT655371:TLT655462 TVP655371:TVP655462 UFL655371:UFL655462 UPH655371:UPH655462 UZD655371:UZD655462 VIZ655371:VIZ655462 VSV655371:VSV655462 WCR655371:WCR655462 WMN655371:WMN655462 WWJ655371:WWJ655462 AB720907:AB720998 JX720907:JX720998 TT720907:TT720998 ADP720907:ADP720998 ANL720907:ANL720998 AXH720907:AXH720998 BHD720907:BHD720998 BQZ720907:BQZ720998 CAV720907:CAV720998 CKR720907:CKR720998 CUN720907:CUN720998 DEJ720907:DEJ720998 DOF720907:DOF720998 DYB720907:DYB720998 EHX720907:EHX720998 ERT720907:ERT720998 FBP720907:FBP720998 FLL720907:FLL720998 FVH720907:FVH720998 GFD720907:GFD720998 GOZ720907:GOZ720998 GYV720907:GYV720998 HIR720907:HIR720998 HSN720907:HSN720998 ICJ720907:ICJ720998 IMF720907:IMF720998 IWB720907:IWB720998 JFX720907:JFX720998 JPT720907:JPT720998 JZP720907:JZP720998 KJL720907:KJL720998 KTH720907:KTH720998 LDD720907:LDD720998 LMZ720907:LMZ720998 LWV720907:LWV720998 MGR720907:MGR720998 MQN720907:MQN720998 NAJ720907:NAJ720998 NKF720907:NKF720998 NUB720907:NUB720998 ODX720907:ODX720998 ONT720907:ONT720998 OXP720907:OXP720998 PHL720907:PHL720998 PRH720907:PRH720998 QBD720907:QBD720998 QKZ720907:QKZ720998 QUV720907:QUV720998 RER720907:RER720998 RON720907:RON720998 RYJ720907:RYJ720998 SIF720907:SIF720998 SSB720907:SSB720998 TBX720907:TBX720998 TLT720907:TLT720998 TVP720907:TVP720998 UFL720907:UFL720998 UPH720907:UPH720998 UZD720907:UZD720998 VIZ720907:VIZ720998 VSV720907:VSV720998 WCR720907:WCR720998 WMN720907:WMN720998 WWJ720907:WWJ720998 AB786443:AB786534 JX786443:JX786534 TT786443:TT786534 ADP786443:ADP786534 ANL786443:ANL786534 AXH786443:AXH786534 BHD786443:BHD786534 BQZ786443:BQZ786534 CAV786443:CAV786534 CKR786443:CKR786534 CUN786443:CUN786534 DEJ786443:DEJ786534 DOF786443:DOF786534 DYB786443:DYB786534 EHX786443:EHX786534 ERT786443:ERT786534 FBP786443:FBP786534 FLL786443:FLL786534 FVH786443:FVH786534 GFD786443:GFD786534 GOZ786443:GOZ786534 GYV786443:GYV786534 HIR786443:HIR786534 HSN786443:HSN786534 ICJ786443:ICJ786534 IMF786443:IMF786534 IWB786443:IWB786534 JFX786443:JFX786534 JPT786443:JPT786534 JZP786443:JZP786534 KJL786443:KJL786534 KTH786443:KTH786534 LDD786443:LDD786534 LMZ786443:LMZ786534 LWV786443:LWV786534 MGR786443:MGR786534 MQN786443:MQN786534 NAJ786443:NAJ786534 NKF786443:NKF786534 NUB786443:NUB786534 ODX786443:ODX786534 ONT786443:ONT786534 OXP786443:OXP786534 PHL786443:PHL786534 PRH786443:PRH786534 QBD786443:QBD786534 QKZ786443:QKZ786534 QUV786443:QUV786534 RER786443:RER786534 RON786443:RON786534 RYJ786443:RYJ786534 SIF786443:SIF786534 SSB786443:SSB786534 TBX786443:TBX786534 TLT786443:TLT786534 TVP786443:TVP786534 UFL786443:UFL786534 UPH786443:UPH786534 UZD786443:UZD786534 VIZ786443:VIZ786534 VSV786443:VSV786534 WCR786443:WCR786534 WMN786443:WMN786534 WWJ786443:WWJ786534 AB851979:AB852070 JX851979:JX852070 TT851979:TT852070 ADP851979:ADP852070 ANL851979:ANL852070 AXH851979:AXH852070 BHD851979:BHD852070 BQZ851979:BQZ852070 CAV851979:CAV852070 CKR851979:CKR852070 CUN851979:CUN852070 DEJ851979:DEJ852070 DOF851979:DOF852070 DYB851979:DYB852070 EHX851979:EHX852070 ERT851979:ERT852070 FBP851979:FBP852070 FLL851979:FLL852070 FVH851979:FVH852070 GFD851979:GFD852070 GOZ851979:GOZ852070 GYV851979:GYV852070 HIR851979:HIR852070 HSN851979:HSN852070 ICJ851979:ICJ852070 IMF851979:IMF852070 IWB851979:IWB852070 JFX851979:JFX852070 JPT851979:JPT852070 JZP851979:JZP852070 KJL851979:KJL852070 KTH851979:KTH852070 LDD851979:LDD852070 LMZ851979:LMZ852070 LWV851979:LWV852070 MGR851979:MGR852070 MQN851979:MQN852070 NAJ851979:NAJ852070 NKF851979:NKF852070 NUB851979:NUB852070 ODX851979:ODX852070 ONT851979:ONT852070 OXP851979:OXP852070 PHL851979:PHL852070 PRH851979:PRH852070 QBD851979:QBD852070 QKZ851979:QKZ852070 QUV851979:QUV852070 RER851979:RER852070 RON851979:RON852070 RYJ851979:RYJ852070 SIF851979:SIF852070 SSB851979:SSB852070 TBX851979:TBX852070 TLT851979:TLT852070 TVP851979:TVP852070 UFL851979:UFL852070 UPH851979:UPH852070 UZD851979:UZD852070 VIZ851979:VIZ852070 VSV851979:VSV852070 WCR851979:WCR852070 WMN851979:WMN852070 WWJ851979:WWJ852070 AB917515:AB917606 JX917515:JX917606 TT917515:TT917606 ADP917515:ADP917606 ANL917515:ANL917606 AXH917515:AXH917606 BHD917515:BHD917606 BQZ917515:BQZ917606 CAV917515:CAV917606 CKR917515:CKR917606 CUN917515:CUN917606 DEJ917515:DEJ917606 DOF917515:DOF917606 DYB917515:DYB917606 EHX917515:EHX917606 ERT917515:ERT917606 FBP917515:FBP917606 FLL917515:FLL917606 FVH917515:FVH917606 GFD917515:GFD917606 GOZ917515:GOZ917606 GYV917515:GYV917606 HIR917515:HIR917606 HSN917515:HSN917606 ICJ917515:ICJ917606 IMF917515:IMF917606 IWB917515:IWB917606 JFX917515:JFX917606 JPT917515:JPT917606 JZP917515:JZP917606 KJL917515:KJL917606 KTH917515:KTH917606 LDD917515:LDD917606 LMZ917515:LMZ917606 LWV917515:LWV917606 MGR917515:MGR917606 MQN917515:MQN917606 NAJ917515:NAJ917606 NKF917515:NKF917606 NUB917515:NUB917606 ODX917515:ODX917606 ONT917515:ONT917606 OXP917515:OXP917606 PHL917515:PHL917606 PRH917515:PRH917606 QBD917515:QBD917606 QKZ917515:QKZ917606 QUV917515:QUV917606 RER917515:RER917606 RON917515:RON917606 RYJ917515:RYJ917606 SIF917515:SIF917606 SSB917515:SSB917606 TBX917515:TBX917606 TLT917515:TLT917606 TVP917515:TVP917606 UFL917515:UFL917606 UPH917515:UPH917606 UZD917515:UZD917606 VIZ917515:VIZ917606 VSV917515:VSV917606 WCR917515:WCR917606 WMN917515:WMN917606 WWJ917515:WWJ917606 AB983051:AB983142 JX983051:JX983142 TT983051:TT983142 ADP983051:ADP983142 ANL983051:ANL983142 AXH983051:AXH983142 BHD983051:BHD983142 BQZ983051:BQZ983142 CAV983051:CAV983142 CKR983051:CKR983142 CUN983051:CUN983142 DEJ983051:DEJ983142 DOF983051:DOF983142 DYB983051:DYB983142 EHX983051:EHX983142 ERT983051:ERT983142 FBP983051:FBP983142 FLL983051:FLL983142 FVH983051:FVH983142 GFD983051:GFD983142 GOZ983051:GOZ983142 GYV983051:GYV983142 HIR983051:HIR983142 HSN983051:HSN983142 ICJ983051:ICJ983142 IMF983051:IMF983142 IWB983051:IWB983142 JFX983051:JFX983142 JPT983051:JPT983142 JZP983051:JZP983142 KJL983051:KJL983142 KTH983051:KTH983142 LDD983051:LDD983142 LMZ983051:LMZ983142 LWV983051:LWV983142 MGR983051:MGR983142 MQN983051:MQN983142 NAJ983051:NAJ983142 NKF983051:NKF983142 NUB983051:NUB983142 ODX983051:ODX983142 ONT983051:ONT983142 OXP983051:OXP983142 PHL983051:PHL983142 PRH983051:PRH983142 QBD983051:QBD983142 QKZ983051:QKZ983142 QUV983051:QUV983142 RER983051:RER983142 RON983051:RON983142 RYJ983051:RYJ983142 SIF983051:SIF983142 SSB983051:SSB983142 TBX983051:TBX983142 TLT983051:TLT983142 TVP983051:TVP983142 UFL983051:UFL983142 UPH983051:UPH983142 UZD983051:UZD983142 VIZ983051:VIZ983142 VSV983051:VSV983142 WCR983051:WCR983142 WMN983051:WMN983142 WWJ983051:WWJ983142 AD11:AD102 JZ11:JZ102 TV11:TV102 ADR11:ADR102 ANN11:ANN102 AXJ11:AXJ102 BHF11:BHF102 BRB11:BRB102 CAX11:CAX102 CKT11:CKT102 CUP11:CUP102 DEL11:DEL102 DOH11:DOH102 DYD11:DYD102 EHZ11:EHZ102 ERV11:ERV102 FBR11:FBR102 FLN11:FLN102 FVJ11:FVJ102 GFF11:GFF102 GPB11:GPB102 GYX11:GYX102 HIT11:HIT102 HSP11:HSP102 ICL11:ICL102 IMH11:IMH102 IWD11:IWD102 JFZ11:JFZ102 JPV11:JPV102 JZR11:JZR102 KJN11:KJN102 KTJ11:KTJ102 LDF11:LDF102 LNB11:LNB102 LWX11:LWX102 MGT11:MGT102 MQP11:MQP102 NAL11:NAL102 NKH11:NKH102 NUD11:NUD102 ODZ11:ODZ102 ONV11:ONV102 OXR11:OXR102 PHN11:PHN102 PRJ11:PRJ102 QBF11:QBF102 QLB11:QLB102 QUX11:QUX102 RET11:RET102 ROP11:ROP102 RYL11:RYL102 SIH11:SIH102 SSD11:SSD102 TBZ11:TBZ102 TLV11:TLV102 TVR11:TVR102 UFN11:UFN102 UPJ11:UPJ102 UZF11:UZF102 VJB11:VJB102 VSX11:VSX102 WCT11:WCT102 WMP11:WMP102 WWL11:WWL102 AD65547:AD65638 JZ65547:JZ65638 TV65547:TV65638 ADR65547:ADR65638 ANN65547:ANN65638 AXJ65547:AXJ65638 BHF65547:BHF65638 BRB65547:BRB65638 CAX65547:CAX65638 CKT65547:CKT65638 CUP65547:CUP65638 DEL65547:DEL65638 DOH65547:DOH65638 DYD65547:DYD65638 EHZ65547:EHZ65638 ERV65547:ERV65638 FBR65547:FBR65638 FLN65547:FLN65638 FVJ65547:FVJ65638 GFF65547:GFF65638 GPB65547:GPB65638 GYX65547:GYX65638 HIT65547:HIT65638 HSP65547:HSP65638 ICL65547:ICL65638 IMH65547:IMH65638 IWD65547:IWD65638 JFZ65547:JFZ65638 JPV65547:JPV65638 JZR65547:JZR65638 KJN65547:KJN65638 KTJ65547:KTJ65638 LDF65547:LDF65638 LNB65547:LNB65638 LWX65547:LWX65638 MGT65547:MGT65638 MQP65547:MQP65638 NAL65547:NAL65638 NKH65547:NKH65638 NUD65547:NUD65638 ODZ65547:ODZ65638 ONV65547:ONV65638 OXR65547:OXR65638 PHN65547:PHN65638 PRJ65547:PRJ65638 QBF65547:QBF65638 QLB65547:QLB65638 QUX65547:QUX65638 RET65547:RET65638 ROP65547:ROP65638 RYL65547:RYL65638 SIH65547:SIH65638 SSD65547:SSD65638 TBZ65547:TBZ65638 TLV65547:TLV65638 TVR65547:TVR65638 UFN65547:UFN65638 UPJ65547:UPJ65638 UZF65547:UZF65638 VJB65547:VJB65638 VSX65547:VSX65638 WCT65547:WCT65638 WMP65547:WMP65638 WWL65547:WWL65638 AD131083:AD131174 JZ131083:JZ131174 TV131083:TV131174 ADR131083:ADR131174 ANN131083:ANN131174 AXJ131083:AXJ131174 BHF131083:BHF131174 BRB131083:BRB131174 CAX131083:CAX131174 CKT131083:CKT131174 CUP131083:CUP131174 DEL131083:DEL131174 DOH131083:DOH131174 DYD131083:DYD131174 EHZ131083:EHZ131174 ERV131083:ERV131174 FBR131083:FBR131174 FLN131083:FLN131174 FVJ131083:FVJ131174 GFF131083:GFF131174 GPB131083:GPB131174 GYX131083:GYX131174 HIT131083:HIT131174 HSP131083:HSP131174 ICL131083:ICL131174 IMH131083:IMH131174 IWD131083:IWD131174 JFZ131083:JFZ131174 JPV131083:JPV131174 JZR131083:JZR131174 KJN131083:KJN131174 KTJ131083:KTJ131174 LDF131083:LDF131174 LNB131083:LNB131174 LWX131083:LWX131174 MGT131083:MGT131174 MQP131083:MQP131174 NAL131083:NAL131174 NKH131083:NKH131174 NUD131083:NUD131174 ODZ131083:ODZ131174 ONV131083:ONV131174 OXR131083:OXR131174 PHN131083:PHN131174 PRJ131083:PRJ131174 QBF131083:QBF131174 QLB131083:QLB131174 QUX131083:QUX131174 RET131083:RET131174 ROP131083:ROP131174 RYL131083:RYL131174 SIH131083:SIH131174 SSD131083:SSD131174 TBZ131083:TBZ131174 TLV131083:TLV131174 TVR131083:TVR131174 UFN131083:UFN131174 UPJ131083:UPJ131174 UZF131083:UZF131174 VJB131083:VJB131174 VSX131083:VSX131174 WCT131083:WCT131174 WMP131083:WMP131174 WWL131083:WWL131174 AD196619:AD196710 JZ196619:JZ196710 TV196619:TV196710 ADR196619:ADR196710 ANN196619:ANN196710 AXJ196619:AXJ196710 BHF196619:BHF196710 BRB196619:BRB196710 CAX196619:CAX196710 CKT196619:CKT196710 CUP196619:CUP196710 DEL196619:DEL196710 DOH196619:DOH196710 DYD196619:DYD196710 EHZ196619:EHZ196710 ERV196619:ERV196710 FBR196619:FBR196710 FLN196619:FLN196710 FVJ196619:FVJ196710 GFF196619:GFF196710 GPB196619:GPB196710 GYX196619:GYX196710 HIT196619:HIT196710 HSP196619:HSP196710 ICL196619:ICL196710 IMH196619:IMH196710 IWD196619:IWD196710 JFZ196619:JFZ196710 JPV196619:JPV196710 JZR196619:JZR196710 KJN196619:KJN196710 KTJ196619:KTJ196710 LDF196619:LDF196710 LNB196619:LNB196710 LWX196619:LWX196710 MGT196619:MGT196710 MQP196619:MQP196710 NAL196619:NAL196710 NKH196619:NKH196710 NUD196619:NUD196710 ODZ196619:ODZ196710 ONV196619:ONV196710 OXR196619:OXR196710 PHN196619:PHN196710 PRJ196619:PRJ196710 QBF196619:QBF196710 QLB196619:QLB196710 QUX196619:QUX196710 RET196619:RET196710 ROP196619:ROP196710 RYL196619:RYL196710 SIH196619:SIH196710 SSD196619:SSD196710 TBZ196619:TBZ196710 TLV196619:TLV196710 TVR196619:TVR196710 UFN196619:UFN196710 UPJ196619:UPJ196710 UZF196619:UZF196710 VJB196619:VJB196710 VSX196619:VSX196710 WCT196619:WCT196710 WMP196619:WMP196710 WWL196619:WWL196710 AD262155:AD262246 JZ262155:JZ262246 TV262155:TV262246 ADR262155:ADR262246 ANN262155:ANN262246 AXJ262155:AXJ262246 BHF262155:BHF262246 BRB262155:BRB262246 CAX262155:CAX262246 CKT262155:CKT262246 CUP262155:CUP262246 DEL262155:DEL262246 DOH262155:DOH262246 DYD262155:DYD262246 EHZ262155:EHZ262246 ERV262155:ERV262246 FBR262155:FBR262246 FLN262155:FLN262246 FVJ262155:FVJ262246 GFF262155:GFF262246 GPB262155:GPB262246 GYX262155:GYX262246 HIT262155:HIT262246 HSP262155:HSP262246 ICL262155:ICL262246 IMH262155:IMH262246 IWD262155:IWD262246 JFZ262155:JFZ262246 JPV262155:JPV262246 JZR262155:JZR262246 KJN262155:KJN262246 KTJ262155:KTJ262246 LDF262155:LDF262246 LNB262155:LNB262246 LWX262155:LWX262246 MGT262155:MGT262246 MQP262155:MQP262246 NAL262155:NAL262246 NKH262155:NKH262246 NUD262155:NUD262246 ODZ262155:ODZ262246 ONV262155:ONV262246 OXR262155:OXR262246 PHN262155:PHN262246 PRJ262155:PRJ262246 QBF262155:QBF262246 QLB262155:QLB262246 QUX262155:QUX262246 RET262155:RET262246 ROP262155:ROP262246 RYL262155:RYL262246 SIH262155:SIH262246 SSD262155:SSD262246 TBZ262155:TBZ262246 TLV262155:TLV262246 TVR262155:TVR262246 UFN262155:UFN262246 UPJ262155:UPJ262246 UZF262155:UZF262246 VJB262155:VJB262246 VSX262155:VSX262246 WCT262155:WCT262246 WMP262155:WMP262246 WWL262155:WWL262246 AD327691:AD327782 JZ327691:JZ327782 TV327691:TV327782 ADR327691:ADR327782 ANN327691:ANN327782 AXJ327691:AXJ327782 BHF327691:BHF327782 BRB327691:BRB327782 CAX327691:CAX327782 CKT327691:CKT327782 CUP327691:CUP327782 DEL327691:DEL327782 DOH327691:DOH327782 DYD327691:DYD327782 EHZ327691:EHZ327782 ERV327691:ERV327782 FBR327691:FBR327782 FLN327691:FLN327782 FVJ327691:FVJ327782 GFF327691:GFF327782 GPB327691:GPB327782 GYX327691:GYX327782 HIT327691:HIT327782 HSP327691:HSP327782 ICL327691:ICL327782 IMH327691:IMH327782 IWD327691:IWD327782 JFZ327691:JFZ327782 JPV327691:JPV327782 JZR327691:JZR327782 KJN327691:KJN327782 KTJ327691:KTJ327782 LDF327691:LDF327782 LNB327691:LNB327782 LWX327691:LWX327782 MGT327691:MGT327782 MQP327691:MQP327782 NAL327691:NAL327782 NKH327691:NKH327782 NUD327691:NUD327782 ODZ327691:ODZ327782 ONV327691:ONV327782 OXR327691:OXR327782 PHN327691:PHN327782 PRJ327691:PRJ327782 QBF327691:QBF327782 QLB327691:QLB327782 QUX327691:QUX327782 RET327691:RET327782 ROP327691:ROP327782 RYL327691:RYL327782 SIH327691:SIH327782 SSD327691:SSD327782 TBZ327691:TBZ327782 TLV327691:TLV327782 TVR327691:TVR327782 UFN327691:UFN327782 UPJ327691:UPJ327782 UZF327691:UZF327782 VJB327691:VJB327782 VSX327691:VSX327782 WCT327691:WCT327782 WMP327691:WMP327782 WWL327691:WWL327782 AD393227:AD393318 JZ393227:JZ393318 TV393227:TV393318 ADR393227:ADR393318 ANN393227:ANN393318 AXJ393227:AXJ393318 BHF393227:BHF393318 BRB393227:BRB393318 CAX393227:CAX393318 CKT393227:CKT393318 CUP393227:CUP393318 DEL393227:DEL393318 DOH393227:DOH393318 DYD393227:DYD393318 EHZ393227:EHZ393318 ERV393227:ERV393318 FBR393227:FBR393318 FLN393227:FLN393318 FVJ393227:FVJ393318 GFF393227:GFF393318 GPB393227:GPB393318 GYX393227:GYX393318 HIT393227:HIT393318 HSP393227:HSP393318 ICL393227:ICL393318 IMH393227:IMH393318 IWD393227:IWD393318 JFZ393227:JFZ393318 JPV393227:JPV393318 JZR393227:JZR393318 KJN393227:KJN393318 KTJ393227:KTJ393318 LDF393227:LDF393318 LNB393227:LNB393318 LWX393227:LWX393318 MGT393227:MGT393318 MQP393227:MQP393318 NAL393227:NAL393318 NKH393227:NKH393318 NUD393227:NUD393318 ODZ393227:ODZ393318 ONV393227:ONV393318 OXR393227:OXR393318 PHN393227:PHN393318 PRJ393227:PRJ393318 QBF393227:QBF393318 QLB393227:QLB393318 QUX393227:QUX393318 RET393227:RET393318 ROP393227:ROP393318 RYL393227:RYL393318 SIH393227:SIH393318 SSD393227:SSD393318 TBZ393227:TBZ393318 TLV393227:TLV393318 TVR393227:TVR393318 UFN393227:UFN393318 UPJ393227:UPJ393318 UZF393227:UZF393318 VJB393227:VJB393318 VSX393227:VSX393318 WCT393227:WCT393318 WMP393227:WMP393318 WWL393227:WWL393318 AD458763:AD458854 JZ458763:JZ458854 TV458763:TV458854 ADR458763:ADR458854 ANN458763:ANN458854 AXJ458763:AXJ458854 BHF458763:BHF458854 BRB458763:BRB458854 CAX458763:CAX458854 CKT458763:CKT458854 CUP458763:CUP458854 DEL458763:DEL458854 DOH458763:DOH458854 DYD458763:DYD458854 EHZ458763:EHZ458854 ERV458763:ERV458854 FBR458763:FBR458854 FLN458763:FLN458854 FVJ458763:FVJ458854 GFF458763:GFF458854 GPB458763:GPB458854 GYX458763:GYX458854 HIT458763:HIT458854 HSP458763:HSP458854 ICL458763:ICL458854 IMH458763:IMH458854 IWD458763:IWD458854 JFZ458763:JFZ458854 JPV458763:JPV458854 JZR458763:JZR458854 KJN458763:KJN458854 KTJ458763:KTJ458854 LDF458763:LDF458854 LNB458763:LNB458854 LWX458763:LWX458854 MGT458763:MGT458854 MQP458763:MQP458854 NAL458763:NAL458854 NKH458763:NKH458854 NUD458763:NUD458854 ODZ458763:ODZ458854 ONV458763:ONV458854 OXR458763:OXR458854 PHN458763:PHN458854 PRJ458763:PRJ458854 QBF458763:QBF458854 QLB458763:QLB458854 QUX458763:QUX458854 RET458763:RET458854 ROP458763:ROP458854 RYL458763:RYL458854 SIH458763:SIH458854 SSD458763:SSD458854 TBZ458763:TBZ458854 TLV458763:TLV458854 TVR458763:TVR458854 UFN458763:UFN458854 UPJ458763:UPJ458854 UZF458763:UZF458854 VJB458763:VJB458854 VSX458763:VSX458854 WCT458763:WCT458854 WMP458763:WMP458854 WWL458763:WWL458854 AD524299:AD524390 JZ524299:JZ524390 TV524299:TV524390 ADR524299:ADR524390 ANN524299:ANN524390 AXJ524299:AXJ524390 BHF524299:BHF524390 BRB524299:BRB524390 CAX524299:CAX524390 CKT524299:CKT524390 CUP524299:CUP524390 DEL524299:DEL524390 DOH524299:DOH524390 DYD524299:DYD524390 EHZ524299:EHZ524390 ERV524299:ERV524390 FBR524299:FBR524390 FLN524299:FLN524390 FVJ524299:FVJ524390 GFF524299:GFF524390 GPB524299:GPB524390 GYX524299:GYX524390 HIT524299:HIT524390 HSP524299:HSP524390 ICL524299:ICL524390 IMH524299:IMH524390 IWD524299:IWD524390 JFZ524299:JFZ524390 JPV524299:JPV524390 JZR524299:JZR524390 KJN524299:KJN524390 KTJ524299:KTJ524390 LDF524299:LDF524390 LNB524299:LNB524390 LWX524299:LWX524390 MGT524299:MGT524390 MQP524299:MQP524390 NAL524299:NAL524390 NKH524299:NKH524390 NUD524299:NUD524390 ODZ524299:ODZ524390 ONV524299:ONV524390 OXR524299:OXR524390 PHN524299:PHN524390 PRJ524299:PRJ524390 QBF524299:QBF524390 QLB524299:QLB524390 QUX524299:QUX524390 RET524299:RET524390 ROP524299:ROP524390 RYL524299:RYL524390 SIH524299:SIH524390 SSD524299:SSD524390 TBZ524299:TBZ524390 TLV524299:TLV524390 TVR524299:TVR524390 UFN524299:UFN524390 UPJ524299:UPJ524390 UZF524299:UZF524390 VJB524299:VJB524390 VSX524299:VSX524390 WCT524299:WCT524390 WMP524299:WMP524390 WWL524299:WWL524390 AD589835:AD589926 JZ589835:JZ589926 TV589835:TV589926 ADR589835:ADR589926 ANN589835:ANN589926 AXJ589835:AXJ589926 BHF589835:BHF589926 BRB589835:BRB589926 CAX589835:CAX589926 CKT589835:CKT589926 CUP589835:CUP589926 DEL589835:DEL589926 DOH589835:DOH589926 DYD589835:DYD589926 EHZ589835:EHZ589926 ERV589835:ERV589926 FBR589835:FBR589926 FLN589835:FLN589926 FVJ589835:FVJ589926 GFF589835:GFF589926 GPB589835:GPB589926 GYX589835:GYX589926 HIT589835:HIT589926 HSP589835:HSP589926 ICL589835:ICL589926 IMH589835:IMH589926 IWD589835:IWD589926 JFZ589835:JFZ589926 JPV589835:JPV589926 JZR589835:JZR589926 KJN589835:KJN589926 KTJ589835:KTJ589926 LDF589835:LDF589926 LNB589835:LNB589926 LWX589835:LWX589926 MGT589835:MGT589926 MQP589835:MQP589926 NAL589835:NAL589926 NKH589835:NKH589926 NUD589835:NUD589926 ODZ589835:ODZ589926 ONV589835:ONV589926 OXR589835:OXR589926 PHN589835:PHN589926 PRJ589835:PRJ589926 QBF589835:QBF589926 QLB589835:QLB589926 QUX589835:QUX589926 RET589835:RET589926 ROP589835:ROP589926 RYL589835:RYL589926 SIH589835:SIH589926 SSD589835:SSD589926 TBZ589835:TBZ589926 TLV589835:TLV589926 TVR589835:TVR589926 UFN589835:UFN589926 UPJ589835:UPJ589926 UZF589835:UZF589926 VJB589835:VJB589926 VSX589835:VSX589926 WCT589835:WCT589926 WMP589835:WMP589926 WWL589835:WWL589926 AD655371:AD655462 JZ655371:JZ655462 TV655371:TV655462 ADR655371:ADR655462 ANN655371:ANN655462 AXJ655371:AXJ655462 BHF655371:BHF655462 BRB655371:BRB655462 CAX655371:CAX655462 CKT655371:CKT655462 CUP655371:CUP655462 DEL655371:DEL655462 DOH655371:DOH655462 DYD655371:DYD655462 EHZ655371:EHZ655462 ERV655371:ERV655462 FBR655371:FBR655462 FLN655371:FLN655462 FVJ655371:FVJ655462 GFF655371:GFF655462 GPB655371:GPB655462 GYX655371:GYX655462 HIT655371:HIT655462 HSP655371:HSP655462 ICL655371:ICL655462 IMH655371:IMH655462 IWD655371:IWD655462 JFZ655371:JFZ655462 JPV655371:JPV655462 JZR655371:JZR655462 KJN655371:KJN655462 KTJ655371:KTJ655462 LDF655371:LDF655462 LNB655371:LNB655462 LWX655371:LWX655462 MGT655371:MGT655462 MQP655371:MQP655462 NAL655371:NAL655462 NKH655371:NKH655462 NUD655371:NUD655462 ODZ655371:ODZ655462 ONV655371:ONV655462 OXR655371:OXR655462 PHN655371:PHN655462 PRJ655371:PRJ655462 QBF655371:QBF655462 QLB655371:QLB655462 QUX655371:QUX655462 RET655371:RET655462 ROP655371:ROP655462 RYL655371:RYL655462 SIH655371:SIH655462 SSD655371:SSD655462 TBZ655371:TBZ655462 TLV655371:TLV655462 TVR655371:TVR655462 UFN655371:UFN655462 UPJ655371:UPJ655462 UZF655371:UZF655462 VJB655371:VJB655462 VSX655371:VSX655462 WCT655371:WCT655462 WMP655371:WMP655462 WWL655371:WWL655462 AD720907:AD720998 JZ720907:JZ720998 TV720907:TV720998 ADR720907:ADR720998 ANN720907:ANN720998 AXJ720907:AXJ720998 BHF720907:BHF720998 BRB720907:BRB720998 CAX720907:CAX720998 CKT720907:CKT720998 CUP720907:CUP720998 DEL720907:DEL720998 DOH720907:DOH720998 DYD720907:DYD720998 EHZ720907:EHZ720998 ERV720907:ERV720998 FBR720907:FBR720998 FLN720907:FLN720998 FVJ720907:FVJ720998 GFF720907:GFF720998 GPB720907:GPB720998 GYX720907:GYX720998 HIT720907:HIT720998 HSP720907:HSP720998 ICL720907:ICL720998 IMH720907:IMH720998 IWD720907:IWD720998 JFZ720907:JFZ720998 JPV720907:JPV720998 JZR720907:JZR720998 KJN720907:KJN720998 KTJ720907:KTJ720998 LDF720907:LDF720998 LNB720907:LNB720998 LWX720907:LWX720998 MGT720907:MGT720998 MQP720907:MQP720998 NAL720907:NAL720998 NKH720907:NKH720998 NUD720907:NUD720998 ODZ720907:ODZ720998 ONV720907:ONV720998 OXR720907:OXR720998 PHN720907:PHN720998 PRJ720907:PRJ720998 QBF720907:QBF720998 QLB720907:QLB720998 QUX720907:QUX720998 RET720907:RET720998 ROP720907:ROP720998 RYL720907:RYL720998 SIH720907:SIH720998 SSD720907:SSD720998 TBZ720907:TBZ720998 TLV720907:TLV720998 TVR720907:TVR720998 UFN720907:UFN720998 UPJ720907:UPJ720998 UZF720907:UZF720998 VJB720907:VJB720998 VSX720907:VSX720998 WCT720907:WCT720998 WMP720907:WMP720998 WWL720907:WWL720998 AD786443:AD786534 JZ786443:JZ786534 TV786443:TV786534 ADR786443:ADR786534 ANN786443:ANN786534 AXJ786443:AXJ786534 BHF786443:BHF786534 BRB786443:BRB786534 CAX786443:CAX786534 CKT786443:CKT786534 CUP786443:CUP786534 DEL786443:DEL786534 DOH786443:DOH786534 DYD786443:DYD786534 EHZ786443:EHZ786534 ERV786443:ERV786534 FBR786443:FBR786534 FLN786443:FLN786534 FVJ786443:FVJ786534 GFF786443:GFF786534 GPB786443:GPB786534 GYX786443:GYX786534 HIT786443:HIT786534 HSP786443:HSP786534 ICL786443:ICL786534 IMH786443:IMH786534 IWD786443:IWD786534 JFZ786443:JFZ786534 JPV786443:JPV786534 JZR786443:JZR786534 KJN786443:KJN786534 KTJ786443:KTJ786534 LDF786443:LDF786534 LNB786443:LNB786534 LWX786443:LWX786534 MGT786443:MGT786534 MQP786443:MQP786534 NAL786443:NAL786534 NKH786443:NKH786534 NUD786443:NUD786534 ODZ786443:ODZ786534 ONV786443:ONV786534 OXR786443:OXR786534 PHN786443:PHN786534 PRJ786443:PRJ786534 QBF786443:QBF786534 QLB786443:QLB786534 QUX786443:QUX786534 RET786443:RET786534 ROP786443:ROP786534 RYL786443:RYL786534 SIH786443:SIH786534 SSD786443:SSD786534 TBZ786443:TBZ786534 TLV786443:TLV786534 TVR786443:TVR786534 UFN786443:UFN786534 UPJ786443:UPJ786534 UZF786443:UZF786534 VJB786443:VJB786534 VSX786443:VSX786534 WCT786443:WCT786534 WMP786443:WMP786534 WWL786443:WWL786534 AD851979:AD852070 JZ851979:JZ852070 TV851979:TV852070 ADR851979:ADR852070 ANN851979:ANN852070 AXJ851979:AXJ852070 BHF851979:BHF852070 BRB851979:BRB852070 CAX851979:CAX852070 CKT851979:CKT852070 CUP851979:CUP852070 DEL851979:DEL852070 DOH851979:DOH852070 DYD851979:DYD852070 EHZ851979:EHZ852070 ERV851979:ERV852070 FBR851979:FBR852070 FLN851979:FLN852070 FVJ851979:FVJ852070 GFF851979:GFF852070 GPB851979:GPB852070 GYX851979:GYX852070 HIT851979:HIT852070 HSP851979:HSP852070 ICL851979:ICL852070 IMH851979:IMH852070 IWD851979:IWD852070 JFZ851979:JFZ852070 JPV851979:JPV852070 JZR851979:JZR852070 KJN851979:KJN852070 KTJ851979:KTJ852070 LDF851979:LDF852070 LNB851979:LNB852070 LWX851979:LWX852070 MGT851979:MGT852070 MQP851979:MQP852070 NAL851979:NAL852070 NKH851979:NKH852070 NUD851979:NUD852070 ODZ851979:ODZ852070 ONV851979:ONV852070 OXR851979:OXR852070 PHN851979:PHN852070 PRJ851979:PRJ852070 QBF851979:QBF852070 QLB851979:QLB852070 QUX851979:QUX852070 RET851979:RET852070 ROP851979:ROP852070 RYL851979:RYL852070 SIH851979:SIH852070 SSD851979:SSD852070 TBZ851979:TBZ852070 TLV851979:TLV852070 TVR851979:TVR852070 UFN851979:UFN852070 UPJ851979:UPJ852070 UZF851979:UZF852070 VJB851979:VJB852070 VSX851979:VSX852070 WCT851979:WCT852070 WMP851979:WMP852070 WWL851979:WWL852070 AD917515:AD917606 JZ917515:JZ917606 TV917515:TV917606 ADR917515:ADR917606 ANN917515:ANN917606 AXJ917515:AXJ917606 BHF917515:BHF917606 BRB917515:BRB917606 CAX917515:CAX917606 CKT917515:CKT917606 CUP917515:CUP917606 DEL917515:DEL917606 DOH917515:DOH917606 DYD917515:DYD917606 EHZ917515:EHZ917606 ERV917515:ERV917606 FBR917515:FBR917606 FLN917515:FLN917606 FVJ917515:FVJ917606 GFF917515:GFF917606 GPB917515:GPB917606 GYX917515:GYX917606 HIT917515:HIT917606 HSP917515:HSP917606 ICL917515:ICL917606 IMH917515:IMH917606 IWD917515:IWD917606 JFZ917515:JFZ917606 JPV917515:JPV917606 JZR917515:JZR917606 KJN917515:KJN917606 KTJ917515:KTJ917606 LDF917515:LDF917606 LNB917515:LNB917606 LWX917515:LWX917606 MGT917515:MGT917606 MQP917515:MQP917606 NAL917515:NAL917606 NKH917515:NKH917606 NUD917515:NUD917606 ODZ917515:ODZ917606 ONV917515:ONV917606 OXR917515:OXR917606 PHN917515:PHN917606 PRJ917515:PRJ917606 QBF917515:QBF917606 QLB917515:QLB917606 QUX917515:QUX917606 RET917515:RET917606 ROP917515:ROP917606 RYL917515:RYL917606 SIH917515:SIH917606 SSD917515:SSD917606 TBZ917515:TBZ917606 TLV917515:TLV917606 TVR917515:TVR917606 UFN917515:UFN917606 UPJ917515:UPJ917606 UZF917515:UZF917606 VJB917515:VJB917606 VSX917515:VSX917606 WCT917515:WCT917606 WMP917515:WMP917606 WWL917515:WWL917606 AD983051:AD983142 JZ983051:JZ983142 TV983051:TV983142 ADR983051:ADR983142 ANN983051:ANN983142 AXJ983051:AXJ983142 BHF983051:BHF983142 BRB983051:BRB983142 CAX983051:CAX983142 CKT983051:CKT983142 CUP983051:CUP983142 DEL983051:DEL983142 DOH983051:DOH983142 DYD983051:DYD983142 EHZ983051:EHZ983142 ERV983051:ERV983142 FBR983051:FBR983142 FLN983051:FLN983142 FVJ983051:FVJ983142 GFF983051:GFF983142 GPB983051:GPB983142 GYX983051:GYX983142 HIT983051:HIT983142 HSP983051:HSP983142 ICL983051:ICL983142 IMH983051:IMH983142 IWD983051:IWD983142 JFZ983051:JFZ983142 JPV983051:JPV983142 JZR983051:JZR983142 KJN983051:KJN983142 KTJ983051:KTJ983142 LDF983051:LDF983142 LNB983051:LNB983142 LWX983051:LWX983142 MGT983051:MGT983142 MQP983051:MQP983142 NAL983051:NAL983142 NKH983051:NKH983142 NUD983051:NUD983142 ODZ983051:ODZ983142 ONV983051:ONV983142 OXR983051:OXR983142 PHN983051:PHN983142 PRJ983051:PRJ983142 QBF983051:QBF983142 QLB983051:QLB983142 QUX983051:QUX983142 RET983051:RET983142 ROP983051:ROP983142 RYL983051:RYL983142 SIH983051:SIH983142 SSD983051:SSD983142 TBZ983051:TBZ983142 TLV983051:TLV983142 TVR983051:TVR983142 UFN983051:UFN983142 UPJ983051:UPJ983142 UZF983051:UZF983142 VJB983051:VJB983142 VSX983051:VSX983142 WCT983051:WCT983142 WMP983051:WMP983142 WWL983051:WWL983142 AH11:AH102 KD11:KD102 TZ11:TZ102 ADV11:ADV102 ANR11:ANR102 AXN11:AXN102 BHJ11:BHJ102 BRF11:BRF102 CBB11:CBB102 CKX11:CKX102 CUT11:CUT102 DEP11:DEP102 DOL11:DOL102 DYH11:DYH102 EID11:EID102 ERZ11:ERZ102 FBV11:FBV102 FLR11:FLR102 FVN11:FVN102 GFJ11:GFJ102 GPF11:GPF102 GZB11:GZB102 HIX11:HIX102 HST11:HST102 ICP11:ICP102 IML11:IML102 IWH11:IWH102 JGD11:JGD102 JPZ11:JPZ102 JZV11:JZV102 KJR11:KJR102 KTN11:KTN102 LDJ11:LDJ102 LNF11:LNF102 LXB11:LXB102 MGX11:MGX102 MQT11:MQT102 NAP11:NAP102 NKL11:NKL102 NUH11:NUH102 OED11:OED102 ONZ11:ONZ102 OXV11:OXV102 PHR11:PHR102 PRN11:PRN102 QBJ11:QBJ102 QLF11:QLF102 QVB11:QVB102 REX11:REX102 ROT11:ROT102 RYP11:RYP102 SIL11:SIL102 SSH11:SSH102 TCD11:TCD102 TLZ11:TLZ102 TVV11:TVV102 UFR11:UFR102 UPN11:UPN102 UZJ11:UZJ102 VJF11:VJF102 VTB11:VTB102 WCX11:WCX102 WMT11:WMT102 WWP11:WWP102 AH65547:AH65638 KD65547:KD65638 TZ65547:TZ65638 ADV65547:ADV65638 ANR65547:ANR65638 AXN65547:AXN65638 BHJ65547:BHJ65638 BRF65547:BRF65638 CBB65547:CBB65638 CKX65547:CKX65638 CUT65547:CUT65638 DEP65547:DEP65638 DOL65547:DOL65638 DYH65547:DYH65638 EID65547:EID65638 ERZ65547:ERZ65638 FBV65547:FBV65638 FLR65547:FLR65638 FVN65547:FVN65638 GFJ65547:GFJ65638 GPF65547:GPF65638 GZB65547:GZB65638 HIX65547:HIX65638 HST65547:HST65638 ICP65547:ICP65638 IML65547:IML65638 IWH65547:IWH65638 JGD65547:JGD65638 JPZ65547:JPZ65638 JZV65547:JZV65638 KJR65547:KJR65638 KTN65547:KTN65638 LDJ65547:LDJ65638 LNF65547:LNF65638 LXB65547:LXB65638 MGX65547:MGX65638 MQT65547:MQT65638 NAP65547:NAP65638 NKL65547:NKL65638 NUH65547:NUH65638 OED65547:OED65638 ONZ65547:ONZ65638 OXV65547:OXV65638 PHR65547:PHR65638 PRN65547:PRN65638 QBJ65547:QBJ65638 QLF65547:QLF65638 QVB65547:QVB65638 REX65547:REX65638 ROT65547:ROT65638 RYP65547:RYP65638 SIL65547:SIL65638 SSH65547:SSH65638 TCD65547:TCD65638 TLZ65547:TLZ65638 TVV65547:TVV65638 UFR65547:UFR65638 UPN65547:UPN65638 UZJ65547:UZJ65638 VJF65547:VJF65638 VTB65547:VTB65638 WCX65547:WCX65638 WMT65547:WMT65638 WWP65547:WWP65638 AH131083:AH131174 KD131083:KD131174 TZ131083:TZ131174 ADV131083:ADV131174 ANR131083:ANR131174 AXN131083:AXN131174 BHJ131083:BHJ131174 BRF131083:BRF131174 CBB131083:CBB131174 CKX131083:CKX131174 CUT131083:CUT131174 DEP131083:DEP131174 DOL131083:DOL131174 DYH131083:DYH131174 EID131083:EID131174 ERZ131083:ERZ131174 FBV131083:FBV131174 FLR131083:FLR131174 FVN131083:FVN131174 GFJ131083:GFJ131174 GPF131083:GPF131174 GZB131083:GZB131174 HIX131083:HIX131174 HST131083:HST131174 ICP131083:ICP131174 IML131083:IML131174 IWH131083:IWH131174 JGD131083:JGD131174 JPZ131083:JPZ131174 JZV131083:JZV131174 KJR131083:KJR131174 KTN131083:KTN131174 LDJ131083:LDJ131174 LNF131083:LNF131174 LXB131083:LXB131174 MGX131083:MGX131174 MQT131083:MQT131174 NAP131083:NAP131174 NKL131083:NKL131174 NUH131083:NUH131174 OED131083:OED131174 ONZ131083:ONZ131174 OXV131083:OXV131174 PHR131083:PHR131174 PRN131083:PRN131174 QBJ131083:QBJ131174 QLF131083:QLF131174 QVB131083:QVB131174 REX131083:REX131174 ROT131083:ROT131174 RYP131083:RYP131174 SIL131083:SIL131174 SSH131083:SSH131174 TCD131083:TCD131174 TLZ131083:TLZ131174 TVV131083:TVV131174 UFR131083:UFR131174 UPN131083:UPN131174 UZJ131083:UZJ131174 VJF131083:VJF131174 VTB131083:VTB131174 WCX131083:WCX131174 WMT131083:WMT131174 WWP131083:WWP131174 AH196619:AH196710 KD196619:KD196710 TZ196619:TZ196710 ADV196619:ADV196710 ANR196619:ANR196710 AXN196619:AXN196710 BHJ196619:BHJ196710 BRF196619:BRF196710 CBB196619:CBB196710 CKX196619:CKX196710 CUT196619:CUT196710 DEP196619:DEP196710 DOL196619:DOL196710 DYH196619:DYH196710 EID196619:EID196710 ERZ196619:ERZ196710 FBV196619:FBV196710 FLR196619:FLR196710 FVN196619:FVN196710 GFJ196619:GFJ196710 GPF196619:GPF196710 GZB196619:GZB196710 HIX196619:HIX196710 HST196619:HST196710 ICP196619:ICP196710 IML196619:IML196710 IWH196619:IWH196710 JGD196619:JGD196710 JPZ196619:JPZ196710 JZV196619:JZV196710 KJR196619:KJR196710 KTN196619:KTN196710 LDJ196619:LDJ196710 LNF196619:LNF196710 LXB196619:LXB196710 MGX196619:MGX196710 MQT196619:MQT196710 NAP196619:NAP196710 NKL196619:NKL196710 NUH196619:NUH196710 OED196619:OED196710 ONZ196619:ONZ196710 OXV196619:OXV196710 PHR196619:PHR196710 PRN196619:PRN196710 QBJ196619:QBJ196710 QLF196619:QLF196710 QVB196619:QVB196710 REX196619:REX196710 ROT196619:ROT196710 RYP196619:RYP196710 SIL196619:SIL196710 SSH196619:SSH196710 TCD196619:TCD196710 TLZ196619:TLZ196710 TVV196619:TVV196710 UFR196619:UFR196710 UPN196619:UPN196710 UZJ196619:UZJ196710 VJF196619:VJF196710 VTB196619:VTB196710 WCX196619:WCX196710 WMT196619:WMT196710 WWP196619:WWP196710 AH262155:AH262246 KD262155:KD262246 TZ262155:TZ262246 ADV262155:ADV262246 ANR262155:ANR262246 AXN262155:AXN262246 BHJ262155:BHJ262246 BRF262155:BRF262246 CBB262155:CBB262246 CKX262155:CKX262246 CUT262155:CUT262246 DEP262155:DEP262246 DOL262155:DOL262246 DYH262155:DYH262246 EID262155:EID262246 ERZ262155:ERZ262246 FBV262155:FBV262246 FLR262155:FLR262246 FVN262155:FVN262246 GFJ262155:GFJ262246 GPF262155:GPF262246 GZB262155:GZB262246 HIX262155:HIX262246 HST262155:HST262246 ICP262155:ICP262246 IML262155:IML262246 IWH262155:IWH262246 JGD262155:JGD262246 JPZ262155:JPZ262246 JZV262155:JZV262246 KJR262155:KJR262246 KTN262155:KTN262246 LDJ262155:LDJ262246 LNF262155:LNF262246 LXB262155:LXB262246 MGX262155:MGX262246 MQT262155:MQT262246 NAP262155:NAP262246 NKL262155:NKL262246 NUH262155:NUH262246 OED262155:OED262246 ONZ262155:ONZ262246 OXV262155:OXV262246 PHR262155:PHR262246 PRN262155:PRN262246 QBJ262155:QBJ262246 QLF262155:QLF262246 QVB262155:QVB262246 REX262155:REX262246 ROT262155:ROT262246 RYP262155:RYP262246 SIL262155:SIL262246 SSH262155:SSH262246 TCD262155:TCD262246 TLZ262155:TLZ262246 TVV262155:TVV262246 UFR262155:UFR262246 UPN262155:UPN262246 UZJ262155:UZJ262246 VJF262155:VJF262246 VTB262155:VTB262246 WCX262155:WCX262246 WMT262155:WMT262246 WWP262155:WWP262246 AH327691:AH327782 KD327691:KD327782 TZ327691:TZ327782 ADV327691:ADV327782 ANR327691:ANR327782 AXN327691:AXN327782 BHJ327691:BHJ327782 BRF327691:BRF327782 CBB327691:CBB327782 CKX327691:CKX327782 CUT327691:CUT327782 DEP327691:DEP327782 DOL327691:DOL327782 DYH327691:DYH327782 EID327691:EID327782 ERZ327691:ERZ327782 FBV327691:FBV327782 FLR327691:FLR327782 FVN327691:FVN327782 GFJ327691:GFJ327782 GPF327691:GPF327782 GZB327691:GZB327782 HIX327691:HIX327782 HST327691:HST327782 ICP327691:ICP327782 IML327691:IML327782 IWH327691:IWH327782 JGD327691:JGD327782 JPZ327691:JPZ327782 JZV327691:JZV327782 KJR327691:KJR327782 KTN327691:KTN327782 LDJ327691:LDJ327782 LNF327691:LNF327782 LXB327691:LXB327782 MGX327691:MGX327782 MQT327691:MQT327782 NAP327691:NAP327782 NKL327691:NKL327782 NUH327691:NUH327782 OED327691:OED327782 ONZ327691:ONZ327782 OXV327691:OXV327782 PHR327691:PHR327782 PRN327691:PRN327782 QBJ327691:QBJ327782 QLF327691:QLF327782 QVB327691:QVB327782 REX327691:REX327782 ROT327691:ROT327782 RYP327691:RYP327782 SIL327691:SIL327782 SSH327691:SSH327782 TCD327691:TCD327782 TLZ327691:TLZ327782 TVV327691:TVV327782 UFR327691:UFR327782 UPN327691:UPN327782 UZJ327691:UZJ327782 VJF327691:VJF327782 VTB327691:VTB327782 WCX327691:WCX327782 WMT327691:WMT327782 WWP327691:WWP327782 AH393227:AH393318 KD393227:KD393318 TZ393227:TZ393318 ADV393227:ADV393318 ANR393227:ANR393318 AXN393227:AXN393318 BHJ393227:BHJ393318 BRF393227:BRF393318 CBB393227:CBB393318 CKX393227:CKX393318 CUT393227:CUT393318 DEP393227:DEP393318 DOL393227:DOL393318 DYH393227:DYH393318 EID393227:EID393318 ERZ393227:ERZ393318 FBV393227:FBV393318 FLR393227:FLR393318 FVN393227:FVN393318 GFJ393227:GFJ393318 GPF393227:GPF393318 GZB393227:GZB393318 HIX393227:HIX393318 HST393227:HST393318 ICP393227:ICP393318 IML393227:IML393318 IWH393227:IWH393318 JGD393227:JGD393318 JPZ393227:JPZ393318 JZV393227:JZV393318 KJR393227:KJR393318 KTN393227:KTN393318 LDJ393227:LDJ393318 LNF393227:LNF393318 LXB393227:LXB393318 MGX393227:MGX393318 MQT393227:MQT393318 NAP393227:NAP393318 NKL393227:NKL393318 NUH393227:NUH393318 OED393227:OED393318 ONZ393227:ONZ393318 OXV393227:OXV393318 PHR393227:PHR393318 PRN393227:PRN393318 QBJ393227:QBJ393318 QLF393227:QLF393318 QVB393227:QVB393318 REX393227:REX393318 ROT393227:ROT393318 RYP393227:RYP393318 SIL393227:SIL393318 SSH393227:SSH393318 TCD393227:TCD393318 TLZ393227:TLZ393318 TVV393227:TVV393318 UFR393227:UFR393318 UPN393227:UPN393318 UZJ393227:UZJ393318 VJF393227:VJF393318 VTB393227:VTB393318 WCX393227:WCX393318 WMT393227:WMT393318 WWP393227:WWP393318 AH458763:AH458854 KD458763:KD458854 TZ458763:TZ458854 ADV458763:ADV458854 ANR458763:ANR458854 AXN458763:AXN458854 BHJ458763:BHJ458854 BRF458763:BRF458854 CBB458763:CBB458854 CKX458763:CKX458854 CUT458763:CUT458854 DEP458763:DEP458854 DOL458763:DOL458854 DYH458763:DYH458854 EID458763:EID458854 ERZ458763:ERZ458854 FBV458763:FBV458854 FLR458763:FLR458854 FVN458763:FVN458854 GFJ458763:GFJ458854 GPF458763:GPF458854 GZB458763:GZB458854 HIX458763:HIX458854 HST458763:HST458854 ICP458763:ICP458854 IML458763:IML458854 IWH458763:IWH458854 JGD458763:JGD458854 JPZ458763:JPZ458854 JZV458763:JZV458854 KJR458763:KJR458854 KTN458763:KTN458854 LDJ458763:LDJ458854 LNF458763:LNF458854 LXB458763:LXB458854 MGX458763:MGX458854 MQT458763:MQT458854 NAP458763:NAP458854 NKL458763:NKL458854 NUH458763:NUH458854 OED458763:OED458854 ONZ458763:ONZ458854 OXV458763:OXV458854 PHR458763:PHR458854 PRN458763:PRN458854 QBJ458763:QBJ458854 QLF458763:QLF458854 QVB458763:QVB458854 REX458763:REX458854 ROT458763:ROT458854 RYP458763:RYP458854 SIL458763:SIL458854 SSH458763:SSH458854 TCD458763:TCD458854 TLZ458763:TLZ458854 TVV458763:TVV458854 UFR458763:UFR458854 UPN458763:UPN458854 UZJ458763:UZJ458854 VJF458763:VJF458854 VTB458763:VTB458854 WCX458763:WCX458854 WMT458763:WMT458854 WWP458763:WWP458854 AH524299:AH524390 KD524299:KD524390 TZ524299:TZ524390 ADV524299:ADV524390 ANR524299:ANR524390 AXN524299:AXN524390 BHJ524299:BHJ524390 BRF524299:BRF524390 CBB524299:CBB524390 CKX524299:CKX524390 CUT524299:CUT524390 DEP524299:DEP524390 DOL524299:DOL524390 DYH524299:DYH524390 EID524299:EID524390 ERZ524299:ERZ524390 FBV524299:FBV524390 FLR524299:FLR524390 FVN524299:FVN524390 GFJ524299:GFJ524390 GPF524299:GPF524390 GZB524299:GZB524390 HIX524299:HIX524390 HST524299:HST524390 ICP524299:ICP524390 IML524299:IML524390 IWH524299:IWH524390 JGD524299:JGD524390 JPZ524299:JPZ524390 JZV524299:JZV524390 KJR524299:KJR524390 KTN524299:KTN524390 LDJ524299:LDJ524390 LNF524299:LNF524390 LXB524299:LXB524390 MGX524299:MGX524390 MQT524299:MQT524390 NAP524299:NAP524390 NKL524299:NKL524390 NUH524299:NUH524390 OED524299:OED524390 ONZ524299:ONZ524390 OXV524299:OXV524390 PHR524299:PHR524390 PRN524299:PRN524390 QBJ524299:QBJ524390 QLF524299:QLF524390 QVB524299:QVB524390 REX524299:REX524390 ROT524299:ROT524390 RYP524299:RYP524390 SIL524299:SIL524390 SSH524299:SSH524390 TCD524299:TCD524390 TLZ524299:TLZ524390 TVV524299:TVV524390 UFR524299:UFR524390 UPN524299:UPN524390 UZJ524299:UZJ524390 VJF524299:VJF524390 VTB524299:VTB524390 WCX524299:WCX524390 WMT524299:WMT524390 WWP524299:WWP524390 AH589835:AH589926 KD589835:KD589926 TZ589835:TZ589926 ADV589835:ADV589926 ANR589835:ANR589926 AXN589835:AXN589926 BHJ589835:BHJ589926 BRF589835:BRF589926 CBB589835:CBB589926 CKX589835:CKX589926 CUT589835:CUT589926 DEP589835:DEP589926 DOL589835:DOL589926 DYH589835:DYH589926 EID589835:EID589926 ERZ589835:ERZ589926 FBV589835:FBV589926 FLR589835:FLR589926 FVN589835:FVN589926 GFJ589835:GFJ589926 GPF589835:GPF589926 GZB589835:GZB589926 HIX589835:HIX589926 HST589835:HST589926 ICP589835:ICP589926 IML589835:IML589926 IWH589835:IWH589926 JGD589835:JGD589926 JPZ589835:JPZ589926 JZV589835:JZV589926 KJR589835:KJR589926 KTN589835:KTN589926 LDJ589835:LDJ589926 LNF589835:LNF589926 LXB589835:LXB589926 MGX589835:MGX589926 MQT589835:MQT589926 NAP589835:NAP589926 NKL589835:NKL589926 NUH589835:NUH589926 OED589835:OED589926 ONZ589835:ONZ589926 OXV589835:OXV589926 PHR589835:PHR589926 PRN589835:PRN589926 QBJ589835:QBJ589926 QLF589835:QLF589926 QVB589835:QVB589926 REX589835:REX589926 ROT589835:ROT589926 RYP589835:RYP589926 SIL589835:SIL589926 SSH589835:SSH589926 TCD589835:TCD589926 TLZ589835:TLZ589926 TVV589835:TVV589926 UFR589835:UFR589926 UPN589835:UPN589926 UZJ589835:UZJ589926 VJF589835:VJF589926 VTB589835:VTB589926 WCX589835:WCX589926 WMT589835:WMT589926 WWP589835:WWP589926 AH655371:AH655462 KD655371:KD655462 TZ655371:TZ655462 ADV655371:ADV655462 ANR655371:ANR655462 AXN655371:AXN655462 BHJ655371:BHJ655462 BRF655371:BRF655462 CBB655371:CBB655462 CKX655371:CKX655462 CUT655371:CUT655462 DEP655371:DEP655462 DOL655371:DOL655462 DYH655371:DYH655462 EID655371:EID655462 ERZ655371:ERZ655462 FBV655371:FBV655462 FLR655371:FLR655462 FVN655371:FVN655462 GFJ655371:GFJ655462 GPF655371:GPF655462 GZB655371:GZB655462 HIX655371:HIX655462 HST655371:HST655462 ICP655371:ICP655462 IML655371:IML655462 IWH655371:IWH655462 JGD655371:JGD655462 JPZ655371:JPZ655462 JZV655371:JZV655462 KJR655371:KJR655462 KTN655371:KTN655462 LDJ655371:LDJ655462 LNF655371:LNF655462 LXB655371:LXB655462 MGX655371:MGX655462 MQT655371:MQT655462 NAP655371:NAP655462 NKL655371:NKL655462 NUH655371:NUH655462 OED655371:OED655462 ONZ655371:ONZ655462 OXV655371:OXV655462 PHR655371:PHR655462 PRN655371:PRN655462 QBJ655371:QBJ655462 QLF655371:QLF655462 QVB655371:QVB655462 REX655371:REX655462 ROT655371:ROT655462 RYP655371:RYP655462 SIL655371:SIL655462 SSH655371:SSH655462 TCD655371:TCD655462 TLZ655371:TLZ655462 TVV655371:TVV655462 UFR655371:UFR655462 UPN655371:UPN655462 UZJ655371:UZJ655462 VJF655371:VJF655462 VTB655371:VTB655462 WCX655371:WCX655462 WMT655371:WMT655462 WWP655371:WWP655462 AH720907:AH720998 KD720907:KD720998 TZ720907:TZ720998 ADV720907:ADV720998 ANR720907:ANR720998 AXN720907:AXN720998 BHJ720907:BHJ720998 BRF720907:BRF720998 CBB720907:CBB720998 CKX720907:CKX720998 CUT720907:CUT720998 DEP720907:DEP720998 DOL720907:DOL720998 DYH720907:DYH720998 EID720907:EID720998 ERZ720907:ERZ720998 FBV720907:FBV720998 FLR720907:FLR720998 FVN720907:FVN720998 GFJ720907:GFJ720998 GPF720907:GPF720998 GZB720907:GZB720998 HIX720907:HIX720998 HST720907:HST720998 ICP720907:ICP720998 IML720907:IML720998 IWH720907:IWH720998 JGD720907:JGD720998 JPZ720907:JPZ720998 JZV720907:JZV720998 KJR720907:KJR720998 KTN720907:KTN720998 LDJ720907:LDJ720998 LNF720907:LNF720998 LXB720907:LXB720998 MGX720907:MGX720998 MQT720907:MQT720998 NAP720907:NAP720998 NKL720907:NKL720998 NUH720907:NUH720998 OED720907:OED720998 ONZ720907:ONZ720998 OXV720907:OXV720998 PHR720907:PHR720998 PRN720907:PRN720998 QBJ720907:QBJ720998 QLF720907:QLF720998 QVB720907:QVB720998 REX720907:REX720998 ROT720907:ROT720998 RYP720907:RYP720998 SIL720907:SIL720998 SSH720907:SSH720998 TCD720907:TCD720998 TLZ720907:TLZ720998 TVV720907:TVV720998 UFR720907:UFR720998 UPN720907:UPN720998 UZJ720907:UZJ720998 VJF720907:VJF720998 VTB720907:VTB720998 WCX720907:WCX720998 WMT720907:WMT720998 WWP720907:WWP720998 AH786443:AH786534 KD786443:KD786534 TZ786443:TZ786534 ADV786443:ADV786534 ANR786443:ANR786534 AXN786443:AXN786534 BHJ786443:BHJ786534 BRF786443:BRF786534 CBB786443:CBB786534 CKX786443:CKX786534 CUT786443:CUT786534 DEP786443:DEP786534 DOL786443:DOL786534 DYH786443:DYH786534 EID786443:EID786534 ERZ786443:ERZ786534 FBV786443:FBV786534 FLR786443:FLR786534 FVN786443:FVN786534 GFJ786443:GFJ786534 GPF786443:GPF786534 GZB786443:GZB786534 HIX786443:HIX786534 HST786443:HST786534 ICP786443:ICP786534 IML786443:IML786534 IWH786443:IWH786534 JGD786443:JGD786534 JPZ786443:JPZ786534 JZV786443:JZV786534 KJR786443:KJR786534 KTN786443:KTN786534 LDJ786443:LDJ786534 LNF786443:LNF786534 LXB786443:LXB786534 MGX786443:MGX786534 MQT786443:MQT786534 NAP786443:NAP786534 NKL786443:NKL786534 NUH786443:NUH786534 OED786443:OED786534 ONZ786443:ONZ786534 OXV786443:OXV786534 PHR786443:PHR786534 PRN786443:PRN786534 QBJ786443:QBJ786534 QLF786443:QLF786534 QVB786443:QVB786534 REX786443:REX786534 ROT786443:ROT786534 RYP786443:RYP786534 SIL786443:SIL786534 SSH786443:SSH786534 TCD786443:TCD786534 TLZ786443:TLZ786534 TVV786443:TVV786534 UFR786443:UFR786534 UPN786443:UPN786534 UZJ786443:UZJ786534 VJF786443:VJF786534 VTB786443:VTB786534 WCX786443:WCX786534 WMT786443:WMT786534 WWP786443:WWP786534 AH851979:AH852070 KD851979:KD852070 TZ851979:TZ852070 ADV851979:ADV852070 ANR851979:ANR852070 AXN851979:AXN852070 BHJ851979:BHJ852070 BRF851979:BRF852070 CBB851979:CBB852070 CKX851979:CKX852070 CUT851979:CUT852070 DEP851979:DEP852070 DOL851979:DOL852070 DYH851979:DYH852070 EID851979:EID852070 ERZ851979:ERZ852070 FBV851979:FBV852070 FLR851979:FLR852070 FVN851979:FVN852070 GFJ851979:GFJ852070 GPF851979:GPF852070 GZB851979:GZB852070 HIX851979:HIX852070 HST851979:HST852070 ICP851979:ICP852070 IML851979:IML852070 IWH851979:IWH852070 JGD851979:JGD852070 JPZ851979:JPZ852070 JZV851979:JZV852070 KJR851979:KJR852070 KTN851979:KTN852070 LDJ851979:LDJ852070 LNF851979:LNF852070 LXB851979:LXB852070 MGX851979:MGX852070 MQT851979:MQT852070 NAP851979:NAP852070 NKL851979:NKL852070 NUH851979:NUH852070 OED851979:OED852070 ONZ851979:ONZ852070 OXV851979:OXV852070 PHR851979:PHR852070 PRN851979:PRN852070 QBJ851979:QBJ852070 QLF851979:QLF852070 QVB851979:QVB852070 REX851979:REX852070 ROT851979:ROT852070 RYP851979:RYP852070 SIL851979:SIL852070 SSH851979:SSH852070 TCD851979:TCD852070 TLZ851979:TLZ852070 TVV851979:TVV852070 UFR851979:UFR852070 UPN851979:UPN852070 UZJ851979:UZJ852070 VJF851979:VJF852070 VTB851979:VTB852070 WCX851979:WCX852070 WMT851979:WMT852070 WWP851979:WWP852070 AH917515:AH917606 KD917515:KD917606 TZ917515:TZ917606 ADV917515:ADV917606 ANR917515:ANR917606 AXN917515:AXN917606 BHJ917515:BHJ917606 BRF917515:BRF917606 CBB917515:CBB917606 CKX917515:CKX917606 CUT917515:CUT917606 DEP917515:DEP917606 DOL917515:DOL917606 DYH917515:DYH917606 EID917515:EID917606 ERZ917515:ERZ917606 FBV917515:FBV917606 FLR917515:FLR917606 FVN917515:FVN917606 GFJ917515:GFJ917606 GPF917515:GPF917606 GZB917515:GZB917606 HIX917515:HIX917606 HST917515:HST917606 ICP917515:ICP917606 IML917515:IML917606 IWH917515:IWH917606 JGD917515:JGD917606 JPZ917515:JPZ917606 JZV917515:JZV917606 KJR917515:KJR917606 KTN917515:KTN917606 LDJ917515:LDJ917606 LNF917515:LNF917606 LXB917515:LXB917606 MGX917515:MGX917606 MQT917515:MQT917606 NAP917515:NAP917606 NKL917515:NKL917606 NUH917515:NUH917606 OED917515:OED917606 ONZ917515:ONZ917606 OXV917515:OXV917606 PHR917515:PHR917606 PRN917515:PRN917606 QBJ917515:QBJ917606 QLF917515:QLF917606 QVB917515:QVB917606 REX917515:REX917606 ROT917515:ROT917606 RYP917515:RYP917606 SIL917515:SIL917606 SSH917515:SSH917606 TCD917515:TCD917606 TLZ917515:TLZ917606 TVV917515:TVV917606 UFR917515:UFR917606 UPN917515:UPN917606 UZJ917515:UZJ917606 VJF917515:VJF917606 VTB917515:VTB917606 WCX917515:WCX917606 WMT917515:WMT917606 WWP917515:WWP917606 AH983051:AH983142 KD983051:KD983142 TZ983051:TZ983142 ADV983051:ADV983142 ANR983051:ANR983142 AXN983051:AXN983142 BHJ983051:BHJ983142 BRF983051:BRF983142 CBB983051:CBB983142 CKX983051:CKX983142 CUT983051:CUT983142 DEP983051:DEP983142 DOL983051:DOL983142 DYH983051:DYH983142 EID983051:EID983142 ERZ983051:ERZ983142 FBV983051:FBV983142 FLR983051:FLR983142 FVN983051:FVN983142 GFJ983051:GFJ983142 GPF983051:GPF983142 GZB983051:GZB983142 HIX983051:HIX983142 HST983051:HST983142 ICP983051:ICP983142 IML983051:IML983142 IWH983051:IWH983142 JGD983051:JGD983142 JPZ983051:JPZ983142 JZV983051:JZV983142 KJR983051:KJR983142 KTN983051:KTN983142 LDJ983051:LDJ983142 LNF983051:LNF983142 LXB983051:LXB983142 MGX983051:MGX983142 MQT983051:MQT983142 NAP983051:NAP983142 NKL983051:NKL983142 NUH983051:NUH983142 OED983051:OED983142 ONZ983051:ONZ983142 OXV983051:OXV983142 PHR983051:PHR983142 PRN983051:PRN983142 QBJ983051:QBJ983142 QLF983051:QLF983142 QVB983051:QVB983142 REX983051:REX983142 ROT983051:ROT983142 RYP983051:RYP983142 SIL983051:SIL983142 SSH983051:SSH983142 TCD983051:TCD983142 TLZ983051:TLZ983142 TVV983051:TVV983142 UFR983051:UFR983142 UPN983051:UPN983142 UZJ983051:UZJ983142 VJF983051:VJF983142 VTB983051:VTB983142 WCX983051:WCX983142 WMT983051:WMT983142 WWP983051:WWP983142 AF11:AF102 KB11:KB102 TX11:TX102 ADT11:ADT102 ANP11:ANP102 AXL11:AXL102 BHH11:BHH102 BRD11:BRD102 CAZ11:CAZ102 CKV11:CKV102 CUR11:CUR102 DEN11:DEN102 DOJ11:DOJ102 DYF11:DYF102 EIB11:EIB102 ERX11:ERX102 FBT11:FBT102 FLP11:FLP102 FVL11:FVL102 GFH11:GFH102 GPD11:GPD102 GYZ11:GYZ102 HIV11:HIV102 HSR11:HSR102 ICN11:ICN102 IMJ11:IMJ102 IWF11:IWF102 JGB11:JGB102 JPX11:JPX102 JZT11:JZT102 KJP11:KJP102 KTL11:KTL102 LDH11:LDH102 LND11:LND102 LWZ11:LWZ102 MGV11:MGV102 MQR11:MQR102 NAN11:NAN102 NKJ11:NKJ102 NUF11:NUF102 OEB11:OEB102 ONX11:ONX102 OXT11:OXT102 PHP11:PHP102 PRL11:PRL102 QBH11:QBH102 QLD11:QLD102 QUZ11:QUZ102 REV11:REV102 ROR11:ROR102 RYN11:RYN102 SIJ11:SIJ102 SSF11:SSF102 TCB11:TCB102 TLX11:TLX102 TVT11:TVT102 UFP11:UFP102 UPL11:UPL102 UZH11:UZH102 VJD11:VJD102 VSZ11:VSZ102 WCV11:WCV102 WMR11:WMR102 WWN11:WWN102 AF65547:AF65638 KB65547:KB65638 TX65547:TX65638 ADT65547:ADT65638 ANP65547:ANP65638 AXL65547:AXL65638 BHH65547:BHH65638 BRD65547:BRD65638 CAZ65547:CAZ65638 CKV65547:CKV65638 CUR65547:CUR65638 DEN65547:DEN65638 DOJ65547:DOJ65638 DYF65547:DYF65638 EIB65547:EIB65638 ERX65547:ERX65638 FBT65547:FBT65638 FLP65547:FLP65638 FVL65547:FVL65638 GFH65547:GFH65638 GPD65547:GPD65638 GYZ65547:GYZ65638 HIV65547:HIV65638 HSR65547:HSR65638 ICN65547:ICN65638 IMJ65547:IMJ65638 IWF65547:IWF65638 JGB65547:JGB65638 JPX65547:JPX65638 JZT65547:JZT65638 KJP65547:KJP65638 KTL65547:KTL65638 LDH65547:LDH65638 LND65547:LND65638 LWZ65547:LWZ65638 MGV65547:MGV65638 MQR65547:MQR65638 NAN65547:NAN65638 NKJ65547:NKJ65638 NUF65547:NUF65638 OEB65547:OEB65638 ONX65547:ONX65638 OXT65547:OXT65638 PHP65547:PHP65638 PRL65547:PRL65638 QBH65547:QBH65638 QLD65547:QLD65638 QUZ65547:QUZ65638 REV65547:REV65638 ROR65547:ROR65638 RYN65547:RYN65638 SIJ65547:SIJ65638 SSF65547:SSF65638 TCB65547:TCB65638 TLX65547:TLX65638 TVT65547:TVT65638 UFP65547:UFP65638 UPL65547:UPL65638 UZH65547:UZH65638 VJD65547:VJD65638 VSZ65547:VSZ65638 WCV65547:WCV65638 WMR65547:WMR65638 WWN65547:WWN65638 AF131083:AF131174 KB131083:KB131174 TX131083:TX131174 ADT131083:ADT131174 ANP131083:ANP131174 AXL131083:AXL131174 BHH131083:BHH131174 BRD131083:BRD131174 CAZ131083:CAZ131174 CKV131083:CKV131174 CUR131083:CUR131174 DEN131083:DEN131174 DOJ131083:DOJ131174 DYF131083:DYF131174 EIB131083:EIB131174 ERX131083:ERX131174 FBT131083:FBT131174 FLP131083:FLP131174 FVL131083:FVL131174 GFH131083:GFH131174 GPD131083:GPD131174 GYZ131083:GYZ131174 HIV131083:HIV131174 HSR131083:HSR131174 ICN131083:ICN131174 IMJ131083:IMJ131174 IWF131083:IWF131174 JGB131083:JGB131174 JPX131083:JPX131174 JZT131083:JZT131174 KJP131083:KJP131174 KTL131083:KTL131174 LDH131083:LDH131174 LND131083:LND131174 LWZ131083:LWZ131174 MGV131083:MGV131174 MQR131083:MQR131174 NAN131083:NAN131174 NKJ131083:NKJ131174 NUF131083:NUF131174 OEB131083:OEB131174 ONX131083:ONX131174 OXT131083:OXT131174 PHP131083:PHP131174 PRL131083:PRL131174 QBH131083:QBH131174 QLD131083:QLD131174 QUZ131083:QUZ131174 REV131083:REV131174 ROR131083:ROR131174 RYN131083:RYN131174 SIJ131083:SIJ131174 SSF131083:SSF131174 TCB131083:TCB131174 TLX131083:TLX131174 TVT131083:TVT131174 UFP131083:UFP131174 UPL131083:UPL131174 UZH131083:UZH131174 VJD131083:VJD131174 VSZ131083:VSZ131174 WCV131083:WCV131174 WMR131083:WMR131174 WWN131083:WWN131174 AF196619:AF196710 KB196619:KB196710 TX196619:TX196710 ADT196619:ADT196710 ANP196619:ANP196710 AXL196619:AXL196710 BHH196619:BHH196710 BRD196619:BRD196710 CAZ196619:CAZ196710 CKV196619:CKV196710 CUR196619:CUR196710 DEN196619:DEN196710 DOJ196619:DOJ196710 DYF196619:DYF196710 EIB196619:EIB196710 ERX196619:ERX196710 FBT196619:FBT196710 FLP196619:FLP196710 FVL196619:FVL196710 GFH196619:GFH196710 GPD196619:GPD196710 GYZ196619:GYZ196710 HIV196619:HIV196710 HSR196619:HSR196710 ICN196619:ICN196710 IMJ196619:IMJ196710 IWF196619:IWF196710 JGB196619:JGB196710 JPX196619:JPX196710 JZT196619:JZT196710 KJP196619:KJP196710 KTL196619:KTL196710 LDH196619:LDH196710 LND196619:LND196710 LWZ196619:LWZ196710 MGV196619:MGV196710 MQR196619:MQR196710 NAN196619:NAN196710 NKJ196619:NKJ196710 NUF196619:NUF196710 OEB196619:OEB196710 ONX196619:ONX196710 OXT196619:OXT196710 PHP196619:PHP196710 PRL196619:PRL196710 QBH196619:QBH196710 QLD196619:QLD196710 QUZ196619:QUZ196710 REV196619:REV196710 ROR196619:ROR196710 RYN196619:RYN196710 SIJ196619:SIJ196710 SSF196619:SSF196710 TCB196619:TCB196710 TLX196619:TLX196710 TVT196619:TVT196710 UFP196619:UFP196710 UPL196619:UPL196710 UZH196619:UZH196710 VJD196619:VJD196710 VSZ196619:VSZ196710 WCV196619:WCV196710 WMR196619:WMR196710 WWN196619:WWN196710 AF262155:AF262246 KB262155:KB262246 TX262155:TX262246 ADT262155:ADT262246 ANP262155:ANP262246 AXL262155:AXL262246 BHH262155:BHH262246 BRD262155:BRD262246 CAZ262155:CAZ262246 CKV262155:CKV262246 CUR262155:CUR262246 DEN262155:DEN262246 DOJ262155:DOJ262246 DYF262155:DYF262246 EIB262155:EIB262246 ERX262155:ERX262246 FBT262155:FBT262246 FLP262155:FLP262246 FVL262155:FVL262246 GFH262155:GFH262246 GPD262155:GPD262246 GYZ262155:GYZ262246 HIV262155:HIV262246 HSR262155:HSR262246 ICN262155:ICN262246 IMJ262155:IMJ262246 IWF262155:IWF262246 JGB262155:JGB262246 JPX262155:JPX262246 JZT262155:JZT262246 KJP262155:KJP262246 KTL262155:KTL262246 LDH262155:LDH262246 LND262155:LND262246 LWZ262155:LWZ262246 MGV262155:MGV262246 MQR262155:MQR262246 NAN262155:NAN262246 NKJ262155:NKJ262246 NUF262155:NUF262246 OEB262155:OEB262246 ONX262155:ONX262246 OXT262155:OXT262246 PHP262155:PHP262246 PRL262155:PRL262246 QBH262155:QBH262246 QLD262155:QLD262246 QUZ262155:QUZ262246 REV262155:REV262246 ROR262155:ROR262246 RYN262155:RYN262246 SIJ262155:SIJ262246 SSF262155:SSF262246 TCB262155:TCB262246 TLX262155:TLX262246 TVT262155:TVT262246 UFP262155:UFP262246 UPL262155:UPL262246 UZH262155:UZH262246 VJD262155:VJD262246 VSZ262155:VSZ262246 WCV262155:WCV262246 WMR262155:WMR262246 WWN262155:WWN262246 AF327691:AF327782 KB327691:KB327782 TX327691:TX327782 ADT327691:ADT327782 ANP327691:ANP327782 AXL327691:AXL327782 BHH327691:BHH327782 BRD327691:BRD327782 CAZ327691:CAZ327782 CKV327691:CKV327782 CUR327691:CUR327782 DEN327691:DEN327782 DOJ327691:DOJ327782 DYF327691:DYF327782 EIB327691:EIB327782 ERX327691:ERX327782 FBT327691:FBT327782 FLP327691:FLP327782 FVL327691:FVL327782 GFH327691:GFH327782 GPD327691:GPD327782 GYZ327691:GYZ327782 HIV327691:HIV327782 HSR327691:HSR327782 ICN327691:ICN327782 IMJ327691:IMJ327782 IWF327691:IWF327782 JGB327691:JGB327782 JPX327691:JPX327782 JZT327691:JZT327782 KJP327691:KJP327782 KTL327691:KTL327782 LDH327691:LDH327782 LND327691:LND327782 LWZ327691:LWZ327782 MGV327691:MGV327782 MQR327691:MQR327782 NAN327691:NAN327782 NKJ327691:NKJ327782 NUF327691:NUF327782 OEB327691:OEB327782 ONX327691:ONX327782 OXT327691:OXT327782 PHP327691:PHP327782 PRL327691:PRL327782 QBH327691:QBH327782 QLD327691:QLD327782 QUZ327691:QUZ327782 REV327691:REV327782 ROR327691:ROR327782 RYN327691:RYN327782 SIJ327691:SIJ327782 SSF327691:SSF327782 TCB327691:TCB327782 TLX327691:TLX327782 TVT327691:TVT327782 UFP327691:UFP327782 UPL327691:UPL327782 UZH327691:UZH327782 VJD327691:VJD327782 VSZ327691:VSZ327782 WCV327691:WCV327782 WMR327691:WMR327782 WWN327691:WWN327782 AF393227:AF393318 KB393227:KB393318 TX393227:TX393318 ADT393227:ADT393318 ANP393227:ANP393318 AXL393227:AXL393318 BHH393227:BHH393318 BRD393227:BRD393318 CAZ393227:CAZ393318 CKV393227:CKV393318 CUR393227:CUR393318 DEN393227:DEN393318 DOJ393227:DOJ393318 DYF393227:DYF393318 EIB393227:EIB393318 ERX393227:ERX393318 FBT393227:FBT393318 FLP393227:FLP393318 FVL393227:FVL393318 GFH393227:GFH393318 GPD393227:GPD393318 GYZ393227:GYZ393318 HIV393227:HIV393318 HSR393227:HSR393318 ICN393227:ICN393318 IMJ393227:IMJ393318 IWF393227:IWF393318 JGB393227:JGB393318 JPX393227:JPX393318 JZT393227:JZT393318 KJP393227:KJP393318 KTL393227:KTL393318 LDH393227:LDH393318 LND393227:LND393318 LWZ393227:LWZ393318 MGV393227:MGV393318 MQR393227:MQR393318 NAN393227:NAN393318 NKJ393227:NKJ393318 NUF393227:NUF393318 OEB393227:OEB393318 ONX393227:ONX393318 OXT393227:OXT393318 PHP393227:PHP393318 PRL393227:PRL393318 QBH393227:QBH393318 QLD393227:QLD393318 QUZ393227:QUZ393318 REV393227:REV393318 ROR393227:ROR393318 RYN393227:RYN393318 SIJ393227:SIJ393318 SSF393227:SSF393318 TCB393227:TCB393318 TLX393227:TLX393318 TVT393227:TVT393318 UFP393227:UFP393318 UPL393227:UPL393318 UZH393227:UZH393318 VJD393227:VJD393318 VSZ393227:VSZ393318 WCV393227:WCV393318 WMR393227:WMR393318 WWN393227:WWN393318 AF458763:AF458854 KB458763:KB458854 TX458763:TX458854 ADT458763:ADT458854 ANP458763:ANP458854 AXL458763:AXL458854 BHH458763:BHH458854 BRD458763:BRD458854 CAZ458763:CAZ458854 CKV458763:CKV458854 CUR458763:CUR458854 DEN458763:DEN458854 DOJ458763:DOJ458854 DYF458763:DYF458854 EIB458763:EIB458854 ERX458763:ERX458854 FBT458763:FBT458854 FLP458763:FLP458854 FVL458763:FVL458854 GFH458763:GFH458854 GPD458763:GPD458854 GYZ458763:GYZ458854 HIV458763:HIV458854 HSR458763:HSR458854 ICN458763:ICN458854 IMJ458763:IMJ458854 IWF458763:IWF458854 JGB458763:JGB458854 JPX458763:JPX458854 JZT458763:JZT458854 KJP458763:KJP458854 KTL458763:KTL458854 LDH458763:LDH458854 LND458763:LND458854 LWZ458763:LWZ458854 MGV458763:MGV458854 MQR458763:MQR458854 NAN458763:NAN458854 NKJ458763:NKJ458854 NUF458763:NUF458854 OEB458763:OEB458854 ONX458763:ONX458854 OXT458763:OXT458854 PHP458763:PHP458854 PRL458763:PRL458854 QBH458763:QBH458854 QLD458763:QLD458854 QUZ458763:QUZ458854 REV458763:REV458854 ROR458763:ROR458854 RYN458763:RYN458854 SIJ458763:SIJ458854 SSF458763:SSF458854 TCB458763:TCB458854 TLX458763:TLX458854 TVT458763:TVT458854 UFP458763:UFP458854 UPL458763:UPL458854 UZH458763:UZH458854 VJD458763:VJD458854 VSZ458763:VSZ458854 WCV458763:WCV458854 WMR458763:WMR458854 WWN458763:WWN458854 AF524299:AF524390 KB524299:KB524390 TX524299:TX524390 ADT524299:ADT524390 ANP524299:ANP524390 AXL524299:AXL524390 BHH524299:BHH524390 BRD524299:BRD524390 CAZ524299:CAZ524390 CKV524299:CKV524390 CUR524299:CUR524390 DEN524299:DEN524390 DOJ524299:DOJ524390 DYF524299:DYF524390 EIB524299:EIB524390 ERX524299:ERX524390 FBT524299:FBT524390 FLP524299:FLP524390 FVL524299:FVL524390 GFH524299:GFH524390 GPD524299:GPD524390 GYZ524299:GYZ524390 HIV524299:HIV524390 HSR524299:HSR524390 ICN524299:ICN524390 IMJ524299:IMJ524390 IWF524299:IWF524390 JGB524299:JGB524390 JPX524299:JPX524390 JZT524299:JZT524390 KJP524299:KJP524390 KTL524299:KTL524390 LDH524299:LDH524390 LND524299:LND524390 LWZ524299:LWZ524390 MGV524299:MGV524390 MQR524299:MQR524390 NAN524299:NAN524390 NKJ524299:NKJ524390 NUF524299:NUF524390 OEB524299:OEB524390 ONX524299:ONX524390 OXT524299:OXT524390 PHP524299:PHP524390 PRL524299:PRL524390 QBH524299:QBH524390 QLD524299:QLD524390 QUZ524299:QUZ524390 REV524299:REV524390 ROR524299:ROR524390 RYN524299:RYN524390 SIJ524299:SIJ524390 SSF524299:SSF524390 TCB524299:TCB524390 TLX524299:TLX524390 TVT524299:TVT524390 UFP524299:UFP524390 UPL524299:UPL524390 UZH524299:UZH524390 VJD524299:VJD524390 VSZ524299:VSZ524390 WCV524299:WCV524390 WMR524299:WMR524390 WWN524299:WWN524390 AF589835:AF589926 KB589835:KB589926 TX589835:TX589926 ADT589835:ADT589926 ANP589835:ANP589926 AXL589835:AXL589926 BHH589835:BHH589926 BRD589835:BRD589926 CAZ589835:CAZ589926 CKV589835:CKV589926 CUR589835:CUR589926 DEN589835:DEN589926 DOJ589835:DOJ589926 DYF589835:DYF589926 EIB589835:EIB589926 ERX589835:ERX589926 FBT589835:FBT589926 FLP589835:FLP589926 FVL589835:FVL589926 GFH589835:GFH589926 GPD589835:GPD589926 GYZ589835:GYZ589926 HIV589835:HIV589926 HSR589835:HSR589926 ICN589835:ICN589926 IMJ589835:IMJ589926 IWF589835:IWF589926 JGB589835:JGB589926 JPX589835:JPX589926 JZT589835:JZT589926 KJP589835:KJP589926 KTL589835:KTL589926 LDH589835:LDH589926 LND589835:LND589926 LWZ589835:LWZ589926 MGV589835:MGV589926 MQR589835:MQR589926 NAN589835:NAN589926 NKJ589835:NKJ589926 NUF589835:NUF589926 OEB589835:OEB589926 ONX589835:ONX589926 OXT589835:OXT589926 PHP589835:PHP589926 PRL589835:PRL589926 QBH589835:QBH589926 QLD589835:QLD589926 QUZ589835:QUZ589926 REV589835:REV589926 ROR589835:ROR589926 RYN589835:RYN589926 SIJ589835:SIJ589926 SSF589835:SSF589926 TCB589835:TCB589926 TLX589835:TLX589926 TVT589835:TVT589926 UFP589835:UFP589926 UPL589835:UPL589926 UZH589835:UZH589926 VJD589835:VJD589926 VSZ589835:VSZ589926 WCV589835:WCV589926 WMR589835:WMR589926 WWN589835:WWN589926 AF655371:AF655462 KB655371:KB655462 TX655371:TX655462 ADT655371:ADT655462 ANP655371:ANP655462 AXL655371:AXL655462 BHH655371:BHH655462 BRD655371:BRD655462 CAZ655371:CAZ655462 CKV655371:CKV655462 CUR655371:CUR655462 DEN655371:DEN655462 DOJ655371:DOJ655462 DYF655371:DYF655462 EIB655371:EIB655462 ERX655371:ERX655462 FBT655371:FBT655462 FLP655371:FLP655462 FVL655371:FVL655462 GFH655371:GFH655462 GPD655371:GPD655462 GYZ655371:GYZ655462 HIV655371:HIV655462 HSR655371:HSR655462 ICN655371:ICN655462 IMJ655371:IMJ655462 IWF655371:IWF655462 JGB655371:JGB655462 JPX655371:JPX655462 JZT655371:JZT655462 KJP655371:KJP655462 KTL655371:KTL655462 LDH655371:LDH655462 LND655371:LND655462 LWZ655371:LWZ655462 MGV655371:MGV655462 MQR655371:MQR655462 NAN655371:NAN655462 NKJ655371:NKJ655462 NUF655371:NUF655462 OEB655371:OEB655462 ONX655371:ONX655462 OXT655371:OXT655462 PHP655371:PHP655462 PRL655371:PRL655462 QBH655371:QBH655462 QLD655371:QLD655462 QUZ655371:QUZ655462 REV655371:REV655462 ROR655371:ROR655462 RYN655371:RYN655462 SIJ655371:SIJ655462 SSF655371:SSF655462 TCB655371:TCB655462 TLX655371:TLX655462 TVT655371:TVT655462 UFP655371:UFP655462 UPL655371:UPL655462 UZH655371:UZH655462 VJD655371:VJD655462 VSZ655371:VSZ655462 WCV655371:WCV655462 WMR655371:WMR655462 WWN655371:WWN655462 AF720907:AF720998 KB720907:KB720998 TX720907:TX720998 ADT720907:ADT720998 ANP720907:ANP720998 AXL720907:AXL720998 BHH720907:BHH720998 BRD720907:BRD720998 CAZ720907:CAZ720998 CKV720907:CKV720998 CUR720907:CUR720998 DEN720907:DEN720998 DOJ720907:DOJ720998 DYF720907:DYF720998 EIB720907:EIB720998 ERX720907:ERX720998 FBT720907:FBT720998 FLP720907:FLP720998 FVL720907:FVL720998 GFH720907:GFH720998 GPD720907:GPD720998 GYZ720907:GYZ720998 HIV720907:HIV720998 HSR720907:HSR720998 ICN720907:ICN720998 IMJ720907:IMJ720998 IWF720907:IWF720998 JGB720907:JGB720998 JPX720907:JPX720998 JZT720907:JZT720998 KJP720907:KJP720998 KTL720907:KTL720998 LDH720907:LDH720998 LND720907:LND720998 LWZ720907:LWZ720998 MGV720907:MGV720998 MQR720907:MQR720998 NAN720907:NAN720998 NKJ720907:NKJ720998 NUF720907:NUF720998 OEB720907:OEB720998 ONX720907:ONX720998 OXT720907:OXT720998 PHP720907:PHP720998 PRL720907:PRL720998 QBH720907:QBH720998 QLD720907:QLD720998 QUZ720907:QUZ720998 REV720907:REV720998 ROR720907:ROR720998 RYN720907:RYN720998 SIJ720907:SIJ720998 SSF720907:SSF720998 TCB720907:TCB720998 TLX720907:TLX720998 TVT720907:TVT720998 UFP720907:UFP720998 UPL720907:UPL720998 UZH720907:UZH720998 VJD720907:VJD720998 VSZ720907:VSZ720998 WCV720907:WCV720998 WMR720907:WMR720998 WWN720907:WWN720998 AF786443:AF786534 KB786443:KB786534 TX786443:TX786534 ADT786443:ADT786534 ANP786443:ANP786534 AXL786443:AXL786534 BHH786443:BHH786534 BRD786443:BRD786534 CAZ786443:CAZ786534 CKV786443:CKV786534 CUR786443:CUR786534 DEN786443:DEN786534 DOJ786443:DOJ786534 DYF786443:DYF786534 EIB786443:EIB786534 ERX786443:ERX786534 FBT786443:FBT786534 FLP786443:FLP786534 FVL786443:FVL786534 GFH786443:GFH786534 GPD786443:GPD786534 GYZ786443:GYZ786534 HIV786443:HIV786534 HSR786443:HSR786534 ICN786443:ICN786534 IMJ786443:IMJ786534 IWF786443:IWF786534 JGB786443:JGB786534 JPX786443:JPX786534 JZT786443:JZT786534 KJP786443:KJP786534 KTL786443:KTL786534 LDH786443:LDH786534 LND786443:LND786534 LWZ786443:LWZ786534 MGV786443:MGV786534 MQR786443:MQR786534 NAN786443:NAN786534 NKJ786443:NKJ786534 NUF786443:NUF786534 OEB786443:OEB786534 ONX786443:ONX786534 OXT786443:OXT786534 PHP786443:PHP786534 PRL786443:PRL786534 QBH786443:QBH786534 QLD786443:QLD786534 QUZ786443:QUZ786534 REV786443:REV786534 ROR786443:ROR786534 RYN786443:RYN786534 SIJ786443:SIJ786534 SSF786443:SSF786534 TCB786443:TCB786534 TLX786443:TLX786534 TVT786443:TVT786534 UFP786443:UFP786534 UPL786443:UPL786534 UZH786443:UZH786534 VJD786443:VJD786534 VSZ786443:VSZ786534 WCV786443:WCV786534 WMR786443:WMR786534 WWN786443:WWN786534 AF851979:AF852070 KB851979:KB852070 TX851979:TX852070 ADT851979:ADT852070 ANP851979:ANP852070 AXL851979:AXL852070 BHH851979:BHH852070 BRD851979:BRD852070 CAZ851979:CAZ852070 CKV851979:CKV852070 CUR851979:CUR852070 DEN851979:DEN852070 DOJ851979:DOJ852070 DYF851979:DYF852070 EIB851979:EIB852070 ERX851979:ERX852070 FBT851979:FBT852070 FLP851979:FLP852070 FVL851979:FVL852070 GFH851979:GFH852070 GPD851979:GPD852070 GYZ851979:GYZ852070 HIV851979:HIV852070 HSR851979:HSR852070 ICN851979:ICN852070 IMJ851979:IMJ852070 IWF851979:IWF852070 JGB851979:JGB852070 JPX851979:JPX852070 JZT851979:JZT852070 KJP851979:KJP852070 KTL851979:KTL852070 LDH851979:LDH852070 LND851979:LND852070 LWZ851979:LWZ852070 MGV851979:MGV852070 MQR851979:MQR852070 NAN851979:NAN852070 NKJ851979:NKJ852070 NUF851979:NUF852070 OEB851979:OEB852070 ONX851979:ONX852070 OXT851979:OXT852070 PHP851979:PHP852070 PRL851979:PRL852070 QBH851979:QBH852070 QLD851979:QLD852070 QUZ851979:QUZ852070 REV851979:REV852070 ROR851979:ROR852070 RYN851979:RYN852070 SIJ851979:SIJ852070 SSF851979:SSF852070 TCB851979:TCB852070 TLX851979:TLX852070 TVT851979:TVT852070 UFP851979:UFP852070 UPL851979:UPL852070 UZH851979:UZH852070 VJD851979:VJD852070 VSZ851979:VSZ852070 WCV851979:WCV852070 WMR851979:WMR852070 WWN851979:WWN852070 AF917515:AF917606 KB917515:KB917606 TX917515:TX917606 ADT917515:ADT917606 ANP917515:ANP917606 AXL917515:AXL917606 BHH917515:BHH917606 BRD917515:BRD917606 CAZ917515:CAZ917606 CKV917515:CKV917606 CUR917515:CUR917606 DEN917515:DEN917606 DOJ917515:DOJ917606 DYF917515:DYF917606 EIB917515:EIB917606 ERX917515:ERX917606 FBT917515:FBT917606 FLP917515:FLP917606 FVL917515:FVL917606 GFH917515:GFH917606 GPD917515:GPD917606 GYZ917515:GYZ917606 HIV917515:HIV917606 HSR917515:HSR917606 ICN917515:ICN917606 IMJ917515:IMJ917606 IWF917515:IWF917606 JGB917515:JGB917606 JPX917515:JPX917606 JZT917515:JZT917606 KJP917515:KJP917606 KTL917515:KTL917606 LDH917515:LDH917606 LND917515:LND917606 LWZ917515:LWZ917606 MGV917515:MGV917606 MQR917515:MQR917606 NAN917515:NAN917606 NKJ917515:NKJ917606 NUF917515:NUF917606 OEB917515:OEB917606 ONX917515:ONX917606 OXT917515:OXT917606 PHP917515:PHP917606 PRL917515:PRL917606 QBH917515:QBH917606 QLD917515:QLD917606 QUZ917515:QUZ917606 REV917515:REV917606 ROR917515:ROR917606 RYN917515:RYN917606 SIJ917515:SIJ917606 SSF917515:SSF917606 TCB917515:TCB917606 TLX917515:TLX917606 TVT917515:TVT917606 UFP917515:UFP917606 UPL917515:UPL917606 UZH917515:UZH917606 VJD917515:VJD917606 VSZ917515:VSZ917606 WCV917515:WCV917606 WMR917515:WMR917606 WWN917515:WWN917606 AF983051:AF983142 KB983051:KB983142 TX983051:TX983142 ADT983051:ADT983142 ANP983051:ANP983142 AXL983051:AXL983142 BHH983051:BHH983142 BRD983051:BRD983142 CAZ983051:CAZ983142 CKV983051:CKV983142 CUR983051:CUR983142 DEN983051:DEN983142 DOJ983051:DOJ983142 DYF983051:DYF983142 EIB983051:EIB983142 ERX983051:ERX983142 FBT983051:FBT983142 FLP983051:FLP983142 FVL983051:FVL983142 GFH983051:GFH983142 GPD983051:GPD983142 GYZ983051:GYZ983142 HIV983051:HIV983142 HSR983051:HSR983142 ICN983051:ICN983142 IMJ983051:IMJ983142 IWF983051:IWF983142 JGB983051:JGB983142 JPX983051:JPX983142 JZT983051:JZT983142 KJP983051:KJP983142 KTL983051:KTL983142 LDH983051:LDH983142 LND983051:LND983142 LWZ983051:LWZ983142 MGV983051:MGV983142 MQR983051:MQR983142 NAN983051:NAN983142 NKJ983051:NKJ983142 NUF983051:NUF983142 OEB983051:OEB983142 ONX983051:ONX983142 OXT983051:OXT983142 PHP983051:PHP983142 PRL983051:PRL983142 QBH983051:QBH983142 QLD983051:QLD983142 QUZ983051:QUZ983142 REV983051:REV983142 ROR983051:ROR983142 RYN983051:RYN983142 SIJ983051:SIJ983142 SSF983051:SSF983142 TCB983051:TCB983142 TLX983051:TLX983142 TVT983051:TVT983142 UFP983051:UFP983142 UPL983051:UPL983142 UZH983051:UZH983142 VJD983051:VJD983142 VSZ983051:VSZ983142 WCV983051:WCV983142 WMR983051:WMR983142 WWN983051:WWN983142 AL11:AL102 KH11:KH102 UD11:UD102 ADZ11:ADZ102 ANV11:ANV102 AXR11:AXR102 BHN11:BHN102 BRJ11:BRJ102 CBF11:CBF102 CLB11:CLB102 CUX11:CUX102 DET11:DET102 DOP11:DOP102 DYL11:DYL102 EIH11:EIH102 ESD11:ESD102 FBZ11:FBZ102 FLV11:FLV102 FVR11:FVR102 GFN11:GFN102 GPJ11:GPJ102 GZF11:GZF102 HJB11:HJB102 HSX11:HSX102 ICT11:ICT102 IMP11:IMP102 IWL11:IWL102 JGH11:JGH102 JQD11:JQD102 JZZ11:JZZ102 KJV11:KJV102 KTR11:KTR102 LDN11:LDN102 LNJ11:LNJ102 LXF11:LXF102 MHB11:MHB102 MQX11:MQX102 NAT11:NAT102 NKP11:NKP102 NUL11:NUL102 OEH11:OEH102 OOD11:OOD102 OXZ11:OXZ102 PHV11:PHV102 PRR11:PRR102 QBN11:QBN102 QLJ11:QLJ102 QVF11:QVF102 RFB11:RFB102 ROX11:ROX102 RYT11:RYT102 SIP11:SIP102 SSL11:SSL102 TCH11:TCH102 TMD11:TMD102 TVZ11:TVZ102 UFV11:UFV102 UPR11:UPR102 UZN11:UZN102 VJJ11:VJJ102 VTF11:VTF102 WDB11:WDB102 WMX11:WMX102 WWT11:WWT102 AL65547:AL65638 KH65547:KH65638 UD65547:UD65638 ADZ65547:ADZ65638 ANV65547:ANV65638 AXR65547:AXR65638 BHN65547:BHN65638 BRJ65547:BRJ65638 CBF65547:CBF65638 CLB65547:CLB65638 CUX65547:CUX65638 DET65547:DET65638 DOP65547:DOP65638 DYL65547:DYL65638 EIH65547:EIH65638 ESD65547:ESD65638 FBZ65547:FBZ65638 FLV65547:FLV65638 FVR65547:FVR65638 GFN65547:GFN65638 GPJ65547:GPJ65638 GZF65547:GZF65638 HJB65547:HJB65638 HSX65547:HSX65638 ICT65547:ICT65638 IMP65547:IMP65638 IWL65547:IWL65638 JGH65547:JGH65638 JQD65547:JQD65638 JZZ65547:JZZ65638 KJV65547:KJV65638 KTR65547:KTR65638 LDN65547:LDN65638 LNJ65547:LNJ65638 LXF65547:LXF65638 MHB65547:MHB65638 MQX65547:MQX65638 NAT65547:NAT65638 NKP65547:NKP65638 NUL65547:NUL65638 OEH65547:OEH65638 OOD65547:OOD65638 OXZ65547:OXZ65638 PHV65547:PHV65638 PRR65547:PRR65638 QBN65547:QBN65638 QLJ65547:QLJ65638 QVF65547:QVF65638 RFB65547:RFB65638 ROX65547:ROX65638 RYT65547:RYT65638 SIP65547:SIP65638 SSL65547:SSL65638 TCH65547:TCH65638 TMD65547:TMD65638 TVZ65547:TVZ65638 UFV65547:UFV65638 UPR65547:UPR65638 UZN65547:UZN65638 VJJ65547:VJJ65638 VTF65547:VTF65638 WDB65547:WDB65638 WMX65547:WMX65638 WWT65547:WWT65638 AL131083:AL131174 KH131083:KH131174 UD131083:UD131174 ADZ131083:ADZ131174 ANV131083:ANV131174 AXR131083:AXR131174 BHN131083:BHN131174 BRJ131083:BRJ131174 CBF131083:CBF131174 CLB131083:CLB131174 CUX131083:CUX131174 DET131083:DET131174 DOP131083:DOP131174 DYL131083:DYL131174 EIH131083:EIH131174 ESD131083:ESD131174 FBZ131083:FBZ131174 FLV131083:FLV131174 FVR131083:FVR131174 GFN131083:GFN131174 GPJ131083:GPJ131174 GZF131083:GZF131174 HJB131083:HJB131174 HSX131083:HSX131174 ICT131083:ICT131174 IMP131083:IMP131174 IWL131083:IWL131174 JGH131083:JGH131174 JQD131083:JQD131174 JZZ131083:JZZ131174 KJV131083:KJV131174 KTR131083:KTR131174 LDN131083:LDN131174 LNJ131083:LNJ131174 LXF131083:LXF131174 MHB131083:MHB131174 MQX131083:MQX131174 NAT131083:NAT131174 NKP131083:NKP131174 NUL131083:NUL131174 OEH131083:OEH131174 OOD131083:OOD131174 OXZ131083:OXZ131174 PHV131083:PHV131174 PRR131083:PRR131174 QBN131083:QBN131174 QLJ131083:QLJ131174 QVF131083:QVF131174 RFB131083:RFB131174 ROX131083:ROX131174 RYT131083:RYT131174 SIP131083:SIP131174 SSL131083:SSL131174 TCH131083:TCH131174 TMD131083:TMD131174 TVZ131083:TVZ131174 UFV131083:UFV131174 UPR131083:UPR131174 UZN131083:UZN131174 VJJ131083:VJJ131174 VTF131083:VTF131174 WDB131083:WDB131174 WMX131083:WMX131174 WWT131083:WWT131174 AL196619:AL196710 KH196619:KH196710 UD196619:UD196710 ADZ196619:ADZ196710 ANV196619:ANV196710 AXR196619:AXR196710 BHN196619:BHN196710 BRJ196619:BRJ196710 CBF196619:CBF196710 CLB196619:CLB196710 CUX196619:CUX196710 DET196619:DET196710 DOP196619:DOP196710 DYL196619:DYL196710 EIH196619:EIH196710 ESD196619:ESD196710 FBZ196619:FBZ196710 FLV196619:FLV196710 FVR196619:FVR196710 GFN196619:GFN196710 GPJ196619:GPJ196710 GZF196619:GZF196710 HJB196619:HJB196710 HSX196619:HSX196710 ICT196619:ICT196710 IMP196619:IMP196710 IWL196619:IWL196710 JGH196619:JGH196710 JQD196619:JQD196710 JZZ196619:JZZ196710 KJV196619:KJV196710 KTR196619:KTR196710 LDN196619:LDN196710 LNJ196619:LNJ196710 LXF196619:LXF196710 MHB196619:MHB196710 MQX196619:MQX196710 NAT196619:NAT196710 NKP196619:NKP196710 NUL196619:NUL196710 OEH196619:OEH196710 OOD196619:OOD196710 OXZ196619:OXZ196710 PHV196619:PHV196710 PRR196619:PRR196710 QBN196619:QBN196710 QLJ196619:QLJ196710 QVF196619:QVF196710 RFB196619:RFB196710 ROX196619:ROX196710 RYT196619:RYT196710 SIP196619:SIP196710 SSL196619:SSL196710 TCH196619:TCH196710 TMD196619:TMD196710 TVZ196619:TVZ196710 UFV196619:UFV196710 UPR196619:UPR196710 UZN196619:UZN196710 VJJ196619:VJJ196710 VTF196619:VTF196710 WDB196619:WDB196710 WMX196619:WMX196710 WWT196619:WWT196710 AL262155:AL262246 KH262155:KH262246 UD262155:UD262246 ADZ262155:ADZ262246 ANV262155:ANV262246 AXR262155:AXR262246 BHN262155:BHN262246 BRJ262155:BRJ262246 CBF262155:CBF262246 CLB262155:CLB262246 CUX262155:CUX262246 DET262155:DET262246 DOP262155:DOP262246 DYL262155:DYL262246 EIH262155:EIH262246 ESD262155:ESD262246 FBZ262155:FBZ262246 FLV262155:FLV262246 FVR262155:FVR262246 GFN262155:GFN262246 GPJ262155:GPJ262246 GZF262155:GZF262246 HJB262155:HJB262246 HSX262155:HSX262246 ICT262155:ICT262246 IMP262155:IMP262246 IWL262155:IWL262246 JGH262155:JGH262246 JQD262155:JQD262246 JZZ262155:JZZ262246 KJV262155:KJV262246 KTR262155:KTR262246 LDN262155:LDN262246 LNJ262155:LNJ262246 LXF262155:LXF262246 MHB262155:MHB262246 MQX262155:MQX262246 NAT262155:NAT262246 NKP262155:NKP262246 NUL262155:NUL262246 OEH262155:OEH262246 OOD262155:OOD262246 OXZ262155:OXZ262246 PHV262155:PHV262246 PRR262155:PRR262246 QBN262155:QBN262246 QLJ262155:QLJ262246 QVF262155:QVF262246 RFB262155:RFB262246 ROX262155:ROX262246 RYT262155:RYT262246 SIP262155:SIP262246 SSL262155:SSL262246 TCH262155:TCH262246 TMD262155:TMD262246 TVZ262155:TVZ262246 UFV262155:UFV262246 UPR262155:UPR262246 UZN262155:UZN262246 VJJ262155:VJJ262246 VTF262155:VTF262246 WDB262155:WDB262246 WMX262155:WMX262246 WWT262155:WWT262246 AL327691:AL327782 KH327691:KH327782 UD327691:UD327782 ADZ327691:ADZ327782 ANV327691:ANV327782 AXR327691:AXR327782 BHN327691:BHN327782 BRJ327691:BRJ327782 CBF327691:CBF327782 CLB327691:CLB327782 CUX327691:CUX327782 DET327691:DET327782 DOP327691:DOP327782 DYL327691:DYL327782 EIH327691:EIH327782 ESD327691:ESD327782 FBZ327691:FBZ327782 FLV327691:FLV327782 FVR327691:FVR327782 GFN327691:GFN327782 GPJ327691:GPJ327782 GZF327691:GZF327782 HJB327691:HJB327782 HSX327691:HSX327782 ICT327691:ICT327782 IMP327691:IMP327782 IWL327691:IWL327782 JGH327691:JGH327782 JQD327691:JQD327782 JZZ327691:JZZ327782 KJV327691:KJV327782 KTR327691:KTR327782 LDN327691:LDN327782 LNJ327691:LNJ327782 LXF327691:LXF327782 MHB327691:MHB327782 MQX327691:MQX327782 NAT327691:NAT327782 NKP327691:NKP327782 NUL327691:NUL327782 OEH327691:OEH327782 OOD327691:OOD327782 OXZ327691:OXZ327782 PHV327691:PHV327782 PRR327691:PRR327782 QBN327691:QBN327782 QLJ327691:QLJ327782 QVF327691:QVF327782 RFB327691:RFB327782 ROX327691:ROX327782 RYT327691:RYT327782 SIP327691:SIP327782 SSL327691:SSL327782 TCH327691:TCH327782 TMD327691:TMD327782 TVZ327691:TVZ327782 UFV327691:UFV327782 UPR327691:UPR327782 UZN327691:UZN327782 VJJ327691:VJJ327782 VTF327691:VTF327782 WDB327691:WDB327782 WMX327691:WMX327782 WWT327691:WWT327782 AL393227:AL393318 KH393227:KH393318 UD393227:UD393318 ADZ393227:ADZ393318 ANV393227:ANV393318 AXR393227:AXR393318 BHN393227:BHN393318 BRJ393227:BRJ393318 CBF393227:CBF393318 CLB393227:CLB393318 CUX393227:CUX393318 DET393227:DET393318 DOP393227:DOP393318 DYL393227:DYL393318 EIH393227:EIH393318 ESD393227:ESD393318 FBZ393227:FBZ393318 FLV393227:FLV393318 FVR393227:FVR393318 GFN393227:GFN393318 GPJ393227:GPJ393318 GZF393227:GZF393318 HJB393227:HJB393318 HSX393227:HSX393318 ICT393227:ICT393318 IMP393227:IMP393318 IWL393227:IWL393318 JGH393227:JGH393318 JQD393227:JQD393318 JZZ393227:JZZ393318 KJV393227:KJV393318 KTR393227:KTR393318 LDN393227:LDN393318 LNJ393227:LNJ393318 LXF393227:LXF393318 MHB393227:MHB393318 MQX393227:MQX393318 NAT393227:NAT393318 NKP393227:NKP393318 NUL393227:NUL393318 OEH393227:OEH393318 OOD393227:OOD393318 OXZ393227:OXZ393318 PHV393227:PHV393318 PRR393227:PRR393318 QBN393227:QBN393318 QLJ393227:QLJ393318 QVF393227:QVF393318 RFB393227:RFB393318 ROX393227:ROX393318 RYT393227:RYT393318 SIP393227:SIP393318 SSL393227:SSL393318 TCH393227:TCH393318 TMD393227:TMD393318 TVZ393227:TVZ393318 UFV393227:UFV393318 UPR393227:UPR393318 UZN393227:UZN393318 VJJ393227:VJJ393318 VTF393227:VTF393318 WDB393227:WDB393318 WMX393227:WMX393318 WWT393227:WWT393318 AL458763:AL458854 KH458763:KH458854 UD458763:UD458854 ADZ458763:ADZ458854 ANV458763:ANV458854 AXR458763:AXR458854 BHN458763:BHN458854 BRJ458763:BRJ458854 CBF458763:CBF458854 CLB458763:CLB458854 CUX458763:CUX458854 DET458763:DET458854 DOP458763:DOP458854 DYL458763:DYL458854 EIH458763:EIH458854 ESD458763:ESD458854 FBZ458763:FBZ458854 FLV458763:FLV458854 FVR458763:FVR458854 GFN458763:GFN458854 GPJ458763:GPJ458854 GZF458763:GZF458854 HJB458763:HJB458854 HSX458763:HSX458854 ICT458763:ICT458854 IMP458763:IMP458854 IWL458763:IWL458854 JGH458763:JGH458854 JQD458763:JQD458854 JZZ458763:JZZ458854 KJV458763:KJV458854 KTR458763:KTR458854 LDN458763:LDN458854 LNJ458763:LNJ458854 LXF458763:LXF458854 MHB458763:MHB458854 MQX458763:MQX458854 NAT458763:NAT458854 NKP458763:NKP458854 NUL458763:NUL458854 OEH458763:OEH458854 OOD458763:OOD458854 OXZ458763:OXZ458854 PHV458763:PHV458854 PRR458763:PRR458854 QBN458763:QBN458854 QLJ458763:QLJ458854 QVF458763:QVF458854 RFB458763:RFB458854 ROX458763:ROX458854 RYT458763:RYT458854 SIP458763:SIP458854 SSL458763:SSL458854 TCH458763:TCH458854 TMD458763:TMD458854 TVZ458763:TVZ458854 UFV458763:UFV458854 UPR458763:UPR458854 UZN458763:UZN458854 VJJ458763:VJJ458854 VTF458763:VTF458854 WDB458763:WDB458854 WMX458763:WMX458854 WWT458763:WWT458854 AL524299:AL524390 KH524299:KH524390 UD524299:UD524390 ADZ524299:ADZ524390 ANV524299:ANV524390 AXR524299:AXR524390 BHN524299:BHN524390 BRJ524299:BRJ524390 CBF524299:CBF524390 CLB524299:CLB524390 CUX524299:CUX524390 DET524299:DET524390 DOP524299:DOP524390 DYL524299:DYL524390 EIH524299:EIH524390 ESD524299:ESD524390 FBZ524299:FBZ524390 FLV524299:FLV524390 FVR524299:FVR524390 GFN524299:GFN524390 GPJ524299:GPJ524390 GZF524299:GZF524390 HJB524299:HJB524390 HSX524299:HSX524390 ICT524299:ICT524390 IMP524299:IMP524390 IWL524299:IWL524390 JGH524299:JGH524390 JQD524299:JQD524390 JZZ524299:JZZ524390 KJV524299:KJV524390 KTR524299:KTR524390 LDN524299:LDN524390 LNJ524299:LNJ524390 LXF524299:LXF524390 MHB524299:MHB524390 MQX524299:MQX524390 NAT524299:NAT524390 NKP524299:NKP524390 NUL524299:NUL524390 OEH524299:OEH524390 OOD524299:OOD524390 OXZ524299:OXZ524390 PHV524299:PHV524390 PRR524299:PRR524390 QBN524299:QBN524390 QLJ524299:QLJ524390 QVF524299:QVF524390 RFB524299:RFB524390 ROX524299:ROX524390 RYT524299:RYT524390 SIP524299:SIP524390 SSL524299:SSL524390 TCH524299:TCH524390 TMD524299:TMD524390 TVZ524299:TVZ524390 UFV524299:UFV524390 UPR524299:UPR524390 UZN524299:UZN524390 VJJ524299:VJJ524390 VTF524299:VTF524390 WDB524299:WDB524390 WMX524299:WMX524390 WWT524299:WWT524390 AL589835:AL589926 KH589835:KH589926 UD589835:UD589926 ADZ589835:ADZ589926 ANV589835:ANV589926 AXR589835:AXR589926 BHN589835:BHN589926 BRJ589835:BRJ589926 CBF589835:CBF589926 CLB589835:CLB589926 CUX589835:CUX589926 DET589835:DET589926 DOP589835:DOP589926 DYL589835:DYL589926 EIH589835:EIH589926 ESD589835:ESD589926 FBZ589835:FBZ589926 FLV589835:FLV589926 FVR589835:FVR589926 GFN589835:GFN589926 GPJ589835:GPJ589926 GZF589835:GZF589926 HJB589835:HJB589926 HSX589835:HSX589926 ICT589835:ICT589926 IMP589835:IMP589926 IWL589835:IWL589926 JGH589835:JGH589926 JQD589835:JQD589926 JZZ589835:JZZ589926 KJV589835:KJV589926 KTR589835:KTR589926 LDN589835:LDN589926 LNJ589835:LNJ589926 LXF589835:LXF589926 MHB589835:MHB589926 MQX589835:MQX589926 NAT589835:NAT589926 NKP589835:NKP589926 NUL589835:NUL589926 OEH589835:OEH589926 OOD589835:OOD589926 OXZ589835:OXZ589926 PHV589835:PHV589926 PRR589835:PRR589926 QBN589835:QBN589926 QLJ589835:QLJ589926 QVF589835:QVF589926 RFB589835:RFB589926 ROX589835:ROX589926 RYT589835:RYT589926 SIP589835:SIP589926 SSL589835:SSL589926 TCH589835:TCH589926 TMD589835:TMD589926 TVZ589835:TVZ589926 UFV589835:UFV589926 UPR589835:UPR589926 UZN589835:UZN589926 VJJ589835:VJJ589926 VTF589835:VTF589926 WDB589835:WDB589926 WMX589835:WMX589926 WWT589835:WWT589926 AL655371:AL655462 KH655371:KH655462 UD655371:UD655462 ADZ655371:ADZ655462 ANV655371:ANV655462 AXR655371:AXR655462 BHN655371:BHN655462 BRJ655371:BRJ655462 CBF655371:CBF655462 CLB655371:CLB655462 CUX655371:CUX655462 DET655371:DET655462 DOP655371:DOP655462 DYL655371:DYL655462 EIH655371:EIH655462 ESD655371:ESD655462 FBZ655371:FBZ655462 FLV655371:FLV655462 FVR655371:FVR655462 GFN655371:GFN655462 GPJ655371:GPJ655462 GZF655371:GZF655462 HJB655371:HJB655462 HSX655371:HSX655462 ICT655371:ICT655462 IMP655371:IMP655462 IWL655371:IWL655462 JGH655371:JGH655462 JQD655371:JQD655462 JZZ655371:JZZ655462 KJV655371:KJV655462 KTR655371:KTR655462 LDN655371:LDN655462 LNJ655371:LNJ655462 LXF655371:LXF655462 MHB655371:MHB655462 MQX655371:MQX655462 NAT655371:NAT655462 NKP655371:NKP655462 NUL655371:NUL655462 OEH655371:OEH655462 OOD655371:OOD655462 OXZ655371:OXZ655462 PHV655371:PHV655462 PRR655371:PRR655462 QBN655371:QBN655462 QLJ655371:QLJ655462 QVF655371:QVF655462 RFB655371:RFB655462 ROX655371:ROX655462 RYT655371:RYT655462 SIP655371:SIP655462 SSL655371:SSL655462 TCH655371:TCH655462 TMD655371:TMD655462 TVZ655371:TVZ655462 UFV655371:UFV655462 UPR655371:UPR655462 UZN655371:UZN655462 VJJ655371:VJJ655462 VTF655371:VTF655462 WDB655371:WDB655462 WMX655371:WMX655462 WWT655371:WWT655462 AL720907:AL720998 KH720907:KH720998 UD720907:UD720998 ADZ720907:ADZ720998 ANV720907:ANV720998 AXR720907:AXR720998 BHN720907:BHN720998 BRJ720907:BRJ720998 CBF720907:CBF720998 CLB720907:CLB720998 CUX720907:CUX720998 DET720907:DET720998 DOP720907:DOP720998 DYL720907:DYL720998 EIH720907:EIH720998 ESD720907:ESD720998 FBZ720907:FBZ720998 FLV720907:FLV720998 FVR720907:FVR720998 GFN720907:GFN720998 GPJ720907:GPJ720998 GZF720907:GZF720998 HJB720907:HJB720998 HSX720907:HSX720998 ICT720907:ICT720998 IMP720907:IMP720998 IWL720907:IWL720998 JGH720907:JGH720998 JQD720907:JQD720998 JZZ720907:JZZ720998 KJV720907:KJV720998 KTR720907:KTR720998 LDN720907:LDN720998 LNJ720907:LNJ720998 LXF720907:LXF720998 MHB720907:MHB720998 MQX720907:MQX720998 NAT720907:NAT720998 NKP720907:NKP720998 NUL720907:NUL720998 OEH720907:OEH720998 OOD720907:OOD720998 OXZ720907:OXZ720998 PHV720907:PHV720998 PRR720907:PRR720998 QBN720907:QBN720998 QLJ720907:QLJ720998 QVF720907:QVF720998 RFB720907:RFB720998 ROX720907:ROX720998 RYT720907:RYT720998 SIP720907:SIP720998 SSL720907:SSL720998 TCH720907:TCH720998 TMD720907:TMD720998 TVZ720907:TVZ720998 UFV720907:UFV720998 UPR720907:UPR720998 UZN720907:UZN720998 VJJ720907:VJJ720998 VTF720907:VTF720998 WDB720907:WDB720998 WMX720907:WMX720998 WWT720907:WWT720998 AL786443:AL786534 KH786443:KH786534 UD786443:UD786534 ADZ786443:ADZ786534 ANV786443:ANV786534 AXR786443:AXR786534 BHN786443:BHN786534 BRJ786443:BRJ786534 CBF786443:CBF786534 CLB786443:CLB786534 CUX786443:CUX786534 DET786443:DET786534 DOP786443:DOP786534 DYL786443:DYL786534 EIH786443:EIH786534 ESD786443:ESD786534 FBZ786443:FBZ786534 FLV786443:FLV786534 FVR786443:FVR786534 GFN786443:GFN786534 GPJ786443:GPJ786534 GZF786443:GZF786534 HJB786443:HJB786534 HSX786443:HSX786534 ICT786443:ICT786534 IMP786443:IMP786534 IWL786443:IWL786534 JGH786443:JGH786534 JQD786443:JQD786534 JZZ786443:JZZ786534 KJV786443:KJV786534 KTR786443:KTR786534 LDN786443:LDN786534 LNJ786443:LNJ786534 LXF786443:LXF786534 MHB786443:MHB786534 MQX786443:MQX786534 NAT786443:NAT786534 NKP786443:NKP786534 NUL786443:NUL786534 OEH786443:OEH786534 OOD786443:OOD786534 OXZ786443:OXZ786534 PHV786443:PHV786534 PRR786443:PRR786534 QBN786443:QBN786534 QLJ786443:QLJ786534 QVF786443:QVF786534 RFB786443:RFB786534 ROX786443:ROX786534 RYT786443:RYT786534 SIP786443:SIP786534 SSL786443:SSL786534 TCH786443:TCH786534 TMD786443:TMD786534 TVZ786443:TVZ786534 UFV786443:UFV786534 UPR786443:UPR786534 UZN786443:UZN786534 VJJ786443:VJJ786534 VTF786443:VTF786534 WDB786443:WDB786534 WMX786443:WMX786534 WWT786443:WWT786534 AL851979:AL852070 KH851979:KH852070 UD851979:UD852070 ADZ851979:ADZ852070 ANV851979:ANV852070 AXR851979:AXR852070 BHN851979:BHN852070 BRJ851979:BRJ852070 CBF851979:CBF852070 CLB851979:CLB852070 CUX851979:CUX852070 DET851979:DET852070 DOP851979:DOP852070 DYL851979:DYL852070 EIH851979:EIH852070 ESD851979:ESD852070 FBZ851979:FBZ852070 FLV851979:FLV852070 FVR851979:FVR852070 GFN851979:GFN852070 GPJ851979:GPJ852070 GZF851979:GZF852070 HJB851979:HJB852070 HSX851979:HSX852070 ICT851979:ICT852070 IMP851979:IMP852070 IWL851979:IWL852070 JGH851979:JGH852070 JQD851979:JQD852070 JZZ851979:JZZ852070 KJV851979:KJV852070 KTR851979:KTR852070 LDN851979:LDN852070 LNJ851979:LNJ852070 LXF851979:LXF852070 MHB851979:MHB852070 MQX851979:MQX852070 NAT851979:NAT852070 NKP851979:NKP852070 NUL851979:NUL852070 OEH851979:OEH852070 OOD851979:OOD852070 OXZ851979:OXZ852070 PHV851979:PHV852070 PRR851979:PRR852070 QBN851979:QBN852070 QLJ851979:QLJ852070 QVF851979:QVF852070 RFB851979:RFB852070 ROX851979:ROX852070 RYT851979:RYT852070 SIP851979:SIP852070 SSL851979:SSL852070 TCH851979:TCH852070 TMD851979:TMD852070 TVZ851979:TVZ852070 UFV851979:UFV852070 UPR851979:UPR852070 UZN851979:UZN852070 VJJ851979:VJJ852070 VTF851979:VTF852070 WDB851979:WDB852070 WMX851979:WMX852070 WWT851979:WWT852070 AL917515:AL917606 KH917515:KH917606 UD917515:UD917606 ADZ917515:ADZ917606 ANV917515:ANV917606 AXR917515:AXR917606 BHN917515:BHN917606 BRJ917515:BRJ917606 CBF917515:CBF917606 CLB917515:CLB917606 CUX917515:CUX917606 DET917515:DET917606 DOP917515:DOP917606 DYL917515:DYL917606 EIH917515:EIH917606 ESD917515:ESD917606 FBZ917515:FBZ917606 FLV917515:FLV917606 FVR917515:FVR917606 GFN917515:GFN917606 GPJ917515:GPJ917606 GZF917515:GZF917606 HJB917515:HJB917606 HSX917515:HSX917606 ICT917515:ICT917606 IMP917515:IMP917606 IWL917515:IWL917606 JGH917515:JGH917606 JQD917515:JQD917606 JZZ917515:JZZ917606 KJV917515:KJV917606 KTR917515:KTR917606 LDN917515:LDN917606 LNJ917515:LNJ917606 LXF917515:LXF917606 MHB917515:MHB917606 MQX917515:MQX917606 NAT917515:NAT917606 NKP917515:NKP917606 NUL917515:NUL917606 OEH917515:OEH917606 OOD917515:OOD917606 OXZ917515:OXZ917606 PHV917515:PHV917606 PRR917515:PRR917606 QBN917515:QBN917606 QLJ917515:QLJ917606 QVF917515:QVF917606 RFB917515:RFB917606 ROX917515:ROX917606 RYT917515:RYT917606 SIP917515:SIP917606 SSL917515:SSL917606 TCH917515:TCH917606 TMD917515:TMD917606 TVZ917515:TVZ917606 UFV917515:UFV917606 UPR917515:UPR917606 UZN917515:UZN917606 VJJ917515:VJJ917606 VTF917515:VTF917606 WDB917515:WDB917606 WMX917515:WMX917606 WWT917515:WWT917606 AL983051:AL983142 KH983051:KH983142 UD983051:UD983142 ADZ983051:ADZ983142 ANV983051:ANV983142 AXR983051:AXR983142 BHN983051:BHN983142 BRJ983051:BRJ983142 CBF983051:CBF983142 CLB983051:CLB983142 CUX983051:CUX983142 DET983051:DET983142 DOP983051:DOP983142 DYL983051:DYL983142 EIH983051:EIH983142 ESD983051:ESD983142 FBZ983051:FBZ983142 FLV983051:FLV983142 FVR983051:FVR983142 GFN983051:GFN983142 GPJ983051:GPJ983142 GZF983051:GZF983142 HJB983051:HJB983142 HSX983051:HSX983142 ICT983051:ICT983142 IMP983051:IMP983142 IWL983051:IWL983142 JGH983051:JGH983142 JQD983051:JQD983142 JZZ983051:JZZ983142 KJV983051:KJV983142 KTR983051:KTR983142 LDN983051:LDN983142 LNJ983051:LNJ983142 LXF983051:LXF983142 MHB983051:MHB983142 MQX983051:MQX983142 NAT983051:NAT983142 NKP983051:NKP983142 NUL983051:NUL983142 OEH983051:OEH983142 OOD983051:OOD983142 OXZ983051:OXZ983142 PHV983051:PHV983142 PRR983051:PRR983142 QBN983051:QBN983142 QLJ983051:QLJ983142 QVF983051:QVF983142 RFB983051:RFB983142 ROX983051:ROX983142 RYT983051:RYT983142 SIP983051:SIP983142 SSL983051:SSL983142 TCH983051:TCH983142 TMD983051:TMD983142 TVZ983051:TVZ983142 UFV983051:UFV983142 UPR983051:UPR983142 UZN983051:UZN983142 VJJ983051:VJJ983142 VTF983051:VTF983142 WDB983051:WDB983142 WMX983051:WMX983142 WWT983051:WWT983142 AN11:AN102 KJ11:KJ102 UF11:UF102 AEB11:AEB102 ANX11:ANX102 AXT11:AXT102 BHP11:BHP102 BRL11:BRL102 CBH11:CBH102 CLD11:CLD102 CUZ11:CUZ102 DEV11:DEV102 DOR11:DOR102 DYN11:DYN102 EIJ11:EIJ102 ESF11:ESF102 FCB11:FCB102 FLX11:FLX102 FVT11:FVT102 GFP11:GFP102 GPL11:GPL102 GZH11:GZH102 HJD11:HJD102 HSZ11:HSZ102 ICV11:ICV102 IMR11:IMR102 IWN11:IWN102 JGJ11:JGJ102 JQF11:JQF102 KAB11:KAB102 KJX11:KJX102 KTT11:KTT102 LDP11:LDP102 LNL11:LNL102 LXH11:LXH102 MHD11:MHD102 MQZ11:MQZ102 NAV11:NAV102 NKR11:NKR102 NUN11:NUN102 OEJ11:OEJ102 OOF11:OOF102 OYB11:OYB102 PHX11:PHX102 PRT11:PRT102 QBP11:QBP102 QLL11:QLL102 QVH11:QVH102 RFD11:RFD102 ROZ11:ROZ102 RYV11:RYV102 SIR11:SIR102 SSN11:SSN102 TCJ11:TCJ102 TMF11:TMF102 TWB11:TWB102 UFX11:UFX102 UPT11:UPT102 UZP11:UZP102 VJL11:VJL102 VTH11:VTH102 WDD11:WDD102 WMZ11:WMZ102 WWV11:WWV102 AN65547:AN65638 KJ65547:KJ65638 UF65547:UF65638 AEB65547:AEB65638 ANX65547:ANX65638 AXT65547:AXT65638 BHP65547:BHP65638 BRL65547:BRL65638 CBH65547:CBH65638 CLD65547:CLD65638 CUZ65547:CUZ65638 DEV65547:DEV65638 DOR65547:DOR65638 DYN65547:DYN65638 EIJ65547:EIJ65638 ESF65547:ESF65638 FCB65547:FCB65638 FLX65547:FLX65638 FVT65547:FVT65638 GFP65547:GFP65638 GPL65547:GPL65638 GZH65547:GZH65638 HJD65547:HJD65638 HSZ65547:HSZ65638 ICV65547:ICV65638 IMR65547:IMR65638 IWN65547:IWN65638 JGJ65547:JGJ65638 JQF65547:JQF65638 KAB65547:KAB65638 KJX65547:KJX65638 KTT65547:KTT65638 LDP65547:LDP65638 LNL65547:LNL65638 LXH65547:LXH65638 MHD65547:MHD65638 MQZ65547:MQZ65638 NAV65547:NAV65638 NKR65547:NKR65638 NUN65547:NUN65638 OEJ65547:OEJ65638 OOF65547:OOF65638 OYB65547:OYB65638 PHX65547:PHX65638 PRT65547:PRT65638 QBP65547:QBP65638 QLL65547:QLL65638 QVH65547:QVH65638 RFD65547:RFD65638 ROZ65547:ROZ65638 RYV65547:RYV65638 SIR65547:SIR65638 SSN65547:SSN65638 TCJ65547:TCJ65638 TMF65547:TMF65638 TWB65547:TWB65638 UFX65547:UFX65638 UPT65547:UPT65638 UZP65547:UZP65638 VJL65547:VJL65638 VTH65547:VTH65638 WDD65547:WDD65638 WMZ65547:WMZ65638 WWV65547:WWV65638 AN131083:AN131174 KJ131083:KJ131174 UF131083:UF131174 AEB131083:AEB131174 ANX131083:ANX131174 AXT131083:AXT131174 BHP131083:BHP131174 BRL131083:BRL131174 CBH131083:CBH131174 CLD131083:CLD131174 CUZ131083:CUZ131174 DEV131083:DEV131174 DOR131083:DOR131174 DYN131083:DYN131174 EIJ131083:EIJ131174 ESF131083:ESF131174 FCB131083:FCB131174 FLX131083:FLX131174 FVT131083:FVT131174 GFP131083:GFP131174 GPL131083:GPL131174 GZH131083:GZH131174 HJD131083:HJD131174 HSZ131083:HSZ131174 ICV131083:ICV131174 IMR131083:IMR131174 IWN131083:IWN131174 JGJ131083:JGJ131174 JQF131083:JQF131174 KAB131083:KAB131174 KJX131083:KJX131174 KTT131083:KTT131174 LDP131083:LDP131174 LNL131083:LNL131174 LXH131083:LXH131174 MHD131083:MHD131174 MQZ131083:MQZ131174 NAV131083:NAV131174 NKR131083:NKR131174 NUN131083:NUN131174 OEJ131083:OEJ131174 OOF131083:OOF131174 OYB131083:OYB131174 PHX131083:PHX131174 PRT131083:PRT131174 QBP131083:QBP131174 QLL131083:QLL131174 QVH131083:QVH131174 RFD131083:RFD131174 ROZ131083:ROZ131174 RYV131083:RYV131174 SIR131083:SIR131174 SSN131083:SSN131174 TCJ131083:TCJ131174 TMF131083:TMF131174 TWB131083:TWB131174 UFX131083:UFX131174 UPT131083:UPT131174 UZP131083:UZP131174 VJL131083:VJL131174 VTH131083:VTH131174 WDD131083:WDD131174 WMZ131083:WMZ131174 WWV131083:WWV131174 AN196619:AN196710 KJ196619:KJ196710 UF196619:UF196710 AEB196619:AEB196710 ANX196619:ANX196710 AXT196619:AXT196710 BHP196619:BHP196710 BRL196619:BRL196710 CBH196619:CBH196710 CLD196619:CLD196710 CUZ196619:CUZ196710 DEV196619:DEV196710 DOR196619:DOR196710 DYN196619:DYN196710 EIJ196619:EIJ196710 ESF196619:ESF196710 FCB196619:FCB196710 FLX196619:FLX196710 FVT196619:FVT196710 GFP196619:GFP196710 GPL196619:GPL196710 GZH196619:GZH196710 HJD196619:HJD196710 HSZ196619:HSZ196710 ICV196619:ICV196710 IMR196619:IMR196710 IWN196619:IWN196710 JGJ196619:JGJ196710 JQF196619:JQF196710 KAB196619:KAB196710 KJX196619:KJX196710 KTT196619:KTT196710 LDP196619:LDP196710 LNL196619:LNL196710 LXH196619:LXH196710 MHD196619:MHD196710 MQZ196619:MQZ196710 NAV196619:NAV196710 NKR196619:NKR196710 NUN196619:NUN196710 OEJ196619:OEJ196710 OOF196619:OOF196710 OYB196619:OYB196710 PHX196619:PHX196710 PRT196619:PRT196710 QBP196619:QBP196710 QLL196619:QLL196710 QVH196619:QVH196710 RFD196619:RFD196710 ROZ196619:ROZ196710 RYV196619:RYV196710 SIR196619:SIR196710 SSN196619:SSN196710 TCJ196619:TCJ196710 TMF196619:TMF196710 TWB196619:TWB196710 UFX196619:UFX196710 UPT196619:UPT196710 UZP196619:UZP196710 VJL196619:VJL196710 VTH196619:VTH196710 WDD196619:WDD196710 WMZ196619:WMZ196710 WWV196619:WWV196710 AN262155:AN262246 KJ262155:KJ262246 UF262155:UF262246 AEB262155:AEB262246 ANX262155:ANX262246 AXT262155:AXT262246 BHP262155:BHP262246 BRL262155:BRL262246 CBH262155:CBH262246 CLD262155:CLD262246 CUZ262155:CUZ262246 DEV262155:DEV262246 DOR262155:DOR262246 DYN262155:DYN262246 EIJ262155:EIJ262246 ESF262155:ESF262246 FCB262155:FCB262246 FLX262155:FLX262246 FVT262155:FVT262246 GFP262155:GFP262246 GPL262155:GPL262246 GZH262155:GZH262246 HJD262155:HJD262246 HSZ262155:HSZ262246 ICV262155:ICV262246 IMR262155:IMR262246 IWN262155:IWN262246 JGJ262155:JGJ262246 JQF262155:JQF262246 KAB262155:KAB262246 KJX262155:KJX262246 KTT262155:KTT262246 LDP262155:LDP262246 LNL262155:LNL262246 LXH262155:LXH262246 MHD262155:MHD262246 MQZ262155:MQZ262246 NAV262155:NAV262246 NKR262155:NKR262246 NUN262155:NUN262246 OEJ262155:OEJ262246 OOF262155:OOF262246 OYB262155:OYB262246 PHX262155:PHX262246 PRT262155:PRT262246 QBP262155:QBP262246 QLL262155:QLL262246 QVH262155:QVH262246 RFD262155:RFD262246 ROZ262155:ROZ262246 RYV262155:RYV262246 SIR262155:SIR262246 SSN262155:SSN262246 TCJ262155:TCJ262246 TMF262155:TMF262246 TWB262155:TWB262246 UFX262155:UFX262246 UPT262155:UPT262246 UZP262155:UZP262246 VJL262155:VJL262246 VTH262155:VTH262246 WDD262155:WDD262246 WMZ262155:WMZ262246 WWV262155:WWV262246 AN327691:AN327782 KJ327691:KJ327782 UF327691:UF327782 AEB327691:AEB327782 ANX327691:ANX327782 AXT327691:AXT327782 BHP327691:BHP327782 BRL327691:BRL327782 CBH327691:CBH327782 CLD327691:CLD327782 CUZ327691:CUZ327782 DEV327691:DEV327782 DOR327691:DOR327782 DYN327691:DYN327782 EIJ327691:EIJ327782 ESF327691:ESF327782 FCB327691:FCB327782 FLX327691:FLX327782 FVT327691:FVT327782 GFP327691:GFP327782 GPL327691:GPL327782 GZH327691:GZH327782 HJD327691:HJD327782 HSZ327691:HSZ327782 ICV327691:ICV327782 IMR327691:IMR327782 IWN327691:IWN327782 JGJ327691:JGJ327782 JQF327691:JQF327782 KAB327691:KAB327782 KJX327691:KJX327782 KTT327691:KTT327782 LDP327691:LDP327782 LNL327691:LNL327782 LXH327691:LXH327782 MHD327691:MHD327782 MQZ327691:MQZ327782 NAV327691:NAV327782 NKR327691:NKR327782 NUN327691:NUN327782 OEJ327691:OEJ327782 OOF327691:OOF327782 OYB327691:OYB327782 PHX327691:PHX327782 PRT327691:PRT327782 QBP327691:QBP327782 QLL327691:QLL327782 QVH327691:QVH327782 RFD327691:RFD327782 ROZ327691:ROZ327782 RYV327691:RYV327782 SIR327691:SIR327782 SSN327691:SSN327782 TCJ327691:TCJ327782 TMF327691:TMF327782 TWB327691:TWB327782 UFX327691:UFX327782 UPT327691:UPT327782 UZP327691:UZP327782 VJL327691:VJL327782 VTH327691:VTH327782 WDD327691:WDD327782 WMZ327691:WMZ327782 WWV327691:WWV327782 AN393227:AN393318 KJ393227:KJ393318 UF393227:UF393318 AEB393227:AEB393318 ANX393227:ANX393318 AXT393227:AXT393318 BHP393227:BHP393318 BRL393227:BRL393318 CBH393227:CBH393318 CLD393227:CLD393318 CUZ393227:CUZ393318 DEV393227:DEV393318 DOR393227:DOR393318 DYN393227:DYN393318 EIJ393227:EIJ393318 ESF393227:ESF393318 FCB393227:FCB393318 FLX393227:FLX393318 FVT393227:FVT393318 GFP393227:GFP393318 GPL393227:GPL393318 GZH393227:GZH393318 HJD393227:HJD393318 HSZ393227:HSZ393318 ICV393227:ICV393318 IMR393227:IMR393318 IWN393227:IWN393318 JGJ393227:JGJ393318 JQF393227:JQF393318 KAB393227:KAB393318 KJX393227:KJX393318 KTT393227:KTT393318 LDP393227:LDP393318 LNL393227:LNL393318 LXH393227:LXH393318 MHD393227:MHD393318 MQZ393227:MQZ393318 NAV393227:NAV393318 NKR393227:NKR393318 NUN393227:NUN393318 OEJ393227:OEJ393318 OOF393227:OOF393318 OYB393227:OYB393318 PHX393227:PHX393318 PRT393227:PRT393318 QBP393227:QBP393318 QLL393227:QLL393318 QVH393227:QVH393318 RFD393227:RFD393318 ROZ393227:ROZ393318 RYV393227:RYV393318 SIR393227:SIR393318 SSN393227:SSN393318 TCJ393227:TCJ393318 TMF393227:TMF393318 TWB393227:TWB393318 UFX393227:UFX393318 UPT393227:UPT393318 UZP393227:UZP393318 VJL393227:VJL393318 VTH393227:VTH393318 WDD393227:WDD393318 WMZ393227:WMZ393318 WWV393227:WWV393318 AN458763:AN458854 KJ458763:KJ458854 UF458763:UF458854 AEB458763:AEB458854 ANX458763:ANX458854 AXT458763:AXT458854 BHP458763:BHP458854 BRL458763:BRL458854 CBH458763:CBH458854 CLD458763:CLD458854 CUZ458763:CUZ458854 DEV458763:DEV458854 DOR458763:DOR458854 DYN458763:DYN458854 EIJ458763:EIJ458854 ESF458763:ESF458854 FCB458763:FCB458854 FLX458763:FLX458854 FVT458763:FVT458854 GFP458763:GFP458854 GPL458763:GPL458854 GZH458763:GZH458854 HJD458763:HJD458854 HSZ458763:HSZ458854 ICV458763:ICV458854 IMR458763:IMR458854 IWN458763:IWN458854 JGJ458763:JGJ458854 JQF458763:JQF458854 KAB458763:KAB458854 KJX458763:KJX458854 KTT458763:KTT458854 LDP458763:LDP458854 LNL458763:LNL458854 LXH458763:LXH458854 MHD458763:MHD458854 MQZ458763:MQZ458854 NAV458763:NAV458854 NKR458763:NKR458854 NUN458763:NUN458854 OEJ458763:OEJ458854 OOF458763:OOF458854 OYB458763:OYB458854 PHX458763:PHX458854 PRT458763:PRT458854 QBP458763:QBP458854 QLL458763:QLL458854 QVH458763:QVH458854 RFD458763:RFD458854 ROZ458763:ROZ458854 RYV458763:RYV458854 SIR458763:SIR458854 SSN458763:SSN458854 TCJ458763:TCJ458854 TMF458763:TMF458854 TWB458763:TWB458854 UFX458763:UFX458854 UPT458763:UPT458854 UZP458763:UZP458854 VJL458763:VJL458854 VTH458763:VTH458854 WDD458763:WDD458854 WMZ458763:WMZ458854 WWV458763:WWV458854 AN524299:AN524390 KJ524299:KJ524390 UF524299:UF524390 AEB524299:AEB524390 ANX524299:ANX524390 AXT524299:AXT524390 BHP524299:BHP524390 BRL524299:BRL524390 CBH524299:CBH524390 CLD524299:CLD524390 CUZ524299:CUZ524390 DEV524299:DEV524390 DOR524299:DOR524390 DYN524299:DYN524390 EIJ524299:EIJ524390 ESF524299:ESF524390 FCB524299:FCB524390 FLX524299:FLX524390 FVT524299:FVT524390 GFP524299:GFP524390 GPL524299:GPL524390 GZH524299:GZH524390 HJD524299:HJD524390 HSZ524299:HSZ524390 ICV524299:ICV524390 IMR524299:IMR524390 IWN524299:IWN524390 JGJ524299:JGJ524390 JQF524299:JQF524390 KAB524299:KAB524390 KJX524299:KJX524390 KTT524299:KTT524390 LDP524299:LDP524390 LNL524299:LNL524390 LXH524299:LXH524390 MHD524299:MHD524390 MQZ524299:MQZ524390 NAV524299:NAV524390 NKR524299:NKR524390 NUN524299:NUN524390 OEJ524299:OEJ524390 OOF524299:OOF524390 OYB524299:OYB524390 PHX524299:PHX524390 PRT524299:PRT524390 QBP524299:QBP524390 QLL524299:QLL524390 QVH524299:QVH524390 RFD524299:RFD524390 ROZ524299:ROZ524390 RYV524299:RYV524390 SIR524299:SIR524390 SSN524299:SSN524390 TCJ524299:TCJ524390 TMF524299:TMF524390 TWB524299:TWB524390 UFX524299:UFX524390 UPT524299:UPT524390 UZP524299:UZP524390 VJL524299:VJL524390 VTH524299:VTH524390 WDD524299:WDD524390 WMZ524299:WMZ524390 WWV524299:WWV524390 AN589835:AN589926 KJ589835:KJ589926 UF589835:UF589926 AEB589835:AEB589926 ANX589835:ANX589926 AXT589835:AXT589926 BHP589835:BHP589926 BRL589835:BRL589926 CBH589835:CBH589926 CLD589835:CLD589926 CUZ589835:CUZ589926 DEV589835:DEV589926 DOR589835:DOR589926 DYN589835:DYN589926 EIJ589835:EIJ589926 ESF589835:ESF589926 FCB589835:FCB589926 FLX589835:FLX589926 FVT589835:FVT589926 GFP589835:GFP589926 GPL589835:GPL589926 GZH589835:GZH589926 HJD589835:HJD589926 HSZ589835:HSZ589926 ICV589835:ICV589926 IMR589835:IMR589926 IWN589835:IWN589926 JGJ589835:JGJ589926 JQF589835:JQF589926 KAB589835:KAB589926 KJX589835:KJX589926 KTT589835:KTT589926 LDP589835:LDP589926 LNL589835:LNL589926 LXH589835:LXH589926 MHD589835:MHD589926 MQZ589835:MQZ589926 NAV589835:NAV589926 NKR589835:NKR589926 NUN589835:NUN589926 OEJ589835:OEJ589926 OOF589835:OOF589926 OYB589835:OYB589926 PHX589835:PHX589926 PRT589835:PRT589926 QBP589835:QBP589926 QLL589835:QLL589926 QVH589835:QVH589926 RFD589835:RFD589926 ROZ589835:ROZ589926 RYV589835:RYV589926 SIR589835:SIR589926 SSN589835:SSN589926 TCJ589835:TCJ589926 TMF589835:TMF589926 TWB589835:TWB589926 UFX589835:UFX589926 UPT589835:UPT589926 UZP589835:UZP589926 VJL589835:VJL589926 VTH589835:VTH589926 WDD589835:WDD589926 WMZ589835:WMZ589926 WWV589835:WWV589926 AN655371:AN655462 KJ655371:KJ655462 UF655371:UF655462 AEB655371:AEB655462 ANX655371:ANX655462 AXT655371:AXT655462 BHP655371:BHP655462 BRL655371:BRL655462 CBH655371:CBH655462 CLD655371:CLD655462 CUZ655371:CUZ655462 DEV655371:DEV655462 DOR655371:DOR655462 DYN655371:DYN655462 EIJ655371:EIJ655462 ESF655371:ESF655462 FCB655371:FCB655462 FLX655371:FLX655462 FVT655371:FVT655462 GFP655371:GFP655462 GPL655371:GPL655462 GZH655371:GZH655462 HJD655371:HJD655462 HSZ655371:HSZ655462 ICV655371:ICV655462 IMR655371:IMR655462 IWN655371:IWN655462 JGJ655371:JGJ655462 JQF655371:JQF655462 KAB655371:KAB655462 KJX655371:KJX655462 KTT655371:KTT655462 LDP655371:LDP655462 LNL655371:LNL655462 LXH655371:LXH655462 MHD655371:MHD655462 MQZ655371:MQZ655462 NAV655371:NAV655462 NKR655371:NKR655462 NUN655371:NUN655462 OEJ655371:OEJ655462 OOF655371:OOF655462 OYB655371:OYB655462 PHX655371:PHX655462 PRT655371:PRT655462 QBP655371:QBP655462 QLL655371:QLL655462 QVH655371:QVH655462 RFD655371:RFD655462 ROZ655371:ROZ655462 RYV655371:RYV655462 SIR655371:SIR655462 SSN655371:SSN655462 TCJ655371:TCJ655462 TMF655371:TMF655462 TWB655371:TWB655462 UFX655371:UFX655462 UPT655371:UPT655462 UZP655371:UZP655462 VJL655371:VJL655462 VTH655371:VTH655462 WDD655371:WDD655462 WMZ655371:WMZ655462 WWV655371:WWV655462 AN720907:AN720998 KJ720907:KJ720998 UF720907:UF720998 AEB720907:AEB720998 ANX720907:ANX720998 AXT720907:AXT720998 BHP720907:BHP720998 BRL720907:BRL720998 CBH720907:CBH720998 CLD720907:CLD720998 CUZ720907:CUZ720998 DEV720907:DEV720998 DOR720907:DOR720998 DYN720907:DYN720998 EIJ720907:EIJ720998 ESF720907:ESF720998 FCB720907:FCB720998 FLX720907:FLX720998 FVT720907:FVT720998 GFP720907:GFP720998 GPL720907:GPL720998 GZH720907:GZH720998 HJD720907:HJD720998 HSZ720907:HSZ720998 ICV720907:ICV720998 IMR720907:IMR720998 IWN720907:IWN720998 JGJ720907:JGJ720998 JQF720907:JQF720998 KAB720907:KAB720998 KJX720907:KJX720998 KTT720907:KTT720998 LDP720907:LDP720998 LNL720907:LNL720998 LXH720907:LXH720998 MHD720907:MHD720998 MQZ720907:MQZ720998 NAV720907:NAV720998 NKR720907:NKR720998 NUN720907:NUN720998 OEJ720907:OEJ720998 OOF720907:OOF720998 OYB720907:OYB720998 PHX720907:PHX720998 PRT720907:PRT720998 QBP720907:QBP720998 QLL720907:QLL720998 QVH720907:QVH720998 RFD720907:RFD720998 ROZ720907:ROZ720998 RYV720907:RYV720998 SIR720907:SIR720998 SSN720907:SSN720998 TCJ720907:TCJ720998 TMF720907:TMF720998 TWB720907:TWB720998 UFX720907:UFX720998 UPT720907:UPT720998 UZP720907:UZP720998 VJL720907:VJL720998 VTH720907:VTH720998 WDD720907:WDD720998 WMZ720907:WMZ720998 WWV720907:WWV720998 AN786443:AN786534 KJ786443:KJ786534 UF786443:UF786534 AEB786443:AEB786534 ANX786443:ANX786534 AXT786443:AXT786534 BHP786443:BHP786534 BRL786443:BRL786534 CBH786443:CBH786534 CLD786443:CLD786534 CUZ786443:CUZ786534 DEV786443:DEV786534 DOR786443:DOR786534 DYN786443:DYN786534 EIJ786443:EIJ786534 ESF786443:ESF786534 FCB786443:FCB786534 FLX786443:FLX786534 FVT786443:FVT786534 GFP786443:GFP786534 GPL786443:GPL786534 GZH786443:GZH786534 HJD786443:HJD786534 HSZ786443:HSZ786534 ICV786443:ICV786534 IMR786443:IMR786534 IWN786443:IWN786534 JGJ786443:JGJ786534 JQF786443:JQF786534 KAB786443:KAB786534 KJX786443:KJX786534 KTT786443:KTT786534 LDP786443:LDP786534 LNL786443:LNL786534 LXH786443:LXH786534 MHD786443:MHD786534 MQZ786443:MQZ786534 NAV786443:NAV786534 NKR786443:NKR786534 NUN786443:NUN786534 OEJ786443:OEJ786534 OOF786443:OOF786534 OYB786443:OYB786534 PHX786443:PHX786534 PRT786443:PRT786534 QBP786443:QBP786534 QLL786443:QLL786534 QVH786443:QVH786534 RFD786443:RFD786534 ROZ786443:ROZ786534 RYV786443:RYV786534 SIR786443:SIR786534 SSN786443:SSN786534 TCJ786443:TCJ786534 TMF786443:TMF786534 TWB786443:TWB786534 UFX786443:UFX786534 UPT786443:UPT786534 UZP786443:UZP786534 VJL786443:VJL786534 VTH786443:VTH786534 WDD786443:WDD786534 WMZ786443:WMZ786534 WWV786443:WWV786534 AN851979:AN852070 KJ851979:KJ852070 UF851979:UF852070 AEB851979:AEB852070 ANX851979:ANX852070 AXT851979:AXT852070 BHP851979:BHP852070 BRL851979:BRL852070 CBH851979:CBH852070 CLD851979:CLD852070 CUZ851979:CUZ852070 DEV851979:DEV852070 DOR851979:DOR852070 DYN851979:DYN852070 EIJ851979:EIJ852070 ESF851979:ESF852070 FCB851979:FCB852070 FLX851979:FLX852070 FVT851979:FVT852070 GFP851979:GFP852070 GPL851979:GPL852070 GZH851979:GZH852070 HJD851979:HJD852070 HSZ851979:HSZ852070 ICV851979:ICV852070 IMR851979:IMR852070 IWN851979:IWN852070 JGJ851979:JGJ852070 JQF851979:JQF852070 KAB851979:KAB852070 KJX851979:KJX852070 KTT851979:KTT852070 LDP851979:LDP852070 LNL851979:LNL852070 LXH851979:LXH852070 MHD851979:MHD852070 MQZ851979:MQZ852070 NAV851979:NAV852070 NKR851979:NKR852070 NUN851979:NUN852070 OEJ851979:OEJ852070 OOF851979:OOF852070 OYB851979:OYB852070 PHX851979:PHX852070 PRT851979:PRT852070 QBP851979:QBP852070 QLL851979:QLL852070 QVH851979:QVH852070 RFD851979:RFD852070 ROZ851979:ROZ852070 RYV851979:RYV852070 SIR851979:SIR852070 SSN851979:SSN852070 TCJ851979:TCJ852070 TMF851979:TMF852070 TWB851979:TWB852070 UFX851979:UFX852070 UPT851979:UPT852070 UZP851979:UZP852070 VJL851979:VJL852070 VTH851979:VTH852070 WDD851979:WDD852070 WMZ851979:WMZ852070 WWV851979:WWV852070 AN917515:AN917606 KJ917515:KJ917606 UF917515:UF917606 AEB917515:AEB917606 ANX917515:ANX917606 AXT917515:AXT917606 BHP917515:BHP917606 BRL917515:BRL917606 CBH917515:CBH917606 CLD917515:CLD917606 CUZ917515:CUZ917606 DEV917515:DEV917606 DOR917515:DOR917606 DYN917515:DYN917606 EIJ917515:EIJ917606 ESF917515:ESF917606 FCB917515:FCB917606 FLX917515:FLX917606 FVT917515:FVT917606 GFP917515:GFP917606 GPL917515:GPL917606 GZH917515:GZH917606 HJD917515:HJD917606 HSZ917515:HSZ917606 ICV917515:ICV917606 IMR917515:IMR917606 IWN917515:IWN917606 JGJ917515:JGJ917606 JQF917515:JQF917606 KAB917515:KAB917606 KJX917515:KJX917606 KTT917515:KTT917606 LDP917515:LDP917606 LNL917515:LNL917606 LXH917515:LXH917606 MHD917515:MHD917606 MQZ917515:MQZ917606 NAV917515:NAV917606 NKR917515:NKR917606 NUN917515:NUN917606 OEJ917515:OEJ917606 OOF917515:OOF917606 OYB917515:OYB917606 PHX917515:PHX917606 PRT917515:PRT917606 QBP917515:QBP917606 QLL917515:QLL917606 QVH917515:QVH917606 RFD917515:RFD917606 ROZ917515:ROZ917606 RYV917515:RYV917606 SIR917515:SIR917606 SSN917515:SSN917606 TCJ917515:TCJ917606 TMF917515:TMF917606 TWB917515:TWB917606 UFX917515:UFX917606 UPT917515:UPT917606 UZP917515:UZP917606 VJL917515:VJL917606 VTH917515:VTH917606 WDD917515:WDD917606 WMZ917515:WMZ917606 WWV917515:WWV917606 AN983051:AN983142 KJ983051:KJ983142 UF983051:UF983142 AEB983051:AEB983142 ANX983051:ANX983142 AXT983051:AXT983142 BHP983051:BHP983142 BRL983051:BRL983142 CBH983051:CBH983142 CLD983051:CLD983142 CUZ983051:CUZ983142 DEV983051:DEV983142 DOR983051:DOR983142 DYN983051:DYN983142 EIJ983051:EIJ983142 ESF983051:ESF983142 FCB983051:FCB983142 FLX983051:FLX983142 FVT983051:FVT983142 GFP983051:GFP983142 GPL983051:GPL983142 GZH983051:GZH983142 HJD983051:HJD983142 HSZ983051:HSZ983142 ICV983051:ICV983142 IMR983051:IMR983142 IWN983051:IWN983142 JGJ983051:JGJ983142 JQF983051:JQF983142 KAB983051:KAB983142 KJX983051:KJX983142 KTT983051:KTT983142 LDP983051:LDP983142 LNL983051:LNL983142 LXH983051:LXH983142 MHD983051:MHD983142 MQZ983051:MQZ983142 NAV983051:NAV983142 NKR983051:NKR983142 NUN983051:NUN983142 OEJ983051:OEJ983142 OOF983051:OOF983142 OYB983051:OYB983142 PHX983051:PHX983142 PRT983051:PRT983142 QBP983051:QBP983142 QLL983051:QLL983142 QVH983051:QVH983142 RFD983051:RFD983142 ROZ983051:ROZ983142 RYV983051:RYV983142 SIR983051:SIR983142 SSN983051:SSN983142 TCJ983051:TCJ983142 TMF983051:TMF983142 TWB983051:TWB983142 UFX983051:UFX983142 UPT983051:UPT983142 UZP983051:UZP983142 VJL983051:VJL983142 VTH983051:VTH983142 WDD983051:WDD983142 WMZ983051:WMZ983142 WWV983051:WWV983142 AP11:AP102 KL11:KL102 UH11:UH102 AED11:AED102 ANZ11:ANZ102 AXV11:AXV102 BHR11:BHR102 BRN11:BRN102 CBJ11:CBJ102 CLF11:CLF102 CVB11:CVB102 DEX11:DEX102 DOT11:DOT102 DYP11:DYP102 EIL11:EIL102 ESH11:ESH102 FCD11:FCD102 FLZ11:FLZ102 FVV11:FVV102 GFR11:GFR102 GPN11:GPN102 GZJ11:GZJ102 HJF11:HJF102 HTB11:HTB102 ICX11:ICX102 IMT11:IMT102 IWP11:IWP102 JGL11:JGL102 JQH11:JQH102 KAD11:KAD102 KJZ11:KJZ102 KTV11:KTV102 LDR11:LDR102 LNN11:LNN102 LXJ11:LXJ102 MHF11:MHF102 MRB11:MRB102 NAX11:NAX102 NKT11:NKT102 NUP11:NUP102 OEL11:OEL102 OOH11:OOH102 OYD11:OYD102 PHZ11:PHZ102 PRV11:PRV102 QBR11:QBR102 QLN11:QLN102 QVJ11:QVJ102 RFF11:RFF102 RPB11:RPB102 RYX11:RYX102 SIT11:SIT102 SSP11:SSP102 TCL11:TCL102 TMH11:TMH102 TWD11:TWD102 UFZ11:UFZ102 UPV11:UPV102 UZR11:UZR102 VJN11:VJN102 VTJ11:VTJ102 WDF11:WDF102 WNB11:WNB102 WWX11:WWX102 AP65547:AP65638 KL65547:KL65638 UH65547:UH65638 AED65547:AED65638 ANZ65547:ANZ65638 AXV65547:AXV65638 BHR65547:BHR65638 BRN65547:BRN65638 CBJ65547:CBJ65638 CLF65547:CLF65638 CVB65547:CVB65638 DEX65547:DEX65638 DOT65547:DOT65638 DYP65547:DYP65638 EIL65547:EIL65638 ESH65547:ESH65638 FCD65547:FCD65638 FLZ65547:FLZ65638 FVV65547:FVV65638 GFR65547:GFR65638 GPN65547:GPN65638 GZJ65547:GZJ65638 HJF65547:HJF65638 HTB65547:HTB65638 ICX65547:ICX65638 IMT65547:IMT65638 IWP65547:IWP65638 JGL65547:JGL65638 JQH65547:JQH65638 KAD65547:KAD65638 KJZ65547:KJZ65638 KTV65547:KTV65638 LDR65547:LDR65638 LNN65547:LNN65638 LXJ65547:LXJ65638 MHF65547:MHF65638 MRB65547:MRB65638 NAX65547:NAX65638 NKT65547:NKT65638 NUP65547:NUP65638 OEL65547:OEL65638 OOH65547:OOH65638 OYD65547:OYD65638 PHZ65547:PHZ65638 PRV65547:PRV65638 QBR65547:QBR65638 QLN65547:QLN65638 QVJ65547:QVJ65638 RFF65547:RFF65638 RPB65547:RPB65638 RYX65547:RYX65638 SIT65547:SIT65638 SSP65547:SSP65638 TCL65547:TCL65638 TMH65547:TMH65638 TWD65547:TWD65638 UFZ65547:UFZ65638 UPV65547:UPV65638 UZR65547:UZR65638 VJN65547:VJN65638 VTJ65547:VTJ65638 WDF65547:WDF65638 WNB65547:WNB65638 WWX65547:WWX65638 AP131083:AP131174 KL131083:KL131174 UH131083:UH131174 AED131083:AED131174 ANZ131083:ANZ131174 AXV131083:AXV131174 BHR131083:BHR131174 BRN131083:BRN131174 CBJ131083:CBJ131174 CLF131083:CLF131174 CVB131083:CVB131174 DEX131083:DEX131174 DOT131083:DOT131174 DYP131083:DYP131174 EIL131083:EIL131174 ESH131083:ESH131174 FCD131083:FCD131174 FLZ131083:FLZ131174 FVV131083:FVV131174 GFR131083:GFR131174 GPN131083:GPN131174 GZJ131083:GZJ131174 HJF131083:HJF131174 HTB131083:HTB131174 ICX131083:ICX131174 IMT131083:IMT131174 IWP131083:IWP131174 JGL131083:JGL131174 JQH131083:JQH131174 KAD131083:KAD131174 KJZ131083:KJZ131174 KTV131083:KTV131174 LDR131083:LDR131174 LNN131083:LNN131174 LXJ131083:LXJ131174 MHF131083:MHF131174 MRB131083:MRB131174 NAX131083:NAX131174 NKT131083:NKT131174 NUP131083:NUP131174 OEL131083:OEL131174 OOH131083:OOH131174 OYD131083:OYD131174 PHZ131083:PHZ131174 PRV131083:PRV131174 QBR131083:QBR131174 QLN131083:QLN131174 QVJ131083:QVJ131174 RFF131083:RFF131174 RPB131083:RPB131174 RYX131083:RYX131174 SIT131083:SIT131174 SSP131083:SSP131174 TCL131083:TCL131174 TMH131083:TMH131174 TWD131083:TWD131174 UFZ131083:UFZ131174 UPV131083:UPV131174 UZR131083:UZR131174 VJN131083:VJN131174 VTJ131083:VTJ131174 WDF131083:WDF131174 WNB131083:WNB131174 WWX131083:WWX131174 AP196619:AP196710 KL196619:KL196710 UH196619:UH196710 AED196619:AED196710 ANZ196619:ANZ196710 AXV196619:AXV196710 BHR196619:BHR196710 BRN196619:BRN196710 CBJ196619:CBJ196710 CLF196619:CLF196710 CVB196619:CVB196710 DEX196619:DEX196710 DOT196619:DOT196710 DYP196619:DYP196710 EIL196619:EIL196710 ESH196619:ESH196710 FCD196619:FCD196710 FLZ196619:FLZ196710 FVV196619:FVV196710 GFR196619:GFR196710 GPN196619:GPN196710 GZJ196619:GZJ196710 HJF196619:HJF196710 HTB196619:HTB196710 ICX196619:ICX196710 IMT196619:IMT196710 IWP196619:IWP196710 JGL196619:JGL196710 JQH196619:JQH196710 KAD196619:KAD196710 KJZ196619:KJZ196710 KTV196619:KTV196710 LDR196619:LDR196710 LNN196619:LNN196710 LXJ196619:LXJ196710 MHF196619:MHF196710 MRB196619:MRB196710 NAX196619:NAX196710 NKT196619:NKT196710 NUP196619:NUP196710 OEL196619:OEL196710 OOH196619:OOH196710 OYD196619:OYD196710 PHZ196619:PHZ196710 PRV196619:PRV196710 QBR196619:QBR196710 QLN196619:QLN196710 QVJ196619:QVJ196710 RFF196619:RFF196710 RPB196619:RPB196710 RYX196619:RYX196710 SIT196619:SIT196710 SSP196619:SSP196710 TCL196619:TCL196710 TMH196619:TMH196710 TWD196619:TWD196710 UFZ196619:UFZ196710 UPV196619:UPV196710 UZR196619:UZR196710 VJN196619:VJN196710 VTJ196619:VTJ196710 WDF196619:WDF196710 WNB196619:WNB196710 WWX196619:WWX196710 AP262155:AP262246 KL262155:KL262246 UH262155:UH262246 AED262155:AED262246 ANZ262155:ANZ262246 AXV262155:AXV262246 BHR262155:BHR262246 BRN262155:BRN262246 CBJ262155:CBJ262246 CLF262155:CLF262246 CVB262155:CVB262246 DEX262155:DEX262246 DOT262155:DOT262246 DYP262155:DYP262246 EIL262155:EIL262246 ESH262155:ESH262246 FCD262155:FCD262246 FLZ262155:FLZ262246 FVV262155:FVV262246 GFR262155:GFR262246 GPN262155:GPN262246 GZJ262155:GZJ262246 HJF262155:HJF262246 HTB262155:HTB262246 ICX262155:ICX262246 IMT262155:IMT262246 IWP262155:IWP262246 JGL262155:JGL262246 JQH262155:JQH262246 KAD262155:KAD262246 KJZ262155:KJZ262246 KTV262155:KTV262246 LDR262155:LDR262246 LNN262155:LNN262246 LXJ262155:LXJ262246 MHF262155:MHF262246 MRB262155:MRB262246 NAX262155:NAX262246 NKT262155:NKT262246 NUP262155:NUP262246 OEL262155:OEL262246 OOH262155:OOH262246 OYD262155:OYD262246 PHZ262155:PHZ262246 PRV262155:PRV262246 QBR262155:QBR262246 QLN262155:QLN262246 QVJ262155:QVJ262246 RFF262155:RFF262246 RPB262155:RPB262246 RYX262155:RYX262246 SIT262155:SIT262246 SSP262155:SSP262246 TCL262155:TCL262246 TMH262155:TMH262246 TWD262155:TWD262246 UFZ262155:UFZ262246 UPV262155:UPV262246 UZR262155:UZR262246 VJN262155:VJN262246 VTJ262155:VTJ262246 WDF262155:WDF262246 WNB262155:WNB262246 WWX262155:WWX262246 AP327691:AP327782 KL327691:KL327782 UH327691:UH327782 AED327691:AED327782 ANZ327691:ANZ327782 AXV327691:AXV327782 BHR327691:BHR327782 BRN327691:BRN327782 CBJ327691:CBJ327782 CLF327691:CLF327782 CVB327691:CVB327782 DEX327691:DEX327782 DOT327691:DOT327782 DYP327691:DYP327782 EIL327691:EIL327782 ESH327691:ESH327782 FCD327691:FCD327782 FLZ327691:FLZ327782 FVV327691:FVV327782 GFR327691:GFR327782 GPN327691:GPN327782 GZJ327691:GZJ327782 HJF327691:HJF327782 HTB327691:HTB327782 ICX327691:ICX327782 IMT327691:IMT327782 IWP327691:IWP327782 JGL327691:JGL327782 JQH327691:JQH327782 KAD327691:KAD327782 KJZ327691:KJZ327782 KTV327691:KTV327782 LDR327691:LDR327782 LNN327691:LNN327782 LXJ327691:LXJ327782 MHF327691:MHF327782 MRB327691:MRB327782 NAX327691:NAX327782 NKT327691:NKT327782 NUP327691:NUP327782 OEL327691:OEL327782 OOH327691:OOH327782 OYD327691:OYD327782 PHZ327691:PHZ327782 PRV327691:PRV327782 QBR327691:QBR327782 QLN327691:QLN327782 QVJ327691:QVJ327782 RFF327691:RFF327782 RPB327691:RPB327782 RYX327691:RYX327782 SIT327691:SIT327782 SSP327691:SSP327782 TCL327691:TCL327782 TMH327691:TMH327782 TWD327691:TWD327782 UFZ327691:UFZ327782 UPV327691:UPV327782 UZR327691:UZR327782 VJN327691:VJN327782 VTJ327691:VTJ327782 WDF327691:WDF327782 WNB327691:WNB327782 WWX327691:WWX327782 AP393227:AP393318 KL393227:KL393318 UH393227:UH393318 AED393227:AED393318 ANZ393227:ANZ393318 AXV393227:AXV393318 BHR393227:BHR393318 BRN393227:BRN393318 CBJ393227:CBJ393318 CLF393227:CLF393318 CVB393227:CVB393318 DEX393227:DEX393318 DOT393227:DOT393318 DYP393227:DYP393318 EIL393227:EIL393318 ESH393227:ESH393318 FCD393227:FCD393318 FLZ393227:FLZ393318 FVV393227:FVV393318 GFR393227:GFR393318 GPN393227:GPN393318 GZJ393227:GZJ393318 HJF393227:HJF393318 HTB393227:HTB393318 ICX393227:ICX393318 IMT393227:IMT393318 IWP393227:IWP393318 JGL393227:JGL393318 JQH393227:JQH393318 KAD393227:KAD393318 KJZ393227:KJZ393318 KTV393227:KTV393318 LDR393227:LDR393318 LNN393227:LNN393318 LXJ393227:LXJ393318 MHF393227:MHF393318 MRB393227:MRB393318 NAX393227:NAX393318 NKT393227:NKT393318 NUP393227:NUP393318 OEL393227:OEL393318 OOH393227:OOH393318 OYD393227:OYD393318 PHZ393227:PHZ393318 PRV393227:PRV393318 QBR393227:QBR393318 QLN393227:QLN393318 QVJ393227:QVJ393318 RFF393227:RFF393318 RPB393227:RPB393318 RYX393227:RYX393318 SIT393227:SIT393318 SSP393227:SSP393318 TCL393227:TCL393318 TMH393227:TMH393318 TWD393227:TWD393318 UFZ393227:UFZ393318 UPV393227:UPV393318 UZR393227:UZR393318 VJN393227:VJN393318 VTJ393227:VTJ393318 WDF393227:WDF393318 WNB393227:WNB393318 WWX393227:WWX393318 AP458763:AP458854 KL458763:KL458854 UH458763:UH458854 AED458763:AED458854 ANZ458763:ANZ458854 AXV458763:AXV458854 BHR458763:BHR458854 BRN458763:BRN458854 CBJ458763:CBJ458854 CLF458763:CLF458854 CVB458763:CVB458854 DEX458763:DEX458854 DOT458763:DOT458854 DYP458763:DYP458854 EIL458763:EIL458854 ESH458763:ESH458854 FCD458763:FCD458854 FLZ458763:FLZ458854 FVV458763:FVV458854 GFR458763:GFR458854 GPN458763:GPN458854 GZJ458763:GZJ458854 HJF458763:HJF458854 HTB458763:HTB458854 ICX458763:ICX458854 IMT458763:IMT458854 IWP458763:IWP458854 JGL458763:JGL458854 JQH458763:JQH458854 KAD458763:KAD458854 KJZ458763:KJZ458854 KTV458763:KTV458854 LDR458763:LDR458854 LNN458763:LNN458854 LXJ458763:LXJ458854 MHF458763:MHF458854 MRB458763:MRB458854 NAX458763:NAX458854 NKT458763:NKT458854 NUP458763:NUP458854 OEL458763:OEL458854 OOH458763:OOH458854 OYD458763:OYD458854 PHZ458763:PHZ458854 PRV458763:PRV458854 QBR458763:QBR458854 QLN458763:QLN458854 QVJ458763:QVJ458854 RFF458763:RFF458854 RPB458763:RPB458854 RYX458763:RYX458854 SIT458763:SIT458854 SSP458763:SSP458854 TCL458763:TCL458854 TMH458763:TMH458854 TWD458763:TWD458854 UFZ458763:UFZ458854 UPV458763:UPV458854 UZR458763:UZR458854 VJN458763:VJN458854 VTJ458763:VTJ458854 WDF458763:WDF458854 WNB458763:WNB458854 WWX458763:WWX458854 AP524299:AP524390 KL524299:KL524390 UH524299:UH524390 AED524299:AED524390 ANZ524299:ANZ524390 AXV524299:AXV524390 BHR524299:BHR524390 BRN524299:BRN524390 CBJ524299:CBJ524390 CLF524299:CLF524390 CVB524299:CVB524390 DEX524299:DEX524390 DOT524299:DOT524390 DYP524299:DYP524390 EIL524299:EIL524390 ESH524299:ESH524390 FCD524299:FCD524390 FLZ524299:FLZ524390 FVV524299:FVV524390 GFR524299:GFR524390 GPN524299:GPN524390 GZJ524299:GZJ524390 HJF524299:HJF524390 HTB524299:HTB524390 ICX524299:ICX524390 IMT524299:IMT524390 IWP524299:IWP524390 JGL524299:JGL524390 JQH524299:JQH524390 KAD524299:KAD524390 KJZ524299:KJZ524390 KTV524299:KTV524390 LDR524299:LDR524390 LNN524299:LNN524390 LXJ524299:LXJ524390 MHF524299:MHF524390 MRB524299:MRB524390 NAX524299:NAX524390 NKT524299:NKT524390 NUP524299:NUP524390 OEL524299:OEL524390 OOH524299:OOH524390 OYD524299:OYD524390 PHZ524299:PHZ524390 PRV524299:PRV524390 QBR524299:QBR524390 QLN524299:QLN524390 QVJ524299:QVJ524390 RFF524299:RFF524390 RPB524299:RPB524390 RYX524299:RYX524390 SIT524299:SIT524390 SSP524299:SSP524390 TCL524299:TCL524390 TMH524299:TMH524390 TWD524299:TWD524390 UFZ524299:UFZ524390 UPV524299:UPV524390 UZR524299:UZR524390 VJN524299:VJN524390 VTJ524299:VTJ524390 WDF524299:WDF524390 WNB524299:WNB524390 WWX524299:WWX524390 AP589835:AP589926 KL589835:KL589926 UH589835:UH589926 AED589835:AED589926 ANZ589835:ANZ589926 AXV589835:AXV589926 BHR589835:BHR589926 BRN589835:BRN589926 CBJ589835:CBJ589926 CLF589835:CLF589926 CVB589835:CVB589926 DEX589835:DEX589926 DOT589835:DOT589926 DYP589835:DYP589926 EIL589835:EIL589926 ESH589835:ESH589926 FCD589835:FCD589926 FLZ589835:FLZ589926 FVV589835:FVV589926 GFR589835:GFR589926 GPN589835:GPN589926 GZJ589835:GZJ589926 HJF589835:HJF589926 HTB589835:HTB589926 ICX589835:ICX589926 IMT589835:IMT589926 IWP589835:IWP589926 JGL589835:JGL589926 JQH589835:JQH589926 KAD589835:KAD589926 KJZ589835:KJZ589926 KTV589835:KTV589926 LDR589835:LDR589926 LNN589835:LNN589926 LXJ589835:LXJ589926 MHF589835:MHF589926 MRB589835:MRB589926 NAX589835:NAX589926 NKT589835:NKT589926 NUP589835:NUP589926 OEL589835:OEL589926 OOH589835:OOH589926 OYD589835:OYD589926 PHZ589835:PHZ589926 PRV589835:PRV589926 QBR589835:QBR589926 QLN589835:QLN589926 QVJ589835:QVJ589926 RFF589835:RFF589926 RPB589835:RPB589926 RYX589835:RYX589926 SIT589835:SIT589926 SSP589835:SSP589926 TCL589835:TCL589926 TMH589835:TMH589926 TWD589835:TWD589926 UFZ589835:UFZ589926 UPV589835:UPV589926 UZR589835:UZR589926 VJN589835:VJN589926 VTJ589835:VTJ589926 WDF589835:WDF589926 WNB589835:WNB589926 WWX589835:WWX589926 AP655371:AP655462 KL655371:KL655462 UH655371:UH655462 AED655371:AED655462 ANZ655371:ANZ655462 AXV655371:AXV655462 BHR655371:BHR655462 BRN655371:BRN655462 CBJ655371:CBJ655462 CLF655371:CLF655462 CVB655371:CVB655462 DEX655371:DEX655462 DOT655371:DOT655462 DYP655371:DYP655462 EIL655371:EIL655462 ESH655371:ESH655462 FCD655371:FCD655462 FLZ655371:FLZ655462 FVV655371:FVV655462 GFR655371:GFR655462 GPN655371:GPN655462 GZJ655371:GZJ655462 HJF655371:HJF655462 HTB655371:HTB655462 ICX655371:ICX655462 IMT655371:IMT655462 IWP655371:IWP655462 JGL655371:JGL655462 JQH655371:JQH655462 KAD655371:KAD655462 KJZ655371:KJZ655462 KTV655371:KTV655462 LDR655371:LDR655462 LNN655371:LNN655462 LXJ655371:LXJ655462 MHF655371:MHF655462 MRB655371:MRB655462 NAX655371:NAX655462 NKT655371:NKT655462 NUP655371:NUP655462 OEL655371:OEL655462 OOH655371:OOH655462 OYD655371:OYD655462 PHZ655371:PHZ655462 PRV655371:PRV655462 QBR655371:QBR655462 QLN655371:QLN655462 QVJ655371:QVJ655462 RFF655371:RFF655462 RPB655371:RPB655462 RYX655371:RYX655462 SIT655371:SIT655462 SSP655371:SSP655462 TCL655371:TCL655462 TMH655371:TMH655462 TWD655371:TWD655462 UFZ655371:UFZ655462 UPV655371:UPV655462 UZR655371:UZR655462 VJN655371:VJN655462 VTJ655371:VTJ655462 WDF655371:WDF655462 WNB655371:WNB655462 WWX655371:WWX655462 AP720907:AP720998 KL720907:KL720998 UH720907:UH720998 AED720907:AED720998 ANZ720907:ANZ720998 AXV720907:AXV720998 BHR720907:BHR720998 BRN720907:BRN720998 CBJ720907:CBJ720998 CLF720907:CLF720998 CVB720907:CVB720998 DEX720907:DEX720998 DOT720907:DOT720998 DYP720907:DYP720998 EIL720907:EIL720998 ESH720907:ESH720998 FCD720907:FCD720998 FLZ720907:FLZ720998 FVV720907:FVV720998 GFR720907:GFR720998 GPN720907:GPN720998 GZJ720907:GZJ720998 HJF720907:HJF720998 HTB720907:HTB720998 ICX720907:ICX720998 IMT720907:IMT720998 IWP720907:IWP720998 JGL720907:JGL720998 JQH720907:JQH720998 KAD720907:KAD720998 KJZ720907:KJZ720998 KTV720907:KTV720998 LDR720907:LDR720998 LNN720907:LNN720998 LXJ720907:LXJ720998 MHF720907:MHF720998 MRB720907:MRB720998 NAX720907:NAX720998 NKT720907:NKT720998 NUP720907:NUP720998 OEL720907:OEL720998 OOH720907:OOH720998 OYD720907:OYD720998 PHZ720907:PHZ720998 PRV720907:PRV720998 QBR720907:QBR720998 QLN720907:QLN720998 QVJ720907:QVJ720998 RFF720907:RFF720998 RPB720907:RPB720998 RYX720907:RYX720998 SIT720907:SIT720998 SSP720907:SSP720998 TCL720907:TCL720998 TMH720907:TMH720998 TWD720907:TWD720998 UFZ720907:UFZ720998 UPV720907:UPV720998 UZR720907:UZR720998 VJN720907:VJN720998 VTJ720907:VTJ720998 WDF720907:WDF720998 WNB720907:WNB720998 WWX720907:WWX720998 AP786443:AP786534 KL786443:KL786534 UH786443:UH786534 AED786443:AED786534 ANZ786443:ANZ786534 AXV786443:AXV786534 BHR786443:BHR786534 BRN786443:BRN786534 CBJ786443:CBJ786534 CLF786443:CLF786534 CVB786443:CVB786534 DEX786443:DEX786534 DOT786443:DOT786534 DYP786443:DYP786534 EIL786443:EIL786534 ESH786443:ESH786534 FCD786443:FCD786534 FLZ786443:FLZ786534 FVV786443:FVV786534 GFR786443:GFR786534 GPN786443:GPN786534 GZJ786443:GZJ786534 HJF786443:HJF786534 HTB786443:HTB786534 ICX786443:ICX786534 IMT786443:IMT786534 IWP786443:IWP786534 JGL786443:JGL786534 JQH786443:JQH786534 KAD786443:KAD786534 KJZ786443:KJZ786534 KTV786443:KTV786534 LDR786443:LDR786534 LNN786443:LNN786534 LXJ786443:LXJ786534 MHF786443:MHF786534 MRB786443:MRB786534 NAX786443:NAX786534 NKT786443:NKT786534 NUP786443:NUP786534 OEL786443:OEL786534 OOH786443:OOH786534 OYD786443:OYD786534 PHZ786443:PHZ786534 PRV786443:PRV786534 QBR786443:QBR786534 QLN786443:QLN786534 QVJ786443:QVJ786534 RFF786443:RFF786534 RPB786443:RPB786534 RYX786443:RYX786534 SIT786443:SIT786534 SSP786443:SSP786534 TCL786443:TCL786534 TMH786443:TMH786534 TWD786443:TWD786534 UFZ786443:UFZ786534 UPV786443:UPV786534 UZR786443:UZR786534 VJN786443:VJN786534 VTJ786443:VTJ786534 WDF786443:WDF786534 WNB786443:WNB786534 WWX786443:WWX786534 AP851979:AP852070 KL851979:KL852070 UH851979:UH852070 AED851979:AED852070 ANZ851979:ANZ852070 AXV851979:AXV852070 BHR851979:BHR852070 BRN851979:BRN852070 CBJ851979:CBJ852070 CLF851979:CLF852070 CVB851979:CVB852070 DEX851979:DEX852070 DOT851979:DOT852070 DYP851979:DYP852070 EIL851979:EIL852070 ESH851979:ESH852070 FCD851979:FCD852070 FLZ851979:FLZ852070 FVV851979:FVV852070 GFR851979:GFR852070 GPN851979:GPN852070 GZJ851979:GZJ852070 HJF851979:HJF852070 HTB851979:HTB852070 ICX851979:ICX852070 IMT851979:IMT852070 IWP851979:IWP852070 JGL851979:JGL852070 JQH851979:JQH852070 KAD851979:KAD852070 KJZ851979:KJZ852070 KTV851979:KTV852070 LDR851979:LDR852070 LNN851979:LNN852070 LXJ851979:LXJ852070 MHF851979:MHF852070 MRB851979:MRB852070 NAX851979:NAX852070 NKT851979:NKT852070 NUP851979:NUP852070 OEL851979:OEL852070 OOH851979:OOH852070 OYD851979:OYD852070 PHZ851979:PHZ852070 PRV851979:PRV852070 QBR851979:QBR852070 QLN851979:QLN852070 QVJ851979:QVJ852070 RFF851979:RFF852070 RPB851979:RPB852070 RYX851979:RYX852070 SIT851979:SIT852070 SSP851979:SSP852070 TCL851979:TCL852070 TMH851979:TMH852070 TWD851979:TWD852070 UFZ851979:UFZ852070 UPV851979:UPV852070 UZR851979:UZR852070 VJN851979:VJN852070 VTJ851979:VTJ852070 WDF851979:WDF852070 WNB851979:WNB852070 WWX851979:WWX852070 AP917515:AP917606 KL917515:KL917606 UH917515:UH917606 AED917515:AED917606 ANZ917515:ANZ917606 AXV917515:AXV917606 BHR917515:BHR917606 BRN917515:BRN917606 CBJ917515:CBJ917606 CLF917515:CLF917606 CVB917515:CVB917606 DEX917515:DEX917606 DOT917515:DOT917606 DYP917515:DYP917606 EIL917515:EIL917606 ESH917515:ESH917606 FCD917515:FCD917606 FLZ917515:FLZ917606 FVV917515:FVV917606 GFR917515:GFR917606 GPN917515:GPN917606 GZJ917515:GZJ917606 HJF917515:HJF917606 HTB917515:HTB917606 ICX917515:ICX917606 IMT917515:IMT917606 IWP917515:IWP917606 JGL917515:JGL917606 JQH917515:JQH917606 KAD917515:KAD917606 KJZ917515:KJZ917606 KTV917515:KTV917606 LDR917515:LDR917606 LNN917515:LNN917606 LXJ917515:LXJ917606 MHF917515:MHF917606 MRB917515:MRB917606 NAX917515:NAX917606 NKT917515:NKT917606 NUP917515:NUP917606 OEL917515:OEL917606 OOH917515:OOH917606 OYD917515:OYD917606 PHZ917515:PHZ917606 PRV917515:PRV917606 QBR917515:QBR917606 QLN917515:QLN917606 QVJ917515:QVJ917606 RFF917515:RFF917606 RPB917515:RPB917606 RYX917515:RYX917606 SIT917515:SIT917606 SSP917515:SSP917606 TCL917515:TCL917606 TMH917515:TMH917606 TWD917515:TWD917606 UFZ917515:UFZ917606 UPV917515:UPV917606 UZR917515:UZR917606 VJN917515:VJN917606 VTJ917515:VTJ917606 WDF917515:WDF917606 WNB917515:WNB917606 WWX917515:WWX917606 AP983051:AP983142 KL983051:KL983142 UH983051:UH983142 AED983051:AED983142 ANZ983051:ANZ983142 AXV983051:AXV983142 BHR983051:BHR983142 BRN983051:BRN983142 CBJ983051:CBJ983142 CLF983051:CLF983142 CVB983051:CVB983142 DEX983051:DEX983142 DOT983051:DOT983142 DYP983051:DYP983142 EIL983051:EIL983142 ESH983051:ESH983142 FCD983051:FCD983142 FLZ983051:FLZ983142 FVV983051:FVV983142 GFR983051:GFR983142 GPN983051:GPN983142 GZJ983051:GZJ983142 HJF983051:HJF983142 HTB983051:HTB983142 ICX983051:ICX983142 IMT983051:IMT983142 IWP983051:IWP983142 JGL983051:JGL983142 JQH983051:JQH983142 KAD983051:KAD983142 KJZ983051:KJZ983142 KTV983051:KTV983142 LDR983051:LDR983142 LNN983051:LNN983142 LXJ983051:LXJ983142 MHF983051:MHF983142 MRB983051:MRB983142 NAX983051:NAX983142 NKT983051:NKT983142 NUP983051:NUP983142 OEL983051:OEL983142 OOH983051:OOH983142 OYD983051:OYD983142 PHZ983051:PHZ983142 PRV983051:PRV983142 QBR983051:QBR983142 QLN983051:QLN983142 QVJ983051:QVJ983142 RFF983051:RFF983142 RPB983051:RPB983142 RYX983051:RYX983142 SIT983051:SIT983142 SSP983051:SSP983142 TCL983051:TCL983142 TMH983051:TMH983142 TWD983051:TWD983142 UFZ983051:UFZ983142 UPV983051:UPV983142 UZR983051:UZR983142 VJN983051:VJN983142 VTJ983051:VTJ983142 WDF983051:WDF983142 WNB983051:WNB983142 WWX983051:WWX983142 AR11:AR102 KN11:KN102 UJ11:UJ102 AEF11:AEF102 AOB11:AOB102 AXX11:AXX102 BHT11:BHT102 BRP11:BRP102 CBL11:CBL102 CLH11:CLH102 CVD11:CVD102 DEZ11:DEZ102 DOV11:DOV102 DYR11:DYR102 EIN11:EIN102 ESJ11:ESJ102 FCF11:FCF102 FMB11:FMB102 FVX11:FVX102 GFT11:GFT102 GPP11:GPP102 GZL11:GZL102 HJH11:HJH102 HTD11:HTD102 ICZ11:ICZ102 IMV11:IMV102 IWR11:IWR102 JGN11:JGN102 JQJ11:JQJ102 KAF11:KAF102 KKB11:KKB102 KTX11:KTX102 LDT11:LDT102 LNP11:LNP102 LXL11:LXL102 MHH11:MHH102 MRD11:MRD102 NAZ11:NAZ102 NKV11:NKV102 NUR11:NUR102 OEN11:OEN102 OOJ11:OOJ102 OYF11:OYF102 PIB11:PIB102 PRX11:PRX102 QBT11:QBT102 QLP11:QLP102 QVL11:QVL102 RFH11:RFH102 RPD11:RPD102 RYZ11:RYZ102 SIV11:SIV102 SSR11:SSR102 TCN11:TCN102 TMJ11:TMJ102 TWF11:TWF102 UGB11:UGB102 UPX11:UPX102 UZT11:UZT102 VJP11:VJP102 VTL11:VTL102 WDH11:WDH102 WND11:WND102 WWZ11:WWZ102 AR65547:AR65638 KN65547:KN65638 UJ65547:UJ65638 AEF65547:AEF65638 AOB65547:AOB65638 AXX65547:AXX65638 BHT65547:BHT65638 BRP65547:BRP65638 CBL65547:CBL65638 CLH65547:CLH65638 CVD65547:CVD65638 DEZ65547:DEZ65638 DOV65547:DOV65638 DYR65547:DYR65638 EIN65547:EIN65638 ESJ65547:ESJ65638 FCF65547:FCF65638 FMB65547:FMB65638 FVX65547:FVX65638 GFT65547:GFT65638 GPP65547:GPP65638 GZL65547:GZL65638 HJH65547:HJH65638 HTD65547:HTD65638 ICZ65547:ICZ65638 IMV65547:IMV65638 IWR65547:IWR65638 JGN65547:JGN65638 JQJ65547:JQJ65638 KAF65547:KAF65638 KKB65547:KKB65638 KTX65547:KTX65638 LDT65547:LDT65638 LNP65547:LNP65638 LXL65547:LXL65638 MHH65547:MHH65638 MRD65547:MRD65638 NAZ65547:NAZ65638 NKV65547:NKV65638 NUR65547:NUR65638 OEN65547:OEN65638 OOJ65547:OOJ65638 OYF65547:OYF65638 PIB65547:PIB65638 PRX65547:PRX65638 QBT65547:QBT65638 QLP65547:QLP65638 QVL65547:QVL65638 RFH65547:RFH65638 RPD65547:RPD65638 RYZ65547:RYZ65638 SIV65547:SIV65638 SSR65547:SSR65638 TCN65547:TCN65638 TMJ65547:TMJ65638 TWF65547:TWF65638 UGB65547:UGB65638 UPX65547:UPX65638 UZT65547:UZT65638 VJP65547:VJP65638 VTL65547:VTL65638 WDH65547:WDH65638 WND65547:WND65638 WWZ65547:WWZ65638 AR131083:AR131174 KN131083:KN131174 UJ131083:UJ131174 AEF131083:AEF131174 AOB131083:AOB131174 AXX131083:AXX131174 BHT131083:BHT131174 BRP131083:BRP131174 CBL131083:CBL131174 CLH131083:CLH131174 CVD131083:CVD131174 DEZ131083:DEZ131174 DOV131083:DOV131174 DYR131083:DYR131174 EIN131083:EIN131174 ESJ131083:ESJ131174 FCF131083:FCF131174 FMB131083:FMB131174 FVX131083:FVX131174 GFT131083:GFT131174 GPP131083:GPP131174 GZL131083:GZL131174 HJH131083:HJH131174 HTD131083:HTD131174 ICZ131083:ICZ131174 IMV131083:IMV131174 IWR131083:IWR131174 JGN131083:JGN131174 JQJ131083:JQJ131174 KAF131083:KAF131174 KKB131083:KKB131174 KTX131083:KTX131174 LDT131083:LDT131174 LNP131083:LNP131174 LXL131083:LXL131174 MHH131083:MHH131174 MRD131083:MRD131174 NAZ131083:NAZ131174 NKV131083:NKV131174 NUR131083:NUR131174 OEN131083:OEN131174 OOJ131083:OOJ131174 OYF131083:OYF131174 PIB131083:PIB131174 PRX131083:PRX131174 QBT131083:QBT131174 QLP131083:QLP131174 QVL131083:QVL131174 RFH131083:RFH131174 RPD131083:RPD131174 RYZ131083:RYZ131174 SIV131083:SIV131174 SSR131083:SSR131174 TCN131083:TCN131174 TMJ131083:TMJ131174 TWF131083:TWF131174 UGB131083:UGB131174 UPX131083:UPX131174 UZT131083:UZT131174 VJP131083:VJP131174 VTL131083:VTL131174 WDH131083:WDH131174 WND131083:WND131174 WWZ131083:WWZ131174 AR196619:AR196710 KN196619:KN196710 UJ196619:UJ196710 AEF196619:AEF196710 AOB196619:AOB196710 AXX196619:AXX196710 BHT196619:BHT196710 BRP196619:BRP196710 CBL196619:CBL196710 CLH196619:CLH196710 CVD196619:CVD196710 DEZ196619:DEZ196710 DOV196619:DOV196710 DYR196619:DYR196710 EIN196619:EIN196710 ESJ196619:ESJ196710 FCF196619:FCF196710 FMB196619:FMB196710 FVX196619:FVX196710 GFT196619:GFT196710 GPP196619:GPP196710 GZL196619:GZL196710 HJH196619:HJH196710 HTD196619:HTD196710 ICZ196619:ICZ196710 IMV196619:IMV196710 IWR196619:IWR196710 JGN196619:JGN196710 JQJ196619:JQJ196710 KAF196619:KAF196710 KKB196619:KKB196710 KTX196619:KTX196710 LDT196619:LDT196710 LNP196619:LNP196710 LXL196619:LXL196710 MHH196619:MHH196710 MRD196619:MRD196710 NAZ196619:NAZ196710 NKV196619:NKV196710 NUR196619:NUR196710 OEN196619:OEN196710 OOJ196619:OOJ196710 OYF196619:OYF196710 PIB196619:PIB196710 PRX196619:PRX196710 QBT196619:QBT196710 QLP196619:QLP196710 QVL196619:QVL196710 RFH196619:RFH196710 RPD196619:RPD196710 RYZ196619:RYZ196710 SIV196619:SIV196710 SSR196619:SSR196710 TCN196619:TCN196710 TMJ196619:TMJ196710 TWF196619:TWF196710 UGB196619:UGB196710 UPX196619:UPX196710 UZT196619:UZT196710 VJP196619:VJP196710 VTL196619:VTL196710 WDH196619:WDH196710 WND196619:WND196710 WWZ196619:WWZ196710 AR262155:AR262246 KN262155:KN262246 UJ262155:UJ262246 AEF262155:AEF262246 AOB262155:AOB262246 AXX262155:AXX262246 BHT262155:BHT262246 BRP262155:BRP262246 CBL262155:CBL262246 CLH262155:CLH262246 CVD262155:CVD262246 DEZ262155:DEZ262246 DOV262155:DOV262246 DYR262155:DYR262246 EIN262155:EIN262246 ESJ262155:ESJ262246 FCF262155:FCF262246 FMB262155:FMB262246 FVX262155:FVX262246 GFT262155:GFT262246 GPP262155:GPP262246 GZL262155:GZL262246 HJH262155:HJH262246 HTD262155:HTD262246 ICZ262155:ICZ262246 IMV262155:IMV262246 IWR262155:IWR262246 JGN262155:JGN262246 JQJ262155:JQJ262246 KAF262155:KAF262246 KKB262155:KKB262246 KTX262155:KTX262246 LDT262155:LDT262246 LNP262155:LNP262246 LXL262155:LXL262246 MHH262155:MHH262246 MRD262155:MRD262246 NAZ262155:NAZ262246 NKV262155:NKV262246 NUR262155:NUR262246 OEN262155:OEN262246 OOJ262155:OOJ262246 OYF262155:OYF262246 PIB262155:PIB262246 PRX262155:PRX262246 QBT262155:QBT262246 QLP262155:QLP262246 QVL262155:QVL262246 RFH262155:RFH262246 RPD262155:RPD262246 RYZ262155:RYZ262246 SIV262155:SIV262246 SSR262155:SSR262246 TCN262155:TCN262246 TMJ262155:TMJ262246 TWF262155:TWF262246 UGB262155:UGB262246 UPX262155:UPX262246 UZT262155:UZT262246 VJP262155:VJP262246 VTL262155:VTL262246 WDH262155:WDH262246 WND262155:WND262246 WWZ262155:WWZ262246 AR327691:AR327782 KN327691:KN327782 UJ327691:UJ327782 AEF327691:AEF327782 AOB327691:AOB327782 AXX327691:AXX327782 BHT327691:BHT327782 BRP327691:BRP327782 CBL327691:CBL327782 CLH327691:CLH327782 CVD327691:CVD327782 DEZ327691:DEZ327782 DOV327691:DOV327782 DYR327691:DYR327782 EIN327691:EIN327782 ESJ327691:ESJ327782 FCF327691:FCF327782 FMB327691:FMB327782 FVX327691:FVX327782 GFT327691:GFT327782 GPP327691:GPP327782 GZL327691:GZL327782 HJH327691:HJH327782 HTD327691:HTD327782 ICZ327691:ICZ327782 IMV327691:IMV327782 IWR327691:IWR327782 JGN327691:JGN327782 JQJ327691:JQJ327782 KAF327691:KAF327782 KKB327691:KKB327782 KTX327691:KTX327782 LDT327691:LDT327782 LNP327691:LNP327782 LXL327691:LXL327782 MHH327691:MHH327782 MRD327691:MRD327782 NAZ327691:NAZ327782 NKV327691:NKV327782 NUR327691:NUR327782 OEN327691:OEN327782 OOJ327691:OOJ327782 OYF327691:OYF327782 PIB327691:PIB327782 PRX327691:PRX327782 QBT327691:QBT327782 QLP327691:QLP327782 QVL327691:QVL327782 RFH327691:RFH327782 RPD327691:RPD327782 RYZ327691:RYZ327782 SIV327691:SIV327782 SSR327691:SSR327782 TCN327691:TCN327782 TMJ327691:TMJ327782 TWF327691:TWF327782 UGB327691:UGB327782 UPX327691:UPX327782 UZT327691:UZT327782 VJP327691:VJP327782 VTL327691:VTL327782 WDH327691:WDH327782 WND327691:WND327782 WWZ327691:WWZ327782 AR393227:AR393318 KN393227:KN393318 UJ393227:UJ393318 AEF393227:AEF393318 AOB393227:AOB393318 AXX393227:AXX393318 BHT393227:BHT393318 BRP393227:BRP393318 CBL393227:CBL393318 CLH393227:CLH393318 CVD393227:CVD393318 DEZ393227:DEZ393318 DOV393227:DOV393318 DYR393227:DYR393318 EIN393227:EIN393318 ESJ393227:ESJ393318 FCF393227:FCF393318 FMB393227:FMB393318 FVX393227:FVX393318 GFT393227:GFT393318 GPP393227:GPP393318 GZL393227:GZL393318 HJH393227:HJH393318 HTD393227:HTD393318 ICZ393227:ICZ393318 IMV393227:IMV393318 IWR393227:IWR393318 JGN393227:JGN393318 JQJ393227:JQJ393318 KAF393227:KAF393318 KKB393227:KKB393318 KTX393227:KTX393318 LDT393227:LDT393318 LNP393227:LNP393318 LXL393227:LXL393318 MHH393227:MHH393318 MRD393227:MRD393318 NAZ393227:NAZ393318 NKV393227:NKV393318 NUR393227:NUR393318 OEN393227:OEN393318 OOJ393227:OOJ393318 OYF393227:OYF393318 PIB393227:PIB393318 PRX393227:PRX393318 QBT393227:QBT393318 QLP393227:QLP393318 QVL393227:QVL393318 RFH393227:RFH393318 RPD393227:RPD393318 RYZ393227:RYZ393318 SIV393227:SIV393318 SSR393227:SSR393318 TCN393227:TCN393318 TMJ393227:TMJ393318 TWF393227:TWF393318 UGB393227:UGB393318 UPX393227:UPX393318 UZT393227:UZT393318 VJP393227:VJP393318 VTL393227:VTL393318 WDH393227:WDH393318 WND393227:WND393318 WWZ393227:WWZ393318 AR458763:AR458854 KN458763:KN458854 UJ458763:UJ458854 AEF458763:AEF458854 AOB458763:AOB458854 AXX458763:AXX458854 BHT458763:BHT458854 BRP458763:BRP458854 CBL458763:CBL458854 CLH458763:CLH458854 CVD458763:CVD458854 DEZ458763:DEZ458854 DOV458763:DOV458854 DYR458763:DYR458854 EIN458763:EIN458854 ESJ458763:ESJ458854 FCF458763:FCF458854 FMB458763:FMB458854 FVX458763:FVX458854 GFT458763:GFT458854 GPP458763:GPP458854 GZL458763:GZL458854 HJH458763:HJH458854 HTD458763:HTD458854 ICZ458763:ICZ458854 IMV458763:IMV458854 IWR458763:IWR458854 JGN458763:JGN458854 JQJ458763:JQJ458854 KAF458763:KAF458854 KKB458763:KKB458854 KTX458763:KTX458854 LDT458763:LDT458854 LNP458763:LNP458854 LXL458763:LXL458854 MHH458763:MHH458854 MRD458763:MRD458854 NAZ458763:NAZ458854 NKV458763:NKV458854 NUR458763:NUR458854 OEN458763:OEN458854 OOJ458763:OOJ458854 OYF458763:OYF458854 PIB458763:PIB458854 PRX458763:PRX458854 QBT458763:QBT458854 QLP458763:QLP458854 QVL458763:QVL458854 RFH458763:RFH458854 RPD458763:RPD458854 RYZ458763:RYZ458854 SIV458763:SIV458854 SSR458763:SSR458854 TCN458763:TCN458854 TMJ458763:TMJ458854 TWF458763:TWF458854 UGB458763:UGB458854 UPX458763:UPX458854 UZT458763:UZT458854 VJP458763:VJP458854 VTL458763:VTL458854 WDH458763:WDH458854 WND458763:WND458854 WWZ458763:WWZ458854 AR524299:AR524390 KN524299:KN524390 UJ524299:UJ524390 AEF524299:AEF524390 AOB524299:AOB524390 AXX524299:AXX524390 BHT524299:BHT524390 BRP524299:BRP524390 CBL524299:CBL524390 CLH524299:CLH524390 CVD524299:CVD524390 DEZ524299:DEZ524390 DOV524299:DOV524390 DYR524299:DYR524390 EIN524299:EIN524390 ESJ524299:ESJ524390 FCF524299:FCF524390 FMB524299:FMB524390 FVX524299:FVX524390 GFT524299:GFT524390 GPP524299:GPP524390 GZL524299:GZL524390 HJH524299:HJH524390 HTD524299:HTD524390 ICZ524299:ICZ524390 IMV524299:IMV524390 IWR524299:IWR524390 JGN524299:JGN524390 JQJ524299:JQJ524390 KAF524299:KAF524390 KKB524299:KKB524390 KTX524299:KTX524390 LDT524299:LDT524390 LNP524299:LNP524390 LXL524299:LXL524390 MHH524299:MHH524390 MRD524299:MRD524390 NAZ524299:NAZ524390 NKV524299:NKV524390 NUR524299:NUR524390 OEN524299:OEN524390 OOJ524299:OOJ524390 OYF524299:OYF524390 PIB524299:PIB524390 PRX524299:PRX524390 QBT524299:QBT524390 QLP524299:QLP524390 QVL524299:QVL524390 RFH524299:RFH524390 RPD524299:RPD524390 RYZ524299:RYZ524390 SIV524299:SIV524390 SSR524299:SSR524390 TCN524299:TCN524390 TMJ524299:TMJ524390 TWF524299:TWF524390 UGB524299:UGB524390 UPX524299:UPX524390 UZT524299:UZT524390 VJP524299:VJP524390 VTL524299:VTL524390 WDH524299:WDH524390 WND524299:WND524390 WWZ524299:WWZ524390 AR589835:AR589926 KN589835:KN589926 UJ589835:UJ589926 AEF589835:AEF589926 AOB589835:AOB589926 AXX589835:AXX589926 BHT589835:BHT589926 BRP589835:BRP589926 CBL589835:CBL589926 CLH589835:CLH589926 CVD589835:CVD589926 DEZ589835:DEZ589926 DOV589835:DOV589926 DYR589835:DYR589926 EIN589835:EIN589926 ESJ589835:ESJ589926 FCF589835:FCF589926 FMB589835:FMB589926 FVX589835:FVX589926 GFT589835:GFT589926 GPP589835:GPP589926 GZL589835:GZL589926 HJH589835:HJH589926 HTD589835:HTD589926 ICZ589835:ICZ589926 IMV589835:IMV589926 IWR589835:IWR589926 JGN589835:JGN589926 JQJ589835:JQJ589926 KAF589835:KAF589926 KKB589835:KKB589926 KTX589835:KTX589926 LDT589835:LDT589926 LNP589835:LNP589926 LXL589835:LXL589926 MHH589835:MHH589926 MRD589835:MRD589926 NAZ589835:NAZ589926 NKV589835:NKV589926 NUR589835:NUR589926 OEN589835:OEN589926 OOJ589835:OOJ589926 OYF589835:OYF589926 PIB589835:PIB589926 PRX589835:PRX589926 QBT589835:QBT589926 QLP589835:QLP589926 QVL589835:QVL589926 RFH589835:RFH589926 RPD589835:RPD589926 RYZ589835:RYZ589926 SIV589835:SIV589926 SSR589835:SSR589926 TCN589835:TCN589926 TMJ589835:TMJ589926 TWF589835:TWF589926 UGB589835:UGB589926 UPX589835:UPX589926 UZT589835:UZT589926 VJP589835:VJP589926 VTL589835:VTL589926 WDH589835:WDH589926 WND589835:WND589926 WWZ589835:WWZ589926 AR655371:AR655462 KN655371:KN655462 UJ655371:UJ655462 AEF655371:AEF655462 AOB655371:AOB655462 AXX655371:AXX655462 BHT655371:BHT655462 BRP655371:BRP655462 CBL655371:CBL655462 CLH655371:CLH655462 CVD655371:CVD655462 DEZ655371:DEZ655462 DOV655371:DOV655462 DYR655371:DYR655462 EIN655371:EIN655462 ESJ655371:ESJ655462 FCF655371:FCF655462 FMB655371:FMB655462 FVX655371:FVX655462 GFT655371:GFT655462 GPP655371:GPP655462 GZL655371:GZL655462 HJH655371:HJH655462 HTD655371:HTD655462 ICZ655371:ICZ655462 IMV655371:IMV655462 IWR655371:IWR655462 JGN655371:JGN655462 JQJ655371:JQJ655462 KAF655371:KAF655462 KKB655371:KKB655462 KTX655371:KTX655462 LDT655371:LDT655462 LNP655371:LNP655462 LXL655371:LXL655462 MHH655371:MHH655462 MRD655371:MRD655462 NAZ655371:NAZ655462 NKV655371:NKV655462 NUR655371:NUR655462 OEN655371:OEN655462 OOJ655371:OOJ655462 OYF655371:OYF655462 PIB655371:PIB655462 PRX655371:PRX655462 QBT655371:QBT655462 QLP655371:QLP655462 QVL655371:QVL655462 RFH655371:RFH655462 RPD655371:RPD655462 RYZ655371:RYZ655462 SIV655371:SIV655462 SSR655371:SSR655462 TCN655371:TCN655462 TMJ655371:TMJ655462 TWF655371:TWF655462 UGB655371:UGB655462 UPX655371:UPX655462 UZT655371:UZT655462 VJP655371:VJP655462 VTL655371:VTL655462 WDH655371:WDH655462 WND655371:WND655462 WWZ655371:WWZ655462 AR720907:AR720998 KN720907:KN720998 UJ720907:UJ720998 AEF720907:AEF720998 AOB720907:AOB720998 AXX720907:AXX720998 BHT720907:BHT720998 BRP720907:BRP720998 CBL720907:CBL720998 CLH720907:CLH720998 CVD720907:CVD720998 DEZ720907:DEZ720998 DOV720907:DOV720998 DYR720907:DYR720998 EIN720907:EIN720998 ESJ720907:ESJ720998 FCF720907:FCF720998 FMB720907:FMB720998 FVX720907:FVX720998 GFT720907:GFT720998 GPP720907:GPP720998 GZL720907:GZL720998 HJH720907:HJH720998 HTD720907:HTD720998 ICZ720907:ICZ720998 IMV720907:IMV720998 IWR720907:IWR720998 JGN720907:JGN720998 JQJ720907:JQJ720998 KAF720907:KAF720998 KKB720907:KKB720998 KTX720907:KTX720998 LDT720907:LDT720998 LNP720907:LNP720998 LXL720907:LXL720998 MHH720907:MHH720998 MRD720907:MRD720998 NAZ720907:NAZ720998 NKV720907:NKV720998 NUR720907:NUR720998 OEN720907:OEN720998 OOJ720907:OOJ720998 OYF720907:OYF720998 PIB720907:PIB720998 PRX720907:PRX720998 QBT720907:QBT720998 QLP720907:QLP720998 QVL720907:QVL720998 RFH720907:RFH720998 RPD720907:RPD720998 RYZ720907:RYZ720998 SIV720907:SIV720998 SSR720907:SSR720998 TCN720907:TCN720998 TMJ720907:TMJ720998 TWF720907:TWF720998 UGB720907:UGB720998 UPX720907:UPX720998 UZT720907:UZT720998 VJP720907:VJP720998 VTL720907:VTL720998 WDH720907:WDH720998 WND720907:WND720998 WWZ720907:WWZ720998 AR786443:AR786534 KN786443:KN786534 UJ786443:UJ786534 AEF786443:AEF786534 AOB786443:AOB786534 AXX786443:AXX786534 BHT786443:BHT786534 BRP786443:BRP786534 CBL786443:CBL786534 CLH786443:CLH786534 CVD786443:CVD786534 DEZ786443:DEZ786534 DOV786443:DOV786534 DYR786443:DYR786534 EIN786443:EIN786534 ESJ786443:ESJ786534 FCF786443:FCF786534 FMB786443:FMB786534 FVX786443:FVX786534 GFT786443:GFT786534 GPP786443:GPP786534 GZL786443:GZL786534 HJH786443:HJH786534 HTD786443:HTD786534 ICZ786443:ICZ786534 IMV786443:IMV786534 IWR786443:IWR786534 JGN786443:JGN786534 JQJ786443:JQJ786534 KAF786443:KAF786534 KKB786443:KKB786534 KTX786443:KTX786534 LDT786443:LDT786534 LNP786443:LNP786534 LXL786443:LXL786534 MHH786443:MHH786534 MRD786443:MRD786534 NAZ786443:NAZ786534 NKV786443:NKV786534 NUR786443:NUR786534 OEN786443:OEN786534 OOJ786443:OOJ786534 OYF786443:OYF786534 PIB786443:PIB786534 PRX786443:PRX786534 QBT786443:QBT786534 QLP786443:QLP786534 QVL786443:QVL786534 RFH786443:RFH786534 RPD786443:RPD786534 RYZ786443:RYZ786534 SIV786443:SIV786534 SSR786443:SSR786534 TCN786443:TCN786534 TMJ786443:TMJ786534 TWF786443:TWF786534 UGB786443:UGB786534 UPX786443:UPX786534 UZT786443:UZT786534 VJP786443:VJP786534 VTL786443:VTL786534 WDH786443:WDH786534 WND786443:WND786534 WWZ786443:WWZ786534 AR851979:AR852070 KN851979:KN852070 UJ851979:UJ852070 AEF851979:AEF852070 AOB851979:AOB852070 AXX851979:AXX852070 BHT851979:BHT852070 BRP851979:BRP852070 CBL851979:CBL852070 CLH851979:CLH852070 CVD851979:CVD852070 DEZ851979:DEZ852070 DOV851979:DOV852070 DYR851979:DYR852070 EIN851979:EIN852070 ESJ851979:ESJ852070 FCF851979:FCF852070 FMB851979:FMB852070 FVX851979:FVX852070 GFT851979:GFT852070 GPP851979:GPP852070 GZL851979:GZL852070 HJH851979:HJH852070 HTD851979:HTD852070 ICZ851979:ICZ852070 IMV851979:IMV852070 IWR851979:IWR852070 JGN851979:JGN852070 JQJ851979:JQJ852070 KAF851979:KAF852070 KKB851979:KKB852070 KTX851979:KTX852070 LDT851979:LDT852070 LNP851979:LNP852070 LXL851979:LXL852070 MHH851979:MHH852070 MRD851979:MRD852070 NAZ851979:NAZ852070 NKV851979:NKV852070 NUR851979:NUR852070 OEN851979:OEN852070 OOJ851979:OOJ852070 OYF851979:OYF852070 PIB851979:PIB852070 PRX851979:PRX852070 QBT851979:QBT852070 QLP851979:QLP852070 QVL851979:QVL852070 RFH851979:RFH852070 RPD851979:RPD852070 RYZ851979:RYZ852070 SIV851979:SIV852070 SSR851979:SSR852070 TCN851979:TCN852070 TMJ851979:TMJ852070 TWF851979:TWF852070 UGB851979:UGB852070 UPX851979:UPX852070 UZT851979:UZT852070 VJP851979:VJP852070 VTL851979:VTL852070 WDH851979:WDH852070 WND851979:WND852070 WWZ851979:WWZ852070 AR917515:AR917606 KN917515:KN917606 UJ917515:UJ917606 AEF917515:AEF917606 AOB917515:AOB917606 AXX917515:AXX917606 BHT917515:BHT917606 BRP917515:BRP917606 CBL917515:CBL917606 CLH917515:CLH917606 CVD917515:CVD917606 DEZ917515:DEZ917606 DOV917515:DOV917606 DYR917515:DYR917606 EIN917515:EIN917606 ESJ917515:ESJ917606 FCF917515:FCF917606 FMB917515:FMB917606 FVX917515:FVX917606 GFT917515:GFT917606 GPP917515:GPP917606 GZL917515:GZL917606 HJH917515:HJH917606 HTD917515:HTD917606 ICZ917515:ICZ917606 IMV917515:IMV917606 IWR917515:IWR917606 JGN917515:JGN917606 JQJ917515:JQJ917606 KAF917515:KAF917606 KKB917515:KKB917606 KTX917515:KTX917606 LDT917515:LDT917606 LNP917515:LNP917606 LXL917515:LXL917606 MHH917515:MHH917606 MRD917515:MRD917606 NAZ917515:NAZ917606 NKV917515:NKV917606 NUR917515:NUR917606 OEN917515:OEN917606 OOJ917515:OOJ917606 OYF917515:OYF917606 PIB917515:PIB917606 PRX917515:PRX917606 QBT917515:QBT917606 QLP917515:QLP917606 QVL917515:QVL917606 RFH917515:RFH917606 RPD917515:RPD917606 RYZ917515:RYZ917606 SIV917515:SIV917606 SSR917515:SSR917606 TCN917515:TCN917606 TMJ917515:TMJ917606 TWF917515:TWF917606 UGB917515:UGB917606 UPX917515:UPX917606 UZT917515:UZT917606 VJP917515:VJP917606 VTL917515:VTL917606 WDH917515:WDH917606 WND917515:WND917606 WWZ917515:WWZ917606 AR983051:AR983142 KN983051:KN983142 UJ983051:UJ983142 AEF983051:AEF983142 AOB983051:AOB983142 AXX983051:AXX983142 BHT983051:BHT983142 BRP983051:BRP983142 CBL983051:CBL983142 CLH983051:CLH983142 CVD983051:CVD983142 DEZ983051:DEZ983142 DOV983051:DOV983142 DYR983051:DYR983142 EIN983051:EIN983142 ESJ983051:ESJ983142 FCF983051:FCF983142 FMB983051:FMB983142 FVX983051:FVX983142 GFT983051:GFT983142 GPP983051:GPP983142 GZL983051:GZL983142 HJH983051:HJH983142 HTD983051:HTD983142 ICZ983051:ICZ983142 IMV983051:IMV983142 IWR983051:IWR983142 JGN983051:JGN983142 JQJ983051:JQJ983142 KAF983051:KAF983142 KKB983051:KKB983142 KTX983051:KTX983142 LDT983051:LDT983142 LNP983051:LNP983142 LXL983051:LXL983142 MHH983051:MHH983142 MRD983051:MRD983142 NAZ983051:NAZ983142 NKV983051:NKV983142 NUR983051:NUR983142 OEN983051:OEN983142 OOJ983051:OOJ983142 OYF983051:OYF983142 PIB983051:PIB983142 PRX983051:PRX983142 QBT983051:QBT983142 QLP983051:QLP983142 QVL983051:QVL983142 RFH983051:RFH983142 RPD983051:RPD983142 RYZ983051:RYZ983142 SIV983051:SIV983142 SSR983051:SSR983142 TCN983051:TCN983142 TMJ983051:TMJ983142 TWF983051:TWF983142 UGB983051:UGB983142 UPX983051:UPX983142 UZT983051:UZT983142 VJP983051:VJP983142 VTL983051:VTL983142 WDH983051:WDH983142 WND983051:WND983142 WWZ983051:WWZ983142 AT11:AT102 KP11:KP102 UL11:UL102 AEH11:AEH102 AOD11:AOD102 AXZ11:AXZ102 BHV11:BHV102 BRR11:BRR102 CBN11:CBN102 CLJ11:CLJ102 CVF11:CVF102 DFB11:DFB102 DOX11:DOX102 DYT11:DYT102 EIP11:EIP102 ESL11:ESL102 FCH11:FCH102 FMD11:FMD102 FVZ11:FVZ102 GFV11:GFV102 GPR11:GPR102 GZN11:GZN102 HJJ11:HJJ102 HTF11:HTF102 IDB11:IDB102 IMX11:IMX102 IWT11:IWT102 JGP11:JGP102 JQL11:JQL102 KAH11:KAH102 KKD11:KKD102 KTZ11:KTZ102 LDV11:LDV102 LNR11:LNR102 LXN11:LXN102 MHJ11:MHJ102 MRF11:MRF102 NBB11:NBB102 NKX11:NKX102 NUT11:NUT102 OEP11:OEP102 OOL11:OOL102 OYH11:OYH102 PID11:PID102 PRZ11:PRZ102 QBV11:QBV102 QLR11:QLR102 QVN11:QVN102 RFJ11:RFJ102 RPF11:RPF102 RZB11:RZB102 SIX11:SIX102 SST11:SST102 TCP11:TCP102 TML11:TML102 TWH11:TWH102 UGD11:UGD102 UPZ11:UPZ102 UZV11:UZV102 VJR11:VJR102 VTN11:VTN102 WDJ11:WDJ102 WNF11:WNF102 WXB11:WXB102 AT65547:AT65638 KP65547:KP65638 UL65547:UL65638 AEH65547:AEH65638 AOD65547:AOD65638 AXZ65547:AXZ65638 BHV65547:BHV65638 BRR65547:BRR65638 CBN65547:CBN65638 CLJ65547:CLJ65638 CVF65547:CVF65638 DFB65547:DFB65638 DOX65547:DOX65638 DYT65547:DYT65638 EIP65547:EIP65638 ESL65547:ESL65638 FCH65547:FCH65638 FMD65547:FMD65638 FVZ65547:FVZ65638 GFV65547:GFV65638 GPR65547:GPR65638 GZN65547:GZN65638 HJJ65547:HJJ65638 HTF65547:HTF65638 IDB65547:IDB65638 IMX65547:IMX65638 IWT65547:IWT65638 JGP65547:JGP65638 JQL65547:JQL65638 KAH65547:KAH65638 KKD65547:KKD65638 KTZ65547:KTZ65638 LDV65547:LDV65638 LNR65547:LNR65638 LXN65547:LXN65638 MHJ65547:MHJ65638 MRF65547:MRF65638 NBB65547:NBB65638 NKX65547:NKX65638 NUT65547:NUT65638 OEP65547:OEP65638 OOL65547:OOL65638 OYH65547:OYH65638 PID65547:PID65638 PRZ65547:PRZ65638 QBV65547:QBV65638 QLR65547:QLR65638 QVN65547:QVN65638 RFJ65547:RFJ65638 RPF65547:RPF65638 RZB65547:RZB65638 SIX65547:SIX65638 SST65547:SST65638 TCP65547:TCP65638 TML65547:TML65638 TWH65547:TWH65638 UGD65547:UGD65638 UPZ65547:UPZ65638 UZV65547:UZV65638 VJR65547:VJR65638 VTN65547:VTN65638 WDJ65547:WDJ65638 WNF65547:WNF65638 WXB65547:WXB65638 AT131083:AT131174 KP131083:KP131174 UL131083:UL131174 AEH131083:AEH131174 AOD131083:AOD131174 AXZ131083:AXZ131174 BHV131083:BHV131174 BRR131083:BRR131174 CBN131083:CBN131174 CLJ131083:CLJ131174 CVF131083:CVF131174 DFB131083:DFB131174 DOX131083:DOX131174 DYT131083:DYT131174 EIP131083:EIP131174 ESL131083:ESL131174 FCH131083:FCH131174 FMD131083:FMD131174 FVZ131083:FVZ131174 GFV131083:GFV131174 GPR131083:GPR131174 GZN131083:GZN131174 HJJ131083:HJJ131174 HTF131083:HTF131174 IDB131083:IDB131174 IMX131083:IMX131174 IWT131083:IWT131174 JGP131083:JGP131174 JQL131083:JQL131174 KAH131083:KAH131174 KKD131083:KKD131174 KTZ131083:KTZ131174 LDV131083:LDV131174 LNR131083:LNR131174 LXN131083:LXN131174 MHJ131083:MHJ131174 MRF131083:MRF131174 NBB131083:NBB131174 NKX131083:NKX131174 NUT131083:NUT131174 OEP131083:OEP131174 OOL131083:OOL131174 OYH131083:OYH131174 PID131083:PID131174 PRZ131083:PRZ131174 QBV131083:QBV131174 QLR131083:QLR131174 QVN131083:QVN131174 RFJ131083:RFJ131174 RPF131083:RPF131174 RZB131083:RZB131174 SIX131083:SIX131174 SST131083:SST131174 TCP131083:TCP131174 TML131083:TML131174 TWH131083:TWH131174 UGD131083:UGD131174 UPZ131083:UPZ131174 UZV131083:UZV131174 VJR131083:VJR131174 VTN131083:VTN131174 WDJ131083:WDJ131174 WNF131083:WNF131174 WXB131083:WXB131174 AT196619:AT196710 KP196619:KP196710 UL196619:UL196710 AEH196619:AEH196710 AOD196619:AOD196710 AXZ196619:AXZ196710 BHV196619:BHV196710 BRR196619:BRR196710 CBN196619:CBN196710 CLJ196619:CLJ196710 CVF196619:CVF196710 DFB196619:DFB196710 DOX196619:DOX196710 DYT196619:DYT196710 EIP196619:EIP196710 ESL196619:ESL196710 FCH196619:FCH196710 FMD196619:FMD196710 FVZ196619:FVZ196710 GFV196619:GFV196710 GPR196619:GPR196710 GZN196619:GZN196710 HJJ196619:HJJ196710 HTF196619:HTF196710 IDB196619:IDB196710 IMX196619:IMX196710 IWT196619:IWT196710 JGP196619:JGP196710 JQL196619:JQL196710 KAH196619:KAH196710 KKD196619:KKD196710 KTZ196619:KTZ196710 LDV196619:LDV196710 LNR196619:LNR196710 LXN196619:LXN196710 MHJ196619:MHJ196710 MRF196619:MRF196710 NBB196619:NBB196710 NKX196619:NKX196710 NUT196619:NUT196710 OEP196619:OEP196710 OOL196619:OOL196710 OYH196619:OYH196710 PID196619:PID196710 PRZ196619:PRZ196710 QBV196619:QBV196710 QLR196619:QLR196710 QVN196619:QVN196710 RFJ196619:RFJ196710 RPF196619:RPF196710 RZB196619:RZB196710 SIX196619:SIX196710 SST196619:SST196710 TCP196619:TCP196710 TML196619:TML196710 TWH196619:TWH196710 UGD196619:UGD196710 UPZ196619:UPZ196710 UZV196619:UZV196710 VJR196619:VJR196710 VTN196619:VTN196710 WDJ196619:WDJ196710 WNF196619:WNF196710 WXB196619:WXB196710 AT262155:AT262246 KP262155:KP262246 UL262155:UL262246 AEH262155:AEH262246 AOD262155:AOD262246 AXZ262155:AXZ262246 BHV262155:BHV262246 BRR262155:BRR262246 CBN262155:CBN262246 CLJ262155:CLJ262246 CVF262155:CVF262246 DFB262155:DFB262246 DOX262155:DOX262246 DYT262155:DYT262246 EIP262155:EIP262246 ESL262155:ESL262246 FCH262155:FCH262246 FMD262155:FMD262246 FVZ262155:FVZ262246 GFV262155:GFV262246 GPR262155:GPR262246 GZN262155:GZN262246 HJJ262155:HJJ262246 HTF262155:HTF262246 IDB262155:IDB262246 IMX262155:IMX262246 IWT262155:IWT262246 JGP262155:JGP262246 JQL262155:JQL262246 KAH262155:KAH262246 KKD262155:KKD262246 KTZ262155:KTZ262246 LDV262155:LDV262246 LNR262155:LNR262246 LXN262155:LXN262246 MHJ262155:MHJ262246 MRF262155:MRF262246 NBB262155:NBB262246 NKX262155:NKX262246 NUT262155:NUT262246 OEP262155:OEP262246 OOL262155:OOL262246 OYH262155:OYH262246 PID262155:PID262246 PRZ262155:PRZ262246 QBV262155:QBV262246 QLR262155:QLR262246 QVN262155:QVN262246 RFJ262155:RFJ262246 RPF262155:RPF262246 RZB262155:RZB262246 SIX262155:SIX262246 SST262155:SST262246 TCP262155:TCP262246 TML262155:TML262246 TWH262155:TWH262246 UGD262155:UGD262246 UPZ262155:UPZ262246 UZV262155:UZV262246 VJR262155:VJR262246 VTN262155:VTN262246 WDJ262155:WDJ262246 WNF262155:WNF262246 WXB262155:WXB262246 AT327691:AT327782 KP327691:KP327782 UL327691:UL327782 AEH327691:AEH327782 AOD327691:AOD327782 AXZ327691:AXZ327782 BHV327691:BHV327782 BRR327691:BRR327782 CBN327691:CBN327782 CLJ327691:CLJ327782 CVF327691:CVF327782 DFB327691:DFB327782 DOX327691:DOX327782 DYT327691:DYT327782 EIP327691:EIP327782 ESL327691:ESL327782 FCH327691:FCH327782 FMD327691:FMD327782 FVZ327691:FVZ327782 GFV327691:GFV327782 GPR327691:GPR327782 GZN327691:GZN327782 HJJ327691:HJJ327782 HTF327691:HTF327782 IDB327691:IDB327782 IMX327691:IMX327782 IWT327691:IWT327782 JGP327691:JGP327782 JQL327691:JQL327782 KAH327691:KAH327782 KKD327691:KKD327782 KTZ327691:KTZ327782 LDV327691:LDV327782 LNR327691:LNR327782 LXN327691:LXN327782 MHJ327691:MHJ327782 MRF327691:MRF327782 NBB327691:NBB327782 NKX327691:NKX327782 NUT327691:NUT327782 OEP327691:OEP327782 OOL327691:OOL327782 OYH327691:OYH327782 PID327691:PID327782 PRZ327691:PRZ327782 QBV327691:QBV327782 QLR327691:QLR327782 QVN327691:QVN327782 RFJ327691:RFJ327782 RPF327691:RPF327782 RZB327691:RZB327782 SIX327691:SIX327782 SST327691:SST327782 TCP327691:TCP327782 TML327691:TML327782 TWH327691:TWH327782 UGD327691:UGD327782 UPZ327691:UPZ327782 UZV327691:UZV327782 VJR327691:VJR327782 VTN327691:VTN327782 WDJ327691:WDJ327782 WNF327691:WNF327782 WXB327691:WXB327782 AT393227:AT393318 KP393227:KP393318 UL393227:UL393318 AEH393227:AEH393318 AOD393227:AOD393318 AXZ393227:AXZ393318 BHV393227:BHV393318 BRR393227:BRR393318 CBN393227:CBN393318 CLJ393227:CLJ393318 CVF393227:CVF393318 DFB393227:DFB393318 DOX393227:DOX393318 DYT393227:DYT393318 EIP393227:EIP393318 ESL393227:ESL393318 FCH393227:FCH393318 FMD393227:FMD393318 FVZ393227:FVZ393318 GFV393227:GFV393318 GPR393227:GPR393318 GZN393227:GZN393318 HJJ393227:HJJ393318 HTF393227:HTF393318 IDB393227:IDB393318 IMX393227:IMX393318 IWT393227:IWT393318 JGP393227:JGP393318 JQL393227:JQL393318 KAH393227:KAH393318 KKD393227:KKD393318 KTZ393227:KTZ393318 LDV393227:LDV393318 LNR393227:LNR393318 LXN393227:LXN393318 MHJ393227:MHJ393318 MRF393227:MRF393318 NBB393227:NBB393318 NKX393227:NKX393318 NUT393227:NUT393318 OEP393227:OEP393318 OOL393227:OOL393318 OYH393227:OYH393318 PID393227:PID393318 PRZ393227:PRZ393318 QBV393227:QBV393318 QLR393227:QLR393318 QVN393227:QVN393318 RFJ393227:RFJ393318 RPF393227:RPF393318 RZB393227:RZB393318 SIX393227:SIX393318 SST393227:SST393318 TCP393227:TCP393318 TML393227:TML393318 TWH393227:TWH393318 UGD393227:UGD393318 UPZ393227:UPZ393318 UZV393227:UZV393318 VJR393227:VJR393318 VTN393227:VTN393318 WDJ393227:WDJ393318 WNF393227:WNF393318 WXB393227:WXB393318 AT458763:AT458854 KP458763:KP458854 UL458763:UL458854 AEH458763:AEH458854 AOD458763:AOD458854 AXZ458763:AXZ458854 BHV458763:BHV458854 BRR458763:BRR458854 CBN458763:CBN458854 CLJ458763:CLJ458854 CVF458763:CVF458854 DFB458763:DFB458854 DOX458763:DOX458854 DYT458763:DYT458854 EIP458763:EIP458854 ESL458763:ESL458854 FCH458763:FCH458854 FMD458763:FMD458854 FVZ458763:FVZ458854 GFV458763:GFV458854 GPR458763:GPR458854 GZN458763:GZN458854 HJJ458763:HJJ458854 HTF458763:HTF458854 IDB458763:IDB458854 IMX458763:IMX458854 IWT458763:IWT458854 JGP458763:JGP458854 JQL458763:JQL458854 KAH458763:KAH458854 KKD458763:KKD458854 KTZ458763:KTZ458854 LDV458763:LDV458854 LNR458763:LNR458854 LXN458763:LXN458854 MHJ458763:MHJ458854 MRF458763:MRF458854 NBB458763:NBB458854 NKX458763:NKX458854 NUT458763:NUT458854 OEP458763:OEP458854 OOL458763:OOL458854 OYH458763:OYH458854 PID458763:PID458854 PRZ458763:PRZ458854 QBV458763:QBV458854 QLR458763:QLR458854 QVN458763:QVN458854 RFJ458763:RFJ458854 RPF458763:RPF458854 RZB458763:RZB458854 SIX458763:SIX458854 SST458763:SST458854 TCP458763:TCP458854 TML458763:TML458854 TWH458763:TWH458854 UGD458763:UGD458854 UPZ458763:UPZ458854 UZV458763:UZV458854 VJR458763:VJR458854 VTN458763:VTN458854 WDJ458763:WDJ458854 WNF458763:WNF458854 WXB458763:WXB458854 AT524299:AT524390 KP524299:KP524390 UL524299:UL524390 AEH524299:AEH524390 AOD524299:AOD524390 AXZ524299:AXZ524390 BHV524299:BHV524390 BRR524299:BRR524390 CBN524299:CBN524390 CLJ524299:CLJ524390 CVF524299:CVF524390 DFB524299:DFB524390 DOX524299:DOX524390 DYT524299:DYT524390 EIP524299:EIP524390 ESL524299:ESL524390 FCH524299:FCH524390 FMD524299:FMD524390 FVZ524299:FVZ524390 GFV524299:GFV524390 GPR524299:GPR524390 GZN524299:GZN524390 HJJ524299:HJJ524390 HTF524299:HTF524390 IDB524299:IDB524390 IMX524299:IMX524390 IWT524299:IWT524390 JGP524299:JGP524390 JQL524299:JQL524390 KAH524299:KAH524390 KKD524299:KKD524390 KTZ524299:KTZ524390 LDV524299:LDV524390 LNR524299:LNR524390 LXN524299:LXN524390 MHJ524299:MHJ524390 MRF524299:MRF524390 NBB524299:NBB524390 NKX524299:NKX524390 NUT524299:NUT524390 OEP524299:OEP524390 OOL524299:OOL524390 OYH524299:OYH524390 PID524299:PID524390 PRZ524299:PRZ524390 QBV524299:QBV524390 QLR524299:QLR524390 QVN524299:QVN524390 RFJ524299:RFJ524390 RPF524299:RPF524390 RZB524299:RZB524390 SIX524299:SIX524390 SST524299:SST524390 TCP524299:TCP524390 TML524299:TML524390 TWH524299:TWH524390 UGD524299:UGD524390 UPZ524299:UPZ524390 UZV524299:UZV524390 VJR524299:VJR524390 VTN524299:VTN524390 WDJ524299:WDJ524390 WNF524299:WNF524390 WXB524299:WXB524390 AT589835:AT589926 KP589835:KP589926 UL589835:UL589926 AEH589835:AEH589926 AOD589835:AOD589926 AXZ589835:AXZ589926 BHV589835:BHV589926 BRR589835:BRR589926 CBN589835:CBN589926 CLJ589835:CLJ589926 CVF589835:CVF589926 DFB589835:DFB589926 DOX589835:DOX589926 DYT589835:DYT589926 EIP589835:EIP589926 ESL589835:ESL589926 FCH589835:FCH589926 FMD589835:FMD589926 FVZ589835:FVZ589926 GFV589835:GFV589926 GPR589835:GPR589926 GZN589835:GZN589926 HJJ589835:HJJ589926 HTF589835:HTF589926 IDB589835:IDB589926 IMX589835:IMX589926 IWT589835:IWT589926 JGP589835:JGP589926 JQL589835:JQL589926 KAH589835:KAH589926 KKD589835:KKD589926 KTZ589835:KTZ589926 LDV589835:LDV589926 LNR589835:LNR589926 LXN589835:LXN589926 MHJ589835:MHJ589926 MRF589835:MRF589926 NBB589835:NBB589926 NKX589835:NKX589926 NUT589835:NUT589926 OEP589835:OEP589926 OOL589835:OOL589926 OYH589835:OYH589926 PID589835:PID589926 PRZ589835:PRZ589926 QBV589835:QBV589926 QLR589835:QLR589926 QVN589835:QVN589926 RFJ589835:RFJ589926 RPF589835:RPF589926 RZB589835:RZB589926 SIX589835:SIX589926 SST589835:SST589926 TCP589835:TCP589926 TML589835:TML589926 TWH589835:TWH589926 UGD589835:UGD589926 UPZ589835:UPZ589926 UZV589835:UZV589926 VJR589835:VJR589926 VTN589835:VTN589926 WDJ589835:WDJ589926 WNF589835:WNF589926 WXB589835:WXB589926 AT655371:AT655462 KP655371:KP655462 UL655371:UL655462 AEH655371:AEH655462 AOD655371:AOD655462 AXZ655371:AXZ655462 BHV655371:BHV655462 BRR655371:BRR655462 CBN655371:CBN655462 CLJ655371:CLJ655462 CVF655371:CVF655462 DFB655371:DFB655462 DOX655371:DOX655462 DYT655371:DYT655462 EIP655371:EIP655462 ESL655371:ESL655462 FCH655371:FCH655462 FMD655371:FMD655462 FVZ655371:FVZ655462 GFV655371:GFV655462 GPR655371:GPR655462 GZN655371:GZN655462 HJJ655371:HJJ655462 HTF655371:HTF655462 IDB655371:IDB655462 IMX655371:IMX655462 IWT655371:IWT655462 JGP655371:JGP655462 JQL655371:JQL655462 KAH655371:KAH655462 KKD655371:KKD655462 KTZ655371:KTZ655462 LDV655371:LDV655462 LNR655371:LNR655462 LXN655371:LXN655462 MHJ655371:MHJ655462 MRF655371:MRF655462 NBB655371:NBB655462 NKX655371:NKX655462 NUT655371:NUT655462 OEP655371:OEP655462 OOL655371:OOL655462 OYH655371:OYH655462 PID655371:PID655462 PRZ655371:PRZ655462 QBV655371:QBV655462 QLR655371:QLR655462 QVN655371:QVN655462 RFJ655371:RFJ655462 RPF655371:RPF655462 RZB655371:RZB655462 SIX655371:SIX655462 SST655371:SST655462 TCP655371:TCP655462 TML655371:TML655462 TWH655371:TWH655462 UGD655371:UGD655462 UPZ655371:UPZ655462 UZV655371:UZV655462 VJR655371:VJR655462 VTN655371:VTN655462 WDJ655371:WDJ655462 WNF655371:WNF655462 WXB655371:WXB655462 AT720907:AT720998 KP720907:KP720998 UL720907:UL720998 AEH720907:AEH720998 AOD720907:AOD720998 AXZ720907:AXZ720998 BHV720907:BHV720998 BRR720907:BRR720998 CBN720907:CBN720998 CLJ720907:CLJ720998 CVF720907:CVF720998 DFB720907:DFB720998 DOX720907:DOX720998 DYT720907:DYT720998 EIP720907:EIP720998 ESL720907:ESL720998 FCH720907:FCH720998 FMD720907:FMD720998 FVZ720907:FVZ720998 GFV720907:GFV720998 GPR720907:GPR720998 GZN720907:GZN720998 HJJ720907:HJJ720998 HTF720907:HTF720998 IDB720907:IDB720998 IMX720907:IMX720998 IWT720907:IWT720998 JGP720907:JGP720998 JQL720907:JQL720998 KAH720907:KAH720998 KKD720907:KKD720998 KTZ720907:KTZ720998 LDV720907:LDV720998 LNR720907:LNR720998 LXN720907:LXN720998 MHJ720907:MHJ720998 MRF720907:MRF720998 NBB720907:NBB720998 NKX720907:NKX720998 NUT720907:NUT720998 OEP720907:OEP720998 OOL720907:OOL720998 OYH720907:OYH720998 PID720907:PID720998 PRZ720907:PRZ720998 QBV720907:QBV720998 QLR720907:QLR720998 QVN720907:QVN720998 RFJ720907:RFJ720998 RPF720907:RPF720998 RZB720907:RZB720998 SIX720907:SIX720998 SST720907:SST720998 TCP720907:TCP720998 TML720907:TML720998 TWH720907:TWH720998 UGD720907:UGD720998 UPZ720907:UPZ720998 UZV720907:UZV720998 VJR720907:VJR720998 VTN720907:VTN720998 WDJ720907:WDJ720998 WNF720907:WNF720998 WXB720907:WXB720998 AT786443:AT786534 KP786443:KP786534 UL786443:UL786534 AEH786443:AEH786534 AOD786443:AOD786534 AXZ786443:AXZ786534 BHV786443:BHV786534 BRR786443:BRR786534 CBN786443:CBN786534 CLJ786443:CLJ786534 CVF786443:CVF786534 DFB786443:DFB786534 DOX786443:DOX786534 DYT786443:DYT786534 EIP786443:EIP786534 ESL786443:ESL786534 FCH786443:FCH786534 FMD786443:FMD786534 FVZ786443:FVZ786534 GFV786443:GFV786534 GPR786443:GPR786534 GZN786443:GZN786534 HJJ786443:HJJ786534 HTF786443:HTF786534 IDB786443:IDB786534 IMX786443:IMX786534 IWT786443:IWT786534 JGP786443:JGP786534 JQL786443:JQL786534 KAH786443:KAH786534 KKD786443:KKD786534 KTZ786443:KTZ786534 LDV786443:LDV786534 LNR786443:LNR786534 LXN786443:LXN786534 MHJ786443:MHJ786534 MRF786443:MRF786534 NBB786443:NBB786534 NKX786443:NKX786534 NUT786443:NUT786534 OEP786443:OEP786534 OOL786443:OOL786534 OYH786443:OYH786534 PID786443:PID786534 PRZ786443:PRZ786534 QBV786443:QBV786534 QLR786443:QLR786534 QVN786443:QVN786534 RFJ786443:RFJ786534 RPF786443:RPF786534 RZB786443:RZB786534 SIX786443:SIX786534 SST786443:SST786534 TCP786443:TCP786534 TML786443:TML786534 TWH786443:TWH786534 UGD786443:UGD786534 UPZ786443:UPZ786534 UZV786443:UZV786534 VJR786443:VJR786534 VTN786443:VTN786534 WDJ786443:WDJ786534 WNF786443:WNF786534 WXB786443:WXB786534 AT851979:AT852070 KP851979:KP852070 UL851979:UL852070 AEH851979:AEH852070 AOD851979:AOD852070 AXZ851979:AXZ852070 BHV851979:BHV852070 BRR851979:BRR852070 CBN851979:CBN852070 CLJ851979:CLJ852070 CVF851979:CVF852070 DFB851979:DFB852070 DOX851979:DOX852070 DYT851979:DYT852070 EIP851979:EIP852070 ESL851979:ESL852070 FCH851979:FCH852070 FMD851979:FMD852070 FVZ851979:FVZ852070 GFV851979:GFV852070 GPR851979:GPR852070 GZN851979:GZN852070 HJJ851979:HJJ852070 HTF851979:HTF852070 IDB851979:IDB852070 IMX851979:IMX852070 IWT851979:IWT852070 JGP851979:JGP852070 JQL851979:JQL852070 KAH851979:KAH852070 KKD851979:KKD852070 KTZ851979:KTZ852070 LDV851979:LDV852070 LNR851979:LNR852070 LXN851979:LXN852070 MHJ851979:MHJ852070 MRF851979:MRF852070 NBB851979:NBB852070 NKX851979:NKX852070 NUT851979:NUT852070 OEP851979:OEP852070 OOL851979:OOL852070 OYH851979:OYH852070 PID851979:PID852070 PRZ851979:PRZ852070 QBV851979:QBV852070 QLR851979:QLR852070 QVN851979:QVN852070 RFJ851979:RFJ852070 RPF851979:RPF852070 RZB851979:RZB852070 SIX851979:SIX852070 SST851979:SST852070 TCP851979:TCP852070 TML851979:TML852070 TWH851979:TWH852070 UGD851979:UGD852070 UPZ851979:UPZ852070 UZV851979:UZV852070 VJR851979:VJR852070 VTN851979:VTN852070 WDJ851979:WDJ852070 WNF851979:WNF852070 WXB851979:WXB852070 AT917515:AT917606 KP917515:KP917606 UL917515:UL917606 AEH917515:AEH917606 AOD917515:AOD917606 AXZ917515:AXZ917606 BHV917515:BHV917606 BRR917515:BRR917606 CBN917515:CBN917606 CLJ917515:CLJ917606 CVF917515:CVF917606 DFB917515:DFB917606 DOX917515:DOX917606 DYT917515:DYT917606 EIP917515:EIP917606 ESL917515:ESL917606 FCH917515:FCH917606 FMD917515:FMD917606 FVZ917515:FVZ917606 GFV917515:GFV917606 GPR917515:GPR917606 GZN917515:GZN917606 HJJ917515:HJJ917606 HTF917515:HTF917606 IDB917515:IDB917606 IMX917515:IMX917606 IWT917515:IWT917606 JGP917515:JGP917606 JQL917515:JQL917606 KAH917515:KAH917606 KKD917515:KKD917606 KTZ917515:KTZ917606 LDV917515:LDV917606 LNR917515:LNR917606 LXN917515:LXN917606 MHJ917515:MHJ917606 MRF917515:MRF917606 NBB917515:NBB917606 NKX917515:NKX917606 NUT917515:NUT917606 OEP917515:OEP917606 OOL917515:OOL917606 OYH917515:OYH917606 PID917515:PID917606 PRZ917515:PRZ917606 QBV917515:QBV917606 QLR917515:QLR917606 QVN917515:QVN917606 RFJ917515:RFJ917606 RPF917515:RPF917606 RZB917515:RZB917606 SIX917515:SIX917606 SST917515:SST917606 TCP917515:TCP917606 TML917515:TML917606 TWH917515:TWH917606 UGD917515:UGD917606 UPZ917515:UPZ917606 UZV917515:UZV917606 VJR917515:VJR917606 VTN917515:VTN917606 WDJ917515:WDJ917606 WNF917515:WNF917606 WXB917515:WXB917606 AT983051:AT983142 KP983051:KP983142 UL983051:UL983142 AEH983051:AEH983142 AOD983051:AOD983142 AXZ983051:AXZ983142 BHV983051:BHV983142 BRR983051:BRR983142 CBN983051:CBN983142 CLJ983051:CLJ983142 CVF983051:CVF983142 DFB983051:DFB983142 DOX983051:DOX983142 DYT983051:DYT983142 EIP983051:EIP983142 ESL983051:ESL983142 FCH983051:FCH983142 FMD983051:FMD983142 FVZ983051:FVZ983142 GFV983051:GFV983142 GPR983051:GPR983142 GZN983051:GZN983142 HJJ983051:HJJ983142 HTF983051:HTF983142 IDB983051:IDB983142 IMX983051:IMX983142 IWT983051:IWT983142 JGP983051:JGP983142 JQL983051:JQL983142 KAH983051:KAH983142 KKD983051:KKD983142 KTZ983051:KTZ983142 LDV983051:LDV983142 LNR983051:LNR983142 LXN983051:LXN983142 MHJ983051:MHJ983142 MRF983051:MRF983142 NBB983051:NBB983142 NKX983051:NKX983142 NUT983051:NUT983142 OEP983051:OEP983142 OOL983051:OOL983142 OYH983051:OYH983142 PID983051:PID983142 PRZ983051:PRZ983142 QBV983051:QBV983142 QLR983051:QLR983142 QVN983051:QVN983142 RFJ983051:RFJ983142 RPF983051:RPF983142 RZB983051:RZB983142 SIX983051:SIX983142 SST983051:SST983142 TCP983051:TCP983142 TML983051:TML983142 TWH983051:TWH983142 UGD983051:UGD983142 UPZ983051:UPZ983142 UZV983051:UZV983142 VJR983051:VJR983142 VTN983051:VTN983142 WDJ983051:WDJ983142 WNF983051:WNF983142 WXB983051:WXB983142 AV11:AV102 KR11:KR102 UN11:UN102 AEJ11:AEJ102 AOF11:AOF102 AYB11:AYB102 BHX11:BHX102 BRT11:BRT102 CBP11:CBP102 CLL11:CLL102 CVH11:CVH102 DFD11:DFD102 DOZ11:DOZ102 DYV11:DYV102 EIR11:EIR102 ESN11:ESN102 FCJ11:FCJ102 FMF11:FMF102 FWB11:FWB102 GFX11:GFX102 GPT11:GPT102 GZP11:GZP102 HJL11:HJL102 HTH11:HTH102 IDD11:IDD102 IMZ11:IMZ102 IWV11:IWV102 JGR11:JGR102 JQN11:JQN102 KAJ11:KAJ102 KKF11:KKF102 KUB11:KUB102 LDX11:LDX102 LNT11:LNT102 LXP11:LXP102 MHL11:MHL102 MRH11:MRH102 NBD11:NBD102 NKZ11:NKZ102 NUV11:NUV102 OER11:OER102 OON11:OON102 OYJ11:OYJ102 PIF11:PIF102 PSB11:PSB102 QBX11:QBX102 QLT11:QLT102 QVP11:QVP102 RFL11:RFL102 RPH11:RPH102 RZD11:RZD102 SIZ11:SIZ102 SSV11:SSV102 TCR11:TCR102 TMN11:TMN102 TWJ11:TWJ102 UGF11:UGF102 UQB11:UQB102 UZX11:UZX102 VJT11:VJT102 VTP11:VTP102 WDL11:WDL102 WNH11:WNH102 WXD11:WXD102 AV65547:AV65638 KR65547:KR65638 UN65547:UN65638 AEJ65547:AEJ65638 AOF65547:AOF65638 AYB65547:AYB65638 BHX65547:BHX65638 BRT65547:BRT65638 CBP65547:CBP65638 CLL65547:CLL65638 CVH65547:CVH65638 DFD65547:DFD65638 DOZ65547:DOZ65638 DYV65547:DYV65638 EIR65547:EIR65638 ESN65547:ESN65638 FCJ65547:FCJ65638 FMF65547:FMF65638 FWB65547:FWB65638 GFX65547:GFX65638 GPT65547:GPT65638 GZP65547:GZP65638 HJL65547:HJL65638 HTH65547:HTH65638 IDD65547:IDD65638 IMZ65547:IMZ65638 IWV65547:IWV65638 JGR65547:JGR65638 JQN65547:JQN65638 KAJ65547:KAJ65638 KKF65547:KKF65638 KUB65547:KUB65638 LDX65547:LDX65638 LNT65547:LNT65638 LXP65547:LXP65638 MHL65547:MHL65638 MRH65547:MRH65638 NBD65547:NBD65638 NKZ65547:NKZ65638 NUV65547:NUV65638 OER65547:OER65638 OON65547:OON65638 OYJ65547:OYJ65638 PIF65547:PIF65638 PSB65547:PSB65638 QBX65547:QBX65638 QLT65547:QLT65638 QVP65547:QVP65638 RFL65547:RFL65638 RPH65547:RPH65638 RZD65547:RZD65638 SIZ65547:SIZ65638 SSV65547:SSV65638 TCR65547:TCR65638 TMN65547:TMN65638 TWJ65547:TWJ65638 UGF65547:UGF65638 UQB65547:UQB65638 UZX65547:UZX65638 VJT65547:VJT65638 VTP65547:VTP65638 WDL65547:WDL65638 WNH65547:WNH65638 WXD65547:WXD65638 AV131083:AV131174 KR131083:KR131174 UN131083:UN131174 AEJ131083:AEJ131174 AOF131083:AOF131174 AYB131083:AYB131174 BHX131083:BHX131174 BRT131083:BRT131174 CBP131083:CBP131174 CLL131083:CLL131174 CVH131083:CVH131174 DFD131083:DFD131174 DOZ131083:DOZ131174 DYV131083:DYV131174 EIR131083:EIR131174 ESN131083:ESN131174 FCJ131083:FCJ131174 FMF131083:FMF131174 FWB131083:FWB131174 GFX131083:GFX131174 GPT131083:GPT131174 GZP131083:GZP131174 HJL131083:HJL131174 HTH131083:HTH131174 IDD131083:IDD131174 IMZ131083:IMZ131174 IWV131083:IWV131174 JGR131083:JGR131174 JQN131083:JQN131174 KAJ131083:KAJ131174 KKF131083:KKF131174 KUB131083:KUB131174 LDX131083:LDX131174 LNT131083:LNT131174 LXP131083:LXP131174 MHL131083:MHL131174 MRH131083:MRH131174 NBD131083:NBD131174 NKZ131083:NKZ131174 NUV131083:NUV131174 OER131083:OER131174 OON131083:OON131174 OYJ131083:OYJ131174 PIF131083:PIF131174 PSB131083:PSB131174 QBX131083:QBX131174 QLT131083:QLT131174 QVP131083:QVP131174 RFL131083:RFL131174 RPH131083:RPH131174 RZD131083:RZD131174 SIZ131083:SIZ131174 SSV131083:SSV131174 TCR131083:TCR131174 TMN131083:TMN131174 TWJ131083:TWJ131174 UGF131083:UGF131174 UQB131083:UQB131174 UZX131083:UZX131174 VJT131083:VJT131174 VTP131083:VTP131174 WDL131083:WDL131174 WNH131083:WNH131174 WXD131083:WXD131174 AV196619:AV196710 KR196619:KR196710 UN196619:UN196710 AEJ196619:AEJ196710 AOF196619:AOF196710 AYB196619:AYB196710 BHX196619:BHX196710 BRT196619:BRT196710 CBP196619:CBP196710 CLL196619:CLL196710 CVH196619:CVH196710 DFD196619:DFD196710 DOZ196619:DOZ196710 DYV196619:DYV196710 EIR196619:EIR196710 ESN196619:ESN196710 FCJ196619:FCJ196710 FMF196619:FMF196710 FWB196619:FWB196710 GFX196619:GFX196710 GPT196619:GPT196710 GZP196619:GZP196710 HJL196619:HJL196710 HTH196619:HTH196710 IDD196619:IDD196710 IMZ196619:IMZ196710 IWV196619:IWV196710 JGR196619:JGR196710 JQN196619:JQN196710 KAJ196619:KAJ196710 KKF196619:KKF196710 KUB196619:KUB196710 LDX196619:LDX196710 LNT196619:LNT196710 LXP196619:LXP196710 MHL196619:MHL196710 MRH196619:MRH196710 NBD196619:NBD196710 NKZ196619:NKZ196710 NUV196619:NUV196710 OER196619:OER196710 OON196619:OON196710 OYJ196619:OYJ196710 PIF196619:PIF196710 PSB196619:PSB196710 QBX196619:QBX196710 QLT196619:QLT196710 QVP196619:QVP196710 RFL196619:RFL196710 RPH196619:RPH196710 RZD196619:RZD196710 SIZ196619:SIZ196710 SSV196619:SSV196710 TCR196619:TCR196710 TMN196619:TMN196710 TWJ196619:TWJ196710 UGF196619:UGF196710 UQB196619:UQB196710 UZX196619:UZX196710 VJT196619:VJT196710 VTP196619:VTP196710 WDL196619:WDL196710 WNH196619:WNH196710 WXD196619:WXD196710 AV262155:AV262246 KR262155:KR262246 UN262155:UN262246 AEJ262155:AEJ262246 AOF262155:AOF262246 AYB262155:AYB262246 BHX262155:BHX262246 BRT262155:BRT262246 CBP262155:CBP262246 CLL262155:CLL262246 CVH262155:CVH262246 DFD262155:DFD262246 DOZ262155:DOZ262246 DYV262155:DYV262246 EIR262155:EIR262246 ESN262155:ESN262246 FCJ262155:FCJ262246 FMF262155:FMF262246 FWB262155:FWB262246 GFX262155:GFX262246 GPT262155:GPT262246 GZP262155:GZP262246 HJL262155:HJL262246 HTH262155:HTH262246 IDD262155:IDD262246 IMZ262155:IMZ262246 IWV262155:IWV262246 JGR262155:JGR262246 JQN262155:JQN262246 KAJ262155:KAJ262246 KKF262155:KKF262246 KUB262155:KUB262246 LDX262155:LDX262246 LNT262155:LNT262246 LXP262155:LXP262246 MHL262155:MHL262246 MRH262155:MRH262246 NBD262155:NBD262246 NKZ262155:NKZ262246 NUV262155:NUV262246 OER262155:OER262246 OON262155:OON262246 OYJ262155:OYJ262246 PIF262155:PIF262246 PSB262155:PSB262246 QBX262155:QBX262246 QLT262155:QLT262246 QVP262155:QVP262246 RFL262155:RFL262246 RPH262155:RPH262246 RZD262155:RZD262246 SIZ262155:SIZ262246 SSV262155:SSV262246 TCR262155:TCR262246 TMN262155:TMN262246 TWJ262155:TWJ262246 UGF262155:UGF262246 UQB262155:UQB262246 UZX262155:UZX262246 VJT262155:VJT262246 VTP262155:VTP262246 WDL262155:WDL262246 WNH262155:WNH262246 WXD262155:WXD262246 AV327691:AV327782 KR327691:KR327782 UN327691:UN327782 AEJ327691:AEJ327782 AOF327691:AOF327782 AYB327691:AYB327782 BHX327691:BHX327782 BRT327691:BRT327782 CBP327691:CBP327782 CLL327691:CLL327782 CVH327691:CVH327782 DFD327691:DFD327782 DOZ327691:DOZ327782 DYV327691:DYV327782 EIR327691:EIR327782 ESN327691:ESN327782 FCJ327691:FCJ327782 FMF327691:FMF327782 FWB327691:FWB327782 GFX327691:GFX327782 GPT327691:GPT327782 GZP327691:GZP327782 HJL327691:HJL327782 HTH327691:HTH327782 IDD327691:IDD327782 IMZ327691:IMZ327782 IWV327691:IWV327782 JGR327691:JGR327782 JQN327691:JQN327782 KAJ327691:KAJ327782 KKF327691:KKF327782 KUB327691:KUB327782 LDX327691:LDX327782 LNT327691:LNT327782 LXP327691:LXP327782 MHL327691:MHL327782 MRH327691:MRH327782 NBD327691:NBD327782 NKZ327691:NKZ327782 NUV327691:NUV327782 OER327691:OER327782 OON327691:OON327782 OYJ327691:OYJ327782 PIF327691:PIF327782 PSB327691:PSB327782 QBX327691:QBX327782 QLT327691:QLT327782 QVP327691:QVP327782 RFL327691:RFL327782 RPH327691:RPH327782 RZD327691:RZD327782 SIZ327691:SIZ327782 SSV327691:SSV327782 TCR327691:TCR327782 TMN327691:TMN327782 TWJ327691:TWJ327782 UGF327691:UGF327782 UQB327691:UQB327782 UZX327691:UZX327782 VJT327691:VJT327782 VTP327691:VTP327782 WDL327691:WDL327782 WNH327691:WNH327782 WXD327691:WXD327782 AV393227:AV393318 KR393227:KR393318 UN393227:UN393318 AEJ393227:AEJ393318 AOF393227:AOF393318 AYB393227:AYB393318 BHX393227:BHX393318 BRT393227:BRT393318 CBP393227:CBP393318 CLL393227:CLL393318 CVH393227:CVH393318 DFD393227:DFD393318 DOZ393227:DOZ393318 DYV393227:DYV393318 EIR393227:EIR393318 ESN393227:ESN393318 FCJ393227:FCJ393318 FMF393227:FMF393318 FWB393227:FWB393318 GFX393227:GFX393318 GPT393227:GPT393318 GZP393227:GZP393318 HJL393227:HJL393318 HTH393227:HTH393318 IDD393227:IDD393318 IMZ393227:IMZ393318 IWV393227:IWV393318 JGR393227:JGR393318 JQN393227:JQN393318 KAJ393227:KAJ393318 KKF393227:KKF393318 KUB393227:KUB393318 LDX393227:LDX393318 LNT393227:LNT393318 LXP393227:LXP393318 MHL393227:MHL393318 MRH393227:MRH393318 NBD393227:NBD393318 NKZ393227:NKZ393318 NUV393227:NUV393318 OER393227:OER393318 OON393227:OON393318 OYJ393227:OYJ393318 PIF393227:PIF393318 PSB393227:PSB393318 QBX393227:QBX393318 QLT393227:QLT393318 QVP393227:QVP393318 RFL393227:RFL393318 RPH393227:RPH393318 RZD393227:RZD393318 SIZ393227:SIZ393318 SSV393227:SSV393318 TCR393227:TCR393318 TMN393227:TMN393318 TWJ393227:TWJ393318 UGF393227:UGF393318 UQB393227:UQB393318 UZX393227:UZX393318 VJT393227:VJT393318 VTP393227:VTP393318 WDL393227:WDL393318 WNH393227:WNH393318 WXD393227:WXD393318 AV458763:AV458854 KR458763:KR458854 UN458763:UN458854 AEJ458763:AEJ458854 AOF458763:AOF458854 AYB458763:AYB458854 BHX458763:BHX458854 BRT458763:BRT458854 CBP458763:CBP458854 CLL458763:CLL458854 CVH458763:CVH458854 DFD458763:DFD458854 DOZ458763:DOZ458854 DYV458763:DYV458854 EIR458763:EIR458854 ESN458763:ESN458854 FCJ458763:FCJ458854 FMF458763:FMF458854 FWB458763:FWB458854 GFX458763:GFX458854 GPT458763:GPT458854 GZP458763:GZP458854 HJL458763:HJL458854 HTH458763:HTH458854 IDD458763:IDD458854 IMZ458763:IMZ458854 IWV458763:IWV458854 JGR458763:JGR458854 JQN458763:JQN458854 KAJ458763:KAJ458854 KKF458763:KKF458854 KUB458763:KUB458854 LDX458763:LDX458854 LNT458763:LNT458854 LXP458763:LXP458854 MHL458763:MHL458854 MRH458763:MRH458854 NBD458763:NBD458854 NKZ458763:NKZ458854 NUV458763:NUV458854 OER458763:OER458854 OON458763:OON458854 OYJ458763:OYJ458854 PIF458763:PIF458854 PSB458763:PSB458854 QBX458763:QBX458854 QLT458763:QLT458854 QVP458763:QVP458854 RFL458763:RFL458854 RPH458763:RPH458854 RZD458763:RZD458854 SIZ458763:SIZ458854 SSV458763:SSV458854 TCR458763:TCR458854 TMN458763:TMN458854 TWJ458763:TWJ458854 UGF458763:UGF458854 UQB458763:UQB458854 UZX458763:UZX458854 VJT458763:VJT458854 VTP458763:VTP458854 WDL458763:WDL458854 WNH458763:WNH458854 WXD458763:WXD458854 AV524299:AV524390 KR524299:KR524390 UN524299:UN524390 AEJ524299:AEJ524390 AOF524299:AOF524390 AYB524299:AYB524390 BHX524299:BHX524390 BRT524299:BRT524390 CBP524299:CBP524390 CLL524299:CLL524390 CVH524299:CVH524390 DFD524299:DFD524390 DOZ524299:DOZ524390 DYV524299:DYV524390 EIR524299:EIR524390 ESN524299:ESN524390 FCJ524299:FCJ524390 FMF524299:FMF524390 FWB524299:FWB524390 GFX524299:GFX524390 GPT524299:GPT524390 GZP524299:GZP524390 HJL524299:HJL524390 HTH524299:HTH524390 IDD524299:IDD524390 IMZ524299:IMZ524390 IWV524299:IWV524390 JGR524299:JGR524390 JQN524299:JQN524390 KAJ524299:KAJ524390 KKF524299:KKF524390 KUB524299:KUB524390 LDX524299:LDX524390 LNT524299:LNT524390 LXP524299:LXP524390 MHL524299:MHL524390 MRH524299:MRH524390 NBD524299:NBD524390 NKZ524299:NKZ524390 NUV524299:NUV524390 OER524299:OER524390 OON524299:OON524390 OYJ524299:OYJ524390 PIF524299:PIF524390 PSB524299:PSB524390 QBX524299:QBX524390 QLT524299:QLT524390 QVP524299:QVP524390 RFL524299:RFL524390 RPH524299:RPH524390 RZD524299:RZD524390 SIZ524299:SIZ524390 SSV524299:SSV524390 TCR524299:TCR524390 TMN524299:TMN524390 TWJ524299:TWJ524390 UGF524299:UGF524390 UQB524299:UQB524390 UZX524299:UZX524390 VJT524299:VJT524390 VTP524299:VTP524390 WDL524299:WDL524390 WNH524299:WNH524390 WXD524299:WXD524390 AV589835:AV589926 KR589835:KR589926 UN589835:UN589926 AEJ589835:AEJ589926 AOF589835:AOF589926 AYB589835:AYB589926 BHX589835:BHX589926 BRT589835:BRT589926 CBP589835:CBP589926 CLL589835:CLL589926 CVH589835:CVH589926 DFD589835:DFD589926 DOZ589835:DOZ589926 DYV589835:DYV589926 EIR589835:EIR589926 ESN589835:ESN589926 FCJ589835:FCJ589926 FMF589835:FMF589926 FWB589835:FWB589926 GFX589835:GFX589926 GPT589835:GPT589926 GZP589835:GZP589926 HJL589835:HJL589926 HTH589835:HTH589926 IDD589835:IDD589926 IMZ589835:IMZ589926 IWV589835:IWV589926 JGR589835:JGR589926 JQN589835:JQN589926 KAJ589835:KAJ589926 KKF589835:KKF589926 KUB589835:KUB589926 LDX589835:LDX589926 LNT589835:LNT589926 LXP589835:LXP589926 MHL589835:MHL589926 MRH589835:MRH589926 NBD589835:NBD589926 NKZ589835:NKZ589926 NUV589835:NUV589926 OER589835:OER589926 OON589835:OON589926 OYJ589835:OYJ589926 PIF589835:PIF589926 PSB589835:PSB589926 QBX589835:QBX589926 QLT589835:QLT589926 QVP589835:QVP589926 RFL589835:RFL589926 RPH589835:RPH589926 RZD589835:RZD589926 SIZ589835:SIZ589926 SSV589835:SSV589926 TCR589835:TCR589926 TMN589835:TMN589926 TWJ589835:TWJ589926 UGF589835:UGF589926 UQB589835:UQB589926 UZX589835:UZX589926 VJT589835:VJT589926 VTP589835:VTP589926 WDL589835:WDL589926 WNH589835:WNH589926 WXD589835:WXD589926 AV655371:AV655462 KR655371:KR655462 UN655371:UN655462 AEJ655371:AEJ655462 AOF655371:AOF655462 AYB655371:AYB655462 BHX655371:BHX655462 BRT655371:BRT655462 CBP655371:CBP655462 CLL655371:CLL655462 CVH655371:CVH655462 DFD655371:DFD655462 DOZ655371:DOZ655462 DYV655371:DYV655462 EIR655371:EIR655462 ESN655371:ESN655462 FCJ655371:FCJ655462 FMF655371:FMF655462 FWB655371:FWB655462 GFX655371:GFX655462 GPT655371:GPT655462 GZP655371:GZP655462 HJL655371:HJL655462 HTH655371:HTH655462 IDD655371:IDD655462 IMZ655371:IMZ655462 IWV655371:IWV655462 JGR655371:JGR655462 JQN655371:JQN655462 KAJ655371:KAJ655462 KKF655371:KKF655462 KUB655371:KUB655462 LDX655371:LDX655462 LNT655371:LNT655462 LXP655371:LXP655462 MHL655371:MHL655462 MRH655371:MRH655462 NBD655371:NBD655462 NKZ655371:NKZ655462 NUV655371:NUV655462 OER655371:OER655462 OON655371:OON655462 OYJ655371:OYJ655462 PIF655371:PIF655462 PSB655371:PSB655462 QBX655371:QBX655462 QLT655371:QLT655462 QVP655371:QVP655462 RFL655371:RFL655462 RPH655371:RPH655462 RZD655371:RZD655462 SIZ655371:SIZ655462 SSV655371:SSV655462 TCR655371:TCR655462 TMN655371:TMN655462 TWJ655371:TWJ655462 UGF655371:UGF655462 UQB655371:UQB655462 UZX655371:UZX655462 VJT655371:VJT655462 VTP655371:VTP655462 WDL655371:WDL655462 WNH655371:WNH655462 WXD655371:WXD655462 AV720907:AV720998 KR720907:KR720998 UN720907:UN720998 AEJ720907:AEJ720998 AOF720907:AOF720998 AYB720907:AYB720998 BHX720907:BHX720998 BRT720907:BRT720998 CBP720907:CBP720998 CLL720907:CLL720998 CVH720907:CVH720998 DFD720907:DFD720998 DOZ720907:DOZ720998 DYV720907:DYV720998 EIR720907:EIR720998 ESN720907:ESN720998 FCJ720907:FCJ720998 FMF720907:FMF720998 FWB720907:FWB720998 GFX720907:GFX720998 GPT720907:GPT720998 GZP720907:GZP720998 HJL720907:HJL720998 HTH720907:HTH720998 IDD720907:IDD720998 IMZ720907:IMZ720998 IWV720907:IWV720998 JGR720907:JGR720998 JQN720907:JQN720998 KAJ720907:KAJ720998 KKF720907:KKF720998 KUB720907:KUB720998 LDX720907:LDX720998 LNT720907:LNT720998 LXP720907:LXP720998 MHL720907:MHL720998 MRH720907:MRH720998 NBD720907:NBD720998 NKZ720907:NKZ720998 NUV720907:NUV720998 OER720907:OER720998 OON720907:OON720998 OYJ720907:OYJ720998 PIF720907:PIF720998 PSB720907:PSB720998 QBX720907:QBX720998 QLT720907:QLT720998 QVP720907:QVP720998 RFL720907:RFL720998 RPH720907:RPH720998 RZD720907:RZD720998 SIZ720907:SIZ720998 SSV720907:SSV720998 TCR720907:TCR720998 TMN720907:TMN720998 TWJ720907:TWJ720998 UGF720907:UGF720998 UQB720907:UQB720998 UZX720907:UZX720998 VJT720907:VJT720998 VTP720907:VTP720998 WDL720907:WDL720998 WNH720907:WNH720998 WXD720907:WXD720998 AV786443:AV786534 KR786443:KR786534 UN786443:UN786534 AEJ786443:AEJ786534 AOF786443:AOF786534 AYB786443:AYB786534 BHX786443:BHX786534 BRT786443:BRT786534 CBP786443:CBP786534 CLL786443:CLL786534 CVH786443:CVH786534 DFD786443:DFD786534 DOZ786443:DOZ786534 DYV786443:DYV786534 EIR786443:EIR786534 ESN786443:ESN786534 FCJ786443:FCJ786534 FMF786443:FMF786534 FWB786443:FWB786534 GFX786443:GFX786534 GPT786443:GPT786534 GZP786443:GZP786534 HJL786443:HJL786534 HTH786443:HTH786534 IDD786443:IDD786534 IMZ786443:IMZ786534 IWV786443:IWV786534 JGR786443:JGR786534 JQN786443:JQN786534 KAJ786443:KAJ786534 KKF786443:KKF786534 KUB786443:KUB786534 LDX786443:LDX786534 LNT786443:LNT786534 LXP786443:LXP786534 MHL786443:MHL786534 MRH786443:MRH786534 NBD786443:NBD786534 NKZ786443:NKZ786534 NUV786443:NUV786534 OER786443:OER786534 OON786443:OON786534 OYJ786443:OYJ786534 PIF786443:PIF786534 PSB786443:PSB786534 QBX786443:QBX786534 QLT786443:QLT786534 QVP786443:QVP786534 RFL786443:RFL786534 RPH786443:RPH786534 RZD786443:RZD786534 SIZ786443:SIZ786534 SSV786443:SSV786534 TCR786443:TCR786534 TMN786443:TMN786534 TWJ786443:TWJ786534 UGF786443:UGF786534 UQB786443:UQB786534 UZX786443:UZX786534 VJT786443:VJT786534 VTP786443:VTP786534 WDL786443:WDL786534 WNH786443:WNH786534 WXD786443:WXD786534 AV851979:AV852070 KR851979:KR852070 UN851979:UN852070 AEJ851979:AEJ852070 AOF851979:AOF852070 AYB851979:AYB852070 BHX851979:BHX852070 BRT851979:BRT852070 CBP851979:CBP852070 CLL851979:CLL852070 CVH851979:CVH852070 DFD851979:DFD852070 DOZ851979:DOZ852070 DYV851979:DYV852070 EIR851979:EIR852070 ESN851979:ESN852070 FCJ851979:FCJ852070 FMF851979:FMF852070 FWB851979:FWB852070 GFX851979:GFX852070 GPT851979:GPT852070 GZP851979:GZP852070 HJL851979:HJL852070 HTH851979:HTH852070 IDD851979:IDD852070 IMZ851979:IMZ852070 IWV851979:IWV852070 JGR851979:JGR852070 JQN851979:JQN852070 KAJ851979:KAJ852070 KKF851979:KKF852070 KUB851979:KUB852070 LDX851979:LDX852070 LNT851979:LNT852070 LXP851979:LXP852070 MHL851979:MHL852070 MRH851979:MRH852070 NBD851979:NBD852070 NKZ851979:NKZ852070 NUV851979:NUV852070 OER851979:OER852070 OON851979:OON852070 OYJ851979:OYJ852070 PIF851979:PIF852070 PSB851979:PSB852070 QBX851979:QBX852070 QLT851979:QLT852070 QVP851979:QVP852070 RFL851979:RFL852070 RPH851979:RPH852070 RZD851979:RZD852070 SIZ851979:SIZ852070 SSV851979:SSV852070 TCR851979:TCR852070 TMN851979:TMN852070 TWJ851979:TWJ852070 UGF851979:UGF852070 UQB851979:UQB852070 UZX851979:UZX852070 VJT851979:VJT852070 VTP851979:VTP852070 WDL851979:WDL852070 WNH851979:WNH852070 WXD851979:WXD852070 AV917515:AV917606 KR917515:KR917606 UN917515:UN917606 AEJ917515:AEJ917606 AOF917515:AOF917606 AYB917515:AYB917606 BHX917515:BHX917606 BRT917515:BRT917606 CBP917515:CBP917606 CLL917515:CLL917606 CVH917515:CVH917606 DFD917515:DFD917606 DOZ917515:DOZ917606 DYV917515:DYV917606 EIR917515:EIR917606 ESN917515:ESN917606 FCJ917515:FCJ917606 FMF917515:FMF917606 FWB917515:FWB917606 GFX917515:GFX917606 GPT917515:GPT917606 GZP917515:GZP917606 HJL917515:HJL917606 HTH917515:HTH917606 IDD917515:IDD917606 IMZ917515:IMZ917606 IWV917515:IWV917606 JGR917515:JGR917606 JQN917515:JQN917606 KAJ917515:KAJ917606 KKF917515:KKF917606 KUB917515:KUB917606 LDX917515:LDX917606 LNT917515:LNT917606 LXP917515:LXP917606 MHL917515:MHL917606 MRH917515:MRH917606 NBD917515:NBD917606 NKZ917515:NKZ917606 NUV917515:NUV917606 OER917515:OER917606 OON917515:OON917606 OYJ917515:OYJ917606 PIF917515:PIF917606 PSB917515:PSB917606 QBX917515:QBX917606 QLT917515:QLT917606 QVP917515:QVP917606 RFL917515:RFL917606 RPH917515:RPH917606 RZD917515:RZD917606 SIZ917515:SIZ917606 SSV917515:SSV917606 TCR917515:TCR917606 TMN917515:TMN917606 TWJ917515:TWJ917606 UGF917515:UGF917606 UQB917515:UQB917606 UZX917515:UZX917606 VJT917515:VJT917606 VTP917515:VTP917606 WDL917515:WDL917606 WNH917515:WNH917606 WXD917515:WXD917606 AV983051:AV983142 KR983051:KR983142 UN983051:UN983142 AEJ983051:AEJ983142 AOF983051:AOF983142 AYB983051:AYB983142 BHX983051:BHX983142 BRT983051:BRT983142 CBP983051:CBP983142 CLL983051:CLL983142 CVH983051:CVH983142 DFD983051:DFD983142 DOZ983051:DOZ983142 DYV983051:DYV983142 EIR983051:EIR983142 ESN983051:ESN983142 FCJ983051:FCJ983142 FMF983051:FMF983142 FWB983051:FWB983142 GFX983051:GFX983142 GPT983051:GPT983142 GZP983051:GZP983142 HJL983051:HJL983142 HTH983051:HTH983142 IDD983051:IDD983142 IMZ983051:IMZ983142 IWV983051:IWV983142 JGR983051:JGR983142 JQN983051:JQN983142 KAJ983051:KAJ983142 KKF983051:KKF983142 KUB983051:KUB983142 LDX983051:LDX983142 LNT983051:LNT983142 LXP983051:LXP983142 MHL983051:MHL983142 MRH983051:MRH983142 NBD983051:NBD983142 NKZ983051:NKZ983142 NUV983051:NUV983142 OER983051:OER983142 OON983051:OON983142 OYJ983051:OYJ983142 PIF983051:PIF983142 PSB983051:PSB983142 QBX983051:QBX983142 QLT983051:QLT983142 QVP983051:QVP983142 RFL983051:RFL983142 RPH983051:RPH983142 RZD983051:RZD983142 SIZ983051:SIZ983142 SSV983051:SSV983142 TCR983051:TCR983142 TMN983051:TMN983142 TWJ983051:TWJ983142 UGF983051:UGF983142 UQB983051:UQB983142 UZX983051:UZX983142 VJT983051:VJT983142 VTP983051:VTP983142 WDL983051:WDL983142 WNH983051:WNH983142 WXD983051:WXD983142 AX11:AX102 KT11:KT102 UP11:UP102 AEL11:AEL102 AOH11:AOH102 AYD11:AYD102 BHZ11:BHZ102 BRV11:BRV102 CBR11:CBR102 CLN11:CLN102 CVJ11:CVJ102 DFF11:DFF102 DPB11:DPB102 DYX11:DYX102 EIT11:EIT102 ESP11:ESP102 FCL11:FCL102 FMH11:FMH102 FWD11:FWD102 GFZ11:GFZ102 GPV11:GPV102 GZR11:GZR102 HJN11:HJN102 HTJ11:HTJ102 IDF11:IDF102 INB11:INB102 IWX11:IWX102 JGT11:JGT102 JQP11:JQP102 KAL11:KAL102 KKH11:KKH102 KUD11:KUD102 LDZ11:LDZ102 LNV11:LNV102 LXR11:LXR102 MHN11:MHN102 MRJ11:MRJ102 NBF11:NBF102 NLB11:NLB102 NUX11:NUX102 OET11:OET102 OOP11:OOP102 OYL11:OYL102 PIH11:PIH102 PSD11:PSD102 QBZ11:QBZ102 QLV11:QLV102 QVR11:QVR102 RFN11:RFN102 RPJ11:RPJ102 RZF11:RZF102 SJB11:SJB102 SSX11:SSX102 TCT11:TCT102 TMP11:TMP102 TWL11:TWL102 UGH11:UGH102 UQD11:UQD102 UZZ11:UZZ102 VJV11:VJV102 VTR11:VTR102 WDN11:WDN102 WNJ11:WNJ102 WXF11:WXF102 AX65547:AX65638 KT65547:KT65638 UP65547:UP65638 AEL65547:AEL65638 AOH65547:AOH65638 AYD65547:AYD65638 BHZ65547:BHZ65638 BRV65547:BRV65638 CBR65547:CBR65638 CLN65547:CLN65638 CVJ65547:CVJ65638 DFF65547:DFF65638 DPB65547:DPB65638 DYX65547:DYX65638 EIT65547:EIT65638 ESP65547:ESP65638 FCL65547:FCL65638 FMH65547:FMH65638 FWD65547:FWD65638 GFZ65547:GFZ65638 GPV65547:GPV65638 GZR65547:GZR65638 HJN65547:HJN65638 HTJ65547:HTJ65638 IDF65547:IDF65638 INB65547:INB65638 IWX65547:IWX65638 JGT65547:JGT65638 JQP65547:JQP65638 KAL65547:KAL65638 KKH65547:KKH65638 KUD65547:KUD65638 LDZ65547:LDZ65638 LNV65547:LNV65638 LXR65547:LXR65638 MHN65547:MHN65638 MRJ65547:MRJ65638 NBF65547:NBF65638 NLB65547:NLB65638 NUX65547:NUX65638 OET65547:OET65638 OOP65547:OOP65638 OYL65547:OYL65638 PIH65547:PIH65638 PSD65547:PSD65638 QBZ65547:QBZ65638 QLV65547:QLV65638 QVR65547:QVR65638 RFN65547:RFN65638 RPJ65547:RPJ65638 RZF65547:RZF65638 SJB65547:SJB65638 SSX65547:SSX65638 TCT65547:TCT65638 TMP65547:TMP65638 TWL65547:TWL65638 UGH65547:UGH65638 UQD65547:UQD65638 UZZ65547:UZZ65638 VJV65547:VJV65638 VTR65547:VTR65638 WDN65547:WDN65638 WNJ65547:WNJ65638 WXF65547:WXF65638 AX131083:AX131174 KT131083:KT131174 UP131083:UP131174 AEL131083:AEL131174 AOH131083:AOH131174 AYD131083:AYD131174 BHZ131083:BHZ131174 BRV131083:BRV131174 CBR131083:CBR131174 CLN131083:CLN131174 CVJ131083:CVJ131174 DFF131083:DFF131174 DPB131083:DPB131174 DYX131083:DYX131174 EIT131083:EIT131174 ESP131083:ESP131174 FCL131083:FCL131174 FMH131083:FMH131174 FWD131083:FWD131174 GFZ131083:GFZ131174 GPV131083:GPV131174 GZR131083:GZR131174 HJN131083:HJN131174 HTJ131083:HTJ131174 IDF131083:IDF131174 INB131083:INB131174 IWX131083:IWX131174 JGT131083:JGT131174 JQP131083:JQP131174 KAL131083:KAL131174 KKH131083:KKH131174 KUD131083:KUD131174 LDZ131083:LDZ131174 LNV131083:LNV131174 LXR131083:LXR131174 MHN131083:MHN131174 MRJ131083:MRJ131174 NBF131083:NBF131174 NLB131083:NLB131174 NUX131083:NUX131174 OET131083:OET131174 OOP131083:OOP131174 OYL131083:OYL131174 PIH131083:PIH131174 PSD131083:PSD131174 QBZ131083:QBZ131174 QLV131083:QLV131174 QVR131083:QVR131174 RFN131083:RFN131174 RPJ131083:RPJ131174 RZF131083:RZF131174 SJB131083:SJB131174 SSX131083:SSX131174 TCT131083:TCT131174 TMP131083:TMP131174 TWL131083:TWL131174 UGH131083:UGH131174 UQD131083:UQD131174 UZZ131083:UZZ131174 VJV131083:VJV131174 VTR131083:VTR131174 WDN131083:WDN131174 WNJ131083:WNJ131174 WXF131083:WXF131174 AX196619:AX196710 KT196619:KT196710 UP196619:UP196710 AEL196619:AEL196710 AOH196619:AOH196710 AYD196619:AYD196710 BHZ196619:BHZ196710 BRV196619:BRV196710 CBR196619:CBR196710 CLN196619:CLN196710 CVJ196619:CVJ196710 DFF196619:DFF196710 DPB196619:DPB196710 DYX196619:DYX196710 EIT196619:EIT196710 ESP196619:ESP196710 FCL196619:FCL196710 FMH196619:FMH196710 FWD196619:FWD196710 GFZ196619:GFZ196710 GPV196619:GPV196710 GZR196619:GZR196710 HJN196619:HJN196710 HTJ196619:HTJ196710 IDF196619:IDF196710 INB196619:INB196710 IWX196619:IWX196710 JGT196619:JGT196710 JQP196619:JQP196710 KAL196619:KAL196710 KKH196619:KKH196710 KUD196619:KUD196710 LDZ196619:LDZ196710 LNV196619:LNV196710 LXR196619:LXR196710 MHN196619:MHN196710 MRJ196619:MRJ196710 NBF196619:NBF196710 NLB196619:NLB196710 NUX196619:NUX196710 OET196619:OET196710 OOP196619:OOP196710 OYL196619:OYL196710 PIH196619:PIH196710 PSD196619:PSD196710 QBZ196619:QBZ196710 QLV196619:QLV196710 QVR196619:QVR196710 RFN196619:RFN196710 RPJ196619:RPJ196710 RZF196619:RZF196710 SJB196619:SJB196710 SSX196619:SSX196710 TCT196619:TCT196710 TMP196619:TMP196710 TWL196619:TWL196710 UGH196619:UGH196710 UQD196619:UQD196710 UZZ196619:UZZ196710 VJV196619:VJV196710 VTR196619:VTR196710 WDN196619:WDN196710 WNJ196619:WNJ196710 WXF196619:WXF196710 AX262155:AX262246 KT262155:KT262246 UP262155:UP262246 AEL262155:AEL262246 AOH262155:AOH262246 AYD262155:AYD262246 BHZ262155:BHZ262246 BRV262155:BRV262246 CBR262155:CBR262246 CLN262155:CLN262246 CVJ262155:CVJ262246 DFF262155:DFF262246 DPB262155:DPB262246 DYX262155:DYX262246 EIT262155:EIT262246 ESP262155:ESP262246 FCL262155:FCL262246 FMH262155:FMH262246 FWD262155:FWD262246 GFZ262155:GFZ262246 GPV262155:GPV262246 GZR262155:GZR262246 HJN262155:HJN262246 HTJ262155:HTJ262246 IDF262155:IDF262246 INB262155:INB262246 IWX262155:IWX262246 JGT262155:JGT262246 JQP262155:JQP262246 KAL262155:KAL262246 KKH262155:KKH262246 KUD262155:KUD262246 LDZ262155:LDZ262246 LNV262155:LNV262246 LXR262155:LXR262246 MHN262155:MHN262246 MRJ262155:MRJ262246 NBF262155:NBF262246 NLB262155:NLB262246 NUX262155:NUX262246 OET262155:OET262246 OOP262155:OOP262246 OYL262155:OYL262246 PIH262155:PIH262246 PSD262155:PSD262246 QBZ262155:QBZ262246 QLV262155:QLV262246 QVR262155:QVR262246 RFN262155:RFN262246 RPJ262155:RPJ262246 RZF262155:RZF262246 SJB262155:SJB262246 SSX262155:SSX262246 TCT262155:TCT262246 TMP262155:TMP262246 TWL262155:TWL262246 UGH262155:UGH262246 UQD262155:UQD262246 UZZ262155:UZZ262246 VJV262155:VJV262246 VTR262155:VTR262246 WDN262155:WDN262246 WNJ262155:WNJ262246 WXF262155:WXF262246 AX327691:AX327782 KT327691:KT327782 UP327691:UP327782 AEL327691:AEL327782 AOH327691:AOH327782 AYD327691:AYD327782 BHZ327691:BHZ327782 BRV327691:BRV327782 CBR327691:CBR327782 CLN327691:CLN327782 CVJ327691:CVJ327782 DFF327691:DFF327782 DPB327691:DPB327782 DYX327691:DYX327782 EIT327691:EIT327782 ESP327691:ESP327782 FCL327691:FCL327782 FMH327691:FMH327782 FWD327691:FWD327782 GFZ327691:GFZ327782 GPV327691:GPV327782 GZR327691:GZR327782 HJN327691:HJN327782 HTJ327691:HTJ327782 IDF327691:IDF327782 INB327691:INB327782 IWX327691:IWX327782 JGT327691:JGT327782 JQP327691:JQP327782 KAL327691:KAL327782 KKH327691:KKH327782 KUD327691:KUD327782 LDZ327691:LDZ327782 LNV327691:LNV327782 LXR327691:LXR327782 MHN327691:MHN327782 MRJ327691:MRJ327782 NBF327691:NBF327782 NLB327691:NLB327782 NUX327691:NUX327782 OET327691:OET327782 OOP327691:OOP327782 OYL327691:OYL327782 PIH327691:PIH327782 PSD327691:PSD327782 QBZ327691:QBZ327782 QLV327691:QLV327782 QVR327691:QVR327782 RFN327691:RFN327782 RPJ327691:RPJ327782 RZF327691:RZF327782 SJB327691:SJB327782 SSX327691:SSX327782 TCT327691:TCT327782 TMP327691:TMP327782 TWL327691:TWL327782 UGH327691:UGH327782 UQD327691:UQD327782 UZZ327691:UZZ327782 VJV327691:VJV327782 VTR327691:VTR327782 WDN327691:WDN327782 WNJ327691:WNJ327782 WXF327691:WXF327782 AX393227:AX393318 KT393227:KT393318 UP393227:UP393318 AEL393227:AEL393318 AOH393227:AOH393318 AYD393227:AYD393318 BHZ393227:BHZ393318 BRV393227:BRV393318 CBR393227:CBR393318 CLN393227:CLN393318 CVJ393227:CVJ393318 DFF393227:DFF393318 DPB393227:DPB393318 DYX393227:DYX393318 EIT393227:EIT393318 ESP393227:ESP393318 FCL393227:FCL393318 FMH393227:FMH393318 FWD393227:FWD393318 GFZ393227:GFZ393318 GPV393227:GPV393318 GZR393227:GZR393318 HJN393227:HJN393318 HTJ393227:HTJ393318 IDF393227:IDF393318 INB393227:INB393318 IWX393227:IWX393318 JGT393227:JGT393318 JQP393227:JQP393318 KAL393227:KAL393318 KKH393227:KKH393318 KUD393227:KUD393318 LDZ393227:LDZ393318 LNV393227:LNV393318 LXR393227:LXR393318 MHN393227:MHN393318 MRJ393227:MRJ393318 NBF393227:NBF393318 NLB393227:NLB393318 NUX393227:NUX393318 OET393227:OET393318 OOP393227:OOP393318 OYL393227:OYL393318 PIH393227:PIH393318 PSD393227:PSD393318 QBZ393227:QBZ393318 QLV393227:QLV393318 QVR393227:QVR393318 RFN393227:RFN393318 RPJ393227:RPJ393318 RZF393227:RZF393318 SJB393227:SJB393318 SSX393227:SSX393318 TCT393227:TCT393318 TMP393227:TMP393318 TWL393227:TWL393318 UGH393227:UGH393318 UQD393227:UQD393318 UZZ393227:UZZ393318 VJV393227:VJV393318 VTR393227:VTR393318 WDN393227:WDN393318 WNJ393227:WNJ393318 WXF393227:WXF393318 AX458763:AX458854 KT458763:KT458854 UP458763:UP458854 AEL458763:AEL458854 AOH458763:AOH458854 AYD458763:AYD458854 BHZ458763:BHZ458854 BRV458763:BRV458854 CBR458763:CBR458854 CLN458763:CLN458854 CVJ458763:CVJ458854 DFF458763:DFF458854 DPB458763:DPB458854 DYX458763:DYX458854 EIT458763:EIT458854 ESP458763:ESP458854 FCL458763:FCL458854 FMH458763:FMH458854 FWD458763:FWD458854 GFZ458763:GFZ458854 GPV458763:GPV458854 GZR458763:GZR458854 HJN458763:HJN458854 HTJ458763:HTJ458854 IDF458763:IDF458854 INB458763:INB458854 IWX458763:IWX458854 JGT458763:JGT458854 JQP458763:JQP458854 KAL458763:KAL458854 KKH458763:KKH458854 KUD458763:KUD458854 LDZ458763:LDZ458854 LNV458763:LNV458854 LXR458763:LXR458854 MHN458763:MHN458854 MRJ458763:MRJ458854 NBF458763:NBF458854 NLB458763:NLB458854 NUX458763:NUX458854 OET458763:OET458854 OOP458763:OOP458854 OYL458763:OYL458854 PIH458763:PIH458854 PSD458763:PSD458854 QBZ458763:QBZ458854 QLV458763:QLV458854 QVR458763:QVR458854 RFN458763:RFN458854 RPJ458763:RPJ458854 RZF458763:RZF458854 SJB458763:SJB458854 SSX458763:SSX458854 TCT458763:TCT458854 TMP458763:TMP458854 TWL458763:TWL458854 UGH458763:UGH458854 UQD458763:UQD458854 UZZ458763:UZZ458854 VJV458763:VJV458854 VTR458763:VTR458854 WDN458763:WDN458854 WNJ458763:WNJ458854 WXF458763:WXF458854 AX524299:AX524390 KT524299:KT524390 UP524299:UP524390 AEL524299:AEL524390 AOH524299:AOH524390 AYD524299:AYD524390 BHZ524299:BHZ524390 BRV524299:BRV524390 CBR524299:CBR524390 CLN524299:CLN524390 CVJ524299:CVJ524390 DFF524299:DFF524390 DPB524299:DPB524390 DYX524299:DYX524390 EIT524299:EIT524390 ESP524299:ESP524390 FCL524299:FCL524390 FMH524299:FMH524390 FWD524299:FWD524390 GFZ524299:GFZ524390 GPV524299:GPV524390 GZR524299:GZR524390 HJN524299:HJN524390 HTJ524299:HTJ524390 IDF524299:IDF524390 INB524299:INB524390 IWX524299:IWX524390 JGT524299:JGT524390 JQP524299:JQP524390 KAL524299:KAL524390 KKH524299:KKH524390 KUD524299:KUD524390 LDZ524299:LDZ524390 LNV524299:LNV524390 LXR524299:LXR524390 MHN524299:MHN524390 MRJ524299:MRJ524390 NBF524299:NBF524390 NLB524299:NLB524390 NUX524299:NUX524390 OET524299:OET524390 OOP524299:OOP524390 OYL524299:OYL524390 PIH524299:PIH524390 PSD524299:PSD524390 QBZ524299:QBZ524390 QLV524299:QLV524390 QVR524299:QVR524390 RFN524299:RFN524390 RPJ524299:RPJ524390 RZF524299:RZF524390 SJB524299:SJB524390 SSX524299:SSX524390 TCT524299:TCT524390 TMP524299:TMP524390 TWL524299:TWL524390 UGH524299:UGH524390 UQD524299:UQD524390 UZZ524299:UZZ524390 VJV524299:VJV524390 VTR524299:VTR524390 WDN524299:WDN524390 WNJ524299:WNJ524390 WXF524299:WXF524390 AX589835:AX589926 KT589835:KT589926 UP589835:UP589926 AEL589835:AEL589926 AOH589835:AOH589926 AYD589835:AYD589926 BHZ589835:BHZ589926 BRV589835:BRV589926 CBR589835:CBR589926 CLN589835:CLN589926 CVJ589835:CVJ589926 DFF589835:DFF589926 DPB589835:DPB589926 DYX589835:DYX589926 EIT589835:EIT589926 ESP589835:ESP589926 FCL589835:FCL589926 FMH589835:FMH589926 FWD589835:FWD589926 GFZ589835:GFZ589926 GPV589835:GPV589926 GZR589835:GZR589926 HJN589835:HJN589926 HTJ589835:HTJ589926 IDF589835:IDF589926 INB589835:INB589926 IWX589835:IWX589926 JGT589835:JGT589926 JQP589835:JQP589926 KAL589835:KAL589926 KKH589835:KKH589926 KUD589835:KUD589926 LDZ589835:LDZ589926 LNV589835:LNV589926 LXR589835:LXR589926 MHN589835:MHN589926 MRJ589835:MRJ589926 NBF589835:NBF589926 NLB589835:NLB589926 NUX589835:NUX589926 OET589835:OET589926 OOP589835:OOP589926 OYL589835:OYL589926 PIH589835:PIH589926 PSD589835:PSD589926 QBZ589835:QBZ589926 QLV589835:QLV589926 QVR589835:QVR589926 RFN589835:RFN589926 RPJ589835:RPJ589926 RZF589835:RZF589926 SJB589835:SJB589926 SSX589835:SSX589926 TCT589835:TCT589926 TMP589835:TMP589926 TWL589835:TWL589926 UGH589835:UGH589926 UQD589835:UQD589926 UZZ589835:UZZ589926 VJV589835:VJV589926 VTR589835:VTR589926 WDN589835:WDN589926 WNJ589835:WNJ589926 WXF589835:WXF589926 AX655371:AX655462 KT655371:KT655462 UP655371:UP655462 AEL655371:AEL655462 AOH655371:AOH655462 AYD655371:AYD655462 BHZ655371:BHZ655462 BRV655371:BRV655462 CBR655371:CBR655462 CLN655371:CLN655462 CVJ655371:CVJ655462 DFF655371:DFF655462 DPB655371:DPB655462 DYX655371:DYX655462 EIT655371:EIT655462 ESP655371:ESP655462 FCL655371:FCL655462 FMH655371:FMH655462 FWD655371:FWD655462 GFZ655371:GFZ655462 GPV655371:GPV655462 GZR655371:GZR655462 HJN655371:HJN655462 HTJ655371:HTJ655462 IDF655371:IDF655462 INB655371:INB655462 IWX655371:IWX655462 JGT655371:JGT655462 JQP655371:JQP655462 KAL655371:KAL655462 KKH655371:KKH655462 KUD655371:KUD655462 LDZ655371:LDZ655462 LNV655371:LNV655462 LXR655371:LXR655462 MHN655371:MHN655462 MRJ655371:MRJ655462 NBF655371:NBF655462 NLB655371:NLB655462 NUX655371:NUX655462 OET655371:OET655462 OOP655371:OOP655462 OYL655371:OYL655462 PIH655371:PIH655462 PSD655371:PSD655462 QBZ655371:QBZ655462 QLV655371:QLV655462 QVR655371:QVR655462 RFN655371:RFN655462 RPJ655371:RPJ655462 RZF655371:RZF655462 SJB655371:SJB655462 SSX655371:SSX655462 TCT655371:TCT655462 TMP655371:TMP655462 TWL655371:TWL655462 UGH655371:UGH655462 UQD655371:UQD655462 UZZ655371:UZZ655462 VJV655371:VJV655462 VTR655371:VTR655462 WDN655371:WDN655462 WNJ655371:WNJ655462 WXF655371:WXF655462 AX720907:AX720998 KT720907:KT720998 UP720907:UP720998 AEL720907:AEL720998 AOH720907:AOH720998 AYD720907:AYD720998 BHZ720907:BHZ720998 BRV720907:BRV720998 CBR720907:CBR720998 CLN720907:CLN720998 CVJ720907:CVJ720998 DFF720907:DFF720998 DPB720907:DPB720998 DYX720907:DYX720998 EIT720907:EIT720998 ESP720907:ESP720998 FCL720907:FCL720998 FMH720907:FMH720998 FWD720907:FWD720998 GFZ720907:GFZ720998 GPV720907:GPV720998 GZR720907:GZR720998 HJN720907:HJN720998 HTJ720907:HTJ720998 IDF720907:IDF720998 INB720907:INB720998 IWX720907:IWX720998 JGT720907:JGT720998 JQP720907:JQP720998 KAL720907:KAL720998 KKH720907:KKH720998 KUD720907:KUD720998 LDZ720907:LDZ720998 LNV720907:LNV720998 LXR720907:LXR720998 MHN720907:MHN720998 MRJ720907:MRJ720998 NBF720907:NBF720998 NLB720907:NLB720998 NUX720907:NUX720998 OET720907:OET720998 OOP720907:OOP720998 OYL720907:OYL720998 PIH720907:PIH720998 PSD720907:PSD720998 QBZ720907:QBZ720998 QLV720907:QLV720998 QVR720907:QVR720998 RFN720907:RFN720998 RPJ720907:RPJ720998 RZF720907:RZF720998 SJB720907:SJB720998 SSX720907:SSX720998 TCT720907:TCT720998 TMP720907:TMP720998 TWL720907:TWL720998 UGH720907:UGH720998 UQD720907:UQD720998 UZZ720907:UZZ720998 VJV720907:VJV720998 VTR720907:VTR720998 WDN720907:WDN720998 WNJ720907:WNJ720998 WXF720907:WXF720998 AX786443:AX786534 KT786443:KT786534 UP786443:UP786534 AEL786443:AEL786534 AOH786443:AOH786534 AYD786443:AYD786534 BHZ786443:BHZ786534 BRV786443:BRV786534 CBR786443:CBR786534 CLN786443:CLN786534 CVJ786443:CVJ786534 DFF786443:DFF786534 DPB786443:DPB786534 DYX786443:DYX786534 EIT786443:EIT786534 ESP786443:ESP786534 FCL786443:FCL786534 FMH786443:FMH786534 FWD786443:FWD786534 GFZ786443:GFZ786534 GPV786443:GPV786534 GZR786443:GZR786534 HJN786443:HJN786534 HTJ786443:HTJ786534 IDF786443:IDF786534 INB786443:INB786534 IWX786443:IWX786534 JGT786443:JGT786534 JQP786443:JQP786534 KAL786443:KAL786534 KKH786443:KKH786534 KUD786443:KUD786534 LDZ786443:LDZ786534 LNV786443:LNV786534 LXR786443:LXR786534 MHN786443:MHN786534 MRJ786443:MRJ786534 NBF786443:NBF786534 NLB786443:NLB786534 NUX786443:NUX786534 OET786443:OET786534 OOP786443:OOP786534 OYL786443:OYL786534 PIH786443:PIH786534 PSD786443:PSD786534 QBZ786443:QBZ786534 QLV786443:QLV786534 QVR786443:QVR786534 RFN786443:RFN786534 RPJ786443:RPJ786534 RZF786443:RZF786534 SJB786443:SJB786534 SSX786443:SSX786534 TCT786443:TCT786534 TMP786443:TMP786534 TWL786443:TWL786534 UGH786443:UGH786534 UQD786443:UQD786534 UZZ786443:UZZ786534 VJV786443:VJV786534 VTR786443:VTR786534 WDN786443:WDN786534 WNJ786443:WNJ786534 WXF786443:WXF786534 AX851979:AX852070 KT851979:KT852070 UP851979:UP852070 AEL851979:AEL852070 AOH851979:AOH852070 AYD851979:AYD852070 BHZ851979:BHZ852070 BRV851979:BRV852070 CBR851979:CBR852070 CLN851979:CLN852070 CVJ851979:CVJ852070 DFF851979:DFF852070 DPB851979:DPB852070 DYX851979:DYX852070 EIT851979:EIT852070 ESP851979:ESP852070 FCL851979:FCL852070 FMH851979:FMH852070 FWD851979:FWD852070 GFZ851979:GFZ852070 GPV851979:GPV852070 GZR851979:GZR852070 HJN851979:HJN852070 HTJ851979:HTJ852070 IDF851979:IDF852070 INB851979:INB852070 IWX851979:IWX852070 JGT851979:JGT852070 JQP851979:JQP852070 KAL851979:KAL852070 KKH851979:KKH852070 KUD851979:KUD852070 LDZ851979:LDZ852070 LNV851979:LNV852070 LXR851979:LXR852070 MHN851979:MHN852070 MRJ851979:MRJ852070 NBF851979:NBF852070 NLB851979:NLB852070 NUX851979:NUX852070 OET851979:OET852070 OOP851979:OOP852070 OYL851979:OYL852070 PIH851979:PIH852070 PSD851979:PSD852070 QBZ851979:QBZ852070 QLV851979:QLV852070 QVR851979:QVR852070 RFN851979:RFN852070 RPJ851979:RPJ852070 RZF851979:RZF852070 SJB851979:SJB852070 SSX851979:SSX852070 TCT851979:TCT852070 TMP851979:TMP852070 TWL851979:TWL852070 UGH851979:UGH852070 UQD851979:UQD852070 UZZ851979:UZZ852070 VJV851979:VJV852070 VTR851979:VTR852070 WDN851979:WDN852070 WNJ851979:WNJ852070 WXF851979:WXF852070 AX917515:AX917606 KT917515:KT917606 UP917515:UP917606 AEL917515:AEL917606 AOH917515:AOH917606 AYD917515:AYD917606 BHZ917515:BHZ917606 BRV917515:BRV917606 CBR917515:CBR917606 CLN917515:CLN917606 CVJ917515:CVJ917606 DFF917515:DFF917606 DPB917515:DPB917606 DYX917515:DYX917606 EIT917515:EIT917606 ESP917515:ESP917606 FCL917515:FCL917606 FMH917515:FMH917606 FWD917515:FWD917606 GFZ917515:GFZ917606 GPV917515:GPV917606 GZR917515:GZR917606 HJN917515:HJN917606 HTJ917515:HTJ917606 IDF917515:IDF917606 INB917515:INB917606 IWX917515:IWX917606 JGT917515:JGT917606 JQP917515:JQP917606 KAL917515:KAL917606 KKH917515:KKH917606 KUD917515:KUD917606 LDZ917515:LDZ917606 LNV917515:LNV917606 LXR917515:LXR917606 MHN917515:MHN917606 MRJ917515:MRJ917606 NBF917515:NBF917606 NLB917515:NLB917606 NUX917515:NUX917606 OET917515:OET917606 OOP917515:OOP917606 OYL917515:OYL917606 PIH917515:PIH917606 PSD917515:PSD917606 QBZ917515:QBZ917606 QLV917515:QLV917606 QVR917515:QVR917606 RFN917515:RFN917606 RPJ917515:RPJ917606 RZF917515:RZF917606 SJB917515:SJB917606 SSX917515:SSX917606 TCT917515:TCT917606 TMP917515:TMP917606 TWL917515:TWL917606 UGH917515:UGH917606 UQD917515:UQD917606 UZZ917515:UZZ917606 VJV917515:VJV917606 VTR917515:VTR917606 WDN917515:WDN917606 WNJ917515:WNJ917606 WXF917515:WXF917606 AX983051:AX983142 KT983051:KT983142 UP983051:UP983142 AEL983051:AEL983142 AOH983051:AOH983142 AYD983051:AYD983142 BHZ983051:BHZ983142 BRV983051:BRV983142 CBR983051:CBR983142 CLN983051:CLN983142 CVJ983051:CVJ983142 DFF983051:DFF983142 DPB983051:DPB983142 DYX983051:DYX983142 EIT983051:EIT983142 ESP983051:ESP983142 FCL983051:FCL983142 FMH983051:FMH983142 FWD983051:FWD983142 GFZ983051:GFZ983142 GPV983051:GPV983142 GZR983051:GZR983142 HJN983051:HJN983142 HTJ983051:HTJ983142 IDF983051:IDF983142 INB983051:INB983142 IWX983051:IWX983142 JGT983051:JGT983142 JQP983051:JQP983142 KAL983051:KAL983142 KKH983051:KKH983142 KUD983051:KUD983142 LDZ983051:LDZ983142 LNV983051:LNV983142 LXR983051:LXR983142 MHN983051:MHN983142 MRJ983051:MRJ983142 NBF983051:NBF983142 NLB983051:NLB983142 NUX983051:NUX983142 OET983051:OET983142 OOP983051:OOP983142 OYL983051:OYL983142 PIH983051:PIH983142 PSD983051:PSD983142 QBZ983051:QBZ983142 QLV983051:QLV983142 QVR983051:QVR983142 RFN983051:RFN983142 RPJ983051:RPJ983142 RZF983051:RZF983142 SJB983051:SJB983142 SSX983051:SSX983142 TCT983051:TCT983142 TMP983051:TMP983142 TWL983051:TWL983142 UGH983051:UGH983142 UQD983051:UQD983142 UZZ983051:UZZ983142 VJV983051:VJV983142 VTR983051:VTR983142 WDN983051:WDN983142 WNJ983051:WNJ983142 WXF983051:WXF983142 AZ11:AZ102 KV11:KV102 UR11:UR102 AEN11:AEN102 AOJ11:AOJ102 AYF11:AYF102 BIB11:BIB102 BRX11:BRX102 CBT11:CBT102 CLP11:CLP102 CVL11:CVL102 DFH11:DFH102 DPD11:DPD102 DYZ11:DYZ102 EIV11:EIV102 ESR11:ESR102 FCN11:FCN102 FMJ11:FMJ102 FWF11:FWF102 GGB11:GGB102 GPX11:GPX102 GZT11:GZT102 HJP11:HJP102 HTL11:HTL102 IDH11:IDH102 IND11:IND102 IWZ11:IWZ102 JGV11:JGV102 JQR11:JQR102 KAN11:KAN102 KKJ11:KKJ102 KUF11:KUF102 LEB11:LEB102 LNX11:LNX102 LXT11:LXT102 MHP11:MHP102 MRL11:MRL102 NBH11:NBH102 NLD11:NLD102 NUZ11:NUZ102 OEV11:OEV102 OOR11:OOR102 OYN11:OYN102 PIJ11:PIJ102 PSF11:PSF102 QCB11:QCB102 QLX11:QLX102 QVT11:QVT102 RFP11:RFP102 RPL11:RPL102 RZH11:RZH102 SJD11:SJD102 SSZ11:SSZ102 TCV11:TCV102 TMR11:TMR102 TWN11:TWN102 UGJ11:UGJ102 UQF11:UQF102 VAB11:VAB102 VJX11:VJX102 VTT11:VTT102 WDP11:WDP102 WNL11:WNL102 WXH11:WXH102 AZ65547:AZ65638 KV65547:KV65638 UR65547:UR65638 AEN65547:AEN65638 AOJ65547:AOJ65638 AYF65547:AYF65638 BIB65547:BIB65638 BRX65547:BRX65638 CBT65547:CBT65638 CLP65547:CLP65638 CVL65547:CVL65638 DFH65547:DFH65638 DPD65547:DPD65638 DYZ65547:DYZ65638 EIV65547:EIV65638 ESR65547:ESR65638 FCN65547:FCN65638 FMJ65547:FMJ65638 FWF65547:FWF65638 GGB65547:GGB65638 GPX65547:GPX65638 GZT65547:GZT65638 HJP65547:HJP65638 HTL65547:HTL65638 IDH65547:IDH65638 IND65547:IND65638 IWZ65547:IWZ65638 JGV65547:JGV65638 JQR65547:JQR65638 KAN65547:KAN65638 KKJ65547:KKJ65638 KUF65547:KUF65638 LEB65547:LEB65638 LNX65547:LNX65638 LXT65547:LXT65638 MHP65547:MHP65638 MRL65547:MRL65638 NBH65547:NBH65638 NLD65547:NLD65638 NUZ65547:NUZ65638 OEV65547:OEV65638 OOR65547:OOR65638 OYN65547:OYN65638 PIJ65547:PIJ65638 PSF65547:PSF65638 QCB65547:QCB65638 QLX65547:QLX65638 QVT65547:QVT65638 RFP65547:RFP65638 RPL65547:RPL65638 RZH65547:RZH65638 SJD65547:SJD65638 SSZ65547:SSZ65638 TCV65547:TCV65638 TMR65547:TMR65638 TWN65547:TWN65638 UGJ65547:UGJ65638 UQF65547:UQF65638 VAB65547:VAB65638 VJX65547:VJX65638 VTT65547:VTT65638 WDP65547:WDP65638 WNL65547:WNL65638 WXH65547:WXH65638 AZ131083:AZ131174 KV131083:KV131174 UR131083:UR131174 AEN131083:AEN131174 AOJ131083:AOJ131174 AYF131083:AYF131174 BIB131083:BIB131174 BRX131083:BRX131174 CBT131083:CBT131174 CLP131083:CLP131174 CVL131083:CVL131174 DFH131083:DFH131174 DPD131083:DPD131174 DYZ131083:DYZ131174 EIV131083:EIV131174 ESR131083:ESR131174 FCN131083:FCN131174 FMJ131083:FMJ131174 FWF131083:FWF131174 GGB131083:GGB131174 GPX131083:GPX131174 GZT131083:GZT131174 HJP131083:HJP131174 HTL131083:HTL131174 IDH131083:IDH131174 IND131083:IND131174 IWZ131083:IWZ131174 JGV131083:JGV131174 JQR131083:JQR131174 KAN131083:KAN131174 KKJ131083:KKJ131174 KUF131083:KUF131174 LEB131083:LEB131174 LNX131083:LNX131174 LXT131083:LXT131174 MHP131083:MHP131174 MRL131083:MRL131174 NBH131083:NBH131174 NLD131083:NLD131174 NUZ131083:NUZ131174 OEV131083:OEV131174 OOR131083:OOR131174 OYN131083:OYN131174 PIJ131083:PIJ131174 PSF131083:PSF131174 QCB131083:QCB131174 QLX131083:QLX131174 QVT131083:QVT131174 RFP131083:RFP131174 RPL131083:RPL131174 RZH131083:RZH131174 SJD131083:SJD131174 SSZ131083:SSZ131174 TCV131083:TCV131174 TMR131083:TMR131174 TWN131083:TWN131174 UGJ131083:UGJ131174 UQF131083:UQF131174 VAB131083:VAB131174 VJX131083:VJX131174 VTT131083:VTT131174 WDP131083:WDP131174 WNL131083:WNL131174 WXH131083:WXH131174 AZ196619:AZ196710 KV196619:KV196710 UR196619:UR196710 AEN196619:AEN196710 AOJ196619:AOJ196710 AYF196619:AYF196710 BIB196619:BIB196710 BRX196619:BRX196710 CBT196619:CBT196710 CLP196619:CLP196710 CVL196619:CVL196710 DFH196619:DFH196710 DPD196619:DPD196710 DYZ196619:DYZ196710 EIV196619:EIV196710 ESR196619:ESR196710 FCN196619:FCN196710 FMJ196619:FMJ196710 FWF196619:FWF196710 GGB196619:GGB196710 GPX196619:GPX196710 GZT196619:GZT196710 HJP196619:HJP196710 HTL196619:HTL196710 IDH196619:IDH196710 IND196619:IND196710 IWZ196619:IWZ196710 JGV196619:JGV196710 JQR196619:JQR196710 KAN196619:KAN196710 KKJ196619:KKJ196710 KUF196619:KUF196710 LEB196619:LEB196710 LNX196619:LNX196710 LXT196619:LXT196710 MHP196619:MHP196710 MRL196619:MRL196710 NBH196619:NBH196710 NLD196619:NLD196710 NUZ196619:NUZ196710 OEV196619:OEV196710 OOR196619:OOR196710 OYN196619:OYN196710 PIJ196619:PIJ196710 PSF196619:PSF196710 QCB196619:QCB196710 QLX196619:QLX196710 QVT196619:QVT196710 RFP196619:RFP196710 RPL196619:RPL196710 RZH196619:RZH196710 SJD196619:SJD196710 SSZ196619:SSZ196710 TCV196619:TCV196710 TMR196619:TMR196710 TWN196619:TWN196710 UGJ196619:UGJ196710 UQF196619:UQF196710 VAB196619:VAB196710 VJX196619:VJX196710 VTT196619:VTT196710 WDP196619:WDP196710 WNL196619:WNL196710 WXH196619:WXH196710 AZ262155:AZ262246 KV262155:KV262246 UR262155:UR262246 AEN262155:AEN262246 AOJ262155:AOJ262246 AYF262155:AYF262246 BIB262155:BIB262246 BRX262155:BRX262246 CBT262155:CBT262246 CLP262155:CLP262246 CVL262155:CVL262246 DFH262155:DFH262246 DPD262155:DPD262246 DYZ262155:DYZ262246 EIV262155:EIV262246 ESR262155:ESR262246 FCN262155:FCN262246 FMJ262155:FMJ262246 FWF262155:FWF262246 GGB262155:GGB262246 GPX262155:GPX262246 GZT262155:GZT262246 HJP262155:HJP262246 HTL262155:HTL262246 IDH262155:IDH262246 IND262155:IND262246 IWZ262155:IWZ262246 JGV262155:JGV262246 JQR262155:JQR262246 KAN262155:KAN262246 KKJ262155:KKJ262246 KUF262155:KUF262246 LEB262155:LEB262246 LNX262155:LNX262246 LXT262155:LXT262246 MHP262155:MHP262246 MRL262155:MRL262246 NBH262155:NBH262246 NLD262155:NLD262246 NUZ262155:NUZ262246 OEV262155:OEV262246 OOR262155:OOR262246 OYN262155:OYN262246 PIJ262155:PIJ262246 PSF262155:PSF262246 QCB262155:QCB262246 QLX262155:QLX262246 QVT262155:QVT262246 RFP262155:RFP262246 RPL262155:RPL262246 RZH262155:RZH262246 SJD262155:SJD262246 SSZ262155:SSZ262246 TCV262155:TCV262246 TMR262155:TMR262246 TWN262155:TWN262246 UGJ262155:UGJ262246 UQF262155:UQF262246 VAB262155:VAB262246 VJX262155:VJX262246 VTT262155:VTT262246 WDP262155:WDP262246 WNL262155:WNL262246 WXH262155:WXH262246 AZ327691:AZ327782 KV327691:KV327782 UR327691:UR327782 AEN327691:AEN327782 AOJ327691:AOJ327782 AYF327691:AYF327782 BIB327691:BIB327782 BRX327691:BRX327782 CBT327691:CBT327782 CLP327691:CLP327782 CVL327691:CVL327782 DFH327691:DFH327782 DPD327691:DPD327782 DYZ327691:DYZ327782 EIV327691:EIV327782 ESR327691:ESR327782 FCN327691:FCN327782 FMJ327691:FMJ327782 FWF327691:FWF327782 GGB327691:GGB327782 GPX327691:GPX327782 GZT327691:GZT327782 HJP327691:HJP327782 HTL327691:HTL327782 IDH327691:IDH327782 IND327691:IND327782 IWZ327691:IWZ327782 JGV327691:JGV327782 JQR327691:JQR327782 KAN327691:KAN327782 KKJ327691:KKJ327782 KUF327691:KUF327782 LEB327691:LEB327782 LNX327691:LNX327782 LXT327691:LXT327782 MHP327691:MHP327782 MRL327691:MRL327782 NBH327691:NBH327782 NLD327691:NLD327782 NUZ327691:NUZ327782 OEV327691:OEV327782 OOR327691:OOR327782 OYN327691:OYN327782 PIJ327691:PIJ327782 PSF327691:PSF327782 QCB327691:QCB327782 QLX327691:QLX327782 QVT327691:QVT327782 RFP327691:RFP327782 RPL327691:RPL327782 RZH327691:RZH327782 SJD327691:SJD327782 SSZ327691:SSZ327782 TCV327691:TCV327782 TMR327691:TMR327782 TWN327691:TWN327782 UGJ327691:UGJ327782 UQF327691:UQF327782 VAB327691:VAB327782 VJX327691:VJX327782 VTT327691:VTT327782 WDP327691:WDP327782 WNL327691:WNL327782 WXH327691:WXH327782 AZ393227:AZ393318 KV393227:KV393318 UR393227:UR393318 AEN393227:AEN393318 AOJ393227:AOJ393318 AYF393227:AYF393318 BIB393227:BIB393318 BRX393227:BRX393318 CBT393227:CBT393318 CLP393227:CLP393318 CVL393227:CVL393318 DFH393227:DFH393318 DPD393227:DPD393318 DYZ393227:DYZ393318 EIV393227:EIV393318 ESR393227:ESR393318 FCN393227:FCN393318 FMJ393227:FMJ393318 FWF393227:FWF393318 GGB393227:GGB393318 GPX393227:GPX393318 GZT393227:GZT393318 HJP393227:HJP393318 HTL393227:HTL393318 IDH393227:IDH393318 IND393227:IND393318 IWZ393227:IWZ393318 JGV393227:JGV393318 JQR393227:JQR393318 KAN393227:KAN393318 KKJ393227:KKJ393318 KUF393227:KUF393318 LEB393227:LEB393318 LNX393227:LNX393318 LXT393227:LXT393318 MHP393227:MHP393318 MRL393227:MRL393318 NBH393227:NBH393318 NLD393227:NLD393318 NUZ393227:NUZ393318 OEV393227:OEV393318 OOR393227:OOR393318 OYN393227:OYN393318 PIJ393227:PIJ393318 PSF393227:PSF393318 QCB393227:QCB393318 QLX393227:QLX393318 QVT393227:QVT393318 RFP393227:RFP393318 RPL393227:RPL393318 RZH393227:RZH393318 SJD393227:SJD393318 SSZ393227:SSZ393318 TCV393227:TCV393318 TMR393227:TMR393318 TWN393227:TWN393318 UGJ393227:UGJ393318 UQF393227:UQF393318 VAB393227:VAB393318 VJX393227:VJX393318 VTT393227:VTT393318 WDP393227:WDP393318 WNL393227:WNL393318 WXH393227:WXH393318 AZ458763:AZ458854 KV458763:KV458854 UR458763:UR458854 AEN458763:AEN458854 AOJ458763:AOJ458854 AYF458763:AYF458854 BIB458763:BIB458854 BRX458763:BRX458854 CBT458763:CBT458854 CLP458763:CLP458854 CVL458763:CVL458854 DFH458763:DFH458854 DPD458763:DPD458854 DYZ458763:DYZ458854 EIV458763:EIV458854 ESR458763:ESR458854 FCN458763:FCN458854 FMJ458763:FMJ458854 FWF458763:FWF458854 GGB458763:GGB458854 GPX458763:GPX458854 GZT458763:GZT458854 HJP458763:HJP458854 HTL458763:HTL458854 IDH458763:IDH458854 IND458763:IND458854 IWZ458763:IWZ458854 JGV458763:JGV458854 JQR458763:JQR458854 KAN458763:KAN458854 KKJ458763:KKJ458854 KUF458763:KUF458854 LEB458763:LEB458854 LNX458763:LNX458854 LXT458763:LXT458854 MHP458763:MHP458854 MRL458763:MRL458854 NBH458763:NBH458854 NLD458763:NLD458854 NUZ458763:NUZ458854 OEV458763:OEV458854 OOR458763:OOR458854 OYN458763:OYN458854 PIJ458763:PIJ458854 PSF458763:PSF458854 QCB458763:QCB458854 QLX458763:QLX458854 QVT458763:QVT458854 RFP458763:RFP458854 RPL458763:RPL458854 RZH458763:RZH458854 SJD458763:SJD458854 SSZ458763:SSZ458854 TCV458763:TCV458854 TMR458763:TMR458854 TWN458763:TWN458854 UGJ458763:UGJ458854 UQF458763:UQF458854 VAB458763:VAB458854 VJX458763:VJX458854 VTT458763:VTT458854 WDP458763:WDP458854 WNL458763:WNL458854 WXH458763:WXH458854 AZ524299:AZ524390 KV524299:KV524390 UR524299:UR524390 AEN524299:AEN524390 AOJ524299:AOJ524390 AYF524299:AYF524390 BIB524299:BIB524390 BRX524299:BRX524390 CBT524299:CBT524390 CLP524299:CLP524390 CVL524299:CVL524390 DFH524299:DFH524390 DPD524299:DPD524390 DYZ524299:DYZ524390 EIV524299:EIV524390 ESR524299:ESR524390 FCN524299:FCN524390 FMJ524299:FMJ524390 FWF524299:FWF524390 GGB524299:GGB524390 GPX524299:GPX524390 GZT524299:GZT524390 HJP524299:HJP524390 HTL524299:HTL524390 IDH524299:IDH524390 IND524299:IND524390 IWZ524299:IWZ524390 JGV524299:JGV524390 JQR524299:JQR524390 KAN524299:KAN524390 KKJ524299:KKJ524390 KUF524299:KUF524390 LEB524299:LEB524390 LNX524299:LNX524390 LXT524299:LXT524390 MHP524299:MHP524390 MRL524299:MRL524390 NBH524299:NBH524390 NLD524299:NLD524390 NUZ524299:NUZ524390 OEV524299:OEV524390 OOR524299:OOR524390 OYN524299:OYN524390 PIJ524299:PIJ524390 PSF524299:PSF524390 QCB524299:QCB524390 QLX524299:QLX524390 QVT524299:QVT524390 RFP524299:RFP524390 RPL524299:RPL524390 RZH524299:RZH524390 SJD524299:SJD524390 SSZ524299:SSZ524390 TCV524299:TCV524390 TMR524299:TMR524390 TWN524299:TWN524390 UGJ524299:UGJ524390 UQF524299:UQF524390 VAB524299:VAB524390 VJX524299:VJX524390 VTT524299:VTT524390 WDP524299:WDP524390 WNL524299:WNL524390 WXH524299:WXH524390 AZ589835:AZ589926 KV589835:KV589926 UR589835:UR589926 AEN589835:AEN589926 AOJ589835:AOJ589926 AYF589835:AYF589926 BIB589835:BIB589926 BRX589835:BRX589926 CBT589835:CBT589926 CLP589835:CLP589926 CVL589835:CVL589926 DFH589835:DFH589926 DPD589835:DPD589926 DYZ589835:DYZ589926 EIV589835:EIV589926 ESR589835:ESR589926 FCN589835:FCN589926 FMJ589835:FMJ589926 FWF589835:FWF589926 GGB589835:GGB589926 GPX589835:GPX589926 GZT589835:GZT589926 HJP589835:HJP589926 HTL589835:HTL589926 IDH589835:IDH589926 IND589835:IND589926 IWZ589835:IWZ589926 JGV589835:JGV589926 JQR589835:JQR589926 KAN589835:KAN589926 KKJ589835:KKJ589926 KUF589835:KUF589926 LEB589835:LEB589926 LNX589835:LNX589926 LXT589835:LXT589926 MHP589835:MHP589926 MRL589835:MRL589926 NBH589835:NBH589926 NLD589835:NLD589926 NUZ589835:NUZ589926 OEV589835:OEV589926 OOR589835:OOR589926 OYN589835:OYN589926 PIJ589835:PIJ589926 PSF589835:PSF589926 QCB589835:QCB589926 QLX589835:QLX589926 QVT589835:QVT589926 RFP589835:RFP589926 RPL589835:RPL589926 RZH589835:RZH589926 SJD589835:SJD589926 SSZ589835:SSZ589926 TCV589835:TCV589926 TMR589835:TMR589926 TWN589835:TWN589926 UGJ589835:UGJ589926 UQF589835:UQF589926 VAB589835:VAB589926 VJX589835:VJX589926 VTT589835:VTT589926 WDP589835:WDP589926 WNL589835:WNL589926 WXH589835:WXH589926 AZ655371:AZ655462 KV655371:KV655462 UR655371:UR655462 AEN655371:AEN655462 AOJ655371:AOJ655462 AYF655371:AYF655462 BIB655371:BIB655462 BRX655371:BRX655462 CBT655371:CBT655462 CLP655371:CLP655462 CVL655371:CVL655462 DFH655371:DFH655462 DPD655371:DPD655462 DYZ655371:DYZ655462 EIV655371:EIV655462 ESR655371:ESR655462 FCN655371:FCN655462 FMJ655371:FMJ655462 FWF655371:FWF655462 GGB655371:GGB655462 GPX655371:GPX655462 GZT655371:GZT655462 HJP655371:HJP655462 HTL655371:HTL655462 IDH655371:IDH655462 IND655371:IND655462 IWZ655371:IWZ655462 JGV655371:JGV655462 JQR655371:JQR655462 KAN655371:KAN655462 KKJ655371:KKJ655462 KUF655371:KUF655462 LEB655371:LEB655462 LNX655371:LNX655462 LXT655371:LXT655462 MHP655371:MHP655462 MRL655371:MRL655462 NBH655371:NBH655462 NLD655371:NLD655462 NUZ655371:NUZ655462 OEV655371:OEV655462 OOR655371:OOR655462 OYN655371:OYN655462 PIJ655371:PIJ655462 PSF655371:PSF655462 QCB655371:QCB655462 QLX655371:QLX655462 QVT655371:QVT655462 RFP655371:RFP655462 RPL655371:RPL655462 RZH655371:RZH655462 SJD655371:SJD655462 SSZ655371:SSZ655462 TCV655371:TCV655462 TMR655371:TMR655462 TWN655371:TWN655462 UGJ655371:UGJ655462 UQF655371:UQF655462 VAB655371:VAB655462 VJX655371:VJX655462 VTT655371:VTT655462 WDP655371:WDP655462 WNL655371:WNL655462 WXH655371:WXH655462 AZ720907:AZ720998 KV720907:KV720998 UR720907:UR720998 AEN720907:AEN720998 AOJ720907:AOJ720998 AYF720907:AYF720998 BIB720907:BIB720998 BRX720907:BRX720998 CBT720907:CBT720998 CLP720907:CLP720998 CVL720907:CVL720998 DFH720907:DFH720998 DPD720907:DPD720998 DYZ720907:DYZ720998 EIV720907:EIV720998 ESR720907:ESR720998 FCN720907:FCN720998 FMJ720907:FMJ720998 FWF720907:FWF720998 GGB720907:GGB720998 GPX720907:GPX720998 GZT720907:GZT720998 HJP720907:HJP720998 HTL720907:HTL720998 IDH720907:IDH720998 IND720907:IND720998 IWZ720907:IWZ720998 JGV720907:JGV720998 JQR720907:JQR720998 KAN720907:KAN720998 KKJ720907:KKJ720998 KUF720907:KUF720998 LEB720907:LEB720998 LNX720907:LNX720998 LXT720907:LXT720998 MHP720907:MHP720998 MRL720907:MRL720998 NBH720907:NBH720998 NLD720907:NLD720998 NUZ720907:NUZ720998 OEV720907:OEV720998 OOR720907:OOR720998 OYN720907:OYN720998 PIJ720907:PIJ720998 PSF720907:PSF720998 QCB720907:QCB720998 QLX720907:QLX720998 QVT720907:QVT720998 RFP720907:RFP720998 RPL720907:RPL720998 RZH720907:RZH720998 SJD720907:SJD720998 SSZ720907:SSZ720998 TCV720907:TCV720998 TMR720907:TMR720998 TWN720907:TWN720998 UGJ720907:UGJ720998 UQF720907:UQF720998 VAB720907:VAB720998 VJX720907:VJX720998 VTT720907:VTT720998 WDP720907:WDP720998 WNL720907:WNL720998 WXH720907:WXH720998 AZ786443:AZ786534 KV786443:KV786534 UR786443:UR786534 AEN786443:AEN786534 AOJ786443:AOJ786534 AYF786443:AYF786534 BIB786443:BIB786534 BRX786443:BRX786534 CBT786443:CBT786534 CLP786443:CLP786534 CVL786443:CVL786534 DFH786443:DFH786534 DPD786443:DPD786534 DYZ786443:DYZ786534 EIV786443:EIV786534 ESR786443:ESR786534 FCN786443:FCN786534 FMJ786443:FMJ786534 FWF786443:FWF786534 GGB786443:GGB786534 GPX786443:GPX786534 GZT786443:GZT786534 HJP786443:HJP786534 HTL786443:HTL786534 IDH786443:IDH786534 IND786443:IND786534 IWZ786443:IWZ786534 JGV786443:JGV786534 JQR786443:JQR786534 KAN786443:KAN786534 KKJ786443:KKJ786534 KUF786443:KUF786534 LEB786443:LEB786534 LNX786443:LNX786534 LXT786443:LXT786534 MHP786443:MHP786534 MRL786443:MRL786534 NBH786443:NBH786534 NLD786443:NLD786534 NUZ786443:NUZ786534 OEV786443:OEV786534 OOR786443:OOR786534 OYN786443:OYN786534 PIJ786443:PIJ786534 PSF786443:PSF786534 QCB786443:QCB786534 QLX786443:QLX786534 QVT786443:QVT786534 RFP786443:RFP786534 RPL786443:RPL786534 RZH786443:RZH786534 SJD786443:SJD786534 SSZ786443:SSZ786534 TCV786443:TCV786534 TMR786443:TMR786534 TWN786443:TWN786534 UGJ786443:UGJ786534 UQF786443:UQF786534 VAB786443:VAB786534 VJX786443:VJX786534 VTT786443:VTT786534 WDP786443:WDP786534 WNL786443:WNL786534 WXH786443:WXH786534 AZ851979:AZ852070 KV851979:KV852070 UR851979:UR852070 AEN851979:AEN852070 AOJ851979:AOJ852070 AYF851979:AYF852070 BIB851979:BIB852070 BRX851979:BRX852070 CBT851979:CBT852070 CLP851979:CLP852070 CVL851979:CVL852070 DFH851979:DFH852070 DPD851979:DPD852070 DYZ851979:DYZ852070 EIV851979:EIV852070 ESR851979:ESR852070 FCN851979:FCN852070 FMJ851979:FMJ852070 FWF851979:FWF852070 GGB851979:GGB852070 GPX851979:GPX852070 GZT851979:GZT852070 HJP851979:HJP852070 HTL851979:HTL852070 IDH851979:IDH852070 IND851979:IND852070 IWZ851979:IWZ852070 JGV851979:JGV852070 JQR851979:JQR852070 KAN851979:KAN852070 KKJ851979:KKJ852070 KUF851979:KUF852070 LEB851979:LEB852070 LNX851979:LNX852070 LXT851979:LXT852070 MHP851979:MHP852070 MRL851979:MRL852070 NBH851979:NBH852070 NLD851979:NLD852070 NUZ851979:NUZ852070 OEV851979:OEV852070 OOR851979:OOR852070 OYN851979:OYN852070 PIJ851979:PIJ852070 PSF851979:PSF852070 QCB851979:QCB852070 QLX851979:QLX852070 QVT851979:QVT852070 RFP851979:RFP852070 RPL851979:RPL852070 RZH851979:RZH852070 SJD851979:SJD852070 SSZ851979:SSZ852070 TCV851979:TCV852070 TMR851979:TMR852070 TWN851979:TWN852070 UGJ851979:UGJ852070 UQF851979:UQF852070 VAB851979:VAB852070 VJX851979:VJX852070 VTT851979:VTT852070 WDP851979:WDP852070 WNL851979:WNL852070 WXH851979:WXH852070 AZ917515:AZ917606 KV917515:KV917606 UR917515:UR917606 AEN917515:AEN917606 AOJ917515:AOJ917606 AYF917515:AYF917606 BIB917515:BIB917606 BRX917515:BRX917606 CBT917515:CBT917606 CLP917515:CLP917606 CVL917515:CVL917606 DFH917515:DFH917606 DPD917515:DPD917606 DYZ917515:DYZ917606 EIV917515:EIV917606 ESR917515:ESR917606 FCN917515:FCN917606 FMJ917515:FMJ917606 FWF917515:FWF917606 GGB917515:GGB917606 GPX917515:GPX917606 GZT917515:GZT917606 HJP917515:HJP917606 HTL917515:HTL917606 IDH917515:IDH917606 IND917515:IND917606 IWZ917515:IWZ917606 JGV917515:JGV917606 JQR917515:JQR917606 KAN917515:KAN917606 KKJ917515:KKJ917606 KUF917515:KUF917606 LEB917515:LEB917606 LNX917515:LNX917606 LXT917515:LXT917606 MHP917515:MHP917606 MRL917515:MRL917606 NBH917515:NBH917606 NLD917515:NLD917606 NUZ917515:NUZ917606 OEV917515:OEV917606 OOR917515:OOR917606 OYN917515:OYN917606 PIJ917515:PIJ917606 PSF917515:PSF917606 QCB917515:QCB917606 QLX917515:QLX917606 QVT917515:QVT917606 RFP917515:RFP917606 RPL917515:RPL917606 RZH917515:RZH917606 SJD917515:SJD917606 SSZ917515:SSZ917606 TCV917515:TCV917606 TMR917515:TMR917606 TWN917515:TWN917606 UGJ917515:UGJ917606 UQF917515:UQF917606 VAB917515:VAB917606 VJX917515:VJX917606 VTT917515:VTT917606 WDP917515:WDP917606 WNL917515:WNL917606 WXH917515:WXH917606 AZ983051:AZ983142 KV983051:KV983142 UR983051:UR983142 AEN983051:AEN983142 AOJ983051:AOJ983142 AYF983051:AYF983142 BIB983051:BIB983142 BRX983051:BRX983142 CBT983051:CBT983142 CLP983051:CLP983142 CVL983051:CVL983142 DFH983051:DFH983142 DPD983051:DPD983142 DYZ983051:DYZ983142 EIV983051:EIV983142 ESR983051:ESR983142 FCN983051:FCN983142 FMJ983051:FMJ983142 FWF983051:FWF983142 GGB983051:GGB983142 GPX983051:GPX983142 GZT983051:GZT983142 HJP983051:HJP983142 HTL983051:HTL983142 IDH983051:IDH983142 IND983051:IND983142 IWZ983051:IWZ983142 JGV983051:JGV983142 JQR983051:JQR983142 KAN983051:KAN983142 KKJ983051:KKJ983142 KUF983051:KUF983142 LEB983051:LEB983142 LNX983051:LNX983142 LXT983051:LXT983142 MHP983051:MHP983142 MRL983051:MRL983142 NBH983051:NBH983142 NLD983051:NLD983142 NUZ983051:NUZ983142 OEV983051:OEV983142 OOR983051:OOR983142 OYN983051:OYN983142 PIJ983051:PIJ983142 PSF983051:PSF983142 QCB983051:QCB983142 QLX983051:QLX983142 QVT983051:QVT983142 RFP983051:RFP983142 RPL983051:RPL983142 RZH983051:RZH983142 SJD983051:SJD983142 SSZ983051:SSZ983142 TCV983051:TCV983142 TMR983051:TMR983142 TWN983051:TWN983142 UGJ983051:UGJ983142 UQF983051:UQF983142 VAB983051:VAB983142 VJX983051:VJX983142 VTT983051:VTT983142 WDP983051:WDP983142 WNL983051:WNL983142 WXH983051:WXH983142 BB11:BB102 KX11:KX102 UT11:UT102 AEP11:AEP102 AOL11:AOL102 AYH11:AYH102 BID11:BID102 BRZ11:BRZ102 CBV11:CBV102 CLR11:CLR102 CVN11:CVN102 DFJ11:DFJ102 DPF11:DPF102 DZB11:DZB102 EIX11:EIX102 EST11:EST102 FCP11:FCP102 FML11:FML102 FWH11:FWH102 GGD11:GGD102 GPZ11:GPZ102 GZV11:GZV102 HJR11:HJR102 HTN11:HTN102 IDJ11:IDJ102 INF11:INF102 IXB11:IXB102 JGX11:JGX102 JQT11:JQT102 KAP11:KAP102 KKL11:KKL102 KUH11:KUH102 LED11:LED102 LNZ11:LNZ102 LXV11:LXV102 MHR11:MHR102 MRN11:MRN102 NBJ11:NBJ102 NLF11:NLF102 NVB11:NVB102 OEX11:OEX102 OOT11:OOT102 OYP11:OYP102 PIL11:PIL102 PSH11:PSH102 QCD11:QCD102 QLZ11:QLZ102 QVV11:QVV102 RFR11:RFR102 RPN11:RPN102 RZJ11:RZJ102 SJF11:SJF102 STB11:STB102 TCX11:TCX102 TMT11:TMT102 TWP11:TWP102 UGL11:UGL102 UQH11:UQH102 VAD11:VAD102 VJZ11:VJZ102 VTV11:VTV102 WDR11:WDR102 WNN11:WNN102 WXJ11:WXJ102 BB65547:BB65638 KX65547:KX65638 UT65547:UT65638 AEP65547:AEP65638 AOL65547:AOL65638 AYH65547:AYH65638 BID65547:BID65638 BRZ65547:BRZ65638 CBV65547:CBV65638 CLR65547:CLR65638 CVN65547:CVN65638 DFJ65547:DFJ65638 DPF65547:DPF65638 DZB65547:DZB65638 EIX65547:EIX65638 EST65547:EST65638 FCP65547:FCP65638 FML65547:FML65638 FWH65547:FWH65638 GGD65547:GGD65638 GPZ65547:GPZ65638 GZV65547:GZV65638 HJR65547:HJR65638 HTN65547:HTN65638 IDJ65547:IDJ65638 INF65547:INF65638 IXB65547:IXB65638 JGX65547:JGX65638 JQT65547:JQT65638 KAP65547:KAP65638 KKL65547:KKL65638 KUH65547:KUH65638 LED65547:LED65638 LNZ65547:LNZ65638 LXV65547:LXV65638 MHR65547:MHR65638 MRN65547:MRN65638 NBJ65547:NBJ65638 NLF65547:NLF65638 NVB65547:NVB65638 OEX65547:OEX65638 OOT65547:OOT65638 OYP65547:OYP65638 PIL65547:PIL65638 PSH65547:PSH65638 QCD65547:QCD65638 QLZ65547:QLZ65638 QVV65547:QVV65638 RFR65547:RFR65638 RPN65547:RPN65638 RZJ65547:RZJ65638 SJF65547:SJF65638 STB65547:STB65638 TCX65547:TCX65638 TMT65547:TMT65638 TWP65547:TWP65638 UGL65547:UGL65638 UQH65547:UQH65638 VAD65547:VAD65638 VJZ65547:VJZ65638 VTV65547:VTV65638 WDR65547:WDR65638 WNN65547:WNN65638 WXJ65547:WXJ65638 BB131083:BB131174 KX131083:KX131174 UT131083:UT131174 AEP131083:AEP131174 AOL131083:AOL131174 AYH131083:AYH131174 BID131083:BID131174 BRZ131083:BRZ131174 CBV131083:CBV131174 CLR131083:CLR131174 CVN131083:CVN131174 DFJ131083:DFJ131174 DPF131083:DPF131174 DZB131083:DZB131174 EIX131083:EIX131174 EST131083:EST131174 FCP131083:FCP131174 FML131083:FML131174 FWH131083:FWH131174 GGD131083:GGD131174 GPZ131083:GPZ131174 GZV131083:GZV131174 HJR131083:HJR131174 HTN131083:HTN131174 IDJ131083:IDJ131174 INF131083:INF131174 IXB131083:IXB131174 JGX131083:JGX131174 JQT131083:JQT131174 KAP131083:KAP131174 KKL131083:KKL131174 KUH131083:KUH131174 LED131083:LED131174 LNZ131083:LNZ131174 LXV131083:LXV131174 MHR131083:MHR131174 MRN131083:MRN131174 NBJ131083:NBJ131174 NLF131083:NLF131174 NVB131083:NVB131174 OEX131083:OEX131174 OOT131083:OOT131174 OYP131083:OYP131174 PIL131083:PIL131174 PSH131083:PSH131174 QCD131083:QCD131174 QLZ131083:QLZ131174 QVV131083:QVV131174 RFR131083:RFR131174 RPN131083:RPN131174 RZJ131083:RZJ131174 SJF131083:SJF131174 STB131083:STB131174 TCX131083:TCX131174 TMT131083:TMT131174 TWP131083:TWP131174 UGL131083:UGL131174 UQH131083:UQH131174 VAD131083:VAD131174 VJZ131083:VJZ131174 VTV131083:VTV131174 WDR131083:WDR131174 WNN131083:WNN131174 WXJ131083:WXJ131174 BB196619:BB196710 KX196619:KX196710 UT196619:UT196710 AEP196619:AEP196710 AOL196619:AOL196710 AYH196619:AYH196710 BID196619:BID196710 BRZ196619:BRZ196710 CBV196619:CBV196710 CLR196619:CLR196710 CVN196619:CVN196710 DFJ196619:DFJ196710 DPF196619:DPF196710 DZB196619:DZB196710 EIX196619:EIX196710 EST196619:EST196710 FCP196619:FCP196710 FML196619:FML196710 FWH196619:FWH196710 GGD196619:GGD196710 GPZ196619:GPZ196710 GZV196619:GZV196710 HJR196619:HJR196710 HTN196619:HTN196710 IDJ196619:IDJ196710 INF196619:INF196710 IXB196619:IXB196710 JGX196619:JGX196710 JQT196619:JQT196710 KAP196619:KAP196710 KKL196619:KKL196710 KUH196619:KUH196710 LED196619:LED196710 LNZ196619:LNZ196710 LXV196619:LXV196710 MHR196619:MHR196710 MRN196619:MRN196710 NBJ196619:NBJ196710 NLF196619:NLF196710 NVB196619:NVB196710 OEX196619:OEX196710 OOT196619:OOT196710 OYP196619:OYP196710 PIL196619:PIL196710 PSH196619:PSH196710 QCD196619:QCD196710 QLZ196619:QLZ196710 QVV196619:QVV196710 RFR196619:RFR196710 RPN196619:RPN196710 RZJ196619:RZJ196710 SJF196619:SJF196710 STB196619:STB196710 TCX196619:TCX196710 TMT196619:TMT196710 TWP196619:TWP196710 UGL196619:UGL196710 UQH196619:UQH196710 VAD196619:VAD196710 VJZ196619:VJZ196710 VTV196619:VTV196710 WDR196619:WDR196710 WNN196619:WNN196710 WXJ196619:WXJ196710 BB262155:BB262246 KX262155:KX262246 UT262155:UT262246 AEP262155:AEP262246 AOL262155:AOL262246 AYH262155:AYH262246 BID262155:BID262246 BRZ262155:BRZ262246 CBV262155:CBV262246 CLR262155:CLR262246 CVN262155:CVN262246 DFJ262155:DFJ262246 DPF262155:DPF262246 DZB262155:DZB262246 EIX262155:EIX262246 EST262155:EST262246 FCP262155:FCP262246 FML262155:FML262246 FWH262155:FWH262246 GGD262155:GGD262246 GPZ262155:GPZ262246 GZV262155:GZV262246 HJR262155:HJR262246 HTN262155:HTN262246 IDJ262155:IDJ262246 INF262155:INF262246 IXB262155:IXB262246 JGX262155:JGX262246 JQT262155:JQT262246 KAP262155:KAP262246 KKL262155:KKL262246 KUH262155:KUH262246 LED262155:LED262246 LNZ262155:LNZ262246 LXV262155:LXV262246 MHR262155:MHR262246 MRN262155:MRN262246 NBJ262155:NBJ262246 NLF262155:NLF262246 NVB262155:NVB262246 OEX262155:OEX262246 OOT262155:OOT262246 OYP262155:OYP262246 PIL262155:PIL262246 PSH262155:PSH262246 QCD262155:QCD262246 QLZ262155:QLZ262246 QVV262155:QVV262246 RFR262155:RFR262246 RPN262155:RPN262246 RZJ262155:RZJ262246 SJF262155:SJF262246 STB262155:STB262246 TCX262155:TCX262246 TMT262155:TMT262246 TWP262155:TWP262246 UGL262155:UGL262246 UQH262155:UQH262246 VAD262155:VAD262246 VJZ262155:VJZ262246 VTV262155:VTV262246 WDR262155:WDR262246 WNN262155:WNN262246 WXJ262155:WXJ262246 BB327691:BB327782 KX327691:KX327782 UT327691:UT327782 AEP327691:AEP327782 AOL327691:AOL327782 AYH327691:AYH327782 BID327691:BID327782 BRZ327691:BRZ327782 CBV327691:CBV327782 CLR327691:CLR327782 CVN327691:CVN327782 DFJ327691:DFJ327782 DPF327691:DPF327782 DZB327691:DZB327782 EIX327691:EIX327782 EST327691:EST327782 FCP327691:FCP327782 FML327691:FML327782 FWH327691:FWH327782 GGD327691:GGD327782 GPZ327691:GPZ327782 GZV327691:GZV327782 HJR327691:HJR327782 HTN327691:HTN327782 IDJ327691:IDJ327782 INF327691:INF327782 IXB327691:IXB327782 JGX327691:JGX327782 JQT327691:JQT327782 KAP327691:KAP327782 KKL327691:KKL327782 KUH327691:KUH327782 LED327691:LED327782 LNZ327691:LNZ327782 LXV327691:LXV327782 MHR327691:MHR327782 MRN327691:MRN327782 NBJ327691:NBJ327782 NLF327691:NLF327782 NVB327691:NVB327782 OEX327691:OEX327782 OOT327691:OOT327782 OYP327691:OYP327782 PIL327691:PIL327782 PSH327691:PSH327782 QCD327691:QCD327782 QLZ327691:QLZ327782 QVV327691:QVV327782 RFR327691:RFR327782 RPN327691:RPN327782 RZJ327691:RZJ327782 SJF327691:SJF327782 STB327691:STB327782 TCX327691:TCX327782 TMT327691:TMT327782 TWP327691:TWP327782 UGL327691:UGL327782 UQH327691:UQH327782 VAD327691:VAD327782 VJZ327691:VJZ327782 VTV327691:VTV327782 WDR327691:WDR327782 WNN327691:WNN327782 WXJ327691:WXJ327782 BB393227:BB393318 KX393227:KX393318 UT393227:UT393318 AEP393227:AEP393318 AOL393227:AOL393318 AYH393227:AYH393318 BID393227:BID393318 BRZ393227:BRZ393318 CBV393227:CBV393318 CLR393227:CLR393318 CVN393227:CVN393318 DFJ393227:DFJ393318 DPF393227:DPF393318 DZB393227:DZB393318 EIX393227:EIX393318 EST393227:EST393318 FCP393227:FCP393318 FML393227:FML393318 FWH393227:FWH393318 GGD393227:GGD393318 GPZ393227:GPZ393318 GZV393227:GZV393318 HJR393227:HJR393318 HTN393227:HTN393318 IDJ393227:IDJ393318 INF393227:INF393318 IXB393227:IXB393318 JGX393227:JGX393318 JQT393227:JQT393318 KAP393227:KAP393318 KKL393227:KKL393318 KUH393227:KUH393318 LED393227:LED393318 LNZ393227:LNZ393318 LXV393227:LXV393318 MHR393227:MHR393318 MRN393227:MRN393318 NBJ393227:NBJ393318 NLF393227:NLF393318 NVB393227:NVB393318 OEX393227:OEX393318 OOT393227:OOT393318 OYP393227:OYP393318 PIL393227:PIL393318 PSH393227:PSH393318 QCD393227:QCD393318 QLZ393227:QLZ393318 QVV393227:QVV393318 RFR393227:RFR393318 RPN393227:RPN393318 RZJ393227:RZJ393318 SJF393227:SJF393318 STB393227:STB393318 TCX393227:TCX393318 TMT393227:TMT393318 TWP393227:TWP393318 UGL393227:UGL393318 UQH393227:UQH393318 VAD393227:VAD393318 VJZ393227:VJZ393318 VTV393227:VTV393318 WDR393227:WDR393318 WNN393227:WNN393318 WXJ393227:WXJ393318 BB458763:BB458854 KX458763:KX458854 UT458763:UT458854 AEP458763:AEP458854 AOL458763:AOL458854 AYH458763:AYH458854 BID458763:BID458854 BRZ458763:BRZ458854 CBV458763:CBV458854 CLR458763:CLR458854 CVN458763:CVN458854 DFJ458763:DFJ458854 DPF458763:DPF458854 DZB458763:DZB458854 EIX458763:EIX458854 EST458763:EST458854 FCP458763:FCP458854 FML458763:FML458854 FWH458763:FWH458854 GGD458763:GGD458854 GPZ458763:GPZ458854 GZV458763:GZV458854 HJR458763:HJR458854 HTN458763:HTN458854 IDJ458763:IDJ458854 INF458763:INF458854 IXB458763:IXB458854 JGX458763:JGX458854 JQT458763:JQT458854 KAP458763:KAP458854 KKL458763:KKL458854 KUH458763:KUH458854 LED458763:LED458854 LNZ458763:LNZ458854 LXV458763:LXV458854 MHR458763:MHR458854 MRN458763:MRN458854 NBJ458763:NBJ458854 NLF458763:NLF458854 NVB458763:NVB458854 OEX458763:OEX458854 OOT458763:OOT458854 OYP458763:OYP458854 PIL458763:PIL458854 PSH458763:PSH458854 QCD458763:QCD458854 QLZ458763:QLZ458854 QVV458763:QVV458854 RFR458763:RFR458854 RPN458763:RPN458854 RZJ458763:RZJ458854 SJF458763:SJF458854 STB458763:STB458854 TCX458763:TCX458854 TMT458763:TMT458854 TWP458763:TWP458854 UGL458763:UGL458854 UQH458763:UQH458854 VAD458763:VAD458854 VJZ458763:VJZ458854 VTV458763:VTV458854 WDR458763:WDR458854 WNN458763:WNN458854 WXJ458763:WXJ458854 BB524299:BB524390 KX524299:KX524390 UT524299:UT524390 AEP524299:AEP524390 AOL524299:AOL524390 AYH524299:AYH524390 BID524299:BID524390 BRZ524299:BRZ524390 CBV524299:CBV524390 CLR524299:CLR524390 CVN524299:CVN524390 DFJ524299:DFJ524390 DPF524299:DPF524390 DZB524299:DZB524390 EIX524299:EIX524390 EST524299:EST524390 FCP524299:FCP524390 FML524299:FML524390 FWH524299:FWH524390 GGD524299:GGD524390 GPZ524299:GPZ524390 GZV524299:GZV524390 HJR524299:HJR524390 HTN524299:HTN524390 IDJ524299:IDJ524390 INF524299:INF524390 IXB524299:IXB524390 JGX524299:JGX524390 JQT524299:JQT524390 KAP524299:KAP524390 KKL524299:KKL524390 KUH524299:KUH524390 LED524299:LED524390 LNZ524299:LNZ524390 LXV524299:LXV524390 MHR524299:MHR524390 MRN524299:MRN524390 NBJ524299:NBJ524390 NLF524299:NLF524390 NVB524299:NVB524390 OEX524299:OEX524390 OOT524299:OOT524390 OYP524299:OYP524390 PIL524299:PIL524390 PSH524299:PSH524390 QCD524299:QCD524390 QLZ524299:QLZ524390 QVV524299:QVV524390 RFR524299:RFR524390 RPN524299:RPN524390 RZJ524299:RZJ524390 SJF524299:SJF524390 STB524299:STB524390 TCX524299:TCX524390 TMT524299:TMT524390 TWP524299:TWP524390 UGL524299:UGL524390 UQH524299:UQH524390 VAD524299:VAD524390 VJZ524299:VJZ524390 VTV524299:VTV524390 WDR524299:WDR524390 WNN524299:WNN524390 WXJ524299:WXJ524390 BB589835:BB589926 KX589835:KX589926 UT589835:UT589926 AEP589835:AEP589926 AOL589835:AOL589926 AYH589835:AYH589926 BID589835:BID589926 BRZ589835:BRZ589926 CBV589835:CBV589926 CLR589835:CLR589926 CVN589835:CVN589926 DFJ589835:DFJ589926 DPF589835:DPF589926 DZB589835:DZB589926 EIX589835:EIX589926 EST589835:EST589926 FCP589835:FCP589926 FML589835:FML589926 FWH589835:FWH589926 GGD589835:GGD589926 GPZ589835:GPZ589926 GZV589835:GZV589926 HJR589835:HJR589926 HTN589835:HTN589926 IDJ589835:IDJ589926 INF589835:INF589926 IXB589835:IXB589926 JGX589835:JGX589926 JQT589835:JQT589926 KAP589835:KAP589926 KKL589835:KKL589926 KUH589835:KUH589926 LED589835:LED589926 LNZ589835:LNZ589926 LXV589835:LXV589926 MHR589835:MHR589926 MRN589835:MRN589926 NBJ589835:NBJ589926 NLF589835:NLF589926 NVB589835:NVB589926 OEX589835:OEX589926 OOT589835:OOT589926 OYP589835:OYP589926 PIL589835:PIL589926 PSH589835:PSH589926 QCD589835:QCD589926 QLZ589835:QLZ589926 QVV589835:QVV589926 RFR589835:RFR589926 RPN589835:RPN589926 RZJ589835:RZJ589926 SJF589835:SJF589926 STB589835:STB589926 TCX589835:TCX589926 TMT589835:TMT589926 TWP589835:TWP589926 UGL589835:UGL589926 UQH589835:UQH589926 VAD589835:VAD589926 VJZ589835:VJZ589926 VTV589835:VTV589926 WDR589835:WDR589926 WNN589835:WNN589926 WXJ589835:WXJ589926 BB655371:BB655462 KX655371:KX655462 UT655371:UT655462 AEP655371:AEP655462 AOL655371:AOL655462 AYH655371:AYH655462 BID655371:BID655462 BRZ655371:BRZ655462 CBV655371:CBV655462 CLR655371:CLR655462 CVN655371:CVN655462 DFJ655371:DFJ655462 DPF655371:DPF655462 DZB655371:DZB655462 EIX655371:EIX655462 EST655371:EST655462 FCP655371:FCP655462 FML655371:FML655462 FWH655371:FWH655462 GGD655371:GGD655462 GPZ655371:GPZ655462 GZV655371:GZV655462 HJR655371:HJR655462 HTN655371:HTN655462 IDJ655371:IDJ655462 INF655371:INF655462 IXB655371:IXB655462 JGX655371:JGX655462 JQT655371:JQT655462 KAP655371:KAP655462 KKL655371:KKL655462 KUH655371:KUH655462 LED655371:LED655462 LNZ655371:LNZ655462 LXV655371:LXV655462 MHR655371:MHR655462 MRN655371:MRN655462 NBJ655371:NBJ655462 NLF655371:NLF655462 NVB655371:NVB655462 OEX655371:OEX655462 OOT655371:OOT655462 OYP655371:OYP655462 PIL655371:PIL655462 PSH655371:PSH655462 QCD655371:QCD655462 QLZ655371:QLZ655462 QVV655371:QVV655462 RFR655371:RFR655462 RPN655371:RPN655462 RZJ655371:RZJ655462 SJF655371:SJF655462 STB655371:STB655462 TCX655371:TCX655462 TMT655371:TMT655462 TWP655371:TWP655462 UGL655371:UGL655462 UQH655371:UQH655462 VAD655371:VAD655462 VJZ655371:VJZ655462 VTV655371:VTV655462 WDR655371:WDR655462 WNN655371:WNN655462 WXJ655371:WXJ655462 BB720907:BB720998 KX720907:KX720998 UT720907:UT720998 AEP720907:AEP720998 AOL720907:AOL720998 AYH720907:AYH720998 BID720907:BID720998 BRZ720907:BRZ720998 CBV720907:CBV720998 CLR720907:CLR720998 CVN720907:CVN720998 DFJ720907:DFJ720998 DPF720907:DPF720998 DZB720907:DZB720998 EIX720907:EIX720998 EST720907:EST720998 FCP720907:FCP720998 FML720907:FML720998 FWH720907:FWH720998 GGD720907:GGD720998 GPZ720907:GPZ720998 GZV720907:GZV720998 HJR720907:HJR720998 HTN720907:HTN720998 IDJ720907:IDJ720998 INF720907:INF720998 IXB720907:IXB720998 JGX720907:JGX720998 JQT720907:JQT720998 KAP720907:KAP720998 KKL720907:KKL720998 KUH720907:KUH720998 LED720907:LED720998 LNZ720907:LNZ720998 LXV720907:LXV720998 MHR720907:MHR720998 MRN720907:MRN720998 NBJ720907:NBJ720998 NLF720907:NLF720998 NVB720907:NVB720998 OEX720907:OEX720998 OOT720907:OOT720998 OYP720907:OYP720998 PIL720907:PIL720998 PSH720907:PSH720998 QCD720907:QCD720998 QLZ720907:QLZ720998 QVV720907:QVV720998 RFR720907:RFR720998 RPN720907:RPN720998 RZJ720907:RZJ720998 SJF720907:SJF720998 STB720907:STB720998 TCX720907:TCX720998 TMT720907:TMT720998 TWP720907:TWP720998 UGL720907:UGL720998 UQH720907:UQH720998 VAD720907:VAD720998 VJZ720907:VJZ720998 VTV720907:VTV720998 WDR720907:WDR720998 WNN720907:WNN720998 WXJ720907:WXJ720998 BB786443:BB786534 KX786443:KX786534 UT786443:UT786534 AEP786443:AEP786534 AOL786443:AOL786534 AYH786443:AYH786534 BID786443:BID786534 BRZ786443:BRZ786534 CBV786443:CBV786534 CLR786443:CLR786534 CVN786443:CVN786534 DFJ786443:DFJ786534 DPF786443:DPF786534 DZB786443:DZB786534 EIX786443:EIX786534 EST786443:EST786534 FCP786443:FCP786534 FML786443:FML786534 FWH786443:FWH786534 GGD786443:GGD786534 GPZ786443:GPZ786534 GZV786443:GZV786534 HJR786443:HJR786534 HTN786443:HTN786534 IDJ786443:IDJ786534 INF786443:INF786534 IXB786443:IXB786534 JGX786443:JGX786534 JQT786443:JQT786534 KAP786443:KAP786534 KKL786443:KKL786534 KUH786443:KUH786534 LED786443:LED786534 LNZ786443:LNZ786534 LXV786443:LXV786534 MHR786443:MHR786534 MRN786443:MRN786534 NBJ786443:NBJ786534 NLF786443:NLF786534 NVB786443:NVB786534 OEX786443:OEX786534 OOT786443:OOT786534 OYP786443:OYP786534 PIL786443:PIL786534 PSH786443:PSH786534 QCD786443:QCD786534 QLZ786443:QLZ786534 QVV786443:QVV786534 RFR786443:RFR786534 RPN786443:RPN786534 RZJ786443:RZJ786534 SJF786443:SJF786534 STB786443:STB786534 TCX786443:TCX786534 TMT786443:TMT786534 TWP786443:TWP786534 UGL786443:UGL786534 UQH786443:UQH786534 VAD786443:VAD786534 VJZ786443:VJZ786534 VTV786443:VTV786534 WDR786443:WDR786534 WNN786443:WNN786534 WXJ786443:WXJ786534 BB851979:BB852070 KX851979:KX852070 UT851979:UT852070 AEP851979:AEP852070 AOL851979:AOL852070 AYH851979:AYH852070 BID851979:BID852070 BRZ851979:BRZ852070 CBV851979:CBV852070 CLR851979:CLR852070 CVN851979:CVN852070 DFJ851979:DFJ852070 DPF851979:DPF852070 DZB851979:DZB852070 EIX851979:EIX852070 EST851979:EST852070 FCP851979:FCP852070 FML851979:FML852070 FWH851979:FWH852070 GGD851979:GGD852070 GPZ851979:GPZ852070 GZV851979:GZV852070 HJR851979:HJR852070 HTN851979:HTN852070 IDJ851979:IDJ852070 INF851979:INF852070 IXB851979:IXB852070 JGX851979:JGX852070 JQT851979:JQT852070 KAP851979:KAP852070 KKL851979:KKL852070 KUH851979:KUH852070 LED851979:LED852070 LNZ851979:LNZ852070 LXV851979:LXV852070 MHR851979:MHR852070 MRN851979:MRN852070 NBJ851979:NBJ852070 NLF851979:NLF852070 NVB851979:NVB852070 OEX851979:OEX852070 OOT851979:OOT852070 OYP851979:OYP852070 PIL851979:PIL852070 PSH851979:PSH852070 QCD851979:QCD852070 QLZ851979:QLZ852070 QVV851979:QVV852070 RFR851979:RFR852070 RPN851979:RPN852070 RZJ851979:RZJ852070 SJF851979:SJF852070 STB851979:STB852070 TCX851979:TCX852070 TMT851979:TMT852070 TWP851979:TWP852070 UGL851979:UGL852070 UQH851979:UQH852070 VAD851979:VAD852070 VJZ851979:VJZ852070 VTV851979:VTV852070 WDR851979:WDR852070 WNN851979:WNN852070 WXJ851979:WXJ852070 BB917515:BB917606 KX917515:KX917606 UT917515:UT917606 AEP917515:AEP917606 AOL917515:AOL917606 AYH917515:AYH917606 BID917515:BID917606 BRZ917515:BRZ917606 CBV917515:CBV917606 CLR917515:CLR917606 CVN917515:CVN917606 DFJ917515:DFJ917606 DPF917515:DPF917606 DZB917515:DZB917606 EIX917515:EIX917606 EST917515:EST917606 FCP917515:FCP917606 FML917515:FML917606 FWH917515:FWH917606 GGD917515:GGD917606 GPZ917515:GPZ917606 GZV917515:GZV917606 HJR917515:HJR917606 HTN917515:HTN917606 IDJ917515:IDJ917606 INF917515:INF917606 IXB917515:IXB917606 JGX917515:JGX917606 JQT917515:JQT917606 KAP917515:KAP917606 KKL917515:KKL917606 KUH917515:KUH917606 LED917515:LED917606 LNZ917515:LNZ917606 LXV917515:LXV917606 MHR917515:MHR917606 MRN917515:MRN917606 NBJ917515:NBJ917606 NLF917515:NLF917606 NVB917515:NVB917606 OEX917515:OEX917606 OOT917515:OOT917606 OYP917515:OYP917606 PIL917515:PIL917606 PSH917515:PSH917606 QCD917515:QCD917606 QLZ917515:QLZ917606 QVV917515:QVV917606 RFR917515:RFR917606 RPN917515:RPN917606 RZJ917515:RZJ917606 SJF917515:SJF917606 STB917515:STB917606 TCX917515:TCX917606 TMT917515:TMT917606 TWP917515:TWP917606 UGL917515:UGL917606 UQH917515:UQH917606 VAD917515:VAD917606 VJZ917515:VJZ917606 VTV917515:VTV917606 WDR917515:WDR917606 WNN917515:WNN917606 WXJ917515:WXJ917606 BB983051:BB983142 KX983051:KX983142 UT983051:UT983142 AEP983051:AEP983142 AOL983051:AOL983142 AYH983051:AYH983142 BID983051:BID983142 BRZ983051:BRZ983142 CBV983051:CBV983142 CLR983051:CLR983142 CVN983051:CVN983142 DFJ983051:DFJ983142 DPF983051:DPF983142 DZB983051:DZB983142 EIX983051:EIX983142 EST983051:EST983142 FCP983051:FCP983142 FML983051:FML983142 FWH983051:FWH983142 GGD983051:GGD983142 GPZ983051:GPZ983142 GZV983051:GZV983142 HJR983051:HJR983142 HTN983051:HTN983142 IDJ983051:IDJ983142 INF983051:INF983142 IXB983051:IXB983142 JGX983051:JGX983142 JQT983051:JQT983142 KAP983051:KAP983142 KKL983051:KKL983142 KUH983051:KUH983142 LED983051:LED983142 LNZ983051:LNZ983142 LXV983051:LXV983142 MHR983051:MHR983142 MRN983051:MRN983142 NBJ983051:NBJ983142 NLF983051:NLF983142 NVB983051:NVB983142 OEX983051:OEX983142 OOT983051:OOT983142 OYP983051:OYP983142 PIL983051:PIL983142 PSH983051:PSH983142 QCD983051:QCD983142 QLZ983051:QLZ983142 QVV983051:QVV983142 RFR983051:RFR983142 RPN983051:RPN983142 RZJ983051:RZJ983142 SJF983051:SJF983142 STB983051:STB983142 TCX983051:TCX983142 TMT983051:TMT983142 TWP983051:TWP983142 UGL983051:UGL983142 UQH983051:UQH983142 VAD983051:VAD983142 VJZ983051:VJZ983142 VTV983051:VTV983142 WDR983051:WDR983142 WNN983051:WNN983142 WXJ983051:WXJ983142 BD11:BD102 KZ11:KZ102 UV11:UV102 AER11:AER102 AON11:AON102 AYJ11:AYJ102 BIF11:BIF102 BSB11:BSB102 CBX11:CBX102 CLT11:CLT102 CVP11:CVP102 DFL11:DFL102 DPH11:DPH102 DZD11:DZD102 EIZ11:EIZ102 ESV11:ESV102 FCR11:FCR102 FMN11:FMN102 FWJ11:FWJ102 GGF11:GGF102 GQB11:GQB102 GZX11:GZX102 HJT11:HJT102 HTP11:HTP102 IDL11:IDL102 INH11:INH102 IXD11:IXD102 JGZ11:JGZ102 JQV11:JQV102 KAR11:KAR102 KKN11:KKN102 KUJ11:KUJ102 LEF11:LEF102 LOB11:LOB102 LXX11:LXX102 MHT11:MHT102 MRP11:MRP102 NBL11:NBL102 NLH11:NLH102 NVD11:NVD102 OEZ11:OEZ102 OOV11:OOV102 OYR11:OYR102 PIN11:PIN102 PSJ11:PSJ102 QCF11:QCF102 QMB11:QMB102 QVX11:QVX102 RFT11:RFT102 RPP11:RPP102 RZL11:RZL102 SJH11:SJH102 STD11:STD102 TCZ11:TCZ102 TMV11:TMV102 TWR11:TWR102 UGN11:UGN102 UQJ11:UQJ102 VAF11:VAF102 VKB11:VKB102 VTX11:VTX102 WDT11:WDT102 WNP11:WNP102 WXL11:WXL102 BD65547:BD65638 KZ65547:KZ65638 UV65547:UV65638 AER65547:AER65638 AON65547:AON65638 AYJ65547:AYJ65638 BIF65547:BIF65638 BSB65547:BSB65638 CBX65547:CBX65638 CLT65547:CLT65638 CVP65547:CVP65638 DFL65547:DFL65638 DPH65547:DPH65638 DZD65547:DZD65638 EIZ65547:EIZ65638 ESV65547:ESV65638 FCR65547:FCR65638 FMN65547:FMN65638 FWJ65547:FWJ65638 GGF65547:GGF65638 GQB65547:GQB65638 GZX65547:GZX65638 HJT65547:HJT65638 HTP65547:HTP65638 IDL65547:IDL65638 INH65547:INH65638 IXD65547:IXD65638 JGZ65547:JGZ65638 JQV65547:JQV65638 KAR65547:KAR65638 KKN65547:KKN65638 KUJ65547:KUJ65638 LEF65547:LEF65638 LOB65547:LOB65638 LXX65547:LXX65638 MHT65547:MHT65638 MRP65547:MRP65638 NBL65547:NBL65638 NLH65547:NLH65638 NVD65547:NVD65638 OEZ65547:OEZ65638 OOV65547:OOV65638 OYR65547:OYR65638 PIN65547:PIN65638 PSJ65547:PSJ65638 QCF65547:QCF65638 QMB65547:QMB65638 QVX65547:QVX65638 RFT65547:RFT65638 RPP65547:RPP65638 RZL65547:RZL65638 SJH65547:SJH65638 STD65547:STD65638 TCZ65547:TCZ65638 TMV65547:TMV65638 TWR65547:TWR65638 UGN65547:UGN65638 UQJ65547:UQJ65638 VAF65547:VAF65638 VKB65547:VKB65638 VTX65547:VTX65638 WDT65547:WDT65638 WNP65547:WNP65638 WXL65547:WXL65638 BD131083:BD131174 KZ131083:KZ131174 UV131083:UV131174 AER131083:AER131174 AON131083:AON131174 AYJ131083:AYJ131174 BIF131083:BIF131174 BSB131083:BSB131174 CBX131083:CBX131174 CLT131083:CLT131174 CVP131083:CVP131174 DFL131083:DFL131174 DPH131083:DPH131174 DZD131083:DZD131174 EIZ131083:EIZ131174 ESV131083:ESV131174 FCR131083:FCR131174 FMN131083:FMN131174 FWJ131083:FWJ131174 GGF131083:GGF131174 GQB131083:GQB131174 GZX131083:GZX131174 HJT131083:HJT131174 HTP131083:HTP131174 IDL131083:IDL131174 INH131083:INH131174 IXD131083:IXD131174 JGZ131083:JGZ131174 JQV131083:JQV131174 KAR131083:KAR131174 KKN131083:KKN131174 KUJ131083:KUJ131174 LEF131083:LEF131174 LOB131083:LOB131174 LXX131083:LXX131174 MHT131083:MHT131174 MRP131083:MRP131174 NBL131083:NBL131174 NLH131083:NLH131174 NVD131083:NVD131174 OEZ131083:OEZ131174 OOV131083:OOV131174 OYR131083:OYR131174 PIN131083:PIN131174 PSJ131083:PSJ131174 QCF131083:QCF131174 QMB131083:QMB131174 QVX131083:QVX131174 RFT131083:RFT131174 RPP131083:RPP131174 RZL131083:RZL131174 SJH131083:SJH131174 STD131083:STD131174 TCZ131083:TCZ131174 TMV131083:TMV131174 TWR131083:TWR131174 UGN131083:UGN131174 UQJ131083:UQJ131174 VAF131083:VAF131174 VKB131083:VKB131174 VTX131083:VTX131174 WDT131083:WDT131174 WNP131083:WNP131174 WXL131083:WXL131174 BD196619:BD196710 KZ196619:KZ196710 UV196619:UV196710 AER196619:AER196710 AON196619:AON196710 AYJ196619:AYJ196710 BIF196619:BIF196710 BSB196619:BSB196710 CBX196619:CBX196710 CLT196619:CLT196710 CVP196619:CVP196710 DFL196619:DFL196710 DPH196619:DPH196710 DZD196619:DZD196710 EIZ196619:EIZ196710 ESV196619:ESV196710 FCR196619:FCR196710 FMN196619:FMN196710 FWJ196619:FWJ196710 GGF196619:GGF196710 GQB196619:GQB196710 GZX196619:GZX196710 HJT196619:HJT196710 HTP196619:HTP196710 IDL196619:IDL196710 INH196619:INH196710 IXD196619:IXD196710 JGZ196619:JGZ196710 JQV196619:JQV196710 KAR196619:KAR196710 KKN196619:KKN196710 KUJ196619:KUJ196710 LEF196619:LEF196710 LOB196619:LOB196710 LXX196619:LXX196710 MHT196619:MHT196710 MRP196619:MRP196710 NBL196619:NBL196710 NLH196619:NLH196710 NVD196619:NVD196710 OEZ196619:OEZ196710 OOV196619:OOV196710 OYR196619:OYR196710 PIN196619:PIN196710 PSJ196619:PSJ196710 QCF196619:QCF196710 QMB196619:QMB196710 QVX196619:QVX196710 RFT196619:RFT196710 RPP196619:RPP196710 RZL196619:RZL196710 SJH196619:SJH196710 STD196619:STD196710 TCZ196619:TCZ196710 TMV196619:TMV196710 TWR196619:TWR196710 UGN196619:UGN196710 UQJ196619:UQJ196710 VAF196619:VAF196710 VKB196619:VKB196710 VTX196619:VTX196710 WDT196619:WDT196710 WNP196619:WNP196710 WXL196619:WXL196710 BD262155:BD262246 KZ262155:KZ262246 UV262155:UV262246 AER262155:AER262246 AON262155:AON262246 AYJ262155:AYJ262246 BIF262155:BIF262246 BSB262155:BSB262246 CBX262155:CBX262246 CLT262155:CLT262246 CVP262155:CVP262246 DFL262155:DFL262246 DPH262155:DPH262246 DZD262155:DZD262246 EIZ262155:EIZ262246 ESV262155:ESV262246 FCR262155:FCR262246 FMN262155:FMN262246 FWJ262155:FWJ262246 GGF262155:GGF262246 GQB262155:GQB262246 GZX262155:GZX262246 HJT262155:HJT262246 HTP262155:HTP262246 IDL262155:IDL262246 INH262155:INH262246 IXD262155:IXD262246 JGZ262155:JGZ262246 JQV262155:JQV262246 KAR262155:KAR262246 KKN262155:KKN262246 KUJ262155:KUJ262246 LEF262155:LEF262246 LOB262155:LOB262246 LXX262155:LXX262246 MHT262155:MHT262246 MRP262155:MRP262246 NBL262155:NBL262246 NLH262155:NLH262246 NVD262155:NVD262246 OEZ262155:OEZ262246 OOV262155:OOV262246 OYR262155:OYR262246 PIN262155:PIN262246 PSJ262155:PSJ262246 QCF262155:QCF262246 QMB262155:QMB262246 QVX262155:QVX262246 RFT262155:RFT262246 RPP262155:RPP262246 RZL262155:RZL262246 SJH262155:SJH262246 STD262155:STD262246 TCZ262155:TCZ262246 TMV262155:TMV262246 TWR262155:TWR262246 UGN262155:UGN262246 UQJ262155:UQJ262246 VAF262155:VAF262246 VKB262155:VKB262246 VTX262155:VTX262246 WDT262155:WDT262246 WNP262155:WNP262246 WXL262155:WXL262246 BD327691:BD327782 KZ327691:KZ327782 UV327691:UV327782 AER327691:AER327782 AON327691:AON327782 AYJ327691:AYJ327782 BIF327691:BIF327782 BSB327691:BSB327782 CBX327691:CBX327782 CLT327691:CLT327782 CVP327691:CVP327782 DFL327691:DFL327782 DPH327691:DPH327782 DZD327691:DZD327782 EIZ327691:EIZ327782 ESV327691:ESV327782 FCR327691:FCR327782 FMN327691:FMN327782 FWJ327691:FWJ327782 GGF327691:GGF327782 GQB327691:GQB327782 GZX327691:GZX327782 HJT327691:HJT327782 HTP327691:HTP327782 IDL327691:IDL327782 INH327691:INH327782 IXD327691:IXD327782 JGZ327691:JGZ327782 JQV327691:JQV327782 KAR327691:KAR327782 KKN327691:KKN327782 KUJ327691:KUJ327782 LEF327691:LEF327782 LOB327691:LOB327782 LXX327691:LXX327782 MHT327691:MHT327782 MRP327691:MRP327782 NBL327691:NBL327782 NLH327691:NLH327782 NVD327691:NVD327782 OEZ327691:OEZ327782 OOV327691:OOV327782 OYR327691:OYR327782 PIN327691:PIN327782 PSJ327691:PSJ327782 QCF327691:QCF327782 QMB327691:QMB327782 QVX327691:QVX327782 RFT327691:RFT327782 RPP327691:RPP327782 RZL327691:RZL327782 SJH327691:SJH327782 STD327691:STD327782 TCZ327691:TCZ327782 TMV327691:TMV327782 TWR327691:TWR327782 UGN327691:UGN327782 UQJ327691:UQJ327782 VAF327691:VAF327782 VKB327691:VKB327782 VTX327691:VTX327782 WDT327691:WDT327782 WNP327691:WNP327782 WXL327691:WXL327782 BD393227:BD393318 KZ393227:KZ393318 UV393227:UV393318 AER393227:AER393318 AON393227:AON393318 AYJ393227:AYJ393318 BIF393227:BIF393318 BSB393227:BSB393318 CBX393227:CBX393318 CLT393227:CLT393318 CVP393227:CVP393318 DFL393227:DFL393318 DPH393227:DPH393318 DZD393227:DZD393318 EIZ393227:EIZ393318 ESV393227:ESV393318 FCR393227:FCR393318 FMN393227:FMN393318 FWJ393227:FWJ393318 GGF393227:GGF393318 GQB393227:GQB393318 GZX393227:GZX393318 HJT393227:HJT393318 HTP393227:HTP393318 IDL393227:IDL393318 INH393227:INH393318 IXD393227:IXD393318 JGZ393227:JGZ393318 JQV393227:JQV393318 KAR393227:KAR393318 KKN393227:KKN393318 KUJ393227:KUJ393318 LEF393227:LEF393318 LOB393227:LOB393318 LXX393227:LXX393318 MHT393227:MHT393318 MRP393227:MRP393318 NBL393227:NBL393318 NLH393227:NLH393318 NVD393227:NVD393318 OEZ393227:OEZ393318 OOV393227:OOV393318 OYR393227:OYR393318 PIN393227:PIN393318 PSJ393227:PSJ393318 QCF393227:QCF393318 QMB393227:QMB393318 QVX393227:QVX393318 RFT393227:RFT393318 RPP393227:RPP393318 RZL393227:RZL393318 SJH393227:SJH393318 STD393227:STD393318 TCZ393227:TCZ393318 TMV393227:TMV393318 TWR393227:TWR393318 UGN393227:UGN393318 UQJ393227:UQJ393318 VAF393227:VAF393318 VKB393227:VKB393318 VTX393227:VTX393318 WDT393227:WDT393318 WNP393227:WNP393318 WXL393227:WXL393318 BD458763:BD458854 KZ458763:KZ458854 UV458763:UV458854 AER458763:AER458854 AON458763:AON458854 AYJ458763:AYJ458854 BIF458763:BIF458854 BSB458763:BSB458854 CBX458763:CBX458854 CLT458763:CLT458854 CVP458763:CVP458854 DFL458763:DFL458854 DPH458763:DPH458854 DZD458763:DZD458854 EIZ458763:EIZ458854 ESV458763:ESV458854 FCR458763:FCR458854 FMN458763:FMN458854 FWJ458763:FWJ458854 GGF458763:GGF458854 GQB458763:GQB458854 GZX458763:GZX458854 HJT458763:HJT458854 HTP458763:HTP458854 IDL458763:IDL458854 INH458763:INH458854 IXD458763:IXD458854 JGZ458763:JGZ458854 JQV458763:JQV458854 KAR458763:KAR458854 KKN458763:KKN458854 KUJ458763:KUJ458854 LEF458763:LEF458854 LOB458763:LOB458854 LXX458763:LXX458854 MHT458763:MHT458854 MRP458763:MRP458854 NBL458763:NBL458854 NLH458763:NLH458854 NVD458763:NVD458854 OEZ458763:OEZ458854 OOV458763:OOV458854 OYR458763:OYR458854 PIN458763:PIN458854 PSJ458763:PSJ458854 QCF458763:QCF458854 QMB458763:QMB458854 QVX458763:QVX458854 RFT458763:RFT458854 RPP458763:RPP458854 RZL458763:RZL458854 SJH458763:SJH458854 STD458763:STD458854 TCZ458763:TCZ458854 TMV458763:TMV458854 TWR458763:TWR458854 UGN458763:UGN458854 UQJ458763:UQJ458854 VAF458763:VAF458854 VKB458763:VKB458854 VTX458763:VTX458854 WDT458763:WDT458854 WNP458763:WNP458854 WXL458763:WXL458854 BD524299:BD524390 KZ524299:KZ524390 UV524299:UV524390 AER524299:AER524390 AON524299:AON524390 AYJ524299:AYJ524390 BIF524299:BIF524390 BSB524299:BSB524390 CBX524299:CBX524390 CLT524299:CLT524390 CVP524299:CVP524390 DFL524299:DFL524390 DPH524299:DPH524390 DZD524299:DZD524390 EIZ524299:EIZ524390 ESV524299:ESV524390 FCR524299:FCR524390 FMN524299:FMN524390 FWJ524299:FWJ524390 GGF524299:GGF524390 GQB524299:GQB524390 GZX524299:GZX524390 HJT524299:HJT524390 HTP524299:HTP524390 IDL524299:IDL524390 INH524299:INH524390 IXD524299:IXD524390 JGZ524299:JGZ524390 JQV524299:JQV524390 KAR524299:KAR524390 KKN524299:KKN524390 KUJ524299:KUJ524390 LEF524299:LEF524390 LOB524299:LOB524390 LXX524299:LXX524390 MHT524299:MHT524390 MRP524299:MRP524390 NBL524299:NBL524390 NLH524299:NLH524390 NVD524299:NVD524390 OEZ524299:OEZ524390 OOV524299:OOV524390 OYR524299:OYR524390 PIN524299:PIN524390 PSJ524299:PSJ524390 QCF524299:QCF524390 QMB524299:QMB524390 QVX524299:QVX524390 RFT524299:RFT524390 RPP524299:RPP524390 RZL524299:RZL524390 SJH524299:SJH524390 STD524299:STD524390 TCZ524299:TCZ524390 TMV524299:TMV524390 TWR524299:TWR524390 UGN524299:UGN524390 UQJ524299:UQJ524390 VAF524299:VAF524390 VKB524299:VKB524390 VTX524299:VTX524390 WDT524299:WDT524390 WNP524299:WNP524390 WXL524299:WXL524390 BD589835:BD589926 KZ589835:KZ589926 UV589835:UV589926 AER589835:AER589926 AON589835:AON589926 AYJ589835:AYJ589926 BIF589835:BIF589926 BSB589835:BSB589926 CBX589835:CBX589926 CLT589835:CLT589926 CVP589835:CVP589926 DFL589835:DFL589926 DPH589835:DPH589926 DZD589835:DZD589926 EIZ589835:EIZ589926 ESV589835:ESV589926 FCR589835:FCR589926 FMN589835:FMN589926 FWJ589835:FWJ589926 GGF589835:GGF589926 GQB589835:GQB589926 GZX589835:GZX589926 HJT589835:HJT589926 HTP589835:HTP589926 IDL589835:IDL589926 INH589835:INH589926 IXD589835:IXD589926 JGZ589835:JGZ589926 JQV589835:JQV589926 KAR589835:KAR589926 KKN589835:KKN589926 KUJ589835:KUJ589926 LEF589835:LEF589926 LOB589835:LOB589926 LXX589835:LXX589926 MHT589835:MHT589926 MRP589835:MRP589926 NBL589835:NBL589926 NLH589835:NLH589926 NVD589835:NVD589926 OEZ589835:OEZ589926 OOV589835:OOV589926 OYR589835:OYR589926 PIN589835:PIN589926 PSJ589835:PSJ589926 QCF589835:QCF589926 QMB589835:QMB589926 QVX589835:QVX589926 RFT589835:RFT589926 RPP589835:RPP589926 RZL589835:RZL589926 SJH589835:SJH589926 STD589835:STD589926 TCZ589835:TCZ589926 TMV589835:TMV589926 TWR589835:TWR589926 UGN589835:UGN589926 UQJ589835:UQJ589926 VAF589835:VAF589926 VKB589835:VKB589926 VTX589835:VTX589926 WDT589835:WDT589926 WNP589835:WNP589926 WXL589835:WXL589926 BD655371:BD655462 KZ655371:KZ655462 UV655371:UV655462 AER655371:AER655462 AON655371:AON655462 AYJ655371:AYJ655462 BIF655371:BIF655462 BSB655371:BSB655462 CBX655371:CBX655462 CLT655371:CLT655462 CVP655371:CVP655462 DFL655371:DFL655462 DPH655371:DPH655462 DZD655371:DZD655462 EIZ655371:EIZ655462 ESV655371:ESV655462 FCR655371:FCR655462 FMN655371:FMN655462 FWJ655371:FWJ655462 GGF655371:GGF655462 GQB655371:GQB655462 GZX655371:GZX655462 HJT655371:HJT655462 HTP655371:HTP655462 IDL655371:IDL655462 INH655371:INH655462 IXD655371:IXD655462 JGZ655371:JGZ655462 JQV655371:JQV655462 KAR655371:KAR655462 KKN655371:KKN655462 KUJ655371:KUJ655462 LEF655371:LEF655462 LOB655371:LOB655462 LXX655371:LXX655462 MHT655371:MHT655462 MRP655371:MRP655462 NBL655371:NBL655462 NLH655371:NLH655462 NVD655371:NVD655462 OEZ655371:OEZ655462 OOV655371:OOV655462 OYR655371:OYR655462 PIN655371:PIN655462 PSJ655371:PSJ655462 QCF655371:QCF655462 QMB655371:QMB655462 QVX655371:QVX655462 RFT655371:RFT655462 RPP655371:RPP655462 RZL655371:RZL655462 SJH655371:SJH655462 STD655371:STD655462 TCZ655371:TCZ655462 TMV655371:TMV655462 TWR655371:TWR655462 UGN655371:UGN655462 UQJ655371:UQJ655462 VAF655371:VAF655462 VKB655371:VKB655462 VTX655371:VTX655462 WDT655371:WDT655462 WNP655371:WNP655462 WXL655371:WXL655462 BD720907:BD720998 KZ720907:KZ720998 UV720907:UV720998 AER720907:AER720998 AON720907:AON720998 AYJ720907:AYJ720998 BIF720907:BIF720998 BSB720907:BSB720998 CBX720907:CBX720998 CLT720907:CLT720998 CVP720907:CVP720998 DFL720907:DFL720998 DPH720907:DPH720998 DZD720907:DZD720998 EIZ720907:EIZ720998 ESV720907:ESV720998 FCR720907:FCR720998 FMN720907:FMN720998 FWJ720907:FWJ720998 GGF720907:GGF720998 GQB720907:GQB720998 GZX720907:GZX720998 HJT720907:HJT720998 HTP720907:HTP720998 IDL720907:IDL720998 INH720907:INH720998 IXD720907:IXD720998 JGZ720907:JGZ720998 JQV720907:JQV720998 KAR720907:KAR720998 KKN720907:KKN720998 KUJ720907:KUJ720998 LEF720907:LEF720998 LOB720907:LOB720998 LXX720907:LXX720998 MHT720907:MHT720998 MRP720907:MRP720998 NBL720907:NBL720998 NLH720907:NLH720998 NVD720907:NVD720998 OEZ720907:OEZ720998 OOV720907:OOV720998 OYR720907:OYR720998 PIN720907:PIN720998 PSJ720907:PSJ720998 QCF720907:QCF720998 QMB720907:QMB720998 QVX720907:QVX720998 RFT720907:RFT720998 RPP720907:RPP720998 RZL720907:RZL720998 SJH720907:SJH720998 STD720907:STD720998 TCZ720907:TCZ720998 TMV720907:TMV720998 TWR720907:TWR720998 UGN720907:UGN720998 UQJ720907:UQJ720998 VAF720907:VAF720998 VKB720907:VKB720998 VTX720907:VTX720998 WDT720907:WDT720998 WNP720907:WNP720998 WXL720907:WXL720998 BD786443:BD786534 KZ786443:KZ786534 UV786443:UV786534 AER786443:AER786534 AON786443:AON786534 AYJ786443:AYJ786534 BIF786443:BIF786534 BSB786443:BSB786534 CBX786443:CBX786534 CLT786443:CLT786534 CVP786443:CVP786534 DFL786443:DFL786534 DPH786443:DPH786534 DZD786443:DZD786534 EIZ786443:EIZ786534 ESV786443:ESV786534 FCR786443:FCR786534 FMN786443:FMN786534 FWJ786443:FWJ786534 GGF786443:GGF786534 GQB786443:GQB786534 GZX786443:GZX786534 HJT786443:HJT786534 HTP786443:HTP786534 IDL786443:IDL786534 INH786443:INH786534 IXD786443:IXD786534 JGZ786443:JGZ786534 JQV786443:JQV786534 KAR786443:KAR786534 KKN786443:KKN786534 KUJ786443:KUJ786534 LEF786443:LEF786534 LOB786443:LOB786534 LXX786443:LXX786534 MHT786443:MHT786534 MRP786443:MRP786534 NBL786443:NBL786534 NLH786443:NLH786534 NVD786443:NVD786534 OEZ786443:OEZ786534 OOV786443:OOV786534 OYR786443:OYR786534 PIN786443:PIN786534 PSJ786443:PSJ786534 QCF786443:QCF786534 QMB786443:QMB786534 QVX786443:QVX786534 RFT786443:RFT786534 RPP786443:RPP786534 RZL786443:RZL786534 SJH786443:SJH786534 STD786443:STD786534 TCZ786443:TCZ786534 TMV786443:TMV786534 TWR786443:TWR786534 UGN786443:UGN786534 UQJ786443:UQJ786534 VAF786443:VAF786534 VKB786443:VKB786534 VTX786443:VTX786534 WDT786443:WDT786534 WNP786443:WNP786534 WXL786443:WXL786534 BD851979:BD852070 KZ851979:KZ852070 UV851979:UV852070 AER851979:AER852070 AON851979:AON852070 AYJ851979:AYJ852070 BIF851979:BIF852070 BSB851979:BSB852070 CBX851979:CBX852070 CLT851979:CLT852070 CVP851979:CVP852070 DFL851979:DFL852070 DPH851979:DPH852070 DZD851979:DZD852070 EIZ851979:EIZ852070 ESV851979:ESV852070 FCR851979:FCR852070 FMN851979:FMN852070 FWJ851979:FWJ852070 GGF851979:GGF852070 GQB851979:GQB852070 GZX851979:GZX852070 HJT851979:HJT852070 HTP851979:HTP852070 IDL851979:IDL852070 INH851979:INH852070 IXD851979:IXD852070 JGZ851979:JGZ852070 JQV851979:JQV852070 KAR851979:KAR852070 KKN851979:KKN852070 KUJ851979:KUJ852070 LEF851979:LEF852070 LOB851979:LOB852070 LXX851979:LXX852070 MHT851979:MHT852070 MRP851979:MRP852070 NBL851979:NBL852070 NLH851979:NLH852070 NVD851979:NVD852070 OEZ851979:OEZ852070 OOV851979:OOV852070 OYR851979:OYR852070 PIN851979:PIN852070 PSJ851979:PSJ852070 QCF851979:QCF852070 QMB851979:QMB852070 QVX851979:QVX852070 RFT851979:RFT852070 RPP851979:RPP852070 RZL851979:RZL852070 SJH851979:SJH852070 STD851979:STD852070 TCZ851979:TCZ852070 TMV851979:TMV852070 TWR851979:TWR852070 UGN851979:UGN852070 UQJ851979:UQJ852070 VAF851979:VAF852070 VKB851979:VKB852070 VTX851979:VTX852070 WDT851979:WDT852070 WNP851979:WNP852070 WXL851979:WXL852070 BD917515:BD917606 KZ917515:KZ917606 UV917515:UV917606 AER917515:AER917606 AON917515:AON917606 AYJ917515:AYJ917606 BIF917515:BIF917606 BSB917515:BSB917606 CBX917515:CBX917606 CLT917515:CLT917606 CVP917515:CVP917606 DFL917515:DFL917606 DPH917515:DPH917606 DZD917515:DZD917606 EIZ917515:EIZ917606 ESV917515:ESV917606 FCR917515:FCR917606 FMN917515:FMN917606 FWJ917515:FWJ917606 GGF917515:GGF917606 GQB917515:GQB917606 GZX917515:GZX917606 HJT917515:HJT917606 HTP917515:HTP917606 IDL917515:IDL917606 INH917515:INH917606 IXD917515:IXD917606 JGZ917515:JGZ917606 JQV917515:JQV917606 KAR917515:KAR917606 KKN917515:KKN917606 KUJ917515:KUJ917606 LEF917515:LEF917606 LOB917515:LOB917606 LXX917515:LXX917606 MHT917515:MHT917606 MRP917515:MRP917606 NBL917515:NBL917606 NLH917515:NLH917606 NVD917515:NVD917606 OEZ917515:OEZ917606 OOV917515:OOV917606 OYR917515:OYR917606 PIN917515:PIN917606 PSJ917515:PSJ917606 QCF917515:QCF917606 QMB917515:QMB917606 QVX917515:QVX917606 RFT917515:RFT917606 RPP917515:RPP917606 RZL917515:RZL917606 SJH917515:SJH917606 STD917515:STD917606 TCZ917515:TCZ917606 TMV917515:TMV917606 TWR917515:TWR917606 UGN917515:UGN917606 UQJ917515:UQJ917606 VAF917515:VAF917606 VKB917515:VKB917606 VTX917515:VTX917606 WDT917515:WDT917606 WNP917515:WNP917606 WXL917515:WXL917606 BD983051:BD983142 KZ983051:KZ983142 UV983051:UV983142 AER983051:AER983142 AON983051:AON983142 AYJ983051:AYJ983142 BIF983051:BIF983142 BSB983051:BSB983142 CBX983051:CBX983142 CLT983051:CLT983142 CVP983051:CVP983142 DFL983051:DFL983142 DPH983051:DPH983142 DZD983051:DZD983142 EIZ983051:EIZ983142 ESV983051:ESV983142 FCR983051:FCR983142 FMN983051:FMN983142 FWJ983051:FWJ983142 GGF983051:GGF983142 GQB983051:GQB983142 GZX983051:GZX983142 HJT983051:HJT983142 HTP983051:HTP983142 IDL983051:IDL983142 INH983051:INH983142 IXD983051:IXD983142 JGZ983051:JGZ983142 JQV983051:JQV983142 KAR983051:KAR983142 KKN983051:KKN983142 KUJ983051:KUJ983142 LEF983051:LEF983142 LOB983051:LOB983142 LXX983051:LXX983142 MHT983051:MHT983142 MRP983051:MRP983142 NBL983051:NBL983142 NLH983051:NLH983142 NVD983051:NVD983142 OEZ983051:OEZ983142 OOV983051:OOV983142 OYR983051:OYR983142 PIN983051:PIN983142 PSJ983051:PSJ983142 QCF983051:QCF983142 QMB983051:QMB983142 QVX983051:QVX983142 RFT983051:RFT983142 RPP983051:RPP983142 RZL983051:RZL983142 SJH983051:SJH983142 STD983051:STD983142 TCZ983051:TCZ983142 TMV983051:TMV983142 TWR983051:TWR983142 UGN983051:UGN983142 UQJ983051:UQJ983142 VAF983051:VAF983142 VKB983051:VKB983142 VTX983051:VTX983142 WDT983051:WDT983142 WNP983051:WNP983142 WXL983051:WXL983142 AJ11:AJ102 KF11:KF102 UB11:UB102 ADX11:ADX102 ANT11:ANT102 AXP11:AXP102 BHL11:BHL102 BRH11:BRH102 CBD11:CBD102 CKZ11:CKZ102 CUV11:CUV102 DER11:DER102 DON11:DON102 DYJ11:DYJ102 EIF11:EIF102 ESB11:ESB102 FBX11:FBX102 FLT11:FLT102 FVP11:FVP102 GFL11:GFL102 GPH11:GPH102 GZD11:GZD102 HIZ11:HIZ102 HSV11:HSV102 ICR11:ICR102 IMN11:IMN102 IWJ11:IWJ102 JGF11:JGF102 JQB11:JQB102 JZX11:JZX102 KJT11:KJT102 KTP11:KTP102 LDL11:LDL102 LNH11:LNH102 LXD11:LXD102 MGZ11:MGZ102 MQV11:MQV102 NAR11:NAR102 NKN11:NKN102 NUJ11:NUJ102 OEF11:OEF102 OOB11:OOB102 OXX11:OXX102 PHT11:PHT102 PRP11:PRP102 QBL11:QBL102 QLH11:QLH102 QVD11:QVD102 REZ11:REZ102 ROV11:ROV102 RYR11:RYR102 SIN11:SIN102 SSJ11:SSJ102 TCF11:TCF102 TMB11:TMB102 TVX11:TVX102 UFT11:UFT102 UPP11:UPP102 UZL11:UZL102 VJH11:VJH102 VTD11:VTD102 WCZ11:WCZ102 WMV11:WMV102 WWR11:WWR102 AJ65547:AJ65638 KF65547:KF65638 UB65547:UB65638 ADX65547:ADX65638 ANT65547:ANT65638 AXP65547:AXP65638 BHL65547:BHL65638 BRH65547:BRH65638 CBD65547:CBD65638 CKZ65547:CKZ65638 CUV65547:CUV65638 DER65547:DER65638 DON65547:DON65638 DYJ65547:DYJ65638 EIF65547:EIF65638 ESB65547:ESB65638 FBX65547:FBX65638 FLT65547:FLT65638 FVP65547:FVP65638 GFL65547:GFL65638 GPH65547:GPH65638 GZD65547:GZD65638 HIZ65547:HIZ65638 HSV65547:HSV65638 ICR65547:ICR65638 IMN65547:IMN65638 IWJ65547:IWJ65638 JGF65547:JGF65638 JQB65547:JQB65638 JZX65547:JZX65638 KJT65547:KJT65638 KTP65547:KTP65638 LDL65547:LDL65638 LNH65547:LNH65638 LXD65547:LXD65638 MGZ65547:MGZ65638 MQV65547:MQV65638 NAR65547:NAR65638 NKN65547:NKN65638 NUJ65547:NUJ65638 OEF65547:OEF65638 OOB65547:OOB65638 OXX65547:OXX65638 PHT65547:PHT65638 PRP65547:PRP65638 QBL65547:QBL65638 QLH65547:QLH65638 QVD65547:QVD65638 REZ65547:REZ65638 ROV65547:ROV65638 RYR65547:RYR65638 SIN65547:SIN65638 SSJ65547:SSJ65638 TCF65547:TCF65638 TMB65547:TMB65638 TVX65547:TVX65638 UFT65547:UFT65638 UPP65547:UPP65638 UZL65547:UZL65638 VJH65547:VJH65638 VTD65547:VTD65638 WCZ65547:WCZ65638 WMV65547:WMV65638 WWR65547:WWR65638 AJ131083:AJ131174 KF131083:KF131174 UB131083:UB131174 ADX131083:ADX131174 ANT131083:ANT131174 AXP131083:AXP131174 BHL131083:BHL131174 BRH131083:BRH131174 CBD131083:CBD131174 CKZ131083:CKZ131174 CUV131083:CUV131174 DER131083:DER131174 DON131083:DON131174 DYJ131083:DYJ131174 EIF131083:EIF131174 ESB131083:ESB131174 FBX131083:FBX131174 FLT131083:FLT131174 FVP131083:FVP131174 GFL131083:GFL131174 GPH131083:GPH131174 GZD131083:GZD131174 HIZ131083:HIZ131174 HSV131083:HSV131174 ICR131083:ICR131174 IMN131083:IMN131174 IWJ131083:IWJ131174 JGF131083:JGF131174 JQB131083:JQB131174 JZX131083:JZX131174 KJT131083:KJT131174 KTP131083:KTP131174 LDL131083:LDL131174 LNH131083:LNH131174 LXD131083:LXD131174 MGZ131083:MGZ131174 MQV131083:MQV131174 NAR131083:NAR131174 NKN131083:NKN131174 NUJ131083:NUJ131174 OEF131083:OEF131174 OOB131083:OOB131174 OXX131083:OXX131174 PHT131083:PHT131174 PRP131083:PRP131174 QBL131083:QBL131174 QLH131083:QLH131174 QVD131083:QVD131174 REZ131083:REZ131174 ROV131083:ROV131174 RYR131083:RYR131174 SIN131083:SIN131174 SSJ131083:SSJ131174 TCF131083:TCF131174 TMB131083:TMB131174 TVX131083:TVX131174 UFT131083:UFT131174 UPP131083:UPP131174 UZL131083:UZL131174 VJH131083:VJH131174 VTD131083:VTD131174 WCZ131083:WCZ131174 WMV131083:WMV131174 WWR131083:WWR131174 AJ196619:AJ196710 KF196619:KF196710 UB196619:UB196710 ADX196619:ADX196710 ANT196619:ANT196710 AXP196619:AXP196710 BHL196619:BHL196710 BRH196619:BRH196710 CBD196619:CBD196710 CKZ196619:CKZ196710 CUV196619:CUV196710 DER196619:DER196710 DON196619:DON196710 DYJ196619:DYJ196710 EIF196619:EIF196710 ESB196619:ESB196710 FBX196619:FBX196710 FLT196619:FLT196710 FVP196619:FVP196710 GFL196619:GFL196710 GPH196619:GPH196710 GZD196619:GZD196710 HIZ196619:HIZ196710 HSV196619:HSV196710 ICR196619:ICR196710 IMN196619:IMN196710 IWJ196619:IWJ196710 JGF196619:JGF196710 JQB196619:JQB196710 JZX196619:JZX196710 KJT196619:KJT196710 KTP196619:KTP196710 LDL196619:LDL196710 LNH196619:LNH196710 LXD196619:LXD196710 MGZ196619:MGZ196710 MQV196619:MQV196710 NAR196619:NAR196710 NKN196619:NKN196710 NUJ196619:NUJ196710 OEF196619:OEF196710 OOB196619:OOB196710 OXX196619:OXX196710 PHT196619:PHT196710 PRP196619:PRP196710 QBL196619:QBL196710 QLH196619:QLH196710 QVD196619:QVD196710 REZ196619:REZ196710 ROV196619:ROV196710 RYR196619:RYR196710 SIN196619:SIN196710 SSJ196619:SSJ196710 TCF196619:TCF196710 TMB196619:TMB196710 TVX196619:TVX196710 UFT196619:UFT196710 UPP196619:UPP196710 UZL196619:UZL196710 VJH196619:VJH196710 VTD196619:VTD196710 WCZ196619:WCZ196710 WMV196619:WMV196710 WWR196619:WWR196710 AJ262155:AJ262246 KF262155:KF262246 UB262155:UB262246 ADX262155:ADX262246 ANT262155:ANT262246 AXP262155:AXP262246 BHL262155:BHL262246 BRH262155:BRH262246 CBD262155:CBD262246 CKZ262155:CKZ262246 CUV262155:CUV262246 DER262155:DER262246 DON262155:DON262246 DYJ262155:DYJ262246 EIF262155:EIF262246 ESB262155:ESB262246 FBX262155:FBX262246 FLT262155:FLT262246 FVP262155:FVP262246 GFL262155:GFL262246 GPH262155:GPH262246 GZD262155:GZD262246 HIZ262155:HIZ262246 HSV262155:HSV262246 ICR262155:ICR262246 IMN262155:IMN262246 IWJ262155:IWJ262246 JGF262155:JGF262246 JQB262155:JQB262246 JZX262155:JZX262246 KJT262155:KJT262246 KTP262155:KTP262246 LDL262155:LDL262246 LNH262155:LNH262246 LXD262155:LXD262246 MGZ262155:MGZ262246 MQV262155:MQV262246 NAR262155:NAR262246 NKN262155:NKN262246 NUJ262155:NUJ262246 OEF262155:OEF262246 OOB262155:OOB262246 OXX262155:OXX262246 PHT262155:PHT262246 PRP262155:PRP262246 QBL262155:QBL262246 QLH262155:QLH262246 QVD262155:QVD262246 REZ262155:REZ262246 ROV262155:ROV262246 RYR262155:RYR262246 SIN262155:SIN262246 SSJ262155:SSJ262246 TCF262155:TCF262246 TMB262155:TMB262246 TVX262155:TVX262246 UFT262155:UFT262246 UPP262155:UPP262246 UZL262155:UZL262246 VJH262155:VJH262246 VTD262155:VTD262246 WCZ262155:WCZ262246 WMV262155:WMV262246 WWR262155:WWR262246 AJ327691:AJ327782 KF327691:KF327782 UB327691:UB327782 ADX327691:ADX327782 ANT327691:ANT327782 AXP327691:AXP327782 BHL327691:BHL327782 BRH327691:BRH327782 CBD327691:CBD327782 CKZ327691:CKZ327782 CUV327691:CUV327782 DER327691:DER327782 DON327691:DON327782 DYJ327691:DYJ327782 EIF327691:EIF327782 ESB327691:ESB327782 FBX327691:FBX327782 FLT327691:FLT327782 FVP327691:FVP327782 GFL327691:GFL327782 GPH327691:GPH327782 GZD327691:GZD327782 HIZ327691:HIZ327782 HSV327691:HSV327782 ICR327691:ICR327782 IMN327691:IMN327782 IWJ327691:IWJ327782 JGF327691:JGF327782 JQB327691:JQB327782 JZX327691:JZX327782 KJT327691:KJT327782 KTP327691:KTP327782 LDL327691:LDL327782 LNH327691:LNH327782 LXD327691:LXD327782 MGZ327691:MGZ327782 MQV327691:MQV327782 NAR327691:NAR327782 NKN327691:NKN327782 NUJ327691:NUJ327782 OEF327691:OEF327782 OOB327691:OOB327782 OXX327691:OXX327782 PHT327691:PHT327782 PRP327691:PRP327782 QBL327691:QBL327782 QLH327691:QLH327782 QVD327691:QVD327782 REZ327691:REZ327782 ROV327691:ROV327782 RYR327691:RYR327782 SIN327691:SIN327782 SSJ327691:SSJ327782 TCF327691:TCF327782 TMB327691:TMB327782 TVX327691:TVX327782 UFT327691:UFT327782 UPP327691:UPP327782 UZL327691:UZL327782 VJH327691:VJH327782 VTD327691:VTD327782 WCZ327691:WCZ327782 WMV327691:WMV327782 WWR327691:WWR327782 AJ393227:AJ393318 KF393227:KF393318 UB393227:UB393318 ADX393227:ADX393318 ANT393227:ANT393318 AXP393227:AXP393318 BHL393227:BHL393318 BRH393227:BRH393318 CBD393227:CBD393318 CKZ393227:CKZ393318 CUV393227:CUV393318 DER393227:DER393318 DON393227:DON393318 DYJ393227:DYJ393318 EIF393227:EIF393318 ESB393227:ESB393318 FBX393227:FBX393318 FLT393227:FLT393318 FVP393227:FVP393318 GFL393227:GFL393318 GPH393227:GPH393318 GZD393227:GZD393318 HIZ393227:HIZ393318 HSV393227:HSV393318 ICR393227:ICR393318 IMN393227:IMN393318 IWJ393227:IWJ393318 JGF393227:JGF393318 JQB393227:JQB393318 JZX393227:JZX393318 KJT393227:KJT393318 KTP393227:KTP393318 LDL393227:LDL393318 LNH393227:LNH393318 LXD393227:LXD393318 MGZ393227:MGZ393318 MQV393227:MQV393318 NAR393227:NAR393318 NKN393227:NKN393318 NUJ393227:NUJ393318 OEF393227:OEF393318 OOB393227:OOB393318 OXX393227:OXX393318 PHT393227:PHT393318 PRP393227:PRP393318 QBL393227:QBL393318 QLH393227:QLH393318 QVD393227:QVD393318 REZ393227:REZ393318 ROV393227:ROV393318 RYR393227:RYR393318 SIN393227:SIN393318 SSJ393227:SSJ393318 TCF393227:TCF393318 TMB393227:TMB393318 TVX393227:TVX393318 UFT393227:UFT393318 UPP393227:UPP393318 UZL393227:UZL393318 VJH393227:VJH393318 VTD393227:VTD393318 WCZ393227:WCZ393318 WMV393227:WMV393318 WWR393227:WWR393318 AJ458763:AJ458854 KF458763:KF458854 UB458763:UB458854 ADX458763:ADX458854 ANT458763:ANT458854 AXP458763:AXP458854 BHL458763:BHL458854 BRH458763:BRH458854 CBD458763:CBD458854 CKZ458763:CKZ458854 CUV458763:CUV458854 DER458763:DER458854 DON458763:DON458854 DYJ458763:DYJ458854 EIF458763:EIF458854 ESB458763:ESB458854 FBX458763:FBX458854 FLT458763:FLT458854 FVP458763:FVP458854 GFL458763:GFL458854 GPH458763:GPH458854 GZD458763:GZD458854 HIZ458763:HIZ458854 HSV458763:HSV458854 ICR458763:ICR458854 IMN458763:IMN458854 IWJ458763:IWJ458854 JGF458763:JGF458854 JQB458763:JQB458854 JZX458763:JZX458854 KJT458763:KJT458854 KTP458763:KTP458854 LDL458763:LDL458854 LNH458763:LNH458854 LXD458763:LXD458854 MGZ458763:MGZ458854 MQV458763:MQV458854 NAR458763:NAR458854 NKN458763:NKN458854 NUJ458763:NUJ458854 OEF458763:OEF458854 OOB458763:OOB458854 OXX458763:OXX458854 PHT458763:PHT458854 PRP458763:PRP458854 QBL458763:QBL458854 QLH458763:QLH458854 QVD458763:QVD458854 REZ458763:REZ458854 ROV458763:ROV458854 RYR458763:RYR458854 SIN458763:SIN458854 SSJ458763:SSJ458854 TCF458763:TCF458854 TMB458763:TMB458854 TVX458763:TVX458854 UFT458763:UFT458854 UPP458763:UPP458854 UZL458763:UZL458854 VJH458763:VJH458854 VTD458763:VTD458854 WCZ458763:WCZ458854 WMV458763:WMV458854 WWR458763:WWR458854 AJ524299:AJ524390 KF524299:KF524390 UB524299:UB524390 ADX524299:ADX524390 ANT524299:ANT524390 AXP524299:AXP524390 BHL524299:BHL524390 BRH524299:BRH524390 CBD524299:CBD524390 CKZ524299:CKZ524390 CUV524299:CUV524390 DER524299:DER524390 DON524299:DON524390 DYJ524299:DYJ524390 EIF524299:EIF524390 ESB524299:ESB524390 FBX524299:FBX524390 FLT524299:FLT524390 FVP524299:FVP524390 GFL524299:GFL524390 GPH524299:GPH524390 GZD524299:GZD524390 HIZ524299:HIZ524390 HSV524299:HSV524390 ICR524299:ICR524390 IMN524299:IMN524390 IWJ524299:IWJ524390 JGF524299:JGF524390 JQB524299:JQB524390 JZX524299:JZX524390 KJT524299:KJT524390 KTP524299:KTP524390 LDL524299:LDL524390 LNH524299:LNH524390 LXD524299:LXD524390 MGZ524299:MGZ524390 MQV524299:MQV524390 NAR524299:NAR524390 NKN524299:NKN524390 NUJ524299:NUJ524390 OEF524299:OEF524390 OOB524299:OOB524390 OXX524299:OXX524390 PHT524299:PHT524390 PRP524299:PRP524390 QBL524299:QBL524390 QLH524299:QLH524390 QVD524299:QVD524390 REZ524299:REZ524390 ROV524299:ROV524390 RYR524299:RYR524390 SIN524299:SIN524390 SSJ524299:SSJ524390 TCF524299:TCF524390 TMB524299:TMB524390 TVX524299:TVX524390 UFT524299:UFT524390 UPP524299:UPP524390 UZL524299:UZL524390 VJH524299:VJH524390 VTD524299:VTD524390 WCZ524299:WCZ524390 WMV524299:WMV524390 WWR524299:WWR524390 AJ589835:AJ589926 KF589835:KF589926 UB589835:UB589926 ADX589835:ADX589926 ANT589835:ANT589926 AXP589835:AXP589926 BHL589835:BHL589926 BRH589835:BRH589926 CBD589835:CBD589926 CKZ589835:CKZ589926 CUV589835:CUV589926 DER589835:DER589926 DON589835:DON589926 DYJ589835:DYJ589926 EIF589835:EIF589926 ESB589835:ESB589926 FBX589835:FBX589926 FLT589835:FLT589926 FVP589835:FVP589926 GFL589835:GFL589926 GPH589835:GPH589926 GZD589835:GZD589926 HIZ589835:HIZ589926 HSV589835:HSV589926 ICR589835:ICR589926 IMN589835:IMN589926 IWJ589835:IWJ589926 JGF589835:JGF589926 JQB589835:JQB589926 JZX589835:JZX589926 KJT589835:KJT589926 KTP589835:KTP589926 LDL589835:LDL589926 LNH589835:LNH589926 LXD589835:LXD589926 MGZ589835:MGZ589926 MQV589835:MQV589926 NAR589835:NAR589926 NKN589835:NKN589926 NUJ589835:NUJ589926 OEF589835:OEF589926 OOB589835:OOB589926 OXX589835:OXX589926 PHT589835:PHT589926 PRP589835:PRP589926 QBL589835:QBL589926 QLH589835:QLH589926 QVD589835:QVD589926 REZ589835:REZ589926 ROV589835:ROV589926 RYR589835:RYR589926 SIN589835:SIN589926 SSJ589835:SSJ589926 TCF589835:TCF589926 TMB589835:TMB589926 TVX589835:TVX589926 UFT589835:UFT589926 UPP589835:UPP589926 UZL589835:UZL589926 VJH589835:VJH589926 VTD589835:VTD589926 WCZ589835:WCZ589926 WMV589835:WMV589926 WWR589835:WWR589926 AJ655371:AJ655462 KF655371:KF655462 UB655371:UB655462 ADX655371:ADX655462 ANT655371:ANT655462 AXP655371:AXP655462 BHL655371:BHL655462 BRH655371:BRH655462 CBD655371:CBD655462 CKZ655371:CKZ655462 CUV655371:CUV655462 DER655371:DER655462 DON655371:DON655462 DYJ655371:DYJ655462 EIF655371:EIF655462 ESB655371:ESB655462 FBX655371:FBX655462 FLT655371:FLT655462 FVP655371:FVP655462 GFL655371:GFL655462 GPH655371:GPH655462 GZD655371:GZD655462 HIZ655371:HIZ655462 HSV655371:HSV655462 ICR655371:ICR655462 IMN655371:IMN655462 IWJ655371:IWJ655462 JGF655371:JGF655462 JQB655371:JQB655462 JZX655371:JZX655462 KJT655371:KJT655462 KTP655371:KTP655462 LDL655371:LDL655462 LNH655371:LNH655462 LXD655371:LXD655462 MGZ655371:MGZ655462 MQV655371:MQV655462 NAR655371:NAR655462 NKN655371:NKN655462 NUJ655371:NUJ655462 OEF655371:OEF655462 OOB655371:OOB655462 OXX655371:OXX655462 PHT655371:PHT655462 PRP655371:PRP655462 QBL655371:QBL655462 QLH655371:QLH655462 QVD655371:QVD655462 REZ655371:REZ655462 ROV655371:ROV655462 RYR655371:RYR655462 SIN655371:SIN655462 SSJ655371:SSJ655462 TCF655371:TCF655462 TMB655371:TMB655462 TVX655371:TVX655462 UFT655371:UFT655462 UPP655371:UPP655462 UZL655371:UZL655462 VJH655371:VJH655462 VTD655371:VTD655462 WCZ655371:WCZ655462 WMV655371:WMV655462 WWR655371:WWR655462 AJ720907:AJ720998 KF720907:KF720998 UB720907:UB720998 ADX720907:ADX720998 ANT720907:ANT720998 AXP720907:AXP720998 BHL720907:BHL720998 BRH720907:BRH720998 CBD720907:CBD720998 CKZ720907:CKZ720998 CUV720907:CUV720998 DER720907:DER720998 DON720907:DON720998 DYJ720907:DYJ720998 EIF720907:EIF720998 ESB720907:ESB720998 FBX720907:FBX720998 FLT720907:FLT720998 FVP720907:FVP720998 GFL720907:GFL720998 GPH720907:GPH720998 GZD720907:GZD720998 HIZ720907:HIZ720998 HSV720907:HSV720998 ICR720907:ICR720998 IMN720907:IMN720998 IWJ720907:IWJ720998 JGF720907:JGF720998 JQB720907:JQB720998 JZX720907:JZX720998 KJT720907:KJT720998 KTP720907:KTP720998 LDL720907:LDL720998 LNH720907:LNH720998 LXD720907:LXD720998 MGZ720907:MGZ720998 MQV720907:MQV720998 NAR720907:NAR720998 NKN720907:NKN720998 NUJ720907:NUJ720998 OEF720907:OEF720998 OOB720907:OOB720998 OXX720907:OXX720998 PHT720907:PHT720998 PRP720907:PRP720998 QBL720907:QBL720998 QLH720907:QLH720998 QVD720907:QVD720998 REZ720907:REZ720998 ROV720907:ROV720998 RYR720907:RYR720998 SIN720907:SIN720998 SSJ720907:SSJ720998 TCF720907:TCF720998 TMB720907:TMB720998 TVX720907:TVX720998 UFT720907:UFT720998 UPP720907:UPP720998 UZL720907:UZL720998 VJH720907:VJH720998 VTD720907:VTD720998 WCZ720907:WCZ720998 WMV720907:WMV720998 WWR720907:WWR720998 AJ786443:AJ786534 KF786443:KF786534 UB786443:UB786534 ADX786443:ADX786534 ANT786443:ANT786534 AXP786443:AXP786534 BHL786443:BHL786534 BRH786443:BRH786534 CBD786443:CBD786534 CKZ786443:CKZ786534 CUV786443:CUV786534 DER786443:DER786534 DON786443:DON786534 DYJ786443:DYJ786534 EIF786443:EIF786534 ESB786443:ESB786534 FBX786443:FBX786534 FLT786443:FLT786534 FVP786443:FVP786534 GFL786443:GFL786534 GPH786443:GPH786534 GZD786443:GZD786534 HIZ786443:HIZ786534 HSV786443:HSV786534 ICR786443:ICR786534 IMN786443:IMN786534 IWJ786443:IWJ786534 JGF786443:JGF786534 JQB786443:JQB786534 JZX786443:JZX786534 KJT786443:KJT786534 KTP786443:KTP786534 LDL786443:LDL786534 LNH786443:LNH786534 LXD786443:LXD786534 MGZ786443:MGZ786534 MQV786443:MQV786534 NAR786443:NAR786534 NKN786443:NKN786534 NUJ786443:NUJ786534 OEF786443:OEF786534 OOB786443:OOB786534 OXX786443:OXX786534 PHT786443:PHT786534 PRP786443:PRP786534 QBL786443:QBL786534 QLH786443:QLH786534 QVD786443:QVD786534 REZ786443:REZ786534 ROV786443:ROV786534 RYR786443:RYR786534 SIN786443:SIN786534 SSJ786443:SSJ786534 TCF786443:TCF786534 TMB786443:TMB786534 TVX786443:TVX786534 UFT786443:UFT786534 UPP786443:UPP786534 UZL786443:UZL786534 VJH786443:VJH786534 VTD786443:VTD786534 WCZ786443:WCZ786534 WMV786443:WMV786534 WWR786443:WWR786534 AJ851979:AJ852070 KF851979:KF852070 UB851979:UB852070 ADX851979:ADX852070 ANT851979:ANT852070 AXP851979:AXP852070 BHL851979:BHL852070 BRH851979:BRH852070 CBD851979:CBD852070 CKZ851979:CKZ852070 CUV851979:CUV852070 DER851979:DER852070 DON851979:DON852070 DYJ851979:DYJ852070 EIF851979:EIF852070 ESB851979:ESB852070 FBX851979:FBX852070 FLT851979:FLT852070 FVP851979:FVP852070 GFL851979:GFL852070 GPH851979:GPH852070 GZD851979:GZD852070 HIZ851979:HIZ852070 HSV851979:HSV852070 ICR851979:ICR852070 IMN851979:IMN852070 IWJ851979:IWJ852070 JGF851979:JGF852070 JQB851979:JQB852070 JZX851979:JZX852070 KJT851979:KJT852070 KTP851979:KTP852070 LDL851979:LDL852070 LNH851979:LNH852070 LXD851979:LXD852070 MGZ851979:MGZ852070 MQV851979:MQV852070 NAR851979:NAR852070 NKN851979:NKN852070 NUJ851979:NUJ852070 OEF851979:OEF852070 OOB851979:OOB852070 OXX851979:OXX852070 PHT851979:PHT852070 PRP851979:PRP852070 QBL851979:QBL852070 QLH851979:QLH852070 QVD851979:QVD852070 REZ851979:REZ852070 ROV851979:ROV852070 RYR851979:RYR852070 SIN851979:SIN852070 SSJ851979:SSJ852070 TCF851979:TCF852070 TMB851979:TMB852070 TVX851979:TVX852070 UFT851979:UFT852070 UPP851979:UPP852070 UZL851979:UZL852070 VJH851979:VJH852070 VTD851979:VTD852070 WCZ851979:WCZ852070 WMV851979:WMV852070 WWR851979:WWR852070 AJ917515:AJ917606 KF917515:KF917606 UB917515:UB917606 ADX917515:ADX917606 ANT917515:ANT917606 AXP917515:AXP917606 BHL917515:BHL917606 BRH917515:BRH917606 CBD917515:CBD917606 CKZ917515:CKZ917606 CUV917515:CUV917606 DER917515:DER917606 DON917515:DON917606 DYJ917515:DYJ917606 EIF917515:EIF917606 ESB917515:ESB917606 FBX917515:FBX917606 FLT917515:FLT917606 FVP917515:FVP917606 GFL917515:GFL917606 GPH917515:GPH917606 GZD917515:GZD917606 HIZ917515:HIZ917606 HSV917515:HSV917606 ICR917515:ICR917606 IMN917515:IMN917606 IWJ917515:IWJ917606 JGF917515:JGF917606 JQB917515:JQB917606 JZX917515:JZX917606 KJT917515:KJT917606 KTP917515:KTP917606 LDL917515:LDL917606 LNH917515:LNH917606 LXD917515:LXD917606 MGZ917515:MGZ917606 MQV917515:MQV917606 NAR917515:NAR917606 NKN917515:NKN917606 NUJ917515:NUJ917606 OEF917515:OEF917606 OOB917515:OOB917606 OXX917515:OXX917606 PHT917515:PHT917606 PRP917515:PRP917606 QBL917515:QBL917606 QLH917515:QLH917606 QVD917515:QVD917606 REZ917515:REZ917606 ROV917515:ROV917606 RYR917515:RYR917606 SIN917515:SIN917606 SSJ917515:SSJ917606 TCF917515:TCF917606 TMB917515:TMB917606 TVX917515:TVX917606 UFT917515:UFT917606 UPP917515:UPP917606 UZL917515:UZL917606 VJH917515:VJH917606 VTD917515:VTD917606 WCZ917515:WCZ917606 WMV917515:WMV917606 WWR917515:WWR917606 AJ983051:AJ983142 KF983051:KF983142 UB983051:UB983142 ADX983051:ADX983142 ANT983051:ANT983142 AXP983051:AXP983142 BHL983051:BHL983142 BRH983051:BRH983142 CBD983051:CBD983142 CKZ983051:CKZ983142 CUV983051:CUV983142 DER983051:DER983142 DON983051:DON983142 DYJ983051:DYJ983142 EIF983051:EIF983142 ESB983051:ESB983142 FBX983051:FBX983142 FLT983051:FLT983142 FVP983051:FVP983142 GFL983051:GFL983142 GPH983051:GPH983142 GZD983051:GZD983142 HIZ983051:HIZ983142 HSV983051:HSV983142 ICR983051:ICR983142 IMN983051:IMN983142 IWJ983051:IWJ983142 JGF983051:JGF983142 JQB983051:JQB983142 JZX983051:JZX983142 KJT983051:KJT983142 KTP983051:KTP983142 LDL983051:LDL983142 LNH983051:LNH983142 LXD983051:LXD983142 MGZ983051:MGZ983142 MQV983051:MQV983142 NAR983051:NAR983142 NKN983051:NKN983142 NUJ983051:NUJ983142 OEF983051:OEF983142 OOB983051:OOB983142 OXX983051:OXX983142 PHT983051:PHT983142 PRP983051:PRP983142 QBL983051:QBL983142 QLH983051:QLH983142 QVD983051:QVD983142 REZ983051:REZ983142 ROV983051:ROV983142 RYR983051:RYR983142 SIN983051:SIN983142 SSJ983051:SSJ983142 TCF983051:TCF983142 TMB983051:TMB983142 TVX983051:TVX983142 UFT983051:UFT983142 UPP983051:UPP983142 UZL983051:UZL983142 VJH983051:VJH983142 VTD983051:VTD983142 WCZ983051:WCZ983142 WMV983051:WMV983142 WWR983051:WWR983142 BF11:BF102 LB11:LB102 UX11:UX102 AET11:AET102 AOP11:AOP102 AYL11:AYL102 BIH11:BIH102 BSD11:BSD102 CBZ11:CBZ102 CLV11:CLV102 CVR11:CVR102 DFN11:DFN102 DPJ11:DPJ102 DZF11:DZF102 EJB11:EJB102 ESX11:ESX102 FCT11:FCT102 FMP11:FMP102 FWL11:FWL102 GGH11:GGH102 GQD11:GQD102 GZZ11:GZZ102 HJV11:HJV102 HTR11:HTR102 IDN11:IDN102 INJ11:INJ102 IXF11:IXF102 JHB11:JHB102 JQX11:JQX102 KAT11:KAT102 KKP11:KKP102 KUL11:KUL102 LEH11:LEH102 LOD11:LOD102 LXZ11:LXZ102 MHV11:MHV102 MRR11:MRR102 NBN11:NBN102 NLJ11:NLJ102 NVF11:NVF102 OFB11:OFB102 OOX11:OOX102 OYT11:OYT102 PIP11:PIP102 PSL11:PSL102 QCH11:QCH102 QMD11:QMD102 QVZ11:QVZ102 RFV11:RFV102 RPR11:RPR102 RZN11:RZN102 SJJ11:SJJ102 STF11:STF102 TDB11:TDB102 TMX11:TMX102 TWT11:TWT102 UGP11:UGP102 UQL11:UQL102 VAH11:VAH102 VKD11:VKD102 VTZ11:VTZ102 WDV11:WDV102 WNR11:WNR102 WXN11:WXN102 BF65547:BF65638 LB65547:LB65638 UX65547:UX65638 AET65547:AET65638 AOP65547:AOP65638 AYL65547:AYL65638 BIH65547:BIH65638 BSD65547:BSD65638 CBZ65547:CBZ65638 CLV65547:CLV65638 CVR65547:CVR65638 DFN65547:DFN65638 DPJ65547:DPJ65638 DZF65547:DZF65638 EJB65547:EJB65638 ESX65547:ESX65638 FCT65547:FCT65638 FMP65547:FMP65638 FWL65547:FWL65638 GGH65547:GGH65638 GQD65547:GQD65638 GZZ65547:GZZ65638 HJV65547:HJV65638 HTR65547:HTR65638 IDN65547:IDN65638 INJ65547:INJ65638 IXF65547:IXF65638 JHB65547:JHB65638 JQX65547:JQX65638 KAT65547:KAT65638 KKP65547:KKP65638 KUL65547:KUL65638 LEH65547:LEH65638 LOD65547:LOD65638 LXZ65547:LXZ65638 MHV65547:MHV65638 MRR65547:MRR65638 NBN65547:NBN65638 NLJ65547:NLJ65638 NVF65547:NVF65638 OFB65547:OFB65638 OOX65547:OOX65638 OYT65547:OYT65638 PIP65547:PIP65638 PSL65547:PSL65638 QCH65547:QCH65638 QMD65547:QMD65638 QVZ65547:QVZ65638 RFV65547:RFV65638 RPR65547:RPR65638 RZN65547:RZN65638 SJJ65547:SJJ65638 STF65547:STF65638 TDB65547:TDB65638 TMX65547:TMX65638 TWT65547:TWT65638 UGP65547:UGP65638 UQL65547:UQL65638 VAH65547:VAH65638 VKD65547:VKD65638 VTZ65547:VTZ65638 WDV65547:WDV65638 WNR65547:WNR65638 WXN65547:WXN65638 BF131083:BF131174 LB131083:LB131174 UX131083:UX131174 AET131083:AET131174 AOP131083:AOP131174 AYL131083:AYL131174 BIH131083:BIH131174 BSD131083:BSD131174 CBZ131083:CBZ131174 CLV131083:CLV131174 CVR131083:CVR131174 DFN131083:DFN131174 DPJ131083:DPJ131174 DZF131083:DZF131174 EJB131083:EJB131174 ESX131083:ESX131174 FCT131083:FCT131174 FMP131083:FMP131174 FWL131083:FWL131174 GGH131083:GGH131174 GQD131083:GQD131174 GZZ131083:GZZ131174 HJV131083:HJV131174 HTR131083:HTR131174 IDN131083:IDN131174 INJ131083:INJ131174 IXF131083:IXF131174 JHB131083:JHB131174 JQX131083:JQX131174 KAT131083:KAT131174 KKP131083:KKP131174 KUL131083:KUL131174 LEH131083:LEH131174 LOD131083:LOD131174 LXZ131083:LXZ131174 MHV131083:MHV131174 MRR131083:MRR131174 NBN131083:NBN131174 NLJ131083:NLJ131174 NVF131083:NVF131174 OFB131083:OFB131174 OOX131083:OOX131174 OYT131083:OYT131174 PIP131083:PIP131174 PSL131083:PSL131174 QCH131083:QCH131174 QMD131083:QMD131174 QVZ131083:QVZ131174 RFV131083:RFV131174 RPR131083:RPR131174 RZN131083:RZN131174 SJJ131083:SJJ131174 STF131083:STF131174 TDB131083:TDB131174 TMX131083:TMX131174 TWT131083:TWT131174 UGP131083:UGP131174 UQL131083:UQL131174 VAH131083:VAH131174 VKD131083:VKD131174 VTZ131083:VTZ131174 WDV131083:WDV131174 WNR131083:WNR131174 WXN131083:WXN131174 BF196619:BF196710 LB196619:LB196710 UX196619:UX196710 AET196619:AET196710 AOP196619:AOP196710 AYL196619:AYL196710 BIH196619:BIH196710 BSD196619:BSD196710 CBZ196619:CBZ196710 CLV196619:CLV196710 CVR196619:CVR196710 DFN196619:DFN196710 DPJ196619:DPJ196710 DZF196619:DZF196710 EJB196619:EJB196710 ESX196619:ESX196710 FCT196619:FCT196710 FMP196619:FMP196710 FWL196619:FWL196710 GGH196619:GGH196710 GQD196619:GQD196710 GZZ196619:GZZ196710 HJV196619:HJV196710 HTR196619:HTR196710 IDN196619:IDN196710 INJ196619:INJ196710 IXF196619:IXF196710 JHB196619:JHB196710 JQX196619:JQX196710 KAT196619:KAT196710 KKP196619:KKP196710 KUL196619:KUL196710 LEH196619:LEH196710 LOD196619:LOD196710 LXZ196619:LXZ196710 MHV196619:MHV196710 MRR196619:MRR196710 NBN196619:NBN196710 NLJ196619:NLJ196710 NVF196619:NVF196710 OFB196619:OFB196710 OOX196619:OOX196710 OYT196619:OYT196710 PIP196619:PIP196710 PSL196619:PSL196710 QCH196619:QCH196710 QMD196619:QMD196710 QVZ196619:QVZ196710 RFV196619:RFV196710 RPR196619:RPR196710 RZN196619:RZN196710 SJJ196619:SJJ196710 STF196619:STF196710 TDB196619:TDB196710 TMX196619:TMX196710 TWT196619:TWT196710 UGP196619:UGP196710 UQL196619:UQL196710 VAH196619:VAH196710 VKD196619:VKD196710 VTZ196619:VTZ196710 WDV196619:WDV196710 WNR196619:WNR196710 WXN196619:WXN196710 BF262155:BF262246 LB262155:LB262246 UX262155:UX262246 AET262155:AET262246 AOP262155:AOP262246 AYL262155:AYL262246 BIH262155:BIH262246 BSD262155:BSD262246 CBZ262155:CBZ262246 CLV262155:CLV262246 CVR262155:CVR262246 DFN262155:DFN262246 DPJ262155:DPJ262246 DZF262155:DZF262246 EJB262155:EJB262246 ESX262155:ESX262246 FCT262155:FCT262246 FMP262155:FMP262246 FWL262155:FWL262246 GGH262155:GGH262246 GQD262155:GQD262246 GZZ262155:GZZ262246 HJV262155:HJV262246 HTR262155:HTR262246 IDN262155:IDN262246 INJ262155:INJ262246 IXF262155:IXF262246 JHB262155:JHB262246 JQX262155:JQX262246 KAT262155:KAT262246 KKP262155:KKP262246 KUL262155:KUL262246 LEH262155:LEH262246 LOD262155:LOD262246 LXZ262155:LXZ262246 MHV262155:MHV262246 MRR262155:MRR262246 NBN262155:NBN262246 NLJ262155:NLJ262246 NVF262155:NVF262246 OFB262155:OFB262246 OOX262155:OOX262246 OYT262155:OYT262246 PIP262155:PIP262246 PSL262155:PSL262246 QCH262155:QCH262246 QMD262155:QMD262246 QVZ262155:QVZ262246 RFV262155:RFV262246 RPR262155:RPR262246 RZN262155:RZN262246 SJJ262155:SJJ262246 STF262155:STF262246 TDB262155:TDB262246 TMX262155:TMX262246 TWT262155:TWT262246 UGP262155:UGP262246 UQL262155:UQL262246 VAH262155:VAH262246 VKD262155:VKD262246 VTZ262155:VTZ262246 WDV262155:WDV262246 WNR262155:WNR262246 WXN262155:WXN262246 BF327691:BF327782 LB327691:LB327782 UX327691:UX327782 AET327691:AET327782 AOP327691:AOP327782 AYL327691:AYL327782 BIH327691:BIH327782 BSD327691:BSD327782 CBZ327691:CBZ327782 CLV327691:CLV327782 CVR327691:CVR327782 DFN327691:DFN327782 DPJ327691:DPJ327782 DZF327691:DZF327782 EJB327691:EJB327782 ESX327691:ESX327782 FCT327691:FCT327782 FMP327691:FMP327782 FWL327691:FWL327782 GGH327691:GGH327782 GQD327691:GQD327782 GZZ327691:GZZ327782 HJV327691:HJV327782 HTR327691:HTR327782 IDN327691:IDN327782 INJ327691:INJ327782 IXF327691:IXF327782 JHB327691:JHB327782 JQX327691:JQX327782 KAT327691:KAT327782 KKP327691:KKP327782 KUL327691:KUL327782 LEH327691:LEH327782 LOD327691:LOD327782 LXZ327691:LXZ327782 MHV327691:MHV327782 MRR327691:MRR327782 NBN327691:NBN327782 NLJ327691:NLJ327782 NVF327691:NVF327782 OFB327691:OFB327782 OOX327691:OOX327782 OYT327691:OYT327782 PIP327691:PIP327782 PSL327691:PSL327782 QCH327691:QCH327782 QMD327691:QMD327782 QVZ327691:QVZ327782 RFV327691:RFV327782 RPR327691:RPR327782 RZN327691:RZN327782 SJJ327691:SJJ327782 STF327691:STF327782 TDB327691:TDB327782 TMX327691:TMX327782 TWT327691:TWT327782 UGP327691:UGP327782 UQL327691:UQL327782 VAH327691:VAH327782 VKD327691:VKD327782 VTZ327691:VTZ327782 WDV327691:WDV327782 WNR327691:WNR327782 WXN327691:WXN327782 BF393227:BF393318 LB393227:LB393318 UX393227:UX393318 AET393227:AET393318 AOP393227:AOP393318 AYL393227:AYL393318 BIH393227:BIH393318 BSD393227:BSD393318 CBZ393227:CBZ393318 CLV393227:CLV393318 CVR393227:CVR393318 DFN393227:DFN393318 DPJ393227:DPJ393318 DZF393227:DZF393318 EJB393227:EJB393318 ESX393227:ESX393318 FCT393227:FCT393318 FMP393227:FMP393318 FWL393227:FWL393318 GGH393227:GGH393318 GQD393227:GQD393318 GZZ393227:GZZ393318 HJV393227:HJV393318 HTR393227:HTR393318 IDN393227:IDN393318 INJ393227:INJ393318 IXF393227:IXF393318 JHB393227:JHB393318 JQX393227:JQX393318 KAT393227:KAT393318 KKP393227:KKP393318 KUL393227:KUL393318 LEH393227:LEH393318 LOD393227:LOD393318 LXZ393227:LXZ393318 MHV393227:MHV393318 MRR393227:MRR393318 NBN393227:NBN393318 NLJ393227:NLJ393318 NVF393227:NVF393318 OFB393227:OFB393318 OOX393227:OOX393318 OYT393227:OYT393318 PIP393227:PIP393318 PSL393227:PSL393318 QCH393227:QCH393318 QMD393227:QMD393318 QVZ393227:QVZ393318 RFV393227:RFV393318 RPR393227:RPR393318 RZN393227:RZN393318 SJJ393227:SJJ393318 STF393227:STF393318 TDB393227:TDB393318 TMX393227:TMX393318 TWT393227:TWT393318 UGP393227:UGP393318 UQL393227:UQL393318 VAH393227:VAH393318 VKD393227:VKD393318 VTZ393227:VTZ393318 WDV393227:WDV393318 WNR393227:WNR393318 WXN393227:WXN393318 BF458763:BF458854 LB458763:LB458854 UX458763:UX458854 AET458763:AET458854 AOP458763:AOP458854 AYL458763:AYL458854 BIH458763:BIH458854 BSD458763:BSD458854 CBZ458763:CBZ458854 CLV458763:CLV458854 CVR458763:CVR458854 DFN458763:DFN458854 DPJ458763:DPJ458854 DZF458763:DZF458854 EJB458763:EJB458854 ESX458763:ESX458854 FCT458763:FCT458854 FMP458763:FMP458854 FWL458763:FWL458854 GGH458763:GGH458854 GQD458763:GQD458854 GZZ458763:GZZ458854 HJV458763:HJV458854 HTR458763:HTR458854 IDN458763:IDN458854 INJ458763:INJ458854 IXF458763:IXF458854 JHB458763:JHB458854 JQX458763:JQX458854 KAT458763:KAT458854 KKP458763:KKP458854 KUL458763:KUL458854 LEH458763:LEH458854 LOD458763:LOD458854 LXZ458763:LXZ458854 MHV458763:MHV458854 MRR458763:MRR458854 NBN458763:NBN458854 NLJ458763:NLJ458854 NVF458763:NVF458854 OFB458763:OFB458854 OOX458763:OOX458854 OYT458763:OYT458854 PIP458763:PIP458854 PSL458763:PSL458854 QCH458763:QCH458854 QMD458763:QMD458854 QVZ458763:QVZ458854 RFV458763:RFV458854 RPR458763:RPR458854 RZN458763:RZN458854 SJJ458763:SJJ458854 STF458763:STF458854 TDB458763:TDB458854 TMX458763:TMX458854 TWT458763:TWT458854 UGP458763:UGP458854 UQL458763:UQL458854 VAH458763:VAH458854 VKD458763:VKD458854 VTZ458763:VTZ458854 WDV458763:WDV458854 WNR458763:WNR458854 WXN458763:WXN458854 BF524299:BF524390 LB524299:LB524390 UX524299:UX524390 AET524299:AET524390 AOP524299:AOP524390 AYL524299:AYL524390 BIH524299:BIH524390 BSD524299:BSD524390 CBZ524299:CBZ524390 CLV524299:CLV524390 CVR524299:CVR524390 DFN524299:DFN524390 DPJ524299:DPJ524390 DZF524299:DZF524390 EJB524299:EJB524390 ESX524299:ESX524390 FCT524299:FCT524390 FMP524299:FMP524390 FWL524299:FWL524390 GGH524299:GGH524390 GQD524299:GQD524390 GZZ524299:GZZ524390 HJV524299:HJV524390 HTR524299:HTR524390 IDN524299:IDN524390 INJ524299:INJ524390 IXF524299:IXF524390 JHB524299:JHB524390 JQX524299:JQX524390 KAT524299:KAT524390 KKP524299:KKP524390 KUL524299:KUL524390 LEH524299:LEH524390 LOD524299:LOD524390 LXZ524299:LXZ524390 MHV524299:MHV524390 MRR524299:MRR524390 NBN524299:NBN524390 NLJ524299:NLJ524390 NVF524299:NVF524390 OFB524299:OFB524390 OOX524299:OOX524390 OYT524299:OYT524390 PIP524299:PIP524390 PSL524299:PSL524390 QCH524299:QCH524390 QMD524299:QMD524390 QVZ524299:QVZ524390 RFV524299:RFV524390 RPR524299:RPR524390 RZN524299:RZN524390 SJJ524299:SJJ524390 STF524299:STF524390 TDB524299:TDB524390 TMX524299:TMX524390 TWT524299:TWT524390 UGP524299:UGP524390 UQL524299:UQL524390 VAH524299:VAH524390 VKD524299:VKD524390 VTZ524299:VTZ524390 WDV524299:WDV524390 WNR524299:WNR524390 WXN524299:WXN524390 BF589835:BF589926 LB589835:LB589926 UX589835:UX589926 AET589835:AET589926 AOP589835:AOP589926 AYL589835:AYL589926 BIH589835:BIH589926 BSD589835:BSD589926 CBZ589835:CBZ589926 CLV589835:CLV589926 CVR589835:CVR589926 DFN589835:DFN589926 DPJ589835:DPJ589926 DZF589835:DZF589926 EJB589835:EJB589926 ESX589835:ESX589926 FCT589835:FCT589926 FMP589835:FMP589926 FWL589835:FWL589926 GGH589835:GGH589926 GQD589835:GQD589926 GZZ589835:GZZ589926 HJV589835:HJV589926 HTR589835:HTR589926 IDN589835:IDN589926 INJ589835:INJ589926 IXF589835:IXF589926 JHB589835:JHB589926 JQX589835:JQX589926 KAT589835:KAT589926 KKP589835:KKP589926 KUL589835:KUL589926 LEH589835:LEH589926 LOD589835:LOD589926 LXZ589835:LXZ589926 MHV589835:MHV589926 MRR589835:MRR589926 NBN589835:NBN589926 NLJ589835:NLJ589926 NVF589835:NVF589926 OFB589835:OFB589926 OOX589835:OOX589926 OYT589835:OYT589926 PIP589835:PIP589926 PSL589835:PSL589926 QCH589835:QCH589926 QMD589835:QMD589926 QVZ589835:QVZ589926 RFV589835:RFV589926 RPR589835:RPR589926 RZN589835:RZN589926 SJJ589835:SJJ589926 STF589835:STF589926 TDB589835:TDB589926 TMX589835:TMX589926 TWT589835:TWT589926 UGP589835:UGP589926 UQL589835:UQL589926 VAH589835:VAH589926 VKD589835:VKD589926 VTZ589835:VTZ589926 WDV589835:WDV589926 WNR589835:WNR589926 WXN589835:WXN589926 BF655371:BF655462 LB655371:LB655462 UX655371:UX655462 AET655371:AET655462 AOP655371:AOP655462 AYL655371:AYL655462 BIH655371:BIH655462 BSD655371:BSD655462 CBZ655371:CBZ655462 CLV655371:CLV655462 CVR655371:CVR655462 DFN655371:DFN655462 DPJ655371:DPJ655462 DZF655371:DZF655462 EJB655371:EJB655462 ESX655371:ESX655462 FCT655371:FCT655462 FMP655371:FMP655462 FWL655371:FWL655462 GGH655371:GGH655462 GQD655371:GQD655462 GZZ655371:GZZ655462 HJV655371:HJV655462 HTR655371:HTR655462 IDN655371:IDN655462 INJ655371:INJ655462 IXF655371:IXF655462 JHB655371:JHB655462 JQX655371:JQX655462 KAT655371:KAT655462 KKP655371:KKP655462 KUL655371:KUL655462 LEH655371:LEH655462 LOD655371:LOD655462 LXZ655371:LXZ655462 MHV655371:MHV655462 MRR655371:MRR655462 NBN655371:NBN655462 NLJ655371:NLJ655462 NVF655371:NVF655462 OFB655371:OFB655462 OOX655371:OOX655462 OYT655371:OYT655462 PIP655371:PIP655462 PSL655371:PSL655462 QCH655371:QCH655462 QMD655371:QMD655462 QVZ655371:QVZ655462 RFV655371:RFV655462 RPR655371:RPR655462 RZN655371:RZN655462 SJJ655371:SJJ655462 STF655371:STF655462 TDB655371:TDB655462 TMX655371:TMX655462 TWT655371:TWT655462 UGP655371:UGP655462 UQL655371:UQL655462 VAH655371:VAH655462 VKD655371:VKD655462 VTZ655371:VTZ655462 WDV655371:WDV655462 WNR655371:WNR655462 WXN655371:WXN655462 BF720907:BF720998 LB720907:LB720998 UX720907:UX720998 AET720907:AET720998 AOP720907:AOP720998 AYL720907:AYL720998 BIH720907:BIH720998 BSD720907:BSD720998 CBZ720907:CBZ720998 CLV720907:CLV720998 CVR720907:CVR720998 DFN720907:DFN720998 DPJ720907:DPJ720998 DZF720907:DZF720998 EJB720907:EJB720998 ESX720907:ESX720998 FCT720907:FCT720998 FMP720907:FMP720998 FWL720907:FWL720998 GGH720907:GGH720998 GQD720907:GQD720998 GZZ720907:GZZ720998 HJV720907:HJV720998 HTR720907:HTR720998 IDN720907:IDN720998 INJ720907:INJ720998 IXF720907:IXF720998 JHB720907:JHB720998 JQX720907:JQX720998 KAT720907:KAT720998 KKP720907:KKP720998 KUL720907:KUL720998 LEH720907:LEH720998 LOD720907:LOD720998 LXZ720907:LXZ720998 MHV720907:MHV720998 MRR720907:MRR720998 NBN720907:NBN720998 NLJ720907:NLJ720998 NVF720907:NVF720998 OFB720907:OFB720998 OOX720907:OOX720998 OYT720907:OYT720998 PIP720907:PIP720998 PSL720907:PSL720998 QCH720907:QCH720998 QMD720907:QMD720998 QVZ720907:QVZ720998 RFV720907:RFV720998 RPR720907:RPR720998 RZN720907:RZN720998 SJJ720907:SJJ720998 STF720907:STF720998 TDB720907:TDB720998 TMX720907:TMX720998 TWT720907:TWT720998 UGP720907:UGP720998 UQL720907:UQL720998 VAH720907:VAH720998 VKD720907:VKD720998 VTZ720907:VTZ720998 WDV720907:WDV720998 WNR720907:WNR720998 WXN720907:WXN720998 BF786443:BF786534 LB786443:LB786534 UX786443:UX786534 AET786443:AET786534 AOP786443:AOP786534 AYL786443:AYL786534 BIH786443:BIH786534 BSD786443:BSD786534 CBZ786443:CBZ786534 CLV786443:CLV786534 CVR786443:CVR786534 DFN786443:DFN786534 DPJ786443:DPJ786534 DZF786443:DZF786534 EJB786443:EJB786534 ESX786443:ESX786534 FCT786443:FCT786534 FMP786443:FMP786534 FWL786443:FWL786534 GGH786443:GGH786534 GQD786443:GQD786534 GZZ786443:GZZ786534 HJV786443:HJV786534 HTR786443:HTR786534 IDN786443:IDN786534 INJ786443:INJ786534 IXF786443:IXF786534 JHB786443:JHB786534 JQX786443:JQX786534 KAT786443:KAT786534 KKP786443:KKP786534 KUL786443:KUL786534 LEH786443:LEH786534 LOD786443:LOD786534 LXZ786443:LXZ786534 MHV786443:MHV786534 MRR786443:MRR786534 NBN786443:NBN786534 NLJ786443:NLJ786534 NVF786443:NVF786534 OFB786443:OFB786534 OOX786443:OOX786534 OYT786443:OYT786534 PIP786443:PIP786534 PSL786443:PSL786534 QCH786443:QCH786534 QMD786443:QMD786534 QVZ786443:QVZ786534 RFV786443:RFV786534 RPR786443:RPR786534 RZN786443:RZN786534 SJJ786443:SJJ786534 STF786443:STF786534 TDB786443:TDB786534 TMX786443:TMX786534 TWT786443:TWT786534 UGP786443:UGP786534 UQL786443:UQL786534 VAH786443:VAH786534 VKD786443:VKD786534 VTZ786443:VTZ786534 WDV786443:WDV786534 WNR786443:WNR786534 WXN786443:WXN786534 BF851979:BF852070 LB851979:LB852070 UX851979:UX852070 AET851979:AET852070 AOP851979:AOP852070 AYL851979:AYL852070 BIH851979:BIH852070 BSD851979:BSD852070 CBZ851979:CBZ852070 CLV851979:CLV852070 CVR851979:CVR852070 DFN851979:DFN852070 DPJ851979:DPJ852070 DZF851979:DZF852070 EJB851979:EJB852070 ESX851979:ESX852070 FCT851979:FCT852070 FMP851979:FMP852070 FWL851979:FWL852070 GGH851979:GGH852070 GQD851979:GQD852070 GZZ851979:GZZ852070 HJV851979:HJV852070 HTR851979:HTR852070 IDN851979:IDN852070 INJ851979:INJ852070 IXF851979:IXF852070 JHB851979:JHB852070 JQX851979:JQX852070 KAT851979:KAT852070 KKP851979:KKP852070 KUL851979:KUL852070 LEH851979:LEH852070 LOD851979:LOD852070 LXZ851979:LXZ852070 MHV851979:MHV852070 MRR851979:MRR852070 NBN851979:NBN852070 NLJ851979:NLJ852070 NVF851979:NVF852070 OFB851979:OFB852070 OOX851979:OOX852070 OYT851979:OYT852070 PIP851979:PIP852070 PSL851979:PSL852070 QCH851979:QCH852070 QMD851979:QMD852070 QVZ851979:QVZ852070 RFV851979:RFV852070 RPR851979:RPR852070 RZN851979:RZN852070 SJJ851979:SJJ852070 STF851979:STF852070 TDB851979:TDB852070 TMX851979:TMX852070 TWT851979:TWT852070 UGP851979:UGP852070 UQL851979:UQL852070 VAH851979:VAH852070 VKD851979:VKD852070 VTZ851979:VTZ852070 WDV851979:WDV852070 WNR851979:WNR852070 WXN851979:WXN852070 BF917515:BF917606 LB917515:LB917606 UX917515:UX917606 AET917515:AET917606 AOP917515:AOP917606 AYL917515:AYL917606 BIH917515:BIH917606 BSD917515:BSD917606 CBZ917515:CBZ917606 CLV917515:CLV917606 CVR917515:CVR917606 DFN917515:DFN917606 DPJ917515:DPJ917606 DZF917515:DZF917606 EJB917515:EJB917606 ESX917515:ESX917606 FCT917515:FCT917606 FMP917515:FMP917606 FWL917515:FWL917606 GGH917515:GGH917606 GQD917515:GQD917606 GZZ917515:GZZ917606 HJV917515:HJV917606 HTR917515:HTR917606 IDN917515:IDN917606 INJ917515:INJ917606 IXF917515:IXF917606 JHB917515:JHB917606 JQX917515:JQX917606 KAT917515:KAT917606 KKP917515:KKP917606 KUL917515:KUL917606 LEH917515:LEH917606 LOD917515:LOD917606 LXZ917515:LXZ917606 MHV917515:MHV917606 MRR917515:MRR917606 NBN917515:NBN917606 NLJ917515:NLJ917606 NVF917515:NVF917606 OFB917515:OFB917606 OOX917515:OOX917606 OYT917515:OYT917606 PIP917515:PIP917606 PSL917515:PSL917606 QCH917515:QCH917606 QMD917515:QMD917606 QVZ917515:QVZ917606 RFV917515:RFV917606 RPR917515:RPR917606 RZN917515:RZN917606 SJJ917515:SJJ917606 STF917515:STF917606 TDB917515:TDB917606 TMX917515:TMX917606 TWT917515:TWT917606 UGP917515:UGP917606 UQL917515:UQL917606 VAH917515:VAH917606 VKD917515:VKD917606 VTZ917515:VTZ917606 WDV917515:WDV917606 WNR917515:WNR917606 WXN917515:WXN917606 BF983051:BF983142 LB983051:LB983142 UX983051:UX983142 AET983051:AET983142 AOP983051:AOP983142 AYL983051:AYL983142 BIH983051:BIH983142 BSD983051:BSD983142 CBZ983051:CBZ983142 CLV983051:CLV983142 CVR983051:CVR983142 DFN983051:DFN983142 DPJ983051:DPJ983142 DZF983051:DZF983142 EJB983051:EJB983142 ESX983051:ESX983142 FCT983051:FCT983142 FMP983051:FMP983142 FWL983051:FWL983142 GGH983051:GGH983142 GQD983051:GQD983142 GZZ983051:GZZ983142 HJV983051:HJV983142 HTR983051:HTR983142 IDN983051:IDN983142 INJ983051:INJ983142 IXF983051:IXF983142 JHB983051:JHB983142 JQX983051:JQX983142 KAT983051:KAT983142 KKP983051:KKP983142 KUL983051:KUL983142 LEH983051:LEH983142 LOD983051:LOD983142 LXZ983051:LXZ983142 MHV983051:MHV983142 MRR983051:MRR983142 NBN983051:NBN983142 NLJ983051:NLJ983142 NVF983051:NVF983142 OFB983051:OFB983142 OOX983051:OOX983142 OYT983051:OYT983142 PIP983051:PIP983142 PSL983051:PSL983142 QCH983051:QCH983142 QMD983051:QMD983142 QVZ983051:QVZ983142 RFV983051:RFV983142 RPR983051:RPR983142 RZN983051:RZN983142 SJJ983051:SJJ983142 STF983051:STF983142 TDB983051:TDB983142 TMX983051:TMX983142 TWT983051:TWT983142 UGP983051:UGP983142 UQL983051:UQL983142 VAH983051:VAH983142 VKD983051:VKD983142 VTZ983051:VTZ983142 WDV983051:WDV983142 WNR983051:WNR983142 WXN983051:WXN983142</xm:sqref>
        </x14:dataValidation>
        <x14:dataValidation type="list" allowBlank="1" showInputMessage="1" showErrorMessage="1" xr:uid="{5C3F75ED-BF43-48DE-AF36-363E345DA5DD}">
          <x14:formula1>
            <xm:f>'VALIDACIÓN DE DATOS'!$O$10:$O$11</xm:f>
          </x14:formula1>
          <xm:sqref>E11:E38</xm:sqref>
        </x14:dataValidation>
        <x14:dataValidation type="list" allowBlank="1" showInputMessage="1" showErrorMessage="1" xr:uid="{7B7231D0-982A-4B72-BF31-A27E5D3299B2}">
          <x14:formula1>
            <xm:f>'VALIDACIÓN DE DATOS'!$E$2:$E$33</xm:f>
          </x14:formula1>
          <xm:sqref>B11:B36</xm:sqref>
        </x14:dataValidation>
        <x14:dataValidation type="list" allowBlank="1" showInputMessage="1" showErrorMessage="1" xr:uid="{753211FB-0C3A-4CEE-974C-F4222DB2A732}">
          <x14:formula1>
            <xm:f>Hoja1!$A$1:$A$14</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53C9-AE86-47FE-A769-9324879F2E98}">
  <sheetPr>
    <tabColor rgb="FFFFFF00"/>
  </sheetPr>
  <dimension ref="A1:HY65535"/>
  <sheetViews>
    <sheetView showGridLines="0" topLeftCell="C1" zoomScale="60" zoomScaleNormal="60" workbookViewId="0">
      <selection activeCell="O42" sqref="O42"/>
    </sheetView>
  </sheetViews>
  <sheetFormatPr baseColWidth="10" defaultColWidth="11.42578125" defaultRowHeight="15"/>
  <cols>
    <col min="1" max="1" width="16.42578125" style="33" hidden="1" customWidth="1"/>
    <col min="2" max="2" width="5.42578125" style="98" hidden="1" customWidth="1"/>
    <col min="3" max="3" width="12.28515625" style="33" customWidth="1"/>
    <col min="4" max="4" width="17.85546875" style="33" customWidth="1"/>
    <col min="5" max="5" width="41.5703125" style="33" customWidth="1"/>
    <col min="6" max="6" width="108.85546875" style="33" customWidth="1"/>
    <col min="7" max="7" width="30" style="33" customWidth="1"/>
    <col min="8" max="8" width="26.7109375" style="33" customWidth="1"/>
    <col min="9" max="9" width="28.140625" style="33" customWidth="1"/>
    <col min="10" max="10" width="5.28515625" style="33" hidden="1" customWidth="1"/>
    <col min="11" max="11" width="35.7109375" style="33" customWidth="1"/>
    <col min="12" max="12" width="8.85546875" style="33" hidden="1" customWidth="1"/>
    <col min="13" max="13" width="46.42578125" style="33" customWidth="1"/>
    <col min="14" max="14" width="8.140625" style="33" hidden="1" customWidth="1"/>
    <col min="15" max="15" width="53.7109375" style="33" customWidth="1"/>
    <col min="16" max="16" width="8.85546875" style="33" hidden="1" customWidth="1"/>
    <col min="17" max="17" width="40.28515625" style="33" customWidth="1"/>
    <col min="18" max="18" width="8.7109375" style="33" hidden="1" customWidth="1"/>
    <col min="19" max="19" width="43.42578125" style="33" customWidth="1"/>
    <col min="20" max="20" width="6.42578125" style="33" hidden="1" customWidth="1"/>
    <col min="21" max="21" width="39.28515625" style="33" customWidth="1"/>
    <col min="22" max="22" width="6.85546875" style="33" hidden="1" customWidth="1"/>
    <col min="23" max="23" width="22.42578125" style="33" customWidth="1"/>
    <col min="24" max="24" width="27.7109375" style="33" customWidth="1"/>
    <col min="25" max="25" width="26.7109375" style="33" customWidth="1"/>
    <col min="26" max="26" width="30.140625" style="33" customWidth="1"/>
    <col min="27" max="27" width="24.42578125" style="33" customWidth="1"/>
    <col min="28" max="28" width="30.42578125" style="33" customWidth="1"/>
    <col min="29" max="29" width="30.85546875" style="33" customWidth="1"/>
    <col min="30" max="30" width="30.7109375" style="33" customWidth="1"/>
    <col min="31" max="31" width="32" style="69" customWidth="1"/>
    <col min="32" max="32" width="29.85546875" style="33" customWidth="1"/>
    <col min="33" max="33" width="23" style="600" hidden="1" customWidth="1"/>
    <col min="34" max="34" width="27.7109375" style="33" hidden="1" customWidth="1"/>
    <col min="35" max="35" width="25.42578125" style="34" customWidth="1"/>
    <col min="36" max="36" width="10.85546875" style="34" hidden="1" customWidth="1"/>
    <col min="37" max="37" width="27.28515625" style="34" hidden="1" customWidth="1"/>
    <col min="38" max="38" width="26.42578125" style="34" customWidth="1"/>
    <col min="39" max="39" width="24.28515625" style="34" customWidth="1"/>
    <col min="40" max="40" width="22.7109375" style="34" customWidth="1"/>
    <col min="41" max="41" width="53.7109375" style="33" customWidth="1"/>
    <col min="42" max="42" width="43.28515625" style="439" customWidth="1"/>
    <col min="43" max="43" width="32.42578125" style="439" customWidth="1"/>
    <col min="44" max="44" width="31.85546875" style="439" customWidth="1"/>
    <col min="45" max="45" width="48" style="439" customWidth="1"/>
    <col min="46" max="46" width="37.42578125" style="439" customWidth="1"/>
    <col min="47" max="47" width="38.42578125" style="439" customWidth="1"/>
    <col min="48" max="48" width="42.42578125" style="439" customWidth="1"/>
    <col min="49" max="49" width="48.7109375" style="416" customWidth="1"/>
    <col min="50" max="50" width="229.140625" style="353" bestFit="1" customWidth="1"/>
    <col min="51" max="51" width="172.140625" style="33" customWidth="1"/>
    <col min="52" max="52" width="107.7109375" style="33" customWidth="1"/>
    <col min="53" max="256" width="11.42578125" style="33"/>
    <col min="257" max="257" width="0" style="33" hidden="1" customWidth="1"/>
    <col min="258" max="258" width="2.5703125" style="33" customWidth="1"/>
    <col min="259" max="259" width="24.85546875" style="33" customWidth="1"/>
    <col min="260" max="260" width="17.85546875" style="33" customWidth="1"/>
    <col min="261" max="261" width="19.85546875" style="33" customWidth="1"/>
    <col min="262" max="262" width="71.140625" style="33" customWidth="1"/>
    <col min="263" max="263" width="30" style="33" customWidth="1"/>
    <col min="264" max="264" width="26.7109375" style="33" customWidth="1"/>
    <col min="265" max="265" width="28.140625" style="33" customWidth="1"/>
    <col min="266" max="266" width="0" style="33" hidden="1" customWidth="1"/>
    <col min="267" max="267" width="35.7109375" style="33" customWidth="1"/>
    <col min="268" max="268" width="0" style="33" hidden="1" customWidth="1"/>
    <col min="269" max="269" width="46.42578125" style="33" customWidth="1"/>
    <col min="270" max="270" width="0" style="33" hidden="1" customWidth="1"/>
    <col min="271" max="271" width="53.7109375" style="33" customWidth="1"/>
    <col min="272" max="272" width="0" style="33" hidden="1" customWidth="1"/>
    <col min="273" max="273" width="40.28515625" style="33" customWidth="1"/>
    <col min="274" max="274" width="0" style="33" hidden="1" customWidth="1"/>
    <col min="275" max="275" width="43.42578125" style="33" customWidth="1"/>
    <col min="276" max="276" width="0" style="33" hidden="1" customWidth="1"/>
    <col min="277" max="277" width="39.28515625" style="33" customWidth="1"/>
    <col min="278" max="278" width="0" style="33" hidden="1" customWidth="1"/>
    <col min="279" max="279" width="22.42578125" style="33" customWidth="1"/>
    <col min="280" max="280" width="27.7109375" style="33" customWidth="1"/>
    <col min="281" max="281" width="26.7109375" style="33" customWidth="1"/>
    <col min="282" max="282" width="30.140625" style="33" customWidth="1"/>
    <col min="283" max="283" width="24.42578125" style="33" customWidth="1"/>
    <col min="284" max="284" width="30.42578125" style="33" customWidth="1"/>
    <col min="285" max="285" width="30.85546875" style="33" customWidth="1"/>
    <col min="286" max="286" width="30.7109375" style="33" customWidth="1"/>
    <col min="287" max="287" width="32" style="33" customWidth="1"/>
    <col min="288" max="288" width="29.85546875" style="33" customWidth="1"/>
    <col min="289" max="289" width="0" style="33" hidden="1" customWidth="1"/>
    <col min="290" max="290" width="27.7109375" style="33" customWidth="1"/>
    <col min="291" max="291" width="25.42578125" style="33" customWidth="1"/>
    <col min="292" max="292" width="0" style="33" hidden="1" customWidth="1"/>
    <col min="293" max="293" width="27.28515625" style="33" customWidth="1"/>
    <col min="294" max="294" width="26.42578125" style="33" customWidth="1"/>
    <col min="295" max="295" width="24.28515625" style="33" customWidth="1"/>
    <col min="296" max="296" width="22.7109375" style="33" customWidth="1"/>
    <col min="297" max="297" width="53.7109375" style="33" customWidth="1"/>
    <col min="298" max="298" width="43.28515625" style="33" customWidth="1"/>
    <col min="299" max="299" width="32.42578125" style="33" customWidth="1"/>
    <col min="300" max="300" width="31.85546875" style="33" customWidth="1"/>
    <col min="301" max="301" width="48" style="33" customWidth="1"/>
    <col min="302" max="302" width="37.42578125" style="33" customWidth="1"/>
    <col min="303" max="303" width="38.42578125" style="33" customWidth="1"/>
    <col min="304" max="304" width="42.42578125" style="33" customWidth="1"/>
    <col min="305" max="305" width="48.7109375" style="33" customWidth="1"/>
    <col min="306" max="308" width="63.42578125" style="33" customWidth="1"/>
    <col min="309" max="512" width="11.42578125" style="33"/>
    <col min="513" max="513" width="0" style="33" hidden="1" customWidth="1"/>
    <col min="514" max="514" width="2.5703125" style="33" customWidth="1"/>
    <col min="515" max="515" width="24.85546875" style="33" customWidth="1"/>
    <col min="516" max="516" width="17.85546875" style="33" customWidth="1"/>
    <col min="517" max="517" width="19.85546875" style="33" customWidth="1"/>
    <col min="518" max="518" width="71.140625" style="33" customWidth="1"/>
    <col min="519" max="519" width="30" style="33" customWidth="1"/>
    <col min="520" max="520" width="26.7109375" style="33" customWidth="1"/>
    <col min="521" max="521" width="28.140625" style="33" customWidth="1"/>
    <col min="522" max="522" width="0" style="33" hidden="1" customWidth="1"/>
    <col min="523" max="523" width="35.7109375" style="33" customWidth="1"/>
    <col min="524" max="524" width="0" style="33" hidden="1" customWidth="1"/>
    <col min="525" max="525" width="46.42578125" style="33" customWidth="1"/>
    <col min="526" max="526" width="0" style="33" hidden="1" customWidth="1"/>
    <col min="527" max="527" width="53.7109375" style="33" customWidth="1"/>
    <col min="528" max="528" width="0" style="33" hidden="1" customWidth="1"/>
    <col min="529" max="529" width="40.28515625" style="33" customWidth="1"/>
    <col min="530" max="530" width="0" style="33" hidden="1" customWidth="1"/>
    <col min="531" max="531" width="43.42578125" style="33" customWidth="1"/>
    <col min="532" max="532" width="0" style="33" hidden="1" customWidth="1"/>
    <col min="533" max="533" width="39.28515625" style="33" customWidth="1"/>
    <col min="534" max="534" width="0" style="33" hidden="1" customWidth="1"/>
    <col min="535" max="535" width="22.42578125" style="33" customWidth="1"/>
    <col min="536" max="536" width="27.7109375" style="33" customWidth="1"/>
    <col min="537" max="537" width="26.7109375" style="33" customWidth="1"/>
    <col min="538" max="538" width="30.140625" style="33" customWidth="1"/>
    <col min="539" max="539" width="24.42578125" style="33" customWidth="1"/>
    <col min="540" max="540" width="30.42578125" style="33" customWidth="1"/>
    <col min="541" max="541" width="30.85546875" style="33" customWidth="1"/>
    <col min="542" max="542" width="30.7109375" style="33" customWidth="1"/>
    <col min="543" max="543" width="32" style="33" customWidth="1"/>
    <col min="544" max="544" width="29.85546875" style="33" customWidth="1"/>
    <col min="545" max="545" width="0" style="33" hidden="1" customWidth="1"/>
    <col min="546" max="546" width="27.7109375" style="33" customWidth="1"/>
    <col min="547" max="547" width="25.42578125" style="33" customWidth="1"/>
    <col min="548" max="548" width="0" style="33" hidden="1" customWidth="1"/>
    <col min="549" max="549" width="27.28515625" style="33" customWidth="1"/>
    <col min="550" max="550" width="26.42578125" style="33" customWidth="1"/>
    <col min="551" max="551" width="24.28515625" style="33" customWidth="1"/>
    <col min="552" max="552" width="22.7109375" style="33" customWidth="1"/>
    <col min="553" max="553" width="53.7109375" style="33" customWidth="1"/>
    <col min="554" max="554" width="43.28515625" style="33" customWidth="1"/>
    <col min="555" max="555" width="32.42578125" style="33" customWidth="1"/>
    <col min="556" max="556" width="31.85546875" style="33" customWidth="1"/>
    <col min="557" max="557" width="48" style="33" customWidth="1"/>
    <col min="558" max="558" width="37.42578125" style="33" customWidth="1"/>
    <col min="559" max="559" width="38.42578125" style="33" customWidth="1"/>
    <col min="560" max="560" width="42.42578125" style="33" customWidth="1"/>
    <col min="561" max="561" width="48.7109375" style="33" customWidth="1"/>
    <col min="562" max="564" width="63.42578125" style="33" customWidth="1"/>
    <col min="565" max="768" width="11.42578125" style="33"/>
    <col min="769" max="769" width="0" style="33" hidden="1" customWidth="1"/>
    <col min="770" max="770" width="2.5703125" style="33" customWidth="1"/>
    <col min="771" max="771" width="24.85546875" style="33" customWidth="1"/>
    <col min="772" max="772" width="17.85546875" style="33" customWidth="1"/>
    <col min="773" max="773" width="19.85546875" style="33" customWidth="1"/>
    <col min="774" max="774" width="71.140625" style="33" customWidth="1"/>
    <col min="775" max="775" width="30" style="33" customWidth="1"/>
    <col min="776" max="776" width="26.7109375" style="33" customWidth="1"/>
    <col min="777" max="777" width="28.140625" style="33" customWidth="1"/>
    <col min="778" max="778" width="0" style="33" hidden="1" customWidth="1"/>
    <col min="779" max="779" width="35.7109375" style="33" customWidth="1"/>
    <col min="780" max="780" width="0" style="33" hidden="1" customWidth="1"/>
    <col min="781" max="781" width="46.42578125" style="33" customWidth="1"/>
    <col min="782" max="782" width="0" style="33" hidden="1" customWidth="1"/>
    <col min="783" max="783" width="53.7109375" style="33" customWidth="1"/>
    <col min="784" max="784" width="0" style="33" hidden="1" customWidth="1"/>
    <col min="785" max="785" width="40.28515625" style="33" customWidth="1"/>
    <col min="786" max="786" width="0" style="33" hidden="1" customWidth="1"/>
    <col min="787" max="787" width="43.42578125" style="33" customWidth="1"/>
    <col min="788" max="788" width="0" style="33" hidden="1" customWidth="1"/>
    <col min="789" max="789" width="39.28515625" style="33" customWidth="1"/>
    <col min="790" max="790" width="0" style="33" hidden="1" customWidth="1"/>
    <col min="791" max="791" width="22.42578125" style="33" customWidth="1"/>
    <col min="792" max="792" width="27.7109375" style="33" customWidth="1"/>
    <col min="793" max="793" width="26.7109375" style="33" customWidth="1"/>
    <col min="794" max="794" width="30.140625" style="33" customWidth="1"/>
    <col min="795" max="795" width="24.42578125" style="33" customWidth="1"/>
    <col min="796" max="796" width="30.42578125" style="33" customWidth="1"/>
    <col min="797" max="797" width="30.85546875" style="33" customWidth="1"/>
    <col min="798" max="798" width="30.7109375" style="33" customWidth="1"/>
    <col min="799" max="799" width="32" style="33" customWidth="1"/>
    <col min="800" max="800" width="29.85546875" style="33" customWidth="1"/>
    <col min="801" max="801" width="0" style="33" hidden="1" customWidth="1"/>
    <col min="802" max="802" width="27.7109375" style="33" customWidth="1"/>
    <col min="803" max="803" width="25.42578125" style="33" customWidth="1"/>
    <col min="804" max="804" width="0" style="33" hidden="1" customWidth="1"/>
    <col min="805" max="805" width="27.28515625" style="33" customWidth="1"/>
    <col min="806" max="806" width="26.42578125" style="33" customWidth="1"/>
    <col min="807" max="807" width="24.28515625" style="33" customWidth="1"/>
    <col min="808" max="808" width="22.7109375" style="33" customWidth="1"/>
    <col min="809" max="809" width="53.7109375" style="33" customWidth="1"/>
    <col min="810" max="810" width="43.28515625" style="33" customWidth="1"/>
    <col min="811" max="811" width="32.42578125" style="33" customWidth="1"/>
    <col min="812" max="812" width="31.85546875" style="33" customWidth="1"/>
    <col min="813" max="813" width="48" style="33" customWidth="1"/>
    <col min="814" max="814" width="37.42578125" style="33" customWidth="1"/>
    <col min="815" max="815" width="38.42578125" style="33" customWidth="1"/>
    <col min="816" max="816" width="42.42578125" style="33" customWidth="1"/>
    <col min="817" max="817" width="48.7109375" style="33" customWidth="1"/>
    <col min="818" max="820" width="63.42578125" style="33" customWidth="1"/>
    <col min="821" max="1024" width="11.42578125" style="33"/>
    <col min="1025" max="1025" width="0" style="33" hidden="1" customWidth="1"/>
    <col min="1026" max="1026" width="2.5703125" style="33" customWidth="1"/>
    <col min="1027" max="1027" width="24.85546875" style="33" customWidth="1"/>
    <col min="1028" max="1028" width="17.85546875" style="33" customWidth="1"/>
    <col min="1029" max="1029" width="19.85546875" style="33" customWidth="1"/>
    <col min="1030" max="1030" width="71.140625" style="33" customWidth="1"/>
    <col min="1031" max="1031" width="30" style="33" customWidth="1"/>
    <col min="1032" max="1032" width="26.7109375" style="33" customWidth="1"/>
    <col min="1033" max="1033" width="28.140625" style="33" customWidth="1"/>
    <col min="1034" max="1034" width="0" style="33" hidden="1" customWidth="1"/>
    <col min="1035" max="1035" width="35.7109375" style="33" customWidth="1"/>
    <col min="1036" max="1036" width="0" style="33" hidden="1" customWidth="1"/>
    <col min="1037" max="1037" width="46.42578125" style="33" customWidth="1"/>
    <col min="1038" max="1038" width="0" style="33" hidden="1" customWidth="1"/>
    <col min="1039" max="1039" width="53.7109375" style="33" customWidth="1"/>
    <col min="1040" max="1040" width="0" style="33" hidden="1" customWidth="1"/>
    <col min="1041" max="1041" width="40.28515625" style="33" customWidth="1"/>
    <col min="1042" max="1042" width="0" style="33" hidden="1" customWidth="1"/>
    <col min="1043" max="1043" width="43.42578125" style="33" customWidth="1"/>
    <col min="1044" max="1044" width="0" style="33" hidden="1" customWidth="1"/>
    <col min="1045" max="1045" width="39.28515625" style="33" customWidth="1"/>
    <col min="1046" max="1046" width="0" style="33" hidden="1" customWidth="1"/>
    <col min="1047" max="1047" width="22.42578125" style="33" customWidth="1"/>
    <col min="1048" max="1048" width="27.7109375" style="33" customWidth="1"/>
    <col min="1049" max="1049" width="26.7109375" style="33" customWidth="1"/>
    <col min="1050" max="1050" width="30.140625" style="33" customWidth="1"/>
    <col min="1051" max="1051" width="24.42578125" style="33" customWidth="1"/>
    <col min="1052" max="1052" width="30.42578125" style="33" customWidth="1"/>
    <col min="1053" max="1053" width="30.85546875" style="33" customWidth="1"/>
    <col min="1054" max="1054" width="30.7109375" style="33" customWidth="1"/>
    <col min="1055" max="1055" width="32" style="33" customWidth="1"/>
    <col min="1056" max="1056" width="29.85546875" style="33" customWidth="1"/>
    <col min="1057" max="1057" width="0" style="33" hidden="1" customWidth="1"/>
    <col min="1058" max="1058" width="27.7109375" style="33" customWidth="1"/>
    <col min="1059" max="1059" width="25.42578125" style="33" customWidth="1"/>
    <col min="1060" max="1060" width="0" style="33" hidden="1" customWidth="1"/>
    <col min="1061" max="1061" width="27.28515625" style="33" customWidth="1"/>
    <col min="1062" max="1062" width="26.42578125" style="33" customWidth="1"/>
    <col min="1063" max="1063" width="24.28515625" style="33" customWidth="1"/>
    <col min="1064" max="1064" width="22.7109375" style="33" customWidth="1"/>
    <col min="1065" max="1065" width="53.7109375" style="33" customWidth="1"/>
    <col min="1066" max="1066" width="43.28515625" style="33" customWidth="1"/>
    <col min="1067" max="1067" width="32.42578125" style="33" customWidth="1"/>
    <col min="1068" max="1068" width="31.85546875" style="33" customWidth="1"/>
    <col min="1069" max="1069" width="48" style="33" customWidth="1"/>
    <col min="1070" max="1070" width="37.42578125" style="33" customWidth="1"/>
    <col min="1071" max="1071" width="38.42578125" style="33" customWidth="1"/>
    <col min="1072" max="1072" width="42.42578125" style="33" customWidth="1"/>
    <col min="1073" max="1073" width="48.7109375" style="33" customWidth="1"/>
    <col min="1074" max="1076" width="63.42578125" style="33" customWidth="1"/>
    <col min="1077" max="1280" width="11.42578125" style="33"/>
    <col min="1281" max="1281" width="0" style="33" hidden="1" customWidth="1"/>
    <col min="1282" max="1282" width="2.5703125" style="33" customWidth="1"/>
    <col min="1283" max="1283" width="24.85546875" style="33" customWidth="1"/>
    <col min="1284" max="1284" width="17.85546875" style="33" customWidth="1"/>
    <col min="1285" max="1285" width="19.85546875" style="33" customWidth="1"/>
    <col min="1286" max="1286" width="71.140625" style="33" customWidth="1"/>
    <col min="1287" max="1287" width="30" style="33" customWidth="1"/>
    <col min="1288" max="1288" width="26.7109375" style="33" customWidth="1"/>
    <col min="1289" max="1289" width="28.140625" style="33" customWidth="1"/>
    <col min="1290" max="1290" width="0" style="33" hidden="1" customWidth="1"/>
    <col min="1291" max="1291" width="35.7109375" style="33" customWidth="1"/>
    <col min="1292" max="1292" width="0" style="33" hidden="1" customWidth="1"/>
    <col min="1293" max="1293" width="46.42578125" style="33" customWidth="1"/>
    <col min="1294" max="1294" width="0" style="33" hidden="1" customWidth="1"/>
    <col min="1295" max="1295" width="53.7109375" style="33" customWidth="1"/>
    <col min="1296" max="1296" width="0" style="33" hidden="1" customWidth="1"/>
    <col min="1297" max="1297" width="40.28515625" style="33" customWidth="1"/>
    <col min="1298" max="1298" width="0" style="33" hidden="1" customWidth="1"/>
    <col min="1299" max="1299" width="43.42578125" style="33" customWidth="1"/>
    <col min="1300" max="1300" width="0" style="33" hidden="1" customWidth="1"/>
    <col min="1301" max="1301" width="39.28515625" style="33" customWidth="1"/>
    <col min="1302" max="1302" width="0" style="33" hidden="1" customWidth="1"/>
    <col min="1303" max="1303" width="22.42578125" style="33" customWidth="1"/>
    <col min="1304" max="1304" width="27.7109375" style="33" customWidth="1"/>
    <col min="1305" max="1305" width="26.7109375" style="33" customWidth="1"/>
    <col min="1306" max="1306" width="30.140625" style="33" customWidth="1"/>
    <col min="1307" max="1307" width="24.42578125" style="33" customWidth="1"/>
    <col min="1308" max="1308" width="30.42578125" style="33" customWidth="1"/>
    <col min="1309" max="1309" width="30.85546875" style="33" customWidth="1"/>
    <col min="1310" max="1310" width="30.7109375" style="33" customWidth="1"/>
    <col min="1311" max="1311" width="32" style="33" customWidth="1"/>
    <col min="1312" max="1312" width="29.85546875" style="33" customWidth="1"/>
    <col min="1313" max="1313" width="0" style="33" hidden="1" customWidth="1"/>
    <col min="1314" max="1314" width="27.7109375" style="33" customWidth="1"/>
    <col min="1315" max="1315" width="25.42578125" style="33" customWidth="1"/>
    <col min="1316" max="1316" width="0" style="33" hidden="1" customWidth="1"/>
    <col min="1317" max="1317" width="27.28515625" style="33" customWidth="1"/>
    <col min="1318" max="1318" width="26.42578125" style="33" customWidth="1"/>
    <col min="1319" max="1319" width="24.28515625" style="33" customWidth="1"/>
    <col min="1320" max="1320" width="22.7109375" style="33" customWidth="1"/>
    <col min="1321" max="1321" width="53.7109375" style="33" customWidth="1"/>
    <col min="1322" max="1322" width="43.28515625" style="33" customWidth="1"/>
    <col min="1323" max="1323" width="32.42578125" style="33" customWidth="1"/>
    <col min="1324" max="1324" width="31.85546875" style="33" customWidth="1"/>
    <col min="1325" max="1325" width="48" style="33" customWidth="1"/>
    <col min="1326" max="1326" width="37.42578125" style="33" customWidth="1"/>
    <col min="1327" max="1327" width="38.42578125" style="33" customWidth="1"/>
    <col min="1328" max="1328" width="42.42578125" style="33" customWidth="1"/>
    <col min="1329" max="1329" width="48.7109375" style="33" customWidth="1"/>
    <col min="1330" max="1332" width="63.42578125" style="33" customWidth="1"/>
    <col min="1333" max="1536" width="11.42578125" style="33"/>
    <col min="1537" max="1537" width="0" style="33" hidden="1" customWidth="1"/>
    <col min="1538" max="1538" width="2.5703125" style="33" customWidth="1"/>
    <col min="1539" max="1539" width="24.85546875" style="33" customWidth="1"/>
    <col min="1540" max="1540" width="17.85546875" style="33" customWidth="1"/>
    <col min="1541" max="1541" width="19.85546875" style="33" customWidth="1"/>
    <col min="1542" max="1542" width="71.140625" style="33" customWidth="1"/>
    <col min="1543" max="1543" width="30" style="33" customWidth="1"/>
    <col min="1544" max="1544" width="26.7109375" style="33" customWidth="1"/>
    <col min="1545" max="1545" width="28.140625" style="33" customWidth="1"/>
    <col min="1546" max="1546" width="0" style="33" hidden="1" customWidth="1"/>
    <col min="1547" max="1547" width="35.7109375" style="33" customWidth="1"/>
    <col min="1548" max="1548" width="0" style="33" hidden="1" customWidth="1"/>
    <col min="1549" max="1549" width="46.42578125" style="33" customWidth="1"/>
    <col min="1550" max="1550" width="0" style="33" hidden="1" customWidth="1"/>
    <col min="1551" max="1551" width="53.7109375" style="33" customWidth="1"/>
    <col min="1552" max="1552" width="0" style="33" hidden="1" customWidth="1"/>
    <col min="1553" max="1553" width="40.28515625" style="33" customWidth="1"/>
    <col min="1554" max="1554" width="0" style="33" hidden="1" customWidth="1"/>
    <col min="1555" max="1555" width="43.42578125" style="33" customWidth="1"/>
    <col min="1556" max="1556" width="0" style="33" hidden="1" customWidth="1"/>
    <col min="1557" max="1557" width="39.28515625" style="33" customWidth="1"/>
    <col min="1558" max="1558" width="0" style="33" hidden="1" customWidth="1"/>
    <col min="1559" max="1559" width="22.42578125" style="33" customWidth="1"/>
    <col min="1560" max="1560" width="27.7109375" style="33" customWidth="1"/>
    <col min="1561" max="1561" width="26.7109375" style="33" customWidth="1"/>
    <col min="1562" max="1562" width="30.140625" style="33" customWidth="1"/>
    <col min="1563" max="1563" width="24.42578125" style="33" customWidth="1"/>
    <col min="1564" max="1564" width="30.42578125" style="33" customWidth="1"/>
    <col min="1565" max="1565" width="30.85546875" style="33" customWidth="1"/>
    <col min="1566" max="1566" width="30.7109375" style="33" customWidth="1"/>
    <col min="1567" max="1567" width="32" style="33" customWidth="1"/>
    <col min="1568" max="1568" width="29.85546875" style="33" customWidth="1"/>
    <col min="1569" max="1569" width="0" style="33" hidden="1" customWidth="1"/>
    <col min="1570" max="1570" width="27.7109375" style="33" customWidth="1"/>
    <col min="1571" max="1571" width="25.42578125" style="33" customWidth="1"/>
    <col min="1572" max="1572" width="0" style="33" hidden="1" customWidth="1"/>
    <col min="1573" max="1573" width="27.28515625" style="33" customWidth="1"/>
    <col min="1574" max="1574" width="26.42578125" style="33" customWidth="1"/>
    <col min="1575" max="1575" width="24.28515625" style="33" customWidth="1"/>
    <col min="1576" max="1576" width="22.7109375" style="33" customWidth="1"/>
    <col min="1577" max="1577" width="53.7109375" style="33" customWidth="1"/>
    <col min="1578" max="1578" width="43.28515625" style="33" customWidth="1"/>
    <col min="1579" max="1579" width="32.42578125" style="33" customWidth="1"/>
    <col min="1580" max="1580" width="31.85546875" style="33" customWidth="1"/>
    <col min="1581" max="1581" width="48" style="33" customWidth="1"/>
    <col min="1582" max="1582" width="37.42578125" style="33" customWidth="1"/>
    <col min="1583" max="1583" width="38.42578125" style="33" customWidth="1"/>
    <col min="1584" max="1584" width="42.42578125" style="33" customWidth="1"/>
    <col min="1585" max="1585" width="48.7109375" style="33" customWidth="1"/>
    <col min="1586" max="1588" width="63.42578125" style="33" customWidth="1"/>
    <col min="1589" max="1792" width="11.42578125" style="33"/>
    <col min="1793" max="1793" width="0" style="33" hidden="1" customWidth="1"/>
    <col min="1794" max="1794" width="2.5703125" style="33" customWidth="1"/>
    <col min="1795" max="1795" width="24.85546875" style="33" customWidth="1"/>
    <col min="1796" max="1796" width="17.85546875" style="33" customWidth="1"/>
    <col min="1797" max="1797" width="19.85546875" style="33" customWidth="1"/>
    <col min="1798" max="1798" width="71.140625" style="33" customWidth="1"/>
    <col min="1799" max="1799" width="30" style="33" customWidth="1"/>
    <col min="1800" max="1800" width="26.7109375" style="33" customWidth="1"/>
    <col min="1801" max="1801" width="28.140625" style="33" customWidth="1"/>
    <col min="1802" max="1802" width="0" style="33" hidden="1" customWidth="1"/>
    <col min="1803" max="1803" width="35.7109375" style="33" customWidth="1"/>
    <col min="1804" max="1804" width="0" style="33" hidden="1" customWidth="1"/>
    <col min="1805" max="1805" width="46.42578125" style="33" customWidth="1"/>
    <col min="1806" max="1806" width="0" style="33" hidden="1" customWidth="1"/>
    <col min="1807" max="1807" width="53.7109375" style="33" customWidth="1"/>
    <col min="1808" max="1808" width="0" style="33" hidden="1" customWidth="1"/>
    <col min="1809" max="1809" width="40.28515625" style="33" customWidth="1"/>
    <col min="1810" max="1810" width="0" style="33" hidden="1" customWidth="1"/>
    <col min="1811" max="1811" width="43.42578125" style="33" customWidth="1"/>
    <col min="1812" max="1812" width="0" style="33" hidden="1" customWidth="1"/>
    <col min="1813" max="1813" width="39.28515625" style="33" customWidth="1"/>
    <col min="1814" max="1814" width="0" style="33" hidden="1" customWidth="1"/>
    <col min="1815" max="1815" width="22.42578125" style="33" customWidth="1"/>
    <col min="1816" max="1816" width="27.7109375" style="33" customWidth="1"/>
    <col min="1817" max="1817" width="26.7109375" style="33" customWidth="1"/>
    <col min="1818" max="1818" width="30.140625" style="33" customWidth="1"/>
    <col min="1819" max="1819" width="24.42578125" style="33" customWidth="1"/>
    <col min="1820" max="1820" width="30.42578125" style="33" customWidth="1"/>
    <col min="1821" max="1821" width="30.85546875" style="33" customWidth="1"/>
    <col min="1822" max="1822" width="30.7109375" style="33" customWidth="1"/>
    <col min="1823" max="1823" width="32" style="33" customWidth="1"/>
    <col min="1824" max="1824" width="29.85546875" style="33" customWidth="1"/>
    <col min="1825" max="1825" width="0" style="33" hidden="1" customWidth="1"/>
    <col min="1826" max="1826" width="27.7109375" style="33" customWidth="1"/>
    <col min="1827" max="1827" width="25.42578125" style="33" customWidth="1"/>
    <col min="1828" max="1828" width="0" style="33" hidden="1" customWidth="1"/>
    <col min="1829" max="1829" width="27.28515625" style="33" customWidth="1"/>
    <col min="1830" max="1830" width="26.42578125" style="33" customWidth="1"/>
    <col min="1831" max="1831" width="24.28515625" style="33" customWidth="1"/>
    <col min="1832" max="1832" width="22.7109375" style="33" customWidth="1"/>
    <col min="1833" max="1833" width="53.7109375" style="33" customWidth="1"/>
    <col min="1834" max="1834" width="43.28515625" style="33" customWidth="1"/>
    <col min="1835" max="1835" width="32.42578125" style="33" customWidth="1"/>
    <col min="1836" max="1836" width="31.85546875" style="33" customWidth="1"/>
    <col min="1837" max="1837" width="48" style="33" customWidth="1"/>
    <col min="1838" max="1838" width="37.42578125" style="33" customWidth="1"/>
    <col min="1839" max="1839" width="38.42578125" style="33" customWidth="1"/>
    <col min="1840" max="1840" width="42.42578125" style="33" customWidth="1"/>
    <col min="1841" max="1841" width="48.7109375" style="33" customWidth="1"/>
    <col min="1842" max="1844" width="63.42578125" style="33" customWidth="1"/>
    <col min="1845" max="2048" width="11.42578125" style="33"/>
    <col min="2049" max="2049" width="0" style="33" hidden="1" customWidth="1"/>
    <col min="2050" max="2050" width="2.5703125" style="33" customWidth="1"/>
    <col min="2051" max="2051" width="24.85546875" style="33" customWidth="1"/>
    <col min="2052" max="2052" width="17.85546875" style="33" customWidth="1"/>
    <col min="2053" max="2053" width="19.85546875" style="33" customWidth="1"/>
    <col min="2054" max="2054" width="71.140625" style="33" customWidth="1"/>
    <col min="2055" max="2055" width="30" style="33" customWidth="1"/>
    <col min="2056" max="2056" width="26.7109375" style="33" customWidth="1"/>
    <col min="2057" max="2057" width="28.140625" style="33" customWidth="1"/>
    <col min="2058" max="2058" width="0" style="33" hidden="1" customWidth="1"/>
    <col min="2059" max="2059" width="35.7109375" style="33" customWidth="1"/>
    <col min="2060" max="2060" width="0" style="33" hidden="1" customWidth="1"/>
    <col min="2061" max="2061" width="46.42578125" style="33" customWidth="1"/>
    <col min="2062" max="2062" width="0" style="33" hidden="1" customWidth="1"/>
    <col min="2063" max="2063" width="53.7109375" style="33" customWidth="1"/>
    <col min="2064" max="2064" width="0" style="33" hidden="1" customWidth="1"/>
    <col min="2065" max="2065" width="40.28515625" style="33" customWidth="1"/>
    <col min="2066" max="2066" width="0" style="33" hidden="1" customWidth="1"/>
    <col min="2067" max="2067" width="43.42578125" style="33" customWidth="1"/>
    <col min="2068" max="2068" width="0" style="33" hidden="1" customWidth="1"/>
    <col min="2069" max="2069" width="39.28515625" style="33" customWidth="1"/>
    <col min="2070" max="2070" width="0" style="33" hidden="1" customWidth="1"/>
    <col min="2071" max="2071" width="22.42578125" style="33" customWidth="1"/>
    <col min="2072" max="2072" width="27.7109375" style="33" customWidth="1"/>
    <col min="2073" max="2073" width="26.7109375" style="33" customWidth="1"/>
    <col min="2074" max="2074" width="30.140625" style="33" customWidth="1"/>
    <col min="2075" max="2075" width="24.42578125" style="33" customWidth="1"/>
    <col min="2076" max="2076" width="30.42578125" style="33" customWidth="1"/>
    <col min="2077" max="2077" width="30.85546875" style="33" customWidth="1"/>
    <col min="2078" max="2078" width="30.7109375" style="33" customWidth="1"/>
    <col min="2079" max="2079" width="32" style="33" customWidth="1"/>
    <col min="2080" max="2080" width="29.85546875" style="33" customWidth="1"/>
    <col min="2081" max="2081" width="0" style="33" hidden="1" customWidth="1"/>
    <col min="2082" max="2082" width="27.7109375" style="33" customWidth="1"/>
    <col min="2083" max="2083" width="25.42578125" style="33" customWidth="1"/>
    <col min="2084" max="2084" width="0" style="33" hidden="1" customWidth="1"/>
    <col min="2085" max="2085" width="27.28515625" style="33" customWidth="1"/>
    <col min="2086" max="2086" width="26.42578125" style="33" customWidth="1"/>
    <col min="2087" max="2087" width="24.28515625" style="33" customWidth="1"/>
    <col min="2088" max="2088" width="22.7109375" style="33" customWidth="1"/>
    <col min="2089" max="2089" width="53.7109375" style="33" customWidth="1"/>
    <col min="2090" max="2090" width="43.28515625" style="33" customWidth="1"/>
    <col min="2091" max="2091" width="32.42578125" style="33" customWidth="1"/>
    <col min="2092" max="2092" width="31.85546875" style="33" customWidth="1"/>
    <col min="2093" max="2093" width="48" style="33" customWidth="1"/>
    <col min="2094" max="2094" width="37.42578125" style="33" customWidth="1"/>
    <col min="2095" max="2095" width="38.42578125" style="33" customWidth="1"/>
    <col min="2096" max="2096" width="42.42578125" style="33" customWidth="1"/>
    <col min="2097" max="2097" width="48.7109375" style="33" customWidth="1"/>
    <col min="2098" max="2100" width="63.42578125" style="33" customWidth="1"/>
    <col min="2101" max="2304" width="11.42578125" style="33"/>
    <col min="2305" max="2305" width="0" style="33" hidden="1" customWidth="1"/>
    <col min="2306" max="2306" width="2.5703125" style="33" customWidth="1"/>
    <col min="2307" max="2307" width="24.85546875" style="33" customWidth="1"/>
    <col min="2308" max="2308" width="17.85546875" style="33" customWidth="1"/>
    <col min="2309" max="2309" width="19.85546875" style="33" customWidth="1"/>
    <col min="2310" max="2310" width="71.140625" style="33" customWidth="1"/>
    <col min="2311" max="2311" width="30" style="33" customWidth="1"/>
    <col min="2312" max="2312" width="26.7109375" style="33" customWidth="1"/>
    <col min="2313" max="2313" width="28.140625" style="33" customWidth="1"/>
    <col min="2314" max="2314" width="0" style="33" hidden="1" customWidth="1"/>
    <col min="2315" max="2315" width="35.7109375" style="33" customWidth="1"/>
    <col min="2316" max="2316" width="0" style="33" hidden="1" customWidth="1"/>
    <col min="2317" max="2317" width="46.42578125" style="33" customWidth="1"/>
    <col min="2318" max="2318" width="0" style="33" hidden="1" customWidth="1"/>
    <col min="2319" max="2319" width="53.7109375" style="33" customWidth="1"/>
    <col min="2320" max="2320" width="0" style="33" hidden="1" customWidth="1"/>
    <col min="2321" max="2321" width="40.28515625" style="33" customWidth="1"/>
    <col min="2322" max="2322" width="0" style="33" hidden="1" customWidth="1"/>
    <col min="2323" max="2323" width="43.42578125" style="33" customWidth="1"/>
    <col min="2324" max="2324" width="0" style="33" hidden="1" customWidth="1"/>
    <col min="2325" max="2325" width="39.28515625" style="33" customWidth="1"/>
    <col min="2326" max="2326" width="0" style="33" hidden="1" customWidth="1"/>
    <col min="2327" max="2327" width="22.42578125" style="33" customWidth="1"/>
    <col min="2328" max="2328" width="27.7109375" style="33" customWidth="1"/>
    <col min="2329" max="2329" width="26.7109375" style="33" customWidth="1"/>
    <col min="2330" max="2330" width="30.140625" style="33" customWidth="1"/>
    <col min="2331" max="2331" width="24.42578125" style="33" customWidth="1"/>
    <col min="2332" max="2332" width="30.42578125" style="33" customWidth="1"/>
    <col min="2333" max="2333" width="30.85546875" style="33" customWidth="1"/>
    <col min="2334" max="2334" width="30.7109375" style="33" customWidth="1"/>
    <col min="2335" max="2335" width="32" style="33" customWidth="1"/>
    <col min="2336" max="2336" width="29.85546875" style="33" customWidth="1"/>
    <col min="2337" max="2337" width="0" style="33" hidden="1" customWidth="1"/>
    <col min="2338" max="2338" width="27.7109375" style="33" customWidth="1"/>
    <col min="2339" max="2339" width="25.42578125" style="33" customWidth="1"/>
    <col min="2340" max="2340" width="0" style="33" hidden="1" customWidth="1"/>
    <col min="2341" max="2341" width="27.28515625" style="33" customWidth="1"/>
    <col min="2342" max="2342" width="26.42578125" style="33" customWidth="1"/>
    <col min="2343" max="2343" width="24.28515625" style="33" customWidth="1"/>
    <col min="2344" max="2344" width="22.7109375" style="33" customWidth="1"/>
    <col min="2345" max="2345" width="53.7109375" style="33" customWidth="1"/>
    <col min="2346" max="2346" width="43.28515625" style="33" customWidth="1"/>
    <col min="2347" max="2347" width="32.42578125" style="33" customWidth="1"/>
    <col min="2348" max="2348" width="31.85546875" style="33" customWidth="1"/>
    <col min="2349" max="2349" width="48" style="33" customWidth="1"/>
    <col min="2350" max="2350" width="37.42578125" style="33" customWidth="1"/>
    <col min="2351" max="2351" width="38.42578125" style="33" customWidth="1"/>
    <col min="2352" max="2352" width="42.42578125" style="33" customWidth="1"/>
    <col min="2353" max="2353" width="48.7109375" style="33" customWidth="1"/>
    <col min="2354" max="2356" width="63.42578125" style="33" customWidth="1"/>
    <col min="2357" max="2560" width="11.42578125" style="33"/>
    <col min="2561" max="2561" width="0" style="33" hidden="1" customWidth="1"/>
    <col min="2562" max="2562" width="2.5703125" style="33" customWidth="1"/>
    <col min="2563" max="2563" width="24.85546875" style="33" customWidth="1"/>
    <col min="2564" max="2564" width="17.85546875" style="33" customWidth="1"/>
    <col min="2565" max="2565" width="19.85546875" style="33" customWidth="1"/>
    <col min="2566" max="2566" width="71.140625" style="33" customWidth="1"/>
    <col min="2567" max="2567" width="30" style="33" customWidth="1"/>
    <col min="2568" max="2568" width="26.7109375" style="33" customWidth="1"/>
    <col min="2569" max="2569" width="28.140625" style="33" customWidth="1"/>
    <col min="2570" max="2570" width="0" style="33" hidden="1" customWidth="1"/>
    <col min="2571" max="2571" width="35.7109375" style="33" customWidth="1"/>
    <col min="2572" max="2572" width="0" style="33" hidden="1" customWidth="1"/>
    <col min="2573" max="2573" width="46.42578125" style="33" customWidth="1"/>
    <col min="2574" max="2574" width="0" style="33" hidden="1" customWidth="1"/>
    <col min="2575" max="2575" width="53.7109375" style="33" customWidth="1"/>
    <col min="2576" max="2576" width="0" style="33" hidden="1" customWidth="1"/>
    <col min="2577" max="2577" width="40.28515625" style="33" customWidth="1"/>
    <col min="2578" max="2578" width="0" style="33" hidden="1" customWidth="1"/>
    <col min="2579" max="2579" width="43.42578125" style="33" customWidth="1"/>
    <col min="2580" max="2580" width="0" style="33" hidden="1" customWidth="1"/>
    <col min="2581" max="2581" width="39.28515625" style="33" customWidth="1"/>
    <col min="2582" max="2582" width="0" style="33" hidden="1" customWidth="1"/>
    <col min="2583" max="2583" width="22.42578125" style="33" customWidth="1"/>
    <col min="2584" max="2584" width="27.7109375" style="33" customWidth="1"/>
    <col min="2585" max="2585" width="26.7109375" style="33" customWidth="1"/>
    <col min="2586" max="2586" width="30.140625" style="33" customWidth="1"/>
    <col min="2587" max="2587" width="24.42578125" style="33" customWidth="1"/>
    <col min="2588" max="2588" width="30.42578125" style="33" customWidth="1"/>
    <col min="2589" max="2589" width="30.85546875" style="33" customWidth="1"/>
    <col min="2590" max="2590" width="30.7109375" style="33" customWidth="1"/>
    <col min="2591" max="2591" width="32" style="33" customWidth="1"/>
    <col min="2592" max="2592" width="29.85546875" style="33" customWidth="1"/>
    <col min="2593" max="2593" width="0" style="33" hidden="1" customWidth="1"/>
    <col min="2594" max="2594" width="27.7109375" style="33" customWidth="1"/>
    <col min="2595" max="2595" width="25.42578125" style="33" customWidth="1"/>
    <col min="2596" max="2596" width="0" style="33" hidden="1" customWidth="1"/>
    <col min="2597" max="2597" width="27.28515625" style="33" customWidth="1"/>
    <col min="2598" max="2598" width="26.42578125" style="33" customWidth="1"/>
    <col min="2599" max="2599" width="24.28515625" style="33" customWidth="1"/>
    <col min="2600" max="2600" width="22.7109375" style="33" customWidth="1"/>
    <col min="2601" max="2601" width="53.7109375" style="33" customWidth="1"/>
    <col min="2602" max="2602" width="43.28515625" style="33" customWidth="1"/>
    <col min="2603" max="2603" width="32.42578125" style="33" customWidth="1"/>
    <col min="2604" max="2604" width="31.85546875" style="33" customWidth="1"/>
    <col min="2605" max="2605" width="48" style="33" customWidth="1"/>
    <col min="2606" max="2606" width="37.42578125" style="33" customWidth="1"/>
    <col min="2607" max="2607" width="38.42578125" style="33" customWidth="1"/>
    <col min="2608" max="2608" width="42.42578125" style="33" customWidth="1"/>
    <col min="2609" max="2609" width="48.7109375" style="33" customWidth="1"/>
    <col min="2610" max="2612" width="63.42578125" style="33" customWidth="1"/>
    <col min="2613" max="2816" width="11.42578125" style="33"/>
    <col min="2817" max="2817" width="0" style="33" hidden="1" customWidth="1"/>
    <col min="2818" max="2818" width="2.5703125" style="33" customWidth="1"/>
    <col min="2819" max="2819" width="24.85546875" style="33" customWidth="1"/>
    <col min="2820" max="2820" width="17.85546875" style="33" customWidth="1"/>
    <col min="2821" max="2821" width="19.85546875" style="33" customWidth="1"/>
    <col min="2822" max="2822" width="71.140625" style="33" customWidth="1"/>
    <col min="2823" max="2823" width="30" style="33" customWidth="1"/>
    <col min="2824" max="2824" width="26.7109375" style="33" customWidth="1"/>
    <col min="2825" max="2825" width="28.140625" style="33" customWidth="1"/>
    <col min="2826" max="2826" width="0" style="33" hidden="1" customWidth="1"/>
    <col min="2827" max="2827" width="35.7109375" style="33" customWidth="1"/>
    <col min="2828" max="2828" width="0" style="33" hidden="1" customWidth="1"/>
    <col min="2829" max="2829" width="46.42578125" style="33" customWidth="1"/>
    <col min="2830" max="2830" width="0" style="33" hidden="1" customWidth="1"/>
    <col min="2831" max="2831" width="53.7109375" style="33" customWidth="1"/>
    <col min="2832" max="2832" width="0" style="33" hidden="1" customWidth="1"/>
    <col min="2833" max="2833" width="40.28515625" style="33" customWidth="1"/>
    <col min="2834" max="2834" width="0" style="33" hidden="1" customWidth="1"/>
    <col min="2835" max="2835" width="43.42578125" style="33" customWidth="1"/>
    <col min="2836" max="2836" width="0" style="33" hidden="1" customWidth="1"/>
    <col min="2837" max="2837" width="39.28515625" style="33" customWidth="1"/>
    <col min="2838" max="2838" width="0" style="33" hidden="1" customWidth="1"/>
    <col min="2839" max="2839" width="22.42578125" style="33" customWidth="1"/>
    <col min="2840" max="2840" width="27.7109375" style="33" customWidth="1"/>
    <col min="2841" max="2841" width="26.7109375" style="33" customWidth="1"/>
    <col min="2842" max="2842" width="30.140625" style="33" customWidth="1"/>
    <col min="2843" max="2843" width="24.42578125" style="33" customWidth="1"/>
    <col min="2844" max="2844" width="30.42578125" style="33" customWidth="1"/>
    <col min="2845" max="2845" width="30.85546875" style="33" customWidth="1"/>
    <col min="2846" max="2846" width="30.7109375" style="33" customWidth="1"/>
    <col min="2847" max="2847" width="32" style="33" customWidth="1"/>
    <col min="2848" max="2848" width="29.85546875" style="33" customWidth="1"/>
    <col min="2849" max="2849" width="0" style="33" hidden="1" customWidth="1"/>
    <col min="2850" max="2850" width="27.7109375" style="33" customWidth="1"/>
    <col min="2851" max="2851" width="25.42578125" style="33" customWidth="1"/>
    <col min="2852" max="2852" width="0" style="33" hidden="1" customWidth="1"/>
    <col min="2853" max="2853" width="27.28515625" style="33" customWidth="1"/>
    <col min="2854" max="2854" width="26.42578125" style="33" customWidth="1"/>
    <col min="2855" max="2855" width="24.28515625" style="33" customWidth="1"/>
    <col min="2856" max="2856" width="22.7109375" style="33" customWidth="1"/>
    <col min="2857" max="2857" width="53.7109375" style="33" customWidth="1"/>
    <col min="2858" max="2858" width="43.28515625" style="33" customWidth="1"/>
    <col min="2859" max="2859" width="32.42578125" style="33" customWidth="1"/>
    <col min="2860" max="2860" width="31.85546875" style="33" customWidth="1"/>
    <col min="2861" max="2861" width="48" style="33" customWidth="1"/>
    <col min="2862" max="2862" width="37.42578125" style="33" customWidth="1"/>
    <col min="2863" max="2863" width="38.42578125" style="33" customWidth="1"/>
    <col min="2864" max="2864" width="42.42578125" style="33" customWidth="1"/>
    <col min="2865" max="2865" width="48.7109375" style="33" customWidth="1"/>
    <col min="2866" max="2868" width="63.42578125" style="33" customWidth="1"/>
    <col min="2869" max="3072" width="11.42578125" style="33"/>
    <col min="3073" max="3073" width="0" style="33" hidden="1" customWidth="1"/>
    <col min="3074" max="3074" width="2.5703125" style="33" customWidth="1"/>
    <col min="3075" max="3075" width="24.85546875" style="33" customWidth="1"/>
    <col min="3076" max="3076" width="17.85546875" style="33" customWidth="1"/>
    <col min="3077" max="3077" width="19.85546875" style="33" customWidth="1"/>
    <col min="3078" max="3078" width="71.140625" style="33" customWidth="1"/>
    <col min="3079" max="3079" width="30" style="33" customWidth="1"/>
    <col min="3080" max="3080" width="26.7109375" style="33" customWidth="1"/>
    <col min="3081" max="3081" width="28.140625" style="33" customWidth="1"/>
    <col min="3082" max="3082" width="0" style="33" hidden="1" customWidth="1"/>
    <col min="3083" max="3083" width="35.7109375" style="33" customWidth="1"/>
    <col min="3084" max="3084" width="0" style="33" hidden="1" customWidth="1"/>
    <col min="3085" max="3085" width="46.42578125" style="33" customWidth="1"/>
    <col min="3086" max="3086" width="0" style="33" hidden="1" customWidth="1"/>
    <col min="3087" max="3087" width="53.7109375" style="33" customWidth="1"/>
    <col min="3088" max="3088" width="0" style="33" hidden="1" customWidth="1"/>
    <col min="3089" max="3089" width="40.28515625" style="33" customWidth="1"/>
    <col min="3090" max="3090" width="0" style="33" hidden="1" customWidth="1"/>
    <col min="3091" max="3091" width="43.42578125" style="33" customWidth="1"/>
    <col min="3092" max="3092" width="0" style="33" hidden="1" customWidth="1"/>
    <col min="3093" max="3093" width="39.28515625" style="33" customWidth="1"/>
    <col min="3094" max="3094" width="0" style="33" hidden="1" customWidth="1"/>
    <col min="3095" max="3095" width="22.42578125" style="33" customWidth="1"/>
    <col min="3096" max="3096" width="27.7109375" style="33" customWidth="1"/>
    <col min="3097" max="3097" width="26.7109375" style="33" customWidth="1"/>
    <col min="3098" max="3098" width="30.140625" style="33" customWidth="1"/>
    <col min="3099" max="3099" width="24.42578125" style="33" customWidth="1"/>
    <col min="3100" max="3100" width="30.42578125" style="33" customWidth="1"/>
    <col min="3101" max="3101" width="30.85546875" style="33" customWidth="1"/>
    <col min="3102" max="3102" width="30.7109375" style="33" customWidth="1"/>
    <col min="3103" max="3103" width="32" style="33" customWidth="1"/>
    <col min="3104" max="3104" width="29.85546875" style="33" customWidth="1"/>
    <col min="3105" max="3105" width="0" style="33" hidden="1" customWidth="1"/>
    <col min="3106" max="3106" width="27.7109375" style="33" customWidth="1"/>
    <col min="3107" max="3107" width="25.42578125" style="33" customWidth="1"/>
    <col min="3108" max="3108" width="0" style="33" hidden="1" customWidth="1"/>
    <col min="3109" max="3109" width="27.28515625" style="33" customWidth="1"/>
    <col min="3110" max="3110" width="26.42578125" style="33" customWidth="1"/>
    <col min="3111" max="3111" width="24.28515625" style="33" customWidth="1"/>
    <col min="3112" max="3112" width="22.7109375" style="33" customWidth="1"/>
    <col min="3113" max="3113" width="53.7109375" style="33" customWidth="1"/>
    <col min="3114" max="3114" width="43.28515625" style="33" customWidth="1"/>
    <col min="3115" max="3115" width="32.42578125" style="33" customWidth="1"/>
    <col min="3116" max="3116" width="31.85546875" style="33" customWidth="1"/>
    <col min="3117" max="3117" width="48" style="33" customWidth="1"/>
    <col min="3118" max="3118" width="37.42578125" style="33" customWidth="1"/>
    <col min="3119" max="3119" width="38.42578125" style="33" customWidth="1"/>
    <col min="3120" max="3120" width="42.42578125" style="33" customWidth="1"/>
    <col min="3121" max="3121" width="48.7109375" style="33" customWidth="1"/>
    <col min="3122" max="3124" width="63.42578125" style="33" customWidth="1"/>
    <col min="3125" max="3328" width="11.42578125" style="33"/>
    <col min="3329" max="3329" width="0" style="33" hidden="1" customWidth="1"/>
    <col min="3330" max="3330" width="2.5703125" style="33" customWidth="1"/>
    <col min="3331" max="3331" width="24.85546875" style="33" customWidth="1"/>
    <col min="3332" max="3332" width="17.85546875" style="33" customWidth="1"/>
    <col min="3333" max="3333" width="19.85546875" style="33" customWidth="1"/>
    <col min="3334" max="3334" width="71.140625" style="33" customWidth="1"/>
    <col min="3335" max="3335" width="30" style="33" customWidth="1"/>
    <col min="3336" max="3336" width="26.7109375" style="33" customWidth="1"/>
    <col min="3337" max="3337" width="28.140625" style="33" customWidth="1"/>
    <col min="3338" max="3338" width="0" style="33" hidden="1" customWidth="1"/>
    <col min="3339" max="3339" width="35.7109375" style="33" customWidth="1"/>
    <col min="3340" max="3340" width="0" style="33" hidden="1" customWidth="1"/>
    <col min="3341" max="3341" width="46.42578125" style="33" customWidth="1"/>
    <col min="3342" max="3342" width="0" style="33" hidden="1" customWidth="1"/>
    <col min="3343" max="3343" width="53.7109375" style="33" customWidth="1"/>
    <col min="3344" max="3344" width="0" style="33" hidden="1" customWidth="1"/>
    <col min="3345" max="3345" width="40.28515625" style="33" customWidth="1"/>
    <col min="3346" max="3346" width="0" style="33" hidden="1" customWidth="1"/>
    <col min="3347" max="3347" width="43.42578125" style="33" customWidth="1"/>
    <col min="3348" max="3348" width="0" style="33" hidden="1" customWidth="1"/>
    <col min="3349" max="3349" width="39.28515625" style="33" customWidth="1"/>
    <col min="3350" max="3350" width="0" style="33" hidden="1" customWidth="1"/>
    <col min="3351" max="3351" width="22.42578125" style="33" customWidth="1"/>
    <col min="3352" max="3352" width="27.7109375" style="33" customWidth="1"/>
    <col min="3353" max="3353" width="26.7109375" style="33" customWidth="1"/>
    <col min="3354" max="3354" width="30.140625" style="33" customWidth="1"/>
    <col min="3355" max="3355" width="24.42578125" style="33" customWidth="1"/>
    <col min="3356" max="3356" width="30.42578125" style="33" customWidth="1"/>
    <col min="3357" max="3357" width="30.85546875" style="33" customWidth="1"/>
    <col min="3358" max="3358" width="30.7109375" style="33" customWidth="1"/>
    <col min="3359" max="3359" width="32" style="33" customWidth="1"/>
    <col min="3360" max="3360" width="29.85546875" style="33" customWidth="1"/>
    <col min="3361" max="3361" width="0" style="33" hidden="1" customWidth="1"/>
    <col min="3362" max="3362" width="27.7109375" style="33" customWidth="1"/>
    <col min="3363" max="3363" width="25.42578125" style="33" customWidth="1"/>
    <col min="3364" max="3364" width="0" style="33" hidden="1" customWidth="1"/>
    <col min="3365" max="3365" width="27.28515625" style="33" customWidth="1"/>
    <col min="3366" max="3366" width="26.42578125" style="33" customWidth="1"/>
    <col min="3367" max="3367" width="24.28515625" style="33" customWidth="1"/>
    <col min="3368" max="3368" width="22.7109375" style="33" customWidth="1"/>
    <col min="3369" max="3369" width="53.7109375" style="33" customWidth="1"/>
    <col min="3370" max="3370" width="43.28515625" style="33" customWidth="1"/>
    <col min="3371" max="3371" width="32.42578125" style="33" customWidth="1"/>
    <col min="3372" max="3372" width="31.85546875" style="33" customWidth="1"/>
    <col min="3373" max="3373" width="48" style="33" customWidth="1"/>
    <col min="3374" max="3374" width="37.42578125" style="33" customWidth="1"/>
    <col min="3375" max="3375" width="38.42578125" style="33" customWidth="1"/>
    <col min="3376" max="3376" width="42.42578125" style="33" customWidth="1"/>
    <col min="3377" max="3377" width="48.7109375" style="33" customWidth="1"/>
    <col min="3378" max="3380" width="63.42578125" style="33" customWidth="1"/>
    <col min="3381" max="3584" width="11.42578125" style="33"/>
    <col min="3585" max="3585" width="0" style="33" hidden="1" customWidth="1"/>
    <col min="3586" max="3586" width="2.5703125" style="33" customWidth="1"/>
    <col min="3587" max="3587" width="24.85546875" style="33" customWidth="1"/>
    <col min="3588" max="3588" width="17.85546875" style="33" customWidth="1"/>
    <col min="3589" max="3589" width="19.85546875" style="33" customWidth="1"/>
    <col min="3590" max="3590" width="71.140625" style="33" customWidth="1"/>
    <col min="3591" max="3591" width="30" style="33" customWidth="1"/>
    <col min="3592" max="3592" width="26.7109375" style="33" customWidth="1"/>
    <col min="3593" max="3593" width="28.140625" style="33" customWidth="1"/>
    <col min="3594" max="3594" width="0" style="33" hidden="1" customWidth="1"/>
    <col min="3595" max="3595" width="35.7109375" style="33" customWidth="1"/>
    <col min="3596" max="3596" width="0" style="33" hidden="1" customWidth="1"/>
    <col min="3597" max="3597" width="46.42578125" style="33" customWidth="1"/>
    <col min="3598" max="3598" width="0" style="33" hidden="1" customWidth="1"/>
    <col min="3599" max="3599" width="53.7109375" style="33" customWidth="1"/>
    <col min="3600" max="3600" width="0" style="33" hidden="1" customWidth="1"/>
    <col min="3601" max="3601" width="40.28515625" style="33" customWidth="1"/>
    <col min="3602" max="3602" width="0" style="33" hidden="1" customWidth="1"/>
    <col min="3603" max="3603" width="43.42578125" style="33" customWidth="1"/>
    <col min="3604" max="3604" width="0" style="33" hidden="1" customWidth="1"/>
    <col min="3605" max="3605" width="39.28515625" style="33" customWidth="1"/>
    <col min="3606" max="3606" width="0" style="33" hidden="1" customWidth="1"/>
    <col min="3607" max="3607" width="22.42578125" style="33" customWidth="1"/>
    <col min="3608" max="3608" width="27.7109375" style="33" customWidth="1"/>
    <col min="3609" max="3609" width="26.7109375" style="33" customWidth="1"/>
    <col min="3610" max="3610" width="30.140625" style="33" customWidth="1"/>
    <col min="3611" max="3611" width="24.42578125" style="33" customWidth="1"/>
    <col min="3612" max="3612" width="30.42578125" style="33" customWidth="1"/>
    <col min="3613" max="3613" width="30.85546875" style="33" customWidth="1"/>
    <col min="3614" max="3614" width="30.7109375" style="33" customWidth="1"/>
    <col min="3615" max="3615" width="32" style="33" customWidth="1"/>
    <col min="3616" max="3616" width="29.85546875" style="33" customWidth="1"/>
    <col min="3617" max="3617" width="0" style="33" hidden="1" customWidth="1"/>
    <col min="3618" max="3618" width="27.7109375" style="33" customWidth="1"/>
    <col min="3619" max="3619" width="25.42578125" style="33" customWidth="1"/>
    <col min="3620" max="3620" width="0" style="33" hidden="1" customWidth="1"/>
    <col min="3621" max="3621" width="27.28515625" style="33" customWidth="1"/>
    <col min="3622" max="3622" width="26.42578125" style="33" customWidth="1"/>
    <col min="3623" max="3623" width="24.28515625" style="33" customWidth="1"/>
    <col min="3624" max="3624" width="22.7109375" style="33" customWidth="1"/>
    <col min="3625" max="3625" width="53.7109375" style="33" customWidth="1"/>
    <col min="3626" max="3626" width="43.28515625" style="33" customWidth="1"/>
    <col min="3627" max="3627" width="32.42578125" style="33" customWidth="1"/>
    <col min="3628" max="3628" width="31.85546875" style="33" customWidth="1"/>
    <col min="3629" max="3629" width="48" style="33" customWidth="1"/>
    <col min="3630" max="3630" width="37.42578125" style="33" customWidth="1"/>
    <col min="3631" max="3631" width="38.42578125" style="33" customWidth="1"/>
    <col min="3632" max="3632" width="42.42578125" style="33" customWidth="1"/>
    <col min="3633" max="3633" width="48.7109375" style="33" customWidth="1"/>
    <col min="3634" max="3636" width="63.42578125" style="33" customWidth="1"/>
    <col min="3637" max="3840" width="11.42578125" style="33"/>
    <col min="3841" max="3841" width="0" style="33" hidden="1" customWidth="1"/>
    <col min="3842" max="3842" width="2.5703125" style="33" customWidth="1"/>
    <col min="3843" max="3843" width="24.85546875" style="33" customWidth="1"/>
    <col min="3844" max="3844" width="17.85546875" style="33" customWidth="1"/>
    <col min="3845" max="3845" width="19.85546875" style="33" customWidth="1"/>
    <col min="3846" max="3846" width="71.140625" style="33" customWidth="1"/>
    <col min="3847" max="3847" width="30" style="33" customWidth="1"/>
    <col min="3848" max="3848" width="26.7109375" style="33" customWidth="1"/>
    <col min="3849" max="3849" width="28.140625" style="33" customWidth="1"/>
    <col min="3850" max="3850" width="0" style="33" hidden="1" customWidth="1"/>
    <col min="3851" max="3851" width="35.7109375" style="33" customWidth="1"/>
    <col min="3852" max="3852" width="0" style="33" hidden="1" customWidth="1"/>
    <col min="3853" max="3853" width="46.42578125" style="33" customWidth="1"/>
    <col min="3854" max="3854" width="0" style="33" hidden="1" customWidth="1"/>
    <col min="3855" max="3855" width="53.7109375" style="33" customWidth="1"/>
    <col min="3856" max="3856" width="0" style="33" hidden="1" customWidth="1"/>
    <col min="3857" max="3857" width="40.28515625" style="33" customWidth="1"/>
    <col min="3858" max="3858" width="0" style="33" hidden="1" customWidth="1"/>
    <col min="3859" max="3859" width="43.42578125" style="33" customWidth="1"/>
    <col min="3860" max="3860" width="0" style="33" hidden="1" customWidth="1"/>
    <col min="3861" max="3861" width="39.28515625" style="33" customWidth="1"/>
    <col min="3862" max="3862" width="0" style="33" hidden="1" customWidth="1"/>
    <col min="3863" max="3863" width="22.42578125" style="33" customWidth="1"/>
    <col min="3864" max="3864" width="27.7109375" style="33" customWidth="1"/>
    <col min="3865" max="3865" width="26.7109375" style="33" customWidth="1"/>
    <col min="3866" max="3866" width="30.140625" style="33" customWidth="1"/>
    <col min="3867" max="3867" width="24.42578125" style="33" customWidth="1"/>
    <col min="3868" max="3868" width="30.42578125" style="33" customWidth="1"/>
    <col min="3869" max="3869" width="30.85546875" style="33" customWidth="1"/>
    <col min="3870" max="3870" width="30.7109375" style="33" customWidth="1"/>
    <col min="3871" max="3871" width="32" style="33" customWidth="1"/>
    <col min="3872" max="3872" width="29.85546875" style="33" customWidth="1"/>
    <col min="3873" max="3873" width="0" style="33" hidden="1" customWidth="1"/>
    <col min="3874" max="3874" width="27.7109375" style="33" customWidth="1"/>
    <col min="3875" max="3875" width="25.42578125" style="33" customWidth="1"/>
    <col min="3876" max="3876" width="0" style="33" hidden="1" customWidth="1"/>
    <col min="3877" max="3877" width="27.28515625" style="33" customWidth="1"/>
    <col min="3878" max="3878" width="26.42578125" style="33" customWidth="1"/>
    <col min="3879" max="3879" width="24.28515625" style="33" customWidth="1"/>
    <col min="3880" max="3880" width="22.7109375" style="33" customWidth="1"/>
    <col min="3881" max="3881" width="53.7109375" style="33" customWidth="1"/>
    <col min="3882" max="3882" width="43.28515625" style="33" customWidth="1"/>
    <col min="3883" max="3883" width="32.42578125" style="33" customWidth="1"/>
    <col min="3884" max="3884" width="31.85546875" style="33" customWidth="1"/>
    <col min="3885" max="3885" width="48" style="33" customWidth="1"/>
    <col min="3886" max="3886" width="37.42578125" style="33" customWidth="1"/>
    <col min="3887" max="3887" width="38.42578125" style="33" customWidth="1"/>
    <col min="3888" max="3888" width="42.42578125" style="33" customWidth="1"/>
    <col min="3889" max="3889" width="48.7109375" style="33" customWidth="1"/>
    <col min="3890" max="3892" width="63.42578125" style="33" customWidth="1"/>
    <col min="3893" max="4096" width="11.42578125" style="33"/>
    <col min="4097" max="4097" width="0" style="33" hidden="1" customWidth="1"/>
    <col min="4098" max="4098" width="2.5703125" style="33" customWidth="1"/>
    <col min="4099" max="4099" width="24.85546875" style="33" customWidth="1"/>
    <col min="4100" max="4100" width="17.85546875" style="33" customWidth="1"/>
    <col min="4101" max="4101" width="19.85546875" style="33" customWidth="1"/>
    <col min="4102" max="4102" width="71.140625" style="33" customWidth="1"/>
    <col min="4103" max="4103" width="30" style="33" customWidth="1"/>
    <col min="4104" max="4104" width="26.7109375" style="33" customWidth="1"/>
    <col min="4105" max="4105" width="28.140625" style="33" customWidth="1"/>
    <col min="4106" max="4106" width="0" style="33" hidden="1" customWidth="1"/>
    <col min="4107" max="4107" width="35.7109375" style="33" customWidth="1"/>
    <col min="4108" max="4108" width="0" style="33" hidden="1" customWidth="1"/>
    <col min="4109" max="4109" width="46.42578125" style="33" customWidth="1"/>
    <col min="4110" max="4110" width="0" style="33" hidden="1" customWidth="1"/>
    <col min="4111" max="4111" width="53.7109375" style="33" customWidth="1"/>
    <col min="4112" max="4112" width="0" style="33" hidden="1" customWidth="1"/>
    <col min="4113" max="4113" width="40.28515625" style="33" customWidth="1"/>
    <col min="4114" max="4114" width="0" style="33" hidden="1" customWidth="1"/>
    <col min="4115" max="4115" width="43.42578125" style="33" customWidth="1"/>
    <col min="4116" max="4116" width="0" style="33" hidden="1" customWidth="1"/>
    <col min="4117" max="4117" width="39.28515625" style="33" customWidth="1"/>
    <col min="4118" max="4118" width="0" style="33" hidden="1" customWidth="1"/>
    <col min="4119" max="4119" width="22.42578125" style="33" customWidth="1"/>
    <col min="4120" max="4120" width="27.7109375" style="33" customWidth="1"/>
    <col min="4121" max="4121" width="26.7109375" style="33" customWidth="1"/>
    <col min="4122" max="4122" width="30.140625" style="33" customWidth="1"/>
    <col min="4123" max="4123" width="24.42578125" style="33" customWidth="1"/>
    <col min="4124" max="4124" width="30.42578125" style="33" customWidth="1"/>
    <col min="4125" max="4125" width="30.85546875" style="33" customWidth="1"/>
    <col min="4126" max="4126" width="30.7109375" style="33" customWidth="1"/>
    <col min="4127" max="4127" width="32" style="33" customWidth="1"/>
    <col min="4128" max="4128" width="29.85546875" style="33" customWidth="1"/>
    <col min="4129" max="4129" width="0" style="33" hidden="1" customWidth="1"/>
    <col min="4130" max="4130" width="27.7109375" style="33" customWidth="1"/>
    <col min="4131" max="4131" width="25.42578125" style="33" customWidth="1"/>
    <col min="4132" max="4132" width="0" style="33" hidden="1" customWidth="1"/>
    <col min="4133" max="4133" width="27.28515625" style="33" customWidth="1"/>
    <col min="4134" max="4134" width="26.42578125" style="33" customWidth="1"/>
    <col min="4135" max="4135" width="24.28515625" style="33" customWidth="1"/>
    <col min="4136" max="4136" width="22.7109375" style="33" customWidth="1"/>
    <col min="4137" max="4137" width="53.7109375" style="33" customWidth="1"/>
    <col min="4138" max="4138" width="43.28515625" style="33" customWidth="1"/>
    <col min="4139" max="4139" width="32.42578125" style="33" customWidth="1"/>
    <col min="4140" max="4140" width="31.85546875" style="33" customWidth="1"/>
    <col min="4141" max="4141" width="48" style="33" customWidth="1"/>
    <col min="4142" max="4142" width="37.42578125" style="33" customWidth="1"/>
    <col min="4143" max="4143" width="38.42578125" style="33" customWidth="1"/>
    <col min="4144" max="4144" width="42.42578125" style="33" customWidth="1"/>
    <col min="4145" max="4145" width="48.7109375" style="33" customWidth="1"/>
    <col min="4146" max="4148" width="63.42578125" style="33" customWidth="1"/>
    <col min="4149" max="4352" width="11.42578125" style="33"/>
    <col min="4353" max="4353" width="0" style="33" hidden="1" customWidth="1"/>
    <col min="4354" max="4354" width="2.5703125" style="33" customWidth="1"/>
    <col min="4355" max="4355" width="24.85546875" style="33" customWidth="1"/>
    <col min="4356" max="4356" width="17.85546875" style="33" customWidth="1"/>
    <col min="4357" max="4357" width="19.85546875" style="33" customWidth="1"/>
    <col min="4358" max="4358" width="71.140625" style="33" customWidth="1"/>
    <col min="4359" max="4359" width="30" style="33" customWidth="1"/>
    <col min="4360" max="4360" width="26.7109375" style="33" customWidth="1"/>
    <col min="4361" max="4361" width="28.140625" style="33" customWidth="1"/>
    <col min="4362" max="4362" width="0" style="33" hidden="1" customWidth="1"/>
    <col min="4363" max="4363" width="35.7109375" style="33" customWidth="1"/>
    <col min="4364" max="4364" width="0" style="33" hidden="1" customWidth="1"/>
    <col min="4365" max="4365" width="46.42578125" style="33" customWidth="1"/>
    <col min="4366" max="4366" width="0" style="33" hidden="1" customWidth="1"/>
    <col min="4367" max="4367" width="53.7109375" style="33" customWidth="1"/>
    <col min="4368" max="4368" width="0" style="33" hidden="1" customWidth="1"/>
    <col min="4369" max="4369" width="40.28515625" style="33" customWidth="1"/>
    <col min="4370" max="4370" width="0" style="33" hidden="1" customWidth="1"/>
    <col min="4371" max="4371" width="43.42578125" style="33" customWidth="1"/>
    <col min="4372" max="4372" width="0" style="33" hidden="1" customWidth="1"/>
    <col min="4373" max="4373" width="39.28515625" style="33" customWidth="1"/>
    <col min="4374" max="4374" width="0" style="33" hidden="1" customWidth="1"/>
    <col min="4375" max="4375" width="22.42578125" style="33" customWidth="1"/>
    <col min="4376" max="4376" width="27.7109375" style="33" customWidth="1"/>
    <col min="4377" max="4377" width="26.7109375" style="33" customWidth="1"/>
    <col min="4378" max="4378" width="30.140625" style="33" customWidth="1"/>
    <col min="4379" max="4379" width="24.42578125" style="33" customWidth="1"/>
    <col min="4380" max="4380" width="30.42578125" style="33" customWidth="1"/>
    <col min="4381" max="4381" width="30.85546875" style="33" customWidth="1"/>
    <col min="4382" max="4382" width="30.7109375" style="33" customWidth="1"/>
    <col min="4383" max="4383" width="32" style="33" customWidth="1"/>
    <col min="4384" max="4384" width="29.85546875" style="33" customWidth="1"/>
    <col min="4385" max="4385" width="0" style="33" hidden="1" customWidth="1"/>
    <col min="4386" max="4386" width="27.7109375" style="33" customWidth="1"/>
    <col min="4387" max="4387" width="25.42578125" style="33" customWidth="1"/>
    <col min="4388" max="4388" width="0" style="33" hidden="1" customWidth="1"/>
    <col min="4389" max="4389" width="27.28515625" style="33" customWidth="1"/>
    <col min="4390" max="4390" width="26.42578125" style="33" customWidth="1"/>
    <col min="4391" max="4391" width="24.28515625" style="33" customWidth="1"/>
    <col min="4392" max="4392" width="22.7109375" style="33" customWidth="1"/>
    <col min="4393" max="4393" width="53.7109375" style="33" customWidth="1"/>
    <col min="4394" max="4394" width="43.28515625" style="33" customWidth="1"/>
    <col min="4395" max="4395" width="32.42578125" style="33" customWidth="1"/>
    <col min="4396" max="4396" width="31.85546875" style="33" customWidth="1"/>
    <col min="4397" max="4397" width="48" style="33" customWidth="1"/>
    <col min="4398" max="4398" width="37.42578125" style="33" customWidth="1"/>
    <col min="4399" max="4399" width="38.42578125" style="33" customWidth="1"/>
    <col min="4400" max="4400" width="42.42578125" style="33" customWidth="1"/>
    <col min="4401" max="4401" width="48.7109375" style="33" customWidth="1"/>
    <col min="4402" max="4404" width="63.42578125" style="33" customWidth="1"/>
    <col min="4405" max="4608" width="11.42578125" style="33"/>
    <col min="4609" max="4609" width="0" style="33" hidden="1" customWidth="1"/>
    <col min="4610" max="4610" width="2.5703125" style="33" customWidth="1"/>
    <col min="4611" max="4611" width="24.85546875" style="33" customWidth="1"/>
    <col min="4612" max="4612" width="17.85546875" style="33" customWidth="1"/>
    <col min="4613" max="4613" width="19.85546875" style="33" customWidth="1"/>
    <col min="4614" max="4614" width="71.140625" style="33" customWidth="1"/>
    <col min="4615" max="4615" width="30" style="33" customWidth="1"/>
    <col min="4616" max="4616" width="26.7109375" style="33" customWidth="1"/>
    <col min="4617" max="4617" width="28.140625" style="33" customWidth="1"/>
    <col min="4618" max="4618" width="0" style="33" hidden="1" customWidth="1"/>
    <col min="4619" max="4619" width="35.7109375" style="33" customWidth="1"/>
    <col min="4620" max="4620" width="0" style="33" hidden="1" customWidth="1"/>
    <col min="4621" max="4621" width="46.42578125" style="33" customWidth="1"/>
    <col min="4622" max="4622" width="0" style="33" hidden="1" customWidth="1"/>
    <col min="4623" max="4623" width="53.7109375" style="33" customWidth="1"/>
    <col min="4624" max="4624" width="0" style="33" hidden="1" customWidth="1"/>
    <col min="4625" max="4625" width="40.28515625" style="33" customWidth="1"/>
    <col min="4626" max="4626" width="0" style="33" hidden="1" customWidth="1"/>
    <col min="4627" max="4627" width="43.42578125" style="33" customWidth="1"/>
    <col min="4628" max="4628" width="0" style="33" hidden="1" customWidth="1"/>
    <col min="4629" max="4629" width="39.28515625" style="33" customWidth="1"/>
    <col min="4630" max="4630" width="0" style="33" hidden="1" customWidth="1"/>
    <col min="4631" max="4631" width="22.42578125" style="33" customWidth="1"/>
    <col min="4632" max="4632" width="27.7109375" style="33" customWidth="1"/>
    <col min="4633" max="4633" width="26.7109375" style="33" customWidth="1"/>
    <col min="4634" max="4634" width="30.140625" style="33" customWidth="1"/>
    <col min="4635" max="4635" width="24.42578125" style="33" customWidth="1"/>
    <col min="4636" max="4636" width="30.42578125" style="33" customWidth="1"/>
    <col min="4637" max="4637" width="30.85546875" style="33" customWidth="1"/>
    <col min="4638" max="4638" width="30.7109375" style="33" customWidth="1"/>
    <col min="4639" max="4639" width="32" style="33" customWidth="1"/>
    <col min="4640" max="4640" width="29.85546875" style="33" customWidth="1"/>
    <col min="4641" max="4641" width="0" style="33" hidden="1" customWidth="1"/>
    <col min="4642" max="4642" width="27.7109375" style="33" customWidth="1"/>
    <col min="4643" max="4643" width="25.42578125" style="33" customWidth="1"/>
    <col min="4644" max="4644" width="0" style="33" hidden="1" customWidth="1"/>
    <col min="4645" max="4645" width="27.28515625" style="33" customWidth="1"/>
    <col min="4646" max="4646" width="26.42578125" style="33" customWidth="1"/>
    <col min="4647" max="4647" width="24.28515625" style="33" customWidth="1"/>
    <col min="4648" max="4648" width="22.7109375" style="33" customWidth="1"/>
    <col min="4649" max="4649" width="53.7109375" style="33" customWidth="1"/>
    <col min="4650" max="4650" width="43.28515625" style="33" customWidth="1"/>
    <col min="4651" max="4651" width="32.42578125" style="33" customWidth="1"/>
    <col min="4652" max="4652" width="31.85546875" style="33" customWidth="1"/>
    <col min="4653" max="4653" width="48" style="33" customWidth="1"/>
    <col min="4654" max="4654" width="37.42578125" style="33" customWidth="1"/>
    <col min="4655" max="4655" width="38.42578125" style="33" customWidth="1"/>
    <col min="4656" max="4656" width="42.42578125" style="33" customWidth="1"/>
    <col min="4657" max="4657" width="48.7109375" style="33" customWidth="1"/>
    <col min="4658" max="4660" width="63.42578125" style="33" customWidth="1"/>
    <col min="4661" max="4864" width="11.42578125" style="33"/>
    <col min="4865" max="4865" width="0" style="33" hidden="1" customWidth="1"/>
    <col min="4866" max="4866" width="2.5703125" style="33" customWidth="1"/>
    <col min="4867" max="4867" width="24.85546875" style="33" customWidth="1"/>
    <col min="4868" max="4868" width="17.85546875" style="33" customWidth="1"/>
    <col min="4869" max="4869" width="19.85546875" style="33" customWidth="1"/>
    <col min="4870" max="4870" width="71.140625" style="33" customWidth="1"/>
    <col min="4871" max="4871" width="30" style="33" customWidth="1"/>
    <col min="4872" max="4872" width="26.7109375" style="33" customWidth="1"/>
    <col min="4873" max="4873" width="28.140625" style="33" customWidth="1"/>
    <col min="4874" max="4874" width="0" style="33" hidden="1" customWidth="1"/>
    <col min="4875" max="4875" width="35.7109375" style="33" customWidth="1"/>
    <col min="4876" max="4876" width="0" style="33" hidden="1" customWidth="1"/>
    <col min="4877" max="4877" width="46.42578125" style="33" customWidth="1"/>
    <col min="4878" max="4878" width="0" style="33" hidden="1" customWidth="1"/>
    <col min="4879" max="4879" width="53.7109375" style="33" customWidth="1"/>
    <col min="4880" max="4880" width="0" style="33" hidden="1" customWidth="1"/>
    <col min="4881" max="4881" width="40.28515625" style="33" customWidth="1"/>
    <col min="4882" max="4882" width="0" style="33" hidden="1" customWidth="1"/>
    <col min="4883" max="4883" width="43.42578125" style="33" customWidth="1"/>
    <col min="4884" max="4884" width="0" style="33" hidden="1" customWidth="1"/>
    <col min="4885" max="4885" width="39.28515625" style="33" customWidth="1"/>
    <col min="4886" max="4886" width="0" style="33" hidden="1" customWidth="1"/>
    <col min="4887" max="4887" width="22.42578125" style="33" customWidth="1"/>
    <col min="4888" max="4888" width="27.7109375" style="33" customWidth="1"/>
    <col min="4889" max="4889" width="26.7109375" style="33" customWidth="1"/>
    <col min="4890" max="4890" width="30.140625" style="33" customWidth="1"/>
    <col min="4891" max="4891" width="24.42578125" style="33" customWidth="1"/>
    <col min="4892" max="4892" width="30.42578125" style="33" customWidth="1"/>
    <col min="4893" max="4893" width="30.85546875" style="33" customWidth="1"/>
    <col min="4894" max="4894" width="30.7109375" style="33" customWidth="1"/>
    <col min="4895" max="4895" width="32" style="33" customWidth="1"/>
    <col min="4896" max="4896" width="29.85546875" style="33" customWidth="1"/>
    <col min="4897" max="4897" width="0" style="33" hidden="1" customWidth="1"/>
    <col min="4898" max="4898" width="27.7109375" style="33" customWidth="1"/>
    <col min="4899" max="4899" width="25.42578125" style="33" customWidth="1"/>
    <col min="4900" max="4900" width="0" style="33" hidden="1" customWidth="1"/>
    <col min="4901" max="4901" width="27.28515625" style="33" customWidth="1"/>
    <col min="4902" max="4902" width="26.42578125" style="33" customWidth="1"/>
    <col min="4903" max="4903" width="24.28515625" style="33" customWidth="1"/>
    <col min="4904" max="4904" width="22.7109375" style="33" customWidth="1"/>
    <col min="4905" max="4905" width="53.7109375" style="33" customWidth="1"/>
    <col min="4906" max="4906" width="43.28515625" style="33" customWidth="1"/>
    <col min="4907" max="4907" width="32.42578125" style="33" customWidth="1"/>
    <col min="4908" max="4908" width="31.85546875" style="33" customWidth="1"/>
    <col min="4909" max="4909" width="48" style="33" customWidth="1"/>
    <col min="4910" max="4910" width="37.42578125" style="33" customWidth="1"/>
    <col min="4911" max="4911" width="38.42578125" style="33" customWidth="1"/>
    <col min="4912" max="4912" width="42.42578125" style="33" customWidth="1"/>
    <col min="4913" max="4913" width="48.7109375" style="33" customWidth="1"/>
    <col min="4914" max="4916" width="63.42578125" style="33" customWidth="1"/>
    <col min="4917" max="5120" width="11.42578125" style="33"/>
    <col min="5121" max="5121" width="0" style="33" hidden="1" customWidth="1"/>
    <col min="5122" max="5122" width="2.5703125" style="33" customWidth="1"/>
    <col min="5123" max="5123" width="24.85546875" style="33" customWidth="1"/>
    <col min="5124" max="5124" width="17.85546875" style="33" customWidth="1"/>
    <col min="5125" max="5125" width="19.85546875" style="33" customWidth="1"/>
    <col min="5126" max="5126" width="71.140625" style="33" customWidth="1"/>
    <col min="5127" max="5127" width="30" style="33" customWidth="1"/>
    <col min="5128" max="5128" width="26.7109375" style="33" customWidth="1"/>
    <col min="5129" max="5129" width="28.140625" style="33" customWidth="1"/>
    <col min="5130" max="5130" width="0" style="33" hidden="1" customWidth="1"/>
    <col min="5131" max="5131" width="35.7109375" style="33" customWidth="1"/>
    <col min="5132" max="5132" width="0" style="33" hidden="1" customWidth="1"/>
    <col min="5133" max="5133" width="46.42578125" style="33" customWidth="1"/>
    <col min="5134" max="5134" width="0" style="33" hidden="1" customWidth="1"/>
    <col min="5135" max="5135" width="53.7109375" style="33" customWidth="1"/>
    <col min="5136" max="5136" width="0" style="33" hidden="1" customWidth="1"/>
    <col min="5137" max="5137" width="40.28515625" style="33" customWidth="1"/>
    <col min="5138" max="5138" width="0" style="33" hidden="1" customWidth="1"/>
    <col min="5139" max="5139" width="43.42578125" style="33" customWidth="1"/>
    <col min="5140" max="5140" width="0" style="33" hidden="1" customWidth="1"/>
    <col min="5141" max="5141" width="39.28515625" style="33" customWidth="1"/>
    <col min="5142" max="5142" width="0" style="33" hidden="1" customWidth="1"/>
    <col min="5143" max="5143" width="22.42578125" style="33" customWidth="1"/>
    <col min="5144" max="5144" width="27.7109375" style="33" customWidth="1"/>
    <col min="5145" max="5145" width="26.7109375" style="33" customWidth="1"/>
    <col min="5146" max="5146" width="30.140625" style="33" customWidth="1"/>
    <col min="5147" max="5147" width="24.42578125" style="33" customWidth="1"/>
    <col min="5148" max="5148" width="30.42578125" style="33" customWidth="1"/>
    <col min="5149" max="5149" width="30.85546875" style="33" customWidth="1"/>
    <col min="5150" max="5150" width="30.7109375" style="33" customWidth="1"/>
    <col min="5151" max="5151" width="32" style="33" customWidth="1"/>
    <col min="5152" max="5152" width="29.85546875" style="33" customWidth="1"/>
    <col min="5153" max="5153" width="0" style="33" hidden="1" customWidth="1"/>
    <col min="5154" max="5154" width="27.7109375" style="33" customWidth="1"/>
    <col min="5155" max="5155" width="25.42578125" style="33" customWidth="1"/>
    <col min="5156" max="5156" width="0" style="33" hidden="1" customWidth="1"/>
    <col min="5157" max="5157" width="27.28515625" style="33" customWidth="1"/>
    <col min="5158" max="5158" width="26.42578125" style="33" customWidth="1"/>
    <col min="5159" max="5159" width="24.28515625" style="33" customWidth="1"/>
    <col min="5160" max="5160" width="22.7109375" style="33" customWidth="1"/>
    <col min="5161" max="5161" width="53.7109375" style="33" customWidth="1"/>
    <col min="5162" max="5162" width="43.28515625" style="33" customWidth="1"/>
    <col min="5163" max="5163" width="32.42578125" style="33" customWidth="1"/>
    <col min="5164" max="5164" width="31.85546875" style="33" customWidth="1"/>
    <col min="5165" max="5165" width="48" style="33" customWidth="1"/>
    <col min="5166" max="5166" width="37.42578125" style="33" customWidth="1"/>
    <col min="5167" max="5167" width="38.42578125" style="33" customWidth="1"/>
    <col min="5168" max="5168" width="42.42578125" style="33" customWidth="1"/>
    <col min="5169" max="5169" width="48.7109375" style="33" customWidth="1"/>
    <col min="5170" max="5172" width="63.42578125" style="33" customWidth="1"/>
    <col min="5173" max="5376" width="11.42578125" style="33"/>
    <col min="5377" max="5377" width="0" style="33" hidden="1" customWidth="1"/>
    <col min="5378" max="5378" width="2.5703125" style="33" customWidth="1"/>
    <col min="5379" max="5379" width="24.85546875" style="33" customWidth="1"/>
    <col min="5380" max="5380" width="17.85546875" style="33" customWidth="1"/>
    <col min="5381" max="5381" width="19.85546875" style="33" customWidth="1"/>
    <col min="5382" max="5382" width="71.140625" style="33" customWidth="1"/>
    <col min="5383" max="5383" width="30" style="33" customWidth="1"/>
    <col min="5384" max="5384" width="26.7109375" style="33" customWidth="1"/>
    <col min="5385" max="5385" width="28.140625" style="33" customWidth="1"/>
    <col min="5386" max="5386" width="0" style="33" hidden="1" customWidth="1"/>
    <col min="5387" max="5387" width="35.7109375" style="33" customWidth="1"/>
    <col min="5388" max="5388" width="0" style="33" hidden="1" customWidth="1"/>
    <col min="5389" max="5389" width="46.42578125" style="33" customWidth="1"/>
    <col min="5390" max="5390" width="0" style="33" hidden="1" customWidth="1"/>
    <col min="5391" max="5391" width="53.7109375" style="33" customWidth="1"/>
    <col min="5392" max="5392" width="0" style="33" hidden="1" customWidth="1"/>
    <col min="5393" max="5393" width="40.28515625" style="33" customWidth="1"/>
    <col min="5394" max="5394" width="0" style="33" hidden="1" customWidth="1"/>
    <col min="5395" max="5395" width="43.42578125" style="33" customWidth="1"/>
    <col min="5396" max="5396" width="0" style="33" hidden="1" customWidth="1"/>
    <col min="5397" max="5397" width="39.28515625" style="33" customWidth="1"/>
    <col min="5398" max="5398" width="0" style="33" hidden="1" customWidth="1"/>
    <col min="5399" max="5399" width="22.42578125" style="33" customWidth="1"/>
    <col min="5400" max="5400" width="27.7109375" style="33" customWidth="1"/>
    <col min="5401" max="5401" width="26.7109375" style="33" customWidth="1"/>
    <col min="5402" max="5402" width="30.140625" style="33" customWidth="1"/>
    <col min="5403" max="5403" width="24.42578125" style="33" customWidth="1"/>
    <col min="5404" max="5404" width="30.42578125" style="33" customWidth="1"/>
    <col min="5405" max="5405" width="30.85546875" style="33" customWidth="1"/>
    <col min="5406" max="5406" width="30.7109375" style="33" customWidth="1"/>
    <col min="5407" max="5407" width="32" style="33" customWidth="1"/>
    <col min="5408" max="5408" width="29.85546875" style="33" customWidth="1"/>
    <col min="5409" max="5409" width="0" style="33" hidden="1" customWidth="1"/>
    <col min="5410" max="5410" width="27.7109375" style="33" customWidth="1"/>
    <col min="5411" max="5411" width="25.42578125" style="33" customWidth="1"/>
    <col min="5412" max="5412" width="0" style="33" hidden="1" customWidth="1"/>
    <col min="5413" max="5413" width="27.28515625" style="33" customWidth="1"/>
    <col min="5414" max="5414" width="26.42578125" style="33" customWidth="1"/>
    <col min="5415" max="5415" width="24.28515625" style="33" customWidth="1"/>
    <col min="5416" max="5416" width="22.7109375" style="33" customWidth="1"/>
    <col min="5417" max="5417" width="53.7109375" style="33" customWidth="1"/>
    <col min="5418" max="5418" width="43.28515625" style="33" customWidth="1"/>
    <col min="5419" max="5419" width="32.42578125" style="33" customWidth="1"/>
    <col min="5420" max="5420" width="31.85546875" style="33" customWidth="1"/>
    <col min="5421" max="5421" width="48" style="33" customWidth="1"/>
    <col min="5422" max="5422" width="37.42578125" style="33" customWidth="1"/>
    <col min="5423" max="5423" width="38.42578125" style="33" customWidth="1"/>
    <col min="5424" max="5424" width="42.42578125" style="33" customWidth="1"/>
    <col min="5425" max="5425" width="48.7109375" style="33" customWidth="1"/>
    <col min="5426" max="5428" width="63.42578125" style="33" customWidth="1"/>
    <col min="5429" max="5632" width="11.42578125" style="33"/>
    <col min="5633" max="5633" width="0" style="33" hidden="1" customWidth="1"/>
    <col min="5634" max="5634" width="2.5703125" style="33" customWidth="1"/>
    <col min="5635" max="5635" width="24.85546875" style="33" customWidth="1"/>
    <col min="5636" max="5636" width="17.85546875" style="33" customWidth="1"/>
    <col min="5637" max="5637" width="19.85546875" style="33" customWidth="1"/>
    <col min="5638" max="5638" width="71.140625" style="33" customWidth="1"/>
    <col min="5639" max="5639" width="30" style="33" customWidth="1"/>
    <col min="5640" max="5640" width="26.7109375" style="33" customWidth="1"/>
    <col min="5641" max="5641" width="28.140625" style="33" customWidth="1"/>
    <col min="5642" max="5642" width="0" style="33" hidden="1" customWidth="1"/>
    <col min="5643" max="5643" width="35.7109375" style="33" customWidth="1"/>
    <col min="5644" max="5644" width="0" style="33" hidden="1" customWidth="1"/>
    <col min="5645" max="5645" width="46.42578125" style="33" customWidth="1"/>
    <col min="5646" max="5646" width="0" style="33" hidden="1" customWidth="1"/>
    <col min="5647" max="5647" width="53.7109375" style="33" customWidth="1"/>
    <col min="5648" max="5648" width="0" style="33" hidden="1" customWidth="1"/>
    <col min="5649" max="5649" width="40.28515625" style="33" customWidth="1"/>
    <col min="5650" max="5650" width="0" style="33" hidden="1" customWidth="1"/>
    <col min="5651" max="5651" width="43.42578125" style="33" customWidth="1"/>
    <col min="5652" max="5652" width="0" style="33" hidden="1" customWidth="1"/>
    <col min="5653" max="5653" width="39.28515625" style="33" customWidth="1"/>
    <col min="5654" max="5654" width="0" style="33" hidden="1" customWidth="1"/>
    <col min="5655" max="5655" width="22.42578125" style="33" customWidth="1"/>
    <col min="5656" max="5656" width="27.7109375" style="33" customWidth="1"/>
    <col min="5657" max="5657" width="26.7109375" style="33" customWidth="1"/>
    <col min="5658" max="5658" width="30.140625" style="33" customWidth="1"/>
    <col min="5659" max="5659" width="24.42578125" style="33" customWidth="1"/>
    <col min="5660" max="5660" width="30.42578125" style="33" customWidth="1"/>
    <col min="5661" max="5661" width="30.85546875" style="33" customWidth="1"/>
    <col min="5662" max="5662" width="30.7109375" style="33" customWidth="1"/>
    <col min="5663" max="5663" width="32" style="33" customWidth="1"/>
    <col min="5664" max="5664" width="29.85546875" style="33" customWidth="1"/>
    <col min="5665" max="5665" width="0" style="33" hidden="1" customWidth="1"/>
    <col min="5666" max="5666" width="27.7109375" style="33" customWidth="1"/>
    <col min="5667" max="5667" width="25.42578125" style="33" customWidth="1"/>
    <col min="5668" max="5668" width="0" style="33" hidden="1" customWidth="1"/>
    <col min="5669" max="5669" width="27.28515625" style="33" customWidth="1"/>
    <col min="5670" max="5670" width="26.42578125" style="33" customWidth="1"/>
    <col min="5671" max="5671" width="24.28515625" style="33" customWidth="1"/>
    <col min="5672" max="5672" width="22.7109375" style="33" customWidth="1"/>
    <col min="5673" max="5673" width="53.7109375" style="33" customWidth="1"/>
    <col min="5674" max="5674" width="43.28515625" style="33" customWidth="1"/>
    <col min="5675" max="5675" width="32.42578125" style="33" customWidth="1"/>
    <col min="5676" max="5676" width="31.85546875" style="33" customWidth="1"/>
    <col min="5677" max="5677" width="48" style="33" customWidth="1"/>
    <col min="5678" max="5678" width="37.42578125" style="33" customWidth="1"/>
    <col min="5679" max="5679" width="38.42578125" style="33" customWidth="1"/>
    <col min="5680" max="5680" width="42.42578125" style="33" customWidth="1"/>
    <col min="5681" max="5681" width="48.7109375" style="33" customWidth="1"/>
    <col min="5682" max="5684" width="63.42578125" style="33" customWidth="1"/>
    <col min="5685" max="5888" width="11.42578125" style="33"/>
    <col min="5889" max="5889" width="0" style="33" hidden="1" customWidth="1"/>
    <col min="5890" max="5890" width="2.5703125" style="33" customWidth="1"/>
    <col min="5891" max="5891" width="24.85546875" style="33" customWidth="1"/>
    <col min="5892" max="5892" width="17.85546875" style="33" customWidth="1"/>
    <col min="5893" max="5893" width="19.85546875" style="33" customWidth="1"/>
    <col min="5894" max="5894" width="71.140625" style="33" customWidth="1"/>
    <col min="5895" max="5895" width="30" style="33" customWidth="1"/>
    <col min="5896" max="5896" width="26.7109375" style="33" customWidth="1"/>
    <col min="5897" max="5897" width="28.140625" style="33" customWidth="1"/>
    <col min="5898" max="5898" width="0" style="33" hidden="1" customWidth="1"/>
    <col min="5899" max="5899" width="35.7109375" style="33" customWidth="1"/>
    <col min="5900" max="5900" width="0" style="33" hidden="1" customWidth="1"/>
    <col min="5901" max="5901" width="46.42578125" style="33" customWidth="1"/>
    <col min="5902" max="5902" width="0" style="33" hidden="1" customWidth="1"/>
    <col min="5903" max="5903" width="53.7109375" style="33" customWidth="1"/>
    <col min="5904" max="5904" width="0" style="33" hidden="1" customWidth="1"/>
    <col min="5905" max="5905" width="40.28515625" style="33" customWidth="1"/>
    <col min="5906" max="5906" width="0" style="33" hidden="1" customWidth="1"/>
    <col min="5907" max="5907" width="43.42578125" style="33" customWidth="1"/>
    <col min="5908" max="5908" width="0" style="33" hidden="1" customWidth="1"/>
    <col min="5909" max="5909" width="39.28515625" style="33" customWidth="1"/>
    <col min="5910" max="5910" width="0" style="33" hidden="1" customWidth="1"/>
    <col min="5911" max="5911" width="22.42578125" style="33" customWidth="1"/>
    <col min="5912" max="5912" width="27.7109375" style="33" customWidth="1"/>
    <col min="5913" max="5913" width="26.7109375" style="33" customWidth="1"/>
    <col min="5914" max="5914" width="30.140625" style="33" customWidth="1"/>
    <col min="5915" max="5915" width="24.42578125" style="33" customWidth="1"/>
    <col min="5916" max="5916" width="30.42578125" style="33" customWidth="1"/>
    <col min="5917" max="5917" width="30.85546875" style="33" customWidth="1"/>
    <col min="5918" max="5918" width="30.7109375" style="33" customWidth="1"/>
    <col min="5919" max="5919" width="32" style="33" customWidth="1"/>
    <col min="5920" max="5920" width="29.85546875" style="33" customWidth="1"/>
    <col min="5921" max="5921" width="0" style="33" hidden="1" customWidth="1"/>
    <col min="5922" max="5922" width="27.7109375" style="33" customWidth="1"/>
    <col min="5923" max="5923" width="25.42578125" style="33" customWidth="1"/>
    <col min="5924" max="5924" width="0" style="33" hidden="1" customWidth="1"/>
    <col min="5925" max="5925" width="27.28515625" style="33" customWidth="1"/>
    <col min="5926" max="5926" width="26.42578125" style="33" customWidth="1"/>
    <col min="5927" max="5927" width="24.28515625" style="33" customWidth="1"/>
    <col min="5928" max="5928" width="22.7109375" style="33" customWidth="1"/>
    <col min="5929" max="5929" width="53.7109375" style="33" customWidth="1"/>
    <col min="5930" max="5930" width="43.28515625" style="33" customWidth="1"/>
    <col min="5931" max="5931" width="32.42578125" style="33" customWidth="1"/>
    <col min="5932" max="5932" width="31.85546875" style="33" customWidth="1"/>
    <col min="5933" max="5933" width="48" style="33" customWidth="1"/>
    <col min="5934" max="5934" width="37.42578125" style="33" customWidth="1"/>
    <col min="5935" max="5935" width="38.42578125" style="33" customWidth="1"/>
    <col min="5936" max="5936" width="42.42578125" style="33" customWidth="1"/>
    <col min="5937" max="5937" width="48.7109375" style="33" customWidth="1"/>
    <col min="5938" max="5940" width="63.42578125" style="33" customWidth="1"/>
    <col min="5941" max="6144" width="11.42578125" style="33"/>
    <col min="6145" max="6145" width="0" style="33" hidden="1" customWidth="1"/>
    <col min="6146" max="6146" width="2.5703125" style="33" customWidth="1"/>
    <col min="6147" max="6147" width="24.85546875" style="33" customWidth="1"/>
    <col min="6148" max="6148" width="17.85546875" style="33" customWidth="1"/>
    <col min="6149" max="6149" width="19.85546875" style="33" customWidth="1"/>
    <col min="6150" max="6150" width="71.140625" style="33" customWidth="1"/>
    <col min="6151" max="6151" width="30" style="33" customWidth="1"/>
    <col min="6152" max="6152" width="26.7109375" style="33" customWidth="1"/>
    <col min="6153" max="6153" width="28.140625" style="33" customWidth="1"/>
    <col min="6154" max="6154" width="0" style="33" hidden="1" customWidth="1"/>
    <col min="6155" max="6155" width="35.7109375" style="33" customWidth="1"/>
    <col min="6156" max="6156" width="0" style="33" hidden="1" customWidth="1"/>
    <col min="6157" max="6157" width="46.42578125" style="33" customWidth="1"/>
    <col min="6158" max="6158" width="0" style="33" hidden="1" customWidth="1"/>
    <col min="6159" max="6159" width="53.7109375" style="33" customWidth="1"/>
    <col min="6160" max="6160" width="0" style="33" hidden="1" customWidth="1"/>
    <col min="6161" max="6161" width="40.28515625" style="33" customWidth="1"/>
    <col min="6162" max="6162" width="0" style="33" hidden="1" customWidth="1"/>
    <col min="6163" max="6163" width="43.42578125" style="33" customWidth="1"/>
    <col min="6164" max="6164" width="0" style="33" hidden="1" customWidth="1"/>
    <col min="6165" max="6165" width="39.28515625" style="33" customWidth="1"/>
    <col min="6166" max="6166" width="0" style="33" hidden="1" customWidth="1"/>
    <col min="6167" max="6167" width="22.42578125" style="33" customWidth="1"/>
    <col min="6168" max="6168" width="27.7109375" style="33" customWidth="1"/>
    <col min="6169" max="6169" width="26.7109375" style="33" customWidth="1"/>
    <col min="6170" max="6170" width="30.140625" style="33" customWidth="1"/>
    <col min="6171" max="6171" width="24.42578125" style="33" customWidth="1"/>
    <col min="6172" max="6172" width="30.42578125" style="33" customWidth="1"/>
    <col min="6173" max="6173" width="30.85546875" style="33" customWidth="1"/>
    <col min="6174" max="6174" width="30.7109375" style="33" customWidth="1"/>
    <col min="6175" max="6175" width="32" style="33" customWidth="1"/>
    <col min="6176" max="6176" width="29.85546875" style="33" customWidth="1"/>
    <col min="6177" max="6177" width="0" style="33" hidden="1" customWidth="1"/>
    <col min="6178" max="6178" width="27.7109375" style="33" customWidth="1"/>
    <col min="6179" max="6179" width="25.42578125" style="33" customWidth="1"/>
    <col min="6180" max="6180" width="0" style="33" hidden="1" customWidth="1"/>
    <col min="6181" max="6181" width="27.28515625" style="33" customWidth="1"/>
    <col min="6182" max="6182" width="26.42578125" style="33" customWidth="1"/>
    <col min="6183" max="6183" width="24.28515625" style="33" customWidth="1"/>
    <col min="6184" max="6184" width="22.7109375" style="33" customWidth="1"/>
    <col min="6185" max="6185" width="53.7109375" style="33" customWidth="1"/>
    <col min="6186" max="6186" width="43.28515625" style="33" customWidth="1"/>
    <col min="6187" max="6187" width="32.42578125" style="33" customWidth="1"/>
    <col min="6188" max="6188" width="31.85546875" style="33" customWidth="1"/>
    <col min="6189" max="6189" width="48" style="33" customWidth="1"/>
    <col min="6190" max="6190" width="37.42578125" style="33" customWidth="1"/>
    <col min="6191" max="6191" width="38.42578125" style="33" customWidth="1"/>
    <col min="6192" max="6192" width="42.42578125" style="33" customWidth="1"/>
    <col min="6193" max="6193" width="48.7109375" style="33" customWidth="1"/>
    <col min="6194" max="6196" width="63.42578125" style="33" customWidth="1"/>
    <col min="6197" max="6400" width="11.42578125" style="33"/>
    <col min="6401" max="6401" width="0" style="33" hidden="1" customWidth="1"/>
    <col min="6402" max="6402" width="2.5703125" style="33" customWidth="1"/>
    <col min="6403" max="6403" width="24.85546875" style="33" customWidth="1"/>
    <col min="6404" max="6404" width="17.85546875" style="33" customWidth="1"/>
    <col min="6405" max="6405" width="19.85546875" style="33" customWidth="1"/>
    <col min="6406" max="6406" width="71.140625" style="33" customWidth="1"/>
    <col min="6407" max="6407" width="30" style="33" customWidth="1"/>
    <col min="6408" max="6408" width="26.7109375" style="33" customWidth="1"/>
    <col min="6409" max="6409" width="28.140625" style="33" customWidth="1"/>
    <col min="6410" max="6410" width="0" style="33" hidden="1" customWidth="1"/>
    <col min="6411" max="6411" width="35.7109375" style="33" customWidth="1"/>
    <col min="6412" max="6412" width="0" style="33" hidden="1" customWidth="1"/>
    <col min="6413" max="6413" width="46.42578125" style="33" customWidth="1"/>
    <col min="6414" max="6414" width="0" style="33" hidden="1" customWidth="1"/>
    <col min="6415" max="6415" width="53.7109375" style="33" customWidth="1"/>
    <col min="6416" max="6416" width="0" style="33" hidden="1" customWidth="1"/>
    <col min="6417" max="6417" width="40.28515625" style="33" customWidth="1"/>
    <col min="6418" max="6418" width="0" style="33" hidden="1" customWidth="1"/>
    <col min="6419" max="6419" width="43.42578125" style="33" customWidth="1"/>
    <col min="6420" max="6420" width="0" style="33" hidden="1" customWidth="1"/>
    <col min="6421" max="6421" width="39.28515625" style="33" customWidth="1"/>
    <col min="6422" max="6422" width="0" style="33" hidden="1" customWidth="1"/>
    <col min="6423" max="6423" width="22.42578125" style="33" customWidth="1"/>
    <col min="6424" max="6424" width="27.7109375" style="33" customWidth="1"/>
    <col min="6425" max="6425" width="26.7109375" style="33" customWidth="1"/>
    <col min="6426" max="6426" width="30.140625" style="33" customWidth="1"/>
    <col min="6427" max="6427" width="24.42578125" style="33" customWidth="1"/>
    <col min="6428" max="6428" width="30.42578125" style="33" customWidth="1"/>
    <col min="6429" max="6429" width="30.85546875" style="33" customWidth="1"/>
    <col min="6430" max="6430" width="30.7109375" style="33" customWidth="1"/>
    <col min="6431" max="6431" width="32" style="33" customWidth="1"/>
    <col min="6432" max="6432" width="29.85546875" style="33" customWidth="1"/>
    <col min="6433" max="6433" width="0" style="33" hidden="1" customWidth="1"/>
    <col min="6434" max="6434" width="27.7109375" style="33" customWidth="1"/>
    <col min="6435" max="6435" width="25.42578125" style="33" customWidth="1"/>
    <col min="6436" max="6436" width="0" style="33" hidden="1" customWidth="1"/>
    <col min="6437" max="6437" width="27.28515625" style="33" customWidth="1"/>
    <col min="6438" max="6438" width="26.42578125" style="33" customWidth="1"/>
    <col min="6439" max="6439" width="24.28515625" style="33" customWidth="1"/>
    <col min="6440" max="6440" width="22.7109375" style="33" customWidth="1"/>
    <col min="6441" max="6441" width="53.7109375" style="33" customWidth="1"/>
    <col min="6442" max="6442" width="43.28515625" style="33" customWidth="1"/>
    <col min="6443" max="6443" width="32.42578125" style="33" customWidth="1"/>
    <col min="6444" max="6444" width="31.85546875" style="33" customWidth="1"/>
    <col min="6445" max="6445" width="48" style="33" customWidth="1"/>
    <col min="6446" max="6446" width="37.42578125" style="33" customWidth="1"/>
    <col min="6447" max="6447" width="38.42578125" style="33" customWidth="1"/>
    <col min="6448" max="6448" width="42.42578125" style="33" customWidth="1"/>
    <col min="6449" max="6449" width="48.7109375" style="33" customWidth="1"/>
    <col min="6450" max="6452" width="63.42578125" style="33" customWidth="1"/>
    <col min="6453" max="6656" width="11.42578125" style="33"/>
    <col min="6657" max="6657" width="0" style="33" hidden="1" customWidth="1"/>
    <col min="6658" max="6658" width="2.5703125" style="33" customWidth="1"/>
    <col min="6659" max="6659" width="24.85546875" style="33" customWidth="1"/>
    <col min="6660" max="6660" width="17.85546875" style="33" customWidth="1"/>
    <col min="6661" max="6661" width="19.85546875" style="33" customWidth="1"/>
    <col min="6662" max="6662" width="71.140625" style="33" customWidth="1"/>
    <col min="6663" max="6663" width="30" style="33" customWidth="1"/>
    <col min="6664" max="6664" width="26.7109375" style="33" customWidth="1"/>
    <col min="6665" max="6665" width="28.140625" style="33" customWidth="1"/>
    <col min="6666" max="6666" width="0" style="33" hidden="1" customWidth="1"/>
    <col min="6667" max="6667" width="35.7109375" style="33" customWidth="1"/>
    <col min="6668" max="6668" width="0" style="33" hidden="1" customWidth="1"/>
    <col min="6669" max="6669" width="46.42578125" style="33" customWidth="1"/>
    <col min="6670" max="6670" width="0" style="33" hidden="1" customWidth="1"/>
    <col min="6671" max="6671" width="53.7109375" style="33" customWidth="1"/>
    <col min="6672" max="6672" width="0" style="33" hidden="1" customWidth="1"/>
    <col min="6673" max="6673" width="40.28515625" style="33" customWidth="1"/>
    <col min="6674" max="6674" width="0" style="33" hidden="1" customWidth="1"/>
    <col min="6675" max="6675" width="43.42578125" style="33" customWidth="1"/>
    <col min="6676" max="6676" width="0" style="33" hidden="1" customWidth="1"/>
    <col min="6677" max="6677" width="39.28515625" style="33" customWidth="1"/>
    <col min="6678" max="6678" width="0" style="33" hidden="1" customWidth="1"/>
    <col min="6679" max="6679" width="22.42578125" style="33" customWidth="1"/>
    <col min="6680" max="6680" width="27.7109375" style="33" customWidth="1"/>
    <col min="6681" max="6681" width="26.7109375" style="33" customWidth="1"/>
    <col min="6682" max="6682" width="30.140625" style="33" customWidth="1"/>
    <col min="6683" max="6683" width="24.42578125" style="33" customWidth="1"/>
    <col min="6684" max="6684" width="30.42578125" style="33" customWidth="1"/>
    <col min="6685" max="6685" width="30.85546875" style="33" customWidth="1"/>
    <col min="6686" max="6686" width="30.7109375" style="33" customWidth="1"/>
    <col min="6687" max="6687" width="32" style="33" customWidth="1"/>
    <col min="6688" max="6688" width="29.85546875" style="33" customWidth="1"/>
    <col min="6689" max="6689" width="0" style="33" hidden="1" customWidth="1"/>
    <col min="6690" max="6690" width="27.7109375" style="33" customWidth="1"/>
    <col min="6691" max="6691" width="25.42578125" style="33" customWidth="1"/>
    <col min="6692" max="6692" width="0" style="33" hidden="1" customWidth="1"/>
    <col min="6693" max="6693" width="27.28515625" style="33" customWidth="1"/>
    <col min="6694" max="6694" width="26.42578125" style="33" customWidth="1"/>
    <col min="6695" max="6695" width="24.28515625" style="33" customWidth="1"/>
    <col min="6696" max="6696" width="22.7109375" style="33" customWidth="1"/>
    <col min="6697" max="6697" width="53.7109375" style="33" customWidth="1"/>
    <col min="6698" max="6698" width="43.28515625" style="33" customWidth="1"/>
    <col min="6699" max="6699" width="32.42578125" style="33" customWidth="1"/>
    <col min="6700" max="6700" width="31.85546875" style="33" customWidth="1"/>
    <col min="6701" max="6701" width="48" style="33" customWidth="1"/>
    <col min="6702" max="6702" width="37.42578125" style="33" customWidth="1"/>
    <col min="6703" max="6703" width="38.42578125" style="33" customWidth="1"/>
    <col min="6704" max="6704" width="42.42578125" style="33" customWidth="1"/>
    <col min="6705" max="6705" width="48.7109375" style="33" customWidth="1"/>
    <col min="6706" max="6708" width="63.42578125" style="33" customWidth="1"/>
    <col min="6709" max="6912" width="11.42578125" style="33"/>
    <col min="6913" max="6913" width="0" style="33" hidden="1" customWidth="1"/>
    <col min="6914" max="6914" width="2.5703125" style="33" customWidth="1"/>
    <col min="6915" max="6915" width="24.85546875" style="33" customWidth="1"/>
    <col min="6916" max="6916" width="17.85546875" style="33" customWidth="1"/>
    <col min="6917" max="6917" width="19.85546875" style="33" customWidth="1"/>
    <col min="6918" max="6918" width="71.140625" style="33" customWidth="1"/>
    <col min="6919" max="6919" width="30" style="33" customWidth="1"/>
    <col min="6920" max="6920" width="26.7109375" style="33" customWidth="1"/>
    <col min="6921" max="6921" width="28.140625" style="33" customWidth="1"/>
    <col min="6922" max="6922" width="0" style="33" hidden="1" customWidth="1"/>
    <col min="6923" max="6923" width="35.7109375" style="33" customWidth="1"/>
    <col min="6924" max="6924" width="0" style="33" hidden="1" customWidth="1"/>
    <col min="6925" max="6925" width="46.42578125" style="33" customWidth="1"/>
    <col min="6926" max="6926" width="0" style="33" hidden="1" customWidth="1"/>
    <col min="6927" max="6927" width="53.7109375" style="33" customWidth="1"/>
    <col min="6928" max="6928" width="0" style="33" hidden="1" customWidth="1"/>
    <col min="6929" max="6929" width="40.28515625" style="33" customWidth="1"/>
    <col min="6930" max="6930" width="0" style="33" hidden="1" customWidth="1"/>
    <col min="6931" max="6931" width="43.42578125" style="33" customWidth="1"/>
    <col min="6932" max="6932" width="0" style="33" hidden="1" customWidth="1"/>
    <col min="6933" max="6933" width="39.28515625" style="33" customWidth="1"/>
    <col min="6934" max="6934" width="0" style="33" hidden="1" customWidth="1"/>
    <col min="6935" max="6935" width="22.42578125" style="33" customWidth="1"/>
    <col min="6936" max="6936" width="27.7109375" style="33" customWidth="1"/>
    <col min="6937" max="6937" width="26.7109375" style="33" customWidth="1"/>
    <col min="6938" max="6938" width="30.140625" style="33" customWidth="1"/>
    <col min="6939" max="6939" width="24.42578125" style="33" customWidth="1"/>
    <col min="6940" max="6940" width="30.42578125" style="33" customWidth="1"/>
    <col min="6941" max="6941" width="30.85546875" style="33" customWidth="1"/>
    <col min="6942" max="6942" width="30.7109375" style="33" customWidth="1"/>
    <col min="6943" max="6943" width="32" style="33" customWidth="1"/>
    <col min="6944" max="6944" width="29.85546875" style="33" customWidth="1"/>
    <col min="6945" max="6945" width="0" style="33" hidden="1" customWidth="1"/>
    <col min="6946" max="6946" width="27.7109375" style="33" customWidth="1"/>
    <col min="6947" max="6947" width="25.42578125" style="33" customWidth="1"/>
    <col min="6948" max="6948" width="0" style="33" hidden="1" customWidth="1"/>
    <col min="6949" max="6949" width="27.28515625" style="33" customWidth="1"/>
    <col min="6950" max="6950" width="26.42578125" style="33" customWidth="1"/>
    <col min="6951" max="6951" width="24.28515625" style="33" customWidth="1"/>
    <col min="6952" max="6952" width="22.7109375" style="33" customWidth="1"/>
    <col min="6953" max="6953" width="53.7109375" style="33" customWidth="1"/>
    <col min="6954" max="6954" width="43.28515625" style="33" customWidth="1"/>
    <col min="6955" max="6955" width="32.42578125" style="33" customWidth="1"/>
    <col min="6956" max="6956" width="31.85546875" style="33" customWidth="1"/>
    <col min="6957" max="6957" width="48" style="33" customWidth="1"/>
    <col min="6958" max="6958" width="37.42578125" style="33" customWidth="1"/>
    <col min="6959" max="6959" width="38.42578125" style="33" customWidth="1"/>
    <col min="6960" max="6960" width="42.42578125" style="33" customWidth="1"/>
    <col min="6961" max="6961" width="48.7109375" style="33" customWidth="1"/>
    <col min="6962" max="6964" width="63.42578125" style="33" customWidth="1"/>
    <col min="6965" max="7168" width="11.42578125" style="33"/>
    <col min="7169" max="7169" width="0" style="33" hidden="1" customWidth="1"/>
    <col min="7170" max="7170" width="2.5703125" style="33" customWidth="1"/>
    <col min="7171" max="7171" width="24.85546875" style="33" customWidth="1"/>
    <col min="7172" max="7172" width="17.85546875" style="33" customWidth="1"/>
    <col min="7173" max="7173" width="19.85546875" style="33" customWidth="1"/>
    <col min="7174" max="7174" width="71.140625" style="33" customWidth="1"/>
    <col min="7175" max="7175" width="30" style="33" customWidth="1"/>
    <col min="7176" max="7176" width="26.7109375" style="33" customWidth="1"/>
    <col min="7177" max="7177" width="28.140625" style="33" customWidth="1"/>
    <col min="7178" max="7178" width="0" style="33" hidden="1" customWidth="1"/>
    <col min="7179" max="7179" width="35.7109375" style="33" customWidth="1"/>
    <col min="7180" max="7180" width="0" style="33" hidden="1" customWidth="1"/>
    <col min="7181" max="7181" width="46.42578125" style="33" customWidth="1"/>
    <col min="7182" max="7182" width="0" style="33" hidden="1" customWidth="1"/>
    <col min="7183" max="7183" width="53.7109375" style="33" customWidth="1"/>
    <col min="7184" max="7184" width="0" style="33" hidden="1" customWidth="1"/>
    <col min="7185" max="7185" width="40.28515625" style="33" customWidth="1"/>
    <col min="7186" max="7186" width="0" style="33" hidden="1" customWidth="1"/>
    <col min="7187" max="7187" width="43.42578125" style="33" customWidth="1"/>
    <col min="7188" max="7188" width="0" style="33" hidden="1" customWidth="1"/>
    <col min="7189" max="7189" width="39.28515625" style="33" customWidth="1"/>
    <col min="7190" max="7190" width="0" style="33" hidden="1" customWidth="1"/>
    <col min="7191" max="7191" width="22.42578125" style="33" customWidth="1"/>
    <col min="7192" max="7192" width="27.7109375" style="33" customWidth="1"/>
    <col min="7193" max="7193" width="26.7109375" style="33" customWidth="1"/>
    <col min="7194" max="7194" width="30.140625" style="33" customWidth="1"/>
    <col min="7195" max="7195" width="24.42578125" style="33" customWidth="1"/>
    <col min="7196" max="7196" width="30.42578125" style="33" customWidth="1"/>
    <col min="7197" max="7197" width="30.85546875" style="33" customWidth="1"/>
    <col min="7198" max="7198" width="30.7109375" style="33" customWidth="1"/>
    <col min="7199" max="7199" width="32" style="33" customWidth="1"/>
    <col min="7200" max="7200" width="29.85546875" style="33" customWidth="1"/>
    <col min="7201" max="7201" width="0" style="33" hidden="1" customWidth="1"/>
    <col min="7202" max="7202" width="27.7109375" style="33" customWidth="1"/>
    <col min="7203" max="7203" width="25.42578125" style="33" customWidth="1"/>
    <col min="7204" max="7204" width="0" style="33" hidden="1" customWidth="1"/>
    <col min="7205" max="7205" width="27.28515625" style="33" customWidth="1"/>
    <col min="7206" max="7206" width="26.42578125" style="33" customWidth="1"/>
    <col min="7207" max="7207" width="24.28515625" style="33" customWidth="1"/>
    <col min="7208" max="7208" width="22.7109375" style="33" customWidth="1"/>
    <col min="7209" max="7209" width="53.7109375" style="33" customWidth="1"/>
    <col min="7210" max="7210" width="43.28515625" style="33" customWidth="1"/>
    <col min="7211" max="7211" width="32.42578125" style="33" customWidth="1"/>
    <col min="7212" max="7212" width="31.85546875" style="33" customWidth="1"/>
    <col min="7213" max="7213" width="48" style="33" customWidth="1"/>
    <col min="7214" max="7214" width="37.42578125" style="33" customWidth="1"/>
    <col min="7215" max="7215" width="38.42578125" style="33" customWidth="1"/>
    <col min="7216" max="7216" width="42.42578125" style="33" customWidth="1"/>
    <col min="7217" max="7217" width="48.7109375" style="33" customWidth="1"/>
    <col min="7218" max="7220" width="63.42578125" style="33" customWidth="1"/>
    <col min="7221" max="7424" width="11.42578125" style="33"/>
    <col min="7425" max="7425" width="0" style="33" hidden="1" customWidth="1"/>
    <col min="7426" max="7426" width="2.5703125" style="33" customWidth="1"/>
    <col min="7427" max="7427" width="24.85546875" style="33" customWidth="1"/>
    <col min="7428" max="7428" width="17.85546875" style="33" customWidth="1"/>
    <col min="7429" max="7429" width="19.85546875" style="33" customWidth="1"/>
    <col min="7430" max="7430" width="71.140625" style="33" customWidth="1"/>
    <col min="7431" max="7431" width="30" style="33" customWidth="1"/>
    <col min="7432" max="7432" width="26.7109375" style="33" customWidth="1"/>
    <col min="7433" max="7433" width="28.140625" style="33" customWidth="1"/>
    <col min="7434" max="7434" width="0" style="33" hidden="1" customWidth="1"/>
    <col min="7435" max="7435" width="35.7109375" style="33" customWidth="1"/>
    <col min="7436" max="7436" width="0" style="33" hidden="1" customWidth="1"/>
    <col min="7437" max="7437" width="46.42578125" style="33" customWidth="1"/>
    <col min="7438" max="7438" width="0" style="33" hidden="1" customWidth="1"/>
    <col min="7439" max="7439" width="53.7109375" style="33" customWidth="1"/>
    <col min="7440" max="7440" width="0" style="33" hidden="1" customWidth="1"/>
    <col min="7441" max="7441" width="40.28515625" style="33" customWidth="1"/>
    <col min="7442" max="7442" width="0" style="33" hidden="1" customWidth="1"/>
    <col min="7443" max="7443" width="43.42578125" style="33" customWidth="1"/>
    <col min="7444" max="7444" width="0" style="33" hidden="1" customWidth="1"/>
    <col min="7445" max="7445" width="39.28515625" style="33" customWidth="1"/>
    <col min="7446" max="7446" width="0" style="33" hidden="1" customWidth="1"/>
    <col min="7447" max="7447" width="22.42578125" style="33" customWidth="1"/>
    <col min="7448" max="7448" width="27.7109375" style="33" customWidth="1"/>
    <col min="7449" max="7449" width="26.7109375" style="33" customWidth="1"/>
    <col min="7450" max="7450" width="30.140625" style="33" customWidth="1"/>
    <col min="7451" max="7451" width="24.42578125" style="33" customWidth="1"/>
    <col min="7452" max="7452" width="30.42578125" style="33" customWidth="1"/>
    <col min="7453" max="7453" width="30.85546875" style="33" customWidth="1"/>
    <col min="7454" max="7454" width="30.7109375" style="33" customWidth="1"/>
    <col min="7455" max="7455" width="32" style="33" customWidth="1"/>
    <col min="7456" max="7456" width="29.85546875" style="33" customWidth="1"/>
    <col min="7457" max="7457" width="0" style="33" hidden="1" customWidth="1"/>
    <col min="7458" max="7458" width="27.7109375" style="33" customWidth="1"/>
    <col min="7459" max="7459" width="25.42578125" style="33" customWidth="1"/>
    <col min="7460" max="7460" width="0" style="33" hidden="1" customWidth="1"/>
    <col min="7461" max="7461" width="27.28515625" style="33" customWidth="1"/>
    <col min="7462" max="7462" width="26.42578125" style="33" customWidth="1"/>
    <col min="7463" max="7463" width="24.28515625" style="33" customWidth="1"/>
    <col min="7464" max="7464" width="22.7109375" style="33" customWidth="1"/>
    <col min="7465" max="7465" width="53.7109375" style="33" customWidth="1"/>
    <col min="7466" max="7466" width="43.28515625" style="33" customWidth="1"/>
    <col min="7467" max="7467" width="32.42578125" style="33" customWidth="1"/>
    <col min="7468" max="7468" width="31.85546875" style="33" customWidth="1"/>
    <col min="7469" max="7469" width="48" style="33" customWidth="1"/>
    <col min="7470" max="7470" width="37.42578125" style="33" customWidth="1"/>
    <col min="7471" max="7471" width="38.42578125" style="33" customWidth="1"/>
    <col min="7472" max="7472" width="42.42578125" style="33" customWidth="1"/>
    <col min="7473" max="7473" width="48.7109375" style="33" customWidth="1"/>
    <col min="7474" max="7476" width="63.42578125" style="33" customWidth="1"/>
    <col min="7477" max="7680" width="11.42578125" style="33"/>
    <col min="7681" max="7681" width="0" style="33" hidden="1" customWidth="1"/>
    <col min="7682" max="7682" width="2.5703125" style="33" customWidth="1"/>
    <col min="7683" max="7683" width="24.85546875" style="33" customWidth="1"/>
    <col min="7684" max="7684" width="17.85546875" style="33" customWidth="1"/>
    <col min="7685" max="7685" width="19.85546875" style="33" customWidth="1"/>
    <col min="7686" max="7686" width="71.140625" style="33" customWidth="1"/>
    <col min="7687" max="7687" width="30" style="33" customWidth="1"/>
    <col min="7688" max="7688" width="26.7109375" style="33" customWidth="1"/>
    <col min="7689" max="7689" width="28.140625" style="33" customWidth="1"/>
    <col min="7690" max="7690" width="0" style="33" hidden="1" customWidth="1"/>
    <col min="7691" max="7691" width="35.7109375" style="33" customWidth="1"/>
    <col min="7692" max="7692" width="0" style="33" hidden="1" customWidth="1"/>
    <col min="7693" max="7693" width="46.42578125" style="33" customWidth="1"/>
    <col min="7694" max="7694" width="0" style="33" hidden="1" customWidth="1"/>
    <col min="7695" max="7695" width="53.7109375" style="33" customWidth="1"/>
    <col min="7696" max="7696" width="0" style="33" hidden="1" customWidth="1"/>
    <col min="7697" max="7697" width="40.28515625" style="33" customWidth="1"/>
    <col min="7698" max="7698" width="0" style="33" hidden="1" customWidth="1"/>
    <col min="7699" max="7699" width="43.42578125" style="33" customWidth="1"/>
    <col min="7700" max="7700" width="0" style="33" hidden="1" customWidth="1"/>
    <col min="7701" max="7701" width="39.28515625" style="33" customWidth="1"/>
    <col min="7702" max="7702" width="0" style="33" hidden="1" customWidth="1"/>
    <col min="7703" max="7703" width="22.42578125" style="33" customWidth="1"/>
    <col min="7704" max="7704" width="27.7109375" style="33" customWidth="1"/>
    <col min="7705" max="7705" width="26.7109375" style="33" customWidth="1"/>
    <col min="7706" max="7706" width="30.140625" style="33" customWidth="1"/>
    <col min="7707" max="7707" width="24.42578125" style="33" customWidth="1"/>
    <col min="7708" max="7708" width="30.42578125" style="33" customWidth="1"/>
    <col min="7709" max="7709" width="30.85546875" style="33" customWidth="1"/>
    <col min="7710" max="7710" width="30.7109375" style="33" customWidth="1"/>
    <col min="7711" max="7711" width="32" style="33" customWidth="1"/>
    <col min="7712" max="7712" width="29.85546875" style="33" customWidth="1"/>
    <col min="7713" max="7713" width="0" style="33" hidden="1" customWidth="1"/>
    <col min="7714" max="7714" width="27.7109375" style="33" customWidth="1"/>
    <col min="7715" max="7715" width="25.42578125" style="33" customWidth="1"/>
    <col min="7716" max="7716" width="0" style="33" hidden="1" customWidth="1"/>
    <col min="7717" max="7717" width="27.28515625" style="33" customWidth="1"/>
    <col min="7718" max="7718" width="26.42578125" style="33" customWidth="1"/>
    <col min="7719" max="7719" width="24.28515625" style="33" customWidth="1"/>
    <col min="7720" max="7720" width="22.7109375" style="33" customWidth="1"/>
    <col min="7721" max="7721" width="53.7109375" style="33" customWidth="1"/>
    <col min="7722" max="7722" width="43.28515625" style="33" customWidth="1"/>
    <col min="7723" max="7723" width="32.42578125" style="33" customWidth="1"/>
    <col min="7724" max="7724" width="31.85546875" style="33" customWidth="1"/>
    <col min="7725" max="7725" width="48" style="33" customWidth="1"/>
    <col min="7726" max="7726" width="37.42578125" style="33" customWidth="1"/>
    <col min="7727" max="7727" width="38.42578125" style="33" customWidth="1"/>
    <col min="7728" max="7728" width="42.42578125" style="33" customWidth="1"/>
    <col min="7729" max="7729" width="48.7109375" style="33" customWidth="1"/>
    <col min="7730" max="7732" width="63.42578125" style="33" customWidth="1"/>
    <col min="7733" max="7936" width="11.42578125" style="33"/>
    <col min="7937" max="7937" width="0" style="33" hidden="1" customWidth="1"/>
    <col min="7938" max="7938" width="2.5703125" style="33" customWidth="1"/>
    <col min="7939" max="7939" width="24.85546875" style="33" customWidth="1"/>
    <col min="7940" max="7940" width="17.85546875" style="33" customWidth="1"/>
    <col min="7941" max="7941" width="19.85546875" style="33" customWidth="1"/>
    <col min="7942" max="7942" width="71.140625" style="33" customWidth="1"/>
    <col min="7943" max="7943" width="30" style="33" customWidth="1"/>
    <col min="7944" max="7944" width="26.7109375" style="33" customWidth="1"/>
    <col min="7945" max="7945" width="28.140625" style="33" customWidth="1"/>
    <col min="7946" max="7946" width="0" style="33" hidden="1" customWidth="1"/>
    <col min="7947" max="7947" width="35.7109375" style="33" customWidth="1"/>
    <col min="7948" max="7948" width="0" style="33" hidden="1" customWidth="1"/>
    <col min="7949" max="7949" width="46.42578125" style="33" customWidth="1"/>
    <col min="7950" max="7950" width="0" style="33" hidden="1" customWidth="1"/>
    <col min="7951" max="7951" width="53.7109375" style="33" customWidth="1"/>
    <col min="7952" max="7952" width="0" style="33" hidden="1" customWidth="1"/>
    <col min="7953" max="7953" width="40.28515625" style="33" customWidth="1"/>
    <col min="7954" max="7954" width="0" style="33" hidden="1" customWidth="1"/>
    <col min="7955" max="7955" width="43.42578125" style="33" customWidth="1"/>
    <col min="7956" max="7956" width="0" style="33" hidden="1" customWidth="1"/>
    <col min="7957" max="7957" width="39.28515625" style="33" customWidth="1"/>
    <col min="7958" max="7958" width="0" style="33" hidden="1" customWidth="1"/>
    <col min="7959" max="7959" width="22.42578125" style="33" customWidth="1"/>
    <col min="7960" max="7960" width="27.7109375" style="33" customWidth="1"/>
    <col min="7961" max="7961" width="26.7109375" style="33" customWidth="1"/>
    <col min="7962" max="7962" width="30.140625" style="33" customWidth="1"/>
    <col min="7963" max="7963" width="24.42578125" style="33" customWidth="1"/>
    <col min="7964" max="7964" width="30.42578125" style="33" customWidth="1"/>
    <col min="7965" max="7965" width="30.85546875" style="33" customWidth="1"/>
    <col min="7966" max="7966" width="30.7109375" style="33" customWidth="1"/>
    <col min="7967" max="7967" width="32" style="33" customWidth="1"/>
    <col min="7968" max="7968" width="29.85546875" style="33" customWidth="1"/>
    <col min="7969" max="7969" width="0" style="33" hidden="1" customWidth="1"/>
    <col min="7970" max="7970" width="27.7109375" style="33" customWidth="1"/>
    <col min="7971" max="7971" width="25.42578125" style="33" customWidth="1"/>
    <col min="7972" max="7972" width="0" style="33" hidden="1" customWidth="1"/>
    <col min="7973" max="7973" width="27.28515625" style="33" customWidth="1"/>
    <col min="7974" max="7974" width="26.42578125" style="33" customWidth="1"/>
    <col min="7975" max="7975" width="24.28515625" style="33" customWidth="1"/>
    <col min="7976" max="7976" width="22.7109375" style="33" customWidth="1"/>
    <col min="7977" max="7977" width="53.7109375" style="33" customWidth="1"/>
    <col min="7978" max="7978" width="43.28515625" style="33" customWidth="1"/>
    <col min="7979" max="7979" width="32.42578125" style="33" customWidth="1"/>
    <col min="7980" max="7980" width="31.85546875" style="33" customWidth="1"/>
    <col min="7981" max="7981" width="48" style="33" customWidth="1"/>
    <col min="7982" max="7982" width="37.42578125" style="33" customWidth="1"/>
    <col min="7983" max="7983" width="38.42578125" style="33" customWidth="1"/>
    <col min="7984" max="7984" width="42.42578125" style="33" customWidth="1"/>
    <col min="7985" max="7985" width="48.7109375" style="33" customWidth="1"/>
    <col min="7986" max="7988" width="63.42578125" style="33" customWidth="1"/>
    <col min="7989" max="8192" width="11.42578125" style="33"/>
    <col min="8193" max="8193" width="0" style="33" hidden="1" customWidth="1"/>
    <col min="8194" max="8194" width="2.5703125" style="33" customWidth="1"/>
    <col min="8195" max="8195" width="24.85546875" style="33" customWidth="1"/>
    <col min="8196" max="8196" width="17.85546875" style="33" customWidth="1"/>
    <col min="8197" max="8197" width="19.85546875" style="33" customWidth="1"/>
    <col min="8198" max="8198" width="71.140625" style="33" customWidth="1"/>
    <col min="8199" max="8199" width="30" style="33" customWidth="1"/>
    <col min="8200" max="8200" width="26.7109375" style="33" customWidth="1"/>
    <col min="8201" max="8201" width="28.140625" style="33" customWidth="1"/>
    <col min="8202" max="8202" width="0" style="33" hidden="1" customWidth="1"/>
    <col min="8203" max="8203" width="35.7109375" style="33" customWidth="1"/>
    <col min="8204" max="8204" width="0" style="33" hidden="1" customWidth="1"/>
    <col min="8205" max="8205" width="46.42578125" style="33" customWidth="1"/>
    <col min="8206" max="8206" width="0" style="33" hidden="1" customWidth="1"/>
    <col min="8207" max="8207" width="53.7109375" style="33" customWidth="1"/>
    <col min="8208" max="8208" width="0" style="33" hidden="1" customWidth="1"/>
    <col min="8209" max="8209" width="40.28515625" style="33" customWidth="1"/>
    <col min="8210" max="8210" width="0" style="33" hidden="1" customWidth="1"/>
    <col min="8211" max="8211" width="43.42578125" style="33" customWidth="1"/>
    <col min="8212" max="8212" width="0" style="33" hidden="1" customWidth="1"/>
    <col min="8213" max="8213" width="39.28515625" style="33" customWidth="1"/>
    <col min="8214" max="8214" width="0" style="33" hidden="1" customWidth="1"/>
    <col min="8215" max="8215" width="22.42578125" style="33" customWidth="1"/>
    <col min="8216" max="8216" width="27.7109375" style="33" customWidth="1"/>
    <col min="8217" max="8217" width="26.7109375" style="33" customWidth="1"/>
    <col min="8218" max="8218" width="30.140625" style="33" customWidth="1"/>
    <col min="8219" max="8219" width="24.42578125" style="33" customWidth="1"/>
    <col min="8220" max="8220" width="30.42578125" style="33" customWidth="1"/>
    <col min="8221" max="8221" width="30.85546875" style="33" customWidth="1"/>
    <col min="8222" max="8222" width="30.7109375" style="33" customWidth="1"/>
    <col min="8223" max="8223" width="32" style="33" customWidth="1"/>
    <col min="8224" max="8224" width="29.85546875" style="33" customWidth="1"/>
    <col min="8225" max="8225" width="0" style="33" hidden="1" customWidth="1"/>
    <col min="8226" max="8226" width="27.7109375" style="33" customWidth="1"/>
    <col min="8227" max="8227" width="25.42578125" style="33" customWidth="1"/>
    <col min="8228" max="8228" width="0" style="33" hidden="1" customWidth="1"/>
    <col min="8229" max="8229" width="27.28515625" style="33" customWidth="1"/>
    <col min="8230" max="8230" width="26.42578125" style="33" customWidth="1"/>
    <col min="8231" max="8231" width="24.28515625" style="33" customWidth="1"/>
    <col min="8232" max="8232" width="22.7109375" style="33" customWidth="1"/>
    <col min="8233" max="8233" width="53.7109375" style="33" customWidth="1"/>
    <col min="8234" max="8234" width="43.28515625" style="33" customWidth="1"/>
    <col min="8235" max="8235" width="32.42578125" style="33" customWidth="1"/>
    <col min="8236" max="8236" width="31.85546875" style="33" customWidth="1"/>
    <col min="8237" max="8237" width="48" style="33" customWidth="1"/>
    <col min="8238" max="8238" width="37.42578125" style="33" customWidth="1"/>
    <col min="8239" max="8239" width="38.42578125" style="33" customWidth="1"/>
    <col min="8240" max="8240" width="42.42578125" style="33" customWidth="1"/>
    <col min="8241" max="8241" width="48.7109375" style="33" customWidth="1"/>
    <col min="8242" max="8244" width="63.42578125" style="33" customWidth="1"/>
    <col min="8245" max="8448" width="11.42578125" style="33"/>
    <col min="8449" max="8449" width="0" style="33" hidden="1" customWidth="1"/>
    <col min="8450" max="8450" width="2.5703125" style="33" customWidth="1"/>
    <col min="8451" max="8451" width="24.85546875" style="33" customWidth="1"/>
    <col min="8452" max="8452" width="17.85546875" style="33" customWidth="1"/>
    <col min="8453" max="8453" width="19.85546875" style="33" customWidth="1"/>
    <col min="8454" max="8454" width="71.140625" style="33" customWidth="1"/>
    <col min="8455" max="8455" width="30" style="33" customWidth="1"/>
    <col min="8456" max="8456" width="26.7109375" style="33" customWidth="1"/>
    <col min="8457" max="8457" width="28.140625" style="33" customWidth="1"/>
    <col min="8458" max="8458" width="0" style="33" hidden="1" customWidth="1"/>
    <col min="8459" max="8459" width="35.7109375" style="33" customWidth="1"/>
    <col min="8460" max="8460" width="0" style="33" hidden="1" customWidth="1"/>
    <col min="8461" max="8461" width="46.42578125" style="33" customWidth="1"/>
    <col min="8462" max="8462" width="0" style="33" hidden="1" customWidth="1"/>
    <col min="8463" max="8463" width="53.7109375" style="33" customWidth="1"/>
    <col min="8464" max="8464" width="0" style="33" hidden="1" customWidth="1"/>
    <col min="8465" max="8465" width="40.28515625" style="33" customWidth="1"/>
    <col min="8466" max="8466" width="0" style="33" hidden="1" customWidth="1"/>
    <col min="8467" max="8467" width="43.42578125" style="33" customWidth="1"/>
    <col min="8468" max="8468" width="0" style="33" hidden="1" customWidth="1"/>
    <col min="8469" max="8469" width="39.28515625" style="33" customWidth="1"/>
    <col min="8470" max="8470" width="0" style="33" hidden="1" customWidth="1"/>
    <col min="8471" max="8471" width="22.42578125" style="33" customWidth="1"/>
    <col min="8472" max="8472" width="27.7109375" style="33" customWidth="1"/>
    <col min="8473" max="8473" width="26.7109375" style="33" customWidth="1"/>
    <col min="8474" max="8474" width="30.140625" style="33" customWidth="1"/>
    <col min="8475" max="8475" width="24.42578125" style="33" customWidth="1"/>
    <col min="8476" max="8476" width="30.42578125" style="33" customWidth="1"/>
    <col min="8477" max="8477" width="30.85546875" style="33" customWidth="1"/>
    <col min="8478" max="8478" width="30.7109375" style="33" customWidth="1"/>
    <col min="8479" max="8479" width="32" style="33" customWidth="1"/>
    <col min="8480" max="8480" width="29.85546875" style="33" customWidth="1"/>
    <col min="8481" max="8481" width="0" style="33" hidden="1" customWidth="1"/>
    <col min="8482" max="8482" width="27.7109375" style="33" customWidth="1"/>
    <col min="8483" max="8483" width="25.42578125" style="33" customWidth="1"/>
    <col min="8484" max="8484" width="0" style="33" hidden="1" customWidth="1"/>
    <col min="8485" max="8485" width="27.28515625" style="33" customWidth="1"/>
    <col min="8486" max="8486" width="26.42578125" style="33" customWidth="1"/>
    <col min="8487" max="8487" width="24.28515625" style="33" customWidth="1"/>
    <col min="8488" max="8488" width="22.7109375" style="33" customWidth="1"/>
    <col min="8489" max="8489" width="53.7109375" style="33" customWidth="1"/>
    <col min="8490" max="8490" width="43.28515625" style="33" customWidth="1"/>
    <col min="8491" max="8491" width="32.42578125" style="33" customWidth="1"/>
    <col min="8492" max="8492" width="31.85546875" style="33" customWidth="1"/>
    <col min="8493" max="8493" width="48" style="33" customWidth="1"/>
    <col min="8494" max="8494" width="37.42578125" style="33" customWidth="1"/>
    <col min="8495" max="8495" width="38.42578125" style="33" customWidth="1"/>
    <col min="8496" max="8496" width="42.42578125" style="33" customWidth="1"/>
    <col min="8497" max="8497" width="48.7109375" style="33" customWidth="1"/>
    <col min="8498" max="8500" width="63.42578125" style="33" customWidth="1"/>
    <col min="8501" max="8704" width="11.42578125" style="33"/>
    <col min="8705" max="8705" width="0" style="33" hidden="1" customWidth="1"/>
    <col min="8706" max="8706" width="2.5703125" style="33" customWidth="1"/>
    <col min="8707" max="8707" width="24.85546875" style="33" customWidth="1"/>
    <col min="8708" max="8708" width="17.85546875" style="33" customWidth="1"/>
    <col min="8709" max="8709" width="19.85546875" style="33" customWidth="1"/>
    <col min="8710" max="8710" width="71.140625" style="33" customWidth="1"/>
    <col min="8711" max="8711" width="30" style="33" customWidth="1"/>
    <col min="8712" max="8712" width="26.7109375" style="33" customWidth="1"/>
    <col min="8713" max="8713" width="28.140625" style="33" customWidth="1"/>
    <col min="8714" max="8714" width="0" style="33" hidden="1" customWidth="1"/>
    <col min="8715" max="8715" width="35.7109375" style="33" customWidth="1"/>
    <col min="8716" max="8716" width="0" style="33" hidden="1" customWidth="1"/>
    <col min="8717" max="8717" width="46.42578125" style="33" customWidth="1"/>
    <col min="8718" max="8718" width="0" style="33" hidden="1" customWidth="1"/>
    <col min="8719" max="8719" width="53.7109375" style="33" customWidth="1"/>
    <col min="8720" max="8720" width="0" style="33" hidden="1" customWidth="1"/>
    <col min="8721" max="8721" width="40.28515625" style="33" customWidth="1"/>
    <col min="8722" max="8722" width="0" style="33" hidden="1" customWidth="1"/>
    <col min="8723" max="8723" width="43.42578125" style="33" customWidth="1"/>
    <col min="8724" max="8724" width="0" style="33" hidden="1" customWidth="1"/>
    <col min="8725" max="8725" width="39.28515625" style="33" customWidth="1"/>
    <col min="8726" max="8726" width="0" style="33" hidden="1" customWidth="1"/>
    <col min="8727" max="8727" width="22.42578125" style="33" customWidth="1"/>
    <col min="8728" max="8728" width="27.7109375" style="33" customWidth="1"/>
    <col min="8729" max="8729" width="26.7109375" style="33" customWidth="1"/>
    <col min="8730" max="8730" width="30.140625" style="33" customWidth="1"/>
    <col min="8731" max="8731" width="24.42578125" style="33" customWidth="1"/>
    <col min="8732" max="8732" width="30.42578125" style="33" customWidth="1"/>
    <col min="8733" max="8733" width="30.85546875" style="33" customWidth="1"/>
    <col min="8734" max="8734" width="30.7109375" style="33" customWidth="1"/>
    <col min="8735" max="8735" width="32" style="33" customWidth="1"/>
    <col min="8736" max="8736" width="29.85546875" style="33" customWidth="1"/>
    <col min="8737" max="8737" width="0" style="33" hidden="1" customWidth="1"/>
    <col min="8738" max="8738" width="27.7109375" style="33" customWidth="1"/>
    <col min="8739" max="8739" width="25.42578125" style="33" customWidth="1"/>
    <col min="8740" max="8740" width="0" style="33" hidden="1" customWidth="1"/>
    <col min="8741" max="8741" width="27.28515625" style="33" customWidth="1"/>
    <col min="8742" max="8742" width="26.42578125" style="33" customWidth="1"/>
    <col min="8743" max="8743" width="24.28515625" style="33" customWidth="1"/>
    <col min="8744" max="8744" width="22.7109375" style="33" customWidth="1"/>
    <col min="8745" max="8745" width="53.7109375" style="33" customWidth="1"/>
    <col min="8746" max="8746" width="43.28515625" style="33" customWidth="1"/>
    <col min="8747" max="8747" width="32.42578125" style="33" customWidth="1"/>
    <col min="8748" max="8748" width="31.85546875" style="33" customWidth="1"/>
    <col min="8749" max="8749" width="48" style="33" customWidth="1"/>
    <col min="8750" max="8750" width="37.42578125" style="33" customWidth="1"/>
    <col min="8751" max="8751" width="38.42578125" style="33" customWidth="1"/>
    <col min="8752" max="8752" width="42.42578125" style="33" customWidth="1"/>
    <col min="8753" max="8753" width="48.7109375" style="33" customWidth="1"/>
    <col min="8754" max="8756" width="63.42578125" style="33" customWidth="1"/>
    <col min="8757" max="8960" width="11.42578125" style="33"/>
    <col min="8961" max="8961" width="0" style="33" hidden="1" customWidth="1"/>
    <col min="8962" max="8962" width="2.5703125" style="33" customWidth="1"/>
    <col min="8963" max="8963" width="24.85546875" style="33" customWidth="1"/>
    <col min="8964" max="8964" width="17.85546875" style="33" customWidth="1"/>
    <col min="8965" max="8965" width="19.85546875" style="33" customWidth="1"/>
    <col min="8966" max="8966" width="71.140625" style="33" customWidth="1"/>
    <col min="8967" max="8967" width="30" style="33" customWidth="1"/>
    <col min="8968" max="8968" width="26.7109375" style="33" customWidth="1"/>
    <col min="8969" max="8969" width="28.140625" style="33" customWidth="1"/>
    <col min="8970" max="8970" width="0" style="33" hidden="1" customWidth="1"/>
    <col min="8971" max="8971" width="35.7109375" style="33" customWidth="1"/>
    <col min="8972" max="8972" width="0" style="33" hidden="1" customWidth="1"/>
    <col min="8973" max="8973" width="46.42578125" style="33" customWidth="1"/>
    <col min="8974" max="8974" width="0" style="33" hidden="1" customWidth="1"/>
    <col min="8975" max="8975" width="53.7109375" style="33" customWidth="1"/>
    <col min="8976" max="8976" width="0" style="33" hidden="1" customWidth="1"/>
    <col min="8977" max="8977" width="40.28515625" style="33" customWidth="1"/>
    <col min="8978" max="8978" width="0" style="33" hidden="1" customWidth="1"/>
    <col min="8979" max="8979" width="43.42578125" style="33" customWidth="1"/>
    <col min="8980" max="8980" width="0" style="33" hidden="1" customWidth="1"/>
    <col min="8981" max="8981" width="39.28515625" style="33" customWidth="1"/>
    <col min="8982" max="8982" width="0" style="33" hidden="1" customWidth="1"/>
    <col min="8983" max="8983" width="22.42578125" style="33" customWidth="1"/>
    <col min="8984" max="8984" width="27.7109375" style="33" customWidth="1"/>
    <col min="8985" max="8985" width="26.7109375" style="33" customWidth="1"/>
    <col min="8986" max="8986" width="30.140625" style="33" customWidth="1"/>
    <col min="8987" max="8987" width="24.42578125" style="33" customWidth="1"/>
    <col min="8988" max="8988" width="30.42578125" style="33" customWidth="1"/>
    <col min="8989" max="8989" width="30.85546875" style="33" customWidth="1"/>
    <col min="8990" max="8990" width="30.7109375" style="33" customWidth="1"/>
    <col min="8991" max="8991" width="32" style="33" customWidth="1"/>
    <col min="8992" max="8992" width="29.85546875" style="33" customWidth="1"/>
    <col min="8993" max="8993" width="0" style="33" hidden="1" customWidth="1"/>
    <col min="8994" max="8994" width="27.7109375" style="33" customWidth="1"/>
    <col min="8995" max="8995" width="25.42578125" style="33" customWidth="1"/>
    <col min="8996" max="8996" width="0" style="33" hidden="1" customWidth="1"/>
    <col min="8997" max="8997" width="27.28515625" style="33" customWidth="1"/>
    <col min="8998" max="8998" width="26.42578125" style="33" customWidth="1"/>
    <col min="8999" max="8999" width="24.28515625" style="33" customWidth="1"/>
    <col min="9000" max="9000" width="22.7109375" style="33" customWidth="1"/>
    <col min="9001" max="9001" width="53.7109375" style="33" customWidth="1"/>
    <col min="9002" max="9002" width="43.28515625" style="33" customWidth="1"/>
    <col min="9003" max="9003" width="32.42578125" style="33" customWidth="1"/>
    <col min="9004" max="9004" width="31.85546875" style="33" customWidth="1"/>
    <col min="9005" max="9005" width="48" style="33" customWidth="1"/>
    <col min="9006" max="9006" width="37.42578125" style="33" customWidth="1"/>
    <col min="9007" max="9007" width="38.42578125" style="33" customWidth="1"/>
    <col min="9008" max="9008" width="42.42578125" style="33" customWidth="1"/>
    <col min="9009" max="9009" width="48.7109375" style="33" customWidth="1"/>
    <col min="9010" max="9012" width="63.42578125" style="33" customWidth="1"/>
    <col min="9013" max="9216" width="11.42578125" style="33"/>
    <col min="9217" max="9217" width="0" style="33" hidden="1" customWidth="1"/>
    <col min="9218" max="9218" width="2.5703125" style="33" customWidth="1"/>
    <col min="9219" max="9219" width="24.85546875" style="33" customWidth="1"/>
    <col min="9220" max="9220" width="17.85546875" style="33" customWidth="1"/>
    <col min="9221" max="9221" width="19.85546875" style="33" customWidth="1"/>
    <col min="9222" max="9222" width="71.140625" style="33" customWidth="1"/>
    <col min="9223" max="9223" width="30" style="33" customWidth="1"/>
    <col min="9224" max="9224" width="26.7109375" style="33" customWidth="1"/>
    <col min="9225" max="9225" width="28.140625" style="33" customWidth="1"/>
    <col min="9226" max="9226" width="0" style="33" hidden="1" customWidth="1"/>
    <col min="9227" max="9227" width="35.7109375" style="33" customWidth="1"/>
    <col min="9228" max="9228" width="0" style="33" hidden="1" customWidth="1"/>
    <col min="9229" max="9229" width="46.42578125" style="33" customWidth="1"/>
    <col min="9230" max="9230" width="0" style="33" hidden="1" customWidth="1"/>
    <col min="9231" max="9231" width="53.7109375" style="33" customWidth="1"/>
    <col min="9232" max="9232" width="0" style="33" hidden="1" customWidth="1"/>
    <col min="9233" max="9233" width="40.28515625" style="33" customWidth="1"/>
    <col min="9234" max="9234" width="0" style="33" hidden="1" customWidth="1"/>
    <col min="9235" max="9235" width="43.42578125" style="33" customWidth="1"/>
    <col min="9236" max="9236" width="0" style="33" hidden="1" customWidth="1"/>
    <col min="9237" max="9237" width="39.28515625" style="33" customWidth="1"/>
    <col min="9238" max="9238" width="0" style="33" hidden="1" customWidth="1"/>
    <col min="9239" max="9239" width="22.42578125" style="33" customWidth="1"/>
    <col min="9240" max="9240" width="27.7109375" style="33" customWidth="1"/>
    <col min="9241" max="9241" width="26.7109375" style="33" customWidth="1"/>
    <col min="9242" max="9242" width="30.140625" style="33" customWidth="1"/>
    <col min="9243" max="9243" width="24.42578125" style="33" customWidth="1"/>
    <col min="9244" max="9244" width="30.42578125" style="33" customWidth="1"/>
    <col min="9245" max="9245" width="30.85546875" style="33" customWidth="1"/>
    <col min="9246" max="9246" width="30.7109375" style="33" customWidth="1"/>
    <col min="9247" max="9247" width="32" style="33" customWidth="1"/>
    <col min="9248" max="9248" width="29.85546875" style="33" customWidth="1"/>
    <col min="9249" max="9249" width="0" style="33" hidden="1" customWidth="1"/>
    <col min="9250" max="9250" width="27.7109375" style="33" customWidth="1"/>
    <col min="9251" max="9251" width="25.42578125" style="33" customWidth="1"/>
    <col min="9252" max="9252" width="0" style="33" hidden="1" customWidth="1"/>
    <col min="9253" max="9253" width="27.28515625" style="33" customWidth="1"/>
    <col min="9254" max="9254" width="26.42578125" style="33" customWidth="1"/>
    <col min="9255" max="9255" width="24.28515625" style="33" customWidth="1"/>
    <col min="9256" max="9256" width="22.7109375" style="33" customWidth="1"/>
    <col min="9257" max="9257" width="53.7109375" style="33" customWidth="1"/>
    <col min="9258" max="9258" width="43.28515625" style="33" customWidth="1"/>
    <col min="9259" max="9259" width="32.42578125" style="33" customWidth="1"/>
    <col min="9260" max="9260" width="31.85546875" style="33" customWidth="1"/>
    <col min="9261" max="9261" width="48" style="33" customWidth="1"/>
    <col min="9262" max="9262" width="37.42578125" style="33" customWidth="1"/>
    <col min="9263" max="9263" width="38.42578125" style="33" customWidth="1"/>
    <col min="9264" max="9264" width="42.42578125" style="33" customWidth="1"/>
    <col min="9265" max="9265" width="48.7109375" style="33" customWidth="1"/>
    <col min="9266" max="9268" width="63.42578125" style="33" customWidth="1"/>
    <col min="9269" max="9472" width="11.42578125" style="33"/>
    <col min="9473" max="9473" width="0" style="33" hidden="1" customWidth="1"/>
    <col min="9474" max="9474" width="2.5703125" style="33" customWidth="1"/>
    <col min="9475" max="9475" width="24.85546875" style="33" customWidth="1"/>
    <col min="9476" max="9476" width="17.85546875" style="33" customWidth="1"/>
    <col min="9477" max="9477" width="19.85546875" style="33" customWidth="1"/>
    <col min="9478" max="9478" width="71.140625" style="33" customWidth="1"/>
    <col min="9479" max="9479" width="30" style="33" customWidth="1"/>
    <col min="9480" max="9480" width="26.7109375" style="33" customWidth="1"/>
    <col min="9481" max="9481" width="28.140625" style="33" customWidth="1"/>
    <col min="9482" max="9482" width="0" style="33" hidden="1" customWidth="1"/>
    <col min="9483" max="9483" width="35.7109375" style="33" customWidth="1"/>
    <col min="9484" max="9484" width="0" style="33" hidden="1" customWidth="1"/>
    <col min="9485" max="9485" width="46.42578125" style="33" customWidth="1"/>
    <col min="9486" max="9486" width="0" style="33" hidden="1" customWidth="1"/>
    <col min="9487" max="9487" width="53.7109375" style="33" customWidth="1"/>
    <col min="9488" max="9488" width="0" style="33" hidden="1" customWidth="1"/>
    <col min="9489" max="9489" width="40.28515625" style="33" customWidth="1"/>
    <col min="9490" max="9490" width="0" style="33" hidden="1" customWidth="1"/>
    <col min="9491" max="9491" width="43.42578125" style="33" customWidth="1"/>
    <col min="9492" max="9492" width="0" style="33" hidden="1" customWidth="1"/>
    <col min="9493" max="9493" width="39.28515625" style="33" customWidth="1"/>
    <col min="9494" max="9494" width="0" style="33" hidden="1" customWidth="1"/>
    <col min="9495" max="9495" width="22.42578125" style="33" customWidth="1"/>
    <col min="9496" max="9496" width="27.7109375" style="33" customWidth="1"/>
    <col min="9497" max="9497" width="26.7109375" style="33" customWidth="1"/>
    <col min="9498" max="9498" width="30.140625" style="33" customWidth="1"/>
    <col min="9499" max="9499" width="24.42578125" style="33" customWidth="1"/>
    <col min="9500" max="9500" width="30.42578125" style="33" customWidth="1"/>
    <col min="9501" max="9501" width="30.85546875" style="33" customWidth="1"/>
    <col min="9502" max="9502" width="30.7109375" style="33" customWidth="1"/>
    <col min="9503" max="9503" width="32" style="33" customWidth="1"/>
    <col min="9504" max="9504" width="29.85546875" style="33" customWidth="1"/>
    <col min="9505" max="9505" width="0" style="33" hidden="1" customWidth="1"/>
    <col min="9506" max="9506" width="27.7109375" style="33" customWidth="1"/>
    <col min="9507" max="9507" width="25.42578125" style="33" customWidth="1"/>
    <col min="9508" max="9508" width="0" style="33" hidden="1" customWidth="1"/>
    <col min="9509" max="9509" width="27.28515625" style="33" customWidth="1"/>
    <col min="9510" max="9510" width="26.42578125" style="33" customWidth="1"/>
    <col min="9511" max="9511" width="24.28515625" style="33" customWidth="1"/>
    <col min="9512" max="9512" width="22.7109375" style="33" customWidth="1"/>
    <col min="9513" max="9513" width="53.7109375" style="33" customWidth="1"/>
    <col min="9514" max="9514" width="43.28515625" style="33" customWidth="1"/>
    <col min="9515" max="9515" width="32.42578125" style="33" customWidth="1"/>
    <col min="9516" max="9516" width="31.85546875" style="33" customWidth="1"/>
    <col min="9517" max="9517" width="48" style="33" customWidth="1"/>
    <col min="9518" max="9518" width="37.42578125" style="33" customWidth="1"/>
    <col min="9519" max="9519" width="38.42578125" style="33" customWidth="1"/>
    <col min="9520" max="9520" width="42.42578125" style="33" customWidth="1"/>
    <col min="9521" max="9521" width="48.7109375" style="33" customWidth="1"/>
    <col min="9522" max="9524" width="63.42578125" style="33" customWidth="1"/>
    <col min="9525" max="9728" width="11.42578125" style="33"/>
    <col min="9729" max="9729" width="0" style="33" hidden="1" customWidth="1"/>
    <col min="9730" max="9730" width="2.5703125" style="33" customWidth="1"/>
    <col min="9731" max="9731" width="24.85546875" style="33" customWidth="1"/>
    <col min="9732" max="9732" width="17.85546875" style="33" customWidth="1"/>
    <col min="9733" max="9733" width="19.85546875" style="33" customWidth="1"/>
    <col min="9734" max="9734" width="71.140625" style="33" customWidth="1"/>
    <col min="9735" max="9735" width="30" style="33" customWidth="1"/>
    <col min="9736" max="9736" width="26.7109375" style="33" customWidth="1"/>
    <col min="9737" max="9737" width="28.140625" style="33" customWidth="1"/>
    <col min="9738" max="9738" width="0" style="33" hidden="1" customWidth="1"/>
    <col min="9739" max="9739" width="35.7109375" style="33" customWidth="1"/>
    <col min="9740" max="9740" width="0" style="33" hidden="1" customWidth="1"/>
    <col min="9741" max="9741" width="46.42578125" style="33" customWidth="1"/>
    <col min="9742" max="9742" width="0" style="33" hidden="1" customWidth="1"/>
    <col min="9743" max="9743" width="53.7109375" style="33" customWidth="1"/>
    <col min="9744" max="9744" width="0" style="33" hidden="1" customWidth="1"/>
    <col min="9745" max="9745" width="40.28515625" style="33" customWidth="1"/>
    <col min="9746" max="9746" width="0" style="33" hidden="1" customWidth="1"/>
    <col min="9747" max="9747" width="43.42578125" style="33" customWidth="1"/>
    <col min="9748" max="9748" width="0" style="33" hidden="1" customWidth="1"/>
    <col min="9749" max="9749" width="39.28515625" style="33" customWidth="1"/>
    <col min="9750" max="9750" width="0" style="33" hidden="1" customWidth="1"/>
    <col min="9751" max="9751" width="22.42578125" style="33" customWidth="1"/>
    <col min="9752" max="9752" width="27.7109375" style="33" customWidth="1"/>
    <col min="9753" max="9753" width="26.7109375" style="33" customWidth="1"/>
    <col min="9754" max="9754" width="30.140625" style="33" customWidth="1"/>
    <col min="9755" max="9755" width="24.42578125" style="33" customWidth="1"/>
    <col min="9756" max="9756" width="30.42578125" style="33" customWidth="1"/>
    <col min="9757" max="9757" width="30.85546875" style="33" customWidth="1"/>
    <col min="9758" max="9758" width="30.7109375" style="33" customWidth="1"/>
    <col min="9759" max="9759" width="32" style="33" customWidth="1"/>
    <col min="9760" max="9760" width="29.85546875" style="33" customWidth="1"/>
    <col min="9761" max="9761" width="0" style="33" hidden="1" customWidth="1"/>
    <col min="9762" max="9762" width="27.7109375" style="33" customWidth="1"/>
    <col min="9763" max="9763" width="25.42578125" style="33" customWidth="1"/>
    <col min="9764" max="9764" width="0" style="33" hidden="1" customWidth="1"/>
    <col min="9765" max="9765" width="27.28515625" style="33" customWidth="1"/>
    <col min="9766" max="9766" width="26.42578125" style="33" customWidth="1"/>
    <col min="9767" max="9767" width="24.28515625" style="33" customWidth="1"/>
    <col min="9768" max="9768" width="22.7109375" style="33" customWidth="1"/>
    <col min="9769" max="9769" width="53.7109375" style="33" customWidth="1"/>
    <col min="9770" max="9770" width="43.28515625" style="33" customWidth="1"/>
    <col min="9771" max="9771" width="32.42578125" style="33" customWidth="1"/>
    <col min="9772" max="9772" width="31.85546875" style="33" customWidth="1"/>
    <col min="9773" max="9773" width="48" style="33" customWidth="1"/>
    <col min="9774" max="9774" width="37.42578125" style="33" customWidth="1"/>
    <col min="9775" max="9775" width="38.42578125" style="33" customWidth="1"/>
    <col min="9776" max="9776" width="42.42578125" style="33" customWidth="1"/>
    <col min="9777" max="9777" width="48.7109375" style="33" customWidth="1"/>
    <col min="9778" max="9780" width="63.42578125" style="33" customWidth="1"/>
    <col min="9781" max="9984" width="11.42578125" style="33"/>
    <col min="9985" max="9985" width="0" style="33" hidden="1" customWidth="1"/>
    <col min="9986" max="9986" width="2.5703125" style="33" customWidth="1"/>
    <col min="9987" max="9987" width="24.85546875" style="33" customWidth="1"/>
    <col min="9988" max="9988" width="17.85546875" style="33" customWidth="1"/>
    <col min="9989" max="9989" width="19.85546875" style="33" customWidth="1"/>
    <col min="9990" max="9990" width="71.140625" style="33" customWidth="1"/>
    <col min="9991" max="9991" width="30" style="33" customWidth="1"/>
    <col min="9992" max="9992" width="26.7109375" style="33" customWidth="1"/>
    <col min="9993" max="9993" width="28.140625" style="33" customWidth="1"/>
    <col min="9994" max="9994" width="0" style="33" hidden="1" customWidth="1"/>
    <col min="9995" max="9995" width="35.7109375" style="33" customWidth="1"/>
    <col min="9996" max="9996" width="0" style="33" hidden="1" customWidth="1"/>
    <col min="9997" max="9997" width="46.42578125" style="33" customWidth="1"/>
    <col min="9998" max="9998" width="0" style="33" hidden="1" customWidth="1"/>
    <col min="9999" max="9999" width="53.7109375" style="33" customWidth="1"/>
    <col min="10000" max="10000" width="0" style="33" hidden="1" customWidth="1"/>
    <col min="10001" max="10001" width="40.28515625" style="33" customWidth="1"/>
    <col min="10002" max="10002" width="0" style="33" hidden="1" customWidth="1"/>
    <col min="10003" max="10003" width="43.42578125" style="33" customWidth="1"/>
    <col min="10004" max="10004" width="0" style="33" hidden="1" customWidth="1"/>
    <col min="10005" max="10005" width="39.28515625" style="33" customWidth="1"/>
    <col min="10006" max="10006" width="0" style="33" hidden="1" customWidth="1"/>
    <col min="10007" max="10007" width="22.42578125" style="33" customWidth="1"/>
    <col min="10008" max="10008" width="27.7109375" style="33" customWidth="1"/>
    <col min="10009" max="10009" width="26.7109375" style="33" customWidth="1"/>
    <col min="10010" max="10010" width="30.140625" style="33" customWidth="1"/>
    <col min="10011" max="10011" width="24.42578125" style="33" customWidth="1"/>
    <col min="10012" max="10012" width="30.42578125" style="33" customWidth="1"/>
    <col min="10013" max="10013" width="30.85546875" style="33" customWidth="1"/>
    <col min="10014" max="10014" width="30.7109375" style="33" customWidth="1"/>
    <col min="10015" max="10015" width="32" style="33" customWidth="1"/>
    <col min="10016" max="10016" width="29.85546875" style="33" customWidth="1"/>
    <col min="10017" max="10017" width="0" style="33" hidden="1" customWidth="1"/>
    <col min="10018" max="10018" width="27.7109375" style="33" customWidth="1"/>
    <col min="10019" max="10019" width="25.42578125" style="33" customWidth="1"/>
    <col min="10020" max="10020" width="0" style="33" hidden="1" customWidth="1"/>
    <col min="10021" max="10021" width="27.28515625" style="33" customWidth="1"/>
    <col min="10022" max="10022" width="26.42578125" style="33" customWidth="1"/>
    <col min="10023" max="10023" width="24.28515625" style="33" customWidth="1"/>
    <col min="10024" max="10024" width="22.7109375" style="33" customWidth="1"/>
    <col min="10025" max="10025" width="53.7109375" style="33" customWidth="1"/>
    <col min="10026" max="10026" width="43.28515625" style="33" customWidth="1"/>
    <col min="10027" max="10027" width="32.42578125" style="33" customWidth="1"/>
    <col min="10028" max="10028" width="31.85546875" style="33" customWidth="1"/>
    <col min="10029" max="10029" width="48" style="33" customWidth="1"/>
    <col min="10030" max="10030" width="37.42578125" style="33" customWidth="1"/>
    <col min="10031" max="10031" width="38.42578125" style="33" customWidth="1"/>
    <col min="10032" max="10032" width="42.42578125" style="33" customWidth="1"/>
    <col min="10033" max="10033" width="48.7109375" style="33" customWidth="1"/>
    <col min="10034" max="10036" width="63.42578125" style="33" customWidth="1"/>
    <col min="10037" max="10240" width="11.42578125" style="33"/>
    <col min="10241" max="10241" width="0" style="33" hidden="1" customWidth="1"/>
    <col min="10242" max="10242" width="2.5703125" style="33" customWidth="1"/>
    <col min="10243" max="10243" width="24.85546875" style="33" customWidth="1"/>
    <col min="10244" max="10244" width="17.85546875" style="33" customWidth="1"/>
    <col min="10245" max="10245" width="19.85546875" style="33" customWidth="1"/>
    <col min="10246" max="10246" width="71.140625" style="33" customWidth="1"/>
    <col min="10247" max="10247" width="30" style="33" customWidth="1"/>
    <col min="10248" max="10248" width="26.7109375" style="33" customWidth="1"/>
    <col min="10249" max="10249" width="28.140625" style="33" customWidth="1"/>
    <col min="10250" max="10250" width="0" style="33" hidden="1" customWidth="1"/>
    <col min="10251" max="10251" width="35.7109375" style="33" customWidth="1"/>
    <col min="10252" max="10252" width="0" style="33" hidden="1" customWidth="1"/>
    <col min="10253" max="10253" width="46.42578125" style="33" customWidth="1"/>
    <col min="10254" max="10254" width="0" style="33" hidden="1" customWidth="1"/>
    <col min="10255" max="10255" width="53.7109375" style="33" customWidth="1"/>
    <col min="10256" max="10256" width="0" style="33" hidden="1" customWidth="1"/>
    <col min="10257" max="10257" width="40.28515625" style="33" customWidth="1"/>
    <col min="10258" max="10258" width="0" style="33" hidden="1" customWidth="1"/>
    <col min="10259" max="10259" width="43.42578125" style="33" customWidth="1"/>
    <col min="10260" max="10260" width="0" style="33" hidden="1" customWidth="1"/>
    <col min="10261" max="10261" width="39.28515625" style="33" customWidth="1"/>
    <col min="10262" max="10262" width="0" style="33" hidden="1" customWidth="1"/>
    <col min="10263" max="10263" width="22.42578125" style="33" customWidth="1"/>
    <col min="10264" max="10264" width="27.7109375" style="33" customWidth="1"/>
    <col min="10265" max="10265" width="26.7109375" style="33" customWidth="1"/>
    <col min="10266" max="10266" width="30.140625" style="33" customWidth="1"/>
    <col min="10267" max="10267" width="24.42578125" style="33" customWidth="1"/>
    <col min="10268" max="10268" width="30.42578125" style="33" customWidth="1"/>
    <col min="10269" max="10269" width="30.85546875" style="33" customWidth="1"/>
    <col min="10270" max="10270" width="30.7109375" style="33" customWidth="1"/>
    <col min="10271" max="10271" width="32" style="33" customWidth="1"/>
    <col min="10272" max="10272" width="29.85546875" style="33" customWidth="1"/>
    <col min="10273" max="10273" width="0" style="33" hidden="1" customWidth="1"/>
    <col min="10274" max="10274" width="27.7109375" style="33" customWidth="1"/>
    <col min="10275" max="10275" width="25.42578125" style="33" customWidth="1"/>
    <col min="10276" max="10276" width="0" style="33" hidden="1" customWidth="1"/>
    <col min="10277" max="10277" width="27.28515625" style="33" customWidth="1"/>
    <col min="10278" max="10278" width="26.42578125" style="33" customWidth="1"/>
    <col min="10279" max="10279" width="24.28515625" style="33" customWidth="1"/>
    <col min="10280" max="10280" width="22.7109375" style="33" customWidth="1"/>
    <col min="10281" max="10281" width="53.7109375" style="33" customWidth="1"/>
    <col min="10282" max="10282" width="43.28515625" style="33" customWidth="1"/>
    <col min="10283" max="10283" width="32.42578125" style="33" customWidth="1"/>
    <col min="10284" max="10284" width="31.85546875" style="33" customWidth="1"/>
    <col min="10285" max="10285" width="48" style="33" customWidth="1"/>
    <col min="10286" max="10286" width="37.42578125" style="33" customWidth="1"/>
    <col min="10287" max="10287" width="38.42578125" style="33" customWidth="1"/>
    <col min="10288" max="10288" width="42.42578125" style="33" customWidth="1"/>
    <col min="10289" max="10289" width="48.7109375" style="33" customWidth="1"/>
    <col min="10290" max="10292" width="63.42578125" style="33" customWidth="1"/>
    <col min="10293" max="10496" width="11.42578125" style="33"/>
    <col min="10497" max="10497" width="0" style="33" hidden="1" customWidth="1"/>
    <col min="10498" max="10498" width="2.5703125" style="33" customWidth="1"/>
    <col min="10499" max="10499" width="24.85546875" style="33" customWidth="1"/>
    <col min="10500" max="10500" width="17.85546875" style="33" customWidth="1"/>
    <col min="10501" max="10501" width="19.85546875" style="33" customWidth="1"/>
    <col min="10502" max="10502" width="71.140625" style="33" customWidth="1"/>
    <col min="10503" max="10503" width="30" style="33" customWidth="1"/>
    <col min="10504" max="10504" width="26.7109375" style="33" customWidth="1"/>
    <col min="10505" max="10505" width="28.140625" style="33" customWidth="1"/>
    <col min="10506" max="10506" width="0" style="33" hidden="1" customWidth="1"/>
    <col min="10507" max="10507" width="35.7109375" style="33" customWidth="1"/>
    <col min="10508" max="10508" width="0" style="33" hidden="1" customWidth="1"/>
    <col min="10509" max="10509" width="46.42578125" style="33" customWidth="1"/>
    <col min="10510" max="10510" width="0" style="33" hidden="1" customWidth="1"/>
    <col min="10511" max="10511" width="53.7109375" style="33" customWidth="1"/>
    <col min="10512" max="10512" width="0" style="33" hidden="1" customWidth="1"/>
    <col min="10513" max="10513" width="40.28515625" style="33" customWidth="1"/>
    <col min="10514" max="10514" width="0" style="33" hidden="1" customWidth="1"/>
    <col min="10515" max="10515" width="43.42578125" style="33" customWidth="1"/>
    <col min="10516" max="10516" width="0" style="33" hidden="1" customWidth="1"/>
    <col min="10517" max="10517" width="39.28515625" style="33" customWidth="1"/>
    <col min="10518" max="10518" width="0" style="33" hidden="1" customWidth="1"/>
    <col min="10519" max="10519" width="22.42578125" style="33" customWidth="1"/>
    <col min="10520" max="10520" width="27.7109375" style="33" customWidth="1"/>
    <col min="10521" max="10521" width="26.7109375" style="33" customWidth="1"/>
    <col min="10522" max="10522" width="30.140625" style="33" customWidth="1"/>
    <col min="10523" max="10523" width="24.42578125" style="33" customWidth="1"/>
    <col min="10524" max="10524" width="30.42578125" style="33" customWidth="1"/>
    <col min="10525" max="10525" width="30.85546875" style="33" customWidth="1"/>
    <col min="10526" max="10526" width="30.7109375" style="33" customWidth="1"/>
    <col min="10527" max="10527" width="32" style="33" customWidth="1"/>
    <col min="10528" max="10528" width="29.85546875" style="33" customWidth="1"/>
    <col min="10529" max="10529" width="0" style="33" hidden="1" customWidth="1"/>
    <col min="10530" max="10530" width="27.7109375" style="33" customWidth="1"/>
    <col min="10531" max="10531" width="25.42578125" style="33" customWidth="1"/>
    <col min="10532" max="10532" width="0" style="33" hidden="1" customWidth="1"/>
    <col min="10533" max="10533" width="27.28515625" style="33" customWidth="1"/>
    <col min="10534" max="10534" width="26.42578125" style="33" customWidth="1"/>
    <col min="10535" max="10535" width="24.28515625" style="33" customWidth="1"/>
    <col min="10536" max="10536" width="22.7109375" style="33" customWidth="1"/>
    <col min="10537" max="10537" width="53.7109375" style="33" customWidth="1"/>
    <col min="10538" max="10538" width="43.28515625" style="33" customWidth="1"/>
    <col min="10539" max="10539" width="32.42578125" style="33" customWidth="1"/>
    <col min="10540" max="10540" width="31.85546875" style="33" customWidth="1"/>
    <col min="10541" max="10541" width="48" style="33" customWidth="1"/>
    <col min="10542" max="10542" width="37.42578125" style="33" customWidth="1"/>
    <col min="10543" max="10543" width="38.42578125" style="33" customWidth="1"/>
    <col min="10544" max="10544" width="42.42578125" style="33" customWidth="1"/>
    <col min="10545" max="10545" width="48.7109375" style="33" customWidth="1"/>
    <col min="10546" max="10548" width="63.42578125" style="33" customWidth="1"/>
    <col min="10549" max="10752" width="11.42578125" style="33"/>
    <col min="10753" max="10753" width="0" style="33" hidden="1" customWidth="1"/>
    <col min="10754" max="10754" width="2.5703125" style="33" customWidth="1"/>
    <col min="10755" max="10755" width="24.85546875" style="33" customWidth="1"/>
    <col min="10756" max="10756" width="17.85546875" style="33" customWidth="1"/>
    <col min="10757" max="10757" width="19.85546875" style="33" customWidth="1"/>
    <col min="10758" max="10758" width="71.140625" style="33" customWidth="1"/>
    <col min="10759" max="10759" width="30" style="33" customWidth="1"/>
    <col min="10760" max="10760" width="26.7109375" style="33" customWidth="1"/>
    <col min="10761" max="10761" width="28.140625" style="33" customWidth="1"/>
    <col min="10762" max="10762" width="0" style="33" hidden="1" customWidth="1"/>
    <col min="10763" max="10763" width="35.7109375" style="33" customWidth="1"/>
    <col min="10764" max="10764" width="0" style="33" hidden="1" customWidth="1"/>
    <col min="10765" max="10765" width="46.42578125" style="33" customWidth="1"/>
    <col min="10766" max="10766" width="0" style="33" hidden="1" customWidth="1"/>
    <col min="10767" max="10767" width="53.7109375" style="33" customWidth="1"/>
    <col min="10768" max="10768" width="0" style="33" hidden="1" customWidth="1"/>
    <col min="10769" max="10769" width="40.28515625" style="33" customWidth="1"/>
    <col min="10770" max="10770" width="0" style="33" hidden="1" customWidth="1"/>
    <col min="10771" max="10771" width="43.42578125" style="33" customWidth="1"/>
    <col min="10772" max="10772" width="0" style="33" hidden="1" customWidth="1"/>
    <col min="10773" max="10773" width="39.28515625" style="33" customWidth="1"/>
    <col min="10774" max="10774" width="0" style="33" hidden="1" customWidth="1"/>
    <col min="10775" max="10775" width="22.42578125" style="33" customWidth="1"/>
    <col min="10776" max="10776" width="27.7109375" style="33" customWidth="1"/>
    <col min="10777" max="10777" width="26.7109375" style="33" customWidth="1"/>
    <col min="10778" max="10778" width="30.140625" style="33" customWidth="1"/>
    <col min="10779" max="10779" width="24.42578125" style="33" customWidth="1"/>
    <col min="10780" max="10780" width="30.42578125" style="33" customWidth="1"/>
    <col min="10781" max="10781" width="30.85546875" style="33" customWidth="1"/>
    <col min="10782" max="10782" width="30.7109375" style="33" customWidth="1"/>
    <col min="10783" max="10783" width="32" style="33" customWidth="1"/>
    <col min="10784" max="10784" width="29.85546875" style="33" customWidth="1"/>
    <col min="10785" max="10785" width="0" style="33" hidden="1" customWidth="1"/>
    <col min="10786" max="10786" width="27.7109375" style="33" customWidth="1"/>
    <col min="10787" max="10787" width="25.42578125" style="33" customWidth="1"/>
    <col min="10788" max="10788" width="0" style="33" hidden="1" customWidth="1"/>
    <col min="10789" max="10789" width="27.28515625" style="33" customWidth="1"/>
    <col min="10790" max="10790" width="26.42578125" style="33" customWidth="1"/>
    <col min="10791" max="10791" width="24.28515625" style="33" customWidth="1"/>
    <col min="10792" max="10792" width="22.7109375" style="33" customWidth="1"/>
    <col min="10793" max="10793" width="53.7109375" style="33" customWidth="1"/>
    <col min="10794" max="10794" width="43.28515625" style="33" customWidth="1"/>
    <col min="10795" max="10795" width="32.42578125" style="33" customWidth="1"/>
    <col min="10796" max="10796" width="31.85546875" style="33" customWidth="1"/>
    <col min="10797" max="10797" width="48" style="33" customWidth="1"/>
    <col min="10798" max="10798" width="37.42578125" style="33" customWidth="1"/>
    <col min="10799" max="10799" width="38.42578125" style="33" customWidth="1"/>
    <col min="10800" max="10800" width="42.42578125" style="33" customWidth="1"/>
    <col min="10801" max="10801" width="48.7109375" style="33" customWidth="1"/>
    <col min="10802" max="10804" width="63.42578125" style="33" customWidth="1"/>
    <col min="10805" max="11008" width="11.42578125" style="33"/>
    <col min="11009" max="11009" width="0" style="33" hidden="1" customWidth="1"/>
    <col min="11010" max="11010" width="2.5703125" style="33" customWidth="1"/>
    <col min="11011" max="11011" width="24.85546875" style="33" customWidth="1"/>
    <col min="11012" max="11012" width="17.85546875" style="33" customWidth="1"/>
    <col min="11013" max="11013" width="19.85546875" style="33" customWidth="1"/>
    <col min="11014" max="11014" width="71.140625" style="33" customWidth="1"/>
    <col min="11015" max="11015" width="30" style="33" customWidth="1"/>
    <col min="11016" max="11016" width="26.7109375" style="33" customWidth="1"/>
    <col min="11017" max="11017" width="28.140625" style="33" customWidth="1"/>
    <col min="11018" max="11018" width="0" style="33" hidden="1" customWidth="1"/>
    <col min="11019" max="11019" width="35.7109375" style="33" customWidth="1"/>
    <col min="11020" max="11020" width="0" style="33" hidden="1" customWidth="1"/>
    <col min="11021" max="11021" width="46.42578125" style="33" customWidth="1"/>
    <col min="11022" max="11022" width="0" style="33" hidden="1" customWidth="1"/>
    <col min="11023" max="11023" width="53.7109375" style="33" customWidth="1"/>
    <col min="11024" max="11024" width="0" style="33" hidden="1" customWidth="1"/>
    <col min="11025" max="11025" width="40.28515625" style="33" customWidth="1"/>
    <col min="11026" max="11026" width="0" style="33" hidden="1" customWidth="1"/>
    <col min="11027" max="11027" width="43.42578125" style="33" customWidth="1"/>
    <col min="11028" max="11028" width="0" style="33" hidden="1" customWidth="1"/>
    <col min="11029" max="11029" width="39.28515625" style="33" customWidth="1"/>
    <col min="11030" max="11030" width="0" style="33" hidden="1" customWidth="1"/>
    <col min="11031" max="11031" width="22.42578125" style="33" customWidth="1"/>
    <col min="11032" max="11032" width="27.7109375" style="33" customWidth="1"/>
    <col min="11033" max="11033" width="26.7109375" style="33" customWidth="1"/>
    <col min="11034" max="11034" width="30.140625" style="33" customWidth="1"/>
    <col min="11035" max="11035" width="24.42578125" style="33" customWidth="1"/>
    <col min="11036" max="11036" width="30.42578125" style="33" customWidth="1"/>
    <col min="11037" max="11037" width="30.85546875" style="33" customWidth="1"/>
    <col min="11038" max="11038" width="30.7109375" style="33" customWidth="1"/>
    <col min="11039" max="11039" width="32" style="33" customWidth="1"/>
    <col min="11040" max="11040" width="29.85546875" style="33" customWidth="1"/>
    <col min="11041" max="11041" width="0" style="33" hidden="1" customWidth="1"/>
    <col min="11042" max="11042" width="27.7109375" style="33" customWidth="1"/>
    <col min="11043" max="11043" width="25.42578125" style="33" customWidth="1"/>
    <col min="11044" max="11044" width="0" style="33" hidden="1" customWidth="1"/>
    <col min="11045" max="11045" width="27.28515625" style="33" customWidth="1"/>
    <col min="11046" max="11046" width="26.42578125" style="33" customWidth="1"/>
    <col min="11047" max="11047" width="24.28515625" style="33" customWidth="1"/>
    <col min="11048" max="11048" width="22.7109375" style="33" customWidth="1"/>
    <col min="11049" max="11049" width="53.7109375" style="33" customWidth="1"/>
    <col min="11050" max="11050" width="43.28515625" style="33" customWidth="1"/>
    <col min="11051" max="11051" width="32.42578125" style="33" customWidth="1"/>
    <col min="11052" max="11052" width="31.85546875" style="33" customWidth="1"/>
    <col min="11053" max="11053" width="48" style="33" customWidth="1"/>
    <col min="11054" max="11054" width="37.42578125" style="33" customWidth="1"/>
    <col min="11055" max="11055" width="38.42578125" style="33" customWidth="1"/>
    <col min="11056" max="11056" width="42.42578125" style="33" customWidth="1"/>
    <col min="11057" max="11057" width="48.7109375" style="33" customWidth="1"/>
    <col min="11058" max="11060" width="63.42578125" style="33" customWidth="1"/>
    <col min="11061" max="11264" width="11.42578125" style="33"/>
    <col min="11265" max="11265" width="0" style="33" hidden="1" customWidth="1"/>
    <col min="11266" max="11266" width="2.5703125" style="33" customWidth="1"/>
    <col min="11267" max="11267" width="24.85546875" style="33" customWidth="1"/>
    <col min="11268" max="11268" width="17.85546875" style="33" customWidth="1"/>
    <col min="11269" max="11269" width="19.85546875" style="33" customWidth="1"/>
    <col min="11270" max="11270" width="71.140625" style="33" customWidth="1"/>
    <col min="11271" max="11271" width="30" style="33" customWidth="1"/>
    <col min="11272" max="11272" width="26.7109375" style="33" customWidth="1"/>
    <col min="11273" max="11273" width="28.140625" style="33" customWidth="1"/>
    <col min="11274" max="11274" width="0" style="33" hidden="1" customWidth="1"/>
    <col min="11275" max="11275" width="35.7109375" style="33" customWidth="1"/>
    <col min="11276" max="11276" width="0" style="33" hidden="1" customWidth="1"/>
    <col min="11277" max="11277" width="46.42578125" style="33" customWidth="1"/>
    <col min="11278" max="11278" width="0" style="33" hidden="1" customWidth="1"/>
    <col min="11279" max="11279" width="53.7109375" style="33" customWidth="1"/>
    <col min="11280" max="11280" width="0" style="33" hidden="1" customWidth="1"/>
    <col min="11281" max="11281" width="40.28515625" style="33" customWidth="1"/>
    <col min="11282" max="11282" width="0" style="33" hidden="1" customWidth="1"/>
    <col min="11283" max="11283" width="43.42578125" style="33" customWidth="1"/>
    <col min="11284" max="11284" width="0" style="33" hidden="1" customWidth="1"/>
    <col min="11285" max="11285" width="39.28515625" style="33" customWidth="1"/>
    <col min="11286" max="11286" width="0" style="33" hidden="1" customWidth="1"/>
    <col min="11287" max="11287" width="22.42578125" style="33" customWidth="1"/>
    <col min="11288" max="11288" width="27.7109375" style="33" customWidth="1"/>
    <col min="11289" max="11289" width="26.7109375" style="33" customWidth="1"/>
    <col min="11290" max="11290" width="30.140625" style="33" customWidth="1"/>
    <col min="11291" max="11291" width="24.42578125" style="33" customWidth="1"/>
    <col min="11292" max="11292" width="30.42578125" style="33" customWidth="1"/>
    <col min="11293" max="11293" width="30.85546875" style="33" customWidth="1"/>
    <col min="11294" max="11294" width="30.7109375" style="33" customWidth="1"/>
    <col min="11295" max="11295" width="32" style="33" customWidth="1"/>
    <col min="11296" max="11296" width="29.85546875" style="33" customWidth="1"/>
    <col min="11297" max="11297" width="0" style="33" hidden="1" customWidth="1"/>
    <col min="11298" max="11298" width="27.7109375" style="33" customWidth="1"/>
    <col min="11299" max="11299" width="25.42578125" style="33" customWidth="1"/>
    <col min="11300" max="11300" width="0" style="33" hidden="1" customWidth="1"/>
    <col min="11301" max="11301" width="27.28515625" style="33" customWidth="1"/>
    <col min="11302" max="11302" width="26.42578125" style="33" customWidth="1"/>
    <col min="11303" max="11303" width="24.28515625" style="33" customWidth="1"/>
    <col min="11304" max="11304" width="22.7109375" style="33" customWidth="1"/>
    <col min="11305" max="11305" width="53.7109375" style="33" customWidth="1"/>
    <col min="11306" max="11306" width="43.28515625" style="33" customWidth="1"/>
    <col min="11307" max="11307" width="32.42578125" style="33" customWidth="1"/>
    <col min="11308" max="11308" width="31.85546875" style="33" customWidth="1"/>
    <col min="11309" max="11309" width="48" style="33" customWidth="1"/>
    <col min="11310" max="11310" width="37.42578125" style="33" customWidth="1"/>
    <col min="11311" max="11311" width="38.42578125" style="33" customWidth="1"/>
    <col min="11312" max="11312" width="42.42578125" style="33" customWidth="1"/>
    <col min="11313" max="11313" width="48.7109375" style="33" customWidth="1"/>
    <col min="11314" max="11316" width="63.42578125" style="33" customWidth="1"/>
    <col min="11317" max="11520" width="11.42578125" style="33"/>
    <col min="11521" max="11521" width="0" style="33" hidden="1" customWidth="1"/>
    <col min="11522" max="11522" width="2.5703125" style="33" customWidth="1"/>
    <col min="11523" max="11523" width="24.85546875" style="33" customWidth="1"/>
    <col min="11524" max="11524" width="17.85546875" style="33" customWidth="1"/>
    <col min="11525" max="11525" width="19.85546875" style="33" customWidth="1"/>
    <col min="11526" max="11526" width="71.140625" style="33" customWidth="1"/>
    <col min="11527" max="11527" width="30" style="33" customWidth="1"/>
    <col min="11528" max="11528" width="26.7109375" style="33" customWidth="1"/>
    <col min="11529" max="11529" width="28.140625" style="33" customWidth="1"/>
    <col min="11530" max="11530" width="0" style="33" hidden="1" customWidth="1"/>
    <col min="11531" max="11531" width="35.7109375" style="33" customWidth="1"/>
    <col min="11532" max="11532" width="0" style="33" hidden="1" customWidth="1"/>
    <col min="11533" max="11533" width="46.42578125" style="33" customWidth="1"/>
    <col min="11534" max="11534" width="0" style="33" hidden="1" customWidth="1"/>
    <col min="11535" max="11535" width="53.7109375" style="33" customWidth="1"/>
    <col min="11536" max="11536" width="0" style="33" hidden="1" customWidth="1"/>
    <col min="11537" max="11537" width="40.28515625" style="33" customWidth="1"/>
    <col min="11538" max="11538" width="0" style="33" hidden="1" customWidth="1"/>
    <col min="11539" max="11539" width="43.42578125" style="33" customWidth="1"/>
    <col min="11540" max="11540" width="0" style="33" hidden="1" customWidth="1"/>
    <col min="11541" max="11541" width="39.28515625" style="33" customWidth="1"/>
    <col min="11542" max="11542" width="0" style="33" hidden="1" customWidth="1"/>
    <col min="11543" max="11543" width="22.42578125" style="33" customWidth="1"/>
    <col min="11544" max="11544" width="27.7109375" style="33" customWidth="1"/>
    <col min="11545" max="11545" width="26.7109375" style="33" customWidth="1"/>
    <col min="11546" max="11546" width="30.140625" style="33" customWidth="1"/>
    <col min="11547" max="11547" width="24.42578125" style="33" customWidth="1"/>
    <col min="11548" max="11548" width="30.42578125" style="33" customWidth="1"/>
    <col min="11549" max="11549" width="30.85546875" style="33" customWidth="1"/>
    <col min="11550" max="11550" width="30.7109375" style="33" customWidth="1"/>
    <col min="11551" max="11551" width="32" style="33" customWidth="1"/>
    <col min="11552" max="11552" width="29.85546875" style="33" customWidth="1"/>
    <col min="11553" max="11553" width="0" style="33" hidden="1" customWidth="1"/>
    <col min="11554" max="11554" width="27.7109375" style="33" customWidth="1"/>
    <col min="11555" max="11555" width="25.42578125" style="33" customWidth="1"/>
    <col min="11556" max="11556" width="0" style="33" hidden="1" customWidth="1"/>
    <col min="11557" max="11557" width="27.28515625" style="33" customWidth="1"/>
    <col min="11558" max="11558" width="26.42578125" style="33" customWidth="1"/>
    <col min="11559" max="11559" width="24.28515625" style="33" customWidth="1"/>
    <col min="11560" max="11560" width="22.7109375" style="33" customWidth="1"/>
    <col min="11561" max="11561" width="53.7109375" style="33" customWidth="1"/>
    <col min="11562" max="11562" width="43.28515625" style="33" customWidth="1"/>
    <col min="11563" max="11563" width="32.42578125" style="33" customWidth="1"/>
    <col min="11564" max="11564" width="31.85546875" style="33" customWidth="1"/>
    <col min="11565" max="11565" width="48" style="33" customWidth="1"/>
    <col min="11566" max="11566" width="37.42578125" style="33" customWidth="1"/>
    <col min="11567" max="11567" width="38.42578125" style="33" customWidth="1"/>
    <col min="11568" max="11568" width="42.42578125" style="33" customWidth="1"/>
    <col min="11569" max="11569" width="48.7109375" style="33" customWidth="1"/>
    <col min="11570" max="11572" width="63.42578125" style="33" customWidth="1"/>
    <col min="11573" max="11776" width="11.42578125" style="33"/>
    <col min="11777" max="11777" width="0" style="33" hidden="1" customWidth="1"/>
    <col min="11778" max="11778" width="2.5703125" style="33" customWidth="1"/>
    <col min="11779" max="11779" width="24.85546875" style="33" customWidth="1"/>
    <col min="11780" max="11780" width="17.85546875" style="33" customWidth="1"/>
    <col min="11781" max="11781" width="19.85546875" style="33" customWidth="1"/>
    <col min="11782" max="11782" width="71.140625" style="33" customWidth="1"/>
    <col min="11783" max="11783" width="30" style="33" customWidth="1"/>
    <col min="11784" max="11784" width="26.7109375" style="33" customWidth="1"/>
    <col min="11785" max="11785" width="28.140625" style="33" customWidth="1"/>
    <col min="11786" max="11786" width="0" style="33" hidden="1" customWidth="1"/>
    <col min="11787" max="11787" width="35.7109375" style="33" customWidth="1"/>
    <col min="11788" max="11788" width="0" style="33" hidden="1" customWidth="1"/>
    <col min="11789" max="11789" width="46.42578125" style="33" customWidth="1"/>
    <col min="11790" max="11790" width="0" style="33" hidden="1" customWidth="1"/>
    <col min="11791" max="11791" width="53.7109375" style="33" customWidth="1"/>
    <col min="11792" max="11792" width="0" style="33" hidden="1" customWidth="1"/>
    <col min="11793" max="11793" width="40.28515625" style="33" customWidth="1"/>
    <col min="11794" max="11794" width="0" style="33" hidden="1" customWidth="1"/>
    <col min="11795" max="11795" width="43.42578125" style="33" customWidth="1"/>
    <col min="11796" max="11796" width="0" style="33" hidden="1" customWidth="1"/>
    <col min="11797" max="11797" width="39.28515625" style="33" customWidth="1"/>
    <col min="11798" max="11798" width="0" style="33" hidden="1" customWidth="1"/>
    <col min="11799" max="11799" width="22.42578125" style="33" customWidth="1"/>
    <col min="11800" max="11800" width="27.7109375" style="33" customWidth="1"/>
    <col min="11801" max="11801" width="26.7109375" style="33" customWidth="1"/>
    <col min="11802" max="11802" width="30.140625" style="33" customWidth="1"/>
    <col min="11803" max="11803" width="24.42578125" style="33" customWidth="1"/>
    <col min="11804" max="11804" width="30.42578125" style="33" customWidth="1"/>
    <col min="11805" max="11805" width="30.85546875" style="33" customWidth="1"/>
    <col min="11806" max="11806" width="30.7109375" style="33" customWidth="1"/>
    <col min="11807" max="11807" width="32" style="33" customWidth="1"/>
    <col min="11808" max="11808" width="29.85546875" style="33" customWidth="1"/>
    <col min="11809" max="11809" width="0" style="33" hidden="1" customWidth="1"/>
    <col min="11810" max="11810" width="27.7109375" style="33" customWidth="1"/>
    <col min="11811" max="11811" width="25.42578125" style="33" customWidth="1"/>
    <col min="11812" max="11812" width="0" style="33" hidden="1" customWidth="1"/>
    <col min="11813" max="11813" width="27.28515625" style="33" customWidth="1"/>
    <col min="11814" max="11814" width="26.42578125" style="33" customWidth="1"/>
    <col min="11815" max="11815" width="24.28515625" style="33" customWidth="1"/>
    <col min="11816" max="11816" width="22.7109375" style="33" customWidth="1"/>
    <col min="11817" max="11817" width="53.7109375" style="33" customWidth="1"/>
    <col min="11818" max="11818" width="43.28515625" style="33" customWidth="1"/>
    <col min="11819" max="11819" width="32.42578125" style="33" customWidth="1"/>
    <col min="11820" max="11820" width="31.85546875" style="33" customWidth="1"/>
    <col min="11821" max="11821" width="48" style="33" customWidth="1"/>
    <col min="11822" max="11822" width="37.42578125" style="33" customWidth="1"/>
    <col min="11823" max="11823" width="38.42578125" style="33" customWidth="1"/>
    <col min="11824" max="11824" width="42.42578125" style="33" customWidth="1"/>
    <col min="11825" max="11825" width="48.7109375" style="33" customWidth="1"/>
    <col min="11826" max="11828" width="63.42578125" style="33" customWidth="1"/>
    <col min="11829" max="12032" width="11.42578125" style="33"/>
    <col min="12033" max="12033" width="0" style="33" hidden="1" customWidth="1"/>
    <col min="12034" max="12034" width="2.5703125" style="33" customWidth="1"/>
    <col min="12035" max="12035" width="24.85546875" style="33" customWidth="1"/>
    <col min="12036" max="12036" width="17.85546875" style="33" customWidth="1"/>
    <col min="12037" max="12037" width="19.85546875" style="33" customWidth="1"/>
    <col min="12038" max="12038" width="71.140625" style="33" customWidth="1"/>
    <col min="12039" max="12039" width="30" style="33" customWidth="1"/>
    <col min="12040" max="12040" width="26.7109375" style="33" customWidth="1"/>
    <col min="12041" max="12041" width="28.140625" style="33" customWidth="1"/>
    <col min="12042" max="12042" width="0" style="33" hidden="1" customWidth="1"/>
    <col min="12043" max="12043" width="35.7109375" style="33" customWidth="1"/>
    <col min="12044" max="12044" width="0" style="33" hidden="1" customWidth="1"/>
    <col min="12045" max="12045" width="46.42578125" style="33" customWidth="1"/>
    <col min="12046" max="12046" width="0" style="33" hidden="1" customWidth="1"/>
    <col min="12047" max="12047" width="53.7109375" style="33" customWidth="1"/>
    <col min="12048" max="12048" width="0" style="33" hidden="1" customWidth="1"/>
    <col min="12049" max="12049" width="40.28515625" style="33" customWidth="1"/>
    <col min="12050" max="12050" width="0" style="33" hidden="1" customWidth="1"/>
    <col min="12051" max="12051" width="43.42578125" style="33" customWidth="1"/>
    <col min="12052" max="12052" width="0" style="33" hidden="1" customWidth="1"/>
    <col min="12053" max="12053" width="39.28515625" style="33" customWidth="1"/>
    <col min="12054" max="12054" width="0" style="33" hidden="1" customWidth="1"/>
    <col min="12055" max="12055" width="22.42578125" style="33" customWidth="1"/>
    <col min="12056" max="12056" width="27.7109375" style="33" customWidth="1"/>
    <col min="12057" max="12057" width="26.7109375" style="33" customWidth="1"/>
    <col min="12058" max="12058" width="30.140625" style="33" customWidth="1"/>
    <col min="12059" max="12059" width="24.42578125" style="33" customWidth="1"/>
    <col min="12060" max="12060" width="30.42578125" style="33" customWidth="1"/>
    <col min="12061" max="12061" width="30.85546875" style="33" customWidth="1"/>
    <col min="12062" max="12062" width="30.7109375" style="33" customWidth="1"/>
    <col min="12063" max="12063" width="32" style="33" customWidth="1"/>
    <col min="12064" max="12064" width="29.85546875" style="33" customWidth="1"/>
    <col min="12065" max="12065" width="0" style="33" hidden="1" customWidth="1"/>
    <col min="12066" max="12066" width="27.7109375" style="33" customWidth="1"/>
    <col min="12067" max="12067" width="25.42578125" style="33" customWidth="1"/>
    <col min="12068" max="12068" width="0" style="33" hidden="1" customWidth="1"/>
    <col min="12069" max="12069" width="27.28515625" style="33" customWidth="1"/>
    <col min="12070" max="12070" width="26.42578125" style="33" customWidth="1"/>
    <col min="12071" max="12071" width="24.28515625" style="33" customWidth="1"/>
    <col min="12072" max="12072" width="22.7109375" style="33" customWidth="1"/>
    <col min="12073" max="12073" width="53.7109375" style="33" customWidth="1"/>
    <col min="12074" max="12074" width="43.28515625" style="33" customWidth="1"/>
    <col min="12075" max="12075" width="32.42578125" style="33" customWidth="1"/>
    <col min="12076" max="12076" width="31.85546875" style="33" customWidth="1"/>
    <col min="12077" max="12077" width="48" style="33" customWidth="1"/>
    <col min="12078" max="12078" width="37.42578125" style="33" customWidth="1"/>
    <col min="12079" max="12079" width="38.42578125" style="33" customWidth="1"/>
    <col min="12080" max="12080" width="42.42578125" style="33" customWidth="1"/>
    <col min="12081" max="12081" width="48.7109375" style="33" customWidth="1"/>
    <col min="12082" max="12084" width="63.42578125" style="33" customWidth="1"/>
    <col min="12085" max="12288" width="11.42578125" style="33"/>
    <col min="12289" max="12289" width="0" style="33" hidden="1" customWidth="1"/>
    <col min="12290" max="12290" width="2.5703125" style="33" customWidth="1"/>
    <col min="12291" max="12291" width="24.85546875" style="33" customWidth="1"/>
    <col min="12292" max="12292" width="17.85546875" style="33" customWidth="1"/>
    <col min="12293" max="12293" width="19.85546875" style="33" customWidth="1"/>
    <col min="12294" max="12294" width="71.140625" style="33" customWidth="1"/>
    <col min="12295" max="12295" width="30" style="33" customWidth="1"/>
    <col min="12296" max="12296" width="26.7109375" style="33" customWidth="1"/>
    <col min="12297" max="12297" width="28.140625" style="33" customWidth="1"/>
    <col min="12298" max="12298" width="0" style="33" hidden="1" customWidth="1"/>
    <col min="12299" max="12299" width="35.7109375" style="33" customWidth="1"/>
    <col min="12300" max="12300" width="0" style="33" hidden="1" customWidth="1"/>
    <col min="12301" max="12301" width="46.42578125" style="33" customWidth="1"/>
    <col min="12302" max="12302" width="0" style="33" hidden="1" customWidth="1"/>
    <col min="12303" max="12303" width="53.7109375" style="33" customWidth="1"/>
    <col min="12304" max="12304" width="0" style="33" hidden="1" customWidth="1"/>
    <col min="12305" max="12305" width="40.28515625" style="33" customWidth="1"/>
    <col min="12306" max="12306" width="0" style="33" hidden="1" customWidth="1"/>
    <col min="12307" max="12307" width="43.42578125" style="33" customWidth="1"/>
    <col min="12308" max="12308" width="0" style="33" hidden="1" customWidth="1"/>
    <col min="12309" max="12309" width="39.28515625" style="33" customWidth="1"/>
    <col min="12310" max="12310" width="0" style="33" hidden="1" customWidth="1"/>
    <col min="12311" max="12311" width="22.42578125" style="33" customWidth="1"/>
    <col min="12312" max="12312" width="27.7109375" style="33" customWidth="1"/>
    <col min="12313" max="12313" width="26.7109375" style="33" customWidth="1"/>
    <col min="12314" max="12314" width="30.140625" style="33" customWidth="1"/>
    <col min="12315" max="12315" width="24.42578125" style="33" customWidth="1"/>
    <col min="12316" max="12316" width="30.42578125" style="33" customWidth="1"/>
    <col min="12317" max="12317" width="30.85546875" style="33" customWidth="1"/>
    <col min="12318" max="12318" width="30.7109375" style="33" customWidth="1"/>
    <col min="12319" max="12319" width="32" style="33" customWidth="1"/>
    <col min="12320" max="12320" width="29.85546875" style="33" customWidth="1"/>
    <col min="12321" max="12321" width="0" style="33" hidden="1" customWidth="1"/>
    <col min="12322" max="12322" width="27.7109375" style="33" customWidth="1"/>
    <col min="12323" max="12323" width="25.42578125" style="33" customWidth="1"/>
    <col min="12324" max="12324" width="0" style="33" hidden="1" customWidth="1"/>
    <col min="12325" max="12325" width="27.28515625" style="33" customWidth="1"/>
    <col min="12326" max="12326" width="26.42578125" style="33" customWidth="1"/>
    <col min="12327" max="12327" width="24.28515625" style="33" customWidth="1"/>
    <col min="12328" max="12328" width="22.7109375" style="33" customWidth="1"/>
    <col min="12329" max="12329" width="53.7109375" style="33" customWidth="1"/>
    <col min="12330" max="12330" width="43.28515625" style="33" customWidth="1"/>
    <col min="12331" max="12331" width="32.42578125" style="33" customWidth="1"/>
    <col min="12332" max="12332" width="31.85546875" style="33" customWidth="1"/>
    <col min="12333" max="12333" width="48" style="33" customWidth="1"/>
    <col min="12334" max="12334" width="37.42578125" style="33" customWidth="1"/>
    <col min="12335" max="12335" width="38.42578125" style="33" customWidth="1"/>
    <col min="12336" max="12336" width="42.42578125" style="33" customWidth="1"/>
    <col min="12337" max="12337" width="48.7109375" style="33" customWidth="1"/>
    <col min="12338" max="12340" width="63.42578125" style="33" customWidth="1"/>
    <col min="12341" max="12544" width="11.42578125" style="33"/>
    <col min="12545" max="12545" width="0" style="33" hidden="1" customWidth="1"/>
    <col min="12546" max="12546" width="2.5703125" style="33" customWidth="1"/>
    <col min="12547" max="12547" width="24.85546875" style="33" customWidth="1"/>
    <col min="12548" max="12548" width="17.85546875" style="33" customWidth="1"/>
    <col min="12549" max="12549" width="19.85546875" style="33" customWidth="1"/>
    <col min="12550" max="12550" width="71.140625" style="33" customWidth="1"/>
    <col min="12551" max="12551" width="30" style="33" customWidth="1"/>
    <col min="12552" max="12552" width="26.7109375" style="33" customWidth="1"/>
    <col min="12553" max="12553" width="28.140625" style="33" customWidth="1"/>
    <col min="12554" max="12554" width="0" style="33" hidden="1" customWidth="1"/>
    <col min="12555" max="12555" width="35.7109375" style="33" customWidth="1"/>
    <col min="12556" max="12556" width="0" style="33" hidden="1" customWidth="1"/>
    <col min="12557" max="12557" width="46.42578125" style="33" customWidth="1"/>
    <col min="12558" max="12558" width="0" style="33" hidden="1" customWidth="1"/>
    <col min="12559" max="12559" width="53.7109375" style="33" customWidth="1"/>
    <col min="12560" max="12560" width="0" style="33" hidden="1" customWidth="1"/>
    <col min="12561" max="12561" width="40.28515625" style="33" customWidth="1"/>
    <col min="12562" max="12562" width="0" style="33" hidden="1" customWidth="1"/>
    <col min="12563" max="12563" width="43.42578125" style="33" customWidth="1"/>
    <col min="12564" max="12564" width="0" style="33" hidden="1" customWidth="1"/>
    <col min="12565" max="12565" width="39.28515625" style="33" customWidth="1"/>
    <col min="12566" max="12566" width="0" style="33" hidden="1" customWidth="1"/>
    <col min="12567" max="12567" width="22.42578125" style="33" customWidth="1"/>
    <col min="12568" max="12568" width="27.7109375" style="33" customWidth="1"/>
    <col min="12569" max="12569" width="26.7109375" style="33" customWidth="1"/>
    <col min="12570" max="12570" width="30.140625" style="33" customWidth="1"/>
    <col min="12571" max="12571" width="24.42578125" style="33" customWidth="1"/>
    <col min="12572" max="12572" width="30.42578125" style="33" customWidth="1"/>
    <col min="12573" max="12573" width="30.85546875" style="33" customWidth="1"/>
    <col min="12574" max="12574" width="30.7109375" style="33" customWidth="1"/>
    <col min="12575" max="12575" width="32" style="33" customWidth="1"/>
    <col min="12576" max="12576" width="29.85546875" style="33" customWidth="1"/>
    <col min="12577" max="12577" width="0" style="33" hidden="1" customWidth="1"/>
    <col min="12578" max="12578" width="27.7109375" style="33" customWidth="1"/>
    <col min="12579" max="12579" width="25.42578125" style="33" customWidth="1"/>
    <col min="12580" max="12580" width="0" style="33" hidden="1" customWidth="1"/>
    <col min="12581" max="12581" width="27.28515625" style="33" customWidth="1"/>
    <col min="12582" max="12582" width="26.42578125" style="33" customWidth="1"/>
    <col min="12583" max="12583" width="24.28515625" style="33" customWidth="1"/>
    <col min="12584" max="12584" width="22.7109375" style="33" customWidth="1"/>
    <col min="12585" max="12585" width="53.7109375" style="33" customWidth="1"/>
    <col min="12586" max="12586" width="43.28515625" style="33" customWidth="1"/>
    <col min="12587" max="12587" width="32.42578125" style="33" customWidth="1"/>
    <col min="12588" max="12588" width="31.85546875" style="33" customWidth="1"/>
    <col min="12589" max="12589" width="48" style="33" customWidth="1"/>
    <col min="12590" max="12590" width="37.42578125" style="33" customWidth="1"/>
    <col min="12591" max="12591" width="38.42578125" style="33" customWidth="1"/>
    <col min="12592" max="12592" width="42.42578125" style="33" customWidth="1"/>
    <col min="12593" max="12593" width="48.7109375" style="33" customWidth="1"/>
    <col min="12594" max="12596" width="63.42578125" style="33" customWidth="1"/>
    <col min="12597" max="12800" width="11.42578125" style="33"/>
    <col min="12801" max="12801" width="0" style="33" hidden="1" customWidth="1"/>
    <col min="12802" max="12802" width="2.5703125" style="33" customWidth="1"/>
    <col min="12803" max="12803" width="24.85546875" style="33" customWidth="1"/>
    <col min="12804" max="12804" width="17.85546875" style="33" customWidth="1"/>
    <col min="12805" max="12805" width="19.85546875" style="33" customWidth="1"/>
    <col min="12806" max="12806" width="71.140625" style="33" customWidth="1"/>
    <col min="12807" max="12807" width="30" style="33" customWidth="1"/>
    <col min="12808" max="12808" width="26.7109375" style="33" customWidth="1"/>
    <col min="12809" max="12809" width="28.140625" style="33" customWidth="1"/>
    <col min="12810" max="12810" width="0" style="33" hidden="1" customWidth="1"/>
    <col min="12811" max="12811" width="35.7109375" style="33" customWidth="1"/>
    <col min="12812" max="12812" width="0" style="33" hidden="1" customWidth="1"/>
    <col min="12813" max="12813" width="46.42578125" style="33" customWidth="1"/>
    <col min="12814" max="12814" width="0" style="33" hidden="1" customWidth="1"/>
    <col min="12815" max="12815" width="53.7109375" style="33" customWidth="1"/>
    <col min="12816" max="12816" width="0" style="33" hidden="1" customWidth="1"/>
    <col min="12817" max="12817" width="40.28515625" style="33" customWidth="1"/>
    <col min="12818" max="12818" width="0" style="33" hidden="1" customWidth="1"/>
    <col min="12819" max="12819" width="43.42578125" style="33" customWidth="1"/>
    <col min="12820" max="12820" width="0" style="33" hidden="1" customWidth="1"/>
    <col min="12821" max="12821" width="39.28515625" style="33" customWidth="1"/>
    <col min="12822" max="12822" width="0" style="33" hidden="1" customWidth="1"/>
    <col min="12823" max="12823" width="22.42578125" style="33" customWidth="1"/>
    <col min="12824" max="12824" width="27.7109375" style="33" customWidth="1"/>
    <col min="12825" max="12825" width="26.7109375" style="33" customWidth="1"/>
    <col min="12826" max="12826" width="30.140625" style="33" customWidth="1"/>
    <col min="12827" max="12827" width="24.42578125" style="33" customWidth="1"/>
    <col min="12828" max="12828" width="30.42578125" style="33" customWidth="1"/>
    <col min="12829" max="12829" width="30.85546875" style="33" customWidth="1"/>
    <col min="12830" max="12830" width="30.7109375" style="33" customWidth="1"/>
    <col min="12831" max="12831" width="32" style="33" customWidth="1"/>
    <col min="12832" max="12832" width="29.85546875" style="33" customWidth="1"/>
    <col min="12833" max="12833" width="0" style="33" hidden="1" customWidth="1"/>
    <col min="12834" max="12834" width="27.7109375" style="33" customWidth="1"/>
    <col min="12835" max="12835" width="25.42578125" style="33" customWidth="1"/>
    <col min="12836" max="12836" width="0" style="33" hidden="1" customWidth="1"/>
    <col min="12837" max="12837" width="27.28515625" style="33" customWidth="1"/>
    <col min="12838" max="12838" width="26.42578125" style="33" customWidth="1"/>
    <col min="12839" max="12839" width="24.28515625" style="33" customWidth="1"/>
    <col min="12840" max="12840" width="22.7109375" style="33" customWidth="1"/>
    <col min="12841" max="12841" width="53.7109375" style="33" customWidth="1"/>
    <col min="12842" max="12842" width="43.28515625" style="33" customWidth="1"/>
    <col min="12843" max="12843" width="32.42578125" style="33" customWidth="1"/>
    <col min="12844" max="12844" width="31.85546875" style="33" customWidth="1"/>
    <col min="12845" max="12845" width="48" style="33" customWidth="1"/>
    <col min="12846" max="12846" width="37.42578125" style="33" customWidth="1"/>
    <col min="12847" max="12847" width="38.42578125" style="33" customWidth="1"/>
    <col min="12848" max="12848" width="42.42578125" style="33" customWidth="1"/>
    <col min="12849" max="12849" width="48.7109375" style="33" customWidth="1"/>
    <col min="12850" max="12852" width="63.42578125" style="33" customWidth="1"/>
    <col min="12853" max="13056" width="11.42578125" style="33"/>
    <col min="13057" max="13057" width="0" style="33" hidden="1" customWidth="1"/>
    <col min="13058" max="13058" width="2.5703125" style="33" customWidth="1"/>
    <col min="13059" max="13059" width="24.85546875" style="33" customWidth="1"/>
    <col min="13060" max="13060" width="17.85546875" style="33" customWidth="1"/>
    <col min="13061" max="13061" width="19.85546875" style="33" customWidth="1"/>
    <col min="13062" max="13062" width="71.140625" style="33" customWidth="1"/>
    <col min="13063" max="13063" width="30" style="33" customWidth="1"/>
    <col min="13064" max="13064" width="26.7109375" style="33" customWidth="1"/>
    <col min="13065" max="13065" width="28.140625" style="33" customWidth="1"/>
    <col min="13066" max="13066" width="0" style="33" hidden="1" customWidth="1"/>
    <col min="13067" max="13067" width="35.7109375" style="33" customWidth="1"/>
    <col min="13068" max="13068" width="0" style="33" hidden="1" customWidth="1"/>
    <col min="13069" max="13069" width="46.42578125" style="33" customWidth="1"/>
    <col min="13070" max="13070" width="0" style="33" hidden="1" customWidth="1"/>
    <col min="13071" max="13071" width="53.7109375" style="33" customWidth="1"/>
    <col min="13072" max="13072" width="0" style="33" hidden="1" customWidth="1"/>
    <col min="13073" max="13073" width="40.28515625" style="33" customWidth="1"/>
    <col min="13074" max="13074" width="0" style="33" hidden="1" customWidth="1"/>
    <col min="13075" max="13075" width="43.42578125" style="33" customWidth="1"/>
    <col min="13076" max="13076" width="0" style="33" hidden="1" customWidth="1"/>
    <col min="13077" max="13077" width="39.28515625" style="33" customWidth="1"/>
    <col min="13078" max="13078" width="0" style="33" hidden="1" customWidth="1"/>
    <col min="13079" max="13079" width="22.42578125" style="33" customWidth="1"/>
    <col min="13080" max="13080" width="27.7109375" style="33" customWidth="1"/>
    <col min="13081" max="13081" width="26.7109375" style="33" customWidth="1"/>
    <col min="13082" max="13082" width="30.140625" style="33" customWidth="1"/>
    <col min="13083" max="13083" width="24.42578125" style="33" customWidth="1"/>
    <col min="13084" max="13084" width="30.42578125" style="33" customWidth="1"/>
    <col min="13085" max="13085" width="30.85546875" style="33" customWidth="1"/>
    <col min="13086" max="13086" width="30.7109375" style="33" customWidth="1"/>
    <col min="13087" max="13087" width="32" style="33" customWidth="1"/>
    <col min="13088" max="13088" width="29.85546875" style="33" customWidth="1"/>
    <col min="13089" max="13089" width="0" style="33" hidden="1" customWidth="1"/>
    <col min="13090" max="13090" width="27.7109375" style="33" customWidth="1"/>
    <col min="13091" max="13091" width="25.42578125" style="33" customWidth="1"/>
    <col min="13092" max="13092" width="0" style="33" hidden="1" customWidth="1"/>
    <col min="13093" max="13093" width="27.28515625" style="33" customWidth="1"/>
    <col min="13094" max="13094" width="26.42578125" style="33" customWidth="1"/>
    <col min="13095" max="13095" width="24.28515625" style="33" customWidth="1"/>
    <col min="13096" max="13096" width="22.7109375" style="33" customWidth="1"/>
    <col min="13097" max="13097" width="53.7109375" style="33" customWidth="1"/>
    <col min="13098" max="13098" width="43.28515625" style="33" customWidth="1"/>
    <col min="13099" max="13099" width="32.42578125" style="33" customWidth="1"/>
    <col min="13100" max="13100" width="31.85546875" style="33" customWidth="1"/>
    <col min="13101" max="13101" width="48" style="33" customWidth="1"/>
    <col min="13102" max="13102" width="37.42578125" style="33" customWidth="1"/>
    <col min="13103" max="13103" width="38.42578125" style="33" customWidth="1"/>
    <col min="13104" max="13104" width="42.42578125" style="33" customWidth="1"/>
    <col min="13105" max="13105" width="48.7109375" style="33" customWidth="1"/>
    <col min="13106" max="13108" width="63.42578125" style="33" customWidth="1"/>
    <col min="13109" max="13312" width="11.42578125" style="33"/>
    <col min="13313" max="13313" width="0" style="33" hidden="1" customWidth="1"/>
    <col min="13314" max="13314" width="2.5703125" style="33" customWidth="1"/>
    <col min="13315" max="13315" width="24.85546875" style="33" customWidth="1"/>
    <col min="13316" max="13316" width="17.85546875" style="33" customWidth="1"/>
    <col min="13317" max="13317" width="19.85546875" style="33" customWidth="1"/>
    <col min="13318" max="13318" width="71.140625" style="33" customWidth="1"/>
    <col min="13319" max="13319" width="30" style="33" customWidth="1"/>
    <col min="13320" max="13320" width="26.7109375" style="33" customWidth="1"/>
    <col min="13321" max="13321" width="28.140625" style="33" customWidth="1"/>
    <col min="13322" max="13322" width="0" style="33" hidden="1" customWidth="1"/>
    <col min="13323" max="13323" width="35.7109375" style="33" customWidth="1"/>
    <col min="13324" max="13324" width="0" style="33" hidden="1" customWidth="1"/>
    <col min="13325" max="13325" width="46.42578125" style="33" customWidth="1"/>
    <col min="13326" max="13326" width="0" style="33" hidden="1" customWidth="1"/>
    <col min="13327" max="13327" width="53.7109375" style="33" customWidth="1"/>
    <col min="13328" max="13328" width="0" style="33" hidden="1" customWidth="1"/>
    <col min="13329" max="13329" width="40.28515625" style="33" customWidth="1"/>
    <col min="13330" max="13330" width="0" style="33" hidden="1" customWidth="1"/>
    <col min="13331" max="13331" width="43.42578125" style="33" customWidth="1"/>
    <col min="13332" max="13332" width="0" style="33" hidden="1" customWidth="1"/>
    <col min="13333" max="13333" width="39.28515625" style="33" customWidth="1"/>
    <col min="13334" max="13334" width="0" style="33" hidden="1" customWidth="1"/>
    <col min="13335" max="13335" width="22.42578125" style="33" customWidth="1"/>
    <col min="13336" max="13336" width="27.7109375" style="33" customWidth="1"/>
    <col min="13337" max="13337" width="26.7109375" style="33" customWidth="1"/>
    <col min="13338" max="13338" width="30.140625" style="33" customWidth="1"/>
    <col min="13339" max="13339" width="24.42578125" style="33" customWidth="1"/>
    <col min="13340" max="13340" width="30.42578125" style="33" customWidth="1"/>
    <col min="13341" max="13341" width="30.85546875" style="33" customWidth="1"/>
    <col min="13342" max="13342" width="30.7109375" style="33" customWidth="1"/>
    <col min="13343" max="13343" width="32" style="33" customWidth="1"/>
    <col min="13344" max="13344" width="29.85546875" style="33" customWidth="1"/>
    <col min="13345" max="13345" width="0" style="33" hidden="1" customWidth="1"/>
    <col min="13346" max="13346" width="27.7109375" style="33" customWidth="1"/>
    <col min="13347" max="13347" width="25.42578125" style="33" customWidth="1"/>
    <col min="13348" max="13348" width="0" style="33" hidden="1" customWidth="1"/>
    <col min="13349" max="13349" width="27.28515625" style="33" customWidth="1"/>
    <col min="13350" max="13350" width="26.42578125" style="33" customWidth="1"/>
    <col min="13351" max="13351" width="24.28515625" style="33" customWidth="1"/>
    <col min="13352" max="13352" width="22.7109375" style="33" customWidth="1"/>
    <col min="13353" max="13353" width="53.7109375" style="33" customWidth="1"/>
    <col min="13354" max="13354" width="43.28515625" style="33" customWidth="1"/>
    <col min="13355" max="13355" width="32.42578125" style="33" customWidth="1"/>
    <col min="13356" max="13356" width="31.85546875" style="33" customWidth="1"/>
    <col min="13357" max="13357" width="48" style="33" customWidth="1"/>
    <col min="13358" max="13358" width="37.42578125" style="33" customWidth="1"/>
    <col min="13359" max="13359" width="38.42578125" style="33" customWidth="1"/>
    <col min="13360" max="13360" width="42.42578125" style="33" customWidth="1"/>
    <col min="13361" max="13361" width="48.7109375" style="33" customWidth="1"/>
    <col min="13362" max="13364" width="63.42578125" style="33" customWidth="1"/>
    <col min="13365" max="13568" width="11.42578125" style="33"/>
    <col min="13569" max="13569" width="0" style="33" hidden="1" customWidth="1"/>
    <col min="13570" max="13570" width="2.5703125" style="33" customWidth="1"/>
    <col min="13571" max="13571" width="24.85546875" style="33" customWidth="1"/>
    <col min="13572" max="13572" width="17.85546875" style="33" customWidth="1"/>
    <col min="13573" max="13573" width="19.85546875" style="33" customWidth="1"/>
    <col min="13574" max="13574" width="71.140625" style="33" customWidth="1"/>
    <col min="13575" max="13575" width="30" style="33" customWidth="1"/>
    <col min="13576" max="13576" width="26.7109375" style="33" customWidth="1"/>
    <col min="13577" max="13577" width="28.140625" style="33" customWidth="1"/>
    <col min="13578" max="13578" width="0" style="33" hidden="1" customWidth="1"/>
    <col min="13579" max="13579" width="35.7109375" style="33" customWidth="1"/>
    <col min="13580" max="13580" width="0" style="33" hidden="1" customWidth="1"/>
    <col min="13581" max="13581" width="46.42578125" style="33" customWidth="1"/>
    <col min="13582" max="13582" width="0" style="33" hidden="1" customWidth="1"/>
    <col min="13583" max="13583" width="53.7109375" style="33" customWidth="1"/>
    <col min="13584" max="13584" width="0" style="33" hidden="1" customWidth="1"/>
    <col min="13585" max="13585" width="40.28515625" style="33" customWidth="1"/>
    <col min="13586" max="13586" width="0" style="33" hidden="1" customWidth="1"/>
    <col min="13587" max="13587" width="43.42578125" style="33" customWidth="1"/>
    <col min="13588" max="13588" width="0" style="33" hidden="1" customWidth="1"/>
    <col min="13589" max="13589" width="39.28515625" style="33" customWidth="1"/>
    <col min="13590" max="13590" width="0" style="33" hidden="1" customWidth="1"/>
    <col min="13591" max="13591" width="22.42578125" style="33" customWidth="1"/>
    <col min="13592" max="13592" width="27.7109375" style="33" customWidth="1"/>
    <col min="13593" max="13593" width="26.7109375" style="33" customWidth="1"/>
    <col min="13594" max="13594" width="30.140625" style="33" customWidth="1"/>
    <col min="13595" max="13595" width="24.42578125" style="33" customWidth="1"/>
    <col min="13596" max="13596" width="30.42578125" style="33" customWidth="1"/>
    <col min="13597" max="13597" width="30.85546875" style="33" customWidth="1"/>
    <col min="13598" max="13598" width="30.7109375" style="33" customWidth="1"/>
    <col min="13599" max="13599" width="32" style="33" customWidth="1"/>
    <col min="13600" max="13600" width="29.85546875" style="33" customWidth="1"/>
    <col min="13601" max="13601" width="0" style="33" hidden="1" customWidth="1"/>
    <col min="13602" max="13602" width="27.7109375" style="33" customWidth="1"/>
    <col min="13603" max="13603" width="25.42578125" style="33" customWidth="1"/>
    <col min="13604" max="13604" width="0" style="33" hidden="1" customWidth="1"/>
    <col min="13605" max="13605" width="27.28515625" style="33" customWidth="1"/>
    <col min="13606" max="13606" width="26.42578125" style="33" customWidth="1"/>
    <col min="13607" max="13607" width="24.28515625" style="33" customWidth="1"/>
    <col min="13608" max="13608" width="22.7109375" style="33" customWidth="1"/>
    <col min="13609" max="13609" width="53.7109375" style="33" customWidth="1"/>
    <col min="13610" max="13610" width="43.28515625" style="33" customWidth="1"/>
    <col min="13611" max="13611" width="32.42578125" style="33" customWidth="1"/>
    <col min="13612" max="13612" width="31.85546875" style="33" customWidth="1"/>
    <col min="13613" max="13613" width="48" style="33" customWidth="1"/>
    <col min="13614" max="13614" width="37.42578125" style="33" customWidth="1"/>
    <col min="13615" max="13615" width="38.42578125" style="33" customWidth="1"/>
    <col min="13616" max="13616" width="42.42578125" style="33" customWidth="1"/>
    <col min="13617" max="13617" width="48.7109375" style="33" customWidth="1"/>
    <col min="13618" max="13620" width="63.42578125" style="33" customWidth="1"/>
    <col min="13621" max="13824" width="11.42578125" style="33"/>
    <col min="13825" max="13825" width="0" style="33" hidden="1" customWidth="1"/>
    <col min="13826" max="13826" width="2.5703125" style="33" customWidth="1"/>
    <col min="13827" max="13827" width="24.85546875" style="33" customWidth="1"/>
    <col min="13828" max="13828" width="17.85546875" style="33" customWidth="1"/>
    <col min="13829" max="13829" width="19.85546875" style="33" customWidth="1"/>
    <col min="13830" max="13830" width="71.140625" style="33" customWidth="1"/>
    <col min="13831" max="13831" width="30" style="33" customWidth="1"/>
    <col min="13832" max="13832" width="26.7109375" style="33" customWidth="1"/>
    <col min="13833" max="13833" width="28.140625" style="33" customWidth="1"/>
    <col min="13834" max="13834" width="0" style="33" hidden="1" customWidth="1"/>
    <col min="13835" max="13835" width="35.7109375" style="33" customWidth="1"/>
    <col min="13836" max="13836" width="0" style="33" hidden="1" customWidth="1"/>
    <col min="13837" max="13837" width="46.42578125" style="33" customWidth="1"/>
    <col min="13838" max="13838" width="0" style="33" hidden="1" customWidth="1"/>
    <col min="13839" max="13839" width="53.7109375" style="33" customWidth="1"/>
    <col min="13840" max="13840" width="0" style="33" hidden="1" customWidth="1"/>
    <col min="13841" max="13841" width="40.28515625" style="33" customWidth="1"/>
    <col min="13842" max="13842" width="0" style="33" hidden="1" customWidth="1"/>
    <col min="13843" max="13843" width="43.42578125" style="33" customWidth="1"/>
    <col min="13844" max="13844" width="0" style="33" hidden="1" customWidth="1"/>
    <col min="13845" max="13845" width="39.28515625" style="33" customWidth="1"/>
    <col min="13846" max="13846" width="0" style="33" hidden="1" customWidth="1"/>
    <col min="13847" max="13847" width="22.42578125" style="33" customWidth="1"/>
    <col min="13848" max="13848" width="27.7109375" style="33" customWidth="1"/>
    <col min="13849" max="13849" width="26.7109375" style="33" customWidth="1"/>
    <col min="13850" max="13850" width="30.140625" style="33" customWidth="1"/>
    <col min="13851" max="13851" width="24.42578125" style="33" customWidth="1"/>
    <col min="13852" max="13852" width="30.42578125" style="33" customWidth="1"/>
    <col min="13853" max="13853" width="30.85546875" style="33" customWidth="1"/>
    <col min="13854" max="13854" width="30.7109375" style="33" customWidth="1"/>
    <col min="13855" max="13855" width="32" style="33" customWidth="1"/>
    <col min="13856" max="13856" width="29.85546875" style="33" customWidth="1"/>
    <col min="13857" max="13857" width="0" style="33" hidden="1" customWidth="1"/>
    <col min="13858" max="13858" width="27.7109375" style="33" customWidth="1"/>
    <col min="13859" max="13859" width="25.42578125" style="33" customWidth="1"/>
    <col min="13860" max="13860" width="0" style="33" hidden="1" customWidth="1"/>
    <col min="13861" max="13861" width="27.28515625" style="33" customWidth="1"/>
    <col min="13862" max="13862" width="26.42578125" style="33" customWidth="1"/>
    <col min="13863" max="13863" width="24.28515625" style="33" customWidth="1"/>
    <col min="13864" max="13864" width="22.7109375" style="33" customWidth="1"/>
    <col min="13865" max="13865" width="53.7109375" style="33" customWidth="1"/>
    <col min="13866" max="13866" width="43.28515625" style="33" customWidth="1"/>
    <col min="13867" max="13867" width="32.42578125" style="33" customWidth="1"/>
    <col min="13868" max="13868" width="31.85546875" style="33" customWidth="1"/>
    <col min="13869" max="13869" width="48" style="33" customWidth="1"/>
    <col min="13870" max="13870" width="37.42578125" style="33" customWidth="1"/>
    <col min="13871" max="13871" width="38.42578125" style="33" customWidth="1"/>
    <col min="13872" max="13872" width="42.42578125" style="33" customWidth="1"/>
    <col min="13873" max="13873" width="48.7109375" style="33" customWidth="1"/>
    <col min="13874" max="13876" width="63.42578125" style="33" customWidth="1"/>
    <col min="13877" max="14080" width="11.42578125" style="33"/>
    <col min="14081" max="14081" width="0" style="33" hidden="1" customWidth="1"/>
    <col min="14082" max="14082" width="2.5703125" style="33" customWidth="1"/>
    <col min="14083" max="14083" width="24.85546875" style="33" customWidth="1"/>
    <col min="14084" max="14084" width="17.85546875" style="33" customWidth="1"/>
    <col min="14085" max="14085" width="19.85546875" style="33" customWidth="1"/>
    <col min="14086" max="14086" width="71.140625" style="33" customWidth="1"/>
    <col min="14087" max="14087" width="30" style="33" customWidth="1"/>
    <col min="14088" max="14088" width="26.7109375" style="33" customWidth="1"/>
    <col min="14089" max="14089" width="28.140625" style="33" customWidth="1"/>
    <col min="14090" max="14090" width="0" style="33" hidden="1" customWidth="1"/>
    <col min="14091" max="14091" width="35.7109375" style="33" customWidth="1"/>
    <col min="14092" max="14092" width="0" style="33" hidden="1" customWidth="1"/>
    <col min="14093" max="14093" width="46.42578125" style="33" customWidth="1"/>
    <col min="14094" max="14094" width="0" style="33" hidden="1" customWidth="1"/>
    <col min="14095" max="14095" width="53.7109375" style="33" customWidth="1"/>
    <col min="14096" max="14096" width="0" style="33" hidden="1" customWidth="1"/>
    <col min="14097" max="14097" width="40.28515625" style="33" customWidth="1"/>
    <col min="14098" max="14098" width="0" style="33" hidden="1" customWidth="1"/>
    <col min="14099" max="14099" width="43.42578125" style="33" customWidth="1"/>
    <col min="14100" max="14100" width="0" style="33" hidden="1" customWidth="1"/>
    <col min="14101" max="14101" width="39.28515625" style="33" customWidth="1"/>
    <col min="14102" max="14102" width="0" style="33" hidden="1" customWidth="1"/>
    <col min="14103" max="14103" width="22.42578125" style="33" customWidth="1"/>
    <col min="14104" max="14104" width="27.7109375" style="33" customWidth="1"/>
    <col min="14105" max="14105" width="26.7109375" style="33" customWidth="1"/>
    <col min="14106" max="14106" width="30.140625" style="33" customWidth="1"/>
    <col min="14107" max="14107" width="24.42578125" style="33" customWidth="1"/>
    <col min="14108" max="14108" width="30.42578125" style="33" customWidth="1"/>
    <col min="14109" max="14109" width="30.85546875" style="33" customWidth="1"/>
    <col min="14110" max="14110" width="30.7109375" style="33" customWidth="1"/>
    <col min="14111" max="14111" width="32" style="33" customWidth="1"/>
    <col min="14112" max="14112" width="29.85546875" style="33" customWidth="1"/>
    <col min="14113" max="14113" width="0" style="33" hidden="1" customWidth="1"/>
    <col min="14114" max="14114" width="27.7109375" style="33" customWidth="1"/>
    <col min="14115" max="14115" width="25.42578125" style="33" customWidth="1"/>
    <col min="14116" max="14116" width="0" style="33" hidden="1" customWidth="1"/>
    <col min="14117" max="14117" width="27.28515625" style="33" customWidth="1"/>
    <col min="14118" max="14118" width="26.42578125" style="33" customWidth="1"/>
    <col min="14119" max="14119" width="24.28515625" style="33" customWidth="1"/>
    <col min="14120" max="14120" width="22.7109375" style="33" customWidth="1"/>
    <col min="14121" max="14121" width="53.7109375" style="33" customWidth="1"/>
    <col min="14122" max="14122" width="43.28515625" style="33" customWidth="1"/>
    <col min="14123" max="14123" width="32.42578125" style="33" customWidth="1"/>
    <col min="14124" max="14124" width="31.85546875" style="33" customWidth="1"/>
    <col min="14125" max="14125" width="48" style="33" customWidth="1"/>
    <col min="14126" max="14126" width="37.42578125" style="33" customWidth="1"/>
    <col min="14127" max="14127" width="38.42578125" style="33" customWidth="1"/>
    <col min="14128" max="14128" width="42.42578125" style="33" customWidth="1"/>
    <col min="14129" max="14129" width="48.7109375" style="33" customWidth="1"/>
    <col min="14130" max="14132" width="63.42578125" style="33" customWidth="1"/>
    <col min="14133" max="14336" width="11.42578125" style="33"/>
    <col min="14337" max="14337" width="0" style="33" hidden="1" customWidth="1"/>
    <col min="14338" max="14338" width="2.5703125" style="33" customWidth="1"/>
    <col min="14339" max="14339" width="24.85546875" style="33" customWidth="1"/>
    <col min="14340" max="14340" width="17.85546875" style="33" customWidth="1"/>
    <col min="14341" max="14341" width="19.85546875" style="33" customWidth="1"/>
    <col min="14342" max="14342" width="71.140625" style="33" customWidth="1"/>
    <col min="14343" max="14343" width="30" style="33" customWidth="1"/>
    <col min="14344" max="14344" width="26.7109375" style="33" customWidth="1"/>
    <col min="14345" max="14345" width="28.140625" style="33" customWidth="1"/>
    <col min="14346" max="14346" width="0" style="33" hidden="1" customWidth="1"/>
    <col min="14347" max="14347" width="35.7109375" style="33" customWidth="1"/>
    <col min="14348" max="14348" width="0" style="33" hidden="1" customWidth="1"/>
    <col min="14349" max="14349" width="46.42578125" style="33" customWidth="1"/>
    <col min="14350" max="14350" width="0" style="33" hidden="1" customWidth="1"/>
    <col min="14351" max="14351" width="53.7109375" style="33" customWidth="1"/>
    <col min="14352" max="14352" width="0" style="33" hidden="1" customWidth="1"/>
    <col min="14353" max="14353" width="40.28515625" style="33" customWidth="1"/>
    <col min="14354" max="14354" width="0" style="33" hidden="1" customWidth="1"/>
    <col min="14355" max="14355" width="43.42578125" style="33" customWidth="1"/>
    <col min="14356" max="14356" width="0" style="33" hidden="1" customWidth="1"/>
    <col min="14357" max="14357" width="39.28515625" style="33" customWidth="1"/>
    <col min="14358" max="14358" width="0" style="33" hidden="1" customWidth="1"/>
    <col min="14359" max="14359" width="22.42578125" style="33" customWidth="1"/>
    <col min="14360" max="14360" width="27.7109375" style="33" customWidth="1"/>
    <col min="14361" max="14361" width="26.7109375" style="33" customWidth="1"/>
    <col min="14362" max="14362" width="30.140625" style="33" customWidth="1"/>
    <col min="14363" max="14363" width="24.42578125" style="33" customWidth="1"/>
    <col min="14364" max="14364" width="30.42578125" style="33" customWidth="1"/>
    <col min="14365" max="14365" width="30.85546875" style="33" customWidth="1"/>
    <col min="14366" max="14366" width="30.7109375" style="33" customWidth="1"/>
    <col min="14367" max="14367" width="32" style="33" customWidth="1"/>
    <col min="14368" max="14368" width="29.85546875" style="33" customWidth="1"/>
    <col min="14369" max="14369" width="0" style="33" hidden="1" customWidth="1"/>
    <col min="14370" max="14370" width="27.7109375" style="33" customWidth="1"/>
    <col min="14371" max="14371" width="25.42578125" style="33" customWidth="1"/>
    <col min="14372" max="14372" width="0" style="33" hidden="1" customWidth="1"/>
    <col min="14373" max="14373" width="27.28515625" style="33" customWidth="1"/>
    <col min="14374" max="14374" width="26.42578125" style="33" customWidth="1"/>
    <col min="14375" max="14375" width="24.28515625" style="33" customWidth="1"/>
    <col min="14376" max="14376" width="22.7109375" style="33" customWidth="1"/>
    <col min="14377" max="14377" width="53.7109375" style="33" customWidth="1"/>
    <col min="14378" max="14378" width="43.28515625" style="33" customWidth="1"/>
    <col min="14379" max="14379" width="32.42578125" style="33" customWidth="1"/>
    <col min="14380" max="14380" width="31.85546875" style="33" customWidth="1"/>
    <col min="14381" max="14381" width="48" style="33" customWidth="1"/>
    <col min="14382" max="14382" width="37.42578125" style="33" customWidth="1"/>
    <col min="14383" max="14383" width="38.42578125" style="33" customWidth="1"/>
    <col min="14384" max="14384" width="42.42578125" style="33" customWidth="1"/>
    <col min="14385" max="14385" width="48.7109375" style="33" customWidth="1"/>
    <col min="14386" max="14388" width="63.42578125" style="33" customWidth="1"/>
    <col min="14389" max="14592" width="11.42578125" style="33"/>
    <col min="14593" max="14593" width="0" style="33" hidden="1" customWidth="1"/>
    <col min="14594" max="14594" width="2.5703125" style="33" customWidth="1"/>
    <col min="14595" max="14595" width="24.85546875" style="33" customWidth="1"/>
    <col min="14596" max="14596" width="17.85546875" style="33" customWidth="1"/>
    <col min="14597" max="14597" width="19.85546875" style="33" customWidth="1"/>
    <col min="14598" max="14598" width="71.140625" style="33" customWidth="1"/>
    <col min="14599" max="14599" width="30" style="33" customWidth="1"/>
    <col min="14600" max="14600" width="26.7109375" style="33" customWidth="1"/>
    <col min="14601" max="14601" width="28.140625" style="33" customWidth="1"/>
    <col min="14602" max="14602" width="0" style="33" hidden="1" customWidth="1"/>
    <col min="14603" max="14603" width="35.7109375" style="33" customWidth="1"/>
    <col min="14604" max="14604" width="0" style="33" hidden="1" customWidth="1"/>
    <col min="14605" max="14605" width="46.42578125" style="33" customWidth="1"/>
    <col min="14606" max="14606" width="0" style="33" hidden="1" customWidth="1"/>
    <col min="14607" max="14607" width="53.7109375" style="33" customWidth="1"/>
    <col min="14608" max="14608" width="0" style="33" hidden="1" customWidth="1"/>
    <col min="14609" max="14609" width="40.28515625" style="33" customWidth="1"/>
    <col min="14610" max="14610" width="0" style="33" hidden="1" customWidth="1"/>
    <col min="14611" max="14611" width="43.42578125" style="33" customWidth="1"/>
    <col min="14612" max="14612" width="0" style="33" hidden="1" customWidth="1"/>
    <col min="14613" max="14613" width="39.28515625" style="33" customWidth="1"/>
    <col min="14614" max="14614" width="0" style="33" hidden="1" customWidth="1"/>
    <col min="14615" max="14615" width="22.42578125" style="33" customWidth="1"/>
    <col min="14616" max="14616" width="27.7109375" style="33" customWidth="1"/>
    <col min="14617" max="14617" width="26.7109375" style="33" customWidth="1"/>
    <col min="14618" max="14618" width="30.140625" style="33" customWidth="1"/>
    <col min="14619" max="14619" width="24.42578125" style="33" customWidth="1"/>
    <col min="14620" max="14620" width="30.42578125" style="33" customWidth="1"/>
    <col min="14621" max="14621" width="30.85546875" style="33" customWidth="1"/>
    <col min="14622" max="14622" width="30.7109375" style="33" customWidth="1"/>
    <col min="14623" max="14623" width="32" style="33" customWidth="1"/>
    <col min="14624" max="14624" width="29.85546875" style="33" customWidth="1"/>
    <col min="14625" max="14625" width="0" style="33" hidden="1" customWidth="1"/>
    <col min="14626" max="14626" width="27.7109375" style="33" customWidth="1"/>
    <col min="14627" max="14627" width="25.42578125" style="33" customWidth="1"/>
    <col min="14628" max="14628" width="0" style="33" hidden="1" customWidth="1"/>
    <col min="14629" max="14629" width="27.28515625" style="33" customWidth="1"/>
    <col min="14630" max="14630" width="26.42578125" style="33" customWidth="1"/>
    <col min="14631" max="14631" width="24.28515625" style="33" customWidth="1"/>
    <col min="14632" max="14632" width="22.7109375" style="33" customWidth="1"/>
    <col min="14633" max="14633" width="53.7109375" style="33" customWidth="1"/>
    <col min="14634" max="14634" width="43.28515625" style="33" customWidth="1"/>
    <col min="14635" max="14635" width="32.42578125" style="33" customWidth="1"/>
    <col min="14636" max="14636" width="31.85546875" style="33" customWidth="1"/>
    <col min="14637" max="14637" width="48" style="33" customWidth="1"/>
    <col min="14638" max="14638" width="37.42578125" style="33" customWidth="1"/>
    <col min="14639" max="14639" width="38.42578125" style="33" customWidth="1"/>
    <col min="14640" max="14640" width="42.42578125" style="33" customWidth="1"/>
    <col min="14641" max="14641" width="48.7109375" style="33" customWidth="1"/>
    <col min="14642" max="14644" width="63.42578125" style="33" customWidth="1"/>
    <col min="14645" max="14848" width="11.42578125" style="33"/>
    <col min="14849" max="14849" width="0" style="33" hidden="1" customWidth="1"/>
    <col min="14850" max="14850" width="2.5703125" style="33" customWidth="1"/>
    <col min="14851" max="14851" width="24.85546875" style="33" customWidth="1"/>
    <col min="14852" max="14852" width="17.85546875" style="33" customWidth="1"/>
    <col min="14853" max="14853" width="19.85546875" style="33" customWidth="1"/>
    <col min="14854" max="14854" width="71.140625" style="33" customWidth="1"/>
    <col min="14855" max="14855" width="30" style="33" customWidth="1"/>
    <col min="14856" max="14856" width="26.7109375" style="33" customWidth="1"/>
    <col min="14857" max="14857" width="28.140625" style="33" customWidth="1"/>
    <col min="14858" max="14858" width="0" style="33" hidden="1" customWidth="1"/>
    <col min="14859" max="14859" width="35.7109375" style="33" customWidth="1"/>
    <col min="14860" max="14860" width="0" style="33" hidden="1" customWidth="1"/>
    <col min="14861" max="14861" width="46.42578125" style="33" customWidth="1"/>
    <col min="14862" max="14862" width="0" style="33" hidden="1" customWidth="1"/>
    <col min="14863" max="14863" width="53.7109375" style="33" customWidth="1"/>
    <col min="14864" max="14864" width="0" style="33" hidden="1" customWidth="1"/>
    <col min="14865" max="14865" width="40.28515625" style="33" customWidth="1"/>
    <col min="14866" max="14866" width="0" style="33" hidden="1" customWidth="1"/>
    <col min="14867" max="14867" width="43.42578125" style="33" customWidth="1"/>
    <col min="14868" max="14868" width="0" style="33" hidden="1" customWidth="1"/>
    <col min="14869" max="14869" width="39.28515625" style="33" customWidth="1"/>
    <col min="14870" max="14870" width="0" style="33" hidden="1" customWidth="1"/>
    <col min="14871" max="14871" width="22.42578125" style="33" customWidth="1"/>
    <col min="14872" max="14872" width="27.7109375" style="33" customWidth="1"/>
    <col min="14873" max="14873" width="26.7109375" style="33" customWidth="1"/>
    <col min="14874" max="14874" width="30.140625" style="33" customWidth="1"/>
    <col min="14875" max="14875" width="24.42578125" style="33" customWidth="1"/>
    <col min="14876" max="14876" width="30.42578125" style="33" customWidth="1"/>
    <col min="14877" max="14877" width="30.85546875" style="33" customWidth="1"/>
    <col min="14878" max="14878" width="30.7109375" style="33" customWidth="1"/>
    <col min="14879" max="14879" width="32" style="33" customWidth="1"/>
    <col min="14880" max="14880" width="29.85546875" style="33" customWidth="1"/>
    <col min="14881" max="14881" width="0" style="33" hidden="1" customWidth="1"/>
    <col min="14882" max="14882" width="27.7109375" style="33" customWidth="1"/>
    <col min="14883" max="14883" width="25.42578125" style="33" customWidth="1"/>
    <col min="14884" max="14884" width="0" style="33" hidden="1" customWidth="1"/>
    <col min="14885" max="14885" width="27.28515625" style="33" customWidth="1"/>
    <col min="14886" max="14886" width="26.42578125" style="33" customWidth="1"/>
    <col min="14887" max="14887" width="24.28515625" style="33" customWidth="1"/>
    <col min="14888" max="14888" width="22.7109375" style="33" customWidth="1"/>
    <col min="14889" max="14889" width="53.7109375" style="33" customWidth="1"/>
    <col min="14890" max="14890" width="43.28515625" style="33" customWidth="1"/>
    <col min="14891" max="14891" width="32.42578125" style="33" customWidth="1"/>
    <col min="14892" max="14892" width="31.85546875" style="33" customWidth="1"/>
    <col min="14893" max="14893" width="48" style="33" customWidth="1"/>
    <col min="14894" max="14894" width="37.42578125" style="33" customWidth="1"/>
    <col min="14895" max="14895" width="38.42578125" style="33" customWidth="1"/>
    <col min="14896" max="14896" width="42.42578125" style="33" customWidth="1"/>
    <col min="14897" max="14897" width="48.7109375" style="33" customWidth="1"/>
    <col min="14898" max="14900" width="63.42578125" style="33" customWidth="1"/>
    <col min="14901" max="15104" width="11.42578125" style="33"/>
    <col min="15105" max="15105" width="0" style="33" hidden="1" customWidth="1"/>
    <col min="15106" max="15106" width="2.5703125" style="33" customWidth="1"/>
    <col min="15107" max="15107" width="24.85546875" style="33" customWidth="1"/>
    <col min="15108" max="15108" width="17.85546875" style="33" customWidth="1"/>
    <col min="15109" max="15109" width="19.85546875" style="33" customWidth="1"/>
    <col min="15110" max="15110" width="71.140625" style="33" customWidth="1"/>
    <col min="15111" max="15111" width="30" style="33" customWidth="1"/>
    <col min="15112" max="15112" width="26.7109375" style="33" customWidth="1"/>
    <col min="15113" max="15113" width="28.140625" style="33" customWidth="1"/>
    <col min="15114" max="15114" width="0" style="33" hidden="1" customWidth="1"/>
    <col min="15115" max="15115" width="35.7109375" style="33" customWidth="1"/>
    <col min="15116" max="15116" width="0" style="33" hidden="1" customWidth="1"/>
    <col min="15117" max="15117" width="46.42578125" style="33" customWidth="1"/>
    <col min="15118" max="15118" width="0" style="33" hidden="1" customWidth="1"/>
    <col min="15119" max="15119" width="53.7109375" style="33" customWidth="1"/>
    <col min="15120" max="15120" width="0" style="33" hidden="1" customWidth="1"/>
    <col min="15121" max="15121" width="40.28515625" style="33" customWidth="1"/>
    <col min="15122" max="15122" width="0" style="33" hidden="1" customWidth="1"/>
    <col min="15123" max="15123" width="43.42578125" style="33" customWidth="1"/>
    <col min="15124" max="15124" width="0" style="33" hidden="1" customWidth="1"/>
    <col min="15125" max="15125" width="39.28515625" style="33" customWidth="1"/>
    <col min="15126" max="15126" width="0" style="33" hidden="1" customWidth="1"/>
    <col min="15127" max="15127" width="22.42578125" style="33" customWidth="1"/>
    <col min="15128" max="15128" width="27.7109375" style="33" customWidth="1"/>
    <col min="15129" max="15129" width="26.7109375" style="33" customWidth="1"/>
    <col min="15130" max="15130" width="30.140625" style="33" customWidth="1"/>
    <col min="15131" max="15131" width="24.42578125" style="33" customWidth="1"/>
    <col min="15132" max="15132" width="30.42578125" style="33" customWidth="1"/>
    <col min="15133" max="15133" width="30.85546875" style="33" customWidth="1"/>
    <col min="15134" max="15134" width="30.7109375" style="33" customWidth="1"/>
    <col min="15135" max="15135" width="32" style="33" customWidth="1"/>
    <col min="15136" max="15136" width="29.85546875" style="33" customWidth="1"/>
    <col min="15137" max="15137" width="0" style="33" hidden="1" customWidth="1"/>
    <col min="15138" max="15138" width="27.7109375" style="33" customWidth="1"/>
    <col min="15139" max="15139" width="25.42578125" style="33" customWidth="1"/>
    <col min="15140" max="15140" width="0" style="33" hidden="1" customWidth="1"/>
    <col min="15141" max="15141" width="27.28515625" style="33" customWidth="1"/>
    <col min="15142" max="15142" width="26.42578125" style="33" customWidth="1"/>
    <col min="15143" max="15143" width="24.28515625" style="33" customWidth="1"/>
    <col min="15144" max="15144" width="22.7109375" style="33" customWidth="1"/>
    <col min="15145" max="15145" width="53.7109375" style="33" customWidth="1"/>
    <col min="15146" max="15146" width="43.28515625" style="33" customWidth="1"/>
    <col min="15147" max="15147" width="32.42578125" style="33" customWidth="1"/>
    <col min="15148" max="15148" width="31.85546875" style="33" customWidth="1"/>
    <col min="15149" max="15149" width="48" style="33" customWidth="1"/>
    <col min="15150" max="15150" width="37.42578125" style="33" customWidth="1"/>
    <col min="15151" max="15151" width="38.42578125" style="33" customWidth="1"/>
    <col min="15152" max="15152" width="42.42578125" style="33" customWidth="1"/>
    <col min="15153" max="15153" width="48.7109375" style="33" customWidth="1"/>
    <col min="15154" max="15156" width="63.42578125" style="33" customWidth="1"/>
    <col min="15157" max="15360" width="11.42578125" style="33"/>
    <col min="15361" max="15361" width="0" style="33" hidden="1" customWidth="1"/>
    <col min="15362" max="15362" width="2.5703125" style="33" customWidth="1"/>
    <col min="15363" max="15363" width="24.85546875" style="33" customWidth="1"/>
    <col min="15364" max="15364" width="17.85546875" style="33" customWidth="1"/>
    <col min="15365" max="15365" width="19.85546875" style="33" customWidth="1"/>
    <col min="15366" max="15366" width="71.140625" style="33" customWidth="1"/>
    <col min="15367" max="15367" width="30" style="33" customWidth="1"/>
    <col min="15368" max="15368" width="26.7109375" style="33" customWidth="1"/>
    <col min="15369" max="15369" width="28.140625" style="33" customWidth="1"/>
    <col min="15370" max="15370" width="0" style="33" hidden="1" customWidth="1"/>
    <col min="15371" max="15371" width="35.7109375" style="33" customWidth="1"/>
    <col min="15372" max="15372" width="0" style="33" hidden="1" customWidth="1"/>
    <col min="15373" max="15373" width="46.42578125" style="33" customWidth="1"/>
    <col min="15374" max="15374" width="0" style="33" hidden="1" customWidth="1"/>
    <col min="15375" max="15375" width="53.7109375" style="33" customWidth="1"/>
    <col min="15376" max="15376" width="0" style="33" hidden="1" customWidth="1"/>
    <col min="15377" max="15377" width="40.28515625" style="33" customWidth="1"/>
    <col min="15378" max="15378" width="0" style="33" hidden="1" customWidth="1"/>
    <col min="15379" max="15379" width="43.42578125" style="33" customWidth="1"/>
    <col min="15380" max="15380" width="0" style="33" hidden="1" customWidth="1"/>
    <col min="15381" max="15381" width="39.28515625" style="33" customWidth="1"/>
    <col min="15382" max="15382" width="0" style="33" hidden="1" customWidth="1"/>
    <col min="15383" max="15383" width="22.42578125" style="33" customWidth="1"/>
    <col min="15384" max="15384" width="27.7109375" style="33" customWidth="1"/>
    <col min="15385" max="15385" width="26.7109375" style="33" customWidth="1"/>
    <col min="15386" max="15386" width="30.140625" style="33" customWidth="1"/>
    <col min="15387" max="15387" width="24.42578125" style="33" customWidth="1"/>
    <col min="15388" max="15388" width="30.42578125" style="33" customWidth="1"/>
    <col min="15389" max="15389" width="30.85546875" style="33" customWidth="1"/>
    <col min="15390" max="15390" width="30.7109375" style="33" customWidth="1"/>
    <col min="15391" max="15391" width="32" style="33" customWidth="1"/>
    <col min="15392" max="15392" width="29.85546875" style="33" customWidth="1"/>
    <col min="15393" max="15393" width="0" style="33" hidden="1" customWidth="1"/>
    <col min="15394" max="15394" width="27.7109375" style="33" customWidth="1"/>
    <col min="15395" max="15395" width="25.42578125" style="33" customWidth="1"/>
    <col min="15396" max="15396" width="0" style="33" hidden="1" customWidth="1"/>
    <col min="15397" max="15397" width="27.28515625" style="33" customWidth="1"/>
    <col min="15398" max="15398" width="26.42578125" style="33" customWidth="1"/>
    <col min="15399" max="15399" width="24.28515625" style="33" customWidth="1"/>
    <col min="15400" max="15400" width="22.7109375" style="33" customWidth="1"/>
    <col min="15401" max="15401" width="53.7109375" style="33" customWidth="1"/>
    <col min="15402" max="15402" width="43.28515625" style="33" customWidth="1"/>
    <col min="15403" max="15403" width="32.42578125" style="33" customWidth="1"/>
    <col min="15404" max="15404" width="31.85546875" style="33" customWidth="1"/>
    <col min="15405" max="15405" width="48" style="33" customWidth="1"/>
    <col min="15406" max="15406" width="37.42578125" style="33" customWidth="1"/>
    <col min="15407" max="15407" width="38.42578125" style="33" customWidth="1"/>
    <col min="15408" max="15408" width="42.42578125" style="33" customWidth="1"/>
    <col min="15409" max="15409" width="48.7109375" style="33" customWidth="1"/>
    <col min="15410" max="15412" width="63.42578125" style="33" customWidth="1"/>
    <col min="15413" max="15616" width="11.42578125" style="33"/>
    <col min="15617" max="15617" width="0" style="33" hidden="1" customWidth="1"/>
    <col min="15618" max="15618" width="2.5703125" style="33" customWidth="1"/>
    <col min="15619" max="15619" width="24.85546875" style="33" customWidth="1"/>
    <col min="15620" max="15620" width="17.85546875" style="33" customWidth="1"/>
    <col min="15621" max="15621" width="19.85546875" style="33" customWidth="1"/>
    <col min="15622" max="15622" width="71.140625" style="33" customWidth="1"/>
    <col min="15623" max="15623" width="30" style="33" customWidth="1"/>
    <col min="15624" max="15624" width="26.7109375" style="33" customWidth="1"/>
    <col min="15625" max="15625" width="28.140625" style="33" customWidth="1"/>
    <col min="15626" max="15626" width="0" style="33" hidden="1" customWidth="1"/>
    <col min="15627" max="15627" width="35.7109375" style="33" customWidth="1"/>
    <col min="15628" max="15628" width="0" style="33" hidden="1" customWidth="1"/>
    <col min="15629" max="15629" width="46.42578125" style="33" customWidth="1"/>
    <col min="15630" max="15630" width="0" style="33" hidden="1" customWidth="1"/>
    <col min="15631" max="15631" width="53.7109375" style="33" customWidth="1"/>
    <col min="15632" max="15632" width="0" style="33" hidden="1" customWidth="1"/>
    <col min="15633" max="15633" width="40.28515625" style="33" customWidth="1"/>
    <col min="15634" max="15634" width="0" style="33" hidden="1" customWidth="1"/>
    <col min="15635" max="15635" width="43.42578125" style="33" customWidth="1"/>
    <col min="15636" max="15636" width="0" style="33" hidden="1" customWidth="1"/>
    <col min="15637" max="15637" width="39.28515625" style="33" customWidth="1"/>
    <col min="15638" max="15638" width="0" style="33" hidden="1" customWidth="1"/>
    <col min="15639" max="15639" width="22.42578125" style="33" customWidth="1"/>
    <col min="15640" max="15640" width="27.7109375" style="33" customWidth="1"/>
    <col min="15641" max="15641" width="26.7109375" style="33" customWidth="1"/>
    <col min="15642" max="15642" width="30.140625" style="33" customWidth="1"/>
    <col min="15643" max="15643" width="24.42578125" style="33" customWidth="1"/>
    <col min="15644" max="15644" width="30.42578125" style="33" customWidth="1"/>
    <col min="15645" max="15645" width="30.85546875" style="33" customWidth="1"/>
    <col min="15646" max="15646" width="30.7109375" style="33" customWidth="1"/>
    <col min="15647" max="15647" width="32" style="33" customWidth="1"/>
    <col min="15648" max="15648" width="29.85546875" style="33" customWidth="1"/>
    <col min="15649" max="15649" width="0" style="33" hidden="1" customWidth="1"/>
    <col min="15650" max="15650" width="27.7109375" style="33" customWidth="1"/>
    <col min="15651" max="15651" width="25.42578125" style="33" customWidth="1"/>
    <col min="15652" max="15652" width="0" style="33" hidden="1" customWidth="1"/>
    <col min="15653" max="15653" width="27.28515625" style="33" customWidth="1"/>
    <col min="15654" max="15654" width="26.42578125" style="33" customWidth="1"/>
    <col min="15655" max="15655" width="24.28515625" style="33" customWidth="1"/>
    <col min="15656" max="15656" width="22.7109375" style="33" customWidth="1"/>
    <col min="15657" max="15657" width="53.7109375" style="33" customWidth="1"/>
    <col min="15658" max="15658" width="43.28515625" style="33" customWidth="1"/>
    <col min="15659" max="15659" width="32.42578125" style="33" customWidth="1"/>
    <col min="15660" max="15660" width="31.85546875" style="33" customWidth="1"/>
    <col min="15661" max="15661" width="48" style="33" customWidth="1"/>
    <col min="15662" max="15662" width="37.42578125" style="33" customWidth="1"/>
    <col min="15663" max="15663" width="38.42578125" style="33" customWidth="1"/>
    <col min="15664" max="15664" width="42.42578125" style="33" customWidth="1"/>
    <col min="15665" max="15665" width="48.7109375" style="33" customWidth="1"/>
    <col min="15666" max="15668" width="63.42578125" style="33" customWidth="1"/>
    <col min="15669" max="15872" width="11.42578125" style="33"/>
    <col min="15873" max="15873" width="0" style="33" hidden="1" customWidth="1"/>
    <col min="15874" max="15874" width="2.5703125" style="33" customWidth="1"/>
    <col min="15875" max="15875" width="24.85546875" style="33" customWidth="1"/>
    <col min="15876" max="15876" width="17.85546875" style="33" customWidth="1"/>
    <col min="15877" max="15877" width="19.85546875" style="33" customWidth="1"/>
    <col min="15878" max="15878" width="71.140625" style="33" customWidth="1"/>
    <col min="15879" max="15879" width="30" style="33" customWidth="1"/>
    <col min="15880" max="15880" width="26.7109375" style="33" customWidth="1"/>
    <col min="15881" max="15881" width="28.140625" style="33" customWidth="1"/>
    <col min="15882" max="15882" width="0" style="33" hidden="1" customWidth="1"/>
    <col min="15883" max="15883" width="35.7109375" style="33" customWidth="1"/>
    <col min="15884" max="15884" width="0" style="33" hidden="1" customWidth="1"/>
    <col min="15885" max="15885" width="46.42578125" style="33" customWidth="1"/>
    <col min="15886" max="15886" width="0" style="33" hidden="1" customWidth="1"/>
    <col min="15887" max="15887" width="53.7109375" style="33" customWidth="1"/>
    <col min="15888" max="15888" width="0" style="33" hidden="1" customWidth="1"/>
    <col min="15889" max="15889" width="40.28515625" style="33" customWidth="1"/>
    <col min="15890" max="15890" width="0" style="33" hidden="1" customWidth="1"/>
    <col min="15891" max="15891" width="43.42578125" style="33" customWidth="1"/>
    <col min="15892" max="15892" width="0" style="33" hidden="1" customWidth="1"/>
    <col min="15893" max="15893" width="39.28515625" style="33" customWidth="1"/>
    <col min="15894" max="15894" width="0" style="33" hidden="1" customWidth="1"/>
    <col min="15895" max="15895" width="22.42578125" style="33" customWidth="1"/>
    <col min="15896" max="15896" width="27.7109375" style="33" customWidth="1"/>
    <col min="15897" max="15897" width="26.7109375" style="33" customWidth="1"/>
    <col min="15898" max="15898" width="30.140625" style="33" customWidth="1"/>
    <col min="15899" max="15899" width="24.42578125" style="33" customWidth="1"/>
    <col min="15900" max="15900" width="30.42578125" style="33" customWidth="1"/>
    <col min="15901" max="15901" width="30.85546875" style="33" customWidth="1"/>
    <col min="15902" max="15902" width="30.7109375" style="33" customWidth="1"/>
    <col min="15903" max="15903" width="32" style="33" customWidth="1"/>
    <col min="15904" max="15904" width="29.85546875" style="33" customWidth="1"/>
    <col min="15905" max="15905" width="0" style="33" hidden="1" customWidth="1"/>
    <col min="15906" max="15906" width="27.7109375" style="33" customWidth="1"/>
    <col min="15907" max="15907" width="25.42578125" style="33" customWidth="1"/>
    <col min="15908" max="15908" width="0" style="33" hidden="1" customWidth="1"/>
    <col min="15909" max="15909" width="27.28515625" style="33" customWidth="1"/>
    <col min="15910" max="15910" width="26.42578125" style="33" customWidth="1"/>
    <col min="15911" max="15911" width="24.28515625" style="33" customWidth="1"/>
    <col min="15912" max="15912" width="22.7109375" style="33" customWidth="1"/>
    <col min="15913" max="15913" width="53.7109375" style="33" customWidth="1"/>
    <col min="15914" max="15914" width="43.28515625" style="33" customWidth="1"/>
    <col min="15915" max="15915" width="32.42578125" style="33" customWidth="1"/>
    <col min="15916" max="15916" width="31.85546875" style="33" customWidth="1"/>
    <col min="15917" max="15917" width="48" style="33" customWidth="1"/>
    <col min="15918" max="15918" width="37.42578125" style="33" customWidth="1"/>
    <col min="15919" max="15919" width="38.42578125" style="33" customWidth="1"/>
    <col min="15920" max="15920" width="42.42578125" style="33" customWidth="1"/>
    <col min="15921" max="15921" width="48.7109375" style="33" customWidth="1"/>
    <col min="15922" max="15924" width="63.42578125" style="33" customWidth="1"/>
    <col min="15925" max="16128" width="11.42578125" style="33"/>
    <col min="16129" max="16129" width="0" style="33" hidden="1" customWidth="1"/>
    <col min="16130" max="16130" width="2.5703125" style="33" customWidth="1"/>
    <col min="16131" max="16131" width="24.85546875" style="33" customWidth="1"/>
    <col min="16132" max="16132" width="17.85546875" style="33" customWidth="1"/>
    <col min="16133" max="16133" width="19.85546875" style="33" customWidth="1"/>
    <col min="16134" max="16134" width="71.140625" style="33" customWidth="1"/>
    <col min="16135" max="16135" width="30" style="33" customWidth="1"/>
    <col min="16136" max="16136" width="26.7109375" style="33" customWidth="1"/>
    <col min="16137" max="16137" width="28.140625" style="33" customWidth="1"/>
    <col min="16138" max="16138" width="0" style="33" hidden="1" customWidth="1"/>
    <col min="16139" max="16139" width="35.7109375" style="33" customWidth="1"/>
    <col min="16140" max="16140" width="0" style="33" hidden="1" customWidth="1"/>
    <col min="16141" max="16141" width="46.42578125" style="33" customWidth="1"/>
    <col min="16142" max="16142" width="0" style="33" hidden="1" customWidth="1"/>
    <col min="16143" max="16143" width="53.7109375" style="33" customWidth="1"/>
    <col min="16144" max="16144" width="0" style="33" hidden="1" customWidth="1"/>
    <col min="16145" max="16145" width="40.28515625" style="33" customWidth="1"/>
    <col min="16146" max="16146" width="0" style="33" hidden="1" customWidth="1"/>
    <col min="16147" max="16147" width="43.42578125" style="33" customWidth="1"/>
    <col min="16148" max="16148" width="0" style="33" hidden="1" customWidth="1"/>
    <col min="16149" max="16149" width="39.28515625" style="33" customWidth="1"/>
    <col min="16150" max="16150" width="0" style="33" hidden="1" customWidth="1"/>
    <col min="16151" max="16151" width="22.42578125" style="33" customWidth="1"/>
    <col min="16152" max="16152" width="27.7109375" style="33" customWidth="1"/>
    <col min="16153" max="16153" width="26.7109375" style="33" customWidth="1"/>
    <col min="16154" max="16154" width="30.140625" style="33" customWidth="1"/>
    <col min="16155" max="16155" width="24.42578125" style="33" customWidth="1"/>
    <col min="16156" max="16156" width="30.42578125" style="33" customWidth="1"/>
    <col min="16157" max="16157" width="30.85546875" style="33" customWidth="1"/>
    <col min="16158" max="16158" width="30.7109375" style="33" customWidth="1"/>
    <col min="16159" max="16159" width="32" style="33" customWidth="1"/>
    <col min="16160" max="16160" width="29.85546875" style="33" customWidth="1"/>
    <col min="16161" max="16161" width="0" style="33" hidden="1" customWidth="1"/>
    <col min="16162" max="16162" width="27.7109375" style="33" customWidth="1"/>
    <col min="16163" max="16163" width="25.42578125" style="33" customWidth="1"/>
    <col min="16164" max="16164" width="0" style="33" hidden="1" customWidth="1"/>
    <col min="16165" max="16165" width="27.28515625" style="33" customWidth="1"/>
    <col min="16166" max="16166" width="26.42578125" style="33" customWidth="1"/>
    <col min="16167" max="16167" width="24.28515625" style="33" customWidth="1"/>
    <col min="16168" max="16168" width="22.7109375" style="33" customWidth="1"/>
    <col min="16169" max="16169" width="53.7109375" style="33" customWidth="1"/>
    <col min="16170" max="16170" width="43.28515625" style="33" customWidth="1"/>
    <col min="16171" max="16171" width="32.42578125" style="33" customWidth="1"/>
    <col min="16172" max="16172" width="31.85546875" style="33" customWidth="1"/>
    <col min="16173" max="16173" width="48" style="33" customWidth="1"/>
    <col min="16174" max="16174" width="37.42578125" style="33" customWidth="1"/>
    <col min="16175" max="16175" width="38.42578125" style="33" customWidth="1"/>
    <col min="16176" max="16176" width="42.42578125" style="33" customWidth="1"/>
    <col min="16177" max="16177" width="48.7109375" style="33" customWidth="1"/>
    <col min="16178" max="16180" width="63.42578125" style="33" customWidth="1"/>
    <col min="16181" max="16384" width="11.42578125" style="33"/>
  </cols>
  <sheetData>
    <row r="1" spans="1:233" ht="30" customHeight="1">
      <c r="B1" s="43"/>
      <c r="C1" s="114"/>
      <c r="D1" s="118"/>
      <c r="E1" s="142"/>
      <c r="F1" s="1368" t="s">
        <v>341</v>
      </c>
      <c r="G1" s="1164" t="s">
        <v>342</v>
      </c>
      <c r="H1" s="1370"/>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691" t="s">
        <v>343</v>
      </c>
      <c r="AZ1" s="130">
        <v>9</v>
      </c>
    </row>
    <row r="2" spans="1:233" ht="29.25" customHeight="1">
      <c r="B2" s="44"/>
      <c r="C2" s="115"/>
      <c r="D2"/>
      <c r="E2" s="143"/>
      <c r="F2" s="1369"/>
      <c r="G2" s="1164"/>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691" t="s">
        <v>345</v>
      </c>
      <c r="AZ2" s="691" t="s">
        <v>1451</v>
      </c>
    </row>
    <row r="3" spans="1:233" ht="30.75" customHeight="1">
      <c r="B3" s="44"/>
      <c r="C3" s="119"/>
      <c r="D3" s="120"/>
      <c r="E3" s="144"/>
      <c r="F3" s="690" t="s">
        <v>348</v>
      </c>
      <c r="G3" s="1371" t="s">
        <v>1363</v>
      </c>
      <c r="H3" s="1371"/>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164"/>
      <c r="AY3" s="691" t="s">
        <v>350</v>
      </c>
      <c r="AZ3" s="131">
        <v>45817</v>
      </c>
    </row>
    <row r="4" spans="1:233" ht="23.25" customHeight="1">
      <c r="B4" s="44"/>
      <c r="C4" s="334"/>
      <c r="D4" s="335"/>
      <c r="E4" s="336"/>
      <c r="F4" s="336"/>
      <c r="G4" s="1372" t="s">
        <v>352</v>
      </c>
      <c r="H4" s="1373"/>
      <c r="I4" s="1373"/>
      <c r="J4" s="1373"/>
      <c r="K4" s="1373"/>
      <c r="L4" s="1373"/>
      <c r="M4" s="1373"/>
      <c r="N4" s="1373"/>
      <c r="O4" s="1373"/>
      <c r="P4" s="1373"/>
      <c r="Q4" s="1373"/>
      <c r="R4" s="1373"/>
      <c r="S4" s="1373"/>
      <c r="T4" s="1373"/>
      <c r="U4" s="1373"/>
      <c r="V4" s="1373"/>
      <c r="W4" s="1373"/>
      <c r="X4" s="1373"/>
      <c r="Y4" s="1373"/>
      <c r="Z4" s="1373"/>
      <c r="AA4" s="1373"/>
      <c r="AB4" s="1373"/>
      <c r="AC4" s="1373"/>
      <c r="AD4" s="1373"/>
      <c r="AE4" s="1373"/>
      <c r="AF4" s="1373"/>
      <c r="AG4" s="1373"/>
      <c r="AH4" s="1373"/>
      <c r="AI4" s="1373"/>
      <c r="AJ4" s="1373"/>
      <c r="AK4" s="1373"/>
      <c r="AL4" s="1373"/>
      <c r="AM4" s="1373"/>
      <c r="AN4" s="1373"/>
      <c r="AO4" s="1373"/>
      <c r="AP4" s="1373"/>
      <c r="AQ4" s="1373"/>
      <c r="AR4" s="1373"/>
      <c r="AS4" s="1373"/>
      <c r="AT4" s="1373"/>
      <c r="AU4" s="1373"/>
      <c r="AV4" s="1373"/>
      <c r="AW4" s="1373"/>
      <c r="AX4" s="1373"/>
      <c r="AY4" s="336"/>
      <c r="AZ4" s="337"/>
    </row>
    <row r="5" spans="1:233" s="37" customFormat="1" ht="79.5" customHeight="1">
      <c r="B5" s="98"/>
      <c r="C5" s="57" t="s">
        <v>1364</v>
      </c>
      <c r="D5" s="110" t="str">
        <f>'Riesgos de Corrupción'!C6</f>
        <v>Gestión para la Protección de los Derechos</v>
      </c>
      <c r="E5" s="62"/>
      <c r="F5" s="60" t="s">
        <v>1452</v>
      </c>
      <c r="G5" s="1374" t="str">
        <f>IFERROR(INDEX(Tabla10[],MATCH(D5,Tabla10[PROCESOS],0),2),"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H5" s="1375"/>
      <c r="I5" s="1375"/>
      <c r="J5" s="1375"/>
      <c r="K5" s="1375"/>
      <c r="L5" s="1375"/>
      <c r="M5" s="1375"/>
      <c r="N5" s="1375"/>
      <c r="O5" s="1375"/>
      <c r="P5" s="1375"/>
      <c r="Q5" s="1375"/>
      <c r="R5" s="1375"/>
      <c r="S5" s="1376"/>
      <c r="T5" s="50"/>
      <c r="U5" s="51"/>
      <c r="V5" s="52"/>
      <c r="W5" s="51"/>
      <c r="X5" s="47"/>
      <c r="Y5" s="47"/>
      <c r="Z5" s="45"/>
      <c r="AA5" s="46"/>
      <c r="AB5" s="46"/>
      <c r="AC5" s="46"/>
      <c r="AD5" s="46"/>
      <c r="AE5" s="46"/>
      <c r="AF5" s="46"/>
      <c r="AG5" s="596"/>
      <c r="AH5" s="46"/>
      <c r="AI5" s="46"/>
      <c r="AJ5" s="46"/>
      <c r="AK5" s="46"/>
      <c r="AL5" s="46"/>
      <c r="AM5" s="46"/>
      <c r="AN5" s="46"/>
      <c r="AO5" s="46"/>
      <c r="AP5" s="451"/>
      <c r="AQ5" s="451"/>
      <c r="AR5" s="451"/>
      <c r="AS5" s="451"/>
      <c r="AT5" s="451"/>
      <c r="AU5" s="451"/>
      <c r="AV5" s="451"/>
      <c r="AW5" s="409"/>
      <c r="AX5" s="338"/>
      <c r="AY5" s="46"/>
      <c r="AZ5" s="53"/>
    </row>
    <row r="6" spans="1:233" s="65" customFormat="1" ht="9" customHeight="1" thickBot="1">
      <c r="A6" s="63"/>
      <c r="B6" s="68"/>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597"/>
      <c r="AH6" s="64"/>
      <c r="AI6" s="64"/>
      <c r="AJ6" s="64"/>
      <c r="AK6" s="64"/>
      <c r="AL6" s="64"/>
      <c r="AM6" s="64"/>
      <c r="AN6" s="64"/>
      <c r="AO6" s="64"/>
      <c r="AP6" s="64"/>
      <c r="AQ6" s="64"/>
      <c r="AR6" s="64"/>
      <c r="AS6" s="64"/>
      <c r="AT6" s="64"/>
      <c r="AU6" s="64"/>
      <c r="AV6" s="64"/>
      <c r="AW6" s="410"/>
      <c r="AX6" s="339"/>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row>
    <row r="7" spans="1:233" s="281" customFormat="1" ht="28.5" customHeight="1" thickBot="1">
      <c r="A7" s="300"/>
      <c r="B7" s="280"/>
      <c r="C7" s="1377" t="s">
        <v>1453</v>
      </c>
      <c r="D7" s="1378"/>
      <c r="E7" s="1379"/>
      <c r="F7" s="1383" t="s">
        <v>1454</v>
      </c>
      <c r="G7" s="1383"/>
      <c r="H7" s="1383"/>
      <c r="I7" s="1383"/>
      <c r="J7" s="1383"/>
      <c r="K7" s="1383"/>
      <c r="L7" s="1383"/>
      <c r="M7" s="1383"/>
      <c r="N7" s="1383"/>
      <c r="O7" s="1383"/>
      <c r="P7" s="1383"/>
      <c r="Q7" s="1383"/>
      <c r="R7" s="1383"/>
      <c r="S7" s="1383"/>
      <c r="T7" s="1383"/>
      <c r="U7" s="1383"/>
      <c r="V7" s="1383"/>
      <c r="W7" s="1383"/>
      <c r="X7" s="1383"/>
      <c r="Y7" s="1383"/>
      <c r="Z7" s="1383"/>
      <c r="AA7" s="1383"/>
      <c r="AB7" s="1383"/>
      <c r="AC7" s="1383"/>
      <c r="AD7" s="1383"/>
      <c r="AE7" s="1383"/>
      <c r="AF7" s="1383"/>
      <c r="AG7" s="1383"/>
      <c r="AH7" s="1383"/>
      <c r="AI7" s="1383"/>
      <c r="AJ7" s="1383"/>
      <c r="AK7" s="1383"/>
      <c r="AL7" s="1383"/>
      <c r="AM7" s="1383"/>
      <c r="AN7" s="1383"/>
      <c r="AO7" s="1383"/>
      <c r="AP7" s="1383"/>
      <c r="AQ7" s="1383"/>
      <c r="AR7" s="1383"/>
      <c r="AS7" s="1383"/>
      <c r="AT7" s="1383"/>
      <c r="AU7" s="1383"/>
      <c r="AV7" s="1383"/>
      <c r="AW7" s="1383"/>
      <c r="AX7" s="1383"/>
      <c r="AY7" s="1383"/>
      <c r="AZ7" s="1384"/>
    </row>
    <row r="8" spans="1:233" s="281" customFormat="1" ht="31.5" customHeight="1" thickBot="1">
      <c r="A8" s="301"/>
      <c r="B8" s="280"/>
      <c r="C8" s="1380"/>
      <c r="D8" s="1381"/>
      <c r="E8" s="1382"/>
      <c r="F8" s="1385" t="s">
        <v>1455</v>
      </c>
      <c r="G8" s="1385"/>
      <c r="H8" s="1385"/>
      <c r="I8" s="1385"/>
      <c r="J8" s="1385"/>
      <c r="K8" s="1385"/>
      <c r="L8" s="1385"/>
      <c r="M8" s="1385"/>
      <c r="N8" s="1385"/>
      <c r="O8" s="1385"/>
      <c r="P8" s="1385"/>
      <c r="Q8" s="1385"/>
      <c r="R8" s="1385"/>
      <c r="S8" s="1385"/>
      <c r="T8" s="1385"/>
      <c r="U8" s="1385"/>
      <c r="V8" s="1385"/>
      <c r="W8" s="1385"/>
      <c r="X8" s="1386"/>
      <c r="Y8" s="1387" t="s">
        <v>1456</v>
      </c>
      <c r="Z8" s="1388"/>
      <c r="AA8" s="1388"/>
      <c r="AB8" s="1388"/>
      <c r="AC8" s="1388"/>
      <c r="AD8" s="1388"/>
      <c r="AE8" s="1389"/>
      <c r="AF8" s="1390" t="s">
        <v>115</v>
      </c>
      <c r="AG8" s="1385"/>
      <c r="AH8" s="1385"/>
      <c r="AI8" s="1385"/>
      <c r="AJ8" s="1385"/>
      <c r="AK8" s="1385"/>
      <c r="AL8" s="1385"/>
      <c r="AM8" s="1385"/>
      <c r="AN8" s="1385"/>
      <c r="AO8" s="1385"/>
      <c r="AP8" s="1385"/>
      <c r="AQ8" s="1385"/>
      <c r="AR8" s="1386"/>
      <c r="AS8" s="1391" t="s">
        <v>1457</v>
      </c>
      <c r="AT8" s="1392"/>
      <c r="AU8" s="1392"/>
      <c r="AV8" s="1393"/>
      <c r="AW8" s="1394" t="s">
        <v>135</v>
      </c>
      <c r="AX8" s="1395"/>
      <c r="AY8" s="1395"/>
      <c r="AZ8" s="1396"/>
    </row>
    <row r="9" spans="1:233" s="293" customFormat="1" ht="97.5" customHeight="1" thickBot="1">
      <c r="A9" s="302" t="s">
        <v>973</v>
      </c>
      <c r="B9" s="10"/>
      <c r="C9" s="25" t="s">
        <v>1004</v>
      </c>
      <c r="D9" s="303" t="s">
        <v>1458</v>
      </c>
      <c r="E9" s="304" t="s">
        <v>1459</v>
      </c>
      <c r="F9" s="305" t="s">
        <v>361</v>
      </c>
      <c r="G9" s="25" t="s">
        <v>1460</v>
      </c>
      <c r="H9" s="25" t="s">
        <v>1461</v>
      </c>
      <c r="I9" s="25" t="s">
        <v>1462</v>
      </c>
      <c r="J9" s="25"/>
      <c r="K9" s="25" t="s">
        <v>1463</v>
      </c>
      <c r="L9" s="306"/>
      <c r="M9" s="25" t="s">
        <v>1464</v>
      </c>
      <c r="N9" s="25"/>
      <c r="O9" s="25" t="s">
        <v>1465</v>
      </c>
      <c r="P9" s="25"/>
      <c r="Q9" s="25" t="s">
        <v>1466</v>
      </c>
      <c r="R9" s="25"/>
      <c r="S9" s="25" t="s">
        <v>1467</v>
      </c>
      <c r="T9" s="25"/>
      <c r="U9" s="25" t="s">
        <v>1468</v>
      </c>
      <c r="V9" s="307"/>
      <c r="W9" s="294" t="s">
        <v>1469</v>
      </c>
      <c r="X9" s="294" t="s">
        <v>1470</v>
      </c>
      <c r="Y9" s="294" t="s">
        <v>1471</v>
      </c>
      <c r="Z9" s="25" t="s">
        <v>1472</v>
      </c>
      <c r="AA9" s="294" t="s">
        <v>1473</v>
      </c>
      <c r="AB9" s="294" t="s">
        <v>1474</v>
      </c>
      <c r="AC9" s="294" t="s">
        <v>1475</v>
      </c>
      <c r="AD9" s="294" t="s">
        <v>1476</v>
      </c>
      <c r="AE9" s="294" t="s">
        <v>1477</v>
      </c>
      <c r="AF9" s="294" t="s">
        <v>1478</v>
      </c>
      <c r="AG9" s="598" t="s">
        <v>1479</v>
      </c>
      <c r="AH9" s="294" t="s">
        <v>1480</v>
      </c>
      <c r="AI9" s="294" t="s">
        <v>1481</v>
      </c>
      <c r="AJ9" s="294" t="s">
        <v>1482</v>
      </c>
      <c r="AK9" s="294" t="s">
        <v>1483</v>
      </c>
      <c r="AL9" s="294" t="s">
        <v>1484</v>
      </c>
      <c r="AM9" s="294" t="s">
        <v>1485</v>
      </c>
      <c r="AN9" s="294" t="s">
        <v>1486</v>
      </c>
      <c r="AO9" s="25" t="s">
        <v>1487</v>
      </c>
      <c r="AP9" s="25" t="s">
        <v>1488</v>
      </c>
      <c r="AQ9" s="25" t="s">
        <v>1489</v>
      </c>
      <c r="AR9" s="25" t="s">
        <v>1490</v>
      </c>
      <c r="AS9" s="25" t="s">
        <v>1491</v>
      </c>
      <c r="AT9" s="25" t="s">
        <v>1492</v>
      </c>
      <c r="AU9" s="25" t="s">
        <v>1493</v>
      </c>
      <c r="AV9" s="25" t="s">
        <v>1494</v>
      </c>
      <c r="AW9" s="25" t="s">
        <v>1495</v>
      </c>
      <c r="AX9" s="25" t="s">
        <v>152</v>
      </c>
      <c r="AY9" s="25" t="s">
        <v>153</v>
      </c>
      <c r="AZ9" s="25" t="s">
        <v>154</v>
      </c>
      <c r="BA9" s="308"/>
      <c r="BB9" s="308"/>
    </row>
    <row r="10" spans="1:233" s="34" customFormat="1" ht="228.75" thickBot="1">
      <c r="A10" s="19"/>
      <c r="B10" s="431" t="str">
        <f t="shared" ref="B10:B44" si="0">C10&amp;"-"&amp;E10</f>
        <v>R1-CO1</v>
      </c>
      <c r="C10" s="789" t="s">
        <v>366</v>
      </c>
      <c r="D10" s="568" t="s">
        <v>981</v>
      </c>
      <c r="E10" s="782" t="s">
        <v>980</v>
      </c>
      <c r="F10" s="810" t="s">
        <v>1496</v>
      </c>
      <c r="G10" s="564" t="s">
        <v>1104</v>
      </c>
      <c r="H10" s="540" t="s">
        <v>1104</v>
      </c>
      <c r="I10" s="540" t="s">
        <v>1497</v>
      </c>
      <c r="J10" s="572">
        <f t="shared" ref="J10:J23" si="1">IF(I10="Asignado",15,IF(I10="No asignado",0,IF(I10=0,0)))</f>
        <v>15</v>
      </c>
      <c r="K10" s="540" t="s">
        <v>1498</v>
      </c>
      <c r="L10" s="572">
        <f t="shared" ref="L10:L23" si="2">IF(K10="Adecuado",15,IF(K10="Inadecuado",0,IF(I10=0,0)))</f>
        <v>15</v>
      </c>
      <c r="M10" s="540" t="s">
        <v>1499</v>
      </c>
      <c r="N10" s="572">
        <f t="shared" ref="N10:N23" si="3">IF(M10="Oportuna",15,IF(M10="Inoportuna",0,IF(I10=0,0)))</f>
        <v>15</v>
      </c>
      <c r="O10" s="540" t="s">
        <v>1500</v>
      </c>
      <c r="P10" s="572">
        <f t="shared" ref="P10:P23" si="4">IF(O10="Prevenir",15,IF(O10="Detectar",10,IF(O10="No es un control",0,IF(I10=0,0))))</f>
        <v>15</v>
      </c>
      <c r="Q10" s="540" t="s">
        <v>1501</v>
      </c>
      <c r="R10" s="572">
        <f t="shared" ref="R10:R23" si="5">IF(Q10="Confiable",15,IF(Q10="No confiable",0,IF(I10=0,0)))</f>
        <v>15</v>
      </c>
      <c r="S10" s="540" t="s">
        <v>1502</v>
      </c>
      <c r="T10" s="572">
        <f t="shared" ref="T10:T23" si="6">IF(S10="Se investigan y resuelven oportunamente",15,IF(S10="No se investigan y resuelven oportunamente",0,IF(I10=0,0)))</f>
        <v>15</v>
      </c>
      <c r="U10" s="540" t="s">
        <v>1503</v>
      </c>
      <c r="V10" s="572">
        <f t="shared" ref="V10:V23" si="7">IF(U10="Completa",10,IF(U10="Incompleta",5,IF(U10="No existe",0,IF(I10=0,0))))</f>
        <v>10</v>
      </c>
      <c r="W10" s="61">
        <f t="shared" ref="W10:W23" si="8">IF(G10=0," ",IF((J10+L10+N10+P10+R10+T10+V10)&gt;=0,(J10+L10+N10+P10+R10+T10+V10)))</f>
        <v>100</v>
      </c>
      <c r="X10" s="61" t="str">
        <f t="shared" ref="X10:X23" si="9">IF(W10=" "," ",IF(AND(W10&gt;=0,W10&lt;=85),"Débil",IF(AND(W10&gt;=86,W10&lt;=95),"Moderado",IF(AND(W10&gt;=96,W10&lt;=100),"Fuerte"," "))))</f>
        <v>Fuerte</v>
      </c>
      <c r="Y10" s="61">
        <f t="shared" ref="Y10:Y23" si="10">IF(Z10="Siempre se ejecuta", 100,IF(Z10="Algunas veces se ejecuta",50,IF(Z10="No se ejecuta",0,"")))</f>
        <v>100</v>
      </c>
      <c r="Z10" s="569" t="s">
        <v>1504</v>
      </c>
      <c r="AA10" s="61" t="str">
        <f t="shared" ref="AA10:AA23" si="11">IF(Z10="Siempre se ejecuta","Fuerte",IF(Z10="Algunas veces se ejecuta","Moderado",IF(Z10="No se ejecuta", "Débil","")))</f>
        <v>Fuerte</v>
      </c>
      <c r="AB10" s="61" t="str">
        <f t="shared" ref="AB10:AB23" si="12">IF(AND(X10="Fuerte",AA10="Fuerte"),"Fuerte",IF(AND(X10="Fuerte",AA10="Moderado"),"Moderado",IF(AND(X10="Fuerte",AA10="Débil"),"Débil",IF(AND(X10="Moderado",AA10="Moderado"),"Moderado",IF(AND(X10="Moderado",AA10="Fuerte"),"Moderado",IF(AND(X10="Moderado",AA10="Débil"),"Débil",IF(X10="Débil","Débil"," ")))))))</f>
        <v>Fuerte</v>
      </c>
      <c r="AC10" s="61" t="str">
        <f t="shared" ref="AC10:AC23" si="13">IF(AB10="Fuerte","No",IF(AB10="Moderado","Sí",IF(AB10="Débil","Sí","")))</f>
        <v>No</v>
      </c>
      <c r="AD10" s="61">
        <f t="shared" ref="AD10:AD23" si="14">IFERROR(IF(Y10=" "," ",IF(Y10&gt;=0,(W10+Y10)/2))," ")</f>
        <v>100</v>
      </c>
      <c r="AE10" s="811">
        <f t="shared" ref="AE10:AE23" si="15">IFERROR(IF(AD10=" "," ",IF(AVERAGE($AD$10:$AD$249)&gt;=0,AVERAGEIFS($AD$10:$AD$248,$C$10:$C$248,C10))),"  ")</f>
        <v>100</v>
      </c>
      <c r="AF10" s="61" t="str">
        <f t="shared" ref="AF10:AF23" si="16">IF(AE10=" "," ",IF(AE10=100,"Fuerte",IF(AE10&lt;50,"Débil",IF(AE10&gt;49,"Moderado"," "))))</f>
        <v>Fuerte</v>
      </c>
      <c r="AG10" s="792">
        <f>IF(OR(AND(AF10="Fuerte",G10="No disminuye"),AND(AF10="Moderado",G10="No disminuye")),0,IF(AND(AF10="Fuerte",G10="Directamente"),2,IF(AND(AF10="Moderado",G10="Directamente"),1,0)))</f>
        <v>2</v>
      </c>
      <c r="AH10" s="812">
        <f t="shared" ref="AH10:AH23" si="17">IFERROR(AVERAGEIFS($AG$10:$AG$248,$C$10:$C$248,C10)," ")</f>
        <v>2</v>
      </c>
      <c r="AI10" s="813"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72">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814">
        <f t="shared" ref="AK10:AK43" si="18">IFERROR(AVERAGEIFS($AJ$10:$AJ$248,$C$10:$C$248,C10)," ")</f>
        <v>2</v>
      </c>
      <c r="AL10" s="572"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61" t="str">
        <f t="shared" ref="AM10:AM2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61" t="str">
        <f t="shared" ref="AN10:AN23" si="20">IF(AM10="Zona Moderada","Reducir riesgo",IF(AM10="Zona Alta","Compartir riesgo",IF(AM10="Zona Extrema","Evitar riesgo"," ")))</f>
        <v>Reducir riesgo</v>
      </c>
      <c r="AO10" s="815" t="s">
        <v>1496</v>
      </c>
      <c r="AP10" s="537" t="s">
        <v>1505</v>
      </c>
      <c r="AQ10" s="537" t="s">
        <v>1761</v>
      </c>
      <c r="AR10" s="537" t="s">
        <v>1507</v>
      </c>
      <c r="AS10" s="537" t="s">
        <v>1508</v>
      </c>
      <c r="AT10" s="537" t="s">
        <v>1506</v>
      </c>
      <c r="AU10" s="537" t="s">
        <v>1506</v>
      </c>
      <c r="AV10" s="816" t="s">
        <v>1509</v>
      </c>
      <c r="AW10" s="817" t="s">
        <v>1510</v>
      </c>
      <c r="AX10" s="823" t="s">
        <v>1511</v>
      </c>
      <c r="AY10" s="1462" t="s">
        <v>1760</v>
      </c>
      <c r="AZ10" s="134"/>
    </row>
    <row r="11" spans="1:233" s="34" customFormat="1" ht="242.25">
      <c r="A11" s="19"/>
      <c r="B11" s="431" t="str">
        <f t="shared" si="0"/>
        <v>R2-CO1</v>
      </c>
      <c r="C11" s="789" t="s">
        <v>380</v>
      </c>
      <c r="D11" s="782" t="s">
        <v>981</v>
      </c>
      <c r="E11" s="782" t="s">
        <v>980</v>
      </c>
      <c r="F11" s="1468" t="s">
        <v>1775</v>
      </c>
      <c r="G11" s="565" t="s">
        <v>1104</v>
      </c>
      <c r="H11" s="540" t="s">
        <v>1104</v>
      </c>
      <c r="I11" s="540" t="s">
        <v>1497</v>
      </c>
      <c r="J11" s="572">
        <f t="shared" si="1"/>
        <v>15</v>
      </c>
      <c r="K11" s="540" t="s">
        <v>1498</v>
      </c>
      <c r="L11" s="572">
        <f t="shared" si="2"/>
        <v>15</v>
      </c>
      <c r="M11" s="540" t="s">
        <v>1499</v>
      </c>
      <c r="N11" s="572">
        <f t="shared" si="3"/>
        <v>15</v>
      </c>
      <c r="O11" s="540" t="s">
        <v>1500</v>
      </c>
      <c r="P11" s="572">
        <f t="shared" si="4"/>
        <v>15</v>
      </c>
      <c r="Q11" s="540" t="s">
        <v>1501</v>
      </c>
      <c r="R11" s="572">
        <f t="shared" si="5"/>
        <v>15</v>
      </c>
      <c r="S11" s="540" t="s">
        <v>1502</v>
      </c>
      <c r="T11" s="572">
        <f t="shared" si="6"/>
        <v>15</v>
      </c>
      <c r="U11" s="540" t="s">
        <v>1503</v>
      </c>
      <c r="V11" s="572">
        <f t="shared" si="7"/>
        <v>10</v>
      </c>
      <c r="W11" s="572">
        <f t="shared" si="8"/>
        <v>100</v>
      </c>
      <c r="X11" s="572" t="str">
        <f t="shared" si="9"/>
        <v>Fuerte</v>
      </c>
      <c r="Y11" s="572">
        <f t="shared" si="10"/>
        <v>100</v>
      </c>
      <c r="Z11" s="540" t="s">
        <v>1504</v>
      </c>
      <c r="AA11" s="572" t="str">
        <f t="shared" si="11"/>
        <v>Fuerte</v>
      </c>
      <c r="AB11" s="572" t="str">
        <f t="shared" si="12"/>
        <v>Fuerte</v>
      </c>
      <c r="AC11" s="572" t="str">
        <f t="shared" si="13"/>
        <v>No</v>
      </c>
      <c r="AD11" s="572">
        <f t="shared" si="14"/>
        <v>100</v>
      </c>
      <c r="AE11" s="791">
        <f t="shared" si="15"/>
        <v>100</v>
      </c>
      <c r="AF11" s="572" t="str">
        <f t="shared" si="16"/>
        <v>Fuerte</v>
      </c>
      <c r="AG11" s="792">
        <f>IF(OR(AND(AF11="Fuerte",G11="No disminuye"),AND(AF11="Moderado",G11="No disminuye")),0,IF(AND(AF11="Fuerte",G11="Directamente"),2,IF(AND(AF11="Moderado",G11="Directamente"),1,0)))</f>
        <v>2</v>
      </c>
      <c r="AH11" s="793">
        <f t="shared" si="17"/>
        <v>2</v>
      </c>
      <c r="AI11" s="813"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72">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814">
        <f t="shared" si="18"/>
        <v>2</v>
      </c>
      <c r="AL11" s="572"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72" t="str">
        <f t="shared" si="19"/>
        <v>Zona Moderada</v>
      </c>
      <c r="AN11" s="572" t="str">
        <f t="shared" si="20"/>
        <v>Reducir riesgo</v>
      </c>
      <c r="AO11" s="1464" t="s">
        <v>1512</v>
      </c>
      <c r="AP11" s="1466" t="s">
        <v>1777</v>
      </c>
      <c r="AQ11" s="1464" t="s">
        <v>1833</v>
      </c>
      <c r="AR11" s="1467" t="s">
        <v>1530</v>
      </c>
      <c r="AS11" s="1463" t="s">
        <v>1515</v>
      </c>
      <c r="AT11" s="1463" t="s">
        <v>1516</v>
      </c>
      <c r="AU11" s="1464" t="s">
        <v>1514</v>
      </c>
      <c r="AV11" s="1467" t="s">
        <v>1517</v>
      </c>
      <c r="AW11" s="1479" t="s">
        <v>1778</v>
      </c>
      <c r="AX11" s="1466" t="s">
        <v>1518</v>
      </c>
      <c r="AY11" s="1480" t="s">
        <v>1783</v>
      </c>
      <c r="AZ11" s="21"/>
    </row>
    <row r="12" spans="1:233" s="34" customFormat="1" ht="220.5">
      <c r="A12" s="431"/>
      <c r="B12" s="431" t="str">
        <f t="shared" si="0"/>
        <v>R2-CO2</v>
      </c>
      <c r="C12" s="789" t="s">
        <v>380</v>
      </c>
      <c r="D12" s="782" t="s">
        <v>985</v>
      </c>
      <c r="E12" s="782" t="s">
        <v>984</v>
      </c>
      <c r="F12" s="673" t="s">
        <v>1776</v>
      </c>
      <c r="G12" s="565" t="s">
        <v>1104</v>
      </c>
      <c r="H12" s="540" t="s">
        <v>1104</v>
      </c>
      <c r="I12" s="540" t="s">
        <v>1497</v>
      </c>
      <c r="J12" s="572">
        <f t="shared" si="1"/>
        <v>15</v>
      </c>
      <c r="K12" s="540" t="s">
        <v>1498</v>
      </c>
      <c r="L12" s="572">
        <f t="shared" si="2"/>
        <v>15</v>
      </c>
      <c r="M12" s="540" t="s">
        <v>1499</v>
      </c>
      <c r="N12" s="572">
        <f t="shared" si="3"/>
        <v>15</v>
      </c>
      <c r="O12" s="540" t="s">
        <v>1500</v>
      </c>
      <c r="P12" s="572">
        <f t="shared" si="4"/>
        <v>15</v>
      </c>
      <c r="Q12" s="540" t="s">
        <v>1501</v>
      </c>
      <c r="R12" s="572">
        <f t="shared" si="5"/>
        <v>15</v>
      </c>
      <c r="S12" s="540" t="s">
        <v>1502</v>
      </c>
      <c r="T12" s="572">
        <f t="shared" si="6"/>
        <v>15</v>
      </c>
      <c r="U12" s="540" t="s">
        <v>1503</v>
      </c>
      <c r="V12" s="572">
        <f t="shared" si="7"/>
        <v>10</v>
      </c>
      <c r="W12" s="572">
        <f t="shared" si="8"/>
        <v>100</v>
      </c>
      <c r="X12" s="572" t="str">
        <f t="shared" si="9"/>
        <v>Fuerte</v>
      </c>
      <c r="Y12" s="572">
        <f t="shared" si="10"/>
        <v>100</v>
      </c>
      <c r="Z12" s="540" t="s">
        <v>1504</v>
      </c>
      <c r="AA12" s="572" t="str">
        <f t="shared" si="11"/>
        <v>Fuerte</v>
      </c>
      <c r="AB12" s="572" t="str">
        <f t="shared" si="12"/>
        <v>Fuerte</v>
      </c>
      <c r="AC12" s="572" t="str">
        <f t="shared" si="13"/>
        <v>No</v>
      </c>
      <c r="AD12" s="572">
        <f t="shared" si="14"/>
        <v>100</v>
      </c>
      <c r="AE12" s="791">
        <f t="shared" si="15"/>
        <v>100</v>
      </c>
      <c r="AF12" s="572" t="str">
        <f t="shared" si="16"/>
        <v>Fuerte</v>
      </c>
      <c r="AG12" s="792">
        <f t="shared" ref="AG12:AG15" si="21">IF(OR(AND(AF12="Fuerte",G12="No disminuye"),AND(AF12="Moderado",G12="No disminuye")),0,IF(AND(AF12="Fuerte",G12="Directamente"),2,IF(AND(AF12="Moderado",G12="Directamente"),1,0)))</f>
        <v>2</v>
      </c>
      <c r="AH12" s="793">
        <f t="shared" si="17"/>
        <v>2</v>
      </c>
      <c r="AI12" s="813"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72">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814">
        <f t="shared" si="18"/>
        <v>2</v>
      </c>
      <c r="AL12" s="572"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72" t="str">
        <f t="shared" si="19"/>
        <v>Zona Moderada</v>
      </c>
      <c r="AN12" s="572" t="str">
        <f t="shared" si="20"/>
        <v>Reducir riesgo</v>
      </c>
      <c r="AO12" s="1464" t="s">
        <v>1519</v>
      </c>
      <c r="AP12" s="1466" t="s">
        <v>1513</v>
      </c>
      <c r="AQ12" s="1464" t="s">
        <v>1833</v>
      </c>
      <c r="AR12" s="1466" t="s">
        <v>1520</v>
      </c>
      <c r="AS12" s="1463" t="s">
        <v>1521</v>
      </c>
      <c r="AT12" s="1463" t="s">
        <v>1522</v>
      </c>
      <c r="AU12" s="1464" t="s">
        <v>1514</v>
      </c>
      <c r="AV12" s="1467" t="s">
        <v>1517</v>
      </c>
      <c r="AW12" s="1479" t="s">
        <v>1779</v>
      </c>
      <c r="AX12" s="1466" t="s">
        <v>1518</v>
      </c>
      <c r="AY12" s="1480" t="s">
        <v>1782</v>
      </c>
      <c r="AZ12" s="21"/>
    </row>
    <row r="13" spans="1:233" s="34" customFormat="1" ht="219.75">
      <c r="A13" s="431"/>
      <c r="B13" s="431" t="str">
        <f t="shared" si="0"/>
        <v>R3-CO1</v>
      </c>
      <c r="C13" s="789" t="s">
        <v>390</v>
      </c>
      <c r="D13" s="782" t="s">
        <v>981</v>
      </c>
      <c r="E13" s="782" t="s">
        <v>980</v>
      </c>
      <c r="F13" s="673" t="s">
        <v>1772</v>
      </c>
      <c r="G13" s="565" t="s">
        <v>1104</v>
      </c>
      <c r="H13" s="540" t="s">
        <v>1104</v>
      </c>
      <c r="I13" s="540" t="s">
        <v>1497</v>
      </c>
      <c r="J13" s="572">
        <f t="shared" si="1"/>
        <v>15</v>
      </c>
      <c r="K13" s="540" t="s">
        <v>1498</v>
      </c>
      <c r="L13" s="572">
        <f t="shared" si="2"/>
        <v>15</v>
      </c>
      <c r="M13" s="540" t="s">
        <v>1499</v>
      </c>
      <c r="N13" s="572">
        <f t="shared" si="3"/>
        <v>15</v>
      </c>
      <c r="O13" s="540" t="s">
        <v>1500</v>
      </c>
      <c r="P13" s="572">
        <f t="shared" si="4"/>
        <v>15</v>
      </c>
      <c r="Q13" s="540" t="s">
        <v>1501</v>
      </c>
      <c r="R13" s="572">
        <f t="shared" si="5"/>
        <v>15</v>
      </c>
      <c r="S13" s="540" t="s">
        <v>1502</v>
      </c>
      <c r="T13" s="572">
        <f t="shared" si="6"/>
        <v>15</v>
      </c>
      <c r="U13" s="540" t="s">
        <v>1503</v>
      </c>
      <c r="V13" s="572">
        <f t="shared" si="7"/>
        <v>10</v>
      </c>
      <c r="W13" s="572">
        <f t="shared" si="8"/>
        <v>100</v>
      </c>
      <c r="X13" s="572" t="str">
        <f t="shared" si="9"/>
        <v>Fuerte</v>
      </c>
      <c r="Y13" s="572">
        <f t="shared" si="10"/>
        <v>100</v>
      </c>
      <c r="Z13" s="540" t="s">
        <v>1504</v>
      </c>
      <c r="AA13" s="572" t="str">
        <f t="shared" si="11"/>
        <v>Fuerte</v>
      </c>
      <c r="AB13" s="572" t="str">
        <f t="shared" si="12"/>
        <v>Fuerte</v>
      </c>
      <c r="AC13" s="572" t="str">
        <f t="shared" si="13"/>
        <v>No</v>
      </c>
      <c r="AD13" s="572">
        <f t="shared" si="14"/>
        <v>100</v>
      </c>
      <c r="AE13" s="791">
        <f t="shared" si="15"/>
        <v>100</v>
      </c>
      <c r="AF13" s="572" t="str">
        <f t="shared" si="16"/>
        <v>Fuerte</v>
      </c>
      <c r="AG13" s="792">
        <f t="shared" si="21"/>
        <v>2</v>
      </c>
      <c r="AH13" s="793">
        <f t="shared" si="17"/>
        <v>2</v>
      </c>
      <c r="AI13" s="813"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72">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814">
        <f t="shared" si="18"/>
        <v>2</v>
      </c>
      <c r="AL13" s="572"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72" t="str">
        <f t="shared" si="19"/>
        <v>Zona Moderada</v>
      </c>
      <c r="AN13" s="572" t="str">
        <f t="shared" si="20"/>
        <v>Reducir riesgo</v>
      </c>
      <c r="AO13" s="1481" t="s">
        <v>1523</v>
      </c>
      <c r="AP13" s="1482" t="s">
        <v>1524</v>
      </c>
      <c r="AQ13" s="1464" t="s">
        <v>1833</v>
      </c>
      <c r="AR13" s="1466" t="s">
        <v>1520</v>
      </c>
      <c r="AS13" s="1483" t="s">
        <v>1525</v>
      </c>
      <c r="AT13" s="1484" t="s">
        <v>1526</v>
      </c>
      <c r="AU13" s="1464" t="s">
        <v>1527</v>
      </c>
      <c r="AV13" s="1484" t="s">
        <v>1517</v>
      </c>
      <c r="AW13" s="1479" t="s">
        <v>1779</v>
      </c>
      <c r="AX13" s="1466" t="s">
        <v>1518</v>
      </c>
      <c r="AY13" s="1480" t="s">
        <v>1784</v>
      </c>
      <c r="AZ13" s="21"/>
    </row>
    <row r="14" spans="1:233" s="34" customFormat="1" ht="220.5">
      <c r="A14" s="431"/>
      <c r="B14" s="431" t="str">
        <f t="shared" si="0"/>
        <v>R4-CO1</v>
      </c>
      <c r="C14" s="789" t="s">
        <v>399</v>
      </c>
      <c r="D14" s="782" t="s">
        <v>981</v>
      </c>
      <c r="E14" s="782" t="s">
        <v>980</v>
      </c>
      <c r="F14" s="673" t="s">
        <v>1773</v>
      </c>
      <c r="G14" s="565" t="s">
        <v>1104</v>
      </c>
      <c r="H14" s="540" t="s">
        <v>1104</v>
      </c>
      <c r="I14" s="540" t="s">
        <v>1497</v>
      </c>
      <c r="J14" s="572">
        <f t="shared" si="1"/>
        <v>15</v>
      </c>
      <c r="K14" s="540" t="s">
        <v>1498</v>
      </c>
      <c r="L14" s="572">
        <f t="shared" si="2"/>
        <v>15</v>
      </c>
      <c r="M14" s="540" t="s">
        <v>1499</v>
      </c>
      <c r="N14" s="572">
        <f t="shared" si="3"/>
        <v>15</v>
      </c>
      <c r="O14" s="540" t="s">
        <v>1500</v>
      </c>
      <c r="P14" s="572">
        <f t="shared" si="4"/>
        <v>15</v>
      </c>
      <c r="Q14" s="540" t="s">
        <v>1501</v>
      </c>
      <c r="R14" s="572">
        <f t="shared" si="5"/>
        <v>15</v>
      </c>
      <c r="S14" s="540" t="s">
        <v>1502</v>
      </c>
      <c r="T14" s="572">
        <f t="shared" si="6"/>
        <v>15</v>
      </c>
      <c r="U14" s="540" t="s">
        <v>1503</v>
      </c>
      <c r="V14" s="572">
        <f t="shared" si="7"/>
        <v>10</v>
      </c>
      <c r="W14" s="572">
        <f t="shared" si="8"/>
        <v>100</v>
      </c>
      <c r="X14" s="572" t="str">
        <f t="shared" si="9"/>
        <v>Fuerte</v>
      </c>
      <c r="Y14" s="572">
        <f t="shared" si="10"/>
        <v>100</v>
      </c>
      <c r="Z14" s="540" t="s">
        <v>1504</v>
      </c>
      <c r="AA14" s="572" t="str">
        <f t="shared" si="11"/>
        <v>Fuerte</v>
      </c>
      <c r="AB14" s="572" t="str">
        <f t="shared" si="12"/>
        <v>Fuerte</v>
      </c>
      <c r="AC14" s="572" t="str">
        <f t="shared" si="13"/>
        <v>No</v>
      </c>
      <c r="AD14" s="572">
        <f t="shared" si="14"/>
        <v>100</v>
      </c>
      <c r="AE14" s="791">
        <f t="shared" si="15"/>
        <v>100</v>
      </c>
      <c r="AF14" s="572" t="str">
        <f t="shared" si="16"/>
        <v>Fuerte</v>
      </c>
      <c r="AG14" s="792">
        <f t="shared" si="21"/>
        <v>2</v>
      </c>
      <c r="AH14" s="793">
        <f t="shared" si="17"/>
        <v>2</v>
      </c>
      <c r="AI14" s="813"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72">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793">
        <f t="shared" si="18"/>
        <v>2</v>
      </c>
      <c r="AL14" s="572"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72" t="str">
        <f t="shared" si="19"/>
        <v>Zona Moderada</v>
      </c>
      <c r="AN14" s="572" t="str">
        <f t="shared" si="20"/>
        <v>Reducir riesgo</v>
      </c>
      <c r="AO14" s="1481" t="s">
        <v>1528</v>
      </c>
      <c r="AP14" s="1482" t="s">
        <v>1524</v>
      </c>
      <c r="AQ14" s="1464" t="s">
        <v>1834</v>
      </c>
      <c r="AR14" s="1484" t="s">
        <v>1530</v>
      </c>
      <c r="AS14" s="1483" t="s">
        <v>1531</v>
      </c>
      <c r="AT14" s="1484" t="s">
        <v>1526</v>
      </c>
      <c r="AU14" s="1485" t="s">
        <v>1529</v>
      </c>
      <c r="AV14" s="1484" t="s">
        <v>1517</v>
      </c>
      <c r="AW14" s="1479" t="s">
        <v>1780</v>
      </c>
      <c r="AX14" s="1466" t="s">
        <v>1518</v>
      </c>
      <c r="AY14" s="1480" t="s">
        <v>1785</v>
      </c>
      <c r="AZ14" s="602"/>
    </row>
    <row r="15" spans="1:233" s="34" customFormat="1" ht="220.5">
      <c r="A15" s="431"/>
      <c r="B15" s="431" t="str">
        <f t="shared" si="0"/>
        <v>R4-CO2</v>
      </c>
      <c r="C15" s="789" t="s">
        <v>399</v>
      </c>
      <c r="D15" s="782" t="s">
        <v>985</v>
      </c>
      <c r="E15" s="782" t="s">
        <v>984</v>
      </c>
      <c r="F15" s="673" t="s">
        <v>1774</v>
      </c>
      <c r="G15" s="565" t="s">
        <v>1104</v>
      </c>
      <c r="H15" s="540" t="s">
        <v>1104</v>
      </c>
      <c r="I15" s="540" t="s">
        <v>1497</v>
      </c>
      <c r="J15" s="572">
        <f t="shared" si="1"/>
        <v>15</v>
      </c>
      <c r="K15" s="540" t="s">
        <v>1498</v>
      </c>
      <c r="L15" s="572">
        <f t="shared" si="2"/>
        <v>15</v>
      </c>
      <c r="M15" s="540" t="s">
        <v>1499</v>
      </c>
      <c r="N15" s="572">
        <f t="shared" si="3"/>
        <v>15</v>
      </c>
      <c r="O15" s="540" t="s">
        <v>1500</v>
      </c>
      <c r="P15" s="572">
        <f t="shared" si="4"/>
        <v>15</v>
      </c>
      <c r="Q15" s="540" t="s">
        <v>1501</v>
      </c>
      <c r="R15" s="572">
        <f t="shared" si="5"/>
        <v>15</v>
      </c>
      <c r="S15" s="540" t="s">
        <v>1502</v>
      </c>
      <c r="T15" s="572">
        <f t="shared" si="6"/>
        <v>15</v>
      </c>
      <c r="U15" s="540" t="s">
        <v>1503</v>
      </c>
      <c r="V15" s="572">
        <f t="shared" si="7"/>
        <v>10</v>
      </c>
      <c r="W15" s="572">
        <f t="shared" si="8"/>
        <v>100</v>
      </c>
      <c r="X15" s="572" t="str">
        <f t="shared" si="9"/>
        <v>Fuerte</v>
      </c>
      <c r="Y15" s="572">
        <f t="shared" si="10"/>
        <v>100</v>
      </c>
      <c r="Z15" s="540" t="s">
        <v>1504</v>
      </c>
      <c r="AA15" s="572" t="str">
        <f t="shared" si="11"/>
        <v>Fuerte</v>
      </c>
      <c r="AB15" s="572" t="str">
        <f t="shared" si="12"/>
        <v>Fuerte</v>
      </c>
      <c r="AC15" s="572" t="str">
        <f t="shared" si="13"/>
        <v>No</v>
      </c>
      <c r="AD15" s="572">
        <f t="shared" si="14"/>
        <v>100</v>
      </c>
      <c r="AE15" s="791">
        <f t="shared" si="15"/>
        <v>100</v>
      </c>
      <c r="AF15" s="572" t="str">
        <f t="shared" si="16"/>
        <v>Fuerte</v>
      </c>
      <c r="AG15" s="792">
        <f t="shared" si="21"/>
        <v>2</v>
      </c>
      <c r="AH15" s="793">
        <f t="shared" si="17"/>
        <v>2</v>
      </c>
      <c r="AI15" s="813"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72">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793">
        <f t="shared" si="18"/>
        <v>2</v>
      </c>
      <c r="AL15" s="572"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72" t="str">
        <f t="shared" si="19"/>
        <v>Zona Moderada</v>
      </c>
      <c r="AN15" s="572" t="str">
        <f t="shared" si="20"/>
        <v>Reducir riesgo</v>
      </c>
      <c r="AO15" s="1481" t="s">
        <v>1532</v>
      </c>
      <c r="AP15" s="1482" t="s">
        <v>1524</v>
      </c>
      <c r="AQ15" s="1464" t="s">
        <v>1781</v>
      </c>
      <c r="AR15" s="1484" t="s">
        <v>1530</v>
      </c>
      <c r="AS15" s="1483" t="s">
        <v>1533</v>
      </c>
      <c r="AT15" s="1484" t="s">
        <v>1526</v>
      </c>
      <c r="AU15" s="1485" t="s">
        <v>1529</v>
      </c>
      <c r="AV15" s="1484" t="s">
        <v>1517</v>
      </c>
      <c r="AW15" s="1479" t="s">
        <v>1780</v>
      </c>
      <c r="AX15" s="1466" t="s">
        <v>1518</v>
      </c>
      <c r="AY15" s="1480" t="s">
        <v>1785</v>
      </c>
      <c r="AZ15" s="602"/>
    </row>
    <row r="16" spans="1:233" s="34" customFormat="1" ht="242.25" customHeight="1">
      <c r="A16" s="431"/>
      <c r="B16" s="431" t="str">
        <f t="shared" si="0"/>
        <v>R5-CO1</v>
      </c>
      <c r="C16" s="789" t="s">
        <v>411</v>
      </c>
      <c r="D16" s="782" t="s">
        <v>981</v>
      </c>
      <c r="E16" s="782" t="s">
        <v>980</v>
      </c>
      <c r="F16" s="1494" t="s">
        <v>1794</v>
      </c>
      <c r="G16" s="565" t="s">
        <v>1104</v>
      </c>
      <c r="H16" s="540" t="s">
        <v>1104</v>
      </c>
      <c r="I16" s="540" t="s">
        <v>1497</v>
      </c>
      <c r="J16" s="572">
        <f t="shared" si="1"/>
        <v>15</v>
      </c>
      <c r="K16" s="540" t="s">
        <v>1498</v>
      </c>
      <c r="L16" s="572">
        <f t="shared" si="2"/>
        <v>15</v>
      </c>
      <c r="M16" s="540" t="s">
        <v>1499</v>
      </c>
      <c r="N16" s="572">
        <f t="shared" si="3"/>
        <v>15</v>
      </c>
      <c r="O16" s="540" t="s">
        <v>1500</v>
      </c>
      <c r="P16" s="572">
        <f t="shared" si="4"/>
        <v>15</v>
      </c>
      <c r="Q16" s="540" t="s">
        <v>1501</v>
      </c>
      <c r="R16" s="572">
        <f t="shared" si="5"/>
        <v>15</v>
      </c>
      <c r="S16" s="540" t="s">
        <v>1502</v>
      </c>
      <c r="T16" s="572">
        <f t="shared" si="6"/>
        <v>15</v>
      </c>
      <c r="U16" s="540" t="s">
        <v>1503</v>
      </c>
      <c r="V16" s="572">
        <f t="shared" si="7"/>
        <v>10</v>
      </c>
      <c r="W16" s="572">
        <f t="shared" si="8"/>
        <v>100</v>
      </c>
      <c r="X16" s="572" t="str">
        <f t="shared" si="9"/>
        <v>Fuerte</v>
      </c>
      <c r="Y16" s="572">
        <f t="shared" si="10"/>
        <v>100</v>
      </c>
      <c r="Z16" s="540" t="s">
        <v>1504</v>
      </c>
      <c r="AA16" s="572" t="str">
        <f t="shared" si="11"/>
        <v>Fuerte</v>
      </c>
      <c r="AB16" s="572" t="str">
        <f t="shared" si="12"/>
        <v>Fuerte</v>
      </c>
      <c r="AC16" s="572" t="str">
        <f t="shared" si="13"/>
        <v>No</v>
      </c>
      <c r="AD16" s="572">
        <f t="shared" si="14"/>
        <v>100</v>
      </c>
      <c r="AE16" s="791">
        <f t="shared" si="15"/>
        <v>100</v>
      </c>
      <c r="AF16" s="572" t="str">
        <f t="shared" si="16"/>
        <v>Fuerte</v>
      </c>
      <c r="AG16" s="792">
        <f t="shared" ref="AG16:AG23" si="22">IF(OR(AND(AF16="Fuerte",G16="No disminuye"),AND(AF16="Moderado",G16="No disminuye")),0,IF(AND(AF16="Fuerte",G16="Directamente"),2,IF(AND(AF16="Moderado",G16="Directamente"),1,0)))</f>
        <v>2</v>
      </c>
      <c r="AH16" s="793">
        <f t="shared" si="17"/>
        <v>2</v>
      </c>
      <c r="AI16" s="813"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572">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793">
        <f t="shared" si="18"/>
        <v>2</v>
      </c>
      <c r="AL16" s="572"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572" t="str">
        <f t="shared" si="19"/>
        <v>Zona Moderada</v>
      </c>
      <c r="AN16" s="572" t="str">
        <f t="shared" si="20"/>
        <v>Reducir riesgo</v>
      </c>
      <c r="AO16" s="1512" t="s">
        <v>1800</v>
      </c>
      <c r="AP16" s="1512" t="s">
        <v>1534</v>
      </c>
      <c r="AQ16" s="1510" t="s">
        <v>1805</v>
      </c>
      <c r="AR16" s="1513" t="s">
        <v>487</v>
      </c>
      <c r="AS16" s="1514" t="s">
        <v>1536</v>
      </c>
      <c r="AT16" s="1515" t="s">
        <v>1537</v>
      </c>
      <c r="AU16" s="1514" t="s">
        <v>1535</v>
      </c>
      <c r="AV16" s="1516" t="s">
        <v>1538</v>
      </c>
      <c r="AW16" s="1517" t="s">
        <v>1539</v>
      </c>
      <c r="AX16" s="1529" t="s">
        <v>1540</v>
      </c>
      <c r="AY16" s="1534" t="s">
        <v>1541</v>
      </c>
      <c r="AZ16" s="754"/>
    </row>
    <row r="17" spans="1:52" s="34" customFormat="1" ht="139.5" customHeight="1">
      <c r="A17" s="431"/>
      <c r="B17" s="431" t="str">
        <f t="shared" si="0"/>
        <v>R5-CO2</v>
      </c>
      <c r="C17" s="789" t="s">
        <v>411</v>
      </c>
      <c r="D17" s="782" t="s">
        <v>985</v>
      </c>
      <c r="E17" s="782" t="s">
        <v>984</v>
      </c>
      <c r="F17" s="1495" t="s">
        <v>1795</v>
      </c>
      <c r="G17" s="565" t="s">
        <v>1104</v>
      </c>
      <c r="H17" s="540" t="s">
        <v>1104</v>
      </c>
      <c r="I17" s="540" t="s">
        <v>1497</v>
      </c>
      <c r="J17" s="572">
        <f t="shared" si="1"/>
        <v>15</v>
      </c>
      <c r="K17" s="540" t="s">
        <v>1498</v>
      </c>
      <c r="L17" s="572">
        <f t="shared" si="2"/>
        <v>15</v>
      </c>
      <c r="M17" s="540" t="s">
        <v>1499</v>
      </c>
      <c r="N17" s="572">
        <f t="shared" si="3"/>
        <v>15</v>
      </c>
      <c r="O17" s="540" t="s">
        <v>1500</v>
      </c>
      <c r="P17" s="572">
        <f t="shared" si="4"/>
        <v>15</v>
      </c>
      <c r="Q17" s="540" t="s">
        <v>1501</v>
      </c>
      <c r="R17" s="572">
        <f t="shared" si="5"/>
        <v>15</v>
      </c>
      <c r="S17" s="540" t="s">
        <v>1502</v>
      </c>
      <c r="T17" s="572">
        <f t="shared" si="6"/>
        <v>15</v>
      </c>
      <c r="U17" s="540" t="s">
        <v>1503</v>
      </c>
      <c r="V17" s="572">
        <f t="shared" si="7"/>
        <v>10</v>
      </c>
      <c r="W17" s="572">
        <f t="shared" si="8"/>
        <v>100</v>
      </c>
      <c r="X17" s="572" t="str">
        <f t="shared" si="9"/>
        <v>Fuerte</v>
      </c>
      <c r="Y17" s="572">
        <f t="shared" si="10"/>
        <v>100</v>
      </c>
      <c r="Z17" s="540" t="s">
        <v>1504</v>
      </c>
      <c r="AA17" s="572" t="str">
        <f t="shared" si="11"/>
        <v>Fuerte</v>
      </c>
      <c r="AB17" s="572" t="str">
        <f t="shared" si="12"/>
        <v>Fuerte</v>
      </c>
      <c r="AC17" s="572" t="str">
        <f t="shared" si="13"/>
        <v>No</v>
      </c>
      <c r="AD17" s="572">
        <f t="shared" si="14"/>
        <v>100</v>
      </c>
      <c r="AE17" s="791">
        <f t="shared" si="15"/>
        <v>100</v>
      </c>
      <c r="AF17" s="572" t="str">
        <f t="shared" si="16"/>
        <v>Fuerte</v>
      </c>
      <c r="AG17" s="792">
        <f t="shared" si="22"/>
        <v>2</v>
      </c>
      <c r="AH17" s="793">
        <f t="shared" si="17"/>
        <v>2</v>
      </c>
      <c r="AI17" s="813"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572">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793">
        <f t="shared" si="18"/>
        <v>2</v>
      </c>
      <c r="AL17" s="572"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572" t="str">
        <f t="shared" si="19"/>
        <v>Zona Moderada</v>
      </c>
      <c r="AN17" s="572" t="str">
        <f t="shared" si="20"/>
        <v>Reducir riesgo</v>
      </c>
      <c r="AO17" s="1517" t="s">
        <v>1801</v>
      </c>
      <c r="AP17" s="1518" t="s">
        <v>1542</v>
      </c>
      <c r="AQ17" s="1510" t="s">
        <v>1805</v>
      </c>
      <c r="AR17" s="1513" t="s">
        <v>487</v>
      </c>
      <c r="AS17" s="1514" t="s">
        <v>1536</v>
      </c>
      <c r="AT17" s="1515" t="s">
        <v>1537</v>
      </c>
      <c r="AU17" s="1514" t="s">
        <v>1535</v>
      </c>
      <c r="AV17" s="1516" t="s">
        <v>1538</v>
      </c>
      <c r="AW17" s="1517" t="s">
        <v>1539</v>
      </c>
      <c r="AX17" s="1530" t="s">
        <v>1543</v>
      </c>
      <c r="AY17" s="1535" t="s">
        <v>1544</v>
      </c>
      <c r="AZ17" s="754"/>
    </row>
    <row r="18" spans="1:52" s="34" customFormat="1" ht="280.5">
      <c r="A18" s="431"/>
      <c r="B18" s="431" t="str">
        <f t="shared" si="0"/>
        <v>R6-CO1</v>
      </c>
      <c r="C18" s="789" t="s">
        <v>422</v>
      </c>
      <c r="D18" s="782" t="s">
        <v>981</v>
      </c>
      <c r="E18" s="782" t="s">
        <v>980</v>
      </c>
      <c r="F18" s="1494" t="s">
        <v>1796</v>
      </c>
      <c r="G18" s="565" t="s">
        <v>1104</v>
      </c>
      <c r="H18" s="540" t="s">
        <v>1104</v>
      </c>
      <c r="I18" s="540" t="s">
        <v>1497</v>
      </c>
      <c r="J18" s="572">
        <f t="shared" si="1"/>
        <v>15</v>
      </c>
      <c r="K18" s="540" t="s">
        <v>1498</v>
      </c>
      <c r="L18" s="572">
        <f t="shared" si="2"/>
        <v>15</v>
      </c>
      <c r="M18" s="540" t="s">
        <v>1499</v>
      </c>
      <c r="N18" s="572">
        <f t="shared" si="3"/>
        <v>15</v>
      </c>
      <c r="O18" s="540" t="s">
        <v>1500</v>
      </c>
      <c r="P18" s="572">
        <f t="shared" si="4"/>
        <v>15</v>
      </c>
      <c r="Q18" s="540" t="s">
        <v>1501</v>
      </c>
      <c r="R18" s="572">
        <f t="shared" si="5"/>
        <v>15</v>
      </c>
      <c r="S18" s="540" t="s">
        <v>1502</v>
      </c>
      <c r="T18" s="572">
        <f t="shared" si="6"/>
        <v>15</v>
      </c>
      <c r="U18" s="540" t="s">
        <v>1503</v>
      </c>
      <c r="V18" s="572">
        <f t="shared" si="7"/>
        <v>10</v>
      </c>
      <c r="W18" s="572">
        <f t="shared" si="8"/>
        <v>100</v>
      </c>
      <c r="X18" s="572" t="str">
        <f t="shared" si="9"/>
        <v>Fuerte</v>
      </c>
      <c r="Y18" s="572">
        <f t="shared" si="10"/>
        <v>100</v>
      </c>
      <c r="Z18" s="540" t="s">
        <v>1504</v>
      </c>
      <c r="AA18" s="572" t="str">
        <f t="shared" si="11"/>
        <v>Fuerte</v>
      </c>
      <c r="AB18" s="572" t="str">
        <f t="shared" si="12"/>
        <v>Fuerte</v>
      </c>
      <c r="AC18" s="572" t="str">
        <f t="shared" si="13"/>
        <v>No</v>
      </c>
      <c r="AD18" s="572">
        <f t="shared" si="14"/>
        <v>100</v>
      </c>
      <c r="AE18" s="791">
        <f t="shared" si="15"/>
        <v>100</v>
      </c>
      <c r="AF18" s="572" t="str">
        <f t="shared" si="16"/>
        <v>Fuerte</v>
      </c>
      <c r="AG18" s="792">
        <f t="shared" si="22"/>
        <v>2</v>
      </c>
      <c r="AH18" s="793">
        <f t="shared" si="17"/>
        <v>2</v>
      </c>
      <c r="AI18" s="813"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572">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793">
        <f t="shared" si="18"/>
        <v>2</v>
      </c>
      <c r="AL18" s="572"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572" t="str">
        <f t="shared" si="19"/>
        <v>Zona Moderada</v>
      </c>
      <c r="AN18" s="572" t="str">
        <f t="shared" si="20"/>
        <v>Reducir riesgo</v>
      </c>
      <c r="AO18" s="1512" t="s">
        <v>1802</v>
      </c>
      <c r="AP18" s="1512" t="s">
        <v>1534</v>
      </c>
      <c r="AQ18" s="1510" t="s">
        <v>1805</v>
      </c>
      <c r="AR18" s="1513" t="s">
        <v>487</v>
      </c>
      <c r="AS18" s="1514" t="s">
        <v>1536</v>
      </c>
      <c r="AT18" s="1515" t="s">
        <v>1537</v>
      </c>
      <c r="AU18" s="1514" t="s">
        <v>1535</v>
      </c>
      <c r="AV18" s="1516" t="s">
        <v>1538</v>
      </c>
      <c r="AW18" s="1517" t="s">
        <v>1545</v>
      </c>
      <c r="AX18" s="1531" t="s">
        <v>1546</v>
      </c>
      <c r="AY18" s="1531" t="s">
        <v>1547</v>
      </c>
      <c r="AZ18" s="755"/>
    </row>
    <row r="19" spans="1:52" s="34" customFormat="1" ht="409.5">
      <c r="A19" s="431"/>
      <c r="B19" s="431" t="str">
        <f t="shared" si="0"/>
        <v>R6-CO2</v>
      </c>
      <c r="C19" s="789" t="s">
        <v>422</v>
      </c>
      <c r="D19" s="782" t="s">
        <v>985</v>
      </c>
      <c r="E19" s="782" t="s">
        <v>984</v>
      </c>
      <c r="F19" s="1495" t="s">
        <v>1797</v>
      </c>
      <c r="G19" s="565" t="s">
        <v>1104</v>
      </c>
      <c r="H19" s="540" t="s">
        <v>1104</v>
      </c>
      <c r="I19" s="540" t="s">
        <v>1497</v>
      </c>
      <c r="J19" s="572">
        <f t="shared" si="1"/>
        <v>15</v>
      </c>
      <c r="K19" s="540" t="s">
        <v>1498</v>
      </c>
      <c r="L19" s="572">
        <f t="shared" si="2"/>
        <v>15</v>
      </c>
      <c r="M19" s="540" t="s">
        <v>1499</v>
      </c>
      <c r="N19" s="572">
        <f t="shared" si="3"/>
        <v>15</v>
      </c>
      <c r="O19" s="540" t="s">
        <v>1500</v>
      </c>
      <c r="P19" s="572">
        <f t="shared" si="4"/>
        <v>15</v>
      </c>
      <c r="Q19" s="540" t="s">
        <v>1501</v>
      </c>
      <c r="R19" s="572">
        <f t="shared" si="5"/>
        <v>15</v>
      </c>
      <c r="S19" s="540" t="s">
        <v>1502</v>
      </c>
      <c r="T19" s="572">
        <f t="shared" si="6"/>
        <v>15</v>
      </c>
      <c r="U19" s="540" t="s">
        <v>1503</v>
      </c>
      <c r="V19" s="572">
        <f t="shared" si="7"/>
        <v>10</v>
      </c>
      <c r="W19" s="572">
        <f t="shared" si="8"/>
        <v>100</v>
      </c>
      <c r="X19" s="572" t="str">
        <f t="shared" si="9"/>
        <v>Fuerte</v>
      </c>
      <c r="Y19" s="572">
        <f t="shared" si="10"/>
        <v>100</v>
      </c>
      <c r="Z19" s="540" t="s">
        <v>1504</v>
      </c>
      <c r="AA19" s="572" t="str">
        <f t="shared" si="11"/>
        <v>Fuerte</v>
      </c>
      <c r="AB19" s="572" t="str">
        <f t="shared" si="12"/>
        <v>Fuerte</v>
      </c>
      <c r="AC19" s="572" t="str">
        <f t="shared" si="13"/>
        <v>No</v>
      </c>
      <c r="AD19" s="572">
        <f t="shared" si="14"/>
        <v>100</v>
      </c>
      <c r="AE19" s="791">
        <f t="shared" si="15"/>
        <v>100</v>
      </c>
      <c r="AF19" s="572" t="str">
        <f t="shared" si="16"/>
        <v>Fuerte</v>
      </c>
      <c r="AG19" s="792">
        <f t="shared" si="22"/>
        <v>2</v>
      </c>
      <c r="AH19" s="793">
        <f t="shared" si="17"/>
        <v>2</v>
      </c>
      <c r="AI19" s="813"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572">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572">
        <f t="shared" si="18"/>
        <v>2</v>
      </c>
      <c r="AL19" s="572"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572" t="str">
        <f t="shared" si="19"/>
        <v>Zona Moderada</v>
      </c>
      <c r="AN19" s="572" t="str">
        <f t="shared" si="20"/>
        <v>Reducir riesgo</v>
      </c>
      <c r="AO19" s="1520" t="s">
        <v>1803</v>
      </c>
      <c r="AP19" s="1521" t="s">
        <v>1548</v>
      </c>
      <c r="AQ19" s="1510" t="s">
        <v>1805</v>
      </c>
      <c r="AR19" s="1513" t="s">
        <v>487</v>
      </c>
      <c r="AS19" s="1514" t="s">
        <v>1536</v>
      </c>
      <c r="AT19" s="1515" t="s">
        <v>1537</v>
      </c>
      <c r="AU19" s="1514" t="s">
        <v>1535</v>
      </c>
      <c r="AV19" s="1522" t="s">
        <v>1538</v>
      </c>
      <c r="AW19" s="1517" t="s">
        <v>1545</v>
      </c>
      <c r="AX19" s="1532" t="s">
        <v>1549</v>
      </c>
      <c r="AY19" s="1529" t="s">
        <v>1550</v>
      </c>
      <c r="AZ19" s="755"/>
    </row>
    <row r="20" spans="1:52" s="439" customFormat="1" ht="229.5">
      <c r="A20" s="431"/>
      <c r="B20" s="431" t="str">
        <f t="shared" si="0"/>
        <v>R7-CO1</v>
      </c>
      <c r="C20" s="789" t="s">
        <v>432</v>
      </c>
      <c r="D20" s="782" t="s">
        <v>981</v>
      </c>
      <c r="E20" s="782" t="s">
        <v>980</v>
      </c>
      <c r="F20" s="1495" t="s">
        <v>1798</v>
      </c>
      <c r="G20" s="565" t="s">
        <v>1104</v>
      </c>
      <c r="H20" s="540" t="s">
        <v>1104</v>
      </c>
      <c r="I20" s="540" t="s">
        <v>1497</v>
      </c>
      <c r="J20" s="572">
        <f t="shared" si="1"/>
        <v>15</v>
      </c>
      <c r="K20" s="540" t="s">
        <v>1498</v>
      </c>
      <c r="L20" s="572">
        <f t="shared" si="2"/>
        <v>15</v>
      </c>
      <c r="M20" s="540" t="s">
        <v>1499</v>
      </c>
      <c r="N20" s="572">
        <f t="shared" si="3"/>
        <v>15</v>
      </c>
      <c r="O20" s="540" t="s">
        <v>1500</v>
      </c>
      <c r="P20" s="572">
        <f t="shared" si="4"/>
        <v>15</v>
      </c>
      <c r="Q20" s="540" t="s">
        <v>1501</v>
      </c>
      <c r="R20" s="572">
        <f t="shared" si="5"/>
        <v>15</v>
      </c>
      <c r="S20" s="540" t="s">
        <v>1502</v>
      </c>
      <c r="T20" s="572">
        <f t="shared" si="6"/>
        <v>15</v>
      </c>
      <c r="U20" s="540" t="s">
        <v>1503</v>
      </c>
      <c r="V20" s="572">
        <f t="shared" si="7"/>
        <v>10</v>
      </c>
      <c r="W20" s="572">
        <f t="shared" si="8"/>
        <v>100</v>
      </c>
      <c r="X20" s="572" t="str">
        <f t="shared" si="9"/>
        <v>Fuerte</v>
      </c>
      <c r="Y20" s="572">
        <f t="shared" si="10"/>
        <v>100</v>
      </c>
      <c r="Z20" s="540" t="s">
        <v>1504</v>
      </c>
      <c r="AA20" s="572" t="str">
        <f t="shared" si="11"/>
        <v>Fuerte</v>
      </c>
      <c r="AB20" s="572" t="str">
        <f t="shared" si="12"/>
        <v>Fuerte</v>
      </c>
      <c r="AC20" s="572" t="str">
        <f t="shared" si="13"/>
        <v>No</v>
      </c>
      <c r="AD20" s="572">
        <f t="shared" si="14"/>
        <v>100</v>
      </c>
      <c r="AE20" s="791">
        <f t="shared" si="15"/>
        <v>100</v>
      </c>
      <c r="AF20" s="572" t="str">
        <f t="shared" si="16"/>
        <v>Fuerte</v>
      </c>
      <c r="AG20" s="792">
        <f t="shared" si="22"/>
        <v>2</v>
      </c>
      <c r="AH20" s="793">
        <f t="shared" si="17"/>
        <v>2</v>
      </c>
      <c r="AI20" s="813"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572">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572">
        <f t="shared" si="18"/>
        <v>2</v>
      </c>
      <c r="AL20" s="572"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572" t="str">
        <f t="shared" si="19"/>
        <v>Zona Moderada</v>
      </c>
      <c r="AN20" s="572" t="str">
        <f t="shared" si="20"/>
        <v>Reducir riesgo</v>
      </c>
      <c r="AO20" s="1517" t="s">
        <v>1804</v>
      </c>
      <c r="AP20" s="1517" t="s">
        <v>1551</v>
      </c>
      <c r="AQ20" s="1510" t="s">
        <v>1805</v>
      </c>
      <c r="AR20" s="1509" t="s">
        <v>487</v>
      </c>
      <c r="AS20" s="1523" t="s">
        <v>1553</v>
      </c>
      <c r="AT20" s="1523" t="s">
        <v>1554</v>
      </c>
      <c r="AU20" s="1519" t="s">
        <v>1552</v>
      </c>
      <c r="AV20" s="1523" t="s">
        <v>1555</v>
      </c>
      <c r="AW20" s="1524" t="s">
        <v>1556</v>
      </c>
      <c r="AX20" s="1529" t="s">
        <v>1557</v>
      </c>
      <c r="AY20" s="1535" t="s">
        <v>1558</v>
      </c>
      <c r="AZ20" s="756"/>
    </row>
    <row r="21" spans="1:52" s="439" customFormat="1" ht="204">
      <c r="A21" s="431"/>
      <c r="B21" s="431" t="str">
        <f t="shared" si="0"/>
        <v>R7-CO2</v>
      </c>
      <c r="C21" s="789" t="s">
        <v>432</v>
      </c>
      <c r="D21" s="782" t="s">
        <v>985</v>
      </c>
      <c r="E21" s="782" t="s">
        <v>984</v>
      </c>
      <c r="F21" s="1496" t="s">
        <v>1799</v>
      </c>
      <c r="G21" s="565" t="s">
        <v>1104</v>
      </c>
      <c r="H21" s="540" t="s">
        <v>1104</v>
      </c>
      <c r="I21" s="540" t="s">
        <v>1497</v>
      </c>
      <c r="J21" s="572">
        <f t="shared" si="1"/>
        <v>15</v>
      </c>
      <c r="K21" s="540" t="s">
        <v>1498</v>
      </c>
      <c r="L21" s="572">
        <f t="shared" si="2"/>
        <v>15</v>
      </c>
      <c r="M21" s="540" t="s">
        <v>1499</v>
      </c>
      <c r="N21" s="572">
        <f t="shared" si="3"/>
        <v>15</v>
      </c>
      <c r="O21" s="540" t="s">
        <v>1500</v>
      </c>
      <c r="P21" s="572">
        <f t="shared" si="4"/>
        <v>15</v>
      </c>
      <c r="Q21" s="540" t="s">
        <v>1501</v>
      </c>
      <c r="R21" s="572">
        <f t="shared" si="5"/>
        <v>15</v>
      </c>
      <c r="S21" s="540" t="s">
        <v>1502</v>
      </c>
      <c r="T21" s="572">
        <f t="shared" si="6"/>
        <v>15</v>
      </c>
      <c r="U21" s="540" t="s">
        <v>1503</v>
      </c>
      <c r="V21" s="572">
        <f t="shared" si="7"/>
        <v>10</v>
      </c>
      <c r="W21" s="572">
        <f t="shared" si="8"/>
        <v>100</v>
      </c>
      <c r="X21" s="572" t="str">
        <f t="shared" si="9"/>
        <v>Fuerte</v>
      </c>
      <c r="Y21" s="572">
        <f t="shared" si="10"/>
        <v>100</v>
      </c>
      <c r="Z21" s="540" t="s">
        <v>1504</v>
      </c>
      <c r="AA21" s="572" t="str">
        <f t="shared" si="11"/>
        <v>Fuerte</v>
      </c>
      <c r="AB21" s="572" t="str">
        <f t="shared" si="12"/>
        <v>Fuerte</v>
      </c>
      <c r="AC21" s="572" t="str">
        <f t="shared" si="13"/>
        <v>No</v>
      </c>
      <c r="AD21" s="572">
        <f t="shared" si="14"/>
        <v>100</v>
      </c>
      <c r="AE21" s="791">
        <f t="shared" si="15"/>
        <v>100</v>
      </c>
      <c r="AF21" s="572" t="str">
        <f t="shared" si="16"/>
        <v>Fuerte</v>
      </c>
      <c r="AG21" s="792">
        <f t="shared" si="22"/>
        <v>2</v>
      </c>
      <c r="AH21" s="793">
        <f t="shared" si="17"/>
        <v>2</v>
      </c>
      <c r="AI21" s="813"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Rara vez</v>
      </c>
      <c r="AJ21" s="572">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2</v>
      </c>
      <c r="AK21" s="572">
        <f t="shared" si="18"/>
        <v>2</v>
      </c>
      <c r="AL21" s="572"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Moderado</v>
      </c>
      <c r="AM21" s="572" t="str">
        <f t="shared" si="19"/>
        <v>Zona Moderada</v>
      </c>
      <c r="AN21" s="572" t="str">
        <f t="shared" si="20"/>
        <v>Reducir riesgo</v>
      </c>
      <c r="AO21" s="1517" t="s">
        <v>1804</v>
      </c>
      <c r="AP21" s="1526" t="s">
        <v>1559</v>
      </c>
      <c r="AQ21" s="1510" t="s">
        <v>1806</v>
      </c>
      <c r="AR21" s="1509" t="s">
        <v>1560</v>
      </c>
      <c r="AS21" s="1523" t="s">
        <v>1553</v>
      </c>
      <c r="AT21" s="1523" t="s">
        <v>1554</v>
      </c>
      <c r="AU21" s="1519" t="s">
        <v>1552</v>
      </c>
      <c r="AV21" s="1523" t="s">
        <v>1555</v>
      </c>
      <c r="AW21" s="1524" t="s">
        <v>1561</v>
      </c>
      <c r="AX21" s="1533" t="s">
        <v>1562</v>
      </c>
      <c r="AY21" s="1531" t="s">
        <v>1563</v>
      </c>
      <c r="AZ21" s="756"/>
    </row>
    <row r="22" spans="1:52" s="439" customFormat="1" ht="204">
      <c r="A22" s="431"/>
      <c r="B22" s="431" t="str">
        <f t="shared" si="0"/>
        <v>R7-CO2</v>
      </c>
      <c r="C22" s="789" t="s">
        <v>432</v>
      </c>
      <c r="D22" s="782" t="s">
        <v>989</v>
      </c>
      <c r="E22" s="782" t="s">
        <v>984</v>
      </c>
      <c r="F22" s="1496" t="s">
        <v>1799</v>
      </c>
      <c r="G22" s="565" t="s">
        <v>1104</v>
      </c>
      <c r="H22" s="540" t="s">
        <v>1104</v>
      </c>
      <c r="I22" s="540" t="s">
        <v>1497</v>
      </c>
      <c r="J22" s="572">
        <f t="shared" si="1"/>
        <v>15</v>
      </c>
      <c r="K22" s="540" t="s">
        <v>1498</v>
      </c>
      <c r="L22" s="572">
        <f t="shared" si="2"/>
        <v>15</v>
      </c>
      <c r="M22" s="540" t="s">
        <v>1499</v>
      </c>
      <c r="N22" s="572">
        <f t="shared" si="3"/>
        <v>15</v>
      </c>
      <c r="O22" s="540" t="s">
        <v>1500</v>
      </c>
      <c r="P22" s="572">
        <f t="shared" si="4"/>
        <v>15</v>
      </c>
      <c r="Q22" s="540" t="s">
        <v>1501</v>
      </c>
      <c r="R22" s="572">
        <f t="shared" si="5"/>
        <v>15</v>
      </c>
      <c r="S22" s="540" t="s">
        <v>1502</v>
      </c>
      <c r="T22" s="572">
        <f t="shared" si="6"/>
        <v>15</v>
      </c>
      <c r="U22" s="540" t="s">
        <v>1503</v>
      </c>
      <c r="V22" s="572">
        <f t="shared" si="7"/>
        <v>10</v>
      </c>
      <c r="W22" s="572">
        <f t="shared" si="8"/>
        <v>100</v>
      </c>
      <c r="X22" s="572" t="str">
        <f t="shared" si="9"/>
        <v>Fuerte</v>
      </c>
      <c r="Y22" s="572">
        <f t="shared" si="10"/>
        <v>100</v>
      </c>
      <c r="Z22" s="540" t="s">
        <v>1504</v>
      </c>
      <c r="AA22" s="572" t="str">
        <f t="shared" si="11"/>
        <v>Fuerte</v>
      </c>
      <c r="AB22" s="572" t="str">
        <f t="shared" si="12"/>
        <v>Fuerte</v>
      </c>
      <c r="AC22" s="572" t="str">
        <f t="shared" si="13"/>
        <v>No</v>
      </c>
      <c r="AD22" s="572">
        <f t="shared" si="14"/>
        <v>100</v>
      </c>
      <c r="AE22" s="791">
        <f t="shared" si="15"/>
        <v>100</v>
      </c>
      <c r="AF22" s="572" t="str">
        <f t="shared" si="16"/>
        <v>Fuerte</v>
      </c>
      <c r="AG22" s="792">
        <f t="shared" si="22"/>
        <v>2</v>
      </c>
      <c r="AH22" s="793">
        <f t="shared" si="17"/>
        <v>2</v>
      </c>
      <c r="AI22" s="813"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Rara vez</v>
      </c>
      <c r="AJ22" s="572">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2</v>
      </c>
      <c r="AK22" s="572">
        <f t="shared" si="18"/>
        <v>2</v>
      </c>
      <c r="AL22" s="572"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Moderado</v>
      </c>
      <c r="AM22" s="572" t="str">
        <f t="shared" si="19"/>
        <v>Zona Moderada</v>
      </c>
      <c r="AN22" s="572" t="str">
        <f t="shared" si="20"/>
        <v>Reducir riesgo</v>
      </c>
      <c r="AO22" s="1517" t="s">
        <v>1804</v>
      </c>
      <c r="AP22" s="1526" t="s">
        <v>1559</v>
      </c>
      <c r="AQ22" s="1510" t="s">
        <v>1806</v>
      </c>
      <c r="AR22" s="1509" t="s">
        <v>1560</v>
      </c>
      <c r="AS22" s="1527" t="s">
        <v>1553</v>
      </c>
      <c r="AT22" s="1527" t="s">
        <v>1554</v>
      </c>
      <c r="AU22" s="1519" t="s">
        <v>1552</v>
      </c>
      <c r="AV22" s="1523" t="s">
        <v>1555</v>
      </c>
      <c r="AW22" s="1524" t="s">
        <v>1561</v>
      </c>
      <c r="AX22" s="1533" t="s">
        <v>1564</v>
      </c>
      <c r="AY22" s="1531" t="s">
        <v>1563</v>
      </c>
      <c r="AZ22" s="756"/>
    </row>
    <row r="23" spans="1:52" ht="204.75" thickBot="1">
      <c r="A23" s="431"/>
      <c r="B23" s="431" t="str">
        <f t="shared" si="0"/>
        <v>R7-CO2</v>
      </c>
      <c r="C23" s="782" t="s">
        <v>432</v>
      </c>
      <c r="D23" s="782" t="s">
        <v>995</v>
      </c>
      <c r="E23" s="782" t="s">
        <v>984</v>
      </c>
      <c r="F23" s="1496" t="s">
        <v>1799</v>
      </c>
      <c r="G23" s="565" t="s">
        <v>1104</v>
      </c>
      <c r="H23" s="540" t="s">
        <v>1104</v>
      </c>
      <c r="I23" s="540" t="s">
        <v>1497</v>
      </c>
      <c r="J23" s="572">
        <f t="shared" si="1"/>
        <v>15</v>
      </c>
      <c r="K23" s="540" t="s">
        <v>1498</v>
      </c>
      <c r="L23" s="572">
        <f t="shared" si="2"/>
        <v>15</v>
      </c>
      <c r="M23" s="540" t="s">
        <v>1499</v>
      </c>
      <c r="N23" s="572">
        <f t="shared" si="3"/>
        <v>15</v>
      </c>
      <c r="O23" s="540" t="s">
        <v>1500</v>
      </c>
      <c r="P23" s="572">
        <f t="shared" si="4"/>
        <v>15</v>
      </c>
      <c r="Q23" s="540" t="s">
        <v>1501</v>
      </c>
      <c r="R23" s="572">
        <f t="shared" si="5"/>
        <v>15</v>
      </c>
      <c r="S23" s="540" t="s">
        <v>1502</v>
      </c>
      <c r="T23" s="572">
        <f t="shared" si="6"/>
        <v>15</v>
      </c>
      <c r="U23" s="540" t="s">
        <v>1503</v>
      </c>
      <c r="V23" s="572">
        <f t="shared" si="7"/>
        <v>10</v>
      </c>
      <c r="W23" s="572">
        <f t="shared" si="8"/>
        <v>100</v>
      </c>
      <c r="X23" s="572" t="str">
        <f t="shared" si="9"/>
        <v>Fuerte</v>
      </c>
      <c r="Y23" s="572">
        <f t="shared" si="10"/>
        <v>100</v>
      </c>
      <c r="Z23" s="540" t="s">
        <v>1504</v>
      </c>
      <c r="AA23" s="572" t="str">
        <f t="shared" si="11"/>
        <v>Fuerte</v>
      </c>
      <c r="AB23" s="572" t="str">
        <f t="shared" si="12"/>
        <v>Fuerte</v>
      </c>
      <c r="AC23" s="572" t="str">
        <f t="shared" si="13"/>
        <v>No</v>
      </c>
      <c r="AD23" s="572">
        <f t="shared" si="14"/>
        <v>100</v>
      </c>
      <c r="AE23" s="791">
        <f t="shared" si="15"/>
        <v>100</v>
      </c>
      <c r="AF23" s="572" t="str">
        <f t="shared" si="16"/>
        <v>Fuerte</v>
      </c>
      <c r="AG23" s="792">
        <f t="shared" si="22"/>
        <v>2</v>
      </c>
      <c r="AH23" s="793">
        <f t="shared" si="17"/>
        <v>2</v>
      </c>
      <c r="AI23" s="813"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Rara vez</v>
      </c>
      <c r="AJ23" s="572">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2</v>
      </c>
      <c r="AK23" s="572">
        <f t="shared" si="18"/>
        <v>2</v>
      </c>
      <c r="AL23" s="572"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Moderado</v>
      </c>
      <c r="AM23" s="572" t="str">
        <f t="shared" si="19"/>
        <v>Zona Moderada</v>
      </c>
      <c r="AN23" s="572" t="str">
        <f t="shared" si="20"/>
        <v>Reducir riesgo</v>
      </c>
      <c r="AO23" s="1517" t="s">
        <v>1804</v>
      </c>
      <c r="AP23" s="1526" t="s">
        <v>1559</v>
      </c>
      <c r="AQ23" s="1510" t="s">
        <v>1806</v>
      </c>
      <c r="AR23" s="1509" t="s">
        <v>1560</v>
      </c>
      <c r="AS23" s="1523" t="s">
        <v>1553</v>
      </c>
      <c r="AT23" s="1523" t="s">
        <v>1554</v>
      </c>
      <c r="AU23" s="1519" t="s">
        <v>1552</v>
      </c>
      <c r="AV23" s="1528" t="s">
        <v>1555</v>
      </c>
      <c r="AW23" s="1524" t="s">
        <v>1565</v>
      </c>
      <c r="AX23" s="1533" t="s">
        <v>1564</v>
      </c>
      <c r="AY23" s="1531" t="s">
        <v>1563</v>
      </c>
      <c r="AZ23" s="756"/>
    </row>
    <row r="24" spans="1:52" ht="327.75">
      <c r="A24" s="431"/>
      <c r="B24" s="431" t="str">
        <f t="shared" si="0"/>
        <v>R8-CO1</v>
      </c>
      <c r="C24" s="782" t="s">
        <v>441</v>
      </c>
      <c r="D24" s="782" t="s">
        <v>981</v>
      </c>
      <c r="E24" s="782" t="s">
        <v>980</v>
      </c>
      <c r="F24" s="820" t="s">
        <v>1566</v>
      </c>
      <c r="G24" s="565" t="s">
        <v>1104</v>
      </c>
      <c r="H24" s="540" t="s">
        <v>1104</v>
      </c>
      <c r="I24" s="540" t="s">
        <v>1497</v>
      </c>
      <c r="J24" s="572">
        <v>15</v>
      </c>
      <c r="K24" s="540" t="s">
        <v>1498</v>
      </c>
      <c r="L24" s="572">
        <v>15</v>
      </c>
      <c r="M24" s="540" t="s">
        <v>1499</v>
      </c>
      <c r="N24" s="572">
        <v>15</v>
      </c>
      <c r="O24" s="540" t="s">
        <v>1500</v>
      </c>
      <c r="P24" s="572">
        <v>15</v>
      </c>
      <c r="Q24" s="540" t="s">
        <v>1501</v>
      </c>
      <c r="R24" s="572">
        <v>15</v>
      </c>
      <c r="S24" s="540" t="s">
        <v>1502</v>
      </c>
      <c r="T24" s="572">
        <v>15</v>
      </c>
      <c r="U24" s="540" t="s">
        <v>1503</v>
      </c>
      <c r="V24" s="572">
        <v>10</v>
      </c>
      <c r="W24" s="572">
        <v>100</v>
      </c>
      <c r="X24" s="572" t="str">
        <f>IF(W10=" "," ",IF(AND(W10&gt;=0,W10&lt;=85),"Débil",IF(AND(W10&gt;=86,W10&lt;=95),"Moderado",IF(AND(W10&gt;=96,W10&lt;=100),"Fuerte"," "))))</f>
        <v>Fuerte</v>
      </c>
      <c r="Y24" s="572">
        <f>IF(Z10="Siempre se ejecuta", 100,IF(Z10="Algunas veces se ejecuta",50,IF(Z10="No se ejecuta",0,"")))</f>
        <v>100</v>
      </c>
      <c r="Z24" s="540" t="s">
        <v>1504</v>
      </c>
      <c r="AA24" s="572" t="str">
        <f>IF(Z10="Siempre se ejecuta","Fuerte",IF(Z10="Algunas veces se ejecuta","Moderado",IF(Z10="No se ejecuta", "Débil","")))</f>
        <v>Fuerte</v>
      </c>
      <c r="AB24" s="572" t="str">
        <f>IF(AND(X10="Fuerte",AA10="Fuerte"),"Fuerte",IF(AND(X10="Fuerte",AA10="Moderado"),"Moderado",IF(AND(X10="Fuerte",AA10="Débil"),"Débil",IF(AND(X10="Moderado",AA10="Moderado"),"Moderado",IF(AND(X10="Moderado",AA10="Fuerte"),"Moderado",IF(AND(X10="Moderado",AA10="Débil"),"Débil",IF(X10="Débil","Débil"," ")))))))</f>
        <v>Fuerte</v>
      </c>
      <c r="AC24" s="572" t="str">
        <f>IF(AB10="Fuerte","No",IF(AB10="Moderado","Sí",IF(AB10="Débil","Sí","")))</f>
        <v>No</v>
      </c>
      <c r="AD24" s="572">
        <f>IFERROR(IF(Y10=" "," ",IF(Y10&gt;=0,(W10+Y10)/2))," ")</f>
        <v>100</v>
      </c>
      <c r="AE24" s="791">
        <f>IFERROR(IF(AD10=" "," ",IF(AVERAGE($AD$10:$AD$250)&gt;=0,AVERAGEIFS($AD$10:$AD$249,$C$10:$C$249,C10))),"  ")</f>
        <v>100</v>
      </c>
      <c r="AF24" s="572" t="str">
        <f>IF(AE10=" "," ",IF(AE10=100,"Fuerte",IF(AE10&lt;50,"Débil",IF(AE10&gt;49,"Moderado"," "))))</f>
        <v>Fuerte</v>
      </c>
      <c r="AG24" s="792">
        <f>IF(OR(AND(AF24="Fuerte",G24="No disminuye"),AND(AF24="Moderado",G24="No disminuye")),0,IF(AND(AF24="Fuerte",G24="Directamente"),2,IF(AND(AF24="Moderado",G24="Directamente"),1,0)))</f>
        <v>2</v>
      </c>
      <c r="AH24" s="793">
        <f>IFERROR(AVERAGEIFS($AG$10:$AG$249,$C$10:$C$249,C10)," ")</f>
        <v>2</v>
      </c>
      <c r="AI24" s="813"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Rara vez</v>
      </c>
      <c r="AJ24" s="572">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2</v>
      </c>
      <c r="AK24" s="572">
        <f t="shared" si="18"/>
        <v>2</v>
      </c>
      <c r="AL24" s="572"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Moderado</v>
      </c>
      <c r="AM24" s="57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24" s="572" t="str">
        <f>IF(AM10="Zona Moderada","Reducir riesgo",IF(AM10="Zona Alta","Compartir riesgo",IF(AM10="Zona Extrema","Evitar riesgo"," ")))</f>
        <v>Reducir riesgo</v>
      </c>
      <c r="AO24" s="824" t="s">
        <v>1567</v>
      </c>
      <c r="AP24" s="825" t="s">
        <v>1568</v>
      </c>
      <c r="AQ24" s="826" t="s">
        <v>1569</v>
      </c>
      <c r="AR24" s="827" t="s">
        <v>373</v>
      </c>
      <c r="AS24" s="540" t="s">
        <v>1570</v>
      </c>
      <c r="AT24" s="540" t="s">
        <v>1571</v>
      </c>
      <c r="AU24" s="540" t="s">
        <v>1572</v>
      </c>
      <c r="AV24" s="819" t="s">
        <v>1517</v>
      </c>
      <c r="AW24" s="830" t="s">
        <v>1573</v>
      </c>
      <c r="AX24" s="832" t="s">
        <v>1574</v>
      </c>
      <c r="AY24" s="833" t="s">
        <v>1575</v>
      </c>
      <c r="AZ24" s="763"/>
    </row>
    <row r="25" spans="1:52" ht="155.25">
      <c r="A25" s="431"/>
      <c r="B25" s="431" t="str">
        <f t="shared" si="0"/>
        <v>R8-CO2</v>
      </c>
      <c r="C25" s="782" t="s">
        <v>441</v>
      </c>
      <c r="D25" s="782" t="s">
        <v>985</v>
      </c>
      <c r="E25" s="782" t="s">
        <v>984</v>
      </c>
      <c r="F25" s="820" t="s">
        <v>1576</v>
      </c>
      <c r="G25" s="565" t="s">
        <v>1104</v>
      </c>
      <c r="H25" s="540" t="s">
        <v>1104</v>
      </c>
      <c r="I25" s="540" t="s">
        <v>1497</v>
      </c>
      <c r="J25" s="572">
        <v>15</v>
      </c>
      <c r="K25" s="540" t="s">
        <v>1498</v>
      </c>
      <c r="L25" s="572">
        <v>15</v>
      </c>
      <c r="M25" s="540" t="s">
        <v>1499</v>
      </c>
      <c r="N25" s="572">
        <v>15</v>
      </c>
      <c r="O25" s="540" t="s">
        <v>1500</v>
      </c>
      <c r="P25" s="572">
        <v>15</v>
      </c>
      <c r="Q25" s="540" t="s">
        <v>1501</v>
      </c>
      <c r="R25" s="572">
        <v>15</v>
      </c>
      <c r="S25" s="540" t="s">
        <v>1502</v>
      </c>
      <c r="T25" s="572">
        <v>15</v>
      </c>
      <c r="U25" s="540" t="s">
        <v>1503</v>
      </c>
      <c r="V25" s="572">
        <v>10</v>
      </c>
      <c r="W25" s="572">
        <v>100</v>
      </c>
      <c r="X25" s="572" t="str">
        <f t="shared" ref="X25" si="23">IF(W11=" "," ",IF(AND(W11&gt;=0,W11&lt;=85),"Débil",IF(AND(W11&gt;=86,W11&lt;=95),"Moderado",IF(AND(W11&gt;=96,W11&lt;=100),"Fuerte"," "))))</f>
        <v>Fuerte</v>
      </c>
      <c r="Y25" s="572">
        <f t="shared" ref="Y25" si="24">IF(Z11="Siempre se ejecuta", 100,IF(Z11="Algunas veces se ejecuta",50,IF(Z11="No se ejecuta",0,"")))</f>
        <v>100</v>
      </c>
      <c r="Z25" s="540" t="s">
        <v>1504</v>
      </c>
      <c r="AA25" s="572" t="str">
        <f t="shared" ref="AA25" si="25">IF(Z11="Siempre se ejecuta","Fuerte",IF(Z11="Algunas veces se ejecuta","Moderado",IF(Z11="No se ejecuta", "Débil","")))</f>
        <v>Fuerte</v>
      </c>
      <c r="AB25" s="572" t="str">
        <f t="shared" ref="AB25" si="26">IF(AND(X11="Fuerte",AA11="Fuerte"),"Fuerte",IF(AND(X11="Fuerte",AA11="Moderado"),"Moderado",IF(AND(X11="Fuerte",AA11="Débil"),"Débil",IF(AND(X11="Moderado",AA11="Moderado"),"Moderado",IF(AND(X11="Moderado",AA11="Fuerte"),"Moderado",IF(AND(X11="Moderado",AA11="Débil"),"Débil",IF(X11="Débil","Débil"," ")))))))</f>
        <v>Fuerte</v>
      </c>
      <c r="AC25" s="572" t="str">
        <f t="shared" ref="AC25" si="27">IF(AB11="Fuerte","No",IF(AB11="Moderado","Sí",IF(AB11="Débil","Sí","")))</f>
        <v>No</v>
      </c>
      <c r="AD25" s="572">
        <f t="shared" ref="AD25" si="28">IFERROR(IF(Y11=" "," ",IF(Y11&gt;=0,(W11+Y11)/2))," ")</f>
        <v>100</v>
      </c>
      <c r="AE25" s="791">
        <f>IFERROR(IF(AD11=" "," ",IF(AVERAGE($AD$10:$AD$250)&gt;=0,AVERAGEIFS($AD$10:$AD$249,$C$10:$C$249,C11))),"  ")</f>
        <v>100</v>
      </c>
      <c r="AF25" s="572" t="str">
        <f t="shared" ref="AF25" si="29">IF(AE11=" "," ",IF(AE11=100,"Fuerte",IF(AE11&lt;50,"Débil",IF(AE11&gt;49,"Moderado"," "))))</f>
        <v>Fuerte</v>
      </c>
      <c r="AG25" s="792">
        <f>IF(OR(AND(AF25="Fuerte",G25="No disminuye"),AND(AF25="Moderado",G25="No disminuye")),0,IF(AND(AF25="Fuerte",G25="Directamente"),2,IF(AND(AF25="Moderado",G25="Directamente"),1,0)))</f>
        <v>2</v>
      </c>
      <c r="AH25" s="793">
        <f>IFERROR(AVERAGEIFS($AG$10:$AG$249,$C$10:$C$249,C11)," ")</f>
        <v>2</v>
      </c>
      <c r="AI25" s="813"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Rara vez</v>
      </c>
      <c r="AJ25" s="572">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2</v>
      </c>
      <c r="AK25" s="572">
        <f t="shared" si="18"/>
        <v>2</v>
      </c>
      <c r="AL25" s="572"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Moderado</v>
      </c>
      <c r="AM25" s="572" t="str">
        <f t="shared" ref="AM25" si="3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25" s="572" t="str">
        <f t="shared" ref="AN25" si="31">IF(AM11="Zona Moderada","Reducir riesgo",IF(AM11="Zona Alta","Compartir riesgo",IF(AM11="Zona Extrema","Evitar riesgo"," ")))</f>
        <v>Reducir riesgo</v>
      </c>
      <c r="AO25" s="824" t="s">
        <v>1567</v>
      </c>
      <c r="AP25" s="828" t="s">
        <v>1577</v>
      </c>
      <c r="AQ25" s="828" t="s">
        <v>1578</v>
      </c>
      <c r="AR25" s="829" t="s">
        <v>487</v>
      </c>
      <c r="AS25" s="540" t="s">
        <v>1579</v>
      </c>
      <c r="AT25" s="540" t="s">
        <v>1571</v>
      </c>
      <c r="AU25" s="540" t="s">
        <v>1572</v>
      </c>
      <c r="AV25" s="819" t="s">
        <v>1517</v>
      </c>
      <c r="AW25" s="831" t="s">
        <v>1580</v>
      </c>
      <c r="AX25" s="832" t="s">
        <v>1581</v>
      </c>
      <c r="AY25" s="833" t="s">
        <v>1582</v>
      </c>
      <c r="AZ25" s="764"/>
    </row>
    <row r="26" spans="1:52" s="600" customFormat="1" ht="245.25" customHeight="1">
      <c r="A26" s="601"/>
      <c r="B26" s="601" t="str">
        <f t="shared" si="0"/>
        <v>R9-CO1</v>
      </c>
      <c r="C26" s="794" t="s">
        <v>452</v>
      </c>
      <c r="D26" s="794" t="s">
        <v>981</v>
      </c>
      <c r="E26" s="794" t="s">
        <v>980</v>
      </c>
      <c r="F26" s="1508" t="s">
        <v>1807</v>
      </c>
      <c r="G26" s="795" t="s">
        <v>1104</v>
      </c>
      <c r="H26" s="532" t="s">
        <v>1104</v>
      </c>
      <c r="I26" s="532" t="s">
        <v>1497</v>
      </c>
      <c r="J26" s="796">
        <f>IF(I26="Asignado",15,IF(I26="No asignado",0,IF(I26=0,0)))</f>
        <v>15</v>
      </c>
      <c r="K26" s="532" t="s">
        <v>1498</v>
      </c>
      <c r="L26" s="796">
        <f>IF(K26="Adecuado",15,IF(K26="Inadecuado",0,IF(I26=0,0)))</f>
        <v>15</v>
      </c>
      <c r="M26" s="532" t="s">
        <v>1499</v>
      </c>
      <c r="N26" s="796">
        <f>IF(M26="Oportuna",15,IF(M26="Inoportuna",0,IF(I26=0,0)))</f>
        <v>15</v>
      </c>
      <c r="O26" s="532" t="s">
        <v>1500</v>
      </c>
      <c r="P26" s="796">
        <f t="shared" ref="P26:P43" si="32">IF(O26="Prevenir",15,IF(O26="Detectar",10,IF(O26="No es un control",0,IF(I26=0,0))))</f>
        <v>15</v>
      </c>
      <c r="Q26" s="532" t="s">
        <v>1501</v>
      </c>
      <c r="R26" s="796">
        <f t="shared" ref="R26:R43" si="33">IF(Q26="Confiable",15,IF(Q26="No confiable",0,IF(I26=0,0)))</f>
        <v>15</v>
      </c>
      <c r="S26" s="532" t="s">
        <v>1502</v>
      </c>
      <c r="T26" s="796">
        <f t="shared" ref="T26:T43" si="34">IF(S26="Se investigan y resuelven oportunamente",15,IF(S26="No se investigan y resuelven oportunamente",0,IF(I26=0,0)))</f>
        <v>15</v>
      </c>
      <c r="U26" s="532" t="s">
        <v>1503</v>
      </c>
      <c r="V26" s="796">
        <f t="shared" ref="V26:V43" si="35">IF(U26="Completa",10,IF(U26="Incompleta",5,IF(U26="No existe",0,IF(I26=0,0))))</f>
        <v>10</v>
      </c>
      <c r="W26" s="796">
        <f t="shared" ref="W26:W43" si="36">IF(G26=0," ",IF((J26+L26+N26+P26+R26+T26+V26)&gt;=0,(J26+L26+N26+P26+R26+T26+V26)))</f>
        <v>100</v>
      </c>
      <c r="X26" s="796" t="str">
        <f>IF(W26=" "," ",IF(AND(W26&gt;=0,W26&lt;=85),"Débil",IF(AND(W26&gt;=86,W26&lt;=95),"Moderado",IF(AND(W26&gt;=96,W26&lt;=100),"Fuerte"," "))))</f>
        <v>Fuerte</v>
      </c>
      <c r="Y26" s="796">
        <f t="shared" ref="Y26:Y43" si="37">IF(Z26="Siempre se ejecuta", 100,IF(Z26="Algunas veces se ejecuta",50,IF(Z26="No se ejecuta",0,"")))</f>
        <v>100</v>
      </c>
      <c r="Z26" s="532" t="s">
        <v>1504</v>
      </c>
      <c r="AA26" s="796" t="str">
        <f>IF(Z26="Siempre se ejecuta","Fuerte",IF(Z26="Algunas veces se ejecuta","Moderado",IF(Z26="No se ejecuta", "Débil","")))</f>
        <v>Fuerte</v>
      </c>
      <c r="AB26" s="796" t="str">
        <f>IF(AND(X26="Fuerte",AA26="Fuerte"),"Fuerte",IF(AND(X26="Fuerte",AA26="Moderado"),"Moderado",IF(AND(X26="Fuerte",AA26="Débil"),"Débil",IF(AND(X26="Moderado",AA26="Moderado"),"Moderado",IF(AND(X26="Moderado",AA26="Fuerte"),"Moderado",IF(AND(X26="Moderado",AA26="Débil"),"Débil",IF(X26="Débil","Débil"," ")))))))</f>
        <v>Fuerte</v>
      </c>
      <c r="AC26" s="796" t="str">
        <f>IF(AB26="Fuerte","No",IF(AB26="Moderado","Sí",IF(AB26="Débil","Sí","")))</f>
        <v>No</v>
      </c>
      <c r="AD26" s="796">
        <f>IFERROR(IF(Y26=" "," ",IF(Y26&gt;=0,(W26+Y26)/2))," ")</f>
        <v>100</v>
      </c>
      <c r="AE26" s="797">
        <f t="shared" ref="AE26:AE43" si="38">IFERROR(IF(AD26=" "," ",IF(AVERAGE($AD$10:$AD$251)&gt;=0,AVERAGEIFS($AD$10:$AD$250,$C$10:$C$250,C26))),"  ")</f>
        <v>100</v>
      </c>
      <c r="AF26" s="796" t="str">
        <f>IF(AE26=" "," ",IF(AE26=100,"Fuerte",IF(AE26&lt;50,"Débil",IF(AE26&gt;49,"Moderado"," "))))</f>
        <v>Fuerte</v>
      </c>
      <c r="AG26" s="792">
        <f>IF(OR(AND(AF26="Fuerte",G26="No disminuye"),AND(AF26="Moderado",G26="No disminuye")),0,IF(AND(AF26="Fuerte",G26="Directamente"),2,IF(AND(AF26="Moderado",G26="Directamente"),1,0)))</f>
        <v>2</v>
      </c>
      <c r="AH26" s="792">
        <f t="shared" ref="AH26:AH43" si="39">IFERROR(AVERAGEIFS($AG$10:$AG$250,$C$10:$C$250,C26)," ")</f>
        <v>2</v>
      </c>
      <c r="AI26" s="813"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Rara vez</v>
      </c>
      <c r="AJ26" s="572">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2</v>
      </c>
      <c r="AK26" s="796">
        <f t="shared" si="18"/>
        <v>2</v>
      </c>
      <c r="AL26" s="572"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Moderado</v>
      </c>
      <c r="AM26" s="796" t="str">
        <f>IF(OR(AND(AI26="Rara vez",AL26="Insignificante"),AND(AI26="Rara vez",AL26="Menor"),AND(AI26="Improbable",AL26="Menor"),AND(AI26="Improbable",AL26="Insignificante"),AND(AI26="Posible",AL26="Insignificante")),"Zona Baja",IF(OR(AND(AI26="Probable",AL26="Insignificante"),AND(AI26="Posible",AL26="Menor"),AND(AI26="Improbable",AL26="Moderado"),AND(AI26="Rara vez",AL26="Moderado")),"Zona Moderada",IF(OR(AND(AI26="Casi seguro",AL26="Insignificante"),AND(AI26="Casi seguro",AL26="Menor"),AND(AI26="Probable",AL26="Menor"),AND(AI26="Probable",AL26="Moderado"),AND(AI26="Posible",AL26="Moderado"),AND(AI26="Improbable",AL26="Mayor"),AND(AI26="Rara vez",AL26="Mayor")),"Zona Alta",IF(OR(AND(AI26="Casi seguro",AL26="Moderado"),AND(AI26="Casi seguro",AL26="Mayor"),AND(AI26="Casi seguro",AL26="Catastrófico"),AND(AI26="Probable",AL26="Mayor"),AND(AI26="Probable",AL26="Catastrófico"),AND(AI26="Posible",AL26="Mayor"),AND(AI26="Posible",AL26="Catastrófico"),AND(AI26="Improbable",AL26="Catastrófico"),AND(AI26="Rara vez",AL26="Catastrófico")),"Zona Extrema"," "))))</f>
        <v>Zona Moderada</v>
      </c>
      <c r="AN26" s="796" t="str">
        <f>IF(AM26="Zona Moderada","Reducir riesgo",IF(AM26="Zona Alta","Compartir riesgo",IF(AM26="Zona Extrema","Evitar riesgo"," ")))</f>
        <v>Reducir riesgo</v>
      </c>
      <c r="AO26" s="1504" t="s">
        <v>1808</v>
      </c>
      <c r="AP26" s="1498" t="s">
        <v>1809</v>
      </c>
      <c r="AQ26" s="1498" t="s">
        <v>1810</v>
      </c>
      <c r="AR26" s="1497" t="s">
        <v>1509</v>
      </c>
      <c r="AS26" s="1497" t="s">
        <v>1583</v>
      </c>
      <c r="AT26" s="1497" t="s">
        <v>1584</v>
      </c>
      <c r="AU26" s="1497" t="s">
        <v>1585</v>
      </c>
      <c r="AV26" s="1497" t="s">
        <v>1517</v>
      </c>
      <c r="AW26" s="1536" t="s">
        <v>1811</v>
      </c>
      <c r="AX26" s="1486" t="s">
        <v>1586</v>
      </c>
      <c r="AY26" s="1505" t="s">
        <v>1812</v>
      </c>
      <c r="AZ26" s="602"/>
    </row>
    <row r="27" spans="1:52" s="600" customFormat="1" ht="213.75" customHeight="1">
      <c r="A27" s="601"/>
      <c r="B27" s="601" t="str">
        <f t="shared" si="0"/>
        <v>R9-CO1</v>
      </c>
      <c r="C27" s="794" t="s">
        <v>452</v>
      </c>
      <c r="D27" s="794" t="s">
        <v>985</v>
      </c>
      <c r="E27" s="794" t="s">
        <v>980</v>
      </c>
      <c r="F27" s="1508" t="s">
        <v>1807</v>
      </c>
      <c r="G27" s="795" t="s">
        <v>1104</v>
      </c>
      <c r="H27" s="532" t="s">
        <v>1104</v>
      </c>
      <c r="I27" s="532" t="s">
        <v>1497</v>
      </c>
      <c r="J27" s="796">
        <f t="shared" ref="J27:J40" si="40">IF(I27="Asignado",15,IF(I27="No asignado",0,IF(I27=0,0)))</f>
        <v>15</v>
      </c>
      <c r="K27" s="532" t="s">
        <v>1498</v>
      </c>
      <c r="L27" s="796">
        <f t="shared" ref="L27:L40" si="41">IF(K27="Adecuado",15,IF(K27="Inadecuado",0,IF(I27=0,0)))</f>
        <v>15</v>
      </c>
      <c r="M27" s="532" t="s">
        <v>1499</v>
      </c>
      <c r="N27" s="796">
        <f t="shared" ref="N27:N40" si="42">IF(M27="Oportuna",15,IF(M27="Inoportuna",0,IF(I27=0,0)))</f>
        <v>15</v>
      </c>
      <c r="O27" s="532" t="s">
        <v>1500</v>
      </c>
      <c r="P27" s="796">
        <f t="shared" si="32"/>
        <v>15</v>
      </c>
      <c r="Q27" s="532" t="s">
        <v>1501</v>
      </c>
      <c r="R27" s="796">
        <f t="shared" si="33"/>
        <v>15</v>
      </c>
      <c r="S27" s="532" t="s">
        <v>1502</v>
      </c>
      <c r="T27" s="796">
        <f t="shared" si="34"/>
        <v>15</v>
      </c>
      <c r="U27" s="532" t="s">
        <v>1503</v>
      </c>
      <c r="V27" s="796">
        <f t="shared" si="35"/>
        <v>10</v>
      </c>
      <c r="W27" s="796">
        <f t="shared" si="36"/>
        <v>100</v>
      </c>
      <c r="X27" s="796" t="str">
        <f t="shared" ref="X27:X40" si="43">IF(W27=" "," ",IF(AND(W27&gt;=0,W27&lt;=85),"Débil",IF(AND(W27&gt;=86,W27&lt;=95),"Moderado",IF(AND(W27&gt;=96,W27&lt;=100),"Fuerte"," "))))</f>
        <v>Fuerte</v>
      </c>
      <c r="Y27" s="796">
        <f t="shared" si="37"/>
        <v>100</v>
      </c>
      <c r="Z27" s="532" t="s">
        <v>1504</v>
      </c>
      <c r="AA27" s="796" t="str">
        <f t="shared" ref="AA27:AA40" si="44">IF(Z27="Siempre se ejecuta","Fuerte",IF(Z27="Algunas veces se ejecuta","Moderado",IF(Z27="No se ejecuta", "Débil","")))</f>
        <v>Fuerte</v>
      </c>
      <c r="AB27" s="796" t="str">
        <f t="shared" ref="AB27:AB40" si="45">IF(AND(X27="Fuerte",AA27="Fuerte"),"Fuerte",IF(AND(X27="Fuerte",AA27="Moderado"),"Moderado",IF(AND(X27="Fuerte",AA27="Débil"),"Débil",IF(AND(X27="Moderado",AA27="Moderado"),"Moderado",IF(AND(X27="Moderado",AA27="Fuerte"),"Moderado",IF(AND(X27="Moderado",AA27="Débil"),"Débil",IF(X27="Débil","Débil"," ")))))))</f>
        <v>Fuerte</v>
      </c>
      <c r="AC27" s="796" t="str">
        <f t="shared" ref="AC27:AC40" si="46">IF(AB27="Fuerte","No",IF(AB27="Moderado","Sí",IF(AB27="Débil","Sí","")))</f>
        <v>No</v>
      </c>
      <c r="AD27" s="796">
        <f t="shared" ref="AD27:AD43" si="47">IFERROR(IF(Y27=" "," ",IF(Y27&gt;=0,(W27+Y27)/2))," ")</f>
        <v>100</v>
      </c>
      <c r="AE27" s="797">
        <f t="shared" si="38"/>
        <v>100</v>
      </c>
      <c r="AF27" s="796" t="str">
        <f t="shared" ref="AF27:AF40" si="48">IF(AE27=" "," ",IF(AE27=100,"Fuerte",IF(AE27&lt;50,"Débil",IF(AE27&gt;49,"Moderado"," "))))</f>
        <v>Fuerte</v>
      </c>
      <c r="AG27" s="792">
        <f>IF(OR(AND(AF27="Fuerte",G27="No disminuye"),AND(AF27="Moderado",G27="No disminuye")),0,IF(AND(AF27="Fuerte",G27="Directamente"),2,IF(AND(AF27="Moderado",G27="Directamente"),1,0)))</f>
        <v>2</v>
      </c>
      <c r="AH27" s="792">
        <f t="shared" si="39"/>
        <v>2</v>
      </c>
      <c r="AI27" s="813"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Rara vez</v>
      </c>
      <c r="AJ27" s="572">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2</v>
      </c>
      <c r="AK27" s="796">
        <f t="shared" si="18"/>
        <v>2</v>
      </c>
      <c r="AL27" s="572"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Moderado</v>
      </c>
      <c r="AM27" s="796" t="str">
        <f>IF(OR(AND(AI27="Rara vez",AL27="Insignificante"),AND(AI27="Rara vez",AL27="Menor"),AND(AI27="Improbable",AL27="Menor"),AND(AI27="Improbable",AL27="Insignificante"),AND(AI27="Posible",AL27="Insignificante")),"Zona Baja",IF(OR(AND(AI27="Probable",AL27="Insignificante"),AND(AI27="Posible",AL27="Menor"),AND(AI27="Improbable",AL27="Moderado"),AND(AI27="Rara vez",AL27="Moderado")),"Zona Moderada",IF(OR(AND(AI27="Casi seguro",AL27="Insignificante"),AND(AI27="Casi seguro",AL27="Menor"),AND(AI27="Probable",AL27="Menor"),AND(AI27="Probable",AL27="Moderado"),AND(AI27="Posible",AL27="Moderado"),AND(AI27="Improbable",AL27="Mayor"),AND(AI27="Rara vez",AL27="Mayor")),"Zona Alta",IF(OR(AND(AI27="Casi seguro",AL27="Moderado"),AND(AI27="Casi seguro",AL27="Mayor"),AND(AI27="Casi seguro",AL27="Catastrófico"),AND(AI27="Probable",AL27="Mayor"),AND(AI27="Probable",AL27="Catastrófico"),AND(AI27="Posible",AL27="Mayor"),AND(AI27="Posible",AL27="Catastrófico"),AND(AI27="Improbable",AL27="Catastrófico"),AND(AI27="Rara vez",AL27="Catastrófico")),"Zona Extrema"," "))))</f>
        <v>Zona Moderada</v>
      </c>
      <c r="AN27" s="796" t="str">
        <f>IF(AM27="Zona Moderada","Reducir riesgo",IF(AM27="Zona Alta","Compartir riesgo",IF(AM27="Zona Extrema","Evitar riesgo"," ")))</f>
        <v>Reducir riesgo</v>
      </c>
      <c r="AO27" s="1504" t="s">
        <v>1808</v>
      </c>
      <c r="AP27" s="1498" t="s">
        <v>1809</v>
      </c>
      <c r="AQ27" s="1498" t="s">
        <v>1810</v>
      </c>
      <c r="AR27" s="1497" t="s">
        <v>1509</v>
      </c>
      <c r="AS27" s="1497" t="s">
        <v>1583</v>
      </c>
      <c r="AT27" s="1497" t="s">
        <v>1584</v>
      </c>
      <c r="AU27" s="1497" t="s">
        <v>1585</v>
      </c>
      <c r="AV27" s="1497" t="s">
        <v>1517</v>
      </c>
      <c r="AW27" s="1536" t="s">
        <v>1811</v>
      </c>
      <c r="AX27" s="1486" t="s">
        <v>1586</v>
      </c>
      <c r="AY27" s="1505" t="s">
        <v>1812</v>
      </c>
      <c r="AZ27" s="602"/>
    </row>
    <row r="28" spans="1:52" s="600" customFormat="1" ht="158.25" customHeight="1">
      <c r="A28" s="601"/>
      <c r="B28" s="601" t="str">
        <f t="shared" si="0"/>
        <v>R9-CO1</v>
      </c>
      <c r="C28" s="794" t="s">
        <v>452</v>
      </c>
      <c r="D28" s="794" t="s">
        <v>989</v>
      </c>
      <c r="E28" s="794" t="s">
        <v>980</v>
      </c>
      <c r="F28" s="1508" t="s">
        <v>1807</v>
      </c>
      <c r="G28" s="795" t="s">
        <v>1104</v>
      </c>
      <c r="H28" s="532" t="s">
        <v>1104</v>
      </c>
      <c r="I28" s="532" t="s">
        <v>1497</v>
      </c>
      <c r="J28" s="796">
        <f t="shared" si="40"/>
        <v>15</v>
      </c>
      <c r="K28" s="532" t="s">
        <v>1498</v>
      </c>
      <c r="L28" s="796">
        <f t="shared" si="41"/>
        <v>15</v>
      </c>
      <c r="M28" s="532" t="s">
        <v>1499</v>
      </c>
      <c r="N28" s="796">
        <f t="shared" si="42"/>
        <v>15</v>
      </c>
      <c r="O28" s="532" t="s">
        <v>1500</v>
      </c>
      <c r="P28" s="796">
        <f t="shared" si="32"/>
        <v>15</v>
      </c>
      <c r="Q28" s="532" t="s">
        <v>1501</v>
      </c>
      <c r="R28" s="796">
        <f t="shared" si="33"/>
        <v>15</v>
      </c>
      <c r="S28" s="532" t="s">
        <v>1502</v>
      </c>
      <c r="T28" s="796">
        <f t="shared" si="34"/>
        <v>15</v>
      </c>
      <c r="U28" s="532" t="s">
        <v>1503</v>
      </c>
      <c r="V28" s="796">
        <f t="shared" si="35"/>
        <v>10</v>
      </c>
      <c r="W28" s="796">
        <f t="shared" si="36"/>
        <v>100</v>
      </c>
      <c r="X28" s="796" t="str">
        <f t="shared" si="43"/>
        <v>Fuerte</v>
      </c>
      <c r="Y28" s="796">
        <f t="shared" si="37"/>
        <v>100</v>
      </c>
      <c r="Z28" s="532" t="s">
        <v>1504</v>
      </c>
      <c r="AA28" s="796" t="str">
        <f t="shared" si="44"/>
        <v>Fuerte</v>
      </c>
      <c r="AB28" s="796" t="str">
        <f t="shared" si="45"/>
        <v>Fuerte</v>
      </c>
      <c r="AC28" s="796" t="str">
        <f t="shared" si="46"/>
        <v>No</v>
      </c>
      <c r="AD28" s="796">
        <f t="shared" si="47"/>
        <v>100</v>
      </c>
      <c r="AE28" s="797">
        <f t="shared" si="38"/>
        <v>100</v>
      </c>
      <c r="AF28" s="796" t="str">
        <f t="shared" si="48"/>
        <v>Fuerte</v>
      </c>
      <c r="AG28" s="792">
        <f t="shared" ref="AG28:AG42" si="49">IF(OR(AND(AF28="Fuerte",G28="No disminuye"),AND(AF28="Moderado",G28="No disminuye")),0,IF(AND(AF28="Fuerte",G28="Directamente"),2,IF(AND(AF28="Moderado",G28="Directamente"),1,0)))</f>
        <v>2</v>
      </c>
      <c r="AH28" s="792">
        <f t="shared" si="39"/>
        <v>2</v>
      </c>
      <c r="AI28" s="813"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Rara vez</v>
      </c>
      <c r="AJ28" s="572">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2</v>
      </c>
      <c r="AK28" s="796">
        <f t="shared" si="18"/>
        <v>2</v>
      </c>
      <c r="AL28" s="572"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Moderado</v>
      </c>
      <c r="AM28" s="796" t="str">
        <f t="shared" ref="AM28:AM32" si="50">IF(OR(AND(AI28="Rara vez",AL28="Insignificante"),AND(AI28="Rara vez",AL28="Menor"),AND(AI28="Improbable",AL28="Menor"),AND(AI28="Improbable",AL28="Insignificante"),AND(AI28="Posible",AL28="Insignificante")),"Zona Baja",IF(OR(AND(AI28="Probable",AL28="Insignificante"),AND(AI28="Posible",AL28="Menor"),AND(AI28="Improbable",AL28="Moderado"),AND(AI28="Rara vez",AL28="Moderado")),"Zona Moderada",IF(OR(AND(AI28="Casi seguro",AL28="Insignificante"),AND(AI28="Casi seguro",AL28="Menor"),AND(AI28="Probable",AL28="Menor"),AND(AI28="Probable",AL28="Moderado"),AND(AI28="Posible",AL28="Moderado"),AND(AI28="Improbable",AL28="Mayor"),AND(AI28="Rara vez",AL28="Mayor")),"Zona Alta",IF(OR(AND(AI28="Casi seguro",AL28="Moderado"),AND(AI28="Casi seguro",AL28="Mayor"),AND(AI28="Casi seguro",AL28="Catastrófico"),AND(AI28="Probable",AL28="Mayor"),AND(AI28="Probable",AL28="Catastrófico"),AND(AI28="Posible",AL28="Mayor"),AND(AI28="Posible",AL28="Catastrófico"),AND(AI28="Improbable",AL28="Catastrófico"),AND(AI28="Rara vez",AL28="Catastrófico")),"Zona Extrema"," "))))</f>
        <v>Zona Moderada</v>
      </c>
      <c r="AN28" s="796" t="str">
        <f t="shared" ref="AN28:AN32" si="51">IF(AM28="Zona Moderada","Reducir riesgo",IF(AM28="Zona Alta","Compartir riesgo",IF(AM28="Zona Extrema","Evitar riesgo"," ")))</f>
        <v>Reducir riesgo</v>
      </c>
      <c r="AO28" s="1504" t="s">
        <v>1808</v>
      </c>
      <c r="AP28" s="1498" t="s">
        <v>1809</v>
      </c>
      <c r="AQ28" s="1488" t="s">
        <v>1810</v>
      </c>
      <c r="AR28" s="1497" t="s">
        <v>1509</v>
      </c>
      <c r="AS28" s="1487" t="s">
        <v>1583</v>
      </c>
      <c r="AT28" s="1487" t="s">
        <v>1584</v>
      </c>
      <c r="AU28" s="1487" t="s">
        <v>1585</v>
      </c>
      <c r="AV28" s="1487" t="s">
        <v>1517</v>
      </c>
      <c r="AW28" s="1536" t="s">
        <v>1811</v>
      </c>
      <c r="AX28" s="1486" t="s">
        <v>1586</v>
      </c>
      <c r="AY28" s="1505" t="s">
        <v>1812</v>
      </c>
      <c r="AZ28" s="602"/>
    </row>
    <row r="29" spans="1:52" s="600" customFormat="1" ht="409.5">
      <c r="A29" s="601"/>
      <c r="B29" s="601" t="str">
        <f t="shared" si="0"/>
        <v>R10-CO1</v>
      </c>
      <c r="C29" s="794" t="s">
        <v>463</v>
      </c>
      <c r="D29" s="794" t="s">
        <v>981</v>
      </c>
      <c r="E29" s="794" t="s">
        <v>980</v>
      </c>
      <c r="F29" s="820" t="s">
        <v>1587</v>
      </c>
      <c r="G29" s="795" t="s">
        <v>1104</v>
      </c>
      <c r="H29" s="532" t="s">
        <v>1104</v>
      </c>
      <c r="I29" s="532" t="s">
        <v>1497</v>
      </c>
      <c r="J29" s="796">
        <f t="shared" si="40"/>
        <v>15</v>
      </c>
      <c r="K29" s="532" t="s">
        <v>1498</v>
      </c>
      <c r="L29" s="796">
        <f t="shared" si="41"/>
        <v>15</v>
      </c>
      <c r="M29" s="532" t="s">
        <v>1499</v>
      </c>
      <c r="N29" s="796">
        <f t="shared" si="42"/>
        <v>15</v>
      </c>
      <c r="O29" s="532" t="s">
        <v>1500</v>
      </c>
      <c r="P29" s="796">
        <f t="shared" si="32"/>
        <v>15</v>
      </c>
      <c r="Q29" s="532" t="s">
        <v>1501</v>
      </c>
      <c r="R29" s="796">
        <f t="shared" si="33"/>
        <v>15</v>
      </c>
      <c r="S29" s="532" t="s">
        <v>1502</v>
      </c>
      <c r="T29" s="796">
        <f t="shared" si="34"/>
        <v>15</v>
      </c>
      <c r="U29" s="532" t="s">
        <v>1503</v>
      </c>
      <c r="V29" s="796">
        <f t="shared" si="35"/>
        <v>10</v>
      </c>
      <c r="W29" s="796">
        <f t="shared" si="36"/>
        <v>100</v>
      </c>
      <c r="X29" s="796" t="str">
        <f t="shared" si="43"/>
        <v>Fuerte</v>
      </c>
      <c r="Y29" s="796">
        <f t="shared" si="37"/>
        <v>100</v>
      </c>
      <c r="Z29" s="532" t="s">
        <v>1504</v>
      </c>
      <c r="AA29" s="796" t="str">
        <f t="shared" si="44"/>
        <v>Fuerte</v>
      </c>
      <c r="AB29" s="796" t="str">
        <f t="shared" si="45"/>
        <v>Fuerte</v>
      </c>
      <c r="AC29" s="796" t="str">
        <f t="shared" si="46"/>
        <v>No</v>
      </c>
      <c r="AD29" s="796">
        <f t="shared" si="47"/>
        <v>100</v>
      </c>
      <c r="AE29" s="792">
        <f t="shared" si="38"/>
        <v>100</v>
      </c>
      <c r="AF29" s="796" t="str">
        <f t="shared" si="48"/>
        <v>Fuerte</v>
      </c>
      <c r="AG29" s="792">
        <f t="shared" si="49"/>
        <v>2</v>
      </c>
      <c r="AH29" s="792">
        <f t="shared" si="39"/>
        <v>2</v>
      </c>
      <c r="AI29" s="813"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Rara vez</v>
      </c>
      <c r="AJ29" s="572">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2</v>
      </c>
      <c r="AK29" s="796">
        <f t="shared" si="18"/>
        <v>2</v>
      </c>
      <c r="AL29" s="572"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Moderado</v>
      </c>
      <c r="AM29" s="796" t="str">
        <f t="shared" si="50"/>
        <v>Zona Moderada</v>
      </c>
      <c r="AN29" s="796" t="str">
        <f t="shared" si="51"/>
        <v>Reducir riesgo</v>
      </c>
      <c r="AO29" s="798" t="s">
        <v>1588</v>
      </c>
      <c r="AP29" s="404" t="s">
        <v>1589</v>
      </c>
      <c r="AQ29" s="532" t="s">
        <v>1814</v>
      </c>
      <c r="AR29" s="799" t="s">
        <v>1520</v>
      </c>
      <c r="AS29" s="801" t="s">
        <v>1590</v>
      </c>
      <c r="AT29" s="799" t="s">
        <v>1591</v>
      </c>
      <c r="AU29" s="799" t="s">
        <v>1585</v>
      </c>
      <c r="AV29" s="799" t="s">
        <v>1592</v>
      </c>
      <c r="AW29" s="800" t="s">
        <v>1593</v>
      </c>
      <c r="AX29" s="835" t="s">
        <v>1594</v>
      </c>
      <c r="AY29" s="800" t="s">
        <v>1813</v>
      </c>
      <c r="AZ29" s="602"/>
    </row>
    <row r="30" spans="1:52" s="600" customFormat="1" ht="407.25" customHeight="1">
      <c r="A30" s="601"/>
      <c r="B30" s="601" t="str">
        <f t="shared" si="0"/>
        <v>R10-CO1</v>
      </c>
      <c r="C30" s="794" t="s">
        <v>463</v>
      </c>
      <c r="D30" s="794" t="s">
        <v>985</v>
      </c>
      <c r="E30" s="794" t="s">
        <v>980</v>
      </c>
      <c r="F30" s="820" t="s">
        <v>1595</v>
      </c>
      <c r="G30" s="795" t="s">
        <v>1104</v>
      </c>
      <c r="H30" s="532" t="s">
        <v>1104</v>
      </c>
      <c r="I30" s="532" t="s">
        <v>1497</v>
      </c>
      <c r="J30" s="796">
        <f t="shared" si="40"/>
        <v>15</v>
      </c>
      <c r="K30" s="532" t="s">
        <v>1498</v>
      </c>
      <c r="L30" s="796">
        <f t="shared" si="41"/>
        <v>15</v>
      </c>
      <c r="M30" s="532" t="s">
        <v>1499</v>
      </c>
      <c r="N30" s="796">
        <f t="shared" si="42"/>
        <v>15</v>
      </c>
      <c r="O30" s="532" t="s">
        <v>1500</v>
      </c>
      <c r="P30" s="796">
        <f t="shared" si="32"/>
        <v>15</v>
      </c>
      <c r="Q30" s="532" t="s">
        <v>1501</v>
      </c>
      <c r="R30" s="796">
        <f t="shared" si="33"/>
        <v>15</v>
      </c>
      <c r="S30" s="532" t="s">
        <v>1502</v>
      </c>
      <c r="T30" s="796">
        <f t="shared" si="34"/>
        <v>15</v>
      </c>
      <c r="U30" s="532" t="s">
        <v>1503</v>
      </c>
      <c r="V30" s="796">
        <f t="shared" si="35"/>
        <v>10</v>
      </c>
      <c r="W30" s="796">
        <f t="shared" si="36"/>
        <v>100</v>
      </c>
      <c r="X30" s="796" t="str">
        <f t="shared" si="43"/>
        <v>Fuerte</v>
      </c>
      <c r="Y30" s="796">
        <f t="shared" si="37"/>
        <v>100</v>
      </c>
      <c r="Z30" s="532" t="s">
        <v>1504</v>
      </c>
      <c r="AA30" s="796" t="str">
        <f t="shared" si="44"/>
        <v>Fuerte</v>
      </c>
      <c r="AB30" s="796" t="str">
        <f t="shared" si="45"/>
        <v>Fuerte</v>
      </c>
      <c r="AC30" s="796" t="str">
        <f t="shared" si="46"/>
        <v>No</v>
      </c>
      <c r="AD30" s="796">
        <f t="shared" si="47"/>
        <v>100</v>
      </c>
      <c r="AE30" s="792">
        <f t="shared" si="38"/>
        <v>100</v>
      </c>
      <c r="AF30" s="796" t="str">
        <f t="shared" si="48"/>
        <v>Fuerte</v>
      </c>
      <c r="AG30" s="792">
        <f t="shared" si="49"/>
        <v>2</v>
      </c>
      <c r="AH30" s="792">
        <f t="shared" si="39"/>
        <v>2</v>
      </c>
      <c r="AI30" s="813"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Rara vez</v>
      </c>
      <c r="AJ30" s="572">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2</v>
      </c>
      <c r="AK30" s="796">
        <f t="shared" si="18"/>
        <v>2</v>
      </c>
      <c r="AL30" s="572"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Moderado</v>
      </c>
      <c r="AM30" s="796" t="str">
        <f t="shared" si="50"/>
        <v>Zona Moderada</v>
      </c>
      <c r="AN30" s="796" t="str">
        <f t="shared" si="51"/>
        <v>Reducir riesgo</v>
      </c>
      <c r="AO30" s="800" t="s">
        <v>1588</v>
      </c>
      <c r="AP30" s="532" t="s">
        <v>1589</v>
      </c>
      <c r="AQ30" s="1511" t="s">
        <v>1814</v>
      </c>
      <c r="AR30" s="799" t="s">
        <v>1520</v>
      </c>
      <c r="AS30" s="801" t="s">
        <v>1590</v>
      </c>
      <c r="AT30" s="799" t="s">
        <v>1591</v>
      </c>
      <c r="AU30" s="799" t="s">
        <v>1585</v>
      </c>
      <c r="AV30" s="799" t="s">
        <v>1592</v>
      </c>
      <c r="AW30" s="800" t="s">
        <v>1593</v>
      </c>
      <c r="AX30" s="836" t="s">
        <v>1594</v>
      </c>
      <c r="AY30" s="800" t="s">
        <v>1596</v>
      </c>
      <c r="AZ30" s="602"/>
    </row>
    <row r="31" spans="1:52" s="600" customFormat="1" ht="263.25" customHeight="1">
      <c r="A31" s="601"/>
      <c r="B31" s="601" t="str">
        <f t="shared" si="0"/>
        <v>R10-CO2</v>
      </c>
      <c r="C31" s="794" t="s">
        <v>463</v>
      </c>
      <c r="D31" s="794" t="s">
        <v>989</v>
      </c>
      <c r="E31" s="794" t="s">
        <v>984</v>
      </c>
      <c r="F31" s="820" t="s">
        <v>1597</v>
      </c>
      <c r="G31" s="795" t="s">
        <v>1104</v>
      </c>
      <c r="H31" s="532" t="s">
        <v>1104</v>
      </c>
      <c r="I31" s="532" t="s">
        <v>1497</v>
      </c>
      <c r="J31" s="796">
        <f t="shared" si="40"/>
        <v>15</v>
      </c>
      <c r="K31" s="532" t="s">
        <v>1498</v>
      </c>
      <c r="L31" s="796">
        <f t="shared" si="41"/>
        <v>15</v>
      </c>
      <c r="M31" s="532" t="s">
        <v>1499</v>
      </c>
      <c r="N31" s="796">
        <f t="shared" si="42"/>
        <v>15</v>
      </c>
      <c r="O31" s="532" t="s">
        <v>1500</v>
      </c>
      <c r="P31" s="796">
        <f t="shared" si="32"/>
        <v>15</v>
      </c>
      <c r="Q31" s="532" t="s">
        <v>1501</v>
      </c>
      <c r="R31" s="796">
        <f t="shared" si="33"/>
        <v>15</v>
      </c>
      <c r="S31" s="532" t="s">
        <v>1502</v>
      </c>
      <c r="T31" s="796">
        <f t="shared" si="34"/>
        <v>15</v>
      </c>
      <c r="U31" s="532" t="s">
        <v>1503</v>
      </c>
      <c r="V31" s="796">
        <f t="shared" si="35"/>
        <v>10</v>
      </c>
      <c r="W31" s="796">
        <f t="shared" si="36"/>
        <v>100</v>
      </c>
      <c r="X31" s="796" t="str">
        <f t="shared" si="43"/>
        <v>Fuerte</v>
      </c>
      <c r="Y31" s="796">
        <f t="shared" si="37"/>
        <v>100</v>
      </c>
      <c r="Z31" s="532" t="s">
        <v>1504</v>
      </c>
      <c r="AA31" s="796" t="str">
        <f t="shared" si="44"/>
        <v>Fuerte</v>
      </c>
      <c r="AB31" s="796" t="str">
        <f t="shared" si="45"/>
        <v>Fuerte</v>
      </c>
      <c r="AC31" s="796" t="str">
        <f t="shared" si="46"/>
        <v>No</v>
      </c>
      <c r="AD31" s="796">
        <f t="shared" si="47"/>
        <v>100</v>
      </c>
      <c r="AE31" s="792">
        <f t="shared" si="38"/>
        <v>100</v>
      </c>
      <c r="AF31" s="796" t="str">
        <f t="shared" si="48"/>
        <v>Fuerte</v>
      </c>
      <c r="AG31" s="792">
        <f t="shared" si="49"/>
        <v>2</v>
      </c>
      <c r="AH31" s="792">
        <f t="shared" si="39"/>
        <v>2</v>
      </c>
      <c r="AI31" s="813"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Rara vez</v>
      </c>
      <c r="AJ31" s="572">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2</v>
      </c>
      <c r="AK31" s="796">
        <f t="shared" si="18"/>
        <v>2</v>
      </c>
      <c r="AL31" s="572"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Moderado</v>
      </c>
      <c r="AM31" s="796" t="str">
        <f t="shared" si="50"/>
        <v>Zona Moderada</v>
      </c>
      <c r="AN31" s="796" t="str">
        <f t="shared" si="51"/>
        <v>Reducir riesgo</v>
      </c>
      <c r="AO31" s="800" t="s">
        <v>1598</v>
      </c>
      <c r="AP31" s="800" t="s">
        <v>1599</v>
      </c>
      <c r="AQ31" s="1511" t="s">
        <v>1814</v>
      </c>
      <c r="AR31" s="799" t="s">
        <v>1520</v>
      </c>
      <c r="AS31" s="801" t="s">
        <v>1590</v>
      </c>
      <c r="AT31" s="799" t="s">
        <v>1591</v>
      </c>
      <c r="AU31" s="799" t="s">
        <v>1585</v>
      </c>
      <c r="AV31" s="799" t="s">
        <v>1592</v>
      </c>
      <c r="AW31" s="800" t="s">
        <v>1593</v>
      </c>
      <c r="AX31" s="836" t="s">
        <v>1600</v>
      </c>
      <c r="AY31" s="800" t="s">
        <v>1596</v>
      </c>
      <c r="AZ31" s="602"/>
    </row>
    <row r="32" spans="1:52" s="600" customFormat="1" ht="409.5" customHeight="1">
      <c r="A32" s="601"/>
      <c r="B32" s="601" t="str">
        <f t="shared" si="0"/>
        <v>R10-CO3</v>
      </c>
      <c r="C32" s="794" t="s">
        <v>463</v>
      </c>
      <c r="D32" s="794" t="s">
        <v>995</v>
      </c>
      <c r="E32" s="794" t="s">
        <v>988</v>
      </c>
      <c r="F32" s="820" t="s">
        <v>1601</v>
      </c>
      <c r="G32" s="795" t="s">
        <v>1104</v>
      </c>
      <c r="H32" s="532" t="s">
        <v>1104</v>
      </c>
      <c r="I32" s="532" t="s">
        <v>1497</v>
      </c>
      <c r="J32" s="796">
        <f t="shared" si="40"/>
        <v>15</v>
      </c>
      <c r="K32" s="532" t="s">
        <v>1498</v>
      </c>
      <c r="L32" s="796">
        <f t="shared" si="41"/>
        <v>15</v>
      </c>
      <c r="M32" s="532" t="s">
        <v>1499</v>
      </c>
      <c r="N32" s="796">
        <f t="shared" si="42"/>
        <v>15</v>
      </c>
      <c r="O32" s="532" t="s">
        <v>1500</v>
      </c>
      <c r="P32" s="796">
        <f t="shared" si="32"/>
        <v>15</v>
      </c>
      <c r="Q32" s="532" t="s">
        <v>1501</v>
      </c>
      <c r="R32" s="796">
        <f t="shared" si="33"/>
        <v>15</v>
      </c>
      <c r="S32" s="532" t="s">
        <v>1502</v>
      </c>
      <c r="T32" s="796">
        <f t="shared" si="34"/>
        <v>15</v>
      </c>
      <c r="U32" s="532" t="s">
        <v>1503</v>
      </c>
      <c r="V32" s="796">
        <f t="shared" si="35"/>
        <v>10</v>
      </c>
      <c r="W32" s="796">
        <f t="shared" si="36"/>
        <v>100</v>
      </c>
      <c r="X32" s="796" t="str">
        <f t="shared" si="43"/>
        <v>Fuerte</v>
      </c>
      <c r="Y32" s="796">
        <f t="shared" si="37"/>
        <v>100</v>
      </c>
      <c r="Z32" s="532" t="s">
        <v>1504</v>
      </c>
      <c r="AA32" s="796" t="str">
        <f t="shared" si="44"/>
        <v>Fuerte</v>
      </c>
      <c r="AB32" s="796" t="str">
        <f t="shared" si="45"/>
        <v>Fuerte</v>
      </c>
      <c r="AC32" s="796" t="str">
        <f t="shared" si="46"/>
        <v>No</v>
      </c>
      <c r="AD32" s="796">
        <f t="shared" si="47"/>
        <v>100</v>
      </c>
      <c r="AE32" s="792">
        <f t="shared" si="38"/>
        <v>100</v>
      </c>
      <c r="AF32" s="796" t="str">
        <f t="shared" si="48"/>
        <v>Fuerte</v>
      </c>
      <c r="AG32" s="792">
        <f t="shared" si="49"/>
        <v>2</v>
      </c>
      <c r="AH32" s="792">
        <f t="shared" si="39"/>
        <v>2</v>
      </c>
      <c r="AI32" s="813"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Rara vez</v>
      </c>
      <c r="AJ32" s="572">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2</v>
      </c>
      <c r="AK32" s="796">
        <f t="shared" si="18"/>
        <v>2</v>
      </c>
      <c r="AL32" s="572"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Moderado</v>
      </c>
      <c r="AM32" s="796" t="str">
        <f t="shared" si="50"/>
        <v>Zona Moderada</v>
      </c>
      <c r="AN32" s="796" t="str">
        <f t="shared" si="51"/>
        <v>Reducir riesgo</v>
      </c>
      <c r="AO32" s="800" t="s">
        <v>1602</v>
      </c>
      <c r="AP32" s="800" t="s">
        <v>1603</v>
      </c>
      <c r="AQ32" s="1511" t="s">
        <v>1814</v>
      </c>
      <c r="AR32" s="799" t="s">
        <v>1520</v>
      </c>
      <c r="AS32" s="801" t="s">
        <v>1590</v>
      </c>
      <c r="AT32" s="799" t="s">
        <v>1591</v>
      </c>
      <c r="AU32" s="799" t="s">
        <v>1604</v>
      </c>
      <c r="AV32" s="799" t="s">
        <v>1592</v>
      </c>
      <c r="AW32" s="800" t="s">
        <v>1605</v>
      </c>
      <c r="AX32" s="837" t="s">
        <v>1606</v>
      </c>
      <c r="AY32" s="800" t="s">
        <v>1607</v>
      </c>
      <c r="AZ32" s="677"/>
    </row>
    <row r="33" spans="1:52" s="600" customFormat="1" ht="247.5" customHeight="1">
      <c r="A33" s="601"/>
      <c r="B33" s="601" t="str">
        <f t="shared" si="0"/>
        <v>R11-CO1</v>
      </c>
      <c r="C33" s="794" t="s">
        <v>473</v>
      </c>
      <c r="D33" s="794" t="s">
        <v>981</v>
      </c>
      <c r="E33" s="794" t="s">
        <v>980</v>
      </c>
      <c r="F33" s="821" t="s">
        <v>1608</v>
      </c>
      <c r="G33" s="795" t="s">
        <v>1104</v>
      </c>
      <c r="H33" s="532" t="s">
        <v>1104</v>
      </c>
      <c r="I33" s="532" t="s">
        <v>1497</v>
      </c>
      <c r="J33" s="796">
        <f t="shared" si="40"/>
        <v>15</v>
      </c>
      <c r="K33" s="532" t="s">
        <v>1498</v>
      </c>
      <c r="L33" s="796">
        <f t="shared" si="41"/>
        <v>15</v>
      </c>
      <c r="M33" s="532" t="s">
        <v>1499</v>
      </c>
      <c r="N33" s="796">
        <f t="shared" si="42"/>
        <v>15</v>
      </c>
      <c r="O33" s="532" t="s">
        <v>1500</v>
      </c>
      <c r="P33" s="796">
        <f t="shared" si="32"/>
        <v>15</v>
      </c>
      <c r="Q33" s="532" t="s">
        <v>1501</v>
      </c>
      <c r="R33" s="796">
        <f t="shared" si="33"/>
        <v>15</v>
      </c>
      <c r="S33" s="532" t="s">
        <v>1502</v>
      </c>
      <c r="T33" s="796">
        <f t="shared" si="34"/>
        <v>15</v>
      </c>
      <c r="U33" s="532" t="s">
        <v>1503</v>
      </c>
      <c r="V33" s="796">
        <f t="shared" si="35"/>
        <v>10</v>
      </c>
      <c r="W33" s="796">
        <f t="shared" si="36"/>
        <v>100</v>
      </c>
      <c r="X33" s="796" t="str">
        <f t="shared" si="43"/>
        <v>Fuerte</v>
      </c>
      <c r="Y33" s="796">
        <f t="shared" si="37"/>
        <v>100</v>
      </c>
      <c r="Z33" s="532" t="s">
        <v>1504</v>
      </c>
      <c r="AA33" s="796" t="str">
        <f t="shared" si="44"/>
        <v>Fuerte</v>
      </c>
      <c r="AB33" s="796" t="str">
        <f t="shared" si="45"/>
        <v>Fuerte</v>
      </c>
      <c r="AC33" s="796" t="str">
        <f t="shared" si="46"/>
        <v>No</v>
      </c>
      <c r="AD33" s="796">
        <f t="shared" si="47"/>
        <v>100</v>
      </c>
      <c r="AE33" s="792">
        <f t="shared" si="38"/>
        <v>100</v>
      </c>
      <c r="AF33" s="796" t="str">
        <f t="shared" si="48"/>
        <v>Fuerte</v>
      </c>
      <c r="AG33" s="792">
        <f t="shared" si="49"/>
        <v>2</v>
      </c>
      <c r="AH33" s="792">
        <f t="shared" si="39"/>
        <v>2</v>
      </c>
      <c r="AI33" s="813"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Rara vez</v>
      </c>
      <c r="AJ33" s="572">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2</v>
      </c>
      <c r="AK33" s="796">
        <f t="shared" si="18"/>
        <v>2</v>
      </c>
      <c r="AL33" s="572"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Moderado</v>
      </c>
      <c r="AM33" s="796" t="str">
        <f t="shared" ref="AM33:AM39" si="52">IF(OR(AND(AI33="Rara vez",AL33="Insignificante"),AND(AI33="Rara vez",AL33="Menor"),AND(AI33="Improbable",AL33="Menor"),AND(AI33="Improbable",AL33="Insignificante"),AND(AI33="Posible",AL33="Insignificante")),"Zona Baja",IF(OR(AND(AI33="Probable",AL33="Insignificante"),AND(AI33="Posible",AL33="Menor"),AND(AI33="Improbable",AL33="Moderado"),AND(AI33="Rara vez",AL33="Moderado")),"Zona Moderada",IF(OR(AND(AI33="Casi seguro",AL33="Insignificante"),AND(AI33="Casi seguro",AL33="Menor"),AND(AI33="Probable",AL33="Menor"),AND(AI33="Probable",AL33="Moderado"),AND(AI33="Posible",AL33="Moderado"),AND(AI33="Improbable",AL33="Mayor"),AND(AI33="Rara vez",AL33="Mayor")),"Zona Alta",IF(OR(AND(AI33="Casi seguro",AL33="Moderado"),AND(AI33="Casi seguro",AL33="Mayor"),AND(AI33="Casi seguro",AL33="Catastrófico"),AND(AI33="Probable",AL33="Mayor"),AND(AI33="Probable",AL33="Catastrófico"),AND(AI33="Posible",AL33="Mayor"),AND(AI33="Posible",AL33="Catastrófico"),AND(AI33="Improbable",AL33="Catastrófico"),AND(AI33="Rara vez",AL33="Catastrófico")),"Zona Extrema"," "))))</f>
        <v>Zona Moderada</v>
      </c>
      <c r="AN33" s="796" t="str">
        <f t="shared" ref="AN33:AN39" si="53">IF(AM33="Zona Moderada","Reducir riesgo",IF(AM33="Zona Alta","Compartir riesgo",IF(AM33="Zona Extrema","Evitar riesgo"," ")))</f>
        <v>Reducir riesgo</v>
      </c>
      <c r="AO33" s="800" t="s">
        <v>1609</v>
      </c>
      <c r="AP33" s="532" t="s">
        <v>1610</v>
      </c>
      <c r="AQ33" s="802" t="s">
        <v>1835</v>
      </c>
      <c r="AR33" s="803" t="s">
        <v>1611</v>
      </c>
      <c r="AS33" s="801" t="s">
        <v>1612</v>
      </c>
      <c r="AT33" s="799" t="s">
        <v>1613</v>
      </c>
      <c r="AU33" s="799" t="s">
        <v>1585</v>
      </c>
      <c r="AV33" s="799" t="s">
        <v>1614</v>
      </c>
      <c r="AW33" s="804" t="s">
        <v>1615</v>
      </c>
      <c r="AX33" s="838" t="s">
        <v>1616</v>
      </c>
      <c r="AY33" s="800" t="s">
        <v>1617</v>
      </c>
      <c r="AZ33" s="602"/>
    </row>
    <row r="34" spans="1:52" s="600" customFormat="1" ht="276.75" customHeight="1">
      <c r="A34" s="601"/>
      <c r="B34" s="601" t="str">
        <f t="shared" si="0"/>
        <v>R11-CO1</v>
      </c>
      <c r="C34" s="794" t="s">
        <v>473</v>
      </c>
      <c r="D34" s="794" t="s">
        <v>985</v>
      </c>
      <c r="E34" s="794" t="s">
        <v>980</v>
      </c>
      <c r="F34" s="821" t="s">
        <v>1608</v>
      </c>
      <c r="G34" s="795" t="s">
        <v>1104</v>
      </c>
      <c r="H34" s="532" t="s">
        <v>1104</v>
      </c>
      <c r="I34" s="532" t="s">
        <v>1497</v>
      </c>
      <c r="J34" s="796">
        <f t="shared" si="40"/>
        <v>15</v>
      </c>
      <c r="K34" s="532" t="s">
        <v>1498</v>
      </c>
      <c r="L34" s="796">
        <f t="shared" si="41"/>
        <v>15</v>
      </c>
      <c r="M34" s="532" t="s">
        <v>1499</v>
      </c>
      <c r="N34" s="796">
        <f t="shared" si="42"/>
        <v>15</v>
      </c>
      <c r="O34" s="532" t="s">
        <v>1500</v>
      </c>
      <c r="P34" s="796">
        <f t="shared" si="32"/>
        <v>15</v>
      </c>
      <c r="Q34" s="532" t="s">
        <v>1501</v>
      </c>
      <c r="R34" s="796">
        <f t="shared" si="33"/>
        <v>15</v>
      </c>
      <c r="S34" s="532" t="s">
        <v>1502</v>
      </c>
      <c r="T34" s="796">
        <f t="shared" si="34"/>
        <v>15</v>
      </c>
      <c r="U34" s="532" t="s">
        <v>1503</v>
      </c>
      <c r="V34" s="796">
        <f t="shared" si="35"/>
        <v>10</v>
      </c>
      <c r="W34" s="796">
        <f t="shared" si="36"/>
        <v>100</v>
      </c>
      <c r="X34" s="796" t="str">
        <f t="shared" si="43"/>
        <v>Fuerte</v>
      </c>
      <c r="Y34" s="796">
        <f t="shared" si="37"/>
        <v>100</v>
      </c>
      <c r="Z34" s="532" t="s">
        <v>1504</v>
      </c>
      <c r="AA34" s="796" t="str">
        <f t="shared" si="44"/>
        <v>Fuerte</v>
      </c>
      <c r="AB34" s="796" t="str">
        <f t="shared" si="45"/>
        <v>Fuerte</v>
      </c>
      <c r="AC34" s="796" t="str">
        <f t="shared" si="46"/>
        <v>No</v>
      </c>
      <c r="AD34" s="796">
        <f t="shared" si="47"/>
        <v>100</v>
      </c>
      <c r="AE34" s="792">
        <f t="shared" si="38"/>
        <v>100</v>
      </c>
      <c r="AF34" s="796" t="str">
        <f t="shared" si="48"/>
        <v>Fuerte</v>
      </c>
      <c r="AG34" s="792">
        <f t="shared" si="49"/>
        <v>2</v>
      </c>
      <c r="AH34" s="792">
        <f t="shared" si="39"/>
        <v>2</v>
      </c>
      <c r="AI34" s="813"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Rara vez</v>
      </c>
      <c r="AJ34" s="572">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2</v>
      </c>
      <c r="AK34" s="796">
        <f t="shared" si="18"/>
        <v>2</v>
      </c>
      <c r="AL34" s="572"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Moderado</v>
      </c>
      <c r="AM34" s="796" t="str">
        <f t="shared" si="52"/>
        <v>Zona Moderada</v>
      </c>
      <c r="AN34" s="796" t="str">
        <f t="shared" si="53"/>
        <v>Reducir riesgo</v>
      </c>
      <c r="AO34" s="800" t="s">
        <v>1609</v>
      </c>
      <c r="AP34" s="532" t="s">
        <v>1610</v>
      </c>
      <c r="AQ34" s="802" t="s">
        <v>1835</v>
      </c>
      <c r="AR34" s="803" t="s">
        <v>1611</v>
      </c>
      <c r="AS34" s="801" t="s">
        <v>1612</v>
      </c>
      <c r="AT34" s="799" t="s">
        <v>1613</v>
      </c>
      <c r="AU34" s="799" t="s">
        <v>1585</v>
      </c>
      <c r="AV34" s="799" t="s">
        <v>1614</v>
      </c>
      <c r="AW34" s="804" t="s">
        <v>1615</v>
      </c>
      <c r="AX34" s="838" t="s">
        <v>1616</v>
      </c>
      <c r="AY34" s="800" t="s">
        <v>1617</v>
      </c>
      <c r="AZ34" s="602"/>
    </row>
    <row r="35" spans="1:52" s="600" customFormat="1" ht="253.5" customHeight="1">
      <c r="A35" s="601"/>
      <c r="B35" s="601" t="str">
        <f t="shared" si="0"/>
        <v>R11-CO1</v>
      </c>
      <c r="C35" s="794" t="s">
        <v>473</v>
      </c>
      <c r="D35" s="794" t="s">
        <v>989</v>
      </c>
      <c r="E35" s="794" t="s">
        <v>980</v>
      </c>
      <c r="F35" s="821" t="s">
        <v>1608</v>
      </c>
      <c r="G35" s="795" t="s">
        <v>1104</v>
      </c>
      <c r="H35" s="532" t="s">
        <v>1104</v>
      </c>
      <c r="I35" s="532" t="s">
        <v>1497</v>
      </c>
      <c r="J35" s="796">
        <f t="shared" si="40"/>
        <v>15</v>
      </c>
      <c r="K35" s="532" t="s">
        <v>1498</v>
      </c>
      <c r="L35" s="796">
        <f t="shared" si="41"/>
        <v>15</v>
      </c>
      <c r="M35" s="532" t="s">
        <v>1499</v>
      </c>
      <c r="N35" s="796">
        <f t="shared" si="42"/>
        <v>15</v>
      </c>
      <c r="O35" s="532" t="s">
        <v>1500</v>
      </c>
      <c r="P35" s="796">
        <f t="shared" si="32"/>
        <v>15</v>
      </c>
      <c r="Q35" s="532" t="s">
        <v>1501</v>
      </c>
      <c r="R35" s="796">
        <f t="shared" si="33"/>
        <v>15</v>
      </c>
      <c r="S35" s="532" t="s">
        <v>1502</v>
      </c>
      <c r="T35" s="796">
        <f t="shared" si="34"/>
        <v>15</v>
      </c>
      <c r="U35" s="532" t="s">
        <v>1503</v>
      </c>
      <c r="V35" s="796">
        <f t="shared" si="35"/>
        <v>10</v>
      </c>
      <c r="W35" s="796">
        <f t="shared" si="36"/>
        <v>100</v>
      </c>
      <c r="X35" s="796" t="str">
        <f t="shared" si="43"/>
        <v>Fuerte</v>
      </c>
      <c r="Y35" s="796">
        <f t="shared" si="37"/>
        <v>100</v>
      </c>
      <c r="Z35" s="532" t="s">
        <v>1504</v>
      </c>
      <c r="AA35" s="796" t="str">
        <f t="shared" si="44"/>
        <v>Fuerte</v>
      </c>
      <c r="AB35" s="796" t="str">
        <f t="shared" si="45"/>
        <v>Fuerte</v>
      </c>
      <c r="AC35" s="796" t="str">
        <f t="shared" si="46"/>
        <v>No</v>
      </c>
      <c r="AD35" s="796">
        <f t="shared" si="47"/>
        <v>100</v>
      </c>
      <c r="AE35" s="792">
        <f t="shared" si="38"/>
        <v>100</v>
      </c>
      <c r="AF35" s="796" t="str">
        <f t="shared" si="48"/>
        <v>Fuerte</v>
      </c>
      <c r="AG35" s="792">
        <f t="shared" si="49"/>
        <v>2</v>
      </c>
      <c r="AH35" s="792">
        <f t="shared" si="39"/>
        <v>2</v>
      </c>
      <c r="AI35" s="813"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Rara vez</v>
      </c>
      <c r="AJ35" s="572">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2</v>
      </c>
      <c r="AK35" s="796">
        <f t="shared" si="18"/>
        <v>2</v>
      </c>
      <c r="AL35" s="572"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Moderado</v>
      </c>
      <c r="AM35" s="796" t="str">
        <f t="shared" si="52"/>
        <v>Zona Moderada</v>
      </c>
      <c r="AN35" s="796" t="str">
        <f t="shared" si="53"/>
        <v>Reducir riesgo</v>
      </c>
      <c r="AO35" s="800" t="s">
        <v>1609</v>
      </c>
      <c r="AP35" s="532" t="s">
        <v>1610</v>
      </c>
      <c r="AQ35" s="802" t="s">
        <v>1835</v>
      </c>
      <c r="AR35" s="803" t="s">
        <v>1611</v>
      </c>
      <c r="AS35" s="801" t="s">
        <v>1612</v>
      </c>
      <c r="AT35" s="799" t="s">
        <v>1613</v>
      </c>
      <c r="AU35" s="799" t="s">
        <v>1585</v>
      </c>
      <c r="AV35" s="799" t="s">
        <v>1614</v>
      </c>
      <c r="AW35" s="804" t="s">
        <v>1615</v>
      </c>
      <c r="AX35" s="838" t="s">
        <v>1616</v>
      </c>
      <c r="AY35" s="800" t="s">
        <v>1617</v>
      </c>
      <c r="AZ35" s="602"/>
    </row>
    <row r="36" spans="1:52" s="600" customFormat="1" ht="145.5" customHeight="1">
      <c r="A36" s="601"/>
      <c r="B36" s="601" t="str">
        <f t="shared" si="0"/>
        <v>R11-CO2</v>
      </c>
      <c r="C36" s="794" t="s">
        <v>473</v>
      </c>
      <c r="D36" s="794" t="s">
        <v>995</v>
      </c>
      <c r="E36" s="794" t="s">
        <v>984</v>
      </c>
      <c r="F36" s="821" t="s">
        <v>1618</v>
      </c>
      <c r="G36" s="795" t="s">
        <v>1104</v>
      </c>
      <c r="H36" s="532" t="s">
        <v>1104</v>
      </c>
      <c r="I36" s="532" t="s">
        <v>1497</v>
      </c>
      <c r="J36" s="796">
        <f t="shared" si="40"/>
        <v>15</v>
      </c>
      <c r="K36" s="532" t="s">
        <v>1498</v>
      </c>
      <c r="L36" s="796">
        <f t="shared" si="41"/>
        <v>15</v>
      </c>
      <c r="M36" s="532" t="s">
        <v>1499</v>
      </c>
      <c r="N36" s="796">
        <f t="shared" si="42"/>
        <v>15</v>
      </c>
      <c r="O36" s="532" t="s">
        <v>1500</v>
      </c>
      <c r="P36" s="796">
        <f t="shared" si="32"/>
        <v>15</v>
      </c>
      <c r="Q36" s="532" t="s">
        <v>1501</v>
      </c>
      <c r="R36" s="796">
        <f t="shared" si="33"/>
        <v>15</v>
      </c>
      <c r="S36" s="532" t="s">
        <v>1502</v>
      </c>
      <c r="T36" s="796">
        <f t="shared" si="34"/>
        <v>15</v>
      </c>
      <c r="U36" s="532" t="s">
        <v>1503</v>
      </c>
      <c r="V36" s="796">
        <f t="shared" si="35"/>
        <v>10</v>
      </c>
      <c r="W36" s="796">
        <f t="shared" si="36"/>
        <v>100</v>
      </c>
      <c r="X36" s="796" t="str">
        <f t="shared" si="43"/>
        <v>Fuerte</v>
      </c>
      <c r="Y36" s="796">
        <f t="shared" si="37"/>
        <v>100</v>
      </c>
      <c r="Z36" s="532" t="s">
        <v>1504</v>
      </c>
      <c r="AA36" s="796" t="str">
        <f t="shared" si="44"/>
        <v>Fuerte</v>
      </c>
      <c r="AB36" s="796" t="str">
        <f t="shared" si="45"/>
        <v>Fuerte</v>
      </c>
      <c r="AC36" s="796" t="str">
        <f t="shared" si="46"/>
        <v>No</v>
      </c>
      <c r="AD36" s="796">
        <f t="shared" si="47"/>
        <v>100</v>
      </c>
      <c r="AE36" s="792">
        <f t="shared" si="38"/>
        <v>100</v>
      </c>
      <c r="AF36" s="796" t="str">
        <f t="shared" si="48"/>
        <v>Fuerte</v>
      </c>
      <c r="AG36" s="792">
        <f t="shared" si="49"/>
        <v>2</v>
      </c>
      <c r="AH36" s="792">
        <f t="shared" si="39"/>
        <v>2</v>
      </c>
      <c r="AI36" s="813"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Rara vez</v>
      </c>
      <c r="AJ36" s="572">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2</v>
      </c>
      <c r="AK36" s="796">
        <f t="shared" si="18"/>
        <v>2</v>
      </c>
      <c r="AL36" s="572"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Moderado</v>
      </c>
      <c r="AM36" s="796" t="str">
        <f t="shared" si="52"/>
        <v>Zona Moderada</v>
      </c>
      <c r="AN36" s="796" t="str">
        <f t="shared" si="53"/>
        <v>Reducir riesgo</v>
      </c>
      <c r="AO36" s="805" t="s">
        <v>1619</v>
      </c>
      <c r="AP36" s="806" t="s">
        <v>1620</v>
      </c>
      <c r="AQ36" s="802" t="s">
        <v>1835</v>
      </c>
      <c r="AR36" s="807" t="s">
        <v>465</v>
      </c>
      <c r="AS36" s="808" t="s">
        <v>1612</v>
      </c>
      <c r="AT36" s="809" t="s">
        <v>1613</v>
      </c>
      <c r="AU36" s="799" t="s">
        <v>1585</v>
      </c>
      <c r="AV36" s="809" t="s">
        <v>1614</v>
      </c>
      <c r="AW36" s="804" t="s">
        <v>1621</v>
      </c>
      <c r="AX36" s="839" t="s">
        <v>1622</v>
      </c>
      <c r="AY36" s="1537" t="s">
        <v>1623</v>
      </c>
      <c r="AZ36" s="677"/>
    </row>
    <row r="37" spans="1:52" s="426" customFormat="1" ht="269.25" customHeight="1">
      <c r="A37" s="603"/>
      <c r="B37" s="431" t="str">
        <f t="shared" si="0"/>
        <v>R12-CO1</v>
      </c>
      <c r="C37" s="794" t="s">
        <v>484</v>
      </c>
      <c r="D37" s="794" t="s">
        <v>981</v>
      </c>
      <c r="E37" s="794" t="s">
        <v>980</v>
      </c>
      <c r="F37" s="1538" t="s">
        <v>1815</v>
      </c>
      <c r="G37" s="795" t="s">
        <v>1104</v>
      </c>
      <c r="H37" s="532" t="s">
        <v>1104</v>
      </c>
      <c r="I37" s="532" t="s">
        <v>1497</v>
      </c>
      <c r="J37" s="796">
        <f t="shared" si="40"/>
        <v>15</v>
      </c>
      <c r="K37" s="532" t="s">
        <v>1498</v>
      </c>
      <c r="L37" s="796">
        <f t="shared" si="41"/>
        <v>15</v>
      </c>
      <c r="M37" s="532" t="s">
        <v>1499</v>
      </c>
      <c r="N37" s="796">
        <f t="shared" si="42"/>
        <v>15</v>
      </c>
      <c r="O37" s="532" t="s">
        <v>1500</v>
      </c>
      <c r="P37" s="796">
        <f t="shared" si="32"/>
        <v>15</v>
      </c>
      <c r="Q37" s="532" t="s">
        <v>1501</v>
      </c>
      <c r="R37" s="796">
        <f t="shared" si="33"/>
        <v>15</v>
      </c>
      <c r="S37" s="532" t="s">
        <v>1502</v>
      </c>
      <c r="T37" s="796">
        <f t="shared" si="34"/>
        <v>15</v>
      </c>
      <c r="U37" s="532" t="s">
        <v>1503</v>
      </c>
      <c r="V37" s="796">
        <f t="shared" si="35"/>
        <v>10</v>
      </c>
      <c r="W37" s="796">
        <f t="shared" si="36"/>
        <v>100</v>
      </c>
      <c r="X37" s="796" t="str">
        <f t="shared" si="43"/>
        <v>Fuerte</v>
      </c>
      <c r="Y37" s="796">
        <f t="shared" si="37"/>
        <v>100</v>
      </c>
      <c r="Z37" s="532" t="s">
        <v>1504</v>
      </c>
      <c r="AA37" s="796" t="str">
        <f t="shared" si="44"/>
        <v>Fuerte</v>
      </c>
      <c r="AB37" s="796" t="str">
        <f t="shared" si="45"/>
        <v>Fuerte</v>
      </c>
      <c r="AC37" s="513" t="str">
        <f t="shared" si="46"/>
        <v>No</v>
      </c>
      <c r="AD37" s="796">
        <f t="shared" si="47"/>
        <v>100</v>
      </c>
      <c r="AE37" s="792">
        <f t="shared" si="38"/>
        <v>100</v>
      </c>
      <c r="AF37" s="796" t="str">
        <f t="shared" si="48"/>
        <v>Fuerte</v>
      </c>
      <c r="AG37" s="792">
        <f t="shared" si="49"/>
        <v>2</v>
      </c>
      <c r="AH37" s="792">
        <f t="shared" si="39"/>
        <v>2</v>
      </c>
      <c r="AI37" s="813"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Rara vez</v>
      </c>
      <c r="AJ37" s="572">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2</v>
      </c>
      <c r="AK37" s="796">
        <f t="shared" si="18"/>
        <v>2</v>
      </c>
      <c r="AL37" s="572"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Moderado</v>
      </c>
      <c r="AM37" s="796" t="str">
        <f t="shared" si="52"/>
        <v>Zona Moderada</v>
      </c>
      <c r="AN37" s="796" t="str">
        <f t="shared" si="53"/>
        <v>Reducir riesgo</v>
      </c>
      <c r="AO37" s="1541" t="s">
        <v>1817</v>
      </c>
      <c r="AP37" s="1488" t="s">
        <v>1624</v>
      </c>
      <c r="AQ37" s="1542" t="s">
        <v>1818</v>
      </c>
      <c r="AR37" s="1543" t="s">
        <v>1625</v>
      </c>
      <c r="AS37" s="1544" t="s">
        <v>1626</v>
      </c>
      <c r="AT37" s="1545" t="s">
        <v>1624</v>
      </c>
      <c r="AU37" s="1487" t="s">
        <v>1627</v>
      </c>
      <c r="AV37" s="1544" t="s">
        <v>1555</v>
      </c>
      <c r="AW37" s="1546" t="s">
        <v>1819</v>
      </c>
      <c r="AX37" s="1547" t="s">
        <v>1820</v>
      </c>
      <c r="AY37" s="1547" t="s">
        <v>1823</v>
      </c>
      <c r="AZ37" s="413"/>
    </row>
    <row r="38" spans="1:52" s="426" customFormat="1" ht="240">
      <c r="A38" s="603"/>
      <c r="B38" s="431" t="str">
        <f t="shared" si="0"/>
        <v>R12-CO2</v>
      </c>
      <c r="C38" s="794" t="s">
        <v>484</v>
      </c>
      <c r="D38" s="794" t="s">
        <v>985</v>
      </c>
      <c r="E38" s="794" t="s">
        <v>984</v>
      </c>
      <c r="F38" s="1539" t="s">
        <v>1816</v>
      </c>
      <c r="G38" s="795" t="s">
        <v>1104</v>
      </c>
      <c r="H38" s="532" t="s">
        <v>1104</v>
      </c>
      <c r="I38" s="532" t="s">
        <v>1497</v>
      </c>
      <c r="J38" s="796">
        <f t="shared" si="40"/>
        <v>15</v>
      </c>
      <c r="K38" s="532" t="s">
        <v>1498</v>
      </c>
      <c r="L38" s="796">
        <f t="shared" si="41"/>
        <v>15</v>
      </c>
      <c r="M38" s="532" t="s">
        <v>1499</v>
      </c>
      <c r="N38" s="796">
        <f t="shared" si="42"/>
        <v>15</v>
      </c>
      <c r="O38" s="532" t="s">
        <v>1500</v>
      </c>
      <c r="P38" s="796">
        <f t="shared" si="32"/>
        <v>15</v>
      </c>
      <c r="Q38" s="532" t="s">
        <v>1501</v>
      </c>
      <c r="R38" s="796">
        <f t="shared" si="33"/>
        <v>15</v>
      </c>
      <c r="S38" s="532" t="s">
        <v>1502</v>
      </c>
      <c r="T38" s="796">
        <f t="shared" si="34"/>
        <v>15</v>
      </c>
      <c r="U38" s="532" t="s">
        <v>1503</v>
      </c>
      <c r="V38" s="796">
        <f t="shared" si="35"/>
        <v>10</v>
      </c>
      <c r="W38" s="796">
        <f t="shared" si="36"/>
        <v>100</v>
      </c>
      <c r="X38" s="796" t="str">
        <f t="shared" si="43"/>
        <v>Fuerte</v>
      </c>
      <c r="Y38" s="796">
        <f t="shared" si="37"/>
        <v>100</v>
      </c>
      <c r="Z38" s="532" t="s">
        <v>1504</v>
      </c>
      <c r="AA38" s="796" t="str">
        <f t="shared" si="44"/>
        <v>Fuerte</v>
      </c>
      <c r="AB38" s="796" t="str">
        <f t="shared" si="45"/>
        <v>Fuerte</v>
      </c>
      <c r="AC38" s="513" t="str">
        <f t="shared" si="46"/>
        <v>No</v>
      </c>
      <c r="AD38" s="796">
        <f t="shared" si="47"/>
        <v>100</v>
      </c>
      <c r="AE38" s="792">
        <f t="shared" si="38"/>
        <v>100</v>
      </c>
      <c r="AF38" s="796" t="str">
        <f t="shared" si="48"/>
        <v>Fuerte</v>
      </c>
      <c r="AG38" s="792">
        <f t="shared" si="49"/>
        <v>2</v>
      </c>
      <c r="AH38" s="792">
        <f t="shared" si="39"/>
        <v>2</v>
      </c>
      <c r="AI38" s="813"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Rara vez</v>
      </c>
      <c r="AJ38" s="572">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2</v>
      </c>
      <c r="AK38" s="796">
        <f t="shared" si="18"/>
        <v>2</v>
      </c>
      <c r="AL38" s="572"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Moderado</v>
      </c>
      <c r="AM38" s="796" t="str">
        <f t="shared" si="52"/>
        <v>Zona Moderada</v>
      </c>
      <c r="AN38" s="796" t="str">
        <f t="shared" si="53"/>
        <v>Reducir riesgo</v>
      </c>
      <c r="AO38" s="1541" t="s">
        <v>1817</v>
      </c>
      <c r="AP38" s="1499" t="s">
        <v>1809</v>
      </c>
      <c r="AQ38" s="1488" t="s">
        <v>1810</v>
      </c>
      <c r="AR38" s="1543" t="s">
        <v>454</v>
      </c>
      <c r="AS38" s="1545" t="s">
        <v>1626</v>
      </c>
      <c r="AT38" s="1545" t="s">
        <v>1624</v>
      </c>
      <c r="AU38" s="1487" t="s">
        <v>1627</v>
      </c>
      <c r="AV38" s="1545" t="s">
        <v>1555</v>
      </c>
      <c r="AW38" s="1548" t="s">
        <v>1821</v>
      </c>
      <c r="AX38" s="1547" t="s">
        <v>1822</v>
      </c>
      <c r="AY38" s="1504" t="s">
        <v>1824</v>
      </c>
      <c r="AZ38" s="677"/>
    </row>
    <row r="39" spans="1:52" s="426" customFormat="1" ht="240">
      <c r="A39" s="603"/>
      <c r="B39" s="431" t="str">
        <f t="shared" si="0"/>
        <v>R12-CO2</v>
      </c>
      <c r="C39" s="794" t="s">
        <v>484</v>
      </c>
      <c r="D39" s="794" t="s">
        <v>989</v>
      </c>
      <c r="E39" s="794" t="s">
        <v>984</v>
      </c>
      <c r="F39" s="1540" t="s">
        <v>1816</v>
      </c>
      <c r="G39" s="795" t="s">
        <v>1104</v>
      </c>
      <c r="H39" s="532" t="s">
        <v>1104</v>
      </c>
      <c r="I39" s="532" t="s">
        <v>1497</v>
      </c>
      <c r="J39" s="796">
        <f t="shared" si="40"/>
        <v>15</v>
      </c>
      <c r="K39" s="532" t="s">
        <v>1498</v>
      </c>
      <c r="L39" s="796">
        <f t="shared" si="41"/>
        <v>15</v>
      </c>
      <c r="M39" s="532" t="s">
        <v>1499</v>
      </c>
      <c r="N39" s="796">
        <f t="shared" si="42"/>
        <v>15</v>
      </c>
      <c r="O39" s="532" t="s">
        <v>1500</v>
      </c>
      <c r="P39" s="796">
        <f t="shared" si="32"/>
        <v>15</v>
      </c>
      <c r="Q39" s="532" t="s">
        <v>1501</v>
      </c>
      <c r="R39" s="796">
        <f t="shared" si="33"/>
        <v>15</v>
      </c>
      <c r="S39" s="532" t="s">
        <v>1502</v>
      </c>
      <c r="T39" s="796">
        <f t="shared" si="34"/>
        <v>15</v>
      </c>
      <c r="U39" s="532" t="s">
        <v>1503</v>
      </c>
      <c r="V39" s="796">
        <f t="shared" si="35"/>
        <v>10</v>
      </c>
      <c r="W39" s="796">
        <f t="shared" si="36"/>
        <v>100</v>
      </c>
      <c r="X39" s="796" t="str">
        <f t="shared" si="43"/>
        <v>Fuerte</v>
      </c>
      <c r="Y39" s="796">
        <f t="shared" si="37"/>
        <v>100</v>
      </c>
      <c r="Z39" s="532" t="s">
        <v>1504</v>
      </c>
      <c r="AA39" s="796" t="str">
        <f t="shared" si="44"/>
        <v>Fuerte</v>
      </c>
      <c r="AB39" s="796" t="str">
        <f t="shared" si="45"/>
        <v>Fuerte</v>
      </c>
      <c r="AC39" s="513" t="str">
        <f t="shared" si="46"/>
        <v>No</v>
      </c>
      <c r="AD39" s="796">
        <f t="shared" si="47"/>
        <v>100</v>
      </c>
      <c r="AE39" s="792">
        <f t="shared" si="38"/>
        <v>100</v>
      </c>
      <c r="AF39" s="796" t="str">
        <f t="shared" si="48"/>
        <v>Fuerte</v>
      </c>
      <c r="AG39" s="792">
        <f t="shared" si="49"/>
        <v>2</v>
      </c>
      <c r="AH39" s="792">
        <f t="shared" si="39"/>
        <v>2</v>
      </c>
      <c r="AI39" s="813"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Rara vez</v>
      </c>
      <c r="AJ39" s="572">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2</v>
      </c>
      <c r="AK39" s="796">
        <f t="shared" si="18"/>
        <v>2</v>
      </c>
      <c r="AL39" s="572"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Moderado</v>
      </c>
      <c r="AM39" s="796" t="str">
        <f t="shared" si="52"/>
        <v>Zona Moderada</v>
      </c>
      <c r="AN39" s="796" t="str">
        <f t="shared" si="53"/>
        <v>Reducir riesgo</v>
      </c>
      <c r="AO39" s="1541" t="s">
        <v>1817</v>
      </c>
      <c r="AP39" s="1499" t="s">
        <v>1809</v>
      </c>
      <c r="AQ39" s="1488" t="s">
        <v>1810</v>
      </c>
      <c r="AR39" s="1543" t="s">
        <v>454</v>
      </c>
      <c r="AS39" s="1545" t="s">
        <v>1626</v>
      </c>
      <c r="AT39" s="1545" t="s">
        <v>1624</v>
      </c>
      <c r="AU39" s="1497" t="s">
        <v>1604</v>
      </c>
      <c r="AV39" s="1545" t="s">
        <v>1555</v>
      </c>
      <c r="AW39" s="1548" t="s">
        <v>1821</v>
      </c>
      <c r="AX39" s="1547" t="s">
        <v>1822</v>
      </c>
      <c r="AY39" s="1504" t="s">
        <v>1824</v>
      </c>
      <c r="AZ39" s="677"/>
    </row>
    <row r="40" spans="1:52" s="426" customFormat="1" ht="240">
      <c r="A40" s="603"/>
      <c r="B40" s="431" t="str">
        <f t="shared" si="0"/>
        <v>R12-CO2</v>
      </c>
      <c r="C40" s="794" t="s">
        <v>484</v>
      </c>
      <c r="D40" s="794" t="s">
        <v>995</v>
      </c>
      <c r="E40" s="794" t="s">
        <v>984</v>
      </c>
      <c r="F40" s="1539" t="s">
        <v>1816</v>
      </c>
      <c r="G40" s="795" t="s">
        <v>1104</v>
      </c>
      <c r="H40" s="532" t="s">
        <v>1104</v>
      </c>
      <c r="I40" s="532" t="s">
        <v>1497</v>
      </c>
      <c r="J40" s="796">
        <f t="shared" si="40"/>
        <v>15</v>
      </c>
      <c r="K40" s="532" t="s">
        <v>1498</v>
      </c>
      <c r="L40" s="796">
        <f t="shared" si="41"/>
        <v>15</v>
      </c>
      <c r="M40" s="532" t="s">
        <v>1499</v>
      </c>
      <c r="N40" s="796">
        <f t="shared" si="42"/>
        <v>15</v>
      </c>
      <c r="O40" s="532" t="s">
        <v>1500</v>
      </c>
      <c r="P40" s="796">
        <f t="shared" si="32"/>
        <v>15</v>
      </c>
      <c r="Q40" s="532" t="s">
        <v>1501</v>
      </c>
      <c r="R40" s="796">
        <f t="shared" si="33"/>
        <v>15</v>
      </c>
      <c r="S40" s="532" t="s">
        <v>1502</v>
      </c>
      <c r="T40" s="796">
        <f t="shared" si="34"/>
        <v>15</v>
      </c>
      <c r="U40" s="532" t="s">
        <v>1503</v>
      </c>
      <c r="V40" s="796">
        <f t="shared" si="35"/>
        <v>10</v>
      </c>
      <c r="W40" s="796">
        <f t="shared" si="36"/>
        <v>100</v>
      </c>
      <c r="X40" s="796" t="str">
        <f t="shared" si="43"/>
        <v>Fuerte</v>
      </c>
      <c r="Y40" s="796">
        <f t="shared" si="37"/>
        <v>100</v>
      </c>
      <c r="Z40" s="532" t="s">
        <v>1504</v>
      </c>
      <c r="AA40" s="796" t="str">
        <f t="shared" si="44"/>
        <v>Fuerte</v>
      </c>
      <c r="AB40" s="796" t="str">
        <f t="shared" si="45"/>
        <v>Fuerte</v>
      </c>
      <c r="AC40" s="513" t="str">
        <f t="shared" si="46"/>
        <v>No</v>
      </c>
      <c r="AD40" s="796">
        <f t="shared" si="47"/>
        <v>100</v>
      </c>
      <c r="AE40" s="792">
        <f t="shared" si="38"/>
        <v>100</v>
      </c>
      <c r="AF40" s="796" t="str">
        <f t="shared" si="48"/>
        <v>Fuerte</v>
      </c>
      <c r="AG40" s="792">
        <f t="shared" si="49"/>
        <v>2</v>
      </c>
      <c r="AH40" s="792">
        <f t="shared" si="39"/>
        <v>2</v>
      </c>
      <c r="AI40" s="813"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Rara vez</v>
      </c>
      <c r="AJ40" s="572">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2</v>
      </c>
      <c r="AK40" s="796">
        <f t="shared" si="18"/>
        <v>2</v>
      </c>
      <c r="AL40" s="572"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Moderado</v>
      </c>
      <c r="AM40" s="796" t="str">
        <f t="shared" ref="AM40" si="54">IF(OR(AND(AI40="Rara vez",AL40="Insignificante"),AND(AI40="Rara vez",AL40="Menor"),AND(AI40="Improbable",AL40="Menor"),AND(AI40="Improbable",AL40="Insignificante"),AND(AI40="Posible",AL40="Insignificante")),"Zona Baja",IF(OR(AND(AI40="Probable",AL40="Insignificante"),AND(AI40="Posible",AL40="Menor"),AND(AI40="Improbable",AL40="Moderado"),AND(AI40="Rara vez",AL40="Moderado")),"Zona Moderada",IF(OR(AND(AI40="Casi seguro",AL40="Insignificante"),AND(AI40="Casi seguro",AL40="Menor"),AND(AI40="Probable",AL40="Menor"),AND(AI40="Probable",AL40="Moderado"),AND(AI40="Posible",AL40="Moderado"),AND(AI40="Improbable",AL40="Mayor"),AND(AI40="Rara vez",AL40="Mayor")),"Zona Alta",IF(OR(AND(AI40="Casi seguro",AL40="Moderado"),AND(AI40="Casi seguro",AL40="Mayor"),AND(AI40="Casi seguro",AL40="Catastrófico"),AND(AI40="Probable",AL40="Mayor"),AND(AI40="Probable",AL40="Catastrófico"),AND(AI40="Posible",AL40="Mayor"),AND(AI40="Posible",AL40="Catastrófico"),AND(AI40="Improbable",AL40="Catastrófico"),AND(AI40="Rara vez",AL40="Catastrófico")),"Zona Extrema"," "))))</f>
        <v>Zona Moderada</v>
      </c>
      <c r="AN40" s="796" t="str">
        <f t="shared" ref="AN40:AN43" si="55">IF(AM40="Zona Moderada","Reducir riesgo",IF(AM40="Zona Alta","Compartir riesgo",IF(AM40="Zona Extrema","Evitar riesgo"," ")))</f>
        <v>Reducir riesgo</v>
      </c>
      <c r="AO40" s="1541" t="s">
        <v>1817</v>
      </c>
      <c r="AP40" s="1499" t="s">
        <v>1809</v>
      </c>
      <c r="AQ40" s="1488" t="s">
        <v>1810</v>
      </c>
      <c r="AR40" s="1543" t="s">
        <v>454</v>
      </c>
      <c r="AS40" s="1544" t="s">
        <v>1626</v>
      </c>
      <c r="AT40" s="1544" t="s">
        <v>1624</v>
      </c>
      <c r="AU40" s="1497" t="s">
        <v>1604</v>
      </c>
      <c r="AV40" s="1544" t="s">
        <v>1555</v>
      </c>
      <c r="AW40" s="1548" t="s">
        <v>1821</v>
      </c>
      <c r="AX40" s="1547" t="s">
        <v>1822</v>
      </c>
      <c r="AY40" s="1504" t="s">
        <v>1824</v>
      </c>
      <c r="AZ40" s="677"/>
    </row>
    <row r="41" spans="1:52" s="426" customFormat="1" ht="295.5" customHeight="1">
      <c r="B41" s="431" t="str">
        <f t="shared" si="0"/>
        <v>R13-CO1</v>
      </c>
      <c r="C41" s="794" t="s">
        <v>496</v>
      </c>
      <c r="D41" s="442" t="s">
        <v>981</v>
      </c>
      <c r="E41" s="794" t="s">
        <v>980</v>
      </c>
      <c r="F41" s="1525" t="s">
        <v>1828</v>
      </c>
      <c r="G41" s="795" t="s">
        <v>1104</v>
      </c>
      <c r="H41" s="532" t="s">
        <v>1104</v>
      </c>
      <c r="I41" s="532" t="s">
        <v>1497</v>
      </c>
      <c r="J41" s="796">
        <f>IF(I41="Asignado",15,IF(I41="No asignado",0,IF(I41=0,0)))</f>
        <v>15</v>
      </c>
      <c r="K41" s="532" t="s">
        <v>1498</v>
      </c>
      <c r="L41" s="796">
        <f>IF(K41="Adecuado",15,IF(K41="Inadecuado",0,IF(I41=0,0)))</f>
        <v>15</v>
      </c>
      <c r="M41" s="532" t="s">
        <v>1499</v>
      </c>
      <c r="N41" s="796">
        <f>IF(M41="Oportuna",15,IF(M41="Inoportuna",0,IF(I41=0,0)))</f>
        <v>15</v>
      </c>
      <c r="O41" s="532" t="s">
        <v>1500</v>
      </c>
      <c r="P41" s="796">
        <f t="shared" si="32"/>
        <v>15</v>
      </c>
      <c r="Q41" s="532" t="s">
        <v>1501</v>
      </c>
      <c r="R41" s="796">
        <f t="shared" si="33"/>
        <v>15</v>
      </c>
      <c r="S41" s="532" t="s">
        <v>1502</v>
      </c>
      <c r="T41" s="796">
        <f t="shared" si="34"/>
        <v>15</v>
      </c>
      <c r="U41" s="532" t="s">
        <v>1503</v>
      </c>
      <c r="V41" s="796">
        <f t="shared" si="35"/>
        <v>10</v>
      </c>
      <c r="W41" s="796">
        <f t="shared" si="36"/>
        <v>100</v>
      </c>
      <c r="X41" s="796" t="str">
        <f>IF(W41=" "," ",IF(AND(W41&gt;=0,W41&lt;=85),"Débil",IF(AND(W41&gt;=86,W41&lt;=95),"Moderado",IF(AND(W41&gt;=96,W41&lt;=100),"Fuerte"," "))))</f>
        <v>Fuerte</v>
      </c>
      <c r="Y41" s="796">
        <f t="shared" si="37"/>
        <v>100</v>
      </c>
      <c r="Z41" s="532" t="s">
        <v>1504</v>
      </c>
      <c r="AA41" s="796" t="str">
        <f>IF(Z41="Siempre se ejecuta","Fuerte",IF(Z41="Algunas veces se ejecuta","Moderado",IF(Z41="No se ejecuta", "Débil","")))</f>
        <v>Fuerte</v>
      </c>
      <c r="AB41" s="796" t="str">
        <f>IF(AND(X41="Fuerte",AA41="Fuerte"),"Fuerte",IF(AND(X41="Fuerte",AA41="Moderado"),"Moderado",IF(AND(X41="Fuerte",AA41="Débil"),"Débil",IF(AND(X41="Moderado",AA41="Moderado"),"Moderado",IF(AND(X41="Moderado",AA41="Fuerte"),"Moderado",IF(AND(X41="Moderado",AA41="Débil"),"Débil",IF(X41="Débil","Débil"," ")))))))</f>
        <v>Fuerte</v>
      </c>
      <c r="AC41" s="796" t="str">
        <f>IF(AB41="Fuerte","No",IF(AB41="Moderado","Sí",IF(AB41="Débil","Sí","")))</f>
        <v>No</v>
      </c>
      <c r="AD41" s="796">
        <f t="shared" si="47"/>
        <v>100</v>
      </c>
      <c r="AE41" s="792">
        <f t="shared" si="38"/>
        <v>100</v>
      </c>
      <c r="AF41" s="796" t="str">
        <f>IF(AE41=" "," ",IF(AE41=100,"Fuerte",IF(AE41&lt;50,"Débil",IF(AE41&gt;49,"Moderado"," "))))</f>
        <v>Fuerte</v>
      </c>
      <c r="AG41" s="792">
        <f>IF(OR(AND(AF41="Fuerte",G41="No disminuye"),AND(AF41="Moderado",G41="No disminuye")),0,IF(AND(AF41="Fuerte",G41="Directamente"),2,IF(AND(AF41="Moderado",G41="Directamente"),1,0)))</f>
        <v>2</v>
      </c>
      <c r="AH41" s="792">
        <f t="shared" si="39"/>
        <v>2</v>
      </c>
      <c r="AI41" s="813"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Rara vez</v>
      </c>
      <c r="AJ41" s="572">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2</v>
      </c>
      <c r="AK41" s="796">
        <f t="shared" si="18"/>
        <v>2</v>
      </c>
      <c r="AL41" s="572"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Moderado</v>
      </c>
      <c r="AM41" s="796" t="str">
        <f>IF(OR(AND(AI41="Rara vez",AL41="Insignificante"),AND(AI41="Rara vez",AL41="Menor"),AND(AI41="Improbable",AL41="Menor"),AND(AI41="Improbable",AL41="Insignificante"),AND(AI41="Posible",AL41="Insignificante")),"Zona Baja",IF(OR(AND(AI41="Probable",AL41="Insignificante"),AND(AI41="Posible",AL41="Menor"),AND(AI41="Improbable",AL41="Moderado"),AND(AI41="Rara vez",AL41="Moderado")),"Zona Moderada",IF(OR(AND(AI41="Casi seguro",AL41="Insignificante"),AND(AI41="Casi seguro",AL41="Menor"),AND(AI41="Probable",AL41="Menor"),AND(AI41="Probable",AL41="Moderado"),AND(AI41="Posible",AL41="Moderado"),AND(AI41="Improbable",AL41="Mayor"),AND(AI41="Rara vez",AL41="Mayor")),"Zona Alta",IF(OR(AND(AI41="Casi seguro",AL41="Moderado"),AND(AI41="Casi seguro",AL41="Mayor"),AND(AI41="Casi seguro",AL41="Catastrófico"),AND(AI41="Probable",AL41="Mayor"),AND(AI41="Probable",AL41="Catastrófico"),AND(AI41="Posible",AL41="Mayor"),AND(AI41="Posible",AL41="Catastrófico"),AND(AI41="Improbable",AL41="Catastrófico"),AND(AI41="Rara vez",AL41="Catastrófico")),"Zona Extrema"," "))))</f>
        <v>Zona Moderada</v>
      </c>
      <c r="AN41" s="796" t="str">
        <f t="shared" si="55"/>
        <v>Reducir riesgo</v>
      </c>
      <c r="AO41" s="1475" t="s">
        <v>1628</v>
      </c>
      <c r="AP41" s="1476" t="s">
        <v>1829</v>
      </c>
      <c r="AQ41" s="1511" t="s">
        <v>1836</v>
      </c>
      <c r="AR41" s="1473" t="s">
        <v>1630</v>
      </c>
      <c r="AS41" s="1474" t="s">
        <v>1631</v>
      </c>
      <c r="AT41" s="1474" t="s">
        <v>1632</v>
      </c>
      <c r="AU41" s="1473" t="s">
        <v>1629</v>
      </c>
      <c r="AV41" s="1473" t="s">
        <v>535</v>
      </c>
      <c r="AW41" s="1477" t="s">
        <v>1830</v>
      </c>
      <c r="AX41" s="1535" t="s">
        <v>1831</v>
      </c>
      <c r="AY41" s="1535" t="s">
        <v>1832</v>
      </c>
      <c r="AZ41" s="677"/>
    </row>
    <row r="42" spans="1:52" ht="184.5" customHeight="1">
      <c r="B42" s="431" t="str">
        <f t="shared" si="0"/>
        <v>R14-CO1</v>
      </c>
      <c r="C42" s="782" t="s">
        <v>506</v>
      </c>
      <c r="D42" s="782" t="s">
        <v>981</v>
      </c>
      <c r="E42" s="782" t="s">
        <v>980</v>
      </c>
      <c r="F42" s="818" t="s">
        <v>1633</v>
      </c>
      <c r="G42" s="565" t="s">
        <v>1104</v>
      </c>
      <c r="H42" s="540" t="s">
        <v>1104</v>
      </c>
      <c r="I42" s="540" t="s">
        <v>1497</v>
      </c>
      <c r="J42" s="572">
        <f>IF(I42="Asignado",15,IF(I42="No asignado",0,IF(I42=0,0)))</f>
        <v>15</v>
      </c>
      <c r="K42" s="540" t="s">
        <v>1498</v>
      </c>
      <c r="L42" s="572">
        <f>IF(K42="Adecuado",15,IF(K42="Inadecuado",0,IF(I42=0,0)))</f>
        <v>15</v>
      </c>
      <c r="M42" s="540" t="s">
        <v>1499</v>
      </c>
      <c r="N42" s="572">
        <f>IF(M42="Oportuna",15,IF(M42="Inoportuna",0,IF(I42=0,0)))</f>
        <v>15</v>
      </c>
      <c r="O42" s="540" t="s">
        <v>1500</v>
      </c>
      <c r="P42" s="572">
        <f t="shared" si="32"/>
        <v>15</v>
      </c>
      <c r="Q42" s="540" t="s">
        <v>1501</v>
      </c>
      <c r="R42" s="572">
        <f t="shared" si="33"/>
        <v>15</v>
      </c>
      <c r="S42" s="540" t="s">
        <v>1502</v>
      </c>
      <c r="T42" s="572">
        <f t="shared" si="34"/>
        <v>15</v>
      </c>
      <c r="U42" s="540" t="s">
        <v>1503</v>
      </c>
      <c r="V42" s="572">
        <f t="shared" si="35"/>
        <v>10</v>
      </c>
      <c r="W42" s="572">
        <f t="shared" si="36"/>
        <v>100</v>
      </c>
      <c r="X42" s="572" t="str">
        <f>IF(W42=" "," ",IF(AND(W42&gt;=0,W42&lt;=85),"Débil",IF(AND(W42&gt;=86,W42&lt;=95),"Moderado",IF(AND(W42&gt;=96,W42&lt;=100),"Fuerte"," "))))</f>
        <v>Fuerte</v>
      </c>
      <c r="Y42" s="572">
        <f t="shared" si="37"/>
        <v>100</v>
      </c>
      <c r="Z42" s="540" t="s">
        <v>1504</v>
      </c>
      <c r="AA42" s="572" t="str">
        <f>IF(Z42="Siempre se ejecuta","Fuerte",IF(Z42="Algunas veces se ejecuta","Moderado",IF(Z42="No se ejecuta", "Débil","")))</f>
        <v>Fuerte</v>
      </c>
      <c r="AB42" s="572" t="str">
        <f>IF(AND(X42="Fuerte",AA42="Fuerte"),"Fuerte",IF(AND(X42="Fuerte",AA42="Moderado"),"Moderado",IF(AND(X42="Fuerte",AA42="Débil"),"Débil",IF(AND(X42="Moderado",AA42="Moderado"),"Moderado",IF(AND(X42="Moderado",AA42="Fuerte"),"Moderado",IF(AND(X42="Moderado",AA42="Débil"),"Débil",IF(X42="Débil","Débil"," ")))))))</f>
        <v>Fuerte</v>
      </c>
      <c r="AC42" s="572" t="str">
        <f>IF(AB42="Fuerte","No",IF(AB42="Moderado","Sí",IF(AB42="Débil","Sí","")))</f>
        <v>No</v>
      </c>
      <c r="AD42" s="572">
        <f t="shared" si="47"/>
        <v>100</v>
      </c>
      <c r="AE42" s="793">
        <f t="shared" si="38"/>
        <v>100</v>
      </c>
      <c r="AF42" s="572" t="str">
        <f>IF(AE42=" "," ",IF(AE42=100,"Fuerte",IF(AE42&lt;50,"Débil",IF(AE42&gt;49,"Moderado"," "))))</f>
        <v>Fuerte</v>
      </c>
      <c r="AG42" s="792">
        <f t="shared" si="49"/>
        <v>2</v>
      </c>
      <c r="AH42" s="793">
        <f t="shared" si="39"/>
        <v>2</v>
      </c>
      <c r="AI42" s="813"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Improbable</v>
      </c>
      <c r="AJ42" s="572">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2</v>
      </c>
      <c r="AK42" s="572">
        <f t="shared" si="18"/>
        <v>2</v>
      </c>
      <c r="AL42" s="572"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Moderado</v>
      </c>
      <c r="AM42" s="572" t="str">
        <f>IF(OR(AND(AI42="Rara vez",AL42="Insignificante"),AND(AI42="Rara vez",AL42="Menor"),AND(AI42="Improbable",AL42="Menor"),AND(AI42="Improbable",AL42="Insignificante"),AND(AI42="Posible",AL42="Insignificante")),"Zona Baja",IF(OR(AND(AI42="Probable",AL42="Insignificante"),AND(AI42="Posible",AL42="Menor"),AND(AI42="Improbable",AL42="Moderado"),AND(AI42="Rara vez",AL42="Moderado")),"Zona Moderada",IF(OR(AND(AI42="Casi seguro",AL42="Insignificante"),AND(AI42="Casi seguro",AL42="Menor"),AND(AI42="Probable",AL42="Menor"),AND(AI42="Probable",AL42="Moderado"),AND(AI42="Posible",AL42="Moderado"),AND(AI42="Improbable",AL42="Mayor"),AND(AI42="Rara vez",AL42="Mayor")),"Zona Alta",IF(OR(AND(AI42="Casi seguro",AL42="Moderado"),AND(AI42="Casi seguro",AL42="Mayor"),AND(AI42="Casi seguro",AL42="Catastrófico"),AND(AI42="Probable",AL42="Mayor"),AND(AI42="Probable",AL42="Catastrófico"),AND(AI42="Posible",AL42="Mayor"),AND(AI42="Posible",AL42="Catastrófico"),AND(AI42="Improbable",AL42="Catastrófico"),AND(AI42="Rara vez",AL42="Catastrófico")),"Zona Extrema"," "))))</f>
        <v>Zona Moderada</v>
      </c>
      <c r="AN42" s="572" t="str">
        <f t="shared" si="55"/>
        <v>Reducir riesgo</v>
      </c>
      <c r="AO42" s="672" t="s">
        <v>1634</v>
      </c>
      <c r="AP42" s="540" t="s">
        <v>1635</v>
      </c>
      <c r="AQ42" s="540" t="s">
        <v>1837</v>
      </c>
      <c r="AR42" s="540" t="s">
        <v>465</v>
      </c>
      <c r="AS42" s="540" t="s">
        <v>1636</v>
      </c>
      <c r="AT42" s="540" t="s">
        <v>516</v>
      </c>
      <c r="AU42" s="540" t="s">
        <v>1450</v>
      </c>
      <c r="AV42" s="819" t="s">
        <v>1637</v>
      </c>
      <c r="AW42" s="790" t="s">
        <v>1638</v>
      </c>
      <c r="AX42" s="834" t="s">
        <v>1639</v>
      </c>
      <c r="AY42" s="672" t="s">
        <v>1640</v>
      </c>
      <c r="AZ42" s="134"/>
    </row>
    <row r="43" spans="1:52" s="426" customFormat="1" ht="137.25" customHeight="1">
      <c r="B43" s="431" t="str">
        <f t="shared" si="0"/>
        <v>-</v>
      </c>
      <c r="C43" s="390"/>
      <c r="D43" s="519"/>
      <c r="E43" s="519"/>
      <c r="F43" s="515"/>
      <c r="G43" s="514"/>
      <c r="H43" s="520"/>
      <c r="I43" s="520"/>
      <c r="J43" s="521">
        <f>IF(I43="Asignado",15,IF(I43="No asignado",0,IF(I43=0,0)))</f>
        <v>0</v>
      </c>
      <c r="K43" s="520"/>
      <c r="L43" s="521">
        <f>IF(K43="Adecuado",15,IF(K43="Inadecuado",0,IF(I43=0,0)))</f>
        <v>0</v>
      </c>
      <c r="M43" s="520"/>
      <c r="N43" s="521">
        <f>IF(M43="Oportuna",15,IF(M43="Inoportuna",0,IF(I43=0,0)))</f>
        <v>0</v>
      </c>
      <c r="O43" s="520"/>
      <c r="P43" s="521">
        <f t="shared" si="32"/>
        <v>0</v>
      </c>
      <c r="Q43" s="520"/>
      <c r="R43" s="521">
        <f t="shared" si="33"/>
        <v>0</v>
      </c>
      <c r="S43" s="520"/>
      <c r="T43" s="521">
        <f t="shared" si="34"/>
        <v>0</v>
      </c>
      <c r="U43" s="520"/>
      <c r="V43" s="521">
        <f t="shared" si="35"/>
        <v>0</v>
      </c>
      <c r="W43" s="521" t="str">
        <f t="shared" si="36"/>
        <v xml:space="preserve"> </v>
      </c>
      <c r="X43" s="521" t="str">
        <f>IF(W43=" "," ",IF(AND(W43&gt;=0,W43&lt;=85),"Débil",IF(AND(W43&gt;=86,W43&lt;=95),"Moderado",IF(AND(W43&gt;=96,W43&lt;=100),"Fuerte"," "))))</f>
        <v xml:space="preserve"> </v>
      </c>
      <c r="Y43" s="521" t="str">
        <f t="shared" si="37"/>
        <v/>
      </c>
      <c r="Z43" s="520"/>
      <c r="AA43" s="521" t="str">
        <f>IF(Z43="Siempre se ejecuta","Fuerte",IF(Z43="Algunas veces se ejecuta","Moderado",IF(Z43="No se ejecuta", "Débil","")))</f>
        <v/>
      </c>
      <c r="AB43" s="521" t="str">
        <f>IF(AND(X43="Fuerte",AA43="Fuerte"),"Fuerte",IF(AND(X43="Fuerte",AA43="Moderado"),"Moderado",IF(AND(X43="Fuerte",AA43="Débil"),"Débil",IF(AND(X43="Moderado",AA43="Moderado"),"Moderado",IF(AND(X43="Moderado",AA43="Fuerte"),"Moderado",IF(AND(X43="Moderado",AA43="Débil"),"Débil",IF(X43="Débil","Débil"," ")))))))</f>
        <v xml:space="preserve"> </v>
      </c>
      <c r="AC43" s="521" t="str">
        <f>IF(AB43="Fuerte","No",IF(AB43="Moderado","Sí",IF(AB43="Débil","Sí","")))</f>
        <v/>
      </c>
      <c r="AD43" s="378" t="str">
        <f t="shared" si="47"/>
        <v xml:space="preserve"> </v>
      </c>
      <c r="AE43" s="394" t="str">
        <f t="shared" si="38"/>
        <v xml:space="preserve"> </v>
      </c>
      <c r="AF43" s="521" t="str">
        <f>IF(AE43=" "," ",IF(AE43=100,"Fuerte",IF(AE43&lt;50,"Débil",IF(AE43&gt;49,"Moderado"," "))))</f>
        <v xml:space="preserve"> </v>
      </c>
      <c r="AG43" s="534"/>
      <c r="AH43" s="394" t="str">
        <f t="shared" si="39"/>
        <v xml:space="preserve"> </v>
      </c>
      <c r="AI43" s="57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575"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344" t="str">
        <f t="shared" si="18"/>
        <v xml:space="preserve"> </v>
      </c>
      <c r="AL43" s="575"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521" t="str">
        <f>IF(OR(AND(AI43="Rara vez",AL43="Insignificante"),AND(AI43="Rara vez",AL43="Menor"),AND(AI43="Improbable",AL43="Menor"),AND(AI43="Improbable",AL43="Insignificante"),AND(AI43="Posible",AL43="Insignificante")),"Zona Baja",IF(OR(AND(AI43="Probable",AL43="Insignificante"),AND(AI43="Posible",AL43="Menor"),AND(AI43="Improbable",AL43="Moderado"),AND(AI43="Rara vez",AL43="Moderado")),"Zona Moderada",IF(OR(AND(AI43="Casi seguro",AL43="Insignificante"),AND(AI43="Casi seguro",AL43="Menor"),AND(AI43="Probable",AL43="Menor"),AND(AI43="Probable",AL43="Moderado"),AND(AI43="Posible",AL43="Moderado"),AND(AI43="Improbable",AL43="Mayor"),AND(AI43="Rara vez",AL43="Mayor")),"Zona Alta",IF(OR(AND(AI43="Casi seguro",AL43="Moderado"),AND(AI43="Casi seguro",AL43="Mayor"),AND(AI43="Casi seguro",AL43="Catastrófico"),AND(AI43="Probable",AL43="Mayor"),AND(AI43="Probable",AL43="Catastrófico"),AND(AI43="Posible",AL43="Mayor"),AND(AI43="Posible",AL43="Catastrófico"),AND(AI43="Improbable",AL43="Catastrófico"),AND(AI43="Rara vez",AL43="Catastrófico")),"Zona Extrema"," "))))</f>
        <v xml:space="preserve"> </v>
      </c>
      <c r="AN43" s="378" t="str">
        <f t="shared" si="55"/>
        <v xml:space="preserve"> </v>
      </c>
      <c r="AO43" s="516"/>
      <c r="AP43" s="385"/>
      <c r="AQ43" s="385"/>
      <c r="AR43" s="385"/>
      <c r="AS43" s="385"/>
      <c r="AT43" s="385"/>
      <c r="AU43" s="385"/>
      <c r="AV43" s="517"/>
      <c r="AW43" s="518"/>
      <c r="AX43" s="392"/>
      <c r="AY43" s="427"/>
      <c r="AZ43" s="392"/>
    </row>
    <row r="44" spans="1:52" ht="51.75" customHeight="1">
      <c r="B44" s="431" t="str">
        <f t="shared" si="0"/>
        <v>-</v>
      </c>
      <c r="C44" s="384"/>
      <c r="D44" s="384"/>
      <c r="E44" s="390"/>
      <c r="F44" s="397"/>
      <c r="G44" s="398"/>
      <c r="H44" s="385"/>
      <c r="I44" s="385"/>
      <c r="J44" s="344"/>
      <c r="K44" s="385"/>
      <c r="L44" s="344"/>
      <c r="M44" s="385"/>
      <c r="N44" s="344"/>
      <c r="O44" s="385"/>
      <c r="P44" s="344"/>
      <c r="Q44" s="385"/>
      <c r="R44" s="344"/>
      <c r="S44" s="385"/>
      <c r="T44" s="344"/>
      <c r="U44" s="385"/>
      <c r="V44" s="344"/>
      <c r="W44" s="344"/>
      <c r="X44" s="345"/>
      <c r="Y44" s="344"/>
      <c r="Z44" s="385"/>
      <c r="AA44" s="345"/>
      <c r="AB44" s="345"/>
      <c r="AC44" s="345"/>
      <c r="AD44" s="344"/>
      <c r="AE44" s="391"/>
      <c r="AF44" s="345"/>
      <c r="AG44" s="599"/>
      <c r="AH44" s="346"/>
      <c r="AI44" s="57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575"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344"/>
      <c r="AL44" s="575"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345"/>
      <c r="AN44" s="345"/>
      <c r="AO44" s="387"/>
      <c r="AP44" s="386"/>
      <c r="AQ44" s="385"/>
      <c r="AR44" s="388"/>
      <c r="AS44" s="388"/>
      <c r="AT44" s="388"/>
      <c r="AU44" s="388"/>
      <c r="AV44" s="388"/>
      <c r="AW44" s="389"/>
      <c r="AX44" s="399"/>
      <c r="AY44" s="348"/>
      <c r="AZ44" s="400"/>
    </row>
    <row r="45" spans="1:52" ht="45" customHeight="1">
      <c r="B45" s="431"/>
      <c r="C45" s="393"/>
      <c r="D45" s="376"/>
      <c r="E45" s="393"/>
      <c r="F45" s="381"/>
      <c r="G45" s="382"/>
      <c r="H45" s="377"/>
      <c r="I45" s="377"/>
      <c r="J45" s="344"/>
      <c r="K45" s="377"/>
      <c r="L45" s="344"/>
      <c r="M45" s="377"/>
      <c r="N45" s="344"/>
      <c r="O45" s="377"/>
      <c r="P45" s="344"/>
      <c r="Q45" s="377"/>
      <c r="R45" s="344"/>
      <c r="S45" s="377"/>
      <c r="T45" s="344"/>
      <c r="U45" s="377"/>
      <c r="V45" s="344"/>
      <c r="W45" s="378"/>
      <c r="X45" s="345"/>
      <c r="Y45" s="378"/>
      <c r="Z45" s="377"/>
      <c r="AA45" s="345"/>
      <c r="AB45" s="345"/>
      <c r="AC45" s="379"/>
      <c r="AD45" s="378"/>
      <c r="AE45" s="395"/>
      <c r="AF45" s="345"/>
      <c r="AG45" s="534"/>
      <c r="AH45" s="394"/>
      <c r="AI45" s="57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575"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378"/>
      <c r="AL45" s="575"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345"/>
      <c r="AN45" s="379"/>
      <c r="AO45" s="396"/>
      <c r="AP45" s="347"/>
      <c r="AQ45" s="377"/>
      <c r="AR45" s="401"/>
      <c r="AS45" s="401"/>
      <c r="AT45" s="401"/>
      <c r="AU45" s="401"/>
      <c r="AV45" s="401"/>
      <c r="AW45" s="411"/>
      <c r="AX45" s="399"/>
      <c r="AY45" s="348"/>
      <c r="AZ45" s="400"/>
    </row>
    <row r="46" spans="1:52" ht="45" customHeight="1">
      <c r="B46" s="431"/>
      <c r="C46" s="376"/>
      <c r="D46" s="376"/>
      <c r="E46" s="393"/>
      <c r="F46" s="381"/>
      <c r="G46" s="382"/>
      <c r="H46" s="377"/>
      <c r="I46" s="377"/>
      <c r="J46" s="344"/>
      <c r="K46" s="377"/>
      <c r="L46" s="344"/>
      <c r="M46" s="377"/>
      <c r="N46" s="344"/>
      <c r="O46" s="377"/>
      <c r="P46" s="344"/>
      <c r="Q46" s="377"/>
      <c r="R46" s="344"/>
      <c r="S46" s="377"/>
      <c r="T46" s="344"/>
      <c r="U46" s="377"/>
      <c r="V46" s="344"/>
      <c r="W46" s="378"/>
      <c r="X46" s="345"/>
      <c r="Y46" s="378"/>
      <c r="Z46" s="377"/>
      <c r="AA46" s="345"/>
      <c r="AB46" s="345"/>
      <c r="AC46" s="379"/>
      <c r="AD46" s="378"/>
      <c r="AE46" s="395"/>
      <c r="AF46" s="345"/>
      <c r="AG46" s="534"/>
      <c r="AH46" s="394"/>
      <c r="AI46" s="57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575"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378"/>
      <c r="AL46" s="575"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345"/>
      <c r="AN46" s="379"/>
      <c r="AO46" s="396"/>
      <c r="AP46" s="347"/>
      <c r="AQ46" s="377"/>
      <c r="AR46" s="347"/>
      <c r="AS46" s="347"/>
      <c r="AT46" s="347"/>
      <c r="AU46" s="347"/>
      <c r="AV46" s="347"/>
      <c r="AW46" s="411"/>
      <c r="AX46" s="399"/>
      <c r="AY46" s="348"/>
      <c r="AZ46" s="400"/>
    </row>
    <row r="47" spans="1:52" ht="45" customHeight="1">
      <c r="B47" s="431"/>
      <c r="C47" s="147"/>
      <c r="D47" s="135"/>
      <c r="E47" s="136"/>
      <c r="F47" s="133"/>
      <c r="G47" s="32"/>
      <c r="H47" s="21"/>
      <c r="I47" s="17"/>
      <c r="J47" s="340"/>
      <c r="K47" s="17"/>
      <c r="L47" s="340"/>
      <c r="M47" s="17"/>
      <c r="N47" s="340"/>
      <c r="O47" s="17"/>
      <c r="P47" s="340"/>
      <c r="Q47" s="17"/>
      <c r="R47" s="340"/>
      <c r="S47" s="17"/>
      <c r="T47" s="340"/>
      <c r="U47" s="17"/>
      <c r="V47" s="340"/>
      <c r="W47" s="18"/>
      <c r="X47" s="341"/>
      <c r="Y47" s="18"/>
      <c r="Z47" s="21"/>
      <c r="AA47" s="341"/>
      <c r="AB47" s="341"/>
      <c r="AC47" s="20"/>
      <c r="AD47" s="18"/>
      <c r="AE47" s="109"/>
      <c r="AF47" s="341"/>
      <c r="AG47" s="534"/>
      <c r="AH47" s="42" t="s">
        <v>1641</v>
      </c>
      <c r="AI47" s="57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575"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c r="AL47" s="575"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341"/>
      <c r="AN47" s="20"/>
      <c r="AO47" s="148"/>
      <c r="AP47" s="19"/>
      <c r="AQ47" s="21"/>
      <c r="AR47" s="19"/>
      <c r="AS47" s="19"/>
      <c r="AT47" s="19"/>
      <c r="AU47" s="19"/>
      <c r="AV47" s="19"/>
      <c r="AW47" s="412"/>
      <c r="AX47" s="349"/>
      <c r="AY47" s="134"/>
      <c r="AZ47" s="66"/>
    </row>
    <row r="48" spans="1:52" ht="45" customHeight="1">
      <c r="B48" s="431"/>
      <c r="C48" s="350"/>
      <c r="D48" s="135"/>
      <c r="E48" s="136"/>
      <c r="F48" s="133"/>
      <c r="G48" s="32"/>
      <c r="H48" s="21"/>
      <c r="I48" s="17"/>
      <c r="J48" s="340"/>
      <c r="K48" s="17"/>
      <c r="L48" s="340"/>
      <c r="M48" s="17"/>
      <c r="N48" s="340"/>
      <c r="O48" s="17"/>
      <c r="P48" s="340"/>
      <c r="Q48" s="17"/>
      <c r="R48" s="340"/>
      <c r="S48" s="17"/>
      <c r="T48" s="340"/>
      <c r="U48" s="17"/>
      <c r="V48" s="340"/>
      <c r="W48" s="18"/>
      <c r="X48" s="341"/>
      <c r="Y48" s="18"/>
      <c r="Z48" s="21"/>
      <c r="AA48" s="341"/>
      <c r="AB48" s="341"/>
      <c r="AC48" s="20"/>
      <c r="AD48" s="18"/>
      <c r="AE48" s="109"/>
      <c r="AF48" s="341"/>
      <c r="AG48" s="534"/>
      <c r="AH48" s="42"/>
      <c r="AI48" s="57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575"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c r="AL48" s="575"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341"/>
      <c r="AN48" s="20"/>
      <c r="AO48" s="343"/>
      <c r="AP48" s="21"/>
      <c r="AQ48" s="21"/>
      <c r="AR48" s="21"/>
      <c r="AS48" s="21"/>
      <c r="AT48" s="21"/>
      <c r="AU48" s="21"/>
      <c r="AV48" s="21"/>
      <c r="AW48" s="413"/>
      <c r="AX48" s="349"/>
      <c r="AY48" s="134"/>
      <c r="AZ48" s="66"/>
    </row>
    <row r="49" spans="2:52" ht="45" customHeight="1">
      <c r="B49" s="431"/>
      <c r="C49" s="147"/>
      <c r="D49" s="135"/>
      <c r="E49" s="136"/>
      <c r="F49" s="133"/>
      <c r="G49" s="32"/>
      <c r="H49" s="21"/>
      <c r="I49" s="17"/>
      <c r="J49" s="340"/>
      <c r="K49" s="17"/>
      <c r="L49" s="340"/>
      <c r="M49" s="17"/>
      <c r="N49" s="340"/>
      <c r="O49" s="17"/>
      <c r="P49" s="340"/>
      <c r="Q49" s="17"/>
      <c r="R49" s="340"/>
      <c r="S49" s="17"/>
      <c r="T49" s="340"/>
      <c r="U49" s="17"/>
      <c r="V49" s="340"/>
      <c r="W49" s="18"/>
      <c r="X49" s="341"/>
      <c r="Y49" s="18"/>
      <c r="Z49" s="21"/>
      <c r="AA49" s="341"/>
      <c r="AB49" s="341"/>
      <c r="AC49" s="20"/>
      <c r="AD49" s="18"/>
      <c r="AE49" s="109"/>
      <c r="AF49" s="341"/>
      <c r="AG49" s="534"/>
      <c r="AH49" s="42"/>
      <c r="AI49" s="57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575"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c r="AL49" s="575"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341"/>
      <c r="AN49" s="20"/>
      <c r="AO49" s="343"/>
      <c r="AP49" s="21"/>
      <c r="AQ49" s="21"/>
      <c r="AR49" s="21"/>
      <c r="AS49" s="21"/>
      <c r="AT49" s="21"/>
      <c r="AU49" s="21"/>
      <c r="AV49" s="21"/>
      <c r="AW49" s="413"/>
      <c r="AX49" s="349"/>
      <c r="AY49" s="134"/>
      <c r="AZ49" s="66"/>
    </row>
    <row r="50" spans="2:52" ht="57.75" customHeight="1">
      <c r="B50" s="431"/>
      <c r="C50" s="350"/>
      <c r="D50" s="135"/>
      <c r="E50" s="136"/>
      <c r="F50" s="133"/>
      <c r="G50" s="111"/>
      <c r="H50" s="21"/>
      <c r="I50" s="17"/>
      <c r="J50" s="340"/>
      <c r="K50" s="17"/>
      <c r="L50" s="340"/>
      <c r="M50" s="17"/>
      <c r="N50" s="340"/>
      <c r="O50" s="17"/>
      <c r="P50" s="340"/>
      <c r="Q50" s="17"/>
      <c r="R50" s="340"/>
      <c r="S50" s="17"/>
      <c r="T50" s="340"/>
      <c r="U50" s="17"/>
      <c r="V50" s="340"/>
      <c r="W50" s="18"/>
      <c r="X50" s="341"/>
      <c r="Y50" s="18"/>
      <c r="Z50" s="21"/>
      <c r="AA50" s="341"/>
      <c r="AB50" s="341"/>
      <c r="AC50" s="20"/>
      <c r="AD50" s="18"/>
      <c r="AE50" s="109"/>
      <c r="AF50" s="341"/>
      <c r="AG50" s="534"/>
      <c r="AH50" s="42"/>
      <c r="AI50" s="57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575"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c r="AL50" s="575"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341"/>
      <c r="AN50" s="20"/>
      <c r="AO50" s="134"/>
      <c r="AP50" s="21"/>
      <c r="AQ50" s="21"/>
      <c r="AR50" s="21"/>
      <c r="AS50" s="21"/>
      <c r="AT50" s="21"/>
      <c r="AU50" s="21"/>
      <c r="AV50" s="21"/>
      <c r="AW50" s="413"/>
      <c r="AX50" s="349"/>
      <c r="AY50" s="134"/>
      <c r="AZ50" s="66"/>
    </row>
    <row r="51" spans="2:52" ht="57.75" customHeight="1">
      <c r="B51" s="431"/>
      <c r="C51" s="147"/>
      <c r="D51" s="135"/>
      <c r="E51" s="136"/>
      <c r="F51" s="133"/>
      <c r="G51" s="111"/>
      <c r="H51" s="21"/>
      <c r="I51" s="17"/>
      <c r="J51" s="340"/>
      <c r="K51" s="17"/>
      <c r="L51" s="340"/>
      <c r="M51" s="17"/>
      <c r="N51" s="340"/>
      <c r="O51" s="17"/>
      <c r="P51" s="340"/>
      <c r="Q51" s="17"/>
      <c r="R51" s="340"/>
      <c r="S51" s="17"/>
      <c r="T51" s="340"/>
      <c r="U51" s="17"/>
      <c r="V51" s="340"/>
      <c r="W51" s="18"/>
      <c r="X51" s="341"/>
      <c r="Y51" s="18"/>
      <c r="Z51" s="21"/>
      <c r="AA51" s="341"/>
      <c r="AB51" s="341"/>
      <c r="AC51" s="20"/>
      <c r="AD51" s="18"/>
      <c r="AE51" s="109"/>
      <c r="AF51" s="341"/>
      <c r="AG51" s="534"/>
      <c r="AH51" s="42"/>
      <c r="AI51" s="57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575"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c r="AL51" s="575"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341"/>
      <c r="AN51" s="20"/>
      <c r="AO51" s="343"/>
      <c r="AP51" s="21"/>
      <c r="AQ51" s="21"/>
      <c r="AR51" s="21"/>
      <c r="AS51" s="21"/>
      <c r="AT51" s="21"/>
      <c r="AU51" s="21"/>
      <c r="AV51" s="21"/>
      <c r="AW51" s="413"/>
      <c r="AX51" s="349"/>
      <c r="AY51" s="134"/>
      <c r="AZ51" s="66"/>
    </row>
    <row r="52" spans="2:52" ht="57.75" customHeight="1">
      <c r="B52" s="431"/>
      <c r="C52" s="350"/>
      <c r="D52" s="135"/>
      <c r="E52" s="136"/>
      <c r="F52" s="133"/>
      <c r="G52" s="111"/>
      <c r="H52" s="21"/>
      <c r="I52" s="17"/>
      <c r="J52" s="340"/>
      <c r="K52" s="17"/>
      <c r="L52" s="340"/>
      <c r="M52" s="17"/>
      <c r="N52" s="340"/>
      <c r="O52" s="17"/>
      <c r="P52" s="340"/>
      <c r="Q52" s="17"/>
      <c r="R52" s="340"/>
      <c r="S52" s="17"/>
      <c r="T52" s="340"/>
      <c r="U52" s="17"/>
      <c r="V52" s="340"/>
      <c r="W52" s="18"/>
      <c r="X52" s="341"/>
      <c r="Y52" s="18"/>
      <c r="Z52" s="21"/>
      <c r="AA52" s="341"/>
      <c r="AB52" s="341"/>
      <c r="AC52" s="20"/>
      <c r="AD52" s="18"/>
      <c r="AE52" s="109"/>
      <c r="AF52" s="341"/>
      <c r="AG52" s="534"/>
      <c r="AH52" s="42"/>
      <c r="AI52" s="57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575"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c r="AL52" s="575"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341"/>
      <c r="AN52" s="20"/>
      <c r="AO52" s="343"/>
      <c r="AP52" s="21"/>
      <c r="AQ52" s="21"/>
      <c r="AR52" s="21"/>
      <c r="AS52" s="21"/>
      <c r="AT52" s="21"/>
      <c r="AU52" s="21"/>
      <c r="AV52" s="21"/>
      <c r="AW52" s="413"/>
      <c r="AX52" s="349"/>
      <c r="AY52" s="134"/>
      <c r="AZ52" s="66"/>
    </row>
    <row r="53" spans="2:52" ht="57.75" customHeight="1">
      <c r="B53" s="431"/>
      <c r="C53" s="147"/>
      <c r="D53" s="135"/>
      <c r="E53" s="136"/>
      <c r="F53" s="133"/>
      <c r="G53" s="111"/>
      <c r="H53" s="21"/>
      <c r="I53" s="17"/>
      <c r="J53" s="340"/>
      <c r="K53" s="17"/>
      <c r="L53" s="340"/>
      <c r="M53" s="17"/>
      <c r="N53" s="340"/>
      <c r="O53" s="17"/>
      <c r="P53" s="340"/>
      <c r="Q53" s="17"/>
      <c r="R53" s="340"/>
      <c r="S53" s="17"/>
      <c r="T53" s="340"/>
      <c r="U53" s="17"/>
      <c r="V53" s="340"/>
      <c r="W53" s="18"/>
      <c r="X53" s="341"/>
      <c r="Y53" s="18"/>
      <c r="Z53" s="21"/>
      <c r="AA53" s="341"/>
      <c r="AB53" s="341"/>
      <c r="AC53" s="20"/>
      <c r="AD53" s="18"/>
      <c r="AE53" s="109"/>
      <c r="AF53" s="341"/>
      <c r="AG53" s="534"/>
      <c r="AH53" s="42"/>
      <c r="AI53" s="57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575"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c r="AL53" s="575"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341"/>
      <c r="AN53" s="20"/>
      <c r="AO53" s="343"/>
      <c r="AP53" s="21"/>
      <c r="AQ53" s="21"/>
      <c r="AR53" s="21"/>
      <c r="AS53" s="21"/>
      <c r="AT53" s="21"/>
      <c r="AU53" s="21"/>
      <c r="AV53" s="21"/>
      <c r="AW53" s="413"/>
      <c r="AX53" s="349"/>
      <c r="AY53" s="134"/>
      <c r="AZ53" s="66"/>
    </row>
    <row r="54" spans="2:52" ht="57.75" customHeight="1">
      <c r="B54" s="431"/>
      <c r="C54" s="350"/>
      <c r="D54" s="22"/>
      <c r="E54" s="21"/>
      <c r="F54" s="133"/>
      <c r="G54" s="111"/>
      <c r="H54" s="21"/>
      <c r="I54" s="17"/>
      <c r="J54" s="340"/>
      <c r="K54" s="17"/>
      <c r="L54" s="340"/>
      <c r="M54" s="17"/>
      <c r="N54" s="340"/>
      <c r="O54" s="17"/>
      <c r="P54" s="340"/>
      <c r="Q54" s="17"/>
      <c r="R54" s="340"/>
      <c r="S54" s="17"/>
      <c r="T54" s="340"/>
      <c r="U54" s="17"/>
      <c r="V54" s="340"/>
      <c r="W54" s="18"/>
      <c r="X54" s="341"/>
      <c r="Y54" s="18"/>
      <c r="Z54" s="21"/>
      <c r="AA54" s="341"/>
      <c r="AB54" s="341"/>
      <c r="AC54" s="20"/>
      <c r="AD54" s="18"/>
      <c r="AE54" s="109"/>
      <c r="AF54" s="341"/>
      <c r="AG54" s="534"/>
      <c r="AH54" s="42"/>
      <c r="AI54" s="57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575"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c r="AL54" s="575"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341"/>
      <c r="AN54" s="20"/>
      <c r="AO54" s="343"/>
      <c r="AP54" s="21"/>
      <c r="AQ54" s="21"/>
      <c r="AR54" s="21"/>
      <c r="AS54" s="21"/>
      <c r="AT54" s="21"/>
      <c r="AU54" s="21"/>
      <c r="AV54" s="21"/>
      <c r="AW54" s="413"/>
      <c r="AX54" s="349"/>
      <c r="AY54" s="134"/>
      <c r="AZ54" s="66"/>
    </row>
    <row r="55" spans="2:52" ht="57.75" customHeight="1">
      <c r="B55" s="431"/>
      <c r="C55" s="147"/>
      <c r="D55" s="22"/>
      <c r="E55" s="21"/>
      <c r="F55" s="133"/>
      <c r="G55" s="111"/>
      <c r="H55" s="21"/>
      <c r="I55" s="17"/>
      <c r="J55" s="340"/>
      <c r="K55" s="17"/>
      <c r="L55" s="340"/>
      <c r="M55" s="17"/>
      <c r="N55" s="340"/>
      <c r="O55" s="17"/>
      <c r="P55" s="340"/>
      <c r="Q55" s="17"/>
      <c r="R55" s="340"/>
      <c r="S55" s="17"/>
      <c r="T55" s="340"/>
      <c r="U55" s="17"/>
      <c r="V55" s="340"/>
      <c r="W55" s="18"/>
      <c r="X55" s="341"/>
      <c r="Y55" s="18"/>
      <c r="Z55" s="21"/>
      <c r="AA55" s="341"/>
      <c r="AB55" s="341"/>
      <c r="AC55" s="20"/>
      <c r="AD55" s="18"/>
      <c r="AE55" s="109"/>
      <c r="AF55" s="341"/>
      <c r="AG55" s="534"/>
      <c r="AH55" s="42"/>
      <c r="AI55" s="57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575"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c r="AL55" s="575"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341"/>
      <c r="AN55" s="20"/>
      <c r="AO55" s="343"/>
      <c r="AP55" s="21"/>
      <c r="AQ55" s="21"/>
      <c r="AR55" s="21"/>
      <c r="AS55" s="21"/>
      <c r="AT55" s="21"/>
      <c r="AU55" s="21"/>
      <c r="AV55" s="21"/>
      <c r="AW55" s="413"/>
      <c r="AX55" s="349"/>
      <c r="AY55" s="134"/>
      <c r="AZ55" s="66"/>
    </row>
    <row r="56" spans="2:52" ht="57.75" customHeight="1">
      <c r="B56" s="431"/>
      <c r="C56" s="350"/>
      <c r="D56" s="22"/>
      <c r="E56" s="21"/>
      <c r="F56" s="133"/>
      <c r="G56" s="111"/>
      <c r="H56" s="21"/>
      <c r="I56" s="17"/>
      <c r="J56" s="340"/>
      <c r="K56" s="17"/>
      <c r="L56" s="340"/>
      <c r="M56" s="17"/>
      <c r="N56" s="340"/>
      <c r="O56" s="17"/>
      <c r="P56" s="340"/>
      <c r="Q56" s="17"/>
      <c r="R56" s="340"/>
      <c r="S56" s="17"/>
      <c r="T56" s="340"/>
      <c r="U56" s="17"/>
      <c r="V56" s="340"/>
      <c r="W56" s="18"/>
      <c r="X56" s="341"/>
      <c r="Y56" s="18"/>
      <c r="Z56" s="21"/>
      <c r="AA56" s="341"/>
      <c r="AB56" s="341"/>
      <c r="AC56" s="20"/>
      <c r="AD56" s="18"/>
      <c r="AE56" s="109"/>
      <c r="AF56" s="341"/>
      <c r="AG56" s="534"/>
      <c r="AH56" s="42"/>
      <c r="AI56" s="57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575"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c r="AL56" s="575"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341"/>
      <c r="AN56" s="20"/>
      <c r="AO56" s="343"/>
      <c r="AP56" s="21"/>
      <c r="AQ56" s="21"/>
      <c r="AR56" s="21"/>
      <c r="AS56" s="21"/>
      <c r="AT56" s="21"/>
      <c r="AU56" s="21"/>
      <c r="AV56" s="21"/>
      <c r="AW56" s="413"/>
      <c r="AX56" s="349"/>
      <c r="AY56" s="66"/>
      <c r="AZ56" s="66"/>
    </row>
    <row r="57" spans="2:52" ht="57.75" customHeight="1">
      <c r="B57" s="431"/>
      <c r="C57" s="147"/>
      <c r="D57" s="22"/>
      <c r="E57" s="21"/>
      <c r="F57" s="133"/>
      <c r="G57" s="111"/>
      <c r="H57" s="21"/>
      <c r="I57" s="17"/>
      <c r="J57" s="340"/>
      <c r="K57" s="17"/>
      <c r="L57" s="340"/>
      <c r="M57" s="17"/>
      <c r="N57" s="340"/>
      <c r="O57" s="17"/>
      <c r="P57" s="340"/>
      <c r="Q57" s="17"/>
      <c r="R57" s="340"/>
      <c r="S57" s="17"/>
      <c r="T57" s="340"/>
      <c r="U57" s="17"/>
      <c r="V57" s="340"/>
      <c r="W57" s="18"/>
      <c r="X57" s="341"/>
      <c r="Y57" s="18"/>
      <c r="Z57" s="21"/>
      <c r="AA57" s="341"/>
      <c r="AB57" s="341"/>
      <c r="AC57" s="20"/>
      <c r="AD57" s="18"/>
      <c r="AE57" s="109"/>
      <c r="AF57" s="341"/>
      <c r="AG57" s="534"/>
      <c r="AH57" s="42"/>
      <c r="AI57" s="57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575"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c r="AL57" s="575"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341"/>
      <c r="AN57" s="20"/>
      <c r="AO57" s="343"/>
      <c r="AP57" s="21"/>
      <c r="AQ57" s="21"/>
      <c r="AR57" s="21"/>
      <c r="AS57" s="21"/>
      <c r="AT57" s="21"/>
      <c r="AU57" s="21"/>
      <c r="AV57" s="21"/>
      <c r="AW57" s="413"/>
      <c r="AX57" s="349"/>
      <c r="AY57" s="66"/>
      <c r="AZ57" s="66"/>
    </row>
    <row r="58" spans="2:52" ht="57.75" customHeight="1">
      <c r="B58" s="431"/>
      <c r="C58" s="350"/>
      <c r="D58" s="22"/>
      <c r="E58" s="21"/>
      <c r="F58" s="133"/>
      <c r="G58" s="111"/>
      <c r="H58" s="21"/>
      <c r="I58" s="17"/>
      <c r="J58" s="340"/>
      <c r="K58" s="17"/>
      <c r="L58" s="340"/>
      <c r="M58" s="17"/>
      <c r="N58" s="340"/>
      <c r="O58" s="17"/>
      <c r="P58" s="340"/>
      <c r="Q58" s="17"/>
      <c r="R58" s="340"/>
      <c r="S58" s="17"/>
      <c r="T58" s="340"/>
      <c r="U58" s="17"/>
      <c r="V58" s="340"/>
      <c r="W58" s="18"/>
      <c r="X58" s="341"/>
      <c r="Y58" s="18"/>
      <c r="Z58" s="21"/>
      <c r="AA58" s="341"/>
      <c r="AB58" s="341"/>
      <c r="AC58" s="20"/>
      <c r="AD58" s="18"/>
      <c r="AE58" s="109"/>
      <c r="AF58" s="341"/>
      <c r="AG58" s="534"/>
      <c r="AH58" s="42"/>
      <c r="AI58" s="57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575"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c r="AL58" s="575"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341"/>
      <c r="AN58" s="20"/>
      <c r="AO58" s="343"/>
      <c r="AP58" s="21"/>
      <c r="AQ58" s="21"/>
      <c r="AR58" s="21"/>
      <c r="AS58" s="21"/>
      <c r="AT58" s="21"/>
      <c r="AU58" s="21"/>
      <c r="AV58" s="21"/>
      <c r="AW58" s="413"/>
      <c r="AX58" s="349"/>
      <c r="AY58" s="66"/>
      <c r="AZ58" s="66"/>
    </row>
    <row r="59" spans="2:52" ht="57.75" customHeight="1">
      <c r="B59" s="431"/>
      <c r="C59" s="147"/>
      <c r="D59" s="22"/>
      <c r="E59" s="21"/>
      <c r="F59" s="133"/>
      <c r="G59" s="111"/>
      <c r="H59" s="21"/>
      <c r="I59" s="17"/>
      <c r="J59" s="340"/>
      <c r="K59" s="17"/>
      <c r="L59" s="340"/>
      <c r="M59" s="17"/>
      <c r="N59" s="340"/>
      <c r="O59" s="17"/>
      <c r="P59" s="340"/>
      <c r="Q59" s="17"/>
      <c r="R59" s="340"/>
      <c r="S59" s="17"/>
      <c r="T59" s="340"/>
      <c r="U59" s="17"/>
      <c r="V59" s="340"/>
      <c r="W59" s="18"/>
      <c r="X59" s="341"/>
      <c r="Y59" s="18"/>
      <c r="Z59" s="21"/>
      <c r="AA59" s="341"/>
      <c r="AB59" s="341"/>
      <c r="AC59" s="20"/>
      <c r="AD59" s="18"/>
      <c r="AE59" s="109"/>
      <c r="AF59" s="341"/>
      <c r="AG59" s="534"/>
      <c r="AH59" s="42"/>
      <c r="AI59" s="57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575"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c r="AL59" s="575"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341"/>
      <c r="AN59" s="20"/>
      <c r="AO59" s="343"/>
      <c r="AP59" s="21"/>
      <c r="AQ59" s="21"/>
      <c r="AR59" s="21"/>
      <c r="AS59" s="21"/>
      <c r="AT59" s="21"/>
      <c r="AU59" s="21"/>
      <c r="AV59" s="21"/>
      <c r="AW59" s="413"/>
      <c r="AX59" s="349"/>
      <c r="AY59" s="66"/>
      <c r="AZ59" s="66"/>
    </row>
    <row r="60" spans="2:52" ht="57.75" customHeight="1">
      <c r="B60" s="431"/>
      <c r="C60" s="350"/>
      <c r="D60" s="22"/>
      <c r="E60" s="21"/>
      <c r="F60" s="133"/>
      <c r="G60" s="111"/>
      <c r="H60" s="21"/>
      <c r="I60" s="17"/>
      <c r="J60" s="340"/>
      <c r="K60" s="17"/>
      <c r="L60" s="340"/>
      <c r="M60" s="17"/>
      <c r="N60" s="340"/>
      <c r="O60" s="17"/>
      <c r="P60" s="340"/>
      <c r="Q60" s="17"/>
      <c r="R60" s="340"/>
      <c r="S60" s="17"/>
      <c r="T60" s="340"/>
      <c r="U60" s="17"/>
      <c r="V60" s="340"/>
      <c r="W60" s="18"/>
      <c r="X60" s="341"/>
      <c r="Y60" s="18"/>
      <c r="Z60" s="21"/>
      <c r="AA60" s="341"/>
      <c r="AB60" s="341"/>
      <c r="AC60" s="20"/>
      <c r="AD60" s="18"/>
      <c r="AE60" s="109"/>
      <c r="AF60" s="341"/>
      <c r="AG60" s="534"/>
      <c r="AH60" s="42"/>
      <c r="AI60" s="57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575"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c r="AL60" s="575"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341"/>
      <c r="AN60" s="20"/>
      <c r="AO60" s="343"/>
      <c r="AP60" s="21"/>
      <c r="AQ60" s="21"/>
      <c r="AR60" s="21"/>
      <c r="AS60" s="21"/>
      <c r="AT60" s="21"/>
      <c r="AU60" s="21"/>
      <c r="AV60" s="21"/>
      <c r="AW60" s="413"/>
      <c r="AX60" s="349"/>
      <c r="AY60" s="66"/>
      <c r="AZ60" s="66"/>
    </row>
    <row r="61" spans="2:52" ht="57.75" customHeight="1">
      <c r="B61" s="431"/>
      <c r="C61" s="147"/>
      <c r="D61" s="22"/>
      <c r="E61" s="21"/>
      <c r="F61" s="133"/>
      <c r="G61" s="111"/>
      <c r="H61" s="21"/>
      <c r="I61" s="17"/>
      <c r="J61" s="340"/>
      <c r="K61" s="17"/>
      <c r="L61" s="340"/>
      <c r="M61" s="17"/>
      <c r="N61" s="340"/>
      <c r="O61" s="17"/>
      <c r="P61" s="340"/>
      <c r="Q61" s="17"/>
      <c r="R61" s="340"/>
      <c r="S61" s="17"/>
      <c r="T61" s="340"/>
      <c r="U61" s="17"/>
      <c r="V61" s="340"/>
      <c r="W61" s="18"/>
      <c r="X61" s="341"/>
      <c r="Y61" s="18"/>
      <c r="Z61" s="21"/>
      <c r="AA61" s="341"/>
      <c r="AB61" s="341"/>
      <c r="AC61" s="20"/>
      <c r="AD61" s="18"/>
      <c r="AE61" s="109"/>
      <c r="AF61" s="341"/>
      <c r="AG61" s="534"/>
      <c r="AH61" s="42"/>
      <c r="AI61" s="57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575"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c r="AL61" s="575"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341"/>
      <c r="AN61" s="20"/>
      <c r="AO61" s="343"/>
      <c r="AP61" s="21"/>
      <c r="AQ61" s="21"/>
      <c r="AR61" s="21"/>
      <c r="AS61" s="21"/>
      <c r="AT61" s="21"/>
      <c r="AU61" s="21"/>
      <c r="AV61" s="21"/>
      <c r="AW61" s="413"/>
      <c r="AX61" s="349"/>
      <c r="AY61" s="66"/>
      <c r="AZ61" s="66"/>
    </row>
    <row r="62" spans="2:52" ht="57.75" customHeight="1">
      <c r="B62" s="431"/>
      <c r="C62" s="350"/>
      <c r="D62" s="22"/>
      <c r="E62" s="21"/>
      <c r="F62" s="133"/>
      <c r="G62" s="111"/>
      <c r="H62" s="21"/>
      <c r="I62" s="17"/>
      <c r="J62" s="340"/>
      <c r="K62" s="17"/>
      <c r="L62" s="340"/>
      <c r="M62" s="17"/>
      <c r="N62" s="340"/>
      <c r="O62" s="17"/>
      <c r="P62" s="340"/>
      <c r="Q62" s="17"/>
      <c r="R62" s="340"/>
      <c r="S62" s="17"/>
      <c r="T62" s="340"/>
      <c r="U62" s="17"/>
      <c r="V62" s="340"/>
      <c r="W62" s="18"/>
      <c r="X62" s="341"/>
      <c r="Y62" s="18"/>
      <c r="Z62" s="21"/>
      <c r="AA62" s="341"/>
      <c r="AB62" s="341"/>
      <c r="AC62" s="20"/>
      <c r="AD62" s="18"/>
      <c r="AE62" s="109"/>
      <c r="AF62" s="341"/>
      <c r="AG62" s="534"/>
      <c r="AH62" s="42"/>
      <c r="AI62" s="57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575"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c r="AL62" s="575"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341"/>
      <c r="AN62" s="20"/>
      <c r="AO62" s="343"/>
      <c r="AP62" s="21"/>
      <c r="AQ62" s="21"/>
      <c r="AR62" s="21"/>
      <c r="AS62" s="21"/>
      <c r="AT62" s="21"/>
      <c r="AU62" s="21"/>
      <c r="AV62" s="21"/>
      <c r="AW62" s="413"/>
      <c r="AX62" s="349"/>
      <c r="AY62" s="66"/>
      <c r="AZ62" s="66"/>
    </row>
    <row r="63" spans="2:52" ht="57.75" customHeight="1">
      <c r="B63" s="431"/>
      <c r="C63" s="17"/>
      <c r="D63" s="22"/>
      <c r="E63" s="21"/>
      <c r="F63" s="351"/>
      <c r="G63" s="111"/>
      <c r="H63" s="21"/>
      <c r="I63" s="17"/>
      <c r="J63" s="340"/>
      <c r="K63" s="17"/>
      <c r="L63" s="340"/>
      <c r="M63" s="17"/>
      <c r="N63" s="340"/>
      <c r="O63" s="17"/>
      <c r="P63" s="340"/>
      <c r="Q63" s="17"/>
      <c r="R63" s="340"/>
      <c r="S63" s="17"/>
      <c r="T63" s="340"/>
      <c r="U63" s="17"/>
      <c r="V63" s="340"/>
      <c r="W63" s="18"/>
      <c r="X63" s="18"/>
      <c r="Y63" s="18"/>
      <c r="Z63" s="21"/>
      <c r="AA63" s="18"/>
      <c r="AB63" s="341"/>
      <c r="AC63" s="20"/>
      <c r="AD63" s="18"/>
      <c r="AE63" s="109"/>
      <c r="AF63" s="341"/>
      <c r="AG63" s="534"/>
      <c r="AH63" s="42"/>
      <c r="AI63" s="57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575"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c r="AL63" s="575"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341"/>
      <c r="AN63" s="20"/>
      <c r="AO63" s="352"/>
      <c r="AP63" s="441"/>
      <c r="AQ63" s="441"/>
      <c r="AR63" s="441"/>
      <c r="AS63" s="441"/>
      <c r="AT63" s="441"/>
      <c r="AU63" s="441"/>
      <c r="AV63" s="441"/>
      <c r="AW63" s="414"/>
      <c r="AX63" s="349"/>
      <c r="AY63" s="66"/>
      <c r="AZ63" s="66"/>
    </row>
    <row r="64" spans="2:52" ht="57.75" customHeight="1">
      <c r="B64" s="431"/>
      <c r="C64" s="17"/>
      <c r="D64" s="22"/>
      <c r="E64" s="21"/>
      <c r="F64" s="351"/>
      <c r="G64" s="111"/>
      <c r="H64" s="21"/>
      <c r="I64" s="17"/>
      <c r="J64" s="340"/>
      <c r="K64" s="17"/>
      <c r="L64" s="340"/>
      <c r="M64" s="17"/>
      <c r="N64" s="340"/>
      <c r="O64" s="17"/>
      <c r="P64" s="340"/>
      <c r="Q64" s="17"/>
      <c r="R64" s="340"/>
      <c r="S64" s="17"/>
      <c r="T64" s="340"/>
      <c r="U64" s="17"/>
      <c r="V64" s="340"/>
      <c r="W64" s="18"/>
      <c r="X64" s="18"/>
      <c r="Y64" s="18"/>
      <c r="Z64" s="21"/>
      <c r="AA64" s="18"/>
      <c r="AB64" s="341"/>
      <c r="AC64" s="20"/>
      <c r="AD64" s="18"/>
      <c r="AE64" s="109"/>
      <c r="AF64" s="18"/>
      <c r="AG64" s="534"/>
      <c r="AH64" s="42"/>
      <c r="AI64" s="57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575"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c r="AL64" s="575"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341"/>
      <c r="AN64" s="20"/>
      <c r="AO64" s="352"/>
      <c r="AP64" s="441"/>
      <c r="AQ64" s="441"/>
      <c r="AR64" s="441"/>
      <c r="AS64" s="441"/>
      <c r="AT64" s="441"/>
      <c r="AU64" s="441"/>
      <c r="AV64" s="441"/>
      <c r="AW64" s="414"/>
      <c r="AX64" s="349"/>
      <c r="AY64" s="66"/>
      <c r="AZ64" s="66"/>
    </row>
    <row r="65" spans="2:52" ht="57.75" customHeight="1">
      <c r="B65" s="431"/>
      <c r="C65" s="17"/>
      <c r="D65" s="22"/>
      <c r="E65" s="21"/>
      <c r="F65" s="351"/>
      <c r="G65" s="111"/>
      <c r="H65" s="21"/>
      <c r="I65" s="17"/>
      <c r="J65" s="340"/>
      <c r="K65" s="17"/>
      <c r="L65" s="340"/>
      <c r="M65" s="17"/>
      <c r="N65" s="340"/>
      <c r="O65" s="17"/>
      <c r="P65" s="340"/>
      <c r="Q65" s="17"/>
      <c r="R65" s="340"/>
      <c r="S65" s="17"/>
      <c r="T65" s="340"/>
      <c r="U65" s="17"/>
      <c r="V65" s="340"/>
      <c r="W65" s="18"/>
      <c r="X65" s="18"/>
      <c r="Y65" s="18"/>
      <c r="Z65" s="21"/>
      <c r="AA65" s="18"/>
      <c r="AB65" s="341"/>
      <c r="AC65" s="20"/>
      <c r="AD65" s="18"/>
      <c r="AE65" s="109"/>
      <c r="AF65" s="18"/>
      <c r="AG65" s="534"/>
      <c r="AH65" s="42"/>
      <c r="AI65" s="57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575"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c r="AL65" s="575"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341"/>
      <c r="AN65" s="20"/>
      <c r="AO65" s="352"/>
      <c r="AP65" s="441"/>
      <c r="AQ65" s="441"/>
      <c r="AR65" s="441"/>
      <c r="AS65" s="441"/>
      <c r="AT65" s="441"/>
      <c r="AU65" s="441"/>
      <c r="AV65" s="441"/>
      <c r="AW65" s="414"/>
      <c r="AX65" s="349"/>
      <c r="AY65" s="66"/>
      <c r="AZ65" s="66"/>
    </row>
    <row r="66" spans="2:52" ht="57.75" customHeight="1">
      <c r="B66" s="431"/>
      <c r="C66" s="17"/>
      <c r="D66" s="22"/>
      <c r="E66" s="21"/>
      <c r="F66" s="351"/>
      <c r="G66" s="111"/>
      <c r="H66" s="21"/>
      <c r="I66" s="17"/>
      <c r="J66" s="340"/>
      <c r="K66" s="17"/>
      <c r="L66" s="340"/>
      <c r="M66" s="17"/>
      <c r="N66" s="340"/>
      <c r="O66" s="17"/>
      <c r="P66" s="340"/>
      <c r="Q66" s="17"/>
      <c r="R66" s="340"/>
      <c r="S66" s="17"/>
      <c r="T66" s="340"/>
      <c r="U66" s="17"/>
      <c r="V66" s="340"/>
      <c r="W66" s="18"/>
      <c r="X66" s="18"/>
      <c r="Y66" s="18"/>
      <c r="Z66" s="21"/>
      <c r="AA66" s="18"/>
      <c r="AB66" s="341"/>
      <c r="AC66" s="20"/>
      <c r="AD66" s="18"/>
      <c r="AE66" s="109"/>
      <c r="AF66" s="18"/>
      <c r="AG66" s="534"/>
      <c r="AH66" s="42"/>
      <c r="AI66" s="57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575"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c r="AL66" s="575"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341"/>
      <c r="AN66" s="20"/>
      <c r="AO66" s="352"/>
      <c r="AP66" s="441"/>
      <c r="AQ66" s="441"/>
      <c r="AR66" s="441"/>
      <c r="AS66" s="441"/>
      <c r="AT66" s="441"/>
      <c r="AU66" s="441"/>
      <c r="AV66" s="441"/>
      <c r="AW66" s="414"/>
      <c r="AX66" s="349"/>
      <c r="AY66" s="66"/>
      <c r="AZ66" s="66"/>
    </row>
    <row r="67" spans="2:52" ht="57.75" customHeight="1">
      <c r="B67" s="431"/>
      <c r="C67" s="17"/>
      <c r="D67" s="22"/>
      <c r="E67" s="21"/>
      <c r="F67" s="351"/>
      <c r="G67" s="111"/>
      <c r="H67" s="21"/>
      <c r="I67" s="17"/>
      <c r="J67" s="340"/>
      <c r="K67" s="17"/>
      <c r="L67" s="340"/>
      <c r="M67" s="17"/>
      <c r="N67" s="340"/>
      <c r="O67" s="17"/>
      <c r="P67" s="340"/>
      <c r="Q67" s="17"/>
      <c r="R67" s="340"/>
      <c r="S67" s="17"/>
      <c r="T67" s="340"/>
      <c r="U67" s="17"/>
      <c r="V67" s="340"/>
      <c r="W67" s="18"/>
      <c r="X67" s="18"/>
      <c r="Y67" s="18"/>
      <c r="Z67" s="21"/>
      <c r="AA67" s="18"/>
      <c r="AB67" s="341"/>
      <c r="AC67" s="20"/>
      <c r="AD67" s="18"/>
      <c r="AE67" s="109"/>
      <c r="AF67" s="18"/>
      <c r="AG67" s="534"/>
      <c r="AH67" s="42"/>
      <c r="AI67" s="57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575"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c r="AL67" s="575"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341"/>
      <c r="AN67" s="20"/>
      <c r="AO67" s="352"/>
      <c r="AP67" s="441"/>
      <c r="AQ67" s="441"/>
      <c r="AR67" s="441"/>
      <c r="AS67" s="441"/>
      <c r="AT67" s="441"/>
      <c r="AU67" s="441"/>
      <c r="AV67" s="441"/>
      <c r="AW67" s="414"/>
      <c r="AX67" s="349"/>
      <c r="AY67" s="66"/>
      <c r="AZ67" s="66"/>
    </row>
    <row r="68" spans="2:52" ht="57.75" customHeight="1">
      <c r="B68" s="431"/>
      <c r="C68" s="17"/>
      <c r="D68" s="22"/>
      <c r="E68" s="21"/>
      <c r="F68" s="351"/>
      <c r="G68" s="111"/>
      <c r="H68" s="21"/>
      <c r="I68" s="17"/>
      <c r="J68" s="340"/>
      <c r="K68" s="17"/>
      <c r="L68" s="340"/>
      <c r="M68" s="17"/>
      <c r="N68" s="340"/>
      <c r="O68" s="17"/>
      <c r="P68" s="340"/>
      <c r="Q68" s="17"/>
      <c r="R68" s="340"/>
      <c r="S68" s="17"/>
      <c r="T68" s="340"/>
      <c r="U68" s="17"/>
      <c r="V68" s="340"/>
      <c r="W68" s="18"/>
      <c r="X68" s="18"/>
      <c r="Y68" s="18"/>
      <c r="Z68" s="21"/>
      <c r="AA68" s="18"/>
      <c r="AB68" s="341"/>
      <c r="AC68" s="20"/>
      <c r="AD68" s="18"/>
      <c r="AE68" s="109"/>
      <c r="AF68" s="18"/>
      <c r="AG68" s="534"/>
      <c r="AH68" s="42"/>
      <c r="AI68" s="57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575"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c r="AL68" s="575"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341"/>
      <c r="AN68" s="20"/>
      <c r="AO68" s="352"/>
      <c r="AP68" s="441"/>
      <c r="AQ68" s="441"/>
      <c r="AR68" s="441"/>
      <c r="AS68" s="441"/>
      <c r="AT68" s="441"/>
      <c r="AU68" s="441"/>
      <c r="AV68" s="441"/>
      <c r="AW68" s="414"/>
      <c r="AX68" s="349"/>
      <c r="AY68" s="66"/>
      <c r="AZ68" s="66"/>
    </row>
    <row r="69" spans="2:52" ht="57.75" customHeight="1">
      <c r="B69" s="431"/>
      <c r="C69" s="17"/>
      <c r="D69" s="22"/>
      <c r="E69" s="21"/>
      <c r="F69" s="351"/>
      <c r="G69" s="111"/>
      <c r="H69" s="21"/>
      <c r="I69" s="17"/>
      <c r="J69" s="340"/>
      <c r="K69" s="17"/>
      <c r="L69" s="340"/>
      <c r="M69" s="17"/>
      <c r="N69" s="340"/>
      <c r="O69" s="17"/>
      <c r="P69" s="340"/>
      <c r="Q69" s="17"/>
      <c r="R69" s="340"/>
      <c r="S69" s="17"/>
      <c r="T69" s="340"/>
      <c r="U69" s="17"/>
      <c r="V69" s="340"/>
      <c r="W69" s="18"/>
      <c r="X69" s="18"/>
      <c r="Y69" s="18"/>
      <c r="Z69" s="21"/>
      <c r="AA69" s="18"/>
      <c r="AB69" s="341"/>
      <c r="AC69" s="20"/>
      <c r="AD69" s="18"/>
      <c r="AE69" s="109"/>
      <c r="AF69" s="18"/>
      <c r="AG69" s="534"/>
      <c r="AH69" s="42"/>
      <c r="AI69" s="57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575"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c r="AL69" s="575"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341"/>
      <c r="AN69" s="20"/>
      <c r="AO69" s="352"/>
      <c r="AP69" s="441"/>
      <c r="AQ69" s="441"/>
      <c r="AR69" s="441"/>
      <c r="AS69" s="441"/>
      <c r="AT69" s="441"/>
      <c r="AU69" s="441"/>
      <c r="AV69" s="441"/>
      <c r="AW69" s="414"/>
      <c r="AX69" s="349"/>
      <c r="AY69" s="66"/>
      <c r="AZ69" s="66"/>
    </row>
    <row r="70" spans="2:52" ht="57.75" customHeight="1">
      <c r="B70" s="431"/>
      <c r="C70" s="17"/>
      <c r="D70" s="22"/>
      <c r="E70" s="21"/>
      <c r="F70" s="351"/>
      <c r="G70" s="111"/>
      <c r="H70" s="21"/>
      <c r="I70" s="17"/>
      <c r="J70" s="340"/>
      <c r="K70" s="17"/>
      <c r="L70" s="340"/>
      <c r="M70" s="17"/>
      <c r="N70" s="340"/>
      <c r="O70" s="17"/>
      <c r="P70" s="340"/>
      <c r="Q70" s="17"/>
      <c r="R70" s="340"/>
      <c r="S70" s="17"/>
      <c r="T70" s="340"/>
      <c r="U70" s="17"/>
      <c r="V70" s="340"/>
      <c r="W70" s="18"/>
      <c r="X70" s="18"/>
      <c r="Y70" s="18"/>
      <c r="Z70" s="21"/>
      <c r="AA70" s="18"/>
      <c r="AB70" s="341"/>
      <c r="AC70" s="20"/>
      <c r="AD70" s="18"/>
      <c r="AE70" s="109"/>
      <c r="AF70" s="18"/>
      <c r="AG70" s="534"/>
      <c r="AH70" s="42"/>
      <c r="AI70" s="57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575"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c r="AL70" s="575"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341"/>
      <c r="AN70" s="20"/>
      <c r="AO70" s="352"/>
      <c r="AP70" s="441"/>
      <c r="AQ70" s="441"/>
      <c r="AR70" s="441"/>
      <c r="AS70" s="441"/>
      <c r="AT70" s="441"/>
      <c r="AU70" s="441"/>
      <c r="AV70" s="441"/>
      <c r="AW70" s="414"/>
      <c r="AX70" s="349"/>
      <c r="AY70" s="66"/>
      <c r="AZ70" s="66"/>
    </row>
    <row r="71" spans="2:52" ht="57.75" customHeight="1">
      <c r="B71" s="431"/>
      <c r="C71" s="17"/>
      <c r="D71" s="22"/>
      <c r="E71" s="21"/>
      <c r="F71" s="351"/>
      <c r="G71" s="111"/>
      <c r="H71" s="21"/>
      <c r="I71" s="17"/>
      <c r="J71" s="340"/>
      <c r="K71" s="17"/>
      <c r="L71" s="340"/>
      <c r="M71" s="17"/>
      <c r="N71" s="340"/>
      <c r="O71" s="17"/>
      <c r="P71" s="340"/>
      <c r="Q71" s="17"/>
      <c r="R71" s="340"/>
      <c r="S71" s="17"/>
      <c r="T71" s="340"/>
      <c r="U71" s="17"/>
      <c r="V71" s="340"/>
      <c r="W71" s="18"/>
      <c r="X71" s="18"/>
      <c r="Y71" s="18"/>
      <c r="Z71" s="21"/>
      <c r="AA71" s="18"/>
      <c r="AB71" s="341"/>
      <c r="AC71" s="20"/>
      <c r="AD71" s="18"/>
      <c r="AE71" s="109"/>
      <c r="AF71" s="18"/>
      <c r="AG71" s="534"/>
      <c r="AH71" s="42"/>
      <c r="AI71" s="57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575"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c r="AL71" s="575"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341"/>
      <c r="AN71" s="20"/>
      <c r="AO71" s="352"/>
      <c r="AP71" s="441"/>
      <c r="AQ71" s="441"/>
      <c r="AR71" s="441"/>
      <c r="AS71" s="441"/>
      <c r="AT71" s="441"/>
      <c r="AU71" s="441"/>
      <c r="AV71" s="441"/>
      <c r="AW71" s="414"/>
      <c r="AX71" s="349"/>
      <c r="AY71" s="66"/>
      <c r="AZ71" s="66"/>
    </row>
    <row r="72" spans="2:52" ht="57.75" customHeight="1">
      <c r="B72" s="431"/>
      <c r="C72" s="17"/>
      <c r="D72" s="22"/>
      <c r="E72" s="21"/>
      <c r="F72" s="351"/>
      <c r="G72" s="111"/>
      <c r="H72" s="21"/>
      <c r="I72" s="17"/>
      <c r="J72" s="340"/>
      <c r="K72" s="17"/>
      <c r="L72" s="340"/>
      <c r="M72" s="17"/>
      <c r="N72" s="340"/>
      <c r="O72" s="17"/>
      <c r="P72" s="340"/>
      <c r="Q72" s="17"/>
      <c r="R72" s="340"/>
      <c r="S72" s="17"/>
      <c r="T72" s="340"/>
      <c r="U72" s="17"/>
      <c r="V72" s="340"/>
      <c r="W72" s="18"/>
      <c r="X72" s="18"/>
      <c r="Y72" s="18"/>
      <c r="Z72" s="21"/>
      <c r="AA72" s="18"/>
      <c r="AB72" s="341"/>
      <c r="AC72" s="20"/>
      <c r="AD72" s="18"/>
      <c r="AE72" s="109"/>
      <c r="AF72" s="18"/>
      <c r="AG72" s="534"/>
      <c r="AH72" s="42"/>
      <c r="AI72" s="57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575"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c r="AL72" s="575"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341"/>
      <c r="AN72" s="20"/>
      <c r="AO72" s="352"/>
      <c r="AP72" s="441"/>
      <c r="AQ72" s="441"/>
      <c r="AR72" s="441"/>
      <c r="AS72" s="441"/>
      <c r="AT72" s="441"/>
      <c r="AU72" s="441"/>
      <c r="AV72" s="441"/>
      <c r="AW72" s="414"/>
      <c r="AX72" s="349"/>
      <c r="AY72" s="66"/>
      <c r="AZ72" s="66"/>
    </row>
    <row r="73" spans="2:52" ht="57.75" customHeight="1">
      <c r="B73" s="431"/>
      <c r="C73" s="17"/>
      <c r="D73" s="22"/>
      <c r="E73" s="21"/>
      <c r="F73" s="351"/>
      <c r="G73" s="111"/>
      <c r="H73" s="21"/>
      <c r="I73" s="17"/>
      <c r="J73" s="340"/>
      <c r="K73" s="17"/>
      <c r="L73" s="340"/>
      <c r="M73" s="17"/>
      <c r="N73" s="340"/>
      <c r="O73" s="17"/>
      <c r="P73" s="340"/>
      <c r="Q73" s="17"/>
      <c r="R73" s="340"/>
      <c r="S73" s="17"/>
      <c r="T73" s="340"/>
      <c r="U73" s="17"/>
      <c r="V73" s="340"/>
      <c r="W73" s="18"/>
      <c r="X73" s="18"/>
      <c r="Y73" s="18"/>
      <c r="Z73" s="21"/>
      <c r="AA73" s="18"/>
      <c r="AB73" s="341"/>
      <c r="AC73" s="20"/>
      <c r="AD73" s="18"/>
      <c r="AE73" s="109"/>
      <c r="AF73" s="18"/>
      <c r="AG73" s="534"/>
      <c r="AH73" s="42"/>
      <c r="AI73" s="57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575"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c r="AL73" s="575"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341"/>
      <c r="AN73" s="20"/>
      <c r="AO73" s="352"/>
      <c r="AP73" s="441"/>
      <c r="AQ73" s="441"/>
      <c r="AR73" s="441"/>
      <c r="AS73" s="441"/>
      <c r="AT73" s="441"/>
      <c r="AU73" s="441"/>
      <c r="AV73" s="441"/>
      <c r="AW73" s="414"/>
      <c r="AX73" s="349"/>
      <c r="AY73" s="66"/>
      <c r="AZ73" s="66"/>
    </row>
    <row r="74" spans="2:52" ht="57.75" customHeight="1">
      <c r="B74" s="431"/>
      <c r="C74" s="17"/>
      <c r="D74" s="22"/>
      <c r="E74" s="21"/>
      <c r="F74" s="351"/>
      <c r="G74" s="111"/>
      <c r="H74" s="21"/>
      <c r="I74" s="17"/>
      <c r="J74" s="340"/>
      <c r="K74" s="17"/>
      <c r="L74" s="340"/>
      <c r="M74" s="17"/>
      <c r="N74" s="340"/>
      <c r="O74" s="17"/>
      <c r="P74" s="340"/>
      <c r="Q74" s="17"/>
      <c r="R74" s="340"/>
      <c r="S74" s="17"/>
      <c r="T74" s="340"/>
      <c r="U74" s="17"/>
      <c r="V74" s="340"/>
      <c r="W74" s="18"/>
      <c r="X74" s="18"/>
      <c r="Y74" s="18"/>
      <c r="Z74" s="21"/>
      <c r="AA74" s="18"/>
      <c r="AB74" s="341"/>
      <c r="AC74" s="20"/>
      <c r="AD74" s="18"/>
      <c r="AE74" s="109"/>
      <c r="AF74" s="18"/>
      <c r="AG74" s="534"/>
      <c r="AH74" s="42"/>
      <c r="AI74" s="57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575"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c r="AL74" s="575"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c r="AN74" s="20"/>
      <c r="AO74" s="352"/>
      <c r="AP74" s="441"/>
      <c r="AQ74" s="441"/>
      <c r="AR74" s="441"/>
      <c r="AS74" s="441"/>
      <c r="AT74" s="441"/>
      <c r="AU74" s="441"/>
      <c r="AV74" s="441"/>
      <c r="AW74" s="414"/>
      <c r="AX74" s="349"/>
      <c r="AY74" s="66"/>
      <c r="AZ74" s="66"/>
    </row>
    <row r="75" spans="2:52" ht="57.75" customHeight="1">
      <c r="B75" s="431"/>
      <c r="C75" s="17"/>
      <c r="D75" s="22"/>
      <c r="E75" s="21"/>
      <c r="F75" s="351"/>
      <c r="G75" s="111"/>
      <c r="H75" s="21"/>
      <c r="I75" s="17"/>
      <c r="J75" s="340"/>
      <c r="K75" s="17"/>
      <c r="L75" s="340"/>
      <c r="M75" s="17"/>
      <c r="N75" s="340"/>
      <c r="O75" s="17"/>
      <c r="P75" s="340"/>
      <c r="Q75" s="17"/>
      <c r="R75" s="340"/>
      <c r="S75" s="17"/>
      <c r="T75" s="340"/>
      <c r="U75" s="17"/>
      <c r="V75" s="340"/>
      <c r="W75" s="18"/>
      <c r="X75" s="18"/>
      <c r="Y75" s="18"/>
      <c r="Z75" s="21"/>
      <c r="AA75" s="18"/>
      <c r="AB75" s="341"/>
      <c r="AC75" s="20"/>
      <c r="AD75" s="18"/>
      <c r="AE75" s="109"/>
      <c r="AF75" s="18"/>
      <c r="AG75" s="534"/>
      <c r="AH75" s="42"/>
      <c r="AI75" s="57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575"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c r="AL75" s="575"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c r="AN75" s="20"/>
      <c r="AO75" s="352"/>
      <c r="AP75" s="441"/>
      <c r="AQ75" s="441"/>
      <c r="AR75" s="441"/>
      <c r="AS75" s="441"/>
      <c r="AT75" s="441"/>
      <c r="AU75" s="441"/>
      <c r="AV75" s="441"/>
      <c r="AW75" s="414"/>
      <c r="AX75" s="349"/>
      <c r="AY75" s="66"/>
      <c r="AZ75" s="66"/>
    </row>
    <row r="76" spans="2:52" ht="57.75" customHeight="1">
      <c r="B76" s="431"/>
      <c r="C76" s="17"/>
      <c r="D76" s="22"/>
      <c r="E76" s="21"/>
      <c r="F76" s="351"/>
      <c r="G76" s="111"/>
      <c r="H76" s="21"/>
      <c r="I76" s="17"/>
      <c r="J76" s="340"/>
      <c r="K76" s="17"/>
      <c r="L76" s="340"/>
      <c r="M76" s="17"/>
      <c r="N76" s="340"/>
      <c r="O76" s="17"/>
      <c r="P76" s="340"/>
      <c r="Q76" s="17"/>
      <c r="R76" s="340"/>
      <c r="S76" s="17"/>
      <c r="T76" s="340"/>
      <c r="U76" s="17"/>
      <c r="V76" s="340"/>
      <c r="W76" s="18"/>
      <c r="X76" s="18"/>
      <c r="Y76" s="18"/>
      <c r="Z76" s="21"/>
      <c r="AA76" s="18"/>
      <c r="AB76" s="341"/>
      <c r="AC76" s="20"/>
      <c r="AD76" s="18"/>
      <c r="AE76" s="109"/>
      <c r="AF76" s="18"/>
      <c r="AG76" s="534"/>
      <c r="AH76" s="42"/>
      <c r="AI76" s="57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575"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c r="AL76" s="575"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c r="AN76" s="20"/>
      <c r="AO76" s="352"/>
      <c r="AP76" s="441"/>
      <c r="AQ76" s="441"/>
      <c r="AR76" s="441"/>
      <c r="AS76" s="441"/>
      <c r="AT76" s="441"/>
      <c r="AU76" s="441"/>
      <c r="AV76" s="441"/>
      <c r="AW76" s="414"/>
      <c r="AX76" s="349"/>
      <c r="AY76" s="66"/>
      <c r="AZ76" s="66"/>
    </row>
    <row r="77" spans="2:52" ht="57.75" customHeight="1">
      <c r="B77" s="431"/>
      <c r="C77" s="17"/>
      <c r="D77" s="22"/>
      <c r="E77" s="21"/>
      <c r="F77" s="112"/>
      <c r="G77" s="111"/>
      <c r="H77" s="21"/>
      <c r="I77" s="17"/>
      <c r="J77" s="340"/>
      <c r="K77" s="17"/>
      <c r="L77" s="340"/>
      <c r="M77" s="17"/>
      <c r="N77" s="340"/>
      <c r="O77" s="17"/>
      <c r="P77" s="340"/>
      <c r="Q77" s="17"/>
      <c r="R77" s="340"/>
      <c r="S77" s="17"/>
      <c r="T77" s="340"/>
      <c r="U77" s="17"/>
      <c r="V77" s="340"/>
      <c r="W77" s="18"/>
      <c r="X77" s="18"/>
      <c r="Y77" s="18"/>
      <c r="Z77" s="21"/>
      <c r="AA77" s="18"/>
      <c r="AB77" s="341"/>
      <c r="AC77" s="20"/>
      <c r="AD77" s="18"/>
      <c r="AE77" s="109"/>
      <c r="AF77" s="18"/>
      <c r="AG77" s="534"/>
      <c r="AH77" s="42"/>
      <c r="AI77" s="57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575"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c r="AL77" s="575"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c r="AN77" s="20"/>
      <c r="AO77" s="352"/>
      <c r="AP77" s="441"/>
      <c r="AQ77" s="441"/>
      <c r="AR77" s="441"/>
      <c r="AS77" s="441"/>
      <c r="AT77" s="441"/>
      <c r="AU77" s="441"/>
      <c r="AV77" s="441"/>
      <c r="AW77" s="414"/>
      <c r="AX77" s="349"/>
      <c r="AY77" s="66"/>
      <c r="AZ77" s="66"/>
    </row>
    <row r="78" spans="2:52" ht="57.75" customHeight="1">
      <c r="B78" s="431"/>
      <c r="C78" s="17"/>
      <c r="D78" s="22"/>
      <c r="E78" s="21"/>
      <c r="F78" s="112"/>
      <c r="G78" s="111"/>
      <c r="H78" s="21"/>
      <c r="I78" s="17"/>
      <c r="J78" s="340"/>
      <c r="K78" s="17"/>
      <c r="L78" s="340"/>
      <c r="M78" s="17"/>
      <c r="N78" s="340"/>
      <c r="O78" s="17"/>
      <c r="P78" s="340"/>
      <c r="Q78" s="17"/>
      <c r="R78" s="340"/>
      <c r="S78" s="17"/>
      <c r="T78" s="340"/>
      <c r="U78" s="17"/>
      <c r="V78" s="340"/>
      <c r="W78" s="18"/>
      <c r="X78" s="18"/>
      <c r="Y78" s="18"/>
      <c r="Z78" s="21"/>
      <c r="AA78" s="18"/>
      <c r="AB78" s="341"/>
      <c r="AC78" s="20"/>
      <c r="AD78" s="18"/>
      <c r="AE78" s="109"/>
      <c r="AF78" s="18"/>
      <c r="AG78" s="534"/>
      <c r="AH78" s="42"/>
      <c r="AI78" s="57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575"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c r="AL78" s="575"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c r="AN78" s="20"/>
      <c r="AO78" s="352"/>
      <c r="AP78" s="441"/>
      <c r="AQ78" s="441"/>
      <c r="AR78" s="441"/>
      <c r="AS78" s="441"/>
      <c r="AT78" s="441"/>
      <c r="AU78" s="441"/>
      <c r="AV78" s="441"/>
      <c r="AW78" s="414"/>
      <c r="AX78" s="349"/>
      <c r="AY78" s="66"/>
      <c r="AZ78" s="66"/>
    </row>
    <row r="79" spans="2:52" ht="57.75" customHeight="1">
      <c r="B79" s="431"/>
      <c r="C79" s="17"/>
      <c r="D79" s="22"/>
      <c r="E79" s="21"/>
      <c r="F79" s="112"/>
      <c r="G79" s="111"/>
      <c r="H79" s="21"/>
      <c r="I79" s="17"/>
      <c r="J79" s="340"/>
      <c r="K79" s="17"/>
      <c r="L79" s="340"/>
      <c r="M79" s="17"/>
      <c r="N79" s="340"/>
      <c r="O79" s="17"/>
      <c r="P79" s="340"/>
      <c r="Q79" s="17"/>
      <c r="R79" s="340"/>
      <c r="S79" s="17"/>
      <c r="T79" s="340"/>
      <c r="U79" s="17"/>
      <c r="V79" s="340"/>
      <c r="W79" s="18"/>
      <c r="X79" s="18"/>
      <c r="Y79" s="18"/>
      <c r="Z79" s="21"/>
      <c r="AA79" s="18"/>
      <c r="AB79" s="341"/>
      <c r="AC79" s="20"/>
      <c r="AD79" s="18"/>
      <c r="AE79" s="109"/>
      <c r="AF79" s="18"/>
      <c r="AG79" s="534"/>
      <c r="AH79" s="42"/>
      <c r="AI79" s="57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575"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c r="AL79" s="575"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c r="AN79" s="20"/>
      <c r="AO79" s="352"/>
      <c r="AP79" s="441"/>
      <c r="AQ79" s="441"/>
      <c r="AR79" s="441"/>
      <c r="AS79" s="441"/>
      <c r="AT79" s="441"/>
      <c r="AU79" s="441"/>
      <c r="AV79" s="441"/>
      <c r="AW79" s="414"/>
      <c r="AX79" s="349"/>
      <c r="AY79" s="66"/>
      <c r="AZ79" s="66"/>
    </row>
    <row r="80" spans="2:52" ht="57.75" customHeight="1">
      <c r="B80" s="431"/>
      <c r="C80" s="17"/>
      <c r="D80" s="22"/>
      <c r="E80" s="21"/>
      <c r="F80" s="112"/>
      <c r="G80" s="111"/>
      <c r="H80" s="21"/>
      <c r="I80" s="17"/>
      <c r="J80" s="340"/>
      <c r="K80" s="17"/>
      <c r="L80" s="340"/>
      <c r="M80" s="17"/>
      <c r="N80" s="340"/>
      <c r="O80" s="17"/>
      <c r="P80" s="340"/>
      <c r="Q80" s="17"/>
      <c r="R80" s="340"/>
      <c r="S80" s="17"/>
      <c r="T80" s="340"/>
      <c r="U80" s="17"/>
      <c r="V80" s="340"/>
      <c r="W80" s="18"/>
      <c r="X80" s="18"/>
      <c r="Y80" s="18"/>
      <c r="Z80" s="21"/>
      <c r="AA80" s="18"/>
      <c r="AB80" s="341"/>
      <c r="AC80" s="20"/>
      <c r="AD80" s="18"/>
      <c r="AE80" s="109"/>
      <c r="AF80" s="18"/>
      <c r="AG80" s="534"/>
      <c r="AH80" s="42"/>
      <c r="AI80" s="57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575"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c r="AL80" s="575"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c r="AN80" s="20"/>
      <c r="AO80" s="66"/>
      <c r="AP80" s="440"/>
      <c r="AQ80" s="440"/>
      <c r="AR80" s="440"/>
      <c r="AS80" s="440"/>
      <c r="AT80" s="440"/>
      <c r="AU80" s="440"/>
      <c r="AV80" s="440"/>
      <c r="AW80" s="415"/>
      <c r="AX80" s="349"/>
      <c r="AY80" s="66"/>
      <c r="AZ80" s="66"/>
    </row>
    <row r="81" spans="2:52" ht="57.75" customHeight="1">
      <c r="B81" s="431"/>
      <c r="C81" s="17"/>
      <c r="D81" s="22"/>
      <c r="E81" s="21"/>
      <c r="F81" s="112"/>
      <c r="G81" s="111"/>
      <c r="H81" s="21"/>
      <c r="I81" s="17"/>
      <c r="J81" s="340"/>
      <c r="K81" s="17"/>
      <c r="L81" s="340"/>
      <c r="M81" s="17"/>
      <c r="N81" s="340"/>
      <c r="O81" s="17"/>
      <c r="P81" s="340"/>
      <c r="Q81" s="17"/>
      <c r="R81" s="340"/>
      <c r="S81" s="17"/>
      <c r="T81" s="340"/>
      <c r="U81" s="17"/>
      <c r="V81" s="340"/>
      <c r="W81" s="18"/>
      <c r="X81" s="18"/>
      <c r="Y81" s="18"/>
      <c r="Z81" s="21"/>
      <c r="AA81" s="18"/>
      <c r="AB81" s="341"/>
      <c r="AC81" s="20"/>
      <c r="AD81" s="18"/>
      <c r="AE81" s="109"/>
      <c r="AF81" s="18"/>
      <c r="AG81" s="534"/>
      <c r="AH81" s="42"/>
      <c r="AI81" s="57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575"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c r="AL81" s="575"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c r="AN81" s="20"/>
      <c r="AO81" s="66"/>
      <c r="AP81" s="440"/>
      <c r="AQ81" s="440"/>
      <c r="AR81" s="440"/>
      <c r="AS81" s="440"/>
      <c r="AT81" s="440"/>
      <c r="AU81" s="440"/>
      <c r="AV81" s="440"/>
      <c r="AW81" s="415"/>
      <c r="AX81" s="349"/>
      <c r="AY81" s="66"/>
      <c r="AZ81" s="66"/>
    </row>
    <row r="82" spans="2:52" ht="57.75" customHeight="1">
      <c r="B82" s="431"/>
      <c r="C82" s="17"/>
      <c r="D82" s="22"/>
      <c r="E82" s="21"/>
      <c r="F82" s="112"/>
      <c r="G82" s="111"/>
      <c r="H82" s="21"/>
      <c r="I82" s="17"/>
      <c r="J82" s="340"/>
      <c r="K82" s="17"/>
      <c r="L82" s="340"/>
      <c r="M82" s="17"/>
      <c r="N82" s="340"/>
      <c r="O82" s="17"/>
      <c r="P82" s="340"/>
      <c r="Q82" s="17"/>
      <c r="R82" s="340"/>
      <c r="S82" s="17"/>
      <c r="T82" s="340"/>
      <c r="U82" s="17"/>
      <c r="V82" s="340"/>
      <c r="W82" s="18"/>
      <c r="X82" s="18"/>
      <c r="Y82" s="18"/>
      <c r="Z82" s="21"/>
      <c r="AA82" s="18"/>
      <c r="AB82" s="341"/>
      <c r="AC82" s="20"/>
      <c r="AD82" s="18"/>
      <c r="AE82" s="109"/>
      <c r="AF82" s="18"/>
      <c r="AG82" s="534"/>
      <c r="AH82" s="42"/>
      <c r="AI82" s="57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575"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c r="AL82" s="575"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c r="AN82" s="20"/>
      <c r="AO82" s="66"/>
      <c r="AP82" s="440"/>
      <c r="AQ82" s="440"/>
      <c r="AR82" s="440"/>
      <c r="AS82" s="440"/>
      <c r="AT82" s="440"/>
      <c r="AU82" s="440"/>
      <c r="AV82" s="440"/>
      <c r="AW82" s="415"/>
      <c r="AX82" s="349"/>
      <c r="AY82" s="66"/>
      <c r="AZ82" s="66"/>
    </row>
    <row r="83" spans="2:52" ht="57.75" customHeight="1">
      <c r="B83" s="431"/>
      <c r="C83" s="17"/>
      <c r="D83" s="22"/>
      <c r="E83" s="21"/>
      <c r="F83" s="112"/>
      <c r="G83" s="111"/>
      <c r="H83" s="21"/>
      <c r="I83" s="17"/>
      <c r="J83" s="340"/>
      <c r="K83" s="17"/>
      <c r="L83" s="340"/>
      <c r="M83" s="17"/>
      <c r="N83" s="340"/>
      <c r="O83" s="17"/>
      <c r="P83" s="340"/>
      <c r="Q83" s="17"/>
      <c r="R83" s="340"/>
      <c r="S83" s="17"/>
      <c r="T83" s="340"/>
      <c r="U83" s="17"/>
      <c r="V83" s="340"/>
      <c r="W83" s="18"/>
      <c r="X83" s="18"/>
      <c r="Y83" s="18"/>
      <c r="Z83" s="21"/>
      <c r="AA83" s="18"/>
      <c r="AB83" s="341"/>
      <c r="AC83" s="20"/>
      <c r="AD83" s="18"/>
      <c r="AE83" s="109"/>
      <c r="AF83" s="18"/>
      <c r="AG83" s="534"/>
      <c r="AH83" s="42"/>
      <c r="AI83" s="57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575"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c r="AL83" s="575"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c r="AN83" s="20"/>
      <c r="AO83" s="66"/>
      <c r="AP83" s="440"/>
      <c r="AQ83" s="440"/>
      <c r="AR83" s="440"/>
      <c r="AS83" s="440"/>
      <c r="AT83" s="440"/>
      <c r="AU83" s="440"/>
      <c r="AV83" s="440"/>
      <c r="AW83" s="415"/>
      <c r="AX83" s="349"/>
      <c r="AY83" s="66"/>
      <c r="AZ83" s="66"/>
    </row>
    <row r="84" spans="2:52" ht="57.75" customHeight="1">
      <c r="B84" s="431"/>
      <c r="C84" s="17"/>
      <c r="D84" s="22"/>
      <c r="E84" s="21"/>
      <c r="F84" s="112"/>
      <c r="G84" s="111"/>
      <c r="H84" s="21"/>
      <c r="I84" s="17"/>
      <c r="J84" s="340"/>
      <c r="K84" s="17"/>
      <c r="L84" s="340"/>
      <c r="M84" s="17"/>
      <c r="N84" s="340"/>
      <c r="O84" s="17"/>
      <c r="P84" s="340"/>
      <c r="Q84" s="17"/>
      <c r="R84" s="340"/>
      <c r="S84" s="17"/>
      <c r="T84" s="340"/>
      <c r="U84" s="17"/>
      <c r="V84" s="340"/>
      <c r="W84" s="18"/>
      <c r="X84" s="18"/>
      <c r="Y84" s="18"/>
      <c r="Z84" s="21"/>
      <c r="AA84" s="18"/>
      <c r="AB84" s="341"/>
      <c r="AC84" s="20"/>
      <c r="AD84" s="18"/>
      <c r="AE84" s="109"/>
      <c r="AF84" s="18"/>
      <c r="AG84" s="534"/>
      <c r="AH84" s="42"/>
      <c r="AI84" s="57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575"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c r="AL84" s="575"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c r="AN84" s="20"/>
      <c r="AO84" s="66"/>
      <c r="AP84" s="440"/>
      <c r="AQ84" s="440"/>
      <c r="AR84" s="440"/>
      <c r="AS84" s="440"/>
      <c r="AT84" s="440"/>
      <c r="AU84" s="440"/>
      <c r="AV84" s="440"/>
      <c r="AW84" s="415"/>
      <c r="AX84" s="349"/>
      <c r="AY84" s="66"/>
      <c r="AZ84" s="66"/>
    </row>
    <row r="85" spans="2:52" ht="57.75" customHeight="1">
      <c r="B85" s="431"/>
      <c r="C85" s="17"/>
      <c r="D85" s="22"/>
      <c r="E85" s="21"/>
      <c r="F85" s="112"/>
      <c r="G85" s="111"/>
      <c r="H85" s="21"/>
      <c r="I85" s="17"/>
      <c r="J85" s="340"/>
      <c r="K85" s="17"/>
      <c r="L85" s="340"/>
      <c r="M85" s="17"/>
      <c r="N85" s="340"/>
      <c r="O85" s="17"/>
      <c r="P85" s="340"/>
      <c r="Q85" s="17"/>
      <c r="R85" s="340"/>
      <c r="S85" s="17"/>
      <c r="T85" s="340"/>
      <c r="U85" s="17"/>
      <c r="V85" s="340"/>
      <c r="W85" s="18"/>
      <c r="X85" s="18"/>
      <c r="Y85" s="18"/>
      <c r="Z85" s="21"/>
      <c r="AA85" s="18"/>
      <c r="AB85" s="341"/>
      <c r="AC85" s="20"/>
      <c r="AD85" s="18"/>
      <c r="AE85" s="109"/>
      <c r="AF85" s="18"/>
      <c r="AG85" s="534"/>
      <c r="AH85" s="42"/>
      <c r="AI85" s="57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575"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c r="AL85" s="575"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c r="AN85" s="20"/>
      <c r="AO85" s="66"/>
      <c r="AP85" s="440"/>
      <c r="AQ85" s="440"/>
      <c r="AR85" s="440"/>
      <c r="AS85" s="440"/>
      <c r="AT85" s="440"/>
      <c r="AU85" s="440"/>
      <c r="AV85" s="440"/>
      <c r="AW85" s="415"/>
      <c r="AX85" s="349"/>
      <c r="AY85" s="66"/>
      <c r="AZ85" s="66"/>
    </row>
    <row r="86" spans="2:52" ht="57.75" customHeight="1">
      <c r="B86" s="431"/>
      <c r="C86" s="17"/>
      <c r="D86" s="22"/>
      <c r="E86" s="21"/>
      <c r="F86" s="112"/>
      <c r="G86" s="111"/>
      <c r="H86" s="21"/>
      <c r="I86" s="17"/>
      <c r="J86" s="340"/>
      <c r="K86" s="17"/>
      <c r="L86" s="340"/>
      <c r="M86" s="17"/>
      <c r="N86" s="340"/>
      <c r="O86" s="17"/>
      <c r="P86" s="340"/>
      <c r="Q86" s="17"/>
      <c r="R86" s="340"/>
      <c r="S86" s="17"/>
      <c r="T86" s="340"/>
      <c r="U86" s="17"/>
      <c r="V86" s="340"/>
      <c r="W86" s="18"/>
      <c r="X86" s="18"/>
      <c r="Y86" s="18"/>
      <c r="Z86" s="21"/>
      <c r="AA86" s="18"/>
      <c r="AB86" s="341"/>
      <c r="AC86" s="20"/>
      <c r="AD86" s="18"/>
      <c r="AE86" s="109"/>
      <c r="AF86" s="18"/>
      <c r="AG86" s="534"/>
      <c r="AH86" s="42"/>
      <c r="AI86" s="57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575"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c r="AL86" s="575"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c r="AN86" s="20"/>
      <c r="AO86" s="66"/>
      <c r="AP86" s="440"/>
      <c r="AQ86" s="440"/>
      <c r="AR86" s="440"/>
      <c r="AS86" s="440"/>
      <c r="AT86" s="440"/>
      <c r="AU86" s="440"/>
      <c r="AV86" s="440"/>
      <c r="AW86" s="415"/>
      <c r="AX86" s="349"/>
      <c r="AY86" s="66"/>
      <c r="AZ86" s="66"/>
    </row>
    <row r="87" spans="2:52" ht="57.75" customHeight="1">
      <c r="B87" s="431"/>
      <c r="C87" s="17"/>
      <c r="D87" s="22"/>
      <c r="E87" s="21"/>
      <c r="F87" s="112"/>
      <c r="G87" s="111"/>
      <c r="H87" s="21"/>
      <c r="I87" s="17"/>
      <c r="J87" s="340"/>
      <c r="K87" s="17"/>
      <c r="L87" s="340"/>
      <c r="M87" s="17"/>
      <c r="N87" s="340"/>
      <c r="O87" s="17"/>
      <c r="P87" s="340"/>
      <c r="Q87" s="17"/>
      <c r="R87" s="340"/>
      <c r="S87" s="17"/>
      <c r="T87" s="340"/>
      <c r="U87" s="17"/>
      <c r="V87" s="340"/>
      <c r="W87" s="18"/>
      <c r="X87" s="18"/>
      <c r="Y87" s="18"/>
      <c r="Z87" s="21"/>
      <c r="AA87" s="18"/>
      <c r="AB87" s="341"/>
      <c r="AC87" s="20"/>
      <c r="AD87" s="18"/>
      <c r="AE87" s="109"/>
      <c r="AF87" s="18"/>
      <c r="AG87" s="534"/>
      <c r="AH87" s="42"/>
      <c r="AI87" s="57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575"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c r="AL87" s="575"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c r="AN87" s="20"/>
      <c r="AO87" s="66"/>
      <c r="AP87" s="440"/>
      <c r="AQ87" s="440"/>
      <c r="AR87" s="440"/>
      <c r="AS87" s="440"/>
      <c r="AT87" s="440"/>
      <c r="AU87" s="440"/>
      <c r="AV87" s="440"/>
      <c r="AW87" s="415"/>
      <c r="AX87" s="349"/>
      <c r="AY87" s="66"/>
      <c r="AZ87" s="66"/>
    </row>
    <row r="88" spans="2:52" ht="57.75" customHeight="1">
      <c r="B88" s="431"/>
      <c r="C88" s="17"/>
      <c r="D88" s="22"/>
      <c r="E88" s="21"/>
      <c r="F88" s="112"/>
      <c r="G88" s="111"/>
      <c r="H88" s="21"/>
      <c r="I88" s="17"/>
      <c r="J88" s="340"/>
      <c r="K88" s="17"/>
      <c r="L88" s="340"/>
      <c r="M88" s="17"/>
      <c r="N88" s="340"/>
      <c r="O88" s="17"/>
      <c r="P88" s="340"/>
      <c r="Q88" s="17"/>
      <c r="R88" s="340"/>
      <c r="S88" s="17"/>
      <c r="T88" s="340"/>
      <c r="U88" s="17"/>
      <c r="V88" s="340"/>
      <c r="W88" s="18"/>
      <c r="X88" s="18"/>
      <c r="Y88" s="18"/>
      <c r="Z88" s="21"/>
      <c r="AA88" s="18"/>
      <c r="AB88" s="341"/>
      <c r="AC88" s="20"/>
      <c r="AD88" s="18"/>
      <c r="AE88" s="109"/>
      <c r="AF88" s="18"/>
      <c r="AG88" s="534"/>
      <c r="AH88" s="42"/>
      <c r="AI88" s="57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575"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c r="AL88" s="575"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c r="AN88" s="20"/>
      <c r="AO88" s="66"/>
      <c r="AP88" s="440"/>
      <c r="AQ88" s="440"/>
      <c r="AR88" s="440"/>
      <c r="AS88" s="440"/>
      <c r="AT88" s="440"/>
      <c r="AU88" s="440"/>
      <c r="AV88" s="440"/>
      <c r="AW88" s="415"/>
      <c r="AX88" s="349"/>
      <c r="AY88" s="66"/>
      <c r="AZ88" s="66"/>
    </row>
    <row r="89" spans="2:52" ht="57.75" customHeight="1">
      <c r="B89" s="431"/>
      <c r="C89" s="17"/>
      <c r="D89" s="22"/>
      <c r="E89" s="21"/>
      <c r="F89" s="112"/>
      <c r="G89" s="111"/>
      <c r="H89" s="21"/>
      <c r="I89" s="17"/>
      <c r="J89" s="340"/>
      <c r="K89" s="17"/>
      <c r="L89" s="340"/>
      <c r="M89" s="17"/>
      <c r="N89" s="340"/>
      <c r="O89" s="17"/>
      <c r="P89" s="340"/>
      <c r="Q89" s="17"/>
      <c r="R89" s="340"/>
      <c r="S89" s="17"/>
      <c r="T89" s="340"/>
      <c r="U89" s="17"/>
      <c r="V89" s="340"/>
      <c r="W89" s="18"/>
      <c r="X89" s="18"/>
      <c r="Y89" s="18"/>
      <c r="Z89" s="21"/>
      <c r="AA89" s="18"/>
      <c r="AB89" s="18"/>
      <c r="AC89" s="20"/>
      <c r="AD89" s="18"/>
      <c r="AE89" s="109"/>
      <c r="AF89" s="18"/>
      <c r="AG89" s="534"/>
      <c r="AH89" s="42"/>
      <c r="AI89" s="57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575"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c r="AL89" s="575"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c r="AN89" s="20"/>
      <c r="AO89" s="66"/>
      <c r="AP89" s="440"/>
      <c r="AQ89" s="440"/>
      <c r="AR89" s="440"/>
      <c r="AS89" s="440"/>
      <c r="AT89" s="440"/>
      <c r="AU89" s="440"/>
      <c r="AV89" s="440"/>
      <c r="AW89" s="415"/>
      <c r="AX89" s="349"/>
      <c r="AY89" s="66"/>
      <c r="AZ89" s="66"/>
    </row>
    <row r="90" spans="2:52" ht="57.75" customHeight="1">
      <c r="B90" s="431"/>
      <c r="C90" s="17"/>
      <c r="D90" s="22"/>
      <c r="E90" s="21"/>
      <c r="F90" s="112"/>
      <c r="G90" s="111"/>
      <c r="H90" s="21"/>
      <c r="I90" s="17"/>
      <c r="J90" s="340"/>
      <c r="K90" s="17"/>
      <c r="L90" s="340"/>
      <c r="M90" s="17"/>
      <c r="N90" s="340"/>
      <c r="O90" s="17"/>
      <c r="P90" s="340"/>
      <c r="Q90" s="17"/>
      <c r="R90" s="340"/>
      <c r="S90" s="17"/>
      <c r="T90" s="340"/>
      <c r="U90" s="17"/>
      <c r="V90" s="340"/>
      <c r="W90" s="18"/>
      <c r="X90" s="18"/>
      <c r="Y90" s="18"/>
      <c r="Z90" s="21"/>
      <c r="AA90" s="18"/>
      <c r="AB90" s="18"/>
      <c r="AC90" s="20"/>
      <c r="AD90" s="18"/>
      <c r="AE90" s="109"/>
      <c r="AF90" s="18"/>
      <c r="AG90" s="534"/>
      <c r="AH90" s="42"/>
      <c r="AI90" s="57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575"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c r="AL90" s="575"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c r="AN90" s="20"/>
      <c r="AO90" s="66"/>
      <c r="AP90" s="440"/>
      <c r="AQ90" s="440"/>
      <c r="AR90" s="440"/>
      <c r="AS90" s="440"/>
      <c r="AT90" s="440"/>
      <c r="AU90" s="440"/>
      <c r="AV90" s="440"/>
      <c r="AW90" s="415"/>
      <c r="AX90" s="349"/>
      <c r="AY90" s="66"/>
      <c r="AZ90" s="66"/>
    </row>
    <row r="91" spans="2:52" ht="57.75" customHeight="1">
      <c r="B91" s="431"/>
      <c r="C91" s="17"/>
      <c r="D91" s="22"/>
      <c r="E91" s="21"/>
      <c r="F91" s="112"/>
      <c r="G91" s="111"/>
      <c r="H91" s="21"/>
      <c r="I91" s="17"/>
      <c r="J91" s="340"/>
      <c r="K91" s="17"/>
      <c r="L91" s="340"/>
      <c r="M91" s="17"/>
      <c r="N91" s="340"/>
      <c r="O91" s="17"/>
      <c r="P91" s="340"/>
      <c r="Q91" s="17"/>
      <c r="R91" s="340"/>
      <c r="S91" s="17"/>
      <c r="T91" s="340"/>
      <c r="U91" s="17"/>
      <c r="V91" s="340"/>
      <c r="W91" s="18"/>
      <c r="X91" s="18"/>
      <c r="Y91" s="18"/>
      <c r="Z91" s="21"/>
      <c r="AA91" s="18"/>
      <c r="AB91" s="18"/>
      <c r="AC91" s="20"/>
      <c r="AD91" s="18"/>
      <c r="AE91" s="109"/>
      <c r="AF91" s="18"/>
      <c r="AG91" s="534"/>
      <c r="AH91" s="42"/>
      <c r="AI91" s="57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575"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c r="AL91" s="575"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c r="AN91" s="20"/>
      <c r="AO91" s="66"/>
      <c r="AP91" s="440"/>
      <c r="AQ91" s="440"/>
      <c r="AR91" s="440"/>
      <c r="AS91" s="440"/>
      <c r="AT91" s="440"/>
      <c r="AU91" s="440"/>
      <c r="AV91" s="440"/>
      <c r="AW91" s="415"/>
      <c r="AX91" s="349"/>
      <c r="AY91" s="66"/>
      <c r="AZ91" s="66"/>
    </row>
    <row r="92" spans="2:52" ht="57.75" customHeight="1">
      <c r="B92" s="431"/>
      <c r="C92" s="17"/>
      <c r="D92" s="22"/>
      <c r="E92" s="21"/>
      <c r="F92" s="112"/>
      <c r="G92" s="111"/>
      <c r="H92" s="21"/>
      <c r="I92" s="17"/>
      <c r="J92" s="340"/>
      <c r="K92" s="17"/>
      <c r="L92" s="340"/>
      <c r="M92" s="17"/>
      <c r="N92" s="340"/>
      <c r="O92" s="17"/>
      <c r="P92" s="340"/>
      <c r="Q92" s="17"/>
      <c r="R92" s="340"/>
      <c r="S92" s="17"/>
      <c r="T92" s="340"/>
      <c r="U92" s="17"/>
      <c r="V92" s="340"/>
      <c r="W92" s="18"/>
      <c r="X92" s="18"/>
      <c r="Y92" s="18"/>
      <c r="Z92" s="21"/>
      <c r="AA92" s="18"/>
      <c r="AB92" s="18"/>
      <c r="AC92" s="20"/>
      <c r="AD92" s="18"/>
      <c r="AE92" s="109"/>
      <c r="AF92" s="18"/>
      <c r="AG92" s="534"/>
      <c r="AH92" s="42"/>
      <c r="AI92" s="57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575"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c r="AL92" s="575"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c r="AN92" s="20"/>
      <c r="AO92" s="66"/>
      <c r="AP92" s="440"/>
      <c r="AQ92" s="440"/>
      <c r="AR92" s="440"/>
      <c r="AS92" s="440"/>
      <c r="AT92" s="440"/>
      <c r="AU92" s="440"/>
      <c r="AV92" s="440"/>
      <c r="AW92" s="415"/>
      <c r="AX92" s="349"/>
      <c r="AY92" s="66"/>
      <c r="AZ92" s="66"/>
    </row>
    <row r="93" spans="2:52" ht="57.75" customHeight="1">
      <c r="B93" s="431"/>
      <c r="C93" s="17"/>
      <c r="D93" s="22"/>
      <c r="E93" s="21"/>
      <c r="F93" s="112"/>
      <c r="G93" s="111"/>
      <c r="H93" s="21"/>
      <c r="I93" s="17"/>
      <c r="J93" s="340"/>
      <c r="K93" s="17"/>
      <c r="L93" s="340"/>
      <c r="M93" s="17"/>
      <c r="N93" s="340"/>
      <c r="O93" s="17"/>
      <c r="P93" s="340"/>
      <c r="Q93" s="17"/>
      <c r="R93" s="340"/>
      <c r="S93" s="17"/>
      <c r="T93" s="340"/>
      <c r="U93" s="17"/>
      <c r="V93" s="340"/>
      <c r="W93" s="18"/>
      <c r="X93" s="18"/>
      <c r="Y93" s="18"/>
      <c r="Z93" s="21"/>
      <c r="AA93" s="18"/>
      <c r="AB93" s="18"/>
      <c r="AC93" s="20"/>
      <c r="AD93" s="18"/>
      <c r="AE93" s="109"/>
      <c r="AF93" s="18"/>
      <c r="AG93" s="534"/>
      <c r="AH93" s="42"/>
      <c r="AI93" s="57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575"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c r="AL93" s="575"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c r="AN93" s="20"/>
      <c r="AO93" s="66"/>
      <c r="AP93" s="440"/>
      <c r="AQ93" s="440"/>
      <c r="AR93" s="440"/>
      <c r="AS93" s="440"/>
      <c r="AT93" s="440"/>
      <c r="AU93" s="440"/>
      <c r="AV93" s="440"/>
      <c r="AW93" s="415"/>
      <c r="AX93" s="349"/>
      <c r="AY93" s="66"/>
      <c r="AZ93" s="66"/>
    </row>
    <row r="94" spans="2:52" ht="57.75" customHeight="1">
      <c r="B94" s="431"/>
      <c r="C94" s="17"/>
      <c r="D94" s="22"/>
      <c r="E94" s="21"/>
      <c r="F94" s="112"/>
      <c r="G94" s="111"/>
      <c r="H94" s="21"/>
      <c r="I94" s="17"/>
      <c r="J94" s="340"/>
      <c r="K94" s="17"/>
      <c r="L94" s="340"/>
      <c r="M94" s="17"/>
      <c r="N94" s="340"/>
      <c r="O94" s="17"/>
      <c r="P94" s="340"/>
      <c r="Q94" s="17"/>
      <c r="R94" s="340"/>
      <c r="S94" s="17"/>
      <c r="T94" s="340"/>
      <c r="U94" s="17"/>
      <c r="V94" s="340"/>
      <c r="W94" s="18"/>
      <c r="X94" s="18"/>
      <c r="Y94" s="18"/>
      <c r="Z94" s="21"/>
      <c r="AA94" s="18"/>
      <c r="AB94" s="18"/>
      <c r="AC94" s="20"/>
      <c r="AD94" s="18"/>
      <c r="AE94" s="109"/>
      <c r="AF94" s="18"/>
      <c r="AG94" s="534"/>
      <c r="AH94" s="42"/>
      <c r="AI94" s="57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575"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c r="AL94" s="575"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c r="AN94" s="20"/>
      <c r="AO94" s="66"/>
      <c r="AP94" s="440"/>
      <c r="AQ94" s="440"/>
      <c r="AR94" s="440"/>
      <c r="AS94" s="440"/>
      <c r="AT94" s="440"/>
      <c r="AU94" s="440"/>
      <c r="AV94" s="440"/>
      <c r="AW94" s="415"/>
      <c r="AX94" s="349"/>
      <c r="AY94" s="66"/>
      <c r="AZ94" s="66"/>
    </row>
    <row r="95" spans="2:52" ht="57.75" customHeight="1">
      <c r="B95" s="431"/>
      <c r="C95" s="17"/>
      <c r="D95" s="22"/>
      <c r="E95" s="21"/>
      <c r="F95" s="112"/>
      <c r="G95" s="111"/>
      <c r="H95" s="21"/>
      <c r="I95" s="17"/>
      <c r="J95" s="340"/>
      <c r="K95" s="17"/>
      <c r="L95" s="340"/>
      <c r="M95" s="17"/>
      <c r="N95" s="340"/>
      <c r="O95" s="17"/>
      <c r="P95" s="340"/>
      <c r="Q95" s="17"/>
      <c r="R95" s="340"/>
      <c r="S95" s="17"/>
      <c r="T95" s="340"/>
      <c r="U95" s="17"/>
      <c r="V95" s="340"/>
      <c r="W95" s="18"/>
      <c r="X95" s="18"/>
      <c r="Y95" s="18"/>
      <c r="Z95" s="21"/>
      <c r="AA95" s="18"/>
      <c r="AB95" s="18"/>
      <c r="AC95" s="20"/>
      <c r="AD95" s="18"/>
      <c r="AE95" s="109"/>
      <c r="AF95" s="18"/>
      <c r="AG95" s="534"/>
      <c r="AH95" s="42"/>
      <c r="AI95" s="57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575"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c r="AL95" s="575"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c r="AN95" s="20"/>
      <c r="AO95" s="66"/>
      <c r="AP95" s="440"/>
      <c r="AQ95" s="440"/>
      <c r="AR95" s="440"/>
      <c r="AS95" s="440"/>
      <c r="AT95" s="440"/>
      <c r="AU95" s="440"/>
      <c r="AV95" s="440"/>
      <c r="AW95" s="415"/>
      <c r="AX95" s="349"/>
      <c r="AY95" s="66"/>
      <c r="AZ95" s="66"/>
    </row>
    <row r="96" spans="2:52" ht="57.75" customHeight="1">
      <c r="B96" s="431"/>
      <c r="C96" s="17"/>
      <c r="D96" s="22"/>
      <c r="E96" s="21"/>
      <c r="F96" s="112"/>
      <c r="G96" s="111"/>
      <c r="H96" s="21"/>
      <c r="I96" s="17"/>
      <c r="J96" s="340"/>
      <c r="K96" s="17"/>
      <c r="L96" s="340"/>
      <c r="M96" s="17"/>
      <c r="N96" s="340"/>
      <c r="O96" s="17"/>
      <c r="P96" s="340"/>
      <c r="Q96" s="17"/>
      <c r="R96" s="340"/>
      <c r="S96" s="17"/>
      <c r="T96" s="340"/>
      <c r="U96" s="17"/>
      <c r="V96" s="340"/>
      <c r="W96" s="18"/>
      <c r="X96" s="18"/>
      <c r="Y96" s="18"/>
      <c r="Z96" s="21"/>
      <c r="AA96" s="18"/>
      <c r="AB96" s="18"/>
      <c r="AC96" s="20"/>
      <c r="AD96" s="18"/>
      <c r="AE96" s="109"/>
      <c r="AF96" s="18"/>
      <c r="AG96" s="534"/>
      <c r="AH96" s="42"/>
      <c r="AI96" s="57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575"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c r="AL96" s="575"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c r="AN96" s="20"/>
      <c r="AO96" s="66"/>
      <c r="AP96" s="440"/>
      <c r="AQ96" s="440"/>
      <c r="AR96" s="440"/>
      <c r="AS96" s="440"/>
      <c r="AT96" s="440"/>
      <c r="AU96" s="440"/>
      <c r="AV96" s="440"/>
      <c r="AW96" s="415"/>
      <c r="AX96" s="349"/>
      <c r="AY96" s="66"/>
      <c r="AZ96" s="66"/>
    </row>
    <row r="97" spans="2:52" ht="57.75" customHeight="1">
      <c r="B97" s="431"/>
      <c r="C97" s="17"/>
      <c r="D97" s="22"/>
      <c r="E97" s="21"/>
      <c r="F97" s="112"/>
      <c r="G97" s="111"/>
      <c r="H97" s="21"/>
      <c r="I97" s="17"/>
      <c r="J97" s="340"/>
      <c r="K97" s="17"/>
      <c r="L97" s="340"/>
      <c r="M97" s="17"/>
      <c r="N97" s="340"/>
      <c r="O97" s="17"/>
      <c r="P97" s="340"/>
      <c r="Q97" s="17"/>
      <c r="R97" s="340"/>
      <c r="S97" s="17"/>
      <c r="T97" s="340"/>
      <c r="U97" s="17"/>
      <c r="V97" s="340"/>
      <c r="W97" s="18"/>
      <c r="X97" s="18"/>
      <c r="Y97" s="18"/>
      <c r="Z97" s="21"/>
      <c r="AA97" s="18"/>
      <c r="AB97" s="18"/>
      <c r="AC97" s="20"/>
      <c r="AD97" s="18"/>
      <c r="AE97" s="109"/>
      <c r="AF97" s="18"/>
      <c r="AG97" s="534"/>
      <c r="AH97" s="42"/>
      <c r="AI97" s="57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575"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c r="AL97" s="575"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c r="AN97" s="20"/>
      <c r="AO97" s="66"/>
      <c r="AP97" s="440"/>
      <c r="AQ97" s="440"/>
      <c r="AR97" s="440"/>
      <c r="AS97" s="440"/>
      <c r="AT97" s="440"/>
      <c r="AU97" s="440"/>
      <c r="AV97" s="440"/>
      <c r="AW97" s="415"/>
      <c r="AX97" s="349"/>
      <c r="AY97" s="66"/>
      <c r="AZ97" s="66"/>
    </row>
    <row r="98" spans="2:52" ht="57.75" customHeight="1">
      <c r="B98" s="431"/>
      <c r="C98" s="17"/>
      <c r="D98" s="22"/>
      <c r="E98" s="21"/>
      <c r="F98" s="112"/>
      <c r="G98" s="111"/>
      <c r="H98" s="21"/>
      <c r="I98" s="17"/>
      <c r="J98" s="340"/>
      <c r="K98" s="17"/>
      <c r="L98" s="340"/>
      <c r="M98" s="17"/>
      <c r="N98" s="340"/>
      <c r="O98" s="17"/>
      <c r="P98" s="340"/>
      <c r="Q98" s="17"/>
      <c r="R98" s="340"/>
      <c r="S98" s="17"/>
      <c r="T98" s="340"/>
      <c r="U98" s="17"/>
      <c r="V98" s="340"/>
      <c r="W98" s="18"/>
      <c r="X98" s="18"/>
      <c r="Y98" s="18"/>
      <c r="Z98" s="21"/>
      <c r="AA98" s="18"/>
      <c r="AB98" s="18"/>
      <c r="AC98" s="20"/>
      <c r="AD98" s="18"/>
      <c r="AE98" s="109"/>
      <c r="AF98" s="18"/>
      <c r="AG98" s="534"/>
      <c r="AH98" s="42"/>
      <c r="AI98" s="57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575"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c r="AL98" s="575"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c r="AN98" s="20"/>
      <c r="AO98" s="66"/>
      <c r="AP98" s="440"/>
      <c r="AQ98" s="440"/>
      <c r="AR98" s="440"/>
      <c r="AS98" s="440"/>
      <c r="AT98" s="440"/>
      <c r="AU98" s="440"/>
      <c r="AV98" s="440"/>
      <c r="AW98" s="415"/>
      <c r="AX98" s="349"/>
      <c r="AY98" s="66"/>
      <c r="AZ98" s="66"/>
    </row>
    <row r="99" spans="2:52" ht="57.75" customHeight="1">
      <c r="B99" s="431"/>
      <c r="C99" s="17"/>
      <c r="D99" s="22"/>
      <c r="E99" s="21"/>
      <c r="F99" s="112"/>
      <c r="G99" s="111"/>
      <c r="H99" s="21"/>
      <c r="I99" s="17"/>
      <c r="J99" s="340"/>
      <c r="K99" s="17"/>
      <c r="L99" s="340"/>
      <c r="M99" s="17"/>
      <c r="N99" s="340"/>
      <c r="O99" s="17"/>
      <c r="P99" s="340"/>
      <c r="Q99" s="17"/>
      <c r="R99" s="340"/>
      <c r="S99" s="17"/>
      <c r="T99" s="340"/>
      <c r="U99" s="17"/>
      <c r="V99" s="340"/>
      <c r="W99" s="18"/>
      <c r="X99" s="18"/>
      <c r="Y99" s="18"/>
      <c r="Z99" s="21"/>
      <c r="AA99" s="18"/>
      <c r="AB99" s="18"/>
      <c r="AC99" s="20"/>
      <c r="AD99" s="18"/>
      <c r="AE99" s="109"/>
      <c r="AF99" s="18"/>
      <c r="AG99" s="534"/>
      <c r="AH99" s="42"/>
      <c r="AI99" s="57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575"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c r="AL99" s="575"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c r="AN99" s="20"/>
      <c r="AO99" s="66"/>
      <c r="AP99" s="440"/>
      <c r="AQ99" s="440"/>
      <c r="AR99" s="440"/>
      <c r="AS99" s="440"/>
      <c r="AT99" s="440"/>
      <c r="AU99" s="440"/>
      <c r="AV99" s="440"/>
      <c r="AW99" s="415"/>
      <c r="AX99" s="349"/>
      <c r="AY99" s="66"/>
      <c r="AZ99" s="66"/>
    </row>
    <row r="100" spans="2:52" ht="57.75" customHeight="1">
      <c r="B100" s="431" t="str">
        <f t="shared" ref="B100:B163" si="56">C100&amp;"-"&amp;E100</f>
        <v>-</v>
      </c>
      <c r="C100" s="17"/>
      <c r="D100" s="22"/>
      <c r="E100" s="21"/>
      <c r="F100" s="112"/>
      <c r="G100" s="111"/>
      <c r="H100" s="21"/>
      <c r="I100" s="17"/>
      <c r="J100" s="340">
        <f t="shared" ref="J100:J163" si="57">IF(I100="Asignado",15,IF(I100="No asignado",0,IF(I100=0,0)))</f>
        <v>0</v>
      </c>
      <c r="K100" s="17"/>
      <c r="L100" s="340">
        <f t="shared" ref="L100:L163" si="58">IF(K100="Adecuado",15,IF(K100="Inadecuado",0,IF(I100=0,0)))</f>
        <v>0</v>
      </c>
      <c r="M100" s="17"/>
      <c r="N100" s="340">
        <f t="shared" ref="N100:N163" si="59">IF(M100="Oportuna",15,IF(M100="Inoportuna",0,IF(I100=0,0)))</f>
        <v>0</v>
      </c>
      <c r="O100" s="17"/>
      <c r="P100" s="340">
        <f t="shared" ref="P100:P163" si="60">IF(O100="Prevenir",15,IF(O100="Detectar",10,IF(O100="No es un control",0,IF(I100=0,0))))</f>
        <v>0</v>
      </c>
      <c r="Q100" s="17"/>
      <c r="R100" s="340">
        <f t="shared" ref="R100:R163" si="61">IF(Q100="Confiable",15,IF(Q100="No confiable",0,IF(I100=0,0)))</f>
        <v>0</v>
      </c>
      <c r="S100" s="17"/>
      <c r="T100" s="340">
        <f t="shared" ref="T100:T163" si="62">IF(S100="Se investigan y resuelven oportunamente",15,IF(S100="No se investigan y resuelven oportunamente",0,IF(I100=0,0)))</f>
        <v>0</v>
      </c>
      <c r="U100" s="17"/>
      <c r="V100" s="340">
        <f t="shared" ref="V100:V163" si="63">IF(U100="Completa",10,IF(U100="Incompleta",5,IF(U100="No existe",0,IF(I100=0,0))))</f>
        <v>0</v>
      </c>
      <c r="W100" s="18" t="str">
        <f t="shared" ref="W100:W163" si="64">IF(G100=0," ",IF((J100+L100+N100+P100+R100+T100+V100)&gt;=0,(J100+L100+N100+P100+R100+T100+V100)))</f>
        <v xml:space="preserve"> </v>
      </c>
      <c r="X100" s="18" t="str">
        <f t="shared" ref="X100:X163" si="65">IF(W100=" "," ",IF(AND(W100&gt;=0,W100&lt;=85),"Débil",IF(AND(W100&gt;=86,W100&lt;=95),"Moderado",IF(AND(W100&gt;=96,W100&lt;=100),"Fuerte"," "))))</f>
        <v xml:space="preserve"> </v>
      </c>
      <c r="Y100" s="18" t="str">
        <f t="shared" ref="Y100:Y163" si="66">IF(Z100="Siempre se ejecuta", 100,IF(Z100="Algunas veces se ejecuta",50,IF(Z100="No se ejecuta",0,"")))</f>
        <v/>
      </c>
      <c r="Z100" s="21"/>
      <c r="AA100" s="18" t="str">
        <f t="shared" ref="AA100:AA163" si="67">IF(Z100="Siempre se ejecuta","Fuerte",IF(Z100="Algunas veces se ejecuta","Moderado",IF(Z100="No se ejecuta", "Débil","")))</f>
        <v/>
      </c>
      <c r="AB100" s="18" t="str">
        <f t="shared" ref="AB100:AB163" si="68">IF(AND(X100="Fuerte",AA100="Fuerte"),"Fuerte",IF(AND(X100="Fuerte",AA100="Moderado"),"Moderado",IF(AND(X100="Fuerte",AA100="Débil"),"Débil",IF(AND(X100="Moderado",AA100="Moderado"),"Moderado",IF(AND(X100="Moderado",AA100="Fuerte"),"Moderado",IF(AND(X100="Moderado",AA100="Débil"),"Débil",IF(X100="Débil","Débil"," ")))))))</f>
        <v xml:space="preserve"> </v>
      </c>
      <c r="AC100" s="20" t="str">
        <f t="shared" ref="AC100:AC163" si="69">IF(AB100="Fuerte","No",IF(AB100="Moderado","Sí",IF(AB100="Débil","Sí","")))</f>
        <v/>
      </c>
      <c r="AD100" s="18" t="str">
        <f t="shared" ref="AD100:AD163" si="70">IFERROR(IF(Y100=" "," ",IF(Y100&gt;=0,(W100+Y100)/2))," ")</f>
        <v xml:space="preserve"> </v>
      </c>
      <c r="AE100" s="109" t="str">
        <f t="shared" ref="AE100:AE131" si="71">IFERROR(IF(AD100=" "," ",IF(AVERAGE($AD$10:$AD$249)&gt;=0,AVERAGEIFS($AD$10:$AD$248,$C$10:$C$248,C100))),"  ")</f>
        <v xml:space="preserve"> </v>
      </c>
      <c r="AF100" s="18" t="str">
        <f t="shared" ref="AF100:AF163" si="72">IF(AE100=" "," ",IF(AE100=100,"Fuerte",IF(AE100&lt;50,"Débil",IF(AE100&gt;49,"Moderado"," "))))</f>
        <v xml:space="preserve"> </v>
      </c>
      <c r="AG100" s="534">
        <f t="shared" ref="AG100:AG163" si="73">IF(OR(AND(AF100="Fuerte",G100="No disminuye"),AND(AF100="Moderado",G100="No disminuye")),0,IF(AND(AF100="Fuerte",G100="Directamente"),2,IF(AND(AF100="Moderado",G100="Directamente"),1,0)))</f>
        <v>0</v>
      </c>
      <c r="AH100" s="42" t="str">
        <f t="shared" ref="AH100:AH131" si="74">IFERROR(AVERAGEIFS($AG$10:$AG$248,$C$10:$C$248,C100)," ")</f>
        <v xml:space="preserve"> </v>
      </c>
      <c r="AI100" s="57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575"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ref="AK100:AK131" si="75">IFERROR(AVERAGEIFS($AJ$10:$AJ$248,$C$10:$C$248,C100)," ")</f>
        <v xml:space="preserve"> </v>
      </c>
      <c r="AL100" s="575"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ref="AM100:AM163" si="76">IF(OR(AND(AI100="Rara vez",AL100="Insignificante"),AND(AI100="Rara vez",AL100="Menor"),AND(AI100="Improbable",AL100="Menor"),AND(AI100="Improbable",AL100="Insignificante"),AND(AI100="Posible",AL100="Insignificante")),"Zona Baja",IF(OR(AND(AI100="Probable",AL100="Insignificante"),AND(AI100="Posible",AL100="Menor"),AND(AI100="Improbable",AL100="Moderado"),AND(AI100="Rara vez",AL100="Moderado")),"Zona Moderada",IF(OR(AND(AI100="Casi seguro",AL100="Insignificante"),AND(AI100="Casi seguro",AL100="Menor"),AND(AI100="Probable",AL100="Menor"),AND(AI100="Probable",AL100="Moderado"),AND(AI100="Posible",AL100="Moderado"),AND(AI100="Improbable",AL100="Mayor"),AND(AI100="Rara vez",AL100="Mayor")),"Zona Alta",IF(OR(AND(AI100="Casi seguro",AL100="Moderado"),AND(AI100="Casi seguro",AL100="Mayor"),AND(AI100="Casi seguro",AL100="Catastrófico"),AND(AI100="Probable",AL100="Mayor"),AND(AI100="Probable",AL100="Catastrófico"),AND(AI100="Posible",AL100="Mayor"),AND(AI100="Posible",AL100="Catastrófico"),AND(AI100="Improbable",AL100="Catastrófico"),AND(AI100="Rara vez",AL100="Catastrófico")),"Zona Extrema"," "))))</f>
        <v xml:space="preserve"> </v>
      </c>
      <c r="AN100" s="20" t="str">
        <f t="shared" ref="AN100:AN163" si="77">IF(AM100="Zona Moderada","Reducir riesgo",IF(AM100="Zona Alta","Compartir riesgo",IF(AM100="Zona Extrema","Evitar riesgo"," ")))</f>
        <v xml:space="preserve"> </v>
      </c>
      <c r="AO100" s="66"/>
      <c r="AP100" s="440"/>
      <c r="AQ100" s="440"/>
      <c r="AR100" s="440"/>
      <c r="AS100" s="440"/>
      <c r="AT100" s="440"/>
      <c r="AU100" s="440"/>
      <c r="AV100" s="440"/>
      <c r="AW100" s="415"/>
      <c r="AX100" s="349"/>
      <c r="AY100" s="66"/>
      <c r="AZ100" s="66"/>
    </row>
    <row r="101" spans="2:52" ht="57.75" customHeight="1">
      <c r="B101" s="431" t="str">
        <f t="shared" si="56"/>
        <v>-</v>
      </c>
      <c r="C101" s="17"/>
      <c r="D101" s="22"/>
      <c r="E101" s="21"/>
      <c r="F101" s="112"/>
      <c r="G101" s="111"/>
      <c r="H101" s="21"/>
      <c r="I101" s="17"/>
      <c r="J101" s="340">
        <f t="shared" si="57"/>
        <v>0</v>
      </c>
      <c r="K101" s="17"/>
      <c r="L101" s="340">
        <f t="shared" si="58"/>
        <v>0</v>
      </c>
      <c r="M101" s="17"/>
      <c r="N101" s="340">
        <f t="shared" si="59"/>
        <v>0</v>
      </c>
      <c r="O101" s="17"/>
      <c r="P101" s="340">
        <f t="shared" si="60"/>
        <v>0</v>
      </c>
      <c r="Q101" s="17"/>
      <c r="R101" s="340">
        <f t="shared" si="61"/>
        <v>0</v>
      </c>
      <c r="S101" s="17"/>
      <c r="T101" s="340">
        <f t="shared" si="62"/>
        <v>0</v>
      </c>
      <c r="U101" s="17"/>
      <c r="V101" s="340">
        <f t="shared" si="63"/>
        <v>0</v>
      </c>
      <c r="W101" s="18" t="str">
        <f t="shared" si="64"/>
        <v xml:space="preserve"> </v>
      </c>
      <c r="X101" s="18" t="str">
        <f t="shared" si="65"/>
        <v xml:space="preserve"> </v>
      </c>
      <c r="Y101" s="18" t="str">
        <f t="shared" si="66"/>
        <v/>
      </c>
      <c r="Z101" s="21"/>
      <c r="AA101" s="18" t="str">
        <f t="shared" si="67"/>
        <v/>
      </c>
      <c r="AB101" s="18" t="str">
        <f t="shared" si="68"/>
        <v xml:space="preserve"> </v>
      </c>
      <c r="AC101" s="20" t="str">
        <f t="shared" si="69"/>
        <v/>
      </c>
      <c r="AD101" s="18" t="str">
        <f t="shared" si="70"/>
        <v xml:space="preserve"> </v>
      </c>
      <c r="AE101" s="109" t="str">
        <f t="shared" si="71"/>
        <v xml:space="preserve"> </v>
      </c>
      <c r="AF101" s="18" t="str">
        <f t="shared" si="72"/>
        <v xml:space="preserve"> </v>
      </c>
      <c r="AG101" s="534">
        <f t="shared" si="73"/>
        <v>0</v>
      </c>
      <c r="AH101" s="42" t="str">
        <f t="shared" si="74"/>
        <v xml:space="preserve"> </v>
      </c>
      <c r="AI101" s="57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575"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75"/>
        <v xml:space="preserve"> </v>
      </c>
      <c r="AL101" s="575"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76"/>
        <v xml:space="preserve"> </v>
      </c>
      <c r="AN101" s="20" t="str">
        <f t="shared" si="77"/>
        <v xml:space="preserve"> </v>
      </c>
      <c r="AO101" s="66"/>
      <c r="AP101" s="440"/>
      <c r="AQ101" s="440"/>
      <c r="AR101" s="440"/>
      <c r="AS101" s="440"/>
      <c r="AT101" s="440"/>
      <c r="AU101" s="440"/>
      <c r="AV101" s="440"/>
      <c r="AW101" s="415"/>
      <c r="AX101" s="349"/>
      <c r="AY101" s="66"/>
      <c r="AZ101" s="66"/>
    </row>
    <row r="102" spans="2:52" ht="57.75" customHeight="1">
      <c r="B102" s="431" t="str">
        <f t="shared" si="56"/>
        <v>-</v>
      </c>
      <c r="C102" s="17"/>
      <c r="D102" s="22"/>
      <c r="E102" s="21"/>
      <c r="F102" s="112"/>
      <c r="G102" s="111"/>
      <c r="H102" s="21"/>
      <c r="I102" s="17"/>
      <c r="J102" s="340">
        <f t="shared" si="57"/>
        <v>0</v>
      </c>
      <c r="K102" s="17"/>
      <c r="L102" s="340">
        <f t="shared" si="58"/>
        <v>0</v>
      </c>
      <c r="M102" s="17"/>
      <c r="N102" s="340">
        <f t="shared" si="59"/>
        <v>0</v>
      </c>
      <c r="O102" s="17"/>
      <c r="P102" s="340">
        <f t="shared" si="60"/>
        <v>0</v>
      </c>
      <c r="Q102" s="17"/>
      <c r="R102" s="340">
        <f t="shared" si="61"/>
        <v>0</v>
      </c>
      <c r="S102" s="17"/>
      <c r="T102" s="340">
        <f t="shared" si="62"/>
        <v>0</v>
      </c>
      <c r="U102" s="17"/>
      <c r="V102" s="340">
        <f t="shared" si="63"/>
        <v>0</v>
      </c>
      <c r="W102" s="18" t="str">
        <f t="shared" si="64"/>
        <v xml:space="preserve"> </v>
      </c>
      <c r="X102" s="18" t="str">
        <f t="shared" si="65"/>
        <v xml:space="preserve"> </v>
      </c>
      <c r="Y102" s="18" t="str">
        <f t="shared" si="66"/>
        <v/>
      </c>
      <c r="Z102" s="21"/>
      <c r="AA102" s="18" t="str">
        <f t="shared" si="67"/>
        <v/>
      </c>
      <c r="AB102" s="18" t="str">
        <f t="shared" si="68"/>
        <v xml:space="preserve"> </v>
      </c>
      <c r="AC102" s="20" t="str">
        <f t="shared" si="69"/>
        <v/>
      </c>
      <c r="AD102" s="18" t="str">
        <f t="shared" si="70"/>
        <v xml:space="preserve"> </v>
      </c>
      <c r="AE102" s="109" t="str">
        <f t="shared" si="71"/>
        <v xml:space="preserve"> </v>
      </c>
      <c r="AF102" s="18" t="str">
        <f t="shared" si="72"/>
        <v xml:space="preserve"> </v>
      </c>
      <c r="AG102" s="534">
        <f t="shared" si="73"/>
        <v>0</v>
      </c>
      <c r="AH102" s="42" t="str">
        <f t="shared" si="74"/>
        <v xml:space="preserve"> </v>
      </c>
      <c r="AI102" s="57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575"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75"/>
        <v xml:space="preserve"> </v>
      </c>
      <c r="AL102" s="575"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76"/>
        <v xml:space="preserve"> </v>
      </c>
      <c r="AN102" s="20" t="str">
        <f t="shared" si="77"/>
        <v xml:space="preserve"> </v>
      </c>
      <c r="AO102" s="66"/>
      <c r="AP102" s="440"/>
      <c r="AQ102" s="440"/>
      <c r="AR102" s="440"/>
      <c r="AS102" s="440"/>
      <c r="AT102" s="440"/>
      <c r="AU102" s="440"/>
      <c r="AV102" s="440"/>
      <c r="AW102" s="415"/>
      <c r="AX102" s="349"/>
      <c r="AY102" s="66"/>
      <c r="AZ102" s="66"/>
    </row>
    <row r="103" spans="2:52" ht="57.75" customHeight="1">
      <c r="B103" s="431" t="str">
        <f t="shared" si="56"/>
        <v>-</v>
      </c>
      <c r="C103" s="17"/>
      <c r="D103" s="22"/>
      <c r="E103" s="21"/>
      <c r="F103" s="112"/>
      <c r="G103" s="111"/>
      <c r="H103" s="21"/>
      <c r="I103" s="17"/>
      <c r="J103" s="340">
        <f t="shared" si="57"/>
        <v>0</v>
      </c>
      <c r="K103" s="17"/>
      <c r="L103" s="340">
        <f t="shared" si="58"/>
        <v>0</v>
      </c>
      <c r="M103" s="17"/>
      <c r="N103" s="340">
        <f t="shared" si="59"/>
        <v>0</v>
      </c>
      <c r="O103" s="17"/>
      <c r="P103" s="340">
        <f t="shared" si="60"/>
        <v>0</v>
      </c>
      <c r="Q103" s="17"/>
      <c r="R103" s="340">
        <f t="shared" si="61"/>
        <v>0</v>
      </c>
      <c r="S103" s="17"/>
      <c r="T103" s="340">
        <f t="shared" si="62"/>
        <v>0</v>
      </c>
      <c r="U103" s="17"/>
      <c r="V103" s="340">
        <f t="shared" si="63"/>
        <v>0</v>
      </c>
      <c r="W103" s="18" t="str">
        <f t="shared" si="64"/>
        <v xml:space="preserve"> </v>
      </c>
      <c r="X103" s="18" t="str">
        <f t="shared" si="65"/>
        <v xml:space="preserve"> </v>
      </c>
      <c r="Y103" s="18" t="str">
        <f t="shared" si="66"/>
        <v/>
      </c>
      <c r="Z103" s="21"/>
      <c r="AA103" s="18" t="str">
        <f t="shared" si="67"/>
        <v/>
      </c>
      <c r="AB103" s="18" t="str">
        <f t="shared" si="68"/>
        <v xml:space="preserve"> </v>
      </c>
      <c r="AC103" s="20" t="str">
        <f t="shared" si="69"/>
        <v/>
      </c>
      <c r="AD103" s="18" t="str">
        <f t="shared" si="70"/>
        <v xml:space="preserve"> </v>
      </c>
      <c r="AE103" s="109" t="str">
        <f t="shared" si="71"/>
        <v xml:space="preserve"> </v>
      </c>
      <c r="AF103" s="18" t="str">
        <f t="shared" si="72"/>
        <v xml:space="preserve"> </v>
      </c>
      <c r="AG103" s="534">
        <f t="shared" si="73"/>
        <v>0</v>
      </c>
      <c r="AH103" s="42" t="str">
        <f t="shared" si="74"/>
        <v xml:space="preserve"> </v>
      </c>
      <c r="AI103" s="57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575"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75"/>
        <v xml:space="preserve"> </v>
      </c>
      <c r="AL103" s="575"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76"/>
        <v xml:space="preserve"> </v>
      </c>
      <c r="AN103" s="20" t="str">
        <f t="shared" si="77"/>
        <v xml:space="preserve"> </v>
      </c>
      <c r="AO103" s="66"/>
      <c r="AP103" s="440"/>
      <c r="AQ103" s="440"/>
      <c r="AR103" s="440"/>
      <c r="AS103" s="440"/>
      <c r="AT103" s="440"/>
      <c r="AU103" s="440"/>
      <c r="AV103" s="440"/>
      <c r="AW103" s="415"/>
      <c r="AX103" s="349"/>
      <c r="AY103" s="66"/>
      <c r="AZ103" s="66"/>
    </row>
    <row r="104" spans="2:52" ht="57.75" customHeight="1">
      <c r="B104" s="431" t="str">
        <f t="shared" si="56"/>
        <v>-</v>
      </c>
      <c r="C104" s="17"/>
      <c r="D104" s="22"/>
      <c r="E104" s="21"/>
      <c r="F104" s="112"/>
      <c r="G104" s="111"/>
      <c r="H104" s="21"/>
      <c r="I104" s="17"/>
      <c r="J104" s="340">
        <f t="shared" si="57"/>
        <v>0</v>
      </c>
      <c r="K104" s="17"/>
      <c r="L104" s="340">
        <f t="shared" si="58"/>
        <v>0</v>
      </c>
      <c r="M104" s="17"/>
      <c r="N104" s="340">
        <f t="shared" si="59"/>
        <v>0</v>
      </c>
      <c r="O104" s="17"/>
      <c r="P104" s="340">
        <f t="shared" si="60"/>
        <v>0</v>
      </c>
      <c r="Q104" s="17"/>
      <c r="R104" s="340">
        <f t="shared" si="61"/>
        <v>0</v>
      </c>
      <c r="S104" s="17"/>
      <c r="T104" s="340">
        <f t="shared" si="62"/>
        <v>0</v>
      </c>
      <c r="U104" s="17"/>
      <c r="V104" s="340">
        <f t="shared" si="63"/>
        <v>0</v>
      </c>
      <c r="W104" s="18" t="str">
        <f t="shared" si="64"/>
        <v xml:space="preserve"> </v>
      </c>
      <c r="X104" s="18" t="str">
        <f t="shared" si="65"/>
        <v xml:space="preserve"> </v>
      </c>
      <c r="Y104" s="18" t="str">
        <f t="shared" si="66"/>
        <v/>
      </c>
      <c r="Z104" s="21"/>
      <c r="AA104" s="18" t="str">
        <f t="shared" si="67"/>
        <v/>
      </c>
      <c r="AB104" s="18" t="str">
        <f t="shared" si="68"/>
        <v xml:space="preserve"> </v>
      </c>
      <c r="AC104" s="20" t="str">
        <f t="shared" si="69"/>
        <v/>
      </c>
      <c r="AD104" s="18" t="str">
        <f t="shared" si="70"/>
        <v xml:space="preserve"> </v>
      </c>
      <c r="AE104" s="109" t="str">
        <f t="shared" si="71"/>
        <v xml:space="preserve"> </v>
      </c>
      <c r="AF104" s="18" t="str">
        <f t="shared" si="72"/>
        <v xml:space="preserve"> </v>
      </c>
      <c r="AG104" s="534">
        <f t="shared" si="73"/>
        <v>0</v>
      </c>
      <c r="AH104" s="42" t="str">
        <f t="shared" si="74"/>
        <v xml:space="preserve"> </v>
      </c>
      <c r="AI104" s="57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575"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75"/>
        <v xml:space="preserve"> </v>
      </c>
      <c r="AL104" s="575"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76"/>
        <v xml:space="preserve"> </v>
      </c>
      <c r="AN104" s="20" t="str">
        <f t="shared" si="77"/>
        <v xml:space="preserve"> </v>
      </c>
      <c r="AO104" s="66"/>
      <c r="AP104" s="440"/>
      <c r="AQ104" s="440"/>
      <c r="AR104" s="440"/>
      <c r="AS104" s="440"/>
      <c r="AT104" s="440"/>
      <c r="AU104" s="440"/>
      <c r="AV104" s="440"/>
      <c r="AW104" s="415"/>
      <c r="AX104" s="349"/>
      <c r="AY104" s="66"/>
      <c r="AZ104" s="66"/>
    </row>
    <row r="105" spans="2:52" ht="57.75" customHeight="1">
      <c r="B105" s="431" t="str">
        <f t="shared" si="56"/>
        <v>-</v>
      </c>
      <c r="C105" s="17"/>
      <c r="D105" s="22"/>
      <c r="E105" s="21"/>
      <c r="F105" s="112"/>
      <c r="G105" s="111"/>
      <c r="H105" s="21"/>
      <c r="I105" s="17"/>
      <c r="J105" s="340">
        <f t="shared" si="57"/>
        <v>0</v>
      </c>
      <c r="K105" s="17"/>
      <c r="L105" s="340">
        <f t="shared" si="58"/>
        <v>0</v>
      </c>
      <c r="M105" s="17"/>
      <c r="N105" s="340">
        <f t="shared" si="59"/>
        <v>0</v>
      </c>
      <c r="O105" s="17"/>
      <c r="P105" s="340">
        <f t="shared" si="60"/>
        <v>0</v>
      </c>
      <c r="Q105" s="17"/>
      <c r="R105" s="340">
        <f t="shared" si="61"/>
        <v>0</v>
      </c>
      <c r="S105" s="17"/>
      <c r="T105" s="340">
        <f t="shared" si="62"/>
        <v>0</v>
      </c>
      <c r="U105" s="17"/>
      <c r="V105" s="340">
        <f t="shared" si="63"/>
        <v>0</v>
      </c>
      <c r="W105" s="18" t="str">
        <f t="shared" si="64"/>
        <v xml:space="preserve"> </v>
      </c>
      <c r="X105" s="18" t="str">
        <f t="shared" si="65"/>
        <v xml:space="preserve"> </v>
      </c>
      <c r="Y105" s="18" t="str">
        <f t="shared" si="66"/>
        <v/>
      </c>
      <c r="Z105" s="21"/>
      <c r="AA105" s="18" t="str">
        <f t="shared" si="67"/>
        <v/>
      </c>
      <c r="AB105" s="18" t="str">
        <f t="shared" si="68"/>
        <v xml:space="preserve"> </v>
      </c>
      <c r="AC105" s="20" t="str">
        <f t="shared" si="69"/>
        <v/>
      </c>
      <c r="AD105" s="18" t="str">
        <f t="shared" si="70"/>
        <v xml:space="preserve"> </v>
      </c>
      <c r="AE105" s="109" t="str">
        <f t="shared" si="71"/>
        <v xml:space="preserve"> </v>
      </c>
      <c r="AF105" s="18" t="str">
        <f t="shared" si="72"/>
        <v xml:space="preserve"> </v>
      </c>
      <c r="AG105" s="534">
        <f t="shared" si="73"/>
        <v>0</v>
      </c>
      <c r="AH105" s="42" t="str">
        <f t="shared" si="74"/>
        <v xml:space="preserve"> </v>
      </c>
      <c r="AI105" s="57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575"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75"/>
        <v xml:space="preserve"> </v>
      </c>
      <c r="AL105" s="575"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76"/>
        <v xml:space="preserve"> </v>
      </c>
      <c r="AN105" s="20" t="str">
        <f t="shared" si="77"/>
        <v xml:space="preserve"> </v>
      </c>
      <c r="AO105" s="66"/>
      <c r="AP105" s="440"/>
      <c r="AQ105" s="440"/>
      <c r="AR105" s="440"/>
      <c r="AS105" s="440"/>
      <c r="AT105" s="440"/>
      <c r="AU105" s="440"/>
      <c r="AV105" s="440"/>
      <c r="AW105" s="415"/>
      <c r="AX105" s="349"/>
      <c r="AY105" s="66"/>
      <c r="AZ105" s="66"/>
    </row>
    <row r="106" spans="2:52" ht="57.75" customHeight="1">
      <c r="B106" s="431" t="str">
        <f t="shared" si="56"/>
        <v>-</v>
      </c>
      <c r="C106" s="17"/>
      <c r="D106" s="22"/>
      <c r="E106" s="21"/>
      <c r="F106" s="112"/>
      <c r="G106" s="111"/>
      <c r="H106" s="21"/>
      <c r="I106" s="17"/>
      <c r="J106" s="340">
        <f t="shared" si="57"/>
        <v>0</v>
      </c>
      <c r="K106" s="17"/>
      <c r="L106" s="340">
        <f t="shared" si="58"/>
        <v>0</v>
      </c>
      <c r="M106" s="17"/>
      <c r="N106" s="340">
        <f t="shared" si="59"/>
        <v>0</v>
      </c>
      <c r="O106" s="17"/>
      <c r="P106" s="340">
        <f t="shared" si="60"/>
        <v>0</v>
      </c>
      <c r="Q106" s="17"/>
      <c r="R106" s="340">
        <f t="shared" si="61"/>
        <v>0</v>
      </c>
      <c r="S106" s="17"/>
      <c r="T106" s="340">
        <f t="shared" si="62"/>
        <v>0</v>
      </c>
      <c r="U106" s="17"/>
      <c r="V106" s="340">
        <f t="shared" si="63"/>
        <v>0</v>
      </c>
      <c r="W106" s="18" t="str">
        <f t="shared" si="64"/>
        <v xml:space="preserve"> </v>
      </c>
      <c r="X106" s="18" t="str">
        <f t="shared" si="65"/>
        <v xml:space="preserve"> </v>
      </c>
      <c r="Y106" s="18" t="str">
        <f t="shared" si="66"/>
        <v/>
      </c>
      <c r="Z106" s="21"/>
      <c r="AA106" s="18" t="str">
        <f t="shared" si="67"/>
        <v/>
      </c>
      <c r="AB106" s="18" t="str">
        <f t="shared" si="68"/>
        <v xml:space="preserve"> </v>
      </c>
      <c r="AC106" s="20" t="str">
        <f t="shared" si="69"/>
        <v/>
      </c>
      <c r="AD106" s="18" t="str">
        <f t="shared" si="70"/>
        <v xml:space="preserve"> </v>
      </c>
      <c r="AE106" s="109" t="str">
        <f t="shared" si="71"/>
        <v xml:space="preserve"> </v>
      </c>
      <c r="AF106" s="18" t="str">
        <f t="shared" si="72"/>
        <v xml:space="preserve"> </v>
      </c>
      <c r="AG106" s="534">
        <f t="shared" si="73"/>
        <v>0</v>
      </c>
      <c r="AH106" s="42" t="str">
        <f t="shared" si="74"/>
        <v xml:space="preserve"> </v>
      </c>
      <c r="AI106" s="57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575"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75"/>
        <v xml:space="preserve"> </v>
      </c>
      <c r="AL106" s="575"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76"/>
        <v xml:space="preserve"> </v>
      </c>
      <c r="AN106" s="20" t="str">
        <f t="shared" si="77"/>
        <v xml:space="preserve"> </v>
      </c>
      <c r="AO106" s="66"/>
      <c r="AP106" s="440"/>
      <c r="AQ106" s="440"/>
      <c r="AR106" s="440"/>
      <c r="AS106" s="440"/>
      <c r="AT106" s="440"/>
      <c r="AU106" s="440"/>
      <c r="AV106" s="440"/>
      <c r="AW106" s="415"/>
      <c r="AX106" s="349"/>
      <c r="AY106" s="66"/>
      <c r="AZ106" s="66"/>
    </row>
    <row r="107" spans="2:52" ht="57.75" customHeight="1">
      <c r="B107" s="431" t="str">
        <f t="shared" si="56"/>
        <v>-</v>
      </c>
      <c r="C107" s="17"/>
      <c r="D107" s="22"/>
      <c r="E107" s="21"/>
      <c r="F107" s="112"/>
      <c r="G107" s="111"/>
      <c r="H107" s="21"/>
      <c r="I107" s="17"/>
      <c r="J107" s="340">
        <f t="shared" si="57"/>
        <v>0</v>
      </c>
      <c r="K107" s="17"/>
      <c r="L107" s="340">
        <f t="shared" si="58"/>
        <v>0</v>
      </c>
      <c r="M107" s="17"/>
      <c r="N107" s="340">
        <f t="shared" si="59"/>
        <v>0</v>
      </c>
      <c r="O107" s="17"/>
      <c r="P107" s="340">
        <f t="shared" si="60"/>
        <v>0</v>
      </c>
      <c r="Q107" s="17"/>
      <c r="R107" s="340">
        <f t="shared" si="61"/>
        <v>0</v>
      </c>
      <c r="S107" s="17"/>
      <c r="T107" s="340">
        <f t="shared" si="62"/>
        <v>0</v>
      </c>
      <c r="U107" s="17"/>
      <c r="V107" s="340">
        <f t="shared" si="63"/>
        <v>0</v>
      </c>
      <c r="W107" s="18" t="str">
        <f t="shared" si="64"/>
        <v xml:space="preserve"> </v>
      </c>
      <c r="X107" s="18" t="str">
        <f t="shared" si="65"/>
        <v xml:space="preserve"> </v>
      </c>
      <c r="Y107" s="18" t="str">
        <f t="shared" si="66"/>
        <v/>
      </c>
      <c r="Z107" s="21"/>
      <c r="AA107" s="18" t="str">
        <f t="shared" si="67"/>
        <v/>
      </c>
      <c r="AB107" s="18" t="str">
        <f t="shared" si="68"/>
        <v xml:space="preserve"> </v>
      </c>
      <c r="AC107" s="20" t="str">
        <f t="shared" si="69"/>
        <v/>
      </c>
      <c r="AD107" s="18" t="str">
        <f t="shared" si="70"/>
        <v xml:space="preserve"> </v>
      </c>
      <c r="AE107" s="109" t="str">
        <f t="shared" si="71"/>
        <v xml:space="preserve"> </v>
      </c>
      <c r="AF107" s="18" t="str">
        <f t="shared" si="72"/>
        <v xml:space="preserve"> </v>
      </c>
      <c r="AG107" s="534">
        <f t="shared" si="73"/>
        <v>0</v>
      </c>
      <c r="AH107" s="42" t="str">
        <f t="shared" si="74"/>
        <v xml:space="preserve"> </v>
      </c>
      <c r="AI107" s="57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575"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75"/>
        <v xml:space="preserve"> </v>
      </c>
      <c r="AL107" s="575"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76"/>
        <v xml:space="preserve"> </v>
      </c>
      <c r="AN107" s="20" t="str">
        <f t="shared" si="77"/>
        <v xml:space="preserve"> </v>
      </c>
      <c r="AO107" s="66"/>
      <c r="AP107" s="440"/>
      <c r="AQ107" s="440"/>
      <c r="AR107" s="440"/>
      <c r="AS107" s="440"/>
      <c r="AT107" s="440"/>
      <c r="AU107" s="440"/>
      <c r="AV107" s="440"/>
      <c r="AW107" s="415"/>
      <c r="AX107" s="349"/>
      <c r="AY107" s="66"/>
      <c r="AZ107" s="66"/>
    </row>
    <row r="108" spans="2:52" ht="57.75" customHeight="1">
      <c r="B108" s="431" t="str">
        <f t="shared" si="56"/>
        <v>-</v>
      </c>
      <c r="C108" s="17"/>
      <c r="D108" s="22"/>
      <c r="E108" s="21"/>
      <c r="F108" s="112"/>
      <c r="G108" s="111"/>
      <c r="H108" s="21"/>
      <c r="I108" s="17"/>
      <c r="J108" s="340">
        <f t="shared" si="57"/>
        <v>0</v>
      </c>
      <c r="K108" s="17"/>
      <c r="L108" s="340">
        <f t="shared" si="58"/>
        <v>0</v>
      </c>
      <c r="M108" s="17"/>
      <c r="N108" s="340">
        <f t="shared" si="59"/>
        <v>0</v>
      </c>
      <c r="O108" s="17"/>
      <c r="P108" s="340">
        <f t="shared" si="60"/>
        <v>0</v>
      </c>
      <c r="Q108" s="17"/>
      <c r="R108" s="340">
        <f t="shared" si="61"/>
        <v>0</v>
      </c>
      <c r="S108" s="17"/>
      <c r="T108" s="340">
        <f t="shared" si="62"/>
        <v>0</v>
      </c>
      <c r="U108" s="17"/>
      <c r="V108" s="340">
        <f t="shared" si="63"/>
        <v>0</v>
      </c>
      <c r="W108" s="18" t="str">
        <f t="shared" si="64"/>
        <v xml:space="preserve"> </v>
      </c>
      <c r="X108" s="18" t="str">
        <f t="shared" si="65"/>
        <v xml:space="preserve"> </v>
      </c>
      <c r="Y108" s="18" t="str">
        <f t="shared" si="66"/>
        <v/>
      </c>
      <c r="Z108" s="21"/>
      <c r="AA108" s="18" t="str">
        <f t="shared" si="67"/>
        <v/>
      </c>
      <c r="AB108" s="18" t="str">
        <f t="shared" si="68"/>
        <v xml:space="preserve"> </v>
      </c>
      <c r="AC108" s="20" t="str">
        <f t="shared" si="69"/>
        <v/>
      </c>
      <c r="AD108" s="18" t="str">
        <f t="shared" si="70"/>
        <v xml:space="preserve"> </v>
      </c>
      <c r="AE108" s="109" t="str">
        <f t="shared" si="71"/>
        <v xml:space="preserve"> </v>
      </c>
      <c r="AF108" s="18" t="str">
        <f t="shared" si="72"/>
        <v xml:space="preserve"> </v>
      </c>
      <c r="AG108" s="534">
        <f t="shared" si="73"/>
        <v>0</v>
      </c>
      <c r="AH108" s="42" t="str">
        <f t="shared" si="74"/>
        <v xml:space="preserve"> </v>
      </c>
      <c r="AI108" s="57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575"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75"/>
        <v xml:space="preserve"> </v>
      </c>
      <c r="AL108" s="575"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76"/>
        <v xml:space="preserve"> </v>
      </c>
      <c r="AN108" s="20" t="str">
        <f t="shared" si="77"/>
        <v xml:space="preserve"> </v>
      </c>
      <c r="AO108" s="66"/>
      <c r="AP108" s="440"/>
      <c r="AQ108" s="440"/>
      <c r="AR108" s="440"/>
      <c r="AS108" s="440"/>
      <c r="AT108" s="440"/>
      <c r="AU108" s="440"/>
      <c r="AV108" s="440"/>
      <c r="AW108" s="415"/>
      <c r="AX108" s="349"/>
      <c r="AY108" s="66"/>
      <c r="AZ108" s="66"/>
    </row>
    <row r="109" spans="2:52" ht="57.75" customHeight="1">
      <c r="B109" s="431" t="str">
        <f t="shared" si="56"/>
        <v>-</v>
      </c>
      <c r="C109" s="17"/>
      <c r="D109" s="22"/>
      <c r="E109" s="21"/>
      <c r="F109" s="112"/>
      <c r="G109" s="111"/>
      <c r="H109" s="21"/>
      <c r="I109" s="17"/>
      <c r="J109" s="340">
        <f t="shared" si="57"/>
        <v>0</v>
      </c>
      <c r="K109" s="17"/>
      <c r="L109" s="340">
        <f t="shared" si="58"/>
        <v>0</v>
      </c>
      <c r="M109" s="17"/>
      <c r="N109" s="340">
        <f t="shared" si="59"/>
        <v>0</v>
      </c>
      <c r="O109" s="17"/>
      <c r="P109" s="340">
        <f t="shared" si="60"/>
        <v>0</v>
      </c>
      <c r="Q109" s="17"/>
      <c r="R109" s="340">
        <f t="shared" si="61"/>
        <v>0</v>
      </c>
      <c r="S109" s="17"/>
      <c r="T109" s="340">
        <f t="shared" si="62"/>
        <v>0</v>
      </c>
      <c r="U109" s="17"/>
      <c r="V109" s="340">
        <f t="shared" si="63"/>
        <v>0</v>
      </c>
      <c r="W109" s="18" t="str">
        <f t="shared" si="64"/>
        <v xml:space="preserve"> </v>
      </c>
      <c r="X109" s="18" t="str">
        <f t="shared" si="65"/>
        <v xml:space="preserve"> </v>
      </c>
      <c r="Y109" s="18" t="str">
        <f t="shared" si="66"/>
        <v/>
      </c>
      <c r="Z109" s="21"/>
      <c r="AA109" s="18" t="str">
        <f t="shared" si="67"/>
        <v/>
      </c>
      <c r="AB109" s="18" t="str">
        <f t="shared" si="68"/>
        <v xml:space="preserve"> </v>
      </c>
      <c r="AC109" s="20" t="str">
        <f t="shared" si="69"/>
        <v/>
      </c>
      <c r="AD109" s="18" t="str">
        <f t="shared" si="70"/>
        <v xml:space="preserve"> </v>
      </c>
      <c r="AE109" s="109" t="str">
        <f t="shared" si="71"/>
        <v xml:space="preserve"> </v>
      </c>
      <c r="AF109" s="18" t="str">
        <f t="shared" si="72"/>
        <v xml:space="preserve"> </v>
      </c>
      <c r="AG109" s="534">
        <f t="shared" si="73"/>
        <v>0</v>
      </c>
      <c r="AH109" s="42" t="str">
        <f t="shared" si="74"/>
        <v xml:space="preserve"> </v>
      </c>
      <c r="AI109" s="57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575"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75"/>
        <v xml:space="preserve"> </v>
      </c>
      <c r="AL109" s="575"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76"/>
        <v xml:space="preserve"> </v>
      </c>
      <c r="AN109" s="20" t="str">
        <f t="shared" si="77"/>
        <v xml:space="preserve"> </v>
      </c>
      <c r="AO109" s="66"/>
      <c r="AP109" s="440"/>
      <c r="AQ109" s="440"/>
      <c r="AR109" s="440"/>
      <c r="AS109" s="440"/>
      <c r="AT109" s="440"/>
      <c r="AU109" s="440"/>
      <c r="AV109" s="440"/>
      <c r="AW109" s="415"/>
      <c r="AX109" s="349"/>
      <c r="AY109" s="66"/>
      <c r="AZ109" s="66"/>
    </row>
    <row r="110" spans="2:52" ht="57.75" customHeight="1">
      <c r="B110" s="431" t="str">
        <f t="shared" si="56"/>
        <v>-</v>
      </c>
      <c r="C110" s="17"/>
      <c r="D110" s="22"/>
      <c r="E110" s="21"/>
      <c r="F110" s="112"/>
      <c r="G110" s="111"/>
      <c r="H110" s="21"/>
      <c r="I110" s="17"/>
      <c r="J110" s="340">
        <f t="shared" si="57"/>
        <v>0</v>
      </c>
      <c r="K110" s="17"/>
      <c r="L110" s="340">
        <f t="shared" si="58"/>
        <v>0</v>
      </c>
      <c r="M110" s="17"/>
      <c r="N110" s="340">
        <f t="shared" si="59"/>
        <v>0</v>
      </c>
      <c r="O110" s="17"/>
      <c r="P110" s="340">
        <f t="shared" si="60"/>
        <v>0</v>
      </c>
      <c r="Q110" s="17"/>
      <c r="R110" s="340">
        <f t="shared" si="61"/>
        <v>0</v>
      </c>
      <c r="S110" s="17"/>
      <c r="T110" s="340">
        <f t="shared" si="62"/>
        <v>0</v>
      </c>
      <c r="U110" s="17"/>
      <c r="V110" s="340">
        <f t="shared" si="63"/>
        <v>0</v>
      </c>
      <c r="W110" s="18" t="str">
        <f t="shared" si="64"/>
        <v xml:space="preserve"> </v>
      </c>
      <c r="X110" s="18" t="str">
        <f t="shared" si="65"/>
        <v xml:space="preserve"> </v>
      </c>
      <c r="Y110" s="18" t="str">
        <f t="shared" si="66"/>
        <v/>
      </c>
      <c r="Z110" s="21"/>
      <c r="AA110" s="18" t="str">
        <f t="shared" si="67"/>
        <v/>
      </c>
      <c r="AB110" s="18" t="str">
        <f t="shared" si="68"/>
        <v xml:space="preserve"> </v>
      </c>
      <c r="AC110" s="20" t="str">
        <f t="shared" si="69"/>
        <v/>
      </c>
      <c r="AD110" s="18" t="str">
        <f t="shared" si="70"/>
        <v xml:space="preserve"> </v>
      </c>
      <c r="AE110" s="109" t="str">
        <f t="shared" si="71"/>
        <v xml:space="preserve"> </v>
      </c>
      <c r="AF110" s="18" t="str">
        <f t="shared" si="72"/>
        <v xml:space="preserve"> </v>
      </c>
      <c r="AG110" s="534">
        <f t="shared" si="73"/>
        <v>0</v>
      </c>
      <c r="AH110" s="42" t="str">
        <f t="shared" si="74"/>
        <v xml:space="preserve"> </v>
      </c>
      <c r="AI110" s="57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575"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75"/>
        <v xml:space="preserve"> </v>
      </c>
      <c r="AL110" s="575"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76"/>
        <v xml:space="preserve"> </v>
      </c>
      <c r="AN110" s="20" t="str">
        <f t="shared" si="77"/>
        <v xml:space="preserve"> </v>
      </c>
      <c r="AO110" s="66"/>
      <c r="AP110" s="440"/>
      <c r="AQ110" s="440"/>
      <c r="AR110" s="440"/>
      <c r="AS110" s="440"/>
      <c r="AT110" s="440"/>
      <c r="AU110" s="440"/>
      <c r="AV110" s="440"/>
      <c r="AW110" s="415"/>
      <c r="AX110" s="349"/>
      <c r="AY110" s="66"/>
      <c r="AZ110" s="66"/>
    </row>
    <row r="111" spans="2:52" ht="57.75" customHeight="1">
      <c r="B111" s="431" t="str">
        <f t="shared" si="56"/>
        <v>-</v>
      </c>
      <c r="C111" s="17"/>
      <c r="D111" s="22"/>
      <c r="E111" s="21"/>
      <c r="F111" s="112"/>
      <c r="G111" s="111"/>
      <c r="H111" s="21"/>
      <c r="I111" s="17"/>
      <c r="J111" s="340">
        <f t="shared" si="57"/>
        <v>0</v>
      </c>
      <c r="K111" s="17"/>
      <c r="L111" s="340">
        <f t="shared" si="58"/>
        <v>0</v>
      </c>
      <c r="M111" s="17"/>
      <c r="N111" s="340">
        <f t="shared" si="59"/>
        <v>0</v>
      </c>
      <c r="O111" s="17"/>
      <c r="P111" s="340">
        <f t="shared" si="60"/>
        <v>0</v>
      </c>
      <c r="Q111" s="17"/>
      <c r="R111" s="340">
        <f t="shared" si="61"/>
        <v>0</v>
      </c>
      <c r="S111" s="17"/>
      <c r="T111" s="340">
        <f t="shared" si="62"/>
        <v>0</v>
      </c>
      <c r="U111" s="17"/>
      <c r="V111" s="340">
        <f t="shared" si="63"/>
        <v>0</v>
      </c>
      <c r="W111" s="18" t="str">
        <f t="shared" si="64"/>
        <v xml:space="preserve"> </v>
      </c>
      <c r="X111" s="18" t="str">
        <f t="shared" si="65"/>
        <v xml:space="preserve"> </v>
      </c>
      <c r="Y111" s="18" t="str">
        <f t="shared" si="66"/>
        <v/>
      </c>
      <c r="Z111" s="21"/>
      <c r="AA111" s="18" t="str">
        <f t="shared" si="67"/>
        <v/>
      </c>
      <c r="AB111" s="18" t="str">
        <f t="shared" si="68"/>
        <v xml:space="preserve"> </v>
      </c>
      <c r="AC111" s="20" t="str">
        <f t="shared" si="69"/>
        <v/>
      </c>
      <c r="AD111" s="18" t="str">
        <f t="shared" si="70"/>
        <v xml:space="preserve"> </v>
      </c>
      <c r="AE111" s="109" t="str">
        <f t="shared" si="71"/>
        <v xml:space="preserve"> </v>
      </c>
      <c r="AF111" s="18" t="str">
        <f t="shared" si="72"/>
        <v xml:space="preserve"> </v>
      </c>
      <c r="AG111" s="534">
        <f t="shared" si="73"/>
        <v>0</v>
      </c>
      <c r="AH111" s="42" t="str">
        <f t="shared" si="74"/>
        <v xml:space="preserve"> </v>
      </c>
      <c r="AI111" s="57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575"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75"/>
        <v xml:space="preserve"> </v>
      </c>
      <c r="AL111" s="575"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76"/>
        <v xml:space="preserve"> </v>
      </c>
      <c r="AN111" s="20" t="str">
        <f t="shared" si="77"/>
        <v xml:space="preserve"> </v>
      </c>
      <c r="AO111" s="66"/>
      <c r="AP111" s="440"/>
      <c r="AQ111" s="440"/>
      <c r="AR111" s="440"/>
      <c r="AS111" s="440"/>
      <c r="AT111" s="440"/>
      <c r="AU111" s="440"/>
      <c r="AV111" s="440"/>
      <c r="AW111" s="415"/>
      <c r="AX111" s="349"/>
      <c r="AY111" s="66"/>
      <c r="AZ111" s="66"/>
    </row>
    <row r="112" spans="2:52" ht="57.75" customHeight="1">
      <c r="B112" s="431" t="str">
        <f t="shared" si="56"/>
        <v>-</v>
      </c>
      <c r="C112" s="17"/>
      <c r="D112" s="22"/>
      <c r="E112" s="21"/>
      <c r="F112" s="112"/>
      <c r="G112" s="111"/>
      <c r="H112" s="21"/>
      <c r="I112" s="17"/>
      <c r="J112" s="340">
        <f t="shared" si="57"/>
        <v>0</v>
      </c>
      <c r="K112" s="17"/>
      <c r="L112" s="340">
        <f t="shared" si="58"/>
        <v>0</v>
      </c>
      <c r="M112" s="17"/>
      <c r="N112" s="340">
        <f t="shared" si="59"/>
        <v>0</v>
      </c>
      <c r="O112" s="17"/>
      <c r="P112" s="340">
        <f t="shared" si="60"/>
        <v>0</v>
      </c>
      <c r="Q112" s="17"/>
      <c r="R112" s="340">
        <f t="shared" si="61"/>
        <v>0</v>
      </c>
      <c r="S112" s="17"/>
      <c r="T112" s="340">
        <f t="shared" si="62"/>
        <v>0</v>
      </c>
      <c r="U112" s="17"/>
      <c r="V112" s="340">
        <f t="shared" si="63"/>
        <v>0</v>
      </c>
      <c r="W112" s="18" t="str">
        <f t="shared" si="64"/>
        <v xml:space="preserve"> </v>
      </c>
      <c r="X112" s="18" t="str">
        <f t="shared" si="65"/>
        <v xml:space="preserve"> </v>
      </c>
      <c r="Y112" s="18" t="str">
        <f t="shared" si="66"/>
        <v/>
      </c>
      <c r="Z112" s="21"/>
      <c r="AA112" s="18" t="str">
        <f t="shared" si="67"/>
        <v/>
      </c>
      <c r="AB112" s="18" t="str">
        <f t="shared" si="68"/>
        <v xml:space="preserve"> </v>
      </c>
      <c r="AC112" s="20" t="str">
        <f t="shared" si="69"/>
        <v/>
      </c>
      <c r="AD112" s="18" t="str">
        <f t="shared" si="70"/>
        <v xml:space="preserve"> </v>
      </c>
      <c r="AE112" s="109" t="str">
        <f t="shared" si="71"/>
        <v xml:space="preserve"> </v>
      </c>
      <c r="AF112" s="18" t="str">
        <f t="shared" si="72"/>
        <v xml:space="preserve"> </v>
      </c>
      <c r="AG112" s="534">
        <f t="shared" si="73"/>
        <v>0</v>
      </c>
      <c r="AH112" s="42" t="str">
        <f t="shared" si="74"/>
        <v xml:space="preserve"> </v>
      </c>
      <c r="AI112" s="57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575"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75"/>
        <v xml:space="preserve"> </v>
      </c>
      <c r="AL112" s="575"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76"/>
        <v xml:space="preserve"> </v>
      </c>
      <c r="AN112" s="20" t="str">
        <f t="shared" si="77"/>
        <v xml:space="preserve"> </v>
      </c>
      <c r="AO112" s="66"/>
      <c r="AP112" s="440"/>
      <c r="AQ112" s="440"/>
      <c r="AR112" s="440"/>
      <c r="AS112" s="440"/>
      <c r="AT112" s="440"/>
      <c r="AU112" s="440"/>
      <c r="AV112" s="440"/>
      <c r="AW112" s="415"/>
      <c r="AX112" s="349"/>
      <c r="AY112" s="66"/>
      <c r="AZ112" s="66"/>
    </row>
    <row r="113" spans="2:52" ht="57.75" customHeight="1">
      <c r="B113" s="431" t="str">
        <f t="shared" si="56"/>
        <v>-</v>
      </c>
      <c r="C113" s="17"/>
      <c r="D113" s="22"/>
      <c r="E113" s="21"/>
      <c r="F113" s="112"/>
      <c r="G113" s="111"/>
      <c r="H113" s="21"/>
      <c r="I113" s="17"/>
      <c r="J113" s="340">
        <f t="shared" si="57"/>
        <v>0</v>
      </c>
      <c r="K113" s="17"/>
      <c r="L113" s="340">
        <f t="shared" si="58"/>
        <v>0</v>
      </c>
      <c r="M113" s="17"/>
      <c r="N113" s="340">
        <f t="shared" si="59"/>
        <v>0</v>
      </c>
      <c r="O113" s="17"/>
      <c r="P113" s="340">
        <f t="shared" si="60"/>
        <v>0</v>
      </c>
      <c r="Q113" s="17"/>
      <c r="R113" s="340">
        <f t="shared" si="61"/>
        <v>0</v>
      </c>
      <c r="S113" s="17"/>
      <c r="T113" s="340">
        <f t="shared" si="62"/>
        <v>0</v>
      </c>
      <c r="U113" s="17"/>
      <c r="V113" s="340">
        <f t="shared" si="63"/>
        <v>0</v>
      </c>
      <c r="W113" s="18" t="str">
        <f t="shared" si="64"/>
        <v xml:space="preserve"> </v>
      </c>
      <c r="X113" s="18" t="str">
        <f t="shared" si="65"/>
        <v xml:space="preserve"> </v>
      </c>
      <c r="Y113" s="18" t="str">
        <f t="shared" si="66"/>
        <v/>
      </c>
      <c r="Z113" s="21"/>
      <c r="AA113" s="18" t="str">
        <f t="shared" si="67"/>
        <v/>
      </c>
      <c r="AB113" s="18" t="str">
        <f t="shared" si="68"/>
        <v xml:space="preserve"> </v>
      </c>
      <c r="AC113" s="20" t="str">
        <f t="shared" si="69"/>
        <v/>
      </c>
      <c r="AD113" s="18" t="str">
        <f t="shared" si="70"/>
        <v xml:space="preserve"> </v>
      </c>
      <c r="AE113" s="109" t="str">
        <f t="shared" si="71"/>
        <v xml:space="preserve"> </v>
      </c>
      <c r="AF113" s="18" t="str">
        <f t="shared" si="72"/>
        <v xml:space="preserve"> </v>
      </c>
      <c r="AG113" s="534">
        <f t="shared" si="73"/>
        <v>0</v>
      </c>
      <c r="AH113" s="42" t="str">
        <f t="shared" si="74"/>
        <v xml:space="preserve"> </v>
      </c>
      <c r="AI113" s="57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575"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75"/>
        <v xml:space="preserve"> </v>
      </c>
      <c r="AL113" s="575"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76"/>
        <v xml:space="preserve"> </v>
      </c>
      <c r="AN113" s="20" t="str">
        <f t="shared" si="77"/>
        <v xml:space="preserve"> </v>
      </c>
      <c r="AO113" s="66"/>
      <c r="AP113" s="440"/>
      <c r="AQ113" s="440"/>
      <c r="AR113" s="440"/>
      <c r="AS113" s="440"/>
      <c r="AT113" s="440"/>
      <c r="AU113" s="440"/>
      <c r="AV113" s="440"/>
      <c r="AW113" s="415"/>
      <c r="AX113" s="349"/>
      <c r="AY113" s="66"/>
      <c r="AZ113" s="66"/>
    </row>
    <row r="114" spans="2:52" ht="57.75" customHeight="1">
      <c r="B114" s="431" t="str">
        <f t="shared" si="56"/>
        <v>-</v>
      </c>
      <c r="C114" s="17"/>
      <c r="D114" s="22"/>
      <c r="E114" s="21"/>
      <c r="F114" s="112"/>
      <c r="G114" s="111"/>
      <c r="H114" s="21"/>
      <c r="I114" s="17"/>
      <c r="J114" s="340">
        <f t="shared" si="57"/>
        <v>0</v>
      </c>
      <c r="K114" s="17"/>
      <c r="L114" s="340">
        <f t="shared" si="58"/>
        <v>0</v>
      </c>
      <c r="M114" s="17"/>
      <c r="N114" s="340">
        <f t="shared" si="59"/>
        <v>0</v>
      </c>
      <c r="O114" s="17"/>
      <c r="P114" s="340">
        <f t="shared" si="60"/>
        <v>0</v>
      </c>
      <c r="Q114" s="17"/>
      <c r="R114" s="340">
        <f t="shared" si="61"/>
        <v>0</v>
      </c>
      <c r="S114" s="17"/>
      <c r="T114" s="340">
        <f t="shared" si="62"/>
        <v>0</v>
      </c>
      <c r="U114" s="17"/>
      <c r="V114" s="340">
        <f t="shared" si="63"/>
        <v>0</v>
      </c>
      <c r="W114" s="18" t="str">
        <f t="shared" si="64"/>
        <v xml:space="preserve"> </v>
      </c>
      <c r="X114" s="18" t="str">
        <f t="shared" si="65"/>
        <v xml:space="preserve"> </v>
      </c>
      <c r="Y114" s="18" t="str">
        <f t="shared" si="66"/>
        <v/>
      </c>
      <c r="Z114" s="21"/>
      <c r="AA114" s="18" t="str">
        <f t="shared" si="67"/>
        <v/>
      </c>
      <c r="AB114" s="18" t="str">
        <f t="shared" si="68"/>
        <v xml:space="preserve"> </v>
      </c>
      <c r="AC114" s="18" t="str">
        <f t="shared" si="69"/>
        <v/>
      </c>
      <c r="AD114" s="18" t="str">
        <f t="shared" si="70"/>
        <v xml:space="preserve"> </v>
      </c>
      <c r="AE114" s="109" t="str">
        <f t="shared" si="71"/>
        <v xml:space="preserve"> </v>
      </c>
      <c r="AF114" s="18" t="str">
        <f t="shared" si="72"/>
        <v xml:space="preserve"> </v>
      </c>
      <c r="AG114" s="534">
        <f t="shared" si="73"/>
        <v>0</v>
      </c>
      <c r="AH114" s="42" t="str">
        <f t="shared" si="74"/>
        <v xml:space="preserve"> </v>
      </c>
      <c r="AI114" s="57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575"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75"/>
        <v xml:space="preserve"> </v>
      </c>
      <c r="AL114" s="575"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76"/>
        <v xml:space="preserve"> </v>
      </c>
      <c r="AN114" s="20" t="str">
        <f t="shared" si="77"/>
        <v xml:space="preserve"> </v>
      </c>
      <c r="AO114" s="66"/>
      <c r="AP114" s="440"/>
      <c r="AQ114" s="440"/>
      <c r="AR114" s="440"/>
      <c r="AS114" s="440"/>
      <c r="AT114" s="440"/>
      <c r="AU114" s="440"/>
      <c r="AV114" s="440"/>
      <c r="AW114" s="415"/>
      <c r="AX114" s="349"/>
      <c r="AY114" s="66"/>
      <c r="AZ114" s="66"/>
    </row>
    <row r="115" spans="2:52" ht="57.75" customHeight="1">
      <c r="B115" s="431" t="str">
        <f t="shared" si="56"/>
        <v>-</v>
      </c>
      <c r="C115" s="17"/>
      <c r="D115" s="22"/>
      <c r="E115" s="21"/>
      <c r="F115" s="112"/>
      <c r="G115" s="111"/>
      <c r="H115" s="21"/>
      <c r="I115" s="17"/>
      <c r="J115" s="340">
        <f t="shared" si="57"/>
        <v>0</v>
      </c>
      <c r="K115" s="17"/>
      <c r="L115" s="340">
        <f t="shared" si="58"/>
        <v>0</v>
      </c>
      <c r="M115" s="17"/>
      <c r="N115" s="340">
        <f t="shared" si="59"/>
        <v>0</v>
      </c>
      <c r="O115" s="17"/>
      <c r="P115" s="340">
        <f t="shared" si="60"/>
        <v>0</v>
      </c>
      <c r="Q115" s="17"/>
      <c r="R115" s="340">
        <f t="shared" si="61"/>
        <v>0</v>
      </c>
      <c r="S115" s="17"/>
      <c r="T115" s="340">
        <f t="shared" si="62"/>
        <v>0</v>
      </c>
      <c r="U115" s="17"/>
      <c r="V115" s="340">
        <f t="shared" si="63"/>
        <v>0</v>
      </c>
      <c r="W115" s="18" t="str">
        <f t="shared" si="64"/>
        <v xml:space="preserve"> </v>
      </c>
      <c r="X115" s="18" t="str">
        <f t="shared" si="65"/>
        <v xml:space="preserve"> </v>
      </c>
      <c r="Y115" s="18" t="str">
        <f t="shared" si="66"/>
        <v/>
      </c>
      <c r="Z115" s="21"/>
      <c r="AA115" s="18" t="str">
        <f t="shared" si="67"/>
        <v/>
      </c>
      <c r="AB115" s="18" t="str">
        <f t="shared" si="68"/>
        <v xml:space="preserve"> </v>
      </c>
      <c r="AC115" s="18" t="str">
        <f t="shared" si="69"/>
        <v/>
      </c>
      <c r="AD115" s="18" t="str">
        <f t="shared" si="70"/>
        <v xml:space="preserve"> </v>
      </c>
      <c r="AE115" s="109" t="str">
        <f t="shared" si="71"/>
        <v xml:space="preserve"> </v>
      </c>
      <c r="AF115" s="18" t="str">
        <f t="shared" si="72"/>
        <v xml:space="preserve"> </v>
      </c>
      <c r="AG115" s="534">
        <f t="shared" si="73"/>
        <v>0</v>
      </c>
      <c r="AH115" s="42" t="str">
        <f t="shared" si="74"/>
        <v xml:space="preserve"> </v>
      </c>
      <c r="AI115" s="57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575"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75"/>
        <v xml:space="preserve"> </v>
      </c>
      <c r="AL115" s="575"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76"/>
        <v xml:space="preserve"> </v>
      </c>
      <c r="AN115" s="20" t="str">
        <f t="shared" si="77"/>
        <v xml:space="preserve"> </v>
      </c>
      <c r="AO115" s="66"/>
      <c r="AP115" s="440"/>
      <c r="AQ115" s="440"/>
      <c r="AR115" s="440"/>
      <c r="AS115" s="440"/>
      <c r="AT115" s="440"/>
      <c r="AU115" s="440"/>
      <c r="AV115" s="440"/>
      <c r="AW115" s="415"/>
      <c r="AX115" s="349"/>
      <c r="AY115" s="66"/>
      <c r="AZ115" s="66"/>
    </row>
    <row r="116" spans="2:52" ht="57.75" customHeight="1">
      <c r="B116" s="431" t="str">
        <f t="shared" si="56"/>
        <v>-</v>
      </c>
      <c r="C116" s="17"/>
      <c r="D116" s="22"/>
      <c r="E116" s="21"/>
      <c r="F116" s="112"/>
      <c r="G116" s="111"/>
      <c r="H116" s="21"/>
      <c r="I116" s="17"/>
      <c r="J116" s="340">
        <f t="shared" si="57"/>
        <v>0</v>
      </c>
      <c r="K116" s="17"/>
      <c r="L116" s="340">
        <f t="shared" si="58"/>
        <v>0</v>
      </c>
      <c r="M116" s="17"/>
      <c r="N116" s="340">
        <f t="shared" si="59"/>
        <v>0</v>
      </c>
      <c r="O116" s="17"/>
      <c r="P116" s="340">
        <f t="shared" si="60"/>
        <v>0</v>
      </c>
      <c r="Q116" s="17"/>
      <c r="R116" s="340">
        <f t="shared" si="61"/>
        <v>0</v>
      </c>
      <c r="S116" s="17"/>
      <c r="T116" s="340">
        <f t="shared" si="62"/>
        <v>0</v>
      </c>
      <c r="U116" s="17"/>
      <c r="V116" s="340">
        <f t="shared" si="63"/>
        <v>0</v>
      </c>
      <c r="W116" s="18" t="str">
        <f t="shared" si="64"/>
        <v xml:space="preserve"> </v>
      </c>
      <c r="X116" s="18" t="str">
        <f t="shared" si="65"/>
        <v xml:space="preserve"> </v>
      </c>
      <c r="Y116" s="18" t="str">
        <f t="shared" si="66"/>
        <v/>
      </c>
      <c r="Z116" s="21"/>
      <c r="AA116" s="18" t="str">
        <f t="shared" si="67"/>
        <v/>
      </c>
      <c r="AB116" s="18" t="str">
        <f t="shared" si="68"/>
        <v xml:space="preserve"> </v>
      </c>
      <c r="AC116" s="18" t="str">
        <f t="shared" si="69"/>
        <v/>
      </c>
      <c r="AD116" s="18" t="str">
        <f t="shared" si="70"/>
        <v xml:space="preserve"> </v>
      </c>
      <c r="AE116" s="109" t="str">
        <f t="shared" si="71"/>
        <v xml:space="preserve"> </v>
      </c>
      <c r="AF116" s="18" t="str">
        <f t="shared" si="72"/>
        <v xml:space="preserve"> </v>
      </c>
      <c r="AG116" s="534">
        <f t="shared" si="73"/>
        <v>0</v>
      </c>
      <c r="AH116" s="42" t="str">
        <f t="shared" si="74"/>
        <v xml:space="preserve"> </v>
      </c>
      <c r="AI116" s="57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575"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75"/>
        <v xml:space="preserve"> </v>
      </c>
      <c r="AL116" s="575"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76"/>
        <v xml:space="preserve"> </v>
      </c>
      <c r="AN116" s="20" t="str">
        <f t="shared" si="77"/>
        <v xml:space="preserve"> </v>
      </c>
      <c r="AO116" s="66"/>
      <c r="AP116" s="440"/>
      <c r="AQ116" s="440"/>
      <c r="AR116" s="440"/>
      <c r="AS116" s="440"/>
      <c r="AT116" s="440"/>
      <c r="AU116" s="440"/>
      <c r="AV116" s="440"/>
      <c r="AW116" s="415"/>
      <c r="AX116" s="349"/>
      <c r="AY116" s="66"/>
      <c r="AZ116" s="66"/>
    </row>
    <row r="117" spans="2:52" ht="57.75" customHeight="1">
      <c r="B117" s="431" t="str">
        <f t="shared" si="56"/>
        <v>-</v>
      </c>
      <c r="C117" s="17"/>
      <c r="D117" s="22"/>
      <c r="E117" s="21"/>
      <c r="F117" s="112"/>
      <c r="G117" s="111"/>
      <c r="H117" s="21"/>
      <c r="I117" s="17"/>
      <c r="J117" s="340">
        <f t="shared" si="57"/>
        <v>0</v>
      </c>
      <c r="K117" s="17"/>
      <c r="L117" s="340">
        <f t="shared" si="58"/>
        <v>0</v>
      </c>
      <c r="M117" s="17"/>
      <c r="N117" s="340">
        <f t="shared" si="59"/>
        <v>0</v>
      </c>
      <c r="O117" s="17"/>
      <c r="P117" s="340">
        <f t="shared" si="60"/>
        <v>0</v>
      </c>
      <c r="Q117" s="17"/>
      <c r="R117" s="340">
        <f t="shared" si="61"/>
        <v>0</v>
      </c>
      <c r="S117" s="17"/>
      <c r="T117" s="340">
        <f t="shared" si="62"/>
        <v>0</v>
      </c>
      <c r="U117" s="17"/>
      <c r="V117" s="340">
        <f t="shared" si="63"/>
        <v>0</v>
      </c>
      <c r="W117" s="18" t="str">
        <f t="shared" si="64"/>
        <v xml:space="preserve"> </v>
      </c>
      <c r="X117" s="18" t="str">
        <f t="shared" si="65"/>
        <v xml:space="preserve"> </v>
      </c>
      <c r="Y117" s="18" t="str">
        <f t="shared" si="66"/>
        <v/>
      </c>
      <c r="Z117" s="21"/>
      <c r="AA117" s="18" t="str">
        <f t="shared" si="67"/>
        <v/>
      </c>
      <c r="AB117" s="18" t="str">
        <f t="shared" si="68"/>
        <v xml:space="preserve"> </v>
      </c>
      <c r="AC117" s="18" t="str">
        <f t="shared" si="69"/>
        <v/>
      </c>
      <c r="AD117" s="18" t="str">
        <f t="shared" si="70"/>
        <v xml:space="preserve"> </v>
      </c>
      <c r="AE117" s="109" t="str">
        <f t="shared" si="71"/>
        <v xml:space="preserve"> </v>
      </c>
      <c r="AF117" s="18" t="str">
        <f t="shared" si="72"/>
        <v xml:space="preserve"> </v>
      </c>
      <c r="AG117" s="534">
        <f t="shared" si="73"/>
        <v>0</v>
      </c>
      <c r="AH117" s="42" t="str">
        <f t="shared" si="74"/>
        <v xml:space="preserve"> </v>
      </c>
      <c r="AI117" s="57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575"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75"/>
        <v xml:space="preserve"> </v>
      </c>
      <c r="AL117" s="575"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76"/>
        <v xml:space="preserve"> </v>
      </c>
      <c r="AN117" s="20" t="str">
        <f t="shared" si="77"/>
        <v xml:space="preserve"> </v>
      </c>
      <c r="AO117" s="66"/>
      <c r="AP117" s="440"/>
      <c r="AQ117" s="440"/>
      <c r="AR117" s="440"/>
      <c r="AS117" s="440"/>
      <c r="AT117" s="440"/>
      <c r="AU117" s="440"/>
      <c r="AV117" s="440"/>
      <c r="AW117" s="415"/>
      <c r="AX117" s="349"/>
      <c r="AY117" s="66"/>
      <c r="AZ117" s="66"/>
    </row>
    <row r="118" spans="2:52" ht="57.75" customHeight="1">
      <c r="B118" s="431" t="str">
        <f t="shared" si="56"/>
        <v>-</v>
      </c>
      <c r="C118" s="17"/>
      <c r="D118" s="22"/>
      <c r="E118" s="21"/>
      <c r="F118" s="112"/>
      <c r="G118" s="111"/>
      <c r="H118" s="21"/>
      <c r="I118" s="17"/>
      <c r="J118" s="340">
        <f t="shared" si="57"/>
        <v>0</v>
      </c>
      <c r="K118" s="17"/>
      <c r="L118" s="340">
        <f t="shared" si="58"/>
        <v>0</v>
      </c>
      <c r="M118" s="17"/>
      <c r="N118" s="340">
        <f t="shared" si="59"/>
        <v>0</v>
      </c>
      <c r="O118" s="17"/>
      <c r="P118" s="340">
        <f t="shared" si="60"/>
        <v>0</v>
      </c>
      <c r="Q118" s="17"/>
      <c r="R118" s="340">
        <f t="shared" si="61"/>
        <v>0</v>
      </c>
      <c r="S118" s="17"/>
      <c r="T118" s="340">
        <f t="shared" si="62"/>
        <v>0</v>
      </c>
      <c r="U118" s="17"/>
      <c r="V118" s="340">
        <f t="shared" si="63"/>
        <v>0</v>
      </c>
      <c r="W118" s="18" t="str">
        <f t="shared" si="64"/>
        <v xml:space="preserve"> </v>
      </c>
      <c r="X118" s="18" t="str">
        <f t="shared" si="65"/>
        <v xml:space="preserve"> </v>
      </c>
      <c r="Y118" s="18" t="str">
        <f t="shared" si="66"/>
        <v/>
      </c>
      <c r="Z118" s="21"/>
      <c r="AA118" s="18" t="str">
        <f t="shared" si="67"/>
        <v/>
      </c>
      <c r="AB118" s="18" t="str">
        <f t="shared" si="68"/>
        <v xml:space="preserve"> </v>
      </c>
      <c r="AC118" s="18" t="str">
        <f t="shared" si="69"/>
        <v/>
      </c>
      <c r="AD118" s="18" t="str">
        <f t="shared" si="70"/>
        <v xml:space="preserve"> </v>
      </c>
      <c r="AE118" s="109" t="str">
        <f t="shared" si="71"/>
        <v xml:space="preserve"> </v>
      </c>
      <c r="AF118" s="18" t="str">
        <f t="shared" si="72"/>
        <v xml:space="preserve"> </v>
      </c>
      <c r="AG118" s="534">
        <f t="shared" si="73"/>
        <v>0</v>
      </c>
      <c r="AH118" s="42" t="str">
        <f t="shared" si="74"/>
        <v xml:space="preserve"> </v>
      </c>
      <c r="AI118" s="57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575"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75"/>
        <v xml:space="preserve"> </v>
      </c>
      <c r="AL118" s="575"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76"/>
        <v xml:space="preserve"> </v>
      </c>
      <c r="AN118" s="20" t="str">
        <f t="shared" si="77"/>
        <v xml:space="preserve"> </v>
      </c>
      <c r="AO118" s="66"/>
      <c r="AP118" s="440"/>
      <c r="AQ118" s="440"/>
      <c r="AR118" s="440"/>
      <c r="AS118" s="440"/>
      <c r="AT118" s="440"/>
      <c r="AU118" s="440"/>
      <c r="AV118" s="440"/>
      <c r="AW118" s="415"/>
      <c r="AX118" s="349"/>
      <c r="AY118" s="66"/>
      <c r="AZ118" s="66"/>
    </row>
    <row r="119" spans="2:52" ht="57.75" customHeight="1">
      <c r="B119" s="431" t="str">
        <f t="shared" si="56"/>
        <v>-</v>
      </c>
      <c r="C119" s="17"/>
      <c r="D119" s="22"/>
      <c r="E119" s="21"/>
      <c r="F119" s="112"/>
      <c r="G119" s="111"/>
      <c r="H119" s="21"/>
      <c r="I119" s="17"/>
      <c r="J119" s="340">
        <f t="shared" si="57"/>
        <v>0</v>
      </c>
      <c r="K119" s="17"/>
      <c r="L119" s="340">
        <f t="shared" si="58"/>
        <v>0</v>
      </c>
      <c r="M119" s="17"/>
      <c r="N119" s="340">
        <f t="shared" si="59"/>
        <v>0</v>
      </c>
      <c r="O119" s="17"/>
      <c r="P119" s="340">
        <f t="shared" si="60"/>
        <v>0</v>
      </c>
      <c r="Q119" s="17"/>
      <c r="R119" s="340">
        <f t="shared" si="61"/>
        <v>0</v>
      </c>
      <c r="S119" s="17"/>
      <c r="T119" s="340">
        <f t="shared" si="62"/>
        <v>0</v>
      </c>
      <c r="U119" s="17"/>
      <c r="V119" s="340">
        <f t="shared" si="63"/>
        <v>0</v>
      </c>
      <c r="W119" s="18" t="str">
        <f t="shared" si="64"/>
        <v xml:space="preserve"> </v>
      </c>
      <c r="X119" s="18" t="str">
        <f t="shared" si="65"/>
        <v xml:space="preserve"> </v>
      </c>
      <c r="Y119" s="18" t="str">
        <f t="shared" si="66"/>
        <v/>
      </c>
      <c r="Z119" s="21"/>
      <c r="AA119" s="18" t="str">
        <f t="shared" si="67"/>
        <v/>
      </c>
      <c r="AB119" s="18" t="str">
        <f t="shared" si="68"/>
        <v xml:space="preserve"> </v>
      </c>
      <c r="AC119" s="18" t="str">
        <f t="shared" si="69"/>
        <v/>
      </c>
      <c r="AD119" s="18" t="str">
        <f t="shared" si="70"/>
        <v xml:space="preserve"> </v>
      </c>
      <c r="AE119" s="109" t="str">
        <f t="shared" si="71"/>
        <v xml:space="preserve"> </v>
      </c>
      <c r="AF119" s="18" t="str">
        <f t="shared" si="72"/>
        <v xml:space="preserve"> </v>
      </c>
      <c r="AG119" s="534">
        <f t="shared" si="73"/>
        <v>0</v>
      </c>
      <c r="AH119" s="42" t="str">
        <f t="shared" si="74"/>
        <v xml:space="preserve"> </v>
      </c>
      <c r="AI119" s="57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575"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75"/>
        <v xml:space="preserve"> </v>
      </c>
      <c r="AL119" s="575"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76"/>
        <v xml:space="preserve"> </v>
      </c>
      <c r="AN119" s="20" t="str">
        <f t="shared" si="77"/>
        <v xml:space="preserve"> </v>
      </c>
      <c r="AO119" s="66"/>
      <c r="AP119" s="440"/>
      <c r="AQ119" s="440"/>
      <c r="AR119" s="440"/>
      <c r="AS119" s="440"/>
      <c r="AT119" s="440"/>
      <c r="AU119" s="440"/>
      <c r="AV119" s="440"/>
      <c r="AW119" s="415"/>
      <c r="AX119" s="349"/>
      <c r="AY119" s="66"/>
      <c r="AZ119" s="66"/>
    </row>
    <row r="120" spans="2:52" ht="57.75" customHeight="1">
      <c r="B120" s="431" t="str">
        <f t="shared" si="56"/>
        <v>-</v>
      </c>
      <c r="C120" s="17"/>
      <c r="D120" s="22"/>
      <c r="E120" s="21"/>
      <c r="F120" s="112"/>
      <c r="G120" s="111"/>
      <c r="H120" s="21"/>
      <c r="I120" s="17"/>
      <c r="J120" s="340">
        <f t="shared" si="57"/>
        <v>0</v>
      </c>
      <c r="K120" s="17"/>
      <c r="L120" s="340">
        <f t="shared" si="58"/>
        <v>0</v>
      </c>
      <c r="M120" s="17"/>
      <c r="N120" s="340">
        <f t="shared" si="59"/>
        <v>0</v>
      </c>
      <c r="O120" s="17"/>
      <c r="P120" s="340">
        <f t="shared" si="60"/>
        <v>0</v>
      </c>
      <c r="Q120" s="17"/>
      <c r="R120" s="340">
        <f t="shared" si="61"/>
        <v>0</v>
      </c>
      <c r="S120" s="17"/>
      <c r="T120" s="340">
        <f t="shared" si="62"/>
        <v>0</v>
      </c>
      <c r="U120" s="17"/>
      <c r="V120" s="340">
        <f t="shared" si="63"/>
        <v>0</v>
      </c>
      <c r="W120" s="18" t="str">
        <f t="shared" si="64"/>
        <v xml:space="preserve"> </v>
      </c>
      <c r="X120" s="18" t="str">
        <f t="shared" si="65"/>
        <v xml:space="preserve"> </v>
      </c>
      <c r="Y120" s="18" t="str">
        <f t="shared" si="66"/>
        <v/>
      </c>
      <c r="Z120" s="21"/>
      <c r="AA120" s="18" t="str">
        <f t="shared" si="67"/>
        <v/>
      </c>
      <c r="AB120" s="18" t="str">
        <f t="shared" si="68"/>
        <v xml:space="preserve"> </v>
      </c>
      <c r="AC120" s="18" t="str">
        <f t="shared" si="69"/>
        <v/>
      </c>
      <c r="AD120" s="18" t="str">
        <f t="shared" si="70"/>
        <v xml:space="preserve"> </v>
      </c>
      <c r="AE120" s="109" t="str">
        <f t="shared" si="71"/>
        <v xml:space="preserve"> </v>
      </c>
      <c r="AF120" s="18" t="str">
        <f t="shared" si="72"/>
        <v xml:space="preserve"> </v>
      </c>
      <c r="AG120" s="534">
        <f t="shared" si="73"/>
        <v>0</v>
      </c>
      <c r="AH120" s="42" t="str">
        <f t="shared" si="74"/>
        <v xml:space="preserve"> </v>
      </c>
      <c r="AI120" s="57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575"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75"/>
        <v xml:space="preserve"> </v>
      </c>
      <c r="AL120" s="575"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76"/>
        <v xml:space="preserve"> </v>
      </c>
      <c r="AN120" s="20" t="str">
        <f t="shared" si="77"/>
        <v xml:space="preserve"> </v>
      </c>
      <c r="AO120" s="66"/>
      <c r="AP120" s="440"/>
      <c r="AQ120" s="440"/>
      <c r="AR120" s="440"/>
      <c r="AS120" s="440"/>
      <c r="AT120" s="440"/>
      <c r="AU120" s="440"/>
      <c r="AV120" s="440"/>
      <c r="AW120" s="415"/>
      <c r="AX120" s="349"/>
      <c r="AY120" s="66"/>
      <c r="AZ120" s="66"/>
    </row>
    <row r="121" spans="2:52" ht="57.75" customHeight="1">
      <c r="B121" s="431" t="str">
        <f t="shared" si="56"/>
        <v>-</v>
      </c>
      <c r="C121" s="17"/>
      <c r="D121" s="22"/>
      <c r="E121" s="21"/>
      <c r="F121" s="112"/>
      <c r="G121" s="111"/>
      <c r="H121" s="21"/>
      <c r="I121" s="17"/>
      <c r="J121" s="340">
        <f t="shared" si="57"/>
        <v>0</v>
      </c>
      <c r="K121" s="17"/>
      <c r="L121" s="340">
        <f t="shared" si="58"/>
        <v>0</v>
      </c>
      <c r="M121" s="17"/>
      <c r="N121" s="340">
        <f t="shared" si="59"/>
        <v>0</v>
      </c>
      <c r="O121" s="17"/>
      <c r="P121" s="340">
        <f t="shared" si="60"/>
        <v>0</v>
      </c>
      <c r="Q121" s="17"/>
      <c r="R121" s="340">
        <f t="shared" si="61"/>
        <v>0</v>
      </c>
      <c r="S121" s="17"/>
      <c r="T121" s="340">
        <f t="shared" si="62"/>
        <v>0</v>
      </c>
      <c r="U121" s="17"/>
      <c r="V121" s="340">
        <f t="shared" si="63"/>
        <v>0</v>
      </c>
      <c r="W121" s="18" t="str">
        <f t="shared" si="64"/>
        <v xml:space="preserve"> </v>
      </c>
      <c r="X121" s="18" t="str">
        <f t="shared" si="65"/>
        <v xml:space="preserve"> </v>
      </c>
      <c r="Y121" s="18" t="str">
        <f t="shared" si="66"/>
        <v/>
      </c>
      <c r="Z121" s="21"/>
      <c r="AA121" s="18" t="str">
        <f t="shared" si="67"/>
        <v/>
      </c>
      <c r="AB121" s="18" t="str">
        <f t="shared" si="68"/>
        <v xml:space="preserve"> </v>
      </c>
      <c r="AC121" s="18" t="str">
        <f t="shared" si="69"/>
        <v/>
      </c>
      <c r="AD121" s="18" t="str">
        <f t="shared" si="70"/>
        <v xml:space="preserve"> </v>
      </c>
      <c r="AE121" s="109" t="str">
        <f t="shared" si="71"/>
        <v xml:space="preserve"> </v>
      </c>
      <c r="AF121" s="18" t="str">
        <f t="shared" si="72"/>
        <v xml:space="preserve"> </v>
      </c>
      <c r="AG121" s="534">
        <f t="shared" si="73"/>
        <v>0</v>
      </c>
      <c r="AH121" s="42" t="str">
        <f t="shared" si="74"/>
        <v xml:space="preserve"> </v>
      </c>
      <c r="AI121" s="57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575"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75"/>
        <v xml:space="preserve"> </v>
      </c>
      <c r="AL121" s="575"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76"/>
        <v xml:space="preserve"> </v>
      </c>
      <c r="AN121" s="20" t="str">
        <f t="shared" si="77"/>
        <v xml:space="preserve"> </v>
      </c>
      <c r="AO121" s="66"/>
      <c r="AP121" s="440"/>
      <c r="AQ121" s="440"/>
      <c r="AR121" s="440"/>
      <c r="AS121" s="440"/>
      <c r="AT121" s="440"/>
      <c r="AU121" s="440"/>
      <c r="AV121" s="440"/>
      <c r="AW121" s="415"/>
      <c r="AX121" s="349"/>
      <c r="AY121" s="66"/>
      <c r="AZ121" s="66"/>
    </row>
    <row r="122" spans="2:52" ht="57.75" customHeight="1">
      <c r="B122" s="431" t="str">
        <f t="shared" si="56"/>
        <v>-</v>
      </c>
      <c r="C122" s="17"/>
      <c r="D122" s="22"/>
      <c r="E122" s="21"/>
      <c r="F122" s="112"/>
      <c r="G122" s="111"/>
      <c r="H122" s="21"/>
      <c r="I122" s="17"/>
      <c r="J122" s="340">
        <f t="shared" si="57"/>
        <v>0</v>
      </c>
      <c r="K122" s="17"/>
      <c r="L122" s="340">
        <f t="shared" si="58"/>
        <v>0</v>
      </c>
      <c r="M122" s="17"/>
      <c r="N122" s="340">
        <f t="shared" si="59"/>
        <v>0</v>
      </c>
      <c r="O122" s="17"/>
      <c r="P122" s="340">
        <f t="shared" si="60"/>
        <v>0</v>
      </c>
      <c r="Q122" s="17"/>
      <c r="R122" s="340">
        <f t="shared" si="61"/>
        <v>0</v>
      </c>
      <c r="S122" s="17"/>
      <c r="T122" s="340">
        <f t="shared" si="62"/>
        <v>0</v>
      </c>
      <c r="U122" s="17"/>
      <c r="V122" s="340">
        <f t="shared" si="63"/>
        <v>0</v>
      </c>
      <c r="W122" s="18" t="str">
        <f t="shared" si="64"/>
        <v xml:space="preserve"> </v>
      </c>
      <c r="X122" s="18" t="str">
        <f t="shared" si="65"/>
        <v xml:space="preserve"> </v>
      </c>
      <c r="Y122" s="18" t="str">
        <f t="shared" si="66"/>
        <v/>
      </c>
      <c r="Z122" s="21"/>
      <c r="AA122" s="18" t="str">
        <f t="shared" si="67"/>
        <v/>
      </c>
      <c r="AB122" s="18" t="str">
        <f t="shared" si="68"/>
        <v xml:space="preserve"> </v>
      </c>
      <c r="AC122" s="18" t="str">
        <f t="shared" si="69"/>
        <v/>
      </c>
      <c r="AD122" s="18" t="str">
        <f t="shared" si="70"/>
        <v xml:space="preserve"> </v>
      </c>
      <c r="AE122" s="109" t="str">
        <f t="shared" si="71"/>
        <v xml:space="preserve"> </v>
      </c>
      <c r="AF122" s="18" t="str">
        <f t="shared" si="72"/>
        <v xml:space="preserve"> </v>
      </c>
      <c r="AG122" s="534">
        <f t="shared" si="73"/>
        <v>0</v>
      </c>
      <c r="AH122" s="42" t="str">
        <f t="shared" si="74"/>
        <v xml:space="preserve"> </v>
      </c>
      <c r="AI122" s="57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575"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75"/>
        <v xml:space="preserve"> </v>
      </c>
      <c r="AL122" s="575"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76"/>
        <v xml:space="preserve"> </v>
      </c>
      <c r="AN122" s="20" t="str">
        <f t="shared" si="77"/>
        <v xml:space="preserve"> </v>
      </c>
      <c r="AO122" s="66"/>
      <c r="AP122" s="440"/>
      <c r="AQ122" s="440"/>
      <c r="AR122" s="440"/>
      <c r="AS122" s="440"/>
      <c r="AT122" s="440"/>
      <c r="AU122" s="440"/>
      <c r="AV122" s="440"/>
      <c r="AW122" s="415"/>
      <c r="AX122" s="349"/>
      <c r="AY122" s="66"/>
      <c r="AZ122" s="66"/>
    </row>
    <row r="123" spans="2:52" ht="57.75" customHeight="1">
      <c r="B123" s="431" t="str">
        <f t="shared" si="56"/>
        <v>-</v>
      </c>
      <c r="C123" s="17"/>
      <c r="D123" s="22"/>
      <c r="E123" s="21"/>
      <c r="F123" s="112"/>
      <c r="G123" s="111"/>
      <c r="H123" s="21"/>
      <c r="I123" s="17"/>
      <c r="J123" s="340">
        <f t="shared" si="57"/>
        <v>0</v>
      </c>
      <c r="K123" s="17"/>
      <c r="L123" s="340">
        <f t="shared" si="58"/>
        <v>0</v>
      </c>
      <c r="M123" s="17"/>
      <c r="N123" s="340">
        <f t="shared" si="59"/>
        <v>0</v>
      </c>
      <c r="O123" s="17"/>
      <c r="P123" s="340">
        <f t="shared" si="60"/>
        <v>0</v>
      </c>
      <c r="Q123" s="17"/>
      <c r="R123" s="340">
        <f t="shared" si="61"/>
        <v>0</v>
      </c>
      <c r="S123" s="17"/>
      <c r="T123" s="340">
        <f t="shared" si="62"/>
        <v>0</v>
      </c>
      <c r="U123" s="17"/>
      <c r="V123" s="340">
        <f t="shared" si="63"/>
        <v>0</v>
      </c>
      <c r="W123" s="18" t="str">
        <f t="shared" si="64"/>
        <v xml:space="preserve"> </v>
      </c>
      <c r="X123" s="18" t="str">
        <f t="shared" si="65"/>
        <v xml:space="preserve"> </v>
      </c>
      <c r="Y123" s="18" t="str">
        <f t="shared" si="66"/>
        <v/>
      </c>
      <c r="Z123" s="21"/>
      <c r="AA123" s="18" t="str">
        <f t="shared" si="67"/>
        <v/>
      </c>
      <c r="AB123" s="18" t="str">
        <f t="shared" si="68"/>
        <v xml:space="preserve"> </v>
      </c>
      <c r="AC123" s="18" t="str">
        <f t="shared" si="69"/>
        <v/>
      </c>
      <c r="AD123" s="18" t="str">
        <f t="shared" si="70"/>
        <v xml:space="preserve"> </v>
      </c>
      <c r="AE123" s="109" t="str">
        <f t="shared" si="71"/>
        <v xml:space="preserve"> </v>
      </c>
      <c r="AF123" s="18" t="str">
        <f t="shared" si="72"/>
        <v xml:space="preserve"> </v>
      </c>
      <c r="AG123" s="534">
        <f t="shared" si="73"/>
        <v>0</v>
      </c>
      <c r="AH123" s="42" t="str">
        <f t="shared" si="74"/>
        <v xml:space="preserve"> </v>
      </c>
      <c r="AI123" s="57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575"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75"/>
        <v xml:space="preserve"> </v>
      </c>
      <c r="AL123" s="575"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76"/>
        <v xml:space="preserve"> </v>
      </c>
      <c r="AN123" s="20" t="str">
        <f t="shared" si="77"/>
        <v xml:space="preserve"> </v>
      </c>
      <c r="AO123" s="66"/>
      <c r="AP123" s="440"/>
      <c r="AQ123" s="440"/>
      <c r="AR123" s="440"/>
      <c r="AS123" s="440"/>
      <c r="AT123" s="440"/>
      <c r="AU123" s="440"/>
      <c r="AV123" s="440"/>
      <c r="AW123" s="415"/>
      <c r="AX123" s="349"/>
      <c r="AY123" s="66"/>
      <c r="AZ123" s="66"/>
    </row>
    <row r="124" spans="2:52" ht="57.75" customHeight="1">
      <c r="B124" s="431" t="str">
        <f t="shared" si="56"/>
        <v>-</v>
      </c>
      <c r="C124" s="17"/>
      <c r="D124" s="22"/>
      <c r="E124" s="21"/>
      <c r="F124" s="112"/>
      <c r="G124" s="111"/>
      <c r="H124" s="21"/>
      <c r="I124" s="17"/>
      <c r="J124" s="340">
        <f t="shared" si="57"/>
        <v>0</v>
      </c>
      <c r="K124" s="17"/>
      <c r="L124" s="340">
        <f t="shared" si="58"/>
        <v>0</v>
      </c>
      <c r="M124" s="17"/>
      <c r="N124" s="340">
        <f t="shared" si="59"/>
        <v>0</v>
      </c>
      <c r="O124" s="17"/>
      <c r="P124" s="340">
        <f t="shared" si="60"/>
        <v>0</v>
      </c>
      <c r="Q124" s="17"/>
      <c r="R124" s="340">
        <f t="shared" si="61"/>
        <v>0</v>
      </c>
      <c r="S124" s="17"/>
      <c r="T124" s="340">
        <f t="shared" si="62"/>
        <v>0</v>
      </c>
      <c r="U124" s="17"/>
      <c r="V124" s="340">
        <f t="shared" si="63"/>
        <v>0</v>
      </c>
      <c r="W124" s="18" t="str">
        <f t="shared" si="64"/>
        <v xml:space="preserve"> </v>
      </c>
      <c r="X124" s="18" t="str">
        <f t="shared" si="65"/>
        <v xml:space="preserve"> </v>
      </c>
      <c r="Y124" s="18" t="str">
        <f t="shared" si="66"/>
        <v/>
      </c>
      <c r="Z124" s="21"/>
      <c r="AA124" s="18" t="str">
        <f t="shared" si="67"/>
        <v/>
      </c>
      <c r="AB124" s="18" t="str">
        <f t="shared" si="68"/>
        <v xml:space="preserve"> </v>
      </c>
      <c r="AC124" s="18" t="str">
        <f t="shared" si="69"/>
        <v/>
      </c>
      <c r="AD124" s="18" t="str">
        <f t="shared" si="70"/>
        <v xml:space="preserve"> </v>
      </c>
      <c r="AE124" s="109" t="str">
        <f t="shared" si="71"/>
        <v xml:space="preserve"> </v>
      </c>
      <c r="AF124" s="18" t="str">
        <f t="shared" si="72"/>
        <v xml:space="preserve"> </v>
      </c>
      <c r="AG124" s="534">
        <f t="shared" si="73"/>
        <v>0</v>
      </c>
      <c r="AH124" s="42" t="str">
        <f t="shared" si="74"/>
        <v xml:space="preserve"> </v>
      </c>
      <c r="AI124" s="57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575"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75"/>
        <v xml:space="preserve"> </v>
      </c>
      <c r="AL124" s="575"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76"/>
        <v xml:space="preserve"> </v>
      </c>
      <c r="AN124" s="20" t="str">
        <f t="shared" si="77"/>
        <v xml:space="preserve"> </v>
      </c>
      <c r="AO124" s="66"/>
      <c r="AP124" s="440"/>
      <c r="AQ124" s="440"/>
      <c r="AR124" s="440"/>
      <c r="AS124" s="440"/>
      <c r="AT124" s="440"/>
      <c r="AU124" s="440"/>
      <c r="AV124" s="440"/>
      <c r="AW124" s="415"/>
      <c r="AX124" s="349"/>
      <c r="AY124" s="66"/>
      <c r="AZ124" s="66"/>
    </row>
    <row r="125" spans="2:52" ht="57.75" customHeight="1">
      <c r="B125" s="431" t="str">
        <f t="shared" si="56"/>
        <v>-</v>
      </c>
      <c r="C125" s="17"/>
      <c r="D125" s="22"/>
      <c r="E125" s="21"/>
      <c r="F125" s="112"/>
      <c r="G125" s="111"/>
      <c r="H125" s="21"/>
      <c r="I125" s="17"/>
      <c r="J125" s="340">
        <f t="shared" si="57"/>
        <v>0</v>
      </c>
      <c r="K125" s="17"/>
      <c r="L125" s="340">
        <f t="shared" si="58"/>
        <v>0</v>
      </c>
      <c r="M125" s="17"/>
      <c r="N125" s="340">
        <f t="shared" si="59"/>
        <v>0</v>
      </c>
      <c r="O125" s="17"/>
      <c r="P125" s="340">
        <f t="shared" si="60"/>
        <v>0</v>
      </c>
      <c r="Q125" s="17"/>
      <c r="R125" s="340">
        <f t="shared" si="61"/>
        <v>0</v>
      </c>
      <c r="S125" s="17"/>
      <c r="T125" s="340">
        <f t="shared" si="62"/>
        <v>0</v>
      </c>
      <c r="U125" s="17"/>
      <c r="V125" s="340">
        <f t="shared" si="63"/>
        <v>0</v>
      </c>
      <c r="W125" s="18" t="str">
        <f t="shared" si="64"/>
        <v xml:space="preserve"> </v>
      </c>
      <c r="X125" s="18" t="str">
        <f t="shared" si="65"/>
        <v xml:space="preserve"> </v>
      </c>
      <c r="Y125" s="18" t="str">
        <f t="shared" si="66"/>
        <v/>
      </c>
      <c r="Z125" s="21"/>
      <c r="AA125" s="18" t="str">
        <f t="shared" si="67"/>
        <v/>
      </c>
      <c r="AB125" s="18" t="str">
        <f t="shared" si="68"/>
        <v xml:space="preserve"> </v>
      </c>
      <c r="AC125" s="18" t="str">
        <f t="shared" si="69"/>
        <v/>
      </c>
      <c r="AD125" s="18" t="str">
        <f t="shared" si="70"/>
        <v xml:space="preserve"> </v>
      </c>
      <c r="AE125" s="109" t="str">
        <f t="shared" si="71"/>
        <v xml:space="preserve"> </v>
      </c>
      <c r="AF125" s="18" t="str">
        <f t="shared" si="72"/>
        <v xml:space="preserve"> </v>
      </c>
      <c r="AG125" s="534">
        <f t="shared" si="73"/>
        <v>0</v>
      </c>
      <c r="AH125" s="42" t="str">
        <f t="shared" si="74"/>
        <v xml:space="preserve"> </v>
      </c>
      <c r="AI125" s="57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575"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75"/>
        <v xml:space="preserve"> </v>
      </c>
      <c r="AL125" s="575"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76"/>
        <v xml:space="preserve"> </v>
      </c>
      <c r="AN125" s="20" t="str">
        <f t="shared" si="77"/>
        <v xml:space="preserve"> </v>
      </c>
      <c r="AO125" s="66"/>
      <c r="AP125" s="440"/>
      <c r="AQ125" s="440"/>
      <c r="AR125" s="440"/>
      <c r="AS125" s="440"/>
      <c r="AT125" s="440"/>
      <c r="AU125" s="440"/>
      <c r="AV125" s="440"/>
      <c r="AW125" s="415"/>
      <c r="AX125" s="349"/>
      <c r="AY125" s="66"/>
      <c r="AZ125" s="66"/>
    </row>
    <row r="126" spans="2:52" ht="57.75" customHeight="1">
      <c r="B126" s="431" t="str">
        <f t="shared" si="56"/>
        <v>-</v>
      </c>
      <c r="C126" s="17"/>
      <c r="D126" s="22"/>
      <c r="E126" s="21"/>
      <c r="F126" s="112"/>
      <c r="G126" s="111"/>
      <c r="H126" s="21"/>
      <c r="I126" s="17"/>
      <c r="J126" s="340">
        <f t="shared" si="57"/>
        <v>0</v>
      </c>
      <c r="K126" s="17"/>
      <c r="L126" s="340">
        <f t="shared" si="58"/>
        <v>0</v>
      </c>
      <c r="M126" s="17"/>
      <c r="N126" s="340">
        <f t="shared" si="59"/>
        <v>0</v>
      </c>
      <c r="O126" s="17"/>
      <c r="P126" s="340">
        <f t="shared" si="60"/>
        <v>0</v>
      </c>
      <c r="Q126" s="17"/>
      <c r="R126" s="340">
        <f t="shared" si="61"/>
        <v>0</v>
      </c>
      <c r="S126" s="17"/>
      <c r="T126" s="340">
        <f t="shared" si="62"/>
        <v>0</v>
      </c>
      <c r="U126" s="17"/>
      <c r="V126" s="340">
        <f t="shared" si="63"/>
        <v>0</v>
      </c>
      <c r="W126" s="18" t="str">
        <f t="shared" si="64"/>
        <v xml:space="preserve"> </v>
      </c>
      <c r="X126" s="18" t="str">
        <f t="shared" si="65"/>
        <v xml:space="preserve"> </v>
      </c>
      <c r="Y126" s="18" t="str">
        <f t="shared" si="66"/>
        <v/>
      </c>
      <c r="Z126" s="21"/>
      <c r="AA126" s="18" t="str">
        <f t="shared" si="67"/>
        <v/>
      </c>
      <c r="AB126" s="18" t="str">
        <f t="shared" si="68"/>
        <v xml:space="preserve"> </v>
      </c>
      <c r="AC126" s="18" t="str">
        <f t="shared" si="69"/>
        <v/>
      </c>
      <c r="AD126" s="18" t="str">
        <f t="shared" si="70"/>
        <v xml:space="preserve"> </v>
      </c>
      <c r="AE126" s="109" t="str">
        <f t="shared" si="71"/>
        <v xml:space="preserve"> </v>
      </c>
      <c r="AF126" s="18" t="str">
        <f t="shared" si="72"/>
        <v xml:space="preserve"> </v>
      </c>
      <c r="AG126" s="534">
        <f t="shared" si="73"/>
        <v>0</v>
      </c>
      <c r="AH126" s="42" t="str">
        <f t="shared" si="74"/>
        <v xml:space="preserve"> </v>
      </c>
      <c r="AI126" s="57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575"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75"/>
        <v xml:space="preserve"> </v>
      </c>
      <c r="AL126" s="575"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76"/>
        <v xml:space="preserve"> </v>
      </c>
      <c r="AN126" s="20" t="str">
        <f t="shared" si="77"/>
        <v xml:space="preserve"> </v>
      </c>
      <c r="AO126" s="66"/>
      <c r="AP126" s="440"/>
      <c r="AQ126" s="440"/>
      <c r="AR126" s="440"/>
      <c r="AS126" s="440"/>
      <c r="AT126" s="440"/>
      <c r="AU126" s="440"/>
      <c r="AV126" s="440"/>
      <c r="AW126" s="415"/>
      <c r="AX126" s="349"/>
      <c r="AY126" s="66"/>
      <c r="AZ126" s="66"/>
    </row>
    <row r="127" spans="2:52" ht="57.75" customHeight="1">
      <c r="B127" s="431" t="str">
        <f t="shared" si="56"/>
        <v>-</v>
      </c>
      <c r="C127" s="17"/>
      <c r="D127" s="22"/>
      <c r="E127" s="21"/>
      <c r="F127" s="112"/>
      <c r="G127" s="111"/>
      <c r="H127" s="21"/>
      <c r="I127" s="17"/>
      <c r="J127" s="340">
        <f t="shared" si="57"/>
        <v>0</v>
      </c>
      <c r="K127" s="17"/>
      <c r="L127" s="340">
        <f t="shared" si="58"/>
        <v>0</v>
      </c>
      <c r="M127" s="17"/>
      <c r="N127" s="340">
        <f t="shared" si="59"/>
        <v>0</v>
      </c>
      <c r="O127" s="17"/>
      <c r="P127" s="340">
        <f t="shared" si="60"/>
        <v>0</v>
      </c>
      <c r="Q127" s="17"/>
      <c r="R127" s="340">
        <f t="shared" si="61"/>
        <v>0</v>
      </c>
      <c r="S127" s="17"/>
      <c r="T127" s="340">
        <f t="shared" si="62"/>
        <v>0</v>
      </c>
      <c r="U127" s="17"/>
      <c r="V127" s="340">
        <f t="shared" si="63"/>
        <v>0</v>
      </c>
      <c r="W127" s="18" t="str">
        <f t="shared" si="64"/>
        <v xml:space="preserve"> </v>
      </c>
      <c r="X127" s="18" t="str">
        <f t="shared" si="65"/>
        <v xml:space="preserve"> </v>
      </c>
      <c r="Y127" s="18" t="str">
        <f t="shared" si="66"/>
        <v/>
      </c>
      <c r="Z127" s="21"/>
      <c r="AA127" s="18" t="str">
        <f t="shared" si="67"/>
        <v/>
      </c>
      <c r="AB127" s="18" t="str">
        <f t="shared" si="68"/>
        <v xml:space="preserve"> </v>
      </c>
      <c r="AC127" s="18" t="str">
        <f t="shared" si="69"/>
        <v/>
      </c>
      <c r="AD127" s="18" t="str">
        <f t="shared" si="70"/>
        <v xml:space="preserve"> </v>
      </c>
      <c r="AE127" s="109" t="str">
        <f t="shared" si="71"/>
        <v xml:space="preserve"> </v>
      </c>
      <c r="AF127" s="18" t="str">
        <f t="shared" si="72"/>
        <v xml:space="preserve"> </v>
      </c>
      <c r="AG127" s="534">
        <f t="shared" si="73"/>
        <v>0</v>
      </c>
      <c r="AH127" s="42" t="str">
        <f t="shared" si="74"/>
        <v xml:space="preserve"> </v>
      </c>
      <c r="AI127" s="57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575"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75"/>
        <v xml:space="preserve"> </v>
      </c>
      <c r="AL127" s="575"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76"/>
        <v xml:space="preserve"> </v>
      </c>
      <c r="AN127" s="20" t="str">
        <f t="shared" si="77"/>
        <v xml:space="preserve"> </v>
      </c>
      <c r="AO127" s="66"/>
      <c r="AP127" s="440"/>
      <c r="AQ127" s="440"/>
      <c r="AR127" s="440"/>
      <c r="AS127" s="440"/>
      <c r="AT127" s="440"/>
      <c r="AU127" s="440"/>
      <c r="AV127" s="440"/>
      <c r="AW127" s="415"/>
      <c r="AX127" s="349"/>
      <c r="AY127" s="66"/>
      <c r="AZ127" s="66"/>
    </row>
    <row r="128" spans="2:52" ht="57.75" customHeight="1">
      <c r="B128" s="431" t="str">
        <f t="shared" si="56"/>
        <v>-</v>
      </c>
      <c r="C128" s="17"/>
      <c r="D128" s="22"/>
      <c r="E128" s="21"/>
      <c r="F128" s="112"/>
      <c r="G128" s="111"/>
      <c r="H128" s="21"/>
      <c r="I128" s="17"/>
      <c r="J128" s="340">
        <f t="shared" si="57"/>
        <v>0</v>
      </c>
      <c r="K128" s="17"/>
      <c r="L128" s="340">
        <f t="shared" si="58"/>
        <v>0</v>
      </c>
      <c r="M128" s="17"/>
      <c r="N128" s="340">
        <f t="shared" si="59"/>
        <v>0</v>
      </c>
      <c r="O128" s="17"/>
      <c r="P128" s="340">
        <f t="shared" si="60"/>
        <v>0</v>
      </c>
      <c r="Q128" s="17"/>
      <c r="R128" s="340">
        <f t="shared" si="61"/>
        <v>0</v>
      </c>
      <c r="S128" s="17"/>
      <c r="T128" s="340">
        <f t="shared" si="62"/>
        <v>0</v>
      </c>
      <c r="U128" s="17"/>
      <c r="V128" s="340">
        <f t="shared" si="63"/>
        <v>0</v>
      </c>
      <c r="W128" s="18" t="str">
        <f t="shared" si="64"/>
        <v xml:space="preserve"> </v>
      </c>
      <c r="X128" s="18" t="str">
        <f t="shared" si="65"/>
        <v xml:space="preserve"> </v>
      </c>
      <c r="Y128" s="18" t="str">
        <f t="shared" si="66"/>
        <v/>
      </c>
      <c r="Z128" s="21"/>
      <c r="AA128" s="18" t="str">
        <f t="shared" si="67"/>
        <v/>
      </c>
      <c r="AB128" s="18" t="str">
        <f t="shared" si="68"/>
        <v xml:space="preserve"> </v>
      </c>
      <c r="AC128" s="18" t="str">
        <f t="shared" si="69"/>
        <v/>
      </c>
      <c r="AD128" s="18" t="str">
        <f t="shared" si="70"/>
        <v xml:space="preserve"> </v>
      </c>
      <c r="AE128" s="109" t="str">
        <f t="shared" si="71"/>
        <v xml:space="preserve"> </v>
      </c>
      <c r="AF128" s="18" t="str">
        <f t="shared" si="72"/>
        <v xml:space="preserve"> </v>
      </c>
      <c r="AG128" s="534">
        <f t="shared" si="73"/>
        <v>0</v>
      </c>
      <c r="AH128" s="42" t="str">
        <f t="shared" si="74"/>
        <v xml:space="preserve"> </v>
      </c>
      <c r="AI128" s="57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575"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75"/>
        <v xml:space="preserve"> </v>
      </c>
      <c r="AL128" s="575"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76"/>
        <v xml:space="preserve"> </v>
      </c>
      <c r="AN128" s="20" t="str">
        <f t="shared" si="77"/>
        <v xml:space="preserve"> </v>
      </c>
      <c r="AO128" s="66"/>
      <c r="AP128" s="440"/>
      <c r="AQ128" s="440"/>
      <c r="AR128" s="440"/>
      <c r="AS128" s="440"/>
      <c r="AT128" s="440"/>
      <c r="AU128" s="440"/>
      <c r="AV128" s="440"/>
      <c r="AW128" s="415"/>
      <c r="AX128" s="349"/>
      <c r="AY128" s="66"/>
      <c r="AZ128" s="66"/>
    </row>
    <row r="129" spans="2:52" ht="57.75" customHeight="1">
      <c r="B129" s="431" t="str">
        <f t="shared" si="56"/>
        <v>-</v>
      </c>
      <c r="C129" s="17"/>
      <c r="D129" s="22"/>
      <c r="E129" s="21"/>
      <c r="F129" s="112"/>
      <c r="G129" s="111"/>
      <c r="H129" s="21"/>
      <c r="I129" s="17"/>
      <c r="J129" s="340">
        <f t="shared" si="57"/>
        <v>0</v>
      </c>
      <c r="K129" s="17"/>
      <c r="L129" s="340">
        <f t="shared" si="58"/>
        <v>0</v>
      </c>
      <c r="M129" s="17"/>
      <c r="N129" s="340">
        <f t="shared" si="59"/>
        <v>0</v>
      </c>
      <c r="O129" s="17"/>
      <c r="P129" s="340">
        <f t="shared" si="60"/>
        <v>0</v>
      </c>
      <c r="Q129" s="17"/>
      <c r="R129" s="340">
        <f t="shared" si="61"/>
        <v>0</v>
      </c>
      <c r="S129" s="17"/>
      <c r="T129" s="340">
        <f t="shared" si="62"/>
        <v>0</v>
      </c>
      <c r="U129" s="17"/>
      <c r="V129" s="340">
        <f t="shared" si="63"/>
        <v>0</v>
      </c>
      <c r="W129" s="18" t="str">
        <f t="shared" si="64"/>
        <v xml:space="preserve"> </v>
      </c>
      <c r="X129" s="18" t="str">
        <f t="shared" si="65"/>
        <v xml:space="preserve"> </v>
      </c>
      <c r="Y129" s="18" t="str">
        <f t="shared" si="66"/>
        <v/>
      </c>
      <c r="Z129" s="21"/>
      <c r="AA129" s="18" t="str">
        <f t="shared" si="67"/>
        <v/>
      </c>
      <c r="AB129" s="18" t="str">
        <f t="shared" si="68"/>
        <v xml:space="preserve"> </v>
      </c>
      <c r="AC129" s="18" t="str">
        <f t="shared" si="69"/>
        <v/>
      </c>
      <c r="AD129" s="18" t="str">
        <f t="shared" si="70"/>
        <v xml:space="preserve"> </v>
      </c>
      <c r="AE129" s="109" t="str">
        <f t="shared" si="71"/>
        <v xml:space="preserve"> </v>
      </c>
      <c r="AF129" s="18" t="str">
        <f t="shared" si="72"/>
        <v xml:space="preserve"> </v>
      </c>
      <c r="AG129" s="534">
        <f t="shared" si="73"/>
        <v>0</v>
      </c>
      <c r="AH129" s="42" t="str">
        <f t="shared" si="74"/>
        <v xml:space="preserve"> </v>
      </c>
      <c r="AI129" s="57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575"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75"/>
        <v xml:space="preserve"> </v>
      </c>
      <c r="AL129" s="575"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76"/>
        <v xml:space="preserve"> </v>
      </c>
      <c r="AN129" s="20" t="str">
        <f t="shared" si="77"/>
        <v xml:space="preserve"> </v>
      </c>
      <c r="AO129" s="66"/>
      <c r="AP129" s="440"/>
      <c r="AQ129" s="440"/>
      <c r="AR129" s="440"/>
      <c r="AS129" s="440"/>
      <c r="AT129" s="440"/>
      <c r="AU129" s="440"/>
      <c r="AV129" s="440"/>
      <c r="AW129" s="415"/>
      <c r="AX129" s="349"/>
      <c r="AY129" s="66"/>
      <c r="AZ129" s="66"/>
    </row>
    <row r="130" spans="2:52" ht="57.75" customHeight="1">
      <c r="B130" s="431" t="str">
        <f t="shared" si="56"/>
        <v>-</v>
      </c>
      <c r="C130" s="17"/>
      <c r="D130" s="22"/>
      <c r="E130" s="21"/>
      <c r="F130" s="112"/>
      <c r="G130" s="111"/>
      <c r="H130" s="21"/>
      <c r="I130" s="17"/>
      <c r="J130" s="340">
        <f t="shared" si="57"/>
        <v>0</v>
      </c>
      <c r="K130" s="17"/>
      <c r="L130" s="340">
        <f t="shared" si="58"/>
        <v>0</v>
      </c>
      <c r="M130" s="17"/>
      <c r="N130" s="340">
        <f t="shared" si="59"/>
        <v>0</v>
      </c>
      <c r="O130" s="17"/>
      <c r="P130" s="340">
        <f t="shared" si="60"/>
        <v>0</v>
      </c>
      <c r="Q130" s="17"/>
      <c r="R130" s="340">
        <f t="shared" si="61"/>
        <v>0</v>
      </c>
      <c r="S130" s="17"/>
      <c r="T130" s="340">
        <f t="shared" si="62"/>
        <v>0</v>
      </c>
      <c r="U130" s="17"/>
      <c r="V130" s="340">
        <f t="shared" si="63"/>
        <v>0</v>
      </c>
      <c r="W130" s="18" t="str">
        <f t="shared" si="64"/>
        <v xml:space="preserve"> </v>
      </c>
      <c r="X130" s="18" t="str">
        <f t="shared" si="65"/>
        <v xml:space="preserve"> </v>
      </c>
      <c r="Y130" s="18" t="str">
        <f t="shared" si="66"/>
        <v/>
      </c>
      <c r="Z130" s="21"/>
      <c r="AA130" s="18" t="str">
        <f t="shared" si="67"/>
        <v/>
      </c>
      <c r="AB130" s="18" t="str">
        <f t="shared" si="68"/>
        <v xml:space="preserve"> </v>
      </c>
      <c r="AC130" s="18" t="str">
        <f t="shared" si="69"/>
        <v/>
      </c>
      <c r="AD130" s="18" t="str">
        <f t="shared" si="70"/>
        <v xml:space="preserve"> </v>
      </c>
      <c r="AE130" s="109" t="str">
        <f t="shared" si="71"/>
        <v xml:space="preserve"> </v>
      </c>
      <c r="AF130" s="18" t="str">
        <f t="shared" si="72"/>
        <v xml:space="preserve"> </v>
      </c>
      <c r="AG130" s="534">
        <f t="shared" si="73"/>
        <v>0</v>
      </c>
      <c r="AH130" s="42" t="str">
        <f t="shared" si="74"/>
        <v xml:space="preserve"> </v>
      </c>
      <c r="AI130" s="57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575"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75"/>
        <v xml:space="preserve"> </v>
      </c>
      <c r="AL130" s="575"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76"/>
        <v xml:space="preserve"> </v>
      </c>
      <c r="AN130" s="20" t="str">
        <f t="shared" si="77"/>
        <v xml:space="preserve"> </v>
      </c>
      <c r="AO130" s="66"/>
      <c r="AP130" s="440"/>
      <c r="AQ130" s="440"/>
      <c r="AR130" s="440"/>
      <c r="AS130" s="440"/>
      <c r="AT130" s="440"/>
      <c r="AU130" s="440"/>
      <c r="AV130" s="440"/>
      <c r="AW130" s="415"/>
      <c r="AX130" s="349"/>
      <c r="AY130" s="66"/>
      <c r="AZ130" s="66"/>
    </row>
    <row r="131" spans="2:52" ht="57.75" customHeight="1">
      <c r="B131" s="431" t="str">
        <f t="shared" si="56"/>
        <v>-</v>
      </c>
      <c r="C131" s="17"/>
      <c r="D131" s="22"/>
      <c r="E131" s="21"/>
      <c r="F131" s="112"/>
      <c r="G131" s="111"/>
      <c r="H131" s="21"/>
      <c r="I131" s="17"/>
      <c r="J131" s="340">
        <f t="shared" si="57"/>
        <v>0</v>
      </c>
      <c r="K131" s="17"/>
      <c r="L131" s="340">
        <f t="shared" si="58"/>
        <v>0</v>
      </c>
      <c r="M131" s="17"/>
      <c r="N131" s="340">
        <f t="shared" si="59"/>
        <v>0</v>
      </c>
      <c r="O131" s="17"/>
      <c r="P131" s="340">
        <f t="shared" si="60"/>
        <v>0</v>
      </c>
      <c r="Q131" s="17"/>
      <c r="R131" s="340">
        <f t="shared" si="61"/>
        <v>0</v>
      </c>
      <c r="S131" s="17"/>
      <c r="T131" s="340">
        <f t="shared" si="62"/>
        <v>0</v>
      </c>
      <c r="U131" s="17"/>
      <c r="V131" s="340">
        <f t="shared" si="63"/>
        <v>0</v>
      </c>
      <c r="W131" s="18" t="str">
        <f t="shared" si="64"/>
        <v xml:space="preserve"> </v>
      </c>
      <c r="X131" s="18" t="str">
        <f t="shared" si="65"/>
        <v xml:space="preserve"> </v>
      </c>
      <c r="Y131" s="18" t="str">
        <f t="shared" si="66"/>
        <v/>
      </c>
      <c r="Z131" s="21"/>
      <c r="AA131" s="18" t="str">
        <f t="shared" si="67"/>
        <v/>
      </c>
      <c r="AB131" s="18" t="str">
        <f t="shared" si="68"/>
        <v xml:space="preserve"> </v>
      </c>
      <c r="AC131" s="18" t="str">
        <f t="shared" si="69"/>
        <v/>
      </c>
      <c r="AD131" s="18" t="str">
        <f t="shared" si="70"/>
        <v xml:space="preserve"> </v>
      </c>
      <c r="AE131" s="109" t="str">
        <f t="shared" si="71"/>
        <v xml:space="preserve"> </v>
      </c>
      <c r="AF131" s="18" t="str">
        <f t="shared" si="72"/>
        <v xml:space="preserve"> </v>
      </c>
      <c r="AG131" s="534">
        <f t="shared" si="73"/>
        <v>0</v>
      </c>
      <c r="AH131" s="42" t="str">
        <f t="shared" si="74"/>
        <v xml:space="preserve"> </v>
      </c>
      <c r="AI131" s="57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575"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75"/>
        <v xml:space="preserve"> </v>
      </c>
      <c r="AL131" s="575"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76"/>
        <v xml:space="preserve"> </v>
      </c>
      <c r="AN131" s="20" t="str">
        <f t="shared" si="77"/>
        <v xml:space="preserve"> </v>
      </c>
      <c r="AO131" s="66"/>
      <c r="AP131" s="440"/>
      <c r="AQ131" s="440"/>
      <c r="AR131" s="440"/>
      <c r="AS131" s="440"/>
      <c r="AT131" s="440"/>
      <c r="AU131" s="440"/>
      <c r="AV131" s="440"/>
      <c r="AW131" s="415"/>
      <c r="AX131" s="349"/>
      <c r="AY131" s="66"/>
      <c r="AZ131" s="66"/>
    </row>
    <row r="132" spans="2:52" ht="57.75" customHeight="1">
      <c r="B132" s="431" t="str">
        <f t="shared" si="56"/>
        <v>-</v>
      </c>
      <c r="C132" s="17"/>
      <c r="D132" s="22"/>
      <c r="E132" s="21"/>
      <c r="F132" s="112"/>
      <c r="G132" s="111"/>
      <c r="H132" s="21"/>
      <c r="I132" s="17"/>
      <c r="J132" s="340">
        <f t="shared" si="57"/>
        <v>0</v>
      </c>
      <c r="K132" s="17"/>
      <c r="L132" s="340">
        <f t="shared" si="58"/>
        <v>0</v>
      </c>
      <c r="M132" s="17"/>
      <c r="N132" s="340">
        <f t="shared" si="59"/>
        <v>0</v>
      </c>
      <c r="O132" s="17"/>
      <c r="P132" s="340">
        <f t="shared" si="60"/>
        <v>0</v>
      </c>
      <c r="Q132" s="17"/>
      <c r="R132" s="340">
        <f t="shared" si="61"/>
        <v>0</v>
      </c>
      <c r="S132" s="17"/>
      <c r="T132" s="340">
        <f t="shared" si="62"/>
        <v>0</v>
      </c>
      <c r="U132" s="17"/>
      <c r="V132" s="340">
        <f t="shared" si="63"/>
        <v>0</v>
      </c>
      <c r="W132" s="18" t="str">
        <f t="shared" si="64"/>
        <v xml:space="preserve"> </v>
      </c>
      <c r="X132" s="18" t="str">
        <f t="shared" si="65"/>
        <v xml:space="preserve"> </v>
      </c>
      <c r="Y132" s="18" t="str">
        <f t="shared" si="66"/>
        <v/>
      </c>
      <c r="Z132" s="21"/>
      <c r="AA132" s="18" t="str">
        <f t="shared" si="67"/>
        <v/>
      </c>
      <c r="AB132" s="18" t="str">
        <f t="shared" si="68"/>
        <v xml:space="preserve"> </v>
      </c>
      <c r="AC132" s="18" t="str">
        <f t="shared" si="69"/>
        <v/>
      </c>
      <c r="AD132" s="18" t="str">
        <f t="shared" si="70"/>
        <v xml:space="preserve"> </v>
      </c>
      <c r="AE132" s="109" t="str">
        <f t="shared" ref="AE132:AE163" si="78">IFERROR(IF(AD132=" "," ",IF(AVERAGE($AD$10:$AD$249)&gt;=0,AVERAGEIFS($AD$10:$AD$248,$C$10:$C$248,C132))),"  ")</f>
        <v xml:space="preserve"> </v>
      </c>
      <c r="AF132" s="18" t="str">
        <f t="shared" si="72"/>
        <v xml:space="preserve"> </v>
      </c>
      <c r="AG132" s="534">
        <f t="shared" si="73"/>
        <v>0</v>
      </c>
      <c r="AH132" s="42" t="str">
        <f t="shared" ref="AH132:AH163" si="79">IFERROR(AVERAGEIFS($AG$10:$AG$248,$C$10:$C$248,C132)," ")</f>
        <v xml:space="preserve"> </v>
      </c>
      <c r="AI132" s="57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575"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ref="AK132:AK163" si="80">IFERROR(AVERAGEIFS($AJ$10:$AJ$248,$C$10:$C$248,C132)," ")</f>
        <v xml:space="preserve"> </v>
      </c>
      <c r="AL132" s="575"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76"/>
        <v xml:space="preserve"> </v>
      </c>
      <c r="AN132" s="20" t="str">
        <f t="shared" si="77"/>
        <v xml:space="preserve"> </v>
      </c>
      <c r="AO132" s="66"/>
      <c r="AP132" s="440"/>
      <c r="AQ132" s="440"/>
      <c r="AR132" s="440"/>
      <c r="AS132" s="440"/>
      <c r="AT132" s="440"/>
      <c r="AU132" s="440"/>
      <c r="AV132" s="440"/>
      <c r="AW132" s="415"/>
      <c r="AX132" s="349"/>
      <c r="AY132" s="66"/>
      <c r="AZ132" s="66"/>
    </row>
    <row r="133" spans="2:52" ht="57.75" customHeight="1">
      <c r="B133" s="431" t="str">
        <f t="shared" si="56"/>
        <v>-</v>
      </c>
      <c r="C133" s="17"/>
      <c r="D133" s="22"/>
      <c r="E133" s="21"/>
      <c r="F133" s="112"/>
      <c r="G133" s="111"/>
      <c r="H133" s="21"/>
      <c r="I133" s="17"/>
      <c r="J133" s="340">
        <f t="shared" si="57"/>
        <v>0</v>
      </c>
      <c r="K133" s="17"/>
      <c r="L133" s="340">
        <f t="shared" si="58"/>
        <v>0</v>
      </c>
      <c r="M133" s="17"/>
      <c r="N133" s="340">
        <f t="shared" si="59"/>
        <v>0</v>
      </c>
      <c r="O133" s="17"/>
      <c r="P133" s="340">
        <f t="shared" si="60"/>
        <v>0</v>
      </c>
      <c r="Q133" s="17"/>
      <c r="R133" s="340">
        <f t="shared" si="61"/>
        <v>0</v>
      </c>
      <c r="S133" s="17"/>
      <c r="T133" s="340">
        <f t="shared" si="62"/>
        <v>0</v>
      </c>
      <c r="U133" s="17"/>
      <c r="V133" s="340">
        <f t="shared" si="63"/>
        <v>0</v>
      </c>
      <c r="W133" s="18" t="str">
        <f t="shared" si="64"/>
        <v xml:space="preserve"> </v>
      </c>
      <c r="X133" s="18" t="str">
        <f t="shared" si="65"/>
        <v xml:space="preserve"> </v>
      </c>
      <c r="Y133" s="18" t="str">
        <f t="shared" si="66"/>
        <v/>
      </c>
      <c r="Z133" s="21"/>
      <c r="AA133" s="18" t="str">
        <f t="shared" si="67"/>
        <v/>
      </c>
      <c r="AB133" s="18" t="str">
        <f t="shared" si="68"/>
        <v xml:space="preserve"> </v>
      </c>
      <c r="AC133" s="18" t="str">
        <f t="shared" si="69"/>
        <v/>
      </c>
      <c r="AD133" s="18" t="str">
        <f t="shared" si="70"/>
        <v xml:space="preserve"> </v>
      </c>
      <c r="AE133" s="109" t="str">
        <f t="shared" si="78"/>
        <v xml:space="preserve"> </v>
      </c>
      <c r="AF133" s="18" t="str">
        <f t="shared" si="72"/>
        <v xml:space="preserve"> </v>
      </c>
      <c r="AG133" s="534">
        <f t="shared" si="73"/>
        <v>0</v>
      </c>
      <c r="AH133" s="42" t="str">
        <f t="shared" si="79"/>
        <v xml:space="preserve"> </v>
      </c>
      <c r="AI133" s="57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575"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80"/>
        <v xml:space="preserve"> </v>
      </c>
      <c r="AL133" s="575"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76"/>
        <v xml:space="preserve"> </v>
      </c>
      <c r="AN133" s="20" t="str">
        <f t="shared" si="77"/>
        <v xml:space="preserve"> </v>
      </c>
      <c r="AO133" s="66"/>
      <c r="AP133" s="440"/>
      <c r="AQ133" s="440"/>
      <c r="AR133" s="440"/>
      <c r="AS133" s="440"/>
      <c r="AT133" s="440"/>
      <c r="AU133" s="440"/>
      <c r="AV133" s="440"/>
      <c r="AW133" s="415"/>
      <c r="AX133" s="349"/>
      <c r="AY133" s="66"/>
      <c r="AZ133" s="66"/>
    </row>
    <row r="134" spans="2:52" ht="57.75" customHeight="1">
      <c r="B134" s="431" t="str">
        <f t="shared" si="56"/>
        <v>-</v>
      </c>
      <c r="C134" s="17"/>
      <c r="D134" s="22"/>
      <c r="E134" s="21"/>
      <c r="F134" s="112"/>
      <c r="G134" s="111"/>
      <c r="H134" s="21"/>
      <c r="I134" s="17"/>
      <c r="J134" s="340">
        <f t="shared" si="57"/>
        <v>0</v>
      </c>
      <c r="K134" s="17"/>
      <c r="L134" s="340">
        <f t="shared" si="58"/>
        <v>0</v>
      </c>
      <c r="M134" s="17"/>
      <c r="N134" s="340">
        <f t="shared" si="59"/>
        <v>0</v>
      </c>
      <c r="O134" s="17"/>
      <c r="P134" s="340">
        <f t="shared" si="60"/>
        <v>0</v>
      </c>
      <c r="Q134" s="17"/>
      <c r="R134" s="340">
        <f t="shared" si="61"/>
        <v>0</v>
      </c>
      <c r="S134" s="17"/>
      <c r="T134" s="340">
        <f t="shared" si="62"/>
        <v>0</v>
      </c>
      <c r="U134" s="17"/>
      <c r="V134" s="340">
        <f t="shared" si="63"/>
        <v>0</v>
      </c>
      <c r="W134" s="18" t="str">
        <f t="shared" si="64"/>
        <v xml:space="preserve"> </v>
      </c>
      <c r="X134" s="18" t="str">
        <f t="shared" si="65"/>
        <v xml:space="preserve"> </v>
      </c>
      <c r="Y134" s="18" t="str">
        <f t="shared" si="66"/>
        <v/>
      </c>
      <c r="Z134" s="21"/>
      <c r="AA134" s="18" t="str">
        <f t="shared" si="67"/>
        <v/>
      </c>
      <c r="AB134" s="18" t="str">
        <f t="shared" si="68"/>
        <v xml:space="preserve"> </v>
      </c>
      <c r="AC134" s="18" t="str">
        <f t="shared" si="69"/>
        <v/>
      </c>
      <c r="AD134" s="18" t="str">
        <f t="shared" si="70"/>
        <v xml:space="preserve"> </v>
      </c>
      <c r="AE134" s="109" t="str">
        <f t="shared" si="78"/>
        <v xml:space="preserve"> </v>
      </c>
      <c r="AF134" s="18" t="str">
        <f t="shared" si="72"/>
        <v xml:space="preserve"> </v>
      </c>
      <c r="AG134" s="534">
        <f t="shared" si="73"/>
        <v>0</v>
      </c>
      <c r="AH134" s="42" t="str">
        <f t="shared" si="79"/>
        <v xml:space="preserve"> </v>
      </c>
      <c r="AI134" s="57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575"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80"/>
        <v xml:space="preserve"> </v>
      </c>
      <c r="AL134" s="575"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76"/>
        <v xml:space="preserve"> </v>
      </c>
      <c r="AN134" s="20" t="str">
        <f t="shared" si="77"/>
        <v xml:space="preserve"> </v>
      </c>
      <c r="AO134" s="66"/>
      <c r="AP134" s="440"/>
      <c r="AQ134" s="440"/>
      <c r="AR134" s="440"/>
      <c r="AS134" s="440"/>
      <c r="AT134" s="440"/>
      <c r="AU134" s="440"/>
      <c r="AV134" s="440"/>
      <c r="AW134" s="415"/>
      <c r="AX134" s="349"/>
      <c r="AY134" s="66"/>
      <c r="AZ134" s="66"/>
    </row>
    <row r="135" spans="2:52" ht="57.75" customHeight="1">
      <c r="B135" s="431" t="str">
        <f t="shared" si="56"/>
        <v>-</v>
      </c>
      <c r="C135" s="17"/>
      <c r="D135" s="22"/>
      <c r="E135" s="21"/>
      <c r="F135" s="112"/>
      <c r="G135" s="111"/>
      <c r="H135" s="21"/>
      <c r="I135" s="17"/>
      <c r="J135" s="340">
        <f t="shared" si="57"/>
        <v>0</v>
      </c>
      <c r="K135" s="17"/>
      <c r="L135" s="340">
        <f t="shared" si="58"/>
        <v>0</v>
      </c>
      <c r="M135" s="17"/>
      <c r="N135" s="340">
        <f t="shared" si="59"/>
        <v>0</v>
      </c>
      <c r="O135" s="17"/>
      <c r="P135" s="340">
        <f t="shared" si="60"/>
        <v>0</v>
      </c>
      <c r="Q135" s="17"/>
      <c r="R135" s="340">
        <f t="shared" si="61"/>
        <v>0</v>
      </c>
      <c r="S135" s="17"/>
      <c r="T135" s="340">
        <f t="shared" si="62"/>
        <v>0</v>
      </c>
      <c r="U135" s="17"/>
      <c r="V135" s="340">
        <f t="shared" si="63"/>
        <v>0</v>
      </c>
      <c r="W135" s="18" t="str">
        <f t="shared" si="64"/>
        <v xml:space="preserve"> </v>
      </c>
      <c r="X135" s="18" t="str">
        <f t="shared" si="65"/>
        <v xml:space="preserve"> </v>
      </c>
      <c r="Y135" s="18" t="str">
        <f t="shared" si="66"/>
        <v/>
      </c>
      <c r="Z135" s="21"/>
      <c r="AA135" s="18" t="str">
        <f t="shared" si="67"/>
        <v/>
      </c>
      <c r="AB135" s="18" t="str">
        <f t="shared" si="68"/>
        <v xml:space="preserve"> </v>
      </c>
      <c r="AC135" s="18" t="str">
        <f t="shared" si="69"/>
        <v/>
      </c>
      <c r="AD135" s="18" t="str">
        <f t="shared" si="70"/>
        <v xml:space="preserve"> </v>
      </c>
      <c r="AE135" s="109" t="str">
        <f t="shared" si="78"/>
        <v xml:space="preserve"> </v>
      </c>
      <c r="AF135" s="18" t="str">
        <f t="shared" si="72"/>
        <v xml:space="preserve"> </v>
      </c>
      <c r="AG135" s="534">
        <f t="shared" si="73"/>
        <v>0</v>
      </c>
      <c r="AH135" s="42" t="str">
        <f t="shared" si="79"/>
        <v xml:space="preserve"> </v>
      </c>
      <c r="AI135" s="57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575"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80"/>
        <v xml:space="preserve"> </v>
      </c>
      <c r="AL135" s="575"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76"/>
        <v xml:space="preserve"> </v>
      </c>
      <c r="AN135" s="20" t="str">
        <f t="shared" si="77"/>
        <v xml:space="preserve"> </v>
      </c>
      <c r="AO135" s="66"/>
      <c r="AP135" s="440"/>
      <c r="AQ135" s="440"/>
      <c r="AR135" s="440"/>
      <c r="AS135" s="440"/>
      <c r="AT135" s="440"/>
      <c r="AU135" s="440"/>
      <c r="AV135" s="440"/>
      <c r="AW135" s="415"/>
      <c r="AX135" s="349"/>
      <c r="AY135" s="66"/>
      <c r="AZ135" s="66"/>
    </row>
    <row r="136" spans="2:52" ht="57.75" customHeight="1">
      <c r="B136" s="431" t="str">
        <f t="shared" si="56"/>
        <v>-</v>
      </c>
      <c r="C136" s="17"/>
      <c r="D136" s="22"/>
      <c r="E136" s="21"/>
      <c r="F136" s="112"/>
      <c r="G136" s="111"/>
      <c r="H136" s="21"/>
      <c r="I136" s="17"/>
      <c r="J136" s="340">
        <f t="shared" si="57"/>
        <v>0</v>
      </c>
      <c r="K136" s="17"/>
      <c r="L136" s="340">
        <f t="shared" si="58"/>
        <v>0</v>
      </c>
      <c r="M136" s="17"/>
      <c r="N136" s="340">
        <f t="shared" si="59"/>
        <v>0</v>
      </c>
      <c r="O136" s="17"/>
      <c r="P136" s="340">
        <f t="shared" si="60"/>
        <v>0</v>
      </c>
      <c r="Q136" s="17"/>
      <c r="R136" s="340">
        <f t="shared" si="61"/>
        <v>0</v>
      </c>
      <c r="S136" s="17"/>
      <c r="T136" s="340">
        <f t="shared" si="62"/>
        <v>0</v>
      </c>
      <c r="U136" s="17"/>
      <c r="V136" s="340">
        <f t="shared" si="63"/>
        <v>0</v>
      </c>
      <c r="W136" s="18" t="str">
        <f t="shared" si="64"/>
        <v xml:space="preserve"> </v>
      </c>
      <c r="X136" s="18" t="str">
        <f t="shared" si="65"/>
        <v xml:space="preserve"> </v>
      </c>
      <c r="Y136" s="18" t="str">
        <f t="shared" si="66"/>
        <v/>
      </c>
      <c r="Z136" s="21"/>
      <c r="AA136" s="18" t="str">
        <f t="shared" si="67"/>
        <v/>
      </c>
      <c r="AB136" s="18" t="str">
        <f t="shared" si="68"/>
        <v xml:space="preserve"> </v>
      </c>
      <c r="AC136" s="18" t="str">
        <f t="shared" si="69"/>
        <v/>
      </c>
      <c r="AD136" s="18" t="str">
        <f t="shared" si="70"/>
        <v xml:space="preserve"> </v>
      </c>
      <c r="AE136" s="109" t="str">
        <f t="shared" si="78"/>
        <v xml:space="preserve"> </v>
      </c>
      <c r="AF136" s="18" t="str">
        <f t="shared" si="72"/>
        <v xml:space="preserve"> </v>
      </c>
      <c r="AG136" s="534">
        <f t="shared" si="73"/>
        <v>0</v>
      </c>
      <c r="AH136" s="42" t="str">
        <f t="shared" si="79"/>
        <v xml:space="preserve"> </v>
      </c>
      <c r="AI136" s="57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575"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80"/>
        <v xml:space="preserve"> </v>
      </c>
      <c r="AL136" s="575"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76"/>
        <v xml:space="preserve"> </v>
      </c>
      <c r="AN136" s="20" t="str">
        <f t="shared" si="77"/>
        <v xml:space="preserve"> </v>
      </c>
      <c r="AO136" s="66"/>
      <c r="AP136" s="440"/>
      <c r="AQ136" s="440"/>
      <c r="AR136" s="440"/>
      <c r="AS136" s="440"/>
      <c r="AT136" s="440"/>
      <c r="AU136" s="440"/>
      <c r="AV136" s="440"/>
      <c r="AW136" s="415"/>
      <c r="AX136" s="349"/>
      <c r="AY136" s="66"/>
      <c r="AZ136" s="66"/>
    </row>
    <row r="137" spans="2:52" ht="57.75" customHeight="1">
      <c r="B137" s="431" t="str">
        <f t="shared" si="56"/>
        <v>-</v>
      </c>
      <c r="C137" s="17"/>
      <c r="D137" s="22"/>
      <c r="E137" s="21"/>
      <c r="F137" s="112"/>
      <c r="G137" s="111"/>
      <c r="H137" s="21"/>
      <c r="I137" s="17"/>
      <c r="J137" s="340">
        <f t="shared" si="57"/>
        <v>0</v>
      </c>
      <c r="K137" s="17"/>
      <c r="L137" s="340">
        <f t="shared" si="58"/>
        <v>0</v>
      </c>
      <c r="M137" s="17"/>
      <c r="N137" s="340">
        <f t="shared" si="59"/>
        <v>0</v>
      </c>
      <c r="O137" s="17"/>
      <c r="P137" s="340">
        <f t="shared" si="60"/>
        <v>0</v>
      </c>
      <c r="Q137" s="17"/>
      <c r="R137" s="340">
        <f t="shared" si="61"/>
        <v>0</v>
      </c>
      <c r="S137" s="17"/>
      <c r="T137" s="340">
        <f t="shared" si="62"/>
        <v>0</v>
      </c>
      <c r="U137" s="17"/>
      <c r="V137" s="340">
        <f t="shared" si="63"/>
        <v>0</v>
      </c>
      <c r="W137" s="18" t="str">
        <f t="shared" si="64"/>
        <v xml:space="preserve"> </v>
      </c>
      <c r="X137" s="18" t="str">
        <f t="shared" si="65"/>
        <v xml:space="preserve"> </v>
      </c>
      <c r="Y137" s="18" t="str">
        <f t="shared" si="66"/>
        <v/>
      </c>
      <c r="Z137" s="21"/>
      <c r="AA137" s="18" t="str">
        <f t="shared" si="67"/>
        <v/>
      </c>
      <c r="AB137" s="18" t="str">
        <f t="shared" si="68"/>
        <v xml:space="preserve"> </v>
      </c>
      <c r="AC137" s="18" t="str">
        <f t="shared" si="69"/>
        <v/>
      </c>
      <c r="AD137" s="18" t="str">
        <f t="shared" si="70"/>
        <v xml:space="preserve"> </v>
      </c>
      <c r="AE137" s="109" t="str">
        <f t="shared" si="78"/>
        <v xml:space="preserve"> </v>
      </c>
      <c r="AF137" s="18" t="str">
        <f t="shared" si="72"/>
        <v xml:space="preserve"> </v>
      </c>
      <c r="AG137" s="534">
        <f t="shared" si="73"/>
        <v>0</v>
      </c>
      <c r="AH137" s="42" t="str">
        <f t="shared" si="79"/>
        <v xml:space="preserve"> </v>
      </c>
      <c r="AI137" s="57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575"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80"/>
        <v xml:space="preserve"> </v>
      </c>
      <c r="AL137" s="575"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76"/>
        <v xml:space="preserve"> </v>
      </c>
      <c r="AN137" s="20" t="str">
        <f t="shared" si="77"/>
        <v xml:space="preserve"> </v>
      </c>
      <c r="AO137" s="66"/>
      <c r="AP137" s="440"/>
      <c r="AQ137" s="440"/>
      <c r="AR137" s="440"/>
      <c r="AS137" s="440"/>
      <c r="AT137" s="440"/>
      <c r="AU137" s="440"/>
      <c r="AV137" s="440"/>
      <c r="AW137" s="415"/>
      <c r="AX137" s="349"/>
      <c r="AY137" s="66"/>
      <c r="AZ137" s="66"/>
    </row>
    <row r="138" spans="2:52" ht="57.75" customHeight="1">
      <c r="B138" s="431" t="str">
        <f t="shared" si="56"/>
        <v>-</v>
      </c>
      <c r="C138" s="17"/>
      <c r="D138" s="22"/>
      <c r="E138" s="21"/>
      <c r="F138" s="112"/>
      <c r="G138" s="111"/>
      <c r="H138" s="21"/>
      <c r="I138" s="17"/>
      <c r="J138" s="340">
        <f t="shared" si="57"/>
        <v>0</v>
      </c>
      <c r="K138" s="17"/>
      <c r="L138" s="340">
        <f t="shared" si="58"/>
        <v>0</v>
      </c>
      <c r="M138" s="17"/>
      <c r="N138" s="340">
        <f t="shared" si="59"/>
        <v>0</v>
      </c>
      <c r="O138" s="17"/>
      <c r="P138" s="340">
        <f t="shared" si="60"/>
        <v>0</v>
      </c>
      <c r="Q138" s="17"/>
      <c r="R138" s="340">
        <f t="shared" si="61"/>
        <v>0</v>
      </c>
      <c r="S138" s="17"/>
      <c r="T138" s="340">
        <f t="shared" si="62"/>
        <v>0</v>
      </c>
      <c r="U138" s="17"/>
      <c r="V138" s="340">
        <f t="shared" si="63"/>
        <v>0</v>
      </c>
      <c r="W138" s="18" t="str">
        <f t="shared" si="64"/>
        <v xml:space="preserve"> </v>
      </c>
      <c r="X138" s="18" t="str">
        <f t="shared" si="65"/>
        <v xml:space="preserve"> </v>
      </c>
      <c r="Y138" s="18" t="str">
        <f t="shared" si="66"/>
        <v/>
      </c>
      <c r="Z138" s="21"/>
      <c r="AA138" s="18" t="str">
        <f t="shared" si="67"/>
        <v/>
      </c>
      <c r="AB138" s="18" t="str">
        <f t="shared" si="68"/>
        <v xml:space="preserve"> </v>
      </c>
      <c r="AC138" s="18" t="str">
        <f t="shared" si="69"/>
        <v/>
      </c>
      <c r="AD138" s="18" t="str">
        <f t="shared" si="70"/>
        <v xml:space="preserve"> </v>
      </c>
      <c r="AE138" s="109" t="str">
        <f t="shared" si="78"/>
        <v xml:space="preserve"> </v>
      </c>
      <c r="AF138" s="18" t="str">
        <f t="shared" si="72"/>
        <v xml:space="preserve"> </v>
      </c>
      <c r="AG138" s="534">
        <f t="shared" si="73"/>
        <v>0</v>
      </c>
      <c r="AH138" s="42" t="str">
        <f t="shared" si="79"/>
        <v xml:space="preserve"> </v>
      </c>
      <c r="AI138" s="57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575"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si="80"/>
        <v xml:space="preserve"> </v>
      </c>
      <c r="AL138" s="575"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si="76"/>
        <v xml:space="preserve"> </v>
      </c>
      <c r="AN138" s="20" t="str">
        <f t="shared" si="77"/>
        <v xml:space="preserve"> </v>
      </c>
      <c r="AO138" s="66"/>
      <c r="AP138" s="440"/>
      <c r="AQ138" s="440"/>
      <c r="AR138" s="440"/>
      <c r="AS138" s="440"/>
      <c r="AT138" s="440"/>
      <c r="AU138" s="440"/>
      <c r="AV138" s="440"/>
      <c r="AW138" s="415"/>
      <c r="AX138" s="349"/>
      <c r="AY138" s="66"/>
      <c r="AZ138" s="66"/>
    </row>
    <row r="139" spans="2:52" ht="57.75" customHeight="1">
      <c r="B139" s="431" t="str">
        <f t="shared" si="56"/>
        <v>-</v>
      </c>
      <c r="C139" s="17"/>
      <c r="D139" s="22"/>
      <c r="E139" s="21"/>
      <c r="F139" s="112"/>
      <c r="G139" s="111"/>
      <c r="H139" s="21"/>
      <c r="I139" s="17"/>
      <c r="J139" s="340">
        <f t="shared" si="57"/>
        <v>0</v>
      </c>
      <c r="K139" s="17"/>
      <c r="L139" s="340">
        <f t="shared" si="58"/>
        <v>0</v>
      </c>
      <c r="M139" s="17"/>
      <c r="N139" s="340">
        <f t="shared" si="59"/>
        <v>0</v>
      </c>
      <c r="O139" s="17"/>
      <c r="P139" s="340">
        <f t="shared" si="60"/>
        <v>0</v>
      </c>
      <c r="Q139" s="17"/>
      <c r="R139" s="340">
        <f t="shared" si="61"/>
        <v>0</v>
      </c>
      <c r="S139" s="17"/>
      <c r="T139" s="340">
        <f t="shared" si="62"/>
        <v>0</v>
      </c>
      <c r="U139" s="17"/>
      <c r="V139" s="340">
        <f t="shared" si="63"/>
        <v>0</v>
      </c>
      <c r="W139" s="18" t="str">
        <f t="shared" si="64"/>
        <v xml:space="preserve"> </v>
      </c>
      <c r="X139" s="18" t="str">
        <f t="shared" si="65"/>
        <v xml:space="preserve"> </v>
      </c>
      <c r="Y139" s="18" t="str">
        <f t="shared" si="66"/>
        <v/>
      </c>
      <c r="Z139" s="21"/>
      <c r="AA139" s="18" t="str">
        <f t="shared" si="67"/>
        <v/>
      </c>
      <c r="AB139" s="18" t="str">
        <f t="shared" si="68"/>
        <v xml:space="preserve"> </v>
      </c>
      <c r="AC139" s="18" t="str">
        <f t="shared" si="69"/>
        <v/>
      </c>
      <c r="AD139" s="18" t="str">
        <f t="shared" si="70"/>
        <v xml:space="preserve"> </v>
      </c>
      <c r="AE139" s="109" t="str">
        <f t="shared" si="78"/>
        <v xml:space="preserve"> </v>
      </c>
      <c r="AF139" s="18" t="str">
        <f t="shared" si="72"/>
        <v xml:space="preserve"> </v>
      </c>
      <c r="AG139" s="534">
        <f t="shared" si="73"/>
        <v>0</v>
      </c>
      <c r="AH139" s="42" t="str">
        <f t="shared" si="79"/>
        <v xml:space="preserve"> </v>
      </c>
      <c r="AI139" s="57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575"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80"/>
        <v xml:space="preserve"> </v>
      </c>
      <c r="AL139" s="575"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si="76"/>
        <v xml:space="preserve"> </v>
      </c>
      <c r="AN139" s="20" t="str">
        <f t="shared" si="77"/>
        <v xml:space="preserve"> </v>
      </c>
      <c r="AO139" s="66"/>
      <c r="AP139" s="440"/>
      <c r="AQ139" s="440"/>
      <c r="AR139" s="440"/>
      <c r="AS139" s="440"/>
      <c r="AT139" s="440"/>
      <c r="AU139" s="440"/>
      <c r="AV139" s="440"/>
      <c r="AW139" s="415"/>
      <c r="AX139" s="349"/>
      <c r="AY139" s="66"/>
      <c r="AZ139" s="66"/>
    </row>
    <row r="140" spans="2:52" ht="57.75" customHeight="1">
      <c r="B140" s="431" t="str">
        <f t="shared" si="56"/>
        <v>-</v>
      </c>
      <c r="C140" s="17"/>
      <c r="D140" s="22"/>
      <c r="E140" s="21"/>
      <c r="F140" s="112"/>
      <c r="G140" s="111"/>
      <c r="H140" s="21"/>
      <c r="I140" s="17"/>
      <c r="J140" s="340">
        <f t="shared" si="57"/>
        <v>0</v>
      </c>
      <c r="K140" s="17"/>
      <c r="L140" s="340">
        <f t="shared" si="58"/>
        <v>0</v>
      </c>
      <c r="M140" s="17"/>
      <c r="N140" s="340">
        <f t="shared" si="59"/>
        <v>0</v>
      </c>
      <c r="O140" s="17"/>
      <c r="P140" s="340">
        <f t="shared" si="60"/>
        <v>0</v>
      </c>
      <c r="Q140" s="17"/>
      <c r="R140" s="340">
        <f t="shared" si="61"/>
        <v>0</v>
      </c>
      <c r="S140" s="17"/>
      <c r="T140" s="340">
        <f t="shared" si="62"/>
        <v>0</v>
      </c>
      <c r="U140" s="17"/>
      <c r="V140" s="340">
        <f t="shared" si="63"/>
        <v>0</v>
      </c>
      <c r="W140" s="18" t="str">
        <f t="shared" si="64"/>
        <v xml:space="preserve"> </v>
      </c>
      <c r="X140" s="18" t="str">
        <f t="shared" si="65"/>
        <v xml:space="preserve"> </v>
      </c>
      <c r="Y140" s="18" t="str">
        <f t="shared" si="66"/>
        <v/>
      </c>
      <c r="Z140" s="21"/>
      <c r="AA140" s="18" t="str">
        <f t="shared" si="67"/>
        <v/>
      </c>
      <c r="AB140" s="18" t="str">
        <f t="shared" si="68"/>
        <v xml:space="preserve"> </v>
      </c>
      <c r="AC140" s="18" t="str">
        <f t="shared" si="69"/>
        <v/>
      </c>
      <c r="AD140" s="18" t="str">
        <f t="shared" si="70"/>
        <v xml:space="preserve"> </v>
      </c>
      <c r="AE140" s="109" t="str">
        <f t="shared" si="78"/>
        <v xml:space="preserve"> </v>
      </c>
      <c r="AF140" s="18" t="str">
        <f t="shared" si="72"/>
        <v xml:space="preserve"> </v>
      </c>
      <c r="AG140" s="534">
        <f t="shared" si="73"/>
        <v>0</v>
      </c>
      <c r="AH140" s="42" t="str">
        <f t="shared" si="79"/>
        <v xml:space="preserve"> </v>
      </c>
      <c r="AI140" s="57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575"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80"/>
        <v xml:space="preserve"> </v>
      </c>
      <c r="AL140" s="575"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76"/>
        <v xml:space="preserve"> </v>
      </c>
      <c r="AN140" s="20" t="str">
        <f t="shared" si="77"/>
        <v xml:space="preserve"> </v>
      </c>
      <c r="AO140" s="66"/>
      <c r="AP140" s="440"/>
      <c r="AQ140" s="440"/>
      <c r="AR140" s="440"/>
      <c r="AS140" s="440"/>
      <c r="AT140" s="440"/>
      <c r="AU140" s="440"/>
      <c r="AV140" s="440"/>
      <c r="AW140" s="415"/>
      <c r="AX140" s="349"/>
      <c r="AY140" s="66"/>
      <c r="AZ140" s="66"/>
    </row>
    <row r="141" spans="2:52" ht="57.75" customHeight="1">
      <c r="B141" s="431" t="str">
        <f t="shared" si="56"/>
        <v>-</v>
      </c>
      <c r="C141" s="17"/>
      <c r="D141" s="22"/>
      <c r="E141" s="21"/>
      <c r="F141" s="112"/>
      <c r="G141" s="111"/>
      <c r="H141" s="21"/>
      <c r="I141" s="17"/>
      <c r="J141" s="340">
        <f t="shared" si="57"/>
        <v>0</v>
      </c>
      <c r="K141" s="17"/>
      <c r="L141" s="340">
        <f t="shared" si="58"/>
        <v>0</v>
      </c>
      <c r="M141" s="17"/>
      <c r="N141" s="340">
        <f t="shared" si="59"/>
        <v>0</v>
      </c>
      <c r="O141" s="17"/>
      <c r="P141" s="340">
        <f t="shared" si="60"/>
        <v>0</v>
      </c>
      <c r="Q141" s="17"/>
      <c r="R141" s="340">
        <f t="shared" si="61"/>
        <v>0</v>
      </c>
      <c r="S141" s="17"/>
      <c r="T141" s="340">
        <f t="shared" si="62"/>
        <v>0</v>
      </c>
      <c r="U141" s="17"/>
      <c r="V141" s="340">
        <f t="shared" si="63"/>
        <v>0</v>
      </c>
      <c r="W141" s="18" t="str">
        <f t="shared" si="64"/>
        <v xml:space="preserve"> </v>
      </c>
      <c r="X141" s="18" t="str">
        <f t="shared" si="65"/>
        <v xml:space="preserve"> </v>
      </c>
      <c r="Y141" s="18" t="str">
        <f t="shared" si="66"/>
        <v/>
      </c>
      <c r="Z141" s="21"/>
      <c r="AA141" s="18" t="str">
        <f t="shared" si="67"/>
        <v/>
      </c>
      <c r="AB141" s="18" t="str">
        <f t="shared" si="68"/>
        <v xml:space="preserve"> </v>
      </c>
      <c r="AC141" s="18" t="str">
        <f t="shared" si="69"/>
        <v/>
      </c>
      <c r="AD141" s="18" t="str">
        <f t="shared" si="70"/>
        <v xml:space="preserve"> </v>
      </c>
      <c r="AE141" s="109" t="str">
        <f t="shared" si="78"/>
        <v xml:space="preserve"> </v>
      </c>
      <c r="AF141" s="18" t="str">
        <f t="shared" si="72"/>
        <v xml:space="preserve"> </v>
      </c>
      <c r="AG141" s="534">
        <f t="shared" si="73"/>
        <v>0</v>
      </c>
      <c r="AH141" s="42" t="str">
        <f t="shared" si="79"/>
        <v xml:space="preserve"> </v>
      </c>
      <c r="AI141" s="57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575"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si="80"/>
        <v xml:space="preserve"> </v>
      </c>
      <c r="AL141" s="575"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76"/>
        <v xml:space="preserve"> </v>
      </c>
      <c r="AN141" s="20" t="str">
        <f t="shared" si="77"/>
        <v xml:space="preserve"> </v>
      </c>
      <c r="AO141" s="66"/>
      <c r="AP141" s="440"/>
      <c r="AQ141" s="440"/>
      <c r="AR141" s="440"/>
      <c r="AS141" s="440"/>
      <c r="AT141" s="440"/>
      <c r="AU141" s="440"/>
      <c r="AV141" s="440"/>
      <c r="AW141" s="415"/>
      <c r="AX141" s="349"/>
      <c r="AY141" s="66"/>
      <c r="AZ141" s="66"/>
    </row>
    <row r="142" spans="2:52" ht="57.75" customHeight="1">
      <c r="B142" s="431" t="str">
        <f t="shared" si="56"/>
        <v>-</v>
      </c>
      <c r="C142" s="17"/>
      <c r="D142" s="22"/>
      <c r="E142" s="21"/>
      <c r="F142" s="112"/>
      <c r="G142" s="111"/>
      <c r="H142" s="21"/>
      <c r="I142" s="17"/>
      <c r="J142" s="340">
        <f t="shared" si="57"/>
        <v>0</v>
      </c>
      <c r="K142" s="17"/>
      <c r="L142" s="340">
        <f t="shared" si="58"/>
        <v>0</v>
      </c>
      <c r="M142" s="17"/>
      <c r="N142" s="340">
        <f t="shared" si="59"/>
        <v>0</v>
      </c>
      <c r="O142" s="17"/>
      <c r="P142" s="340">
        <f t="shared" si="60"/>
        <v>0</v>
      </c>
      <c r="Q142" s="17"/>
      <c r="R142" s="340">
        <f t="shared" si="61"/>
        <v>0</v>
      </c>
      <c r="S142" s="17"/>
      <c r="T142" s="340">
        <f t="shared" si="62"/>
        <v>0</v>
      </c>
      <c r="U142" s="17"/>
      <c r="V142" s="340">
        <f t="shared" si="63"/>
        <v>0</v>
      </c>
      <c r="W142" s="18" t="str">
        <f t="shared" si="64"/>
        <v xml:space="preserve"> </v>
      </c>
      <c r="X142" s="18" t="str">
        <f t="shared" si="65"/>
        <v xml:space="preserve"> </v>
      </c>
      <c r="Y142" s="18" t="str">
        <f t="shared" si="66"/>
        <v/>
      </c>
      <c r="Z142" s="21"/>
      <c r="AA142" s="18" t="str">
        <f t="shared" si="67"/>
        <v/>
      </c>
      <c r="AB142" s="18" t="str">
        <f t="shared" si="68"/>
        <v xml:space="preserve"> </v>
      </c>
      <c r="AC142" s="18" t="str">
        <f t="shared" si="69"/>
        <v/>
      </c>
      <c r="AD142" s="18" t="str">
        <f t="shared" si="70"/>
        <v xml:space="preserve"> </v>
      </c>
      <c r="AE142" s="109" t="str">
        <f t="shared" si="78"/>
        <v xml:space="preserve"> </v>
      </c>
      <c r="AF142" s="18" t="str">
        <f t="shared" si="72"/>
        <v xml:space="preserve"> </v>
      </c>
      <c r="AG142" s="534">
        <f t="shared" si="73"/>
        <v>0</v>
      </c>
      <c r="AH142" s="42" t="str">
        <f t="shared" si="79"/>
        <v xml:space="preserve"> </v>
      </c>
      <c r="AI142" s="57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575"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80"/>
        <v xml:space="preserve"> </v>
      </c>
      <c r="AL142" s="575"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76"/>
        <v xml:space="preserve"> </v>
      </c>
      <c r="AN142" s="20" t="str">
        <f t="shared" si="77"/>
        <v xml:space="preserve"> </v>
      </c>
      <c r="AO142" s="66"/>
      <c r="AP142" s="440"/>
      <c r="AQ142" s="440"/>
      <c r="AR142" s="440"/>
      <c r="AS142" s="440"/>
      <c r="AT142" s="440"/>
      <c r="AU142" s="440"/>
      <c r="AV142" s="440"/>
      <c r="AW142" s="415"/>
      <c r="AX142" s="349"/>
      <c r="AY142" s="66"/>
      <c r="AZ142" s="66"/>
    </row>
    <row r="143" spans="2:52" ht="57.75" customHeight="1">
      <c r="B143" s="431" t="str">
        <f t="shared" si="56"/>
        <v>-</v>
      </c>
      <c r="C143" s="17"/>
      <c r="D143" s="22"/>
      <c r="E143" s="21"/>
      <c r="F143" s="112"/>
      <c r="G143" s="111"/>
      <c r="H143" s="21"/>
      <c r="I143" s="17"/>
      <c r="J143" s="340">
        <f t="shared" si="57"/>
        <v>0</v>
      </c>
      <c r="K143" s="17"/>
      <c r="L143" s="340">
        <f t="shared" si="58"/>
        <v>0</v>
      </c>
      <c r="M143" s="17"/>
      <c r="N143" s="340">
        <f t="shared" si="59"/>
        <v>0</v>
      </c>
      <c r="O143" s="17"/>
      <c r="P143" s="340">
        <f t="shared" si="60"/>
        <v>0</v>
      </c>
      <c r="Q143" s="17"/>
      <c r="R143" s="340">
        <f t="shared" si="61"/>
        <v>0</v>
      </c>
      <c r="S143" s="17"/>
      <c r="T143" s="340">
        <f t="shared" si="62"/>
        <v>0</v>
      </c>
      <c r="U143" s="17"/>
      <c r="V143" s="340">
        <f t="shared" si="63"/>
        <v>0</v>
      </c>
      <c r="W143" s="18" t="str">
        <f t="shared" si="64"/>
        <v xml:space="preserve"> </v>
      </c>
      <c r="X143" s="18" t="str">
        <f t="shared" si="65"/>
        <v xml:space="preserve"> </v>
      </c>
      <c r="Y143" s="18" t="str">
        <f t="shared" si="66"/>
        <v/>
      </c>
      <c r="Z143" s="21"/>
      <c r="AA143" s="18" t="str">
        <f t="shared" si="67"/>
        <v/>
      </c>
      <c r="AB143" s="18" t="str">
        <f t="shared" si="68"/>
        <v xml:space="preserve"> </v>
      </c>
      <c r="AC143" s="18" t="str">
        <f t="shared" si="69"/>
        <v/>
      </c>
      <c r="AD143" s="18" t="str">
        <f t="shared" si="70"/>
        <v xml:space="preserve"> </v>
      </c>
      <c r="AE143" s="109" t="str">
        <f t="shared" si="78"/>
        <v xml:space="preserve"> </v>
      </c>
      <c r="AF143" s="18" t="str">
        <f t="shared" si="72"/>
        <v xml:space="preserve"> </v>
      </c>
      <c r="AG143" s="534">
        <f t="shared" si="73"/>
        <v>0</v>
      </c>
      <c r="AH143" s="42" t="str">
        <f t="shared" si="79"/>
        <v xml:space="preserve"> </v>
      </c>
      <c r="AI143" s="57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575"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80"/>
        <v xml:space="preserve"> </v>
      </c>
      <c r="AL143" s="575"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76"/>
        <v xml:space="preserve"> </v>
      </c>
      <c r="AN143" s="20" t="str">
        <f t="shared" si="77"/>
        <v xml:space="preserve"> </v>
      </c>
      <c r="AO143" s="66"/>
      <c r="AP143" s="440"/>
      <c r="AQ143" s="440"/>
      <c r="AR143" s="440"/>
      <c r="AS143" s="440"/>
      <c r="AT143" s="440"/>
      <c r="AU143" s="440"/>
      <c r="AV143" s="440"/>
      <c r="AW143" s="415"/>
      <c r="AX143" s="349"/>
      <c r="AY143" s="66"/>
      <c r="AZ143" s="66"/>
    </row>
    <row r="144" spans="2:52" ht="57.75" customHeight="1">
      <c r="B144" s="431" t="str">
        <f t="shared" si="56"/>
        <v>-</v>
      </c>
      <c r="C144" s="17"/>
      <c r="D144" s="22"/>
      <c r="E144" s="21"/>
      <c r="F144" s="112"/>
      <c r="G144" s="111"/>
      <c r="H144" s="21"/>
      <c r="I144" s="17"/>
      <c r="J144" s="340">
        <f t="shared" si="57"/>
        <v>0</v>
      </c>
      <c r="K144" s="17"/>
      <c r="L144" s="340">
        <f t="shared" si="58"/>
        <v>0</v>
      </c>
      <c r="M144" s="17"/>
      <c r="N144" s="340">
        <f t="shared" si="59"/>
        <v>0</v>
      </c>
      <c r="O144" s="17"/>
      <c r="P144" s="340">
        <f t="shared" si="60"/>
        <v>0</v>
      </c>
      <c r="Q144" s="17"/>
      <c r="R144" s="340">
        <f t="shared" si="61"/>
        <v>0</v>
      </c>
      <c r="S144" s="17"/>
      <c r="T144" s="340">
        <f t="shared" si="62"/>
        <v>0</v>
      </c>
      <c r="U144" s="17"/>
      <c r="V144" s="340">
        <f t="shared" si="63"/>
        <v>0</v>
      </c>
      <c r="W144" s="18" t="str">
        <f t="shared" si="64"/>
        <v xml:space="preserve"> </v>
      </c>
      <c r="X144" s="18" t="str">
        <f t="shared" si="65"/>
        <v xml:space="preserve"> </v>
      </c>
      <c r="Y144" s="18" t="str">
        <f t="shared" si="66"/>
        <v/>
      </c>
      <c r="Z144" s="21"/>
      <c r="AA144" s="18" t="str">
        <f t="shared" si="67"/>
        <v/>
      </c>
      <c r="AB144" s="18" t="str">
        <f t="shared" si="68"/>
        <v xml:space="preserve"> </v>
      </c>
      <c r="AC144" s="18" t="str">
        <f t="shared" si="69"/>
        <v/>
      </c>
      <c r="AD144" s="18" t="str">
        <f t="shared" si="70"/>
        <v xml:space="preserve"> </v>
      </c>
      <c r="AE144" s="109" t="str">
        <f t="shared" si="78"/>
        <v xml:space="preserve"> </v>
      </c>
      <c r="AF144" s="18" t="str">
        <f t="shared" si="72"/>
        <v xml:space="preserve"> </v>
      </c>
      <c r="AG144" s="534">
        <f t="shared" si="73"/>
        <v>0</v>
      </c>
      <c r="AH144" s="42" t="str">
        <f t="shared" si="79"/>
        <v xml:space="preserve"> </v>
      </c>
      <c r="AI144" s="57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575"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80"/>
        <v xml:space="preserve"> </v>
      </c>
      <c r="AL144" s="575"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76"/>
        <v xml:space="preserve"> </v>
      </c>
      <c r="AN144" s="20" t="str">
        <f t="shared" si="77"/>
        <v xml:space="preserve"> </v>
      </c>
      <c r="AO144" s="66"/>
      <c r="AP144" s="440"/>
      <c r="AQ144" s="440"/>
      <c r="AR144" s="440"/>
      <c r="AS144" s="440"/>
      <c r="AT144" s="440"/>
      <c r="AU144" s="440"/>
      <c r="AV144" s="440"/>
      <c r="AW144" s="415"/>
      <c r="AX144" s="349"/>
      <c r="AY144" s="66"/>
      <c r="AZ144" s="66"/>
    </row>
    <row r="145" spans="2:52" ht="57.75" customHeight="1">
      <c r="B145" s="431" t="str">
        <f t="shared" si="56"/>
        <v>-</v>
      </c>
      <c r="C145" s="17"/>
      <c r="D145" s="22"/>
      <c r="E145" s="21"/>
      <c r="F145" s="112"/>
      <c r="G145" s="111"/>
      <c r="H145" s="21"/>
      <c r="I145" s="17"/>
      <c r="J145" s="340">
        <f t="shared" si="57"/>
        <v>0</v>
      </c>
      <c r="K145" s="17"/>
      <c r="L145" s="340">
        <f t="shared" si="58"/>
        <v>0</v>
      </c>
      <c r="M145" s="17"/>
      <c r="N145" s="340">
        <f t="shared" si="59"/>
        <v>0</v>
      </c>
      <c r="O145" s="17"/>
      <c r="P145" s="340">
        <f t="shared" si="60"/>
        <v>0</v>
      </c>
      <c r="Q145" s="17"/>
      <c r="R145" s="340">
        <f t="shared" si="61"/>
        <v>0</v>
      </c>
      <c r="S145" s="17"/>
      <c r="T145" s="340">
        <f t="shared" si="62"/>
        <v>0</v>
      </c>
      <c r="U145" s="17"/>
      <c r="V145" s="340">
        <f t="shared" si="63"/>
        <v>0</v>
      </c>
      <c r="W145" s="18" t="str">
        <f t="shared" si="64"/>
        <v xml:space="preserve"> </v>
      </c>
      <c r="X145" s="18" t="str">
        <f t="shared" si="65"/>
        <v xml:space="preserve"> </v>
      </c>
      <c r="Y145" s="18" t="str">
        <f t="shared" si="66"/>
        <v/>
      </c>
      <c r="Z145" s="21"/>
      <c r="AA145" s="18" t="str">
        <f t="shared" si="67"/>
        <v/>
      </c>
      <c r="AB145" s="18" t="str">
        <f t="shared" si="68"/>
        <v xml:space="preserve"> </v>
      </c>
      <c r="AC145" s="18" t="str">
        <f t="shared" si="69"/>
        <v/>
      </c>
      <c r="AD145" s="18" t="str">
        <f t="shared" si="70"/>
        <v xml:space="preserve"> </v>
      </c>
      <c r="AE145" s="109" t="str">
        <f t="shared" si="78"/>
        <v xml:space="preserve"> </v>
      </c>
      <c r="AF145" s="18" t="str">
        <f t="shared" si="72"/>
        <v xml:space="preserve"> </v>
      </c>
      <c r="AG145" s="534">
        <f t="shared" si="73"/>
        <v>0</v>
      </c>
      <c r="AH145" s="42" t="str">
        <f t="shared" si="79"/>
        <v xml:space="preserve"> </v>
      </c>
      <c r="AI145" s="57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575"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80"/>
        <v xml:space="preserve"> </v>
      </c>
      <c r="AL145" s="575"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76"/>
        <v xml:space="preserve"> </v>
      </c>
      <c r="AN145" s="20" t="str">
        <f t="shared" si="77"/>
        <v xml:space="preserve"> </v>
      </c>
      <c r="AO145" s="66"/>
      <c r="AP145" s="440"/>
      <c r="AQ145" s="440"/>
      <c r="AR145" s="440"/>
      <c r="AS145" s="440"/>
      <c r="AT145" s="440"/>
      <c r="AU145" s="440"/>
      <c r="AV145" s="440"/>
      <c r="AW145" s="415"/>
      <c r="AX145" s="349"/>
      <c r="AY145" s="66"/>
      <c r="AZ145" s="66"/>
    </row>
    <row r="146" spans="2:52" ht="57.75" customHeight="1">
      <c r="B146" s="431" t="str">
        <f t="shared" si="56"/>
        <v>-</v>
      </c>
      <c r="C146" s="17"/>
      <c r="D146" s="22"/>
      <c r="E146" s="21"/>
      <c r="F146" s="112"/>
      <c r="G146" s="111"/>
      <c r="H146" s="21"/>
      <c r="I146" s="17"/>
      <c r="J146" s="340">
        <f t="shared" si="57"/>
        <v>0</v>
      </c>
      <c r="K146" s="17"/>
      <c r="L146" s="340">
        <f t="shared" si="58"/>
        <v>0</v>
      </c>
      <c r="M146" s="17"/>
      <c r="N146" s="340">
        <f t="shared" si="59"/>
        <v>0</v>
      </c>
      <c r="O146" s="17"/>
      <c r="P146" s="340">
        <f t="shared" si="60"/>
        <v>0</v>
      </c>
      <c r="Q146" s="17"/>
      <c r="R146" s="340">
        <f t="shared" si="61"/>
        <v>0</v>
      </c>
      <c r="S146" s="17"/>
      <c r="T146" s="340">
        <f t="shared" si="62"/>
        <v>0</v>
      </c>
      <c r="U146" s="17"/>
      <c r="V146" s="340">
        <f t="shared" si="63"/>
        <v>0</v>
      </c>
      <c r="W146" s="18" t="str">
        <f t="shared" si="64"/>
        <v xml:space="preserve"> </v>
      </c>
      <c r="X146" s="18" t="str">
        <f t="shared" si="65"/>
        <v xml:space="preserve"> </v>
      </c>
      <c r="Y146" s="18" t="str">
        <f t="shared" si="66"/>
        <v/>
      </c>
      <c r="Z146" s="21"/>
      <c r="AA146" s="18" t="str">
        <f t="shared" si="67"/>
        <v/>
      </c>
      <c r="AB146" s="18" t="str">
        <f t="shared" si="68"/>
        <v xml:space="preserve"> </v>
      </c>
      <c r="AC146" s="18" t="str">
        <f t="shared" si="69"/>
        <v/>
      </c>
      <c r="AD146" s="18" t="str">
        <f t="shared" si="70"/>
        <v xml:space="preserve"> </v>
      </c>
      <c r="AE146" s="109" t="str">
        <f t="shared" si="78"/>
        <v xml:space="preserve"> </v>
      </c>
      <c r="AF146" s="18" t="str">
        <f t="shared" si="72"/>
        <v xml:space="preserve"> </v>
      </c>
      <c r="AG146" s="534">
        <f t="shared" si="73"/>
        <v>0</v>
      </c>
      <c r="AH146" s="42" t="str">
        <f t="shared" si="79"/>
        <v xml:space="preserve"> </v>
      </c>
      <c r="AI146" s="57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575"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80"/>
        <v xml:space="preserve"> </v>
      </c>
      <c r="AL146" s="575"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76"/>
        <v xml:space="preserve"> </v>
      </c>
      <c r="AN146" s="20" t="str">
        <f t="shared" si="77"/>
        <v xml:space="preserve"> </v>
      </c>
      <c r="AO146" s="66"/>
      <c r="AP146" s="440"/>
      <c r="AQ146" s="440"/>
      <c r="AR146" s="440"/>
      <c r="AS146" s="440"/>
      <c r="AT146" s="440"/>
      <c r="AU146" s="440"/>
      <c r="AV146" s="440"/>
      <c r="AW146" s="415"/>
      <c r="AX146" s="349"/>
      <c r="AY146" s="66"/>
      <c r="AZ146" s="66"/>
    </row>
    <row r="147" spans="2:52" ht="57.75" customHeight="1">
      <c r="B147" s="431" t="str">
        <f t="shared" si="56"/>
        <v>-</v>
      </c>
      <c r="C147" s="17"/>
      <c r="D147" s="22"/>
      <c r="E147" s="21"/>
      <c r="F147" s="112"/>
      <c r="G147" s="111"/>
      <c r="H147" s="21"/>
      <c r="I147" s="17"/>
      <c r="J147" s="340">
        <f t="shared" si="57"/>
        <v>0</v>
      </c>
      <c r="K147" s="17"/>
      <c r="L147" s="340">
        <f t="shared" si="58"/>
        <v>0</v>
      </c>
      <c r="M147" s="17"/>
      <c r="N147" s="340">
        <f t="shared" si="59"/>
        <v>0</v>
      </c>
      <c r="O147" s="17"/>
      <c r="P147" s="340">
        <f t="shared" si="60"/>
        <v>0</v>
      </c>
      <c r="Q147" s="17"/>
      <c r="R147" s="340">
        <f t="shared" si="61"/>
        <v>0</v>
      </c>
      <c r="S147" s="17"/>
      <c r="T147" s="340">
        <f t="shared" si="62"/>
        <v>0</v>
      </c>
      <c r="U147" s="17"/>
      <c r="V147" s="340">
        <f t="shared" si="63"/>
        <v>0</v>
      </c>
      <c r="W147" s="18" t="str">
        <f t="shared" si="64"/>
        <v xml:space="preserve"> </v>
      </c>
      <c r="X147" s="18" t="str">
        <f t="shared" si="65"/>
        <v xml:space="preserve"> </v>
      </c>
      <c r="Y147" s="18" t="str">
        <f t="shared" si="66"/>
        <v/>
      </c>
      <c r="Z147" s="21"/>
      <c r="AA147" s="18" t="str">
        <f t="shared" si="67"/>
        <v/>
      </c>
      <c r="AB147" s="18" t="str">
        <f t="shared" si="68"/>
        <v xml:space="preserve"> </v>
      </c>
      <c r="AC147" s="18" t="str">
        <f t="shared" si="69"/>
        <v/>
      </c>
      <c r="AD147" s="18" t="str">
        <f t="shared" si="70"/>
        <v xml:space="preserve"> </v>
      </c>
      <c r="AE147" s="109" t="str">
        <f t="shared" si="78"/>
        <v xml:space="preserve"> </v>
      </c>
      <c r="AF147" s="18" t="str">
        <f t="shared" si="72"/>
        <v xml:space="preserve"> </v>
      </c>
      <c r="AG147" s="534">
        <f t="shared" si="73"/>
        <v>0</v>
      </c>
      <c r="AH147" s="42" t="str">
        <f t="shared" si="79"/>
        <v xml:space="preserve"> </v>
      </c>
      <c r="AI147" s="57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575"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80"/>
        <v xml:space="preserve"> </v>
      </c>
      <c r="AL147" s="575"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76"/>
        <v xml:space="preserve"> </v>
      </c>
      <c r="AN147" s="20" t="str">
        <f t="shared" si="77"/>
        <v xml:space="preserve"> </v>
      </c>
      <c r="AO147" s="66"/>
      <c r="AP147" s="440"/>
      <c r="AQ147" s="440"/>
      <c r="AR147" s="440"/>
      <c r="AS147" s="440"/>
      <c r="AT147" s="440"/>
      <c r="AU147" s="440"/>
      <c r="AV147" s="440"/>
      <c r="AW147" s="415"/>
      <c r="AX147" s="349"/>
      <c r="AY147" s="66"/>
      <c r="AZ147" s="66"/>
    </row>
    <row r="148" spans="2:52" ht="57.75" customHeight="1">
      <c r="B148" s="431" t="str">
        <f t="shared" si="56"/>
        <v>-</v>
      </c>
      <c r="C148" s="17"/>
      <c r="D148" s="22"/>
      <c r="E148" s="21"/>
      <c r="F148" s="112"/>
      <c r="G148" s="111"/>
      <c r="H148" s="21"/>
      <c r="I148" s="17"/>
      <c r="J148" s="340">
        <f t="shared" si="57"/>
        <v>0</v>
      </c>
      <c r="K148" s="17"/>
      <c r="L148" s="340">
        <f t="shared" si="58"/>
        <v>0</v>
      </c>
      <c r="M148" s="17"/>
      <c r="N148" s="340">
        <f t="shared" si="59"/>
        <v>0</v>
      </c>
      <c r="O148" s="17"/>
      <c r="P148" s="340">
        <f t="shared" si="60"/>
        <v>0</v>
      </c>
      <c r="Q148" s="17"/>
      <c r="R148" s="340">
        <f t="shared" si="61"/>
        <v>0</v>
      </c>
      <c r="S148" s="17"/>
      <c r="T148" s="340">
        <f t="shared" si="62"/>
        <v>0</v>
      </c>
      <c r="U148" s="17"/>
      <c r="V148" s="340">
        <f t="shared" si="63"/>
        <v>0</v>
      </c>
      <c r="W148" s="18" t="str">
        <f t="shared" si="64"/>
        <v xml:space="preserve"> </v>
      </c>
      <c r="X148" s="18" t="str">
        <f t="shared" si="65"/>
        <v xml:space="preserve"> </v>
      </c>
      <c r="Y148" s="18" t="str">
        <f t="shared" si="66"/>
        <v/>
      </c>
      <c r="Z148" s="21"/>
      <c r="AA148" s="18" t="str">
        <f t="shared" si="67"/>
        <v/>
      </c>
      <c r="AB148" s="18" t="str">
        <f t="shared" si="68"/>
        <v xml:space="preserve"> </v>
      </c>
      <c r="AC148" s="18" t="str">
        <f t="shared" si="69"/>
        <v/>
      </c>
      <c r="AD148" s="18" t="str">
        <f t="shared" si="70"/>
        <v xml:space="preserve"> </v>
      </c>
      <c r="AE148" s="109" t="str">
        <f t="shared" si="78"/>
        <v xml:space="preserve"> </v>
      </c>
      <c r="AF148" s="18" t="str">
        <f t="shared" si="72"/>
        <v xml:space="preserve"> </v>
      </c>
      <c r="AG148" s="534">
        <f t="shared" si="73"/>
        <v>0</v>
      </c>
      <c r="AH148" s="42" t="str">
        <f t="shared" si="79"/>
        <v xml:space="preserve"> </v>
      </c>
      <c r="AI148" s="57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575"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80"/>
        <v xml:space="preserve"> </v>
      </c>
      <c r="AL148" s="575"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76"/>
        <v xml:space="preserve"> </v>
      </c>
      <c r="AN148" s="20" t="str">
        <f t="shared" si="77"/>
        <v xml:space="preserve"> </v>
      </c>
      <c r="AO148" s="66"/>
      <c r="AP148" s="440"/>
      <c r="AQ148" s="440"/>
      <c r="AR148" s="440"/>
      <c r="AS148" s="440"/>
      <c r="AT148" s="440"/>
      <c r="AU148" s="440"/>
      <c r="AV148" s="440"/>
      <c r="AW148" s="415"/>
      <c r="AX148" s="349"/>
      <c r="AY148" s="66"/>
      <c r="AZ148" s="66"/>
    </row>
    <row r="149" spans="2:52" ht="57.75" customHeight="1">
      <c r="B149" s="431" t="str">
        <f t="shared" si="56"/>
        <v>-</v>
      </c>
      <c r="C149" s="17"/>
      <c r="D149" s="22"/>
      <c r="E149" s="21"/>
      <c r="F149" s="112"/>
      <c r="G149" s="111"/>
      <c r="H149" s="21"/>
      <c r="I149" s="17"/>
      <c r="J149" s="340">
        <f t="shared" si="57"/>
        <v>0</v>
      </c>
      <c r="K149" s="17"/>
      <c r="L149" s="340">
        <f t="shared" si="58"/>
        <v>0</v>
      </c>
      <c r="M149" s="17"/>
      <c r="N149" s="340">
        <f t="shared" si="59"/>
        <v>0</v>
      </c>
      <c r="O149" s="17"/>
      <c r="P149" s="340">
        <f t="shared" si="60"/>
        <v>0</v>
      </c>
      <c r="Q149" s="17"/>
      <c r="R149" s="340">
        <f t="shared" si="61"/>
        <v>0</v>
      </c>
      <c r="S149" s="17"/>
      <c r="T149" s="340">
        <f t="shared" si="62"/>
        <v>0</v>
      </c>
      <c r="U149" s="17"/>
      <c r="V149" s="340">
        <f t="shared" si="63"/>
        <v>0</v>
      </c>
      <c r="W149" s="18" t="str">
        <f t="shared" si="64"/>
        <v xml:space="preserve"> </v>
      </c>
      <c r="X149" s="18" t="str">
        <f t="shared" si="65"/>
        <v xml:space="preserve"> </v>
      </c>
      <c r="Y149" s="18" t="str">
        <f t="shared" si="66"/>
        <v/>
      </c>
      <c r="Z149" s="21"/>
      <c r="AA149" s="18" t="str">
        <f t="shared" si="67"/>
        <v/>
      </c>
      <c r="AB149" s="18" t="str">
        <f t="shared" si="68"/>
        <v xml:space="preserve"> </v>
      </c>
      <c r="AC149" s="18" t="str">
        <f t="shared" si="69"/>
        <v/>
      </c>
      <c r="AD149" s="18" t="str">
        <f t="shared" si="70"/>
        <v xml:space="preserve"> </v>
      </c>
      <c r="AE149" s="109" t="str">
        <f t="shared" si="78"/>
        <v xml:space="preserve"> </v>
      </c>
      <c r="AF149" s="18" t="str">
        <f t="shared" si="72"/>
        <v xml:space="preserve"> </v>
      </c>
      <c r="AG149" s="534">
        <f t="shared" si="73"/>
        <v>0</v>
      </c>
      <c r="AH149" s="42" t="str">
        <f t="shared" si="79"/>
        <v xml:space="preserve"> </v>
      </c>
      <c r="AI149" s="57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575"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80"/>
        <v xml:space="preserve"> </v>
      </c>
      <c r="AL149" s="575"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76"/>
        <v xml:space="preserve"> </v>
      </c>
      <c r="AN149" s="20" t="str">
        <f t="shared" si="77"/>
        <v xml:space="preserve"> </v>
      </c>
      <c r="AO149" s="66"/>
      <c r="AP149" s="440"/>
      <c r="AQ149" s="440"/>
      <c r="AR149" s="440"/>
      <c r="AS149" s="440"/>
      <c r="AT149" s="440"/>
      <c r="AU149" s="440"/>
      <c r="AV149" s="440"/>
      <c r="AW149" s="415"/>
      <c r="AX149" s="349"/>
      <c r="AY149" s="66"/>
      <c r="AZ149" s="66"/>
    </row>
    <row r="150" spans="2:52" ht="57.75" customHeight="1">
      <c r="B150" s="431" t="str">
        <f t="shared" si="56"/>
        <v>-</v>
      </c>
      <c r="C150" s="17"/>
      <c r="D150" s="22"/>
      <c r="E150" s="21"/>
      <c r="F150" s="112"/>
      <c r="G150" s="111"/>
      <c r="H150" s="21"/>
      <c r="I150" s="17"/>
      <c r="J150" s="340">
        <f t="shared" si="57"/>
        <v>0</v>
      </c>
      <c r="K150" s="17"/>
      <c r="L150" s="340">
        <f t="shared" si="58"/>
        <v>0</v>
      </c>
      <c r="M150" s="17"/>
      <c r="N150" s="340">
        <f t="shared" si="59"/>
        <v>0</v>
      </c>
      <c r="O150" s="17"/>
      <c r="P150" s="340">
        <f t="shared" si="60"/>
        <v>0</v>
      </c>
      <c r="Q150" s="17"/>
      <c r="R150" s="340">
        <f t="shared" si="61"/>
        <v>0</v>
      </c>
      <c r="S150" s="17"/>
      <c r="T150" s="340">
        <f t="shared" si="62"/>
        <v>0</v>
      </c>
      <c r="U150" s="17"/>
      <c r="V150" s="340">
        <f t="shared" si="63"/>
        <v>0</v>
      </c>
      <c r="W150" s="18" t="str">
        <f t="shared" si="64"/>
        <v xml:space="preserve"> </v>
      </c>
      <c r="X150" s="18" t="str">
        <f t="shared" si="65"/>
        <v xml:space="preserve"> </v>
      </c>
      <c r="Y150" s="18" t="str">
        <f t="shared" si="66"/>
        <v/>
      </c>
      <c r="Z150" s="21"/>
      <c r="AA150" s="18" t="str">
        <f t="shared" si="67"/>
        <v/>
      </c>
      <c r="AB150" s="18" t="str">
        <f t="shared" si="68"/>
        <v xml:space="preserve"> </v>
      </c>
      <c r="AC150" s="18" t="str">
        <f t="shared" si="69"/>
        <v/>
      </c>
      <c r="AD150" s="18" t="str">
        <f t="shared" si="70"/>
        <v xml:space="preserve"> </v>
      </c>
      <c r="AE150" s="109" t="str">
        <f t="shared" si="78"/>
        <v xml:space="preserve"> </v>
      </c>
      <c r="AF150" s="18" t="str">
        <f t="shared" si="72"/>
        <v xml:space="preserve"> </v>
      </c>
      <c r="AG150" s="534">
        <f t="shared" si="73"/>
        <v>0</v>
      </c>
      <c r="AH150" s="42" t="str">
        <f t="shared" si="79"/>
        <v xml:space="preserve"> </v>
      </c>
      <c r="AI150" s="57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575"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80"/>
        <v xml:space="preserve"> </v>
      </c>
      <c r="AL150" s="575"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76"/>
        <v xml:space="preserve"> </v>
      </c>
      <c r="AN150" s="20" t="str">
        <f t="shared" si="77"/>
        <v xml:space="preserve"> </v>
      </c>
      <c r="AO150" s="66"/>
      <c r="AP150" s="440"/>
      <c r="AQ150" s="440"/>
      <c r="AR150" s="440"/>
      <c r="AS150" s="440"/>
      <c r="AT150" s="440"/>
      <c r="AU150" s="440"/>
      <c r="AV150" s="440"/>
      <c r="AW150" s="415"/>
      <c r="AX150" s="349"/>
      <c r="AY150" s="66"/>
      <c r="AZ150" s="66"/>
    </row>
    <row r="151" spans="2:52" ht="57.75" customHeight="1">
      <c r="B151" s="431" t="str">
        <f t="shared" si="56"/>
        <v>-</v>
      </c>
      <c r="C151" s="17"/>
      <c r="D151" s="22"/>
      <c r="E151" s="21"/>
      <c r="F151" s="112"/>
      <c r="G151" s="111"/>
      <c r="H151" s="21"/>
      <c r="I151" s="17"/>
      <c r="J151" s="340">
        <f t="shared" si="57"/>
        <v>0</v>
      </c>
      <c r="K151" s="17"/>
      <c r="L151" s="340">
        <f t="shared" si="58"/>
        <v>0</v>
      </c>
      <c r="M151" s="17"/>
      <c r="N151" s="340">
        <f t="shared" si="59"/>
        <v>0</v>
      </c>
      <c r="O151" s="17"/>
      <c r="P151" s="340">
        <f t="shared" si="60"/>
        <v>0</v>
      </c>
      <c r="Q151" s="17"/>
      <c r="R151" s="340">
        <f t="shared" si="61"/>
        <v>0</v>
      </c>
      <c r="S151" s="17"/>
      <c r="T151" s="340">
        <f t="shared" si="62"/>
        <v>0</v>
      </c>
      <c r="U151" s="17"/>
      <c r="V151" s="340">
        <f t="shared" si="63"/>
        <v>0</v>
      </c>
      <c r="W151" s="18" t="str">
        <f t="shared" si="64"/>
        <v xml:space="preserve"> </v>
      </c>
      <c r="X151" s="18" t="str">
        <f t="shared" si="65"/>
        <v xml:space="preserve"> </v>
      </c>
      <c r="Y151" s="18" t="str">
        <f t="shared" si="66"/>
        <v/>
      </c>
      <c r="Z151" s="21"/>
      <c r="AA151" s="18" t="str">
        <f t="shared" si="67"/>
        <v/>
      </c>
      <c r="AB151" s="18" t="str">
        <f t="shared" si="68"/>
        <v xml:space="preserve"> </v>
      </c>
      <c r="AC151" s="18" t="str">
        <f t="shared" si="69"/>
        <v/>
      </c>
      <c r="AD151" s="18" t="str">
        <f t="shared" si="70"/>
        <v xml:space="preserve"> </v>
      </c>
      <c r="AE151" s="109" t="str">
        <f t="shared" si="78"/>
        <v xml:space="preserve"> </v>
      </c>
      <c r="AF151" s="18" t="str">
        <f t="shared" si="72"/>
        <v xml:space="preserve"> </v>
      </c>
      <c r="AG151" s="534">
        <f t="shared" si="73"/>
        <v>0</v>
      </c>
      <c r="AH151" s="42" t="str">
        <f t="shared" si="79"/>
        <v xml:space="preserve"> </v>
      </c>
      <c r="AI151" s="57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575"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80"/>
        <v xml:space="preserve"> </v>
      </c>
      <c r="AL151" s="575"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76"/>
        <v xml:space="preserve"> </v>
      </c>
      <c r="AN151" s="20" t="str">
        <f t="shared" si="77"/>
        <v xml:space="preserve"> </v>
      </c>
      <c r="AO151" s="66"/>
      <c r="AP151" s="440"/>
      <c r="AQ151" s="440"/>
      <c r="AR151" s="440"/>
      <c r="AS151" s="440"/>
      <c r="AT151" s="440"/>
      <c r="AU151" s="440"/>
      <c r="AV151" s="440"/>
      <c r="AW151" s="415"/>
      <c r="AX151" s="349"/>
      <c r="AY151" s="66"/>
      <c r="AZ151" s="66"/>
    </row>
    <row r="152" spans="2:52" ht="57.75" customHeight="1">
      <c r="B152" s="431" t="str">
        <f t="shared" si="56"/>
        <v>-</v>
      </c>
      <c r="C152" s="17"/>
      <c r="D152" s="22"/>
      <c r="E152" s="21"/>
      <c r="F152" s="112"/>
      <c r="G152" s="111"/>
      <c r="H152" s="21"/>
      <c r="I152" s="17"/>
      <c r="J152" s="340">
        <f t="shared" si="57"/>
        <v>0</v>
      </c>
      <c r="K152" s="17"/>
      <c r="L152" s="340">
        <f t="shared" si="58"/>
        <v>0</v>
      </c>
      <c r="M152" s="17"/>
      <c r="N152" s="340">
        <f t="shared" si="59"/>
        <v>0</v>
      </c>
      <c r="O152" s="17"/>
      <c r="P152" s="340">
        <f t="shared" si="60"/>
        <v>0</v>
      </c>
      <c r="Q152" s="17"/>
      <c r="R152" s="340">
        <f t="shared" si="61"/>
        <v>0</v>
      </c>
      <c r="S152" s="17"/>
      <c r="T152" s="340">
        <f t="shared" si="62"/>
        <v>0</v>
      </c>
      <c r="U152" s="17"/>
      <c r="V152" s="340">
        <f t="shared" si="63"/>
        <v>0</v>
      </c>
      <c r="W152" s="18" t="str">
        <f t="shared" si="64"/>
        <v xml:space="preserve"> </v>
      </c>
      <c r="X152" s="18" t="str">
        <f t="shared" si="65"/>
        <v xml:space="preserve"> </v>
      </c>
      <c r="Y152" s="18" t="str">
        <f t="shared" si="66"/>
        <v/>
      </c>
      <c r="Z152" s="21"/>
      <c r="AA152" s="18" t="str">
        <f t="shared" si="67"/>
        <v/>
      </c>
      <c r="AB152" s="18" t="str">
        <f t="shared" si="68"/>
        <v xml:space="preserve"> </v>
      </c>
      <c r="AC152" s="18" t="str">
        <f t="shared" si="69"/>
        <v/>
      </c>
      <c r="AD152" s="18" t="str">
        <f t="shared" si="70"/>
        <v xml:space="preserve"> </v>
      </c>
      <c r="AE152" s="109" t="str">
        <f t="shared" si="78"/>
        <v xml:space="preserve"> </v>
      </c>
      <c r="AF152" s="18" t="str">
        <f t="shared" si="72"/>
        <v xml:space="preserve"> </v>
      </c>
      <c r="AG152" s="534">
        <f t="shared" si="73"/>
        <v>0</v>
      </c>
      <c r="AH152" s="42" t="str">
        <f t="shared" si="79"/>
        <v xml:space="preserve"> </v>
      </c>
      <c r="AI152" s="57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575"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80"/>
        <v xml:space="preserve"> </v>
      </c>
      <c r="AL152" s="575"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76"/>
        <v xml:space="preserve"> </v>
      </c>
      <c r="AN152" s="20" t="str">
        <f t="shared" si="77"/>
        <v xml:space="preserve"> </v>
      </c>
      <c r="AO152" s="66"/>
      <c r="AP152" s="440"/>
      <c r="AQ152" s="440"/>
      <c r="AR152" s="440"/>
      <c r="AS152" s="440"/>
      <c r="AT152" s="440"/>
      <c r="AU152" s="440"/>
      <c r="AV152" s="440"/>
      <c r="AW152" s="415"/>
      <c r="AX152" s="349"/>
      <c r="AY152" s="66"/>
      <c r="AZ152" s="66"/>
    </row>
    <row r="153" spans="2:52" ht="57.75" customHeight="1">
      <c r="B153" s="431" t="str">
        <f t="shared" si="56"/>
        <v>-</v>
      </c>
      <c r="C153" s="17"/>
      <c r="D153" s="22"/>
      <c r="E153" s="21"/>
      <c r="F153" s="112"/>
      <c r="G153" s="111"/>
      <c r="H153" s="21"/>
      <c r="I153" s="17"/>
      <c r="J153" s="340">
        <f t="shared" si="57"/>
        <v>0</v>
      </c>
      <c r="K153" s="17"/>
      <c r="L153" s="340">
        <f t="shared" si="58"/>
        <v>0</v>
      </c>
      <c r="M153" s="17"/>
      <c r="N153" s="340">
        <f t="shared" si="59"/>
        <v>0</v>
      </c>
      <c r="O153" s="17"/>
      <c r="P153" s="340">
        <f t="shared" si="60"/>
        <v>0</v>
      </c>
      <c r="Q153" s="17"/>
      <c r="R153" s="340">
        <f t="shared" si="61"/>
        <v>0</v>
      </c>
      <c r="S153" s="17"/>
      <c r="T153" s="340">
        <f t="shared" si="62"/>
        <v>0</v>
      </c>
      <c r="U153" s="17"/>
      <c r="V153" s="340">
        <f t="shared" si="63"/>
        <v>0</v>
      </c>
      <c r="W153" s="18" t="str">
        <f t="shared" si="64"/>
        <v xml:space="preserve"> </v>
      </c>
      <c r="X153" s="18" t="str">
        <f t="shared" si="65"/>
        <v xml:space="preserve"> </v>
      </c>
      <c r="Y153" s="18" t="str">
        <f t="shared" si="66"/>
        <v/>
      </c>
      <c r="Z153" s="21"/>
      <c r="AA153" s="18" t="str">
        <f t="shared" si="67"/>
        <v/>
      </c>
      <c r="AB153" s="18" t="str">
        <f t="shared" si="68"/>
        <v xml:space="preserve"> </v>
      </c>
      <c r="AC153" s="18" t="str">
        <f t="shared" si="69"/>
        <v/>
      </c>
      <c r="AD153" s="18" t="str">
        <f t="shared" si="70"/>
        <v xml:space="preserve"> </v>
      </c>
      <c r="AE153" s="109" t="str">
        <f t="shared" si="78"/>
        <v xml:space="preserve"> </v>
      </c>
      <c r="AF153" s="18" t="str">
        <f t="shared" si="72"/>
        <v xml:space="preserve"> </v>
      </c>
      <c r="AG153" s="534">
        <f t="shared" si="73"/>
        <v>0</v>
      </c>
      <c r="AH153" s="42" t="str">
        <f t="shared" si="79"/>
        <v xml:space="preserve"> </v>
      </c>
      <c r="AI153" s="57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575"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80"/>
        <v xml:space="preserve"> </v>
      </c>
      <c r="AL153" s="575"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76"/>
        <v xml:space="preserve"> </v>
      </c>
      <c r="AN153" s="20" t="str">
        <f t="shared" si="77"/>
        <v xml:space="preserve"> </v>
      </c>
      <c r="AO153" s="66"/>
      <c r="AP153" s="440"/>
      <c r="AQ153" s="440"/>
      <c r="AR153" s="440"/>
      <c r="AS153" s="440"/>
      <c r="AT153" s="440"/>
      <c r="AU153" s="440"/>
      <c r="AV153" s="440"/>
      <c r="AW153" s="415"/>
      <c r="AX153" s="349"/>
      <c r="AY153" s="66"/>
      <c r="AZ153" s="66"/>
    </row>
    <row r="154" spans="2:52" ht="57.75" customHeight="1">
      <c r="B154" s="431" t="str">
        <f t="shared" si="56"/>
        <v>-</v>
      </c>
      <c r="C154" s="17"/>
      <c r="D154" s="22"/>
      <c r="E154" s="21"/>
      <c r="F154" s="112"/>
      <c r="G154" s="111"/>
      <c r="H154" s="21"/>
      <c r="I154" s="17"/>
      <c r="J154" s="340">
        <f t="shared" si="57"/>
        <v>0</v>
      </c>
      <c r="K154" s="17"/>
      <c r="L154" s="340">
        <f t="shared" si="58"/>
        <v>0</v>
      </c>
      <c r="M154" s="17"/>
      <c r="N154" s="340">
        <f t="shared" si="59"/>
        <v>0</v>
      </c>
      <c r="O154" s="17"/>
      <c r="P154" s="340">
        <f t="shared" si="60"/>
        <v>0</v>
      </c>
      <c r="Q154" s="17"/>
      <c r="R154" s="340">
        <f t="shared" si="61"/>
        <v>0</v>
      </c>
      <c r="S154" s="17"/>
      <c r="T154" s="340">
        <f t="shared" si="62"/>
        <v>0</v>
      </c>
      <c r="U154" s="17"/>
      <c r="V154" s="340">
        <f t="shared" si="63"/>
        <v>0</v>
      </c>
      <c r="W154" s="18" t="str">
        <f t="shared" si="64"/>
        <v xml:space="preserve"> </v>
      </c>
      <c r="X154" s="18" t="str">
        <f t="shared" si="65"/>
        <v xml:space="preserve"> </v>
      </c>
      <c r="Y154" s="18" t="str">
        <f t="shared" si="66"/>
        <v/>
      </c>
      <c r="Z154" s="21"/>
      <c r="AA154" s="18" t="str">
        <f t="shared" si="67"/>
        <v/>
      </c>
      <c r="AB154" s="18" t="str">
        <f t="shared" si="68"/>
        <v xml:space="preserve"> </v>
      </c>
      <c r="AC154" s="18" t="str">
        <f t="shared" si="69"/>
        <v/>
      </c>
      <c r="AD154" s="18" t="str">
        <f t="shared" si="70"/>
        <v xml:space="preserve"> </v>
      </c>
      <c r="AE154" s="109" t="str">
        <f t="shared" si="78"/>
        <v xml:space="preserve"> </v>
      </c>
      <c r="AF154" s="18" t="str">
        <f t="shared" si="72"/>
        <v xml:space="preserve"> </v>
      </c>
      <c r="AG154" s="534">
        <f t="shared" si="73"/>
        <v>0</v>
      </c>
      <c r="AH154" s="42" t="str">
        <f t="shared" si="79"/>
        <v xml:space="preserve"> </v>
      </c>
      <c r="AI154" s="57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575"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80"/>
        <v xml:space="preserve"> </v>
      </c>
      <c r="AL154" s="575"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76"/>
        <v xml:space="preserve"> </v>
      </c>
      <c r="AN154" s="20" t="str">
        <f t="shared" si="77"/>
        <v xml:space="preserve"> </v>
      </c>
      <c r="AO154" s="66"/>
      <c r="AP154" s="440"/>
      <c r="AQ154" s="440"/>
      <c r="AR154" s="440"/>
      <c r="AS154" s="440"/>
      <c r="AT154" s="440"/>
      <c r="AU154" s="440"/>
      <c r="AV154" s="440"/>
      <c r="AW154" s="415"/>
      <c r="AX154" s="349"/>
      <c r="AY154" s="66"/>
      <c r="AZ154" s="66"/>
    </row>
    <row r="155" spans="2:52" ht="57.75" customHeight="1">
      <c r="B155" s="431" t="str">
        <f t="shared" si="56"/>
        <v>-</v>
      </c>
      <c r="C155" s="17"/>
      <c r="D155" s="22"/>
      <c r="E155" s="21"/>
      <c r="F155" s="112"/>
      <c r="G155" s="111"/>
      <c r="H155" s="21"/>
      <c r="I155" s="17"/>
      <c r="J155" s="340">
        <f t="shared" si="57"/>
        <v>0</v>
      </c>
      <c r="K155" s="17"/>
      <c r="L155" s="340">
        <f t="shared" si="58"/>
        <v>0</v>
      </c>
      <c r="M155" s="17"/>
      <c r="N155" s="340">
        <f t="shared" si="59"/>
        <v>0</v>
      </c>
      <c r="O155" s="17"/>
      <c r="P155" s="340">
        <f t="shared" si="60"/>
        <v>0</v>
      </c>
      <c r="Q155" s="17"/>
      <c r="R155" s="340">
        <f t="shared" si="61"/>
        <v>0</v>
      </c>
      <c r="S155" s="17"/>
      <c r="T155" s="340">
        <f t="shared" si="62"/>
        <v>0</v>
      </c>
      <c r="U155" s="17"/>
      <c r="V155" s="340">
        <f t="shared" si="63"/>
        <v>0</v>
      </c>
      <c r="W155" s="18" t="str">
        <f t="shared" si="64"/>
        <v xml:space="preserve"> </v>
      </c>
      <c r="X155" s="18" t="str">
        <f t="shared" si="65"/>
        <v xml:space="preserve"> </v>
      </c>
      <c r="Y155" s="18" t="str">
        <f t="shared" si="66"/>
        <v/>
      </c>
      <c r="Z155" s="21"/>
      <c r="AA155" s="18" t="str">
        <f t="shared" si="67"/>
        <v/>
      </c>
      <c r="AB155" s="18" t="str">
        <f t="shared" si="68"/>
        <v xml:space="preserve"> </v>
      </c>
      <c r="AC155" s="18" t="str">
        <f t="shared" si="69"/>
        <v/>
      </c>
      <c r="AD155" s="18" t="str">
        <f t="shared" si="70"/>
        <v xml:space="preserve"> </v>
      </c>
      <c r="AE155" s="109" t="str">
        <f t="shared" si="78"/>
        <v xml:space="preserve"> </v>
      </c>
      <c r="AF155" s="18" t="str">
        <f t="shared" si="72"/>
        <v xml:space="preserve"> </v>
      </c>
      <c r="AG155" s="534">
        <f t="shared" si="73"/>
        <v>0</v>
      </c>
      <c r="AH155" s="42" t="str">
        <f t="shared" si="79"/>
        <v xml:space="preserve"> </v>
      </c>
      <c r="AI155" s="57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575"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80"/>
        <v xml:space="preserve"> </v>
      </c>
      <c r="AL155" s="575"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76"/>
        <v xml:space="preserve"> </v>
      </c>
      <c r="AN155" s="20" t="str">
        <f t="shared" si="77"/>
        <v xml:space="preserve"> </v>
      </c>
      <c r="AO155" s="66"/>
      <c r="AP155" s="440"/>
      <c r="AQ155" s="440"/>
      <c r="AR155" s="440"/>
      <c r="AS155" s="440"/>
      <c r="AT155" s="440"/>
      <c r="AU155" s="440"/>
      <c r="AV155" s="440"/>
      <c r="AW155" s="415"/>
      <c r="AX155" s="349"/>
      <c r="AY155" s="66"/>
      <c r="AZ155" s="66"/>
    </row>
    <row r="156" spans="2:52" ht="57.75" customHeight="1">
      <c r="B156" s="431" t="str">
        <f t="shared" si="56"/>
        <v>-</v>
      </c>
      <c r="C156" s="17"/>
      <c r="D156" s="22"/>
      <c r="E156" s="21"/>
      <c r="F156" s="112"/>
      <c r="G156" s="111"/>
      <c r="H156" s="21"/>
      <c r="I156" s="17"/>
      <c r="J156" s="340">
        <f t="shared" si="57"/>
        <v>0</v>
      </c>
      <c r="K156" s="17"/>
      <c r="L156" s="340">
        <f t="shared" si="58"/>
        <v>0</v>
      </c>
      <c r="M156" s="17"/>
      <c r="N156" s="340">
        <f t="shared" si="59"/>
        <v>0</v>
      </c>
      <c r="O156" s="17"/>
      <c r="P156" s="340">
        <f t="shared" si="60"/>
        <v>0</v>
      </c>
      <c r="Q156" s="17"/>
      <c r="R156" s="340">
        <f t="shared" si="61"/>
        <v>0</v>
      </c>
      <c r="S156" s="17"/>
      <c r="T156" s="340">
        <f t="shared" si="62"/>
        <v>0</v>
      </c>
      <c r="U156" s="17"/>
      <c r="V156" s="340">
        <f t="shared" si="63"/>
        <v>0</v>
      </c>
      <c r="W156" s="18" t="str">
        <f t="shared" si="64"/>
        <v xml:space="preserve"> </v>
      </c>
      <c r="X156" s="18" t="str">
        <f t="shared" si="65"/>
        <v xml:space="preserve"> </v>
      </c>
      <c r="Y156" s="18" t="str">
        <f t="shared" si="66"/>
        <v/>
      </c>
      <c r="Z156" s="21"/>
      <c r="AA156" s="18" t="str">
        <f t="shared" si="67"/>
        <v/>
      </c>
      <c r="AB156" s="18" t="str">
        <f t="shared" si="68"/>
        <v xml:space="preserve"> </v>
      </c>
      <c r="AC156" s="18" t="str">
        <f t="shared" si="69"/>
        <v/>
      </c>
      <c r="AD156" s="18" t="str">
        <f t="shared" si="70"/>
        <v xml:space="preserve"> </v>
      </c>
      <c r="AE156" s="109" t="str">
        <f t="shared" si="78"/>
        <v xml:space="preserve"> </v>
      </c>
      <c r="AF156" s="18" t="str">
        <f t="shared" si="72"/>
        <v xml:space="preserve"> </v>
      </c>
      <c r="AG156" s="534">
        <f t="shared" si="73"/>
        <v>0</v>
      </c>
      <c r="AH156" s="42" t="str">
        <f t="shared" si="79"/>
        <v xml:space="preserve"> </v>
      </c>
      <c r="AI156" s="57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575"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80"/>
        <v xml:space="preserve"> </v>
      </c>
      <c r="AL156" s="575"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76"/>
        <v xml:space="preserve"> </v>
      </c>
      <c r="AN156" s="20" t="str">
        <f t="shared" si="77"/>
        <v xml:space="preserve"> </v>
      </c>
      <c r="AO156" s="66"/>
      <c r="AP156" s="440"/>
      <c r="AQ156" s="440"/>
      <c r="AR156" s="440"/>
      <c r="AS156" s="440"/>
      <c r="AT156" s="440"/>
      <c r="AU156" s="440"/>
      <c r="AV156" s="440"/>
      <c r="AW156" s="415"/>
      <c r="AX156" s="349"/>
      <c r="AY156" s="66"/>
      <c r="AZ156" s="66"/>
    </row>
    <row r="157" spans="2:52" ht="57.75" customHeight="1">
      <c r="B157" s="431" t="str">
        <f t="shared" si="56"/>
        <v>-</v>
      </c>
      <c r="C157" s="17"/>
      <c r="D157" s="22"/>
      <c r="E157" s="21"/>
      <c r="F157" s="112"/>
      <c r="G157" s="111"/>
      <c r="H157" s="21"/>
      <c r="I157" s="17"/>
      <c r="J157" s="340">
        <f t="shared" si="57"/>
        <v>0</v>
      </c>
      <c r="K157" s="17"/>
      <c r="L157" s="340">
        <f t="shared" si="58"/>
        <v>0</v>
      </c>
      <c r="M157" s="17"/>
      <c r="N157" s="340">
        <f t="shared" si="59"/>
        <v>0</v>
      </c>
      <c r="O157" s="17"/>
      <c r="P157" s="340">
        <f t="shared" si="60"/>
        <v>0</v>
      </c>
      <c r="Q157" s="17"/>
      <c r="R157" s="340">
        <f t="shared" si="61"/>
        <v>0</v>
      </c>
      <c r="S157" s="17"/>
      <c r="T157" s="340">
        <f t="shared" si="62"/>
        <v>0</v>
      </c>
      <c r="U157" s="17"/>
      <c r="V157" s="340">
        <f t="shared" si="63"/>
        <v>0</v>
      </c>
      <c r="W157" s="18" t="str">
        <f t="shared" si="64"/>
        <v xml:space="preserve"> </v>
      </c>
      <c r="X157" s="18" t="str">
        <f t="shared" si="65"/>
        <v xml:space="preserve"> </v>
      </c>
      <c r="Y157" s="18" t="str">
        <f t="shared" si="66"/>
        <v/>
      </c>
      <c r="Z157" s="21"/>
      <c r="AA157" s="18" t="str">
        <f t="shared" si="67"/>
        <v/>
      </c>
      <c r="AB157" s="18" t="str">
        <f t="shared" si="68"/>
        <v xml:space="preserve"> </v>
      </c>
      <c r="AC157" s="18" t="str">
        <f t="shared" si="69"/>
        <v/>
      </c>
      <c r="AD157" s="18" t="str">
        <f t="shared" si="70"/>
        <v xml:space="preserve"> </v>
      </c>
      <c r="AE157" s="109" t="str">
        <f t="shared" si="78"/>
        <v xml:space="preserve"> </v>
      </c>
      <c r="AF157" s="18" t="str">
        <f t="shared" si="72"/>
        <v xml:space="preserve"> </v>
      </c>
      <c r="AG157" s="534">
        <f t="shared" si="73"/>
        <v>0</v>
      </c>
      <c r="AH157" s="42" t="str">
        <f t="shared" si="79"/>
        <v xml:space="preserve"> </v>
      </c>
      <c r="AI157" s="57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575"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80"/>
        <v xml:space="preserve"> </v>
      </c>
      <c r="AL157" s="575"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76"/>
        <v xml:space="preserve"> </v>
      </c>
      <c r="AN157" s="20" t="str">
        <f t="shared" si="77"/>
        <v xml:space="preserve"> </v>
      </c>
      <c r="AO157" s="66"/>
      <c r="AP157" s="440"/>
      <c r="AQ157" s="440"/>
      <c r="AR157" s="440"/>
      <c r="AS157" s="440"/>
      <c r="AT157" s="440"/>
      <c r="AU157" s="440"/>
      <c r="AV157" s="440"/>
      <c r="AW157" s="415"/>
      <c r="AX157" s="349"/>
      <c r="AY157" s="66"/>
      <c r="AZ157" s="66"/>
    </row>
    <row r="158" spans="2:52" ht="57.75" customHeight="1">
      <c r="B158" s="431" t="str">
        <f t="shared" si="56"/>
        <v>-</v>
      </c>
      <c r="C158" s="17"/>
      <c r="D158" s="22"/>
      <c r="E158" s="21"/>
      <c r="F158" s="112"/>
      <c r="G158" s="111"/>
      <c r="H158" s="21"/>
      <c r="I158" s="17"/>
      <c r="J158" s="340">
        <f t="shared" si="57"/>
        <v>0</v>
      </c>
      <c r="K158" s="17"/>
      <c r="L158" s="340">
        <f t="shared" si="58"/>
        <v>0</v>
      </c>
      <c r="M158" s="17"/>
      <c r="N158" s="340">
        <f t="shared" si="59"/>
        <v>0</v>
      </c>
      <c r="O158" s="17"/>
      <c r="P158" s="340">
        <f t="shared" si="60"/>
        <v>0</v>
      </c>
      <c r="Q158" s="17"/>
      <c r="R158" s="340">
        <f t="shared" si="61"/>
        <v>0</v>
      </c>
      <c r="S158" s="17"/>
      <c r="T158" s="340">
        <f t="shared" si="62"/>
        <v>0</v>
      </c>
      <c r="U158" s="17"/>
      <c r="V158" s="340">
        <f t="shared" si="63"/>
        <v>0</v>
      </c>
      <c r="W158" s="18" t="str">
        <f t="shared" si="64"/>
        <v xml:space="preserve"> </v>
      </c>
      <c r="X158" s="18" t="str">
        <f t="shared" si="65"/>
        <v xml:space="preserve"> </v>
      </c>
      <c r="Y158" s="18" t="str">
        <f t="shared" si="66"/>
        <v/>
      </c>
      <c r="Z158" s="21"/>
      <c r="AA158" s="18" t="str">
        <f t="shared" si="67"/>
        <v/>
      </c>
      <c r="AB158" s="18" t="str">
        <f t="shared" si="68"/>
        <v xml:space="preserve"> </v>
      </c>
      <c r="AC158" s="18" t="str">
        <f t="shared" si="69"/>
        <v/>
      </c>
      <c r="AD158" s="18" t="str">
        <f t="shared" si="70"/>
        <v xml:space="preserve"> </v>
      </c>
      <c r="AE158" s="109" t="str">
        <f t="shared" si="78"/>
        <v xml:space="preserve"> </v>
      </c>
      <c r="AF158" s="18" t="str">
        <f t="shared" si="72"/>
        <v xml:space="preserve"> </v>
      </c>
      <c r="AG158" s="534">
        <f t="shared" si="73"/>
        <v>0</v>
      </c>
      <c r="AH158" s="42" t="str">
        <f t="shared" si="79"/>
        <v xml:space="preserve"> </v>
      </c>
      <c r="AI158" s="57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575"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80"/>
        <v xml:space="preserve"> </v>
      </c>
      <c r="AL158" s="575"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76"/>
        <v xml:space="preserve"> </v>
      </c>
      <c r="AN158" s="20" t="str">
        <f t="shared" si="77"/>
        <v xml:space="preserve"> </v>
      </c>
      <c r="AO158" s="66"/>
      <c r="AP158" s="440"/>
      <c r="AQ158" s="440"/>
      <c r="AR158" s="440"/>
      <c r="AS158" s="440"/>
      <c r="AT158" s="440"/>
      <c r="AU158" s="440"/>
      <c r="AV158" s="440"/>
      <c r="AW158" s="415"/>
      <c r="AX158" s="349"/>
      <c r="AY158" s="66"/>
      <c r="AZ158" s="66"/>
    </row>
    <row r="159" spans="2:52" ht="57.75" customHeight="1">
      <c r="B159" s="431" t="str">
        <f t="shared" si="56"/>
        <v>-</v>
      </c>
      <c r="C159" s="17"/>
      <c r="D159" s="22"/>
      <c r="E159" s="21"/>
      <c r="F159" s="112"/>
      <c r="G159" s="111"/>
      <c r="H159" s="21"/>
      <c r="I159" s="17"/>
      <c r="J159" s="340">
        <f t="shared" si="57"/>
        <v>0</v>
      </c>
      <c r="K159" s="17"/>
      <c r="L159" s="340">
        <f t="shared" si="58"/>
        <v>0</v>
      </c>
      <c r="M159" s="17"/>
      <c r="N159" s="340">
        <f t="shared" si="59"/>
        <v>0</v>
      </c>
      <c r="O159" s="17"/>
      <c r="P159" s="340">
        <f t="shared" si="60"/>
        <v>0</v>
      </c>
      <c r="Q159" s="17"/>
      <c r="R159" s="340">
        <f t="shared" si="61"/>
        <v>0</v>
      </c>
      <c r="S159" s="17"/>
      <c r="T159" s="340">
        <f t="shared" si="62"/>
        <v>0</v>
      </c>
      <c r="U159" s="17"/>
      <c r="V159" s="340">
        <f t="shared" si="63"/>
        <v>0</v>
      </c>
      <c r="W159" s="18" t="str">
        <f t="shared" si="64"/>
        <v xml:space="preserve"> </v>
      </c>
      <c r="X159" s="18" t="str">
        <f t="shared" si="65"/>
        <v xml:space="preserve"> </v>
      </c>
      <c r="Y159" s="18" t="str">
        <f t="shared" si="66"/>
        <v/>
      </c>
      <c r="Z159" s="21"/>
      <c r="AA159" s="18" t="str">
        <f t="shared" si="67"/>
        <v/>
      </c>
      <c r="AB159" s="18" t="str">
        <f t="shared" si="68"/>
        <v xml:space="preserve"> </v>
      </c>
      <c r="AC159" s="18" t="str">
        <f t="shared" si="69"/>
        <v/>
      </c>
      <c r="AD159" s="18" t="str">
        <f t="shared" si="70"/>
        <v xml:space="preserve"> </v>
      </c>
      <c r="AE159" s="109" t="str">
        <f t="shared" si="78"/>
        <v xml:space="preserve"> </v>
      </c>
      <c r="AF159" s="18" t="str">
        <f t="shared" si="72"/>
        <v xml:space="preserve"> </v>
      </c>
      <c r="AG159" s="534">
        <f t="shared" si="73"/>
        <v>0</v>
      </c>
      <c r="AH159" s="42" t="str">
        <f t="shared" si="79"/>
        <v xml:space="preserve"> </v>
      </c>
      <c r="AI159" s="57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575"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80"/>
        <v xml:space="preserve"> </v>
      </c>
      <c r="AL159" s="575"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76"/>
        <v xml:space="preserve"> </v>
      </c>
      <c r="AN159" s="20" t="str">
        <f t="shared" si="77"/>
        <v xml:space="preserve"> </v>
      </c>
      <c r="AO159" s="66"/>
      <c r="AP159" s="440"/>
      <c r="AQ159" s="440"/>
      <c r="AR159" s="440"/>
      <c r="AS159" s="440"/>
      <c r="AT159" s="440"/>
      <c r="AU159" s="440"/>
      <c r="AV159" s="440"/>
      <c r="AW159" s="415"/>
      <c r="AX159" s="349"/>
      <c r="AY159" s="66"/>
      <c r="AZ159" s="66"/>
    </row>
    <row r="160" spans="2:52" ht="57.75" customHeight="1">
      <c r="B160" s="431" t="str">
        <f t="shared" si="56"/>
        <v>-</v>
      </c>
      <c r="C160" s="17"/>
      <c r="D160" s="22"/>
      <c r="E160" s="21"/>
      <c r="F160" s="112"/>
      <c r="G160" s="111"/>
      <c r="H160" s="21"/>
      <c r="I160" s="17"/>
      <c r="J160" s="340">
        <f t="shared" si="57"/>
        <v>0</v>
      </c>
      <c r="K160" s="17"/>
      <c r="L160" s="340">
        <f t="shared" si="58"/>
        <v>0</v>
      </c>
      <c r="M160" s="17"/>
      <c r="N160" s="340">
        <f t="shared" si="59"/>
        <v>0</v>
      </c>
      <c r="O160" s="17"/>
      <c r="P160" s="340">
        <f t="shared" si="60"/>
        <v>0</v>
      </c>
      <c r="Q160" s="17"/>
      <c r="R160" s="340">
        <f t="shared" si="61"/>
        <v>0</v>
      </c>
      <c r="S160" s="17"/>
      <c r="T160" s="340">
        <f t="shared" si="62"/>
        <v>0</v>
      </c>
      <c r="U160" s="17"/>
      <c r="V160" s="340">
        <f t="shared" si="63"/>
        <v>0</v>
      </c>
      <c r="W160" s="18" t="str">
        <f t="shared" si="64"/>
        <v xml:space="preserve"> </v>
      </c>
      <c r="X160" s="18" t="str">
        <f t="shared" si="65"/>
        <v xml:space="preserve"> </v>
      </c>
      <c r="Y160" s="18" t="str">
        <f t="shared" si="66"/>
        <v/>
      </c>
      <c r="Z160" s="21"/>
      <c r="AA160" s="18" t="str">
        <f t="shared" si="67"/>
        <v/>
      </c>
      <c r="AB160" s="18" t="str">
        <f t="shared" si="68"/>
        <v xml:space="preserve"> </v>
      </c>
      <c r="AC160" s="18" t="str">
        <f t="shared" si="69"/>
        <v/>
      </c>
      <c r="AD160" s="18" t="str">
        <f t="shared" si="70"/>
        <v xml:space="preserve"> </v>
      </c>
      <c r="AE160" s="109" t="str">
        <f t="shared" si="78"/>
        <v xml:space="preserve"> </v>
      </c>
      <c r="AF160" s="18" t="str">
        <f t="shared" si="72"/>
        <v xml:space="preserve"> </v>
      </c>
      <c r="AG160" s="534">
        <f t="shared" si="73"/>
        <v>0</v>
      </c>
      <c r="AH160" s="42" t="str">
        <f t="shared" si="79"/>
        <v xml:space="preserve"> </v>
      </c>
      <c r="AI160" s="57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575"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80"/>
        <v xml:space="preserve"> </v>
      </c>
      <c r="AL160" s="575"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76"/>
        <v xml:space="preserve"> </v>
      </c>
      <c r="AN160" s="20" t="str">
        <f t="shared" si="77"/>
        <v xml:space="preserve"> </v>
      </c>
      <c r="AO160" s="66"/>
      <c r="AP160" s="440"/>
      <c r="AQ160" s="440"/>
      <c r="AR160" s="440"/>
      <c r="AS160" s="440"/>
      <c r="AT160" s="440"/>
      <c r="AU160" s="440"/>
      <c r="AV160" s="440"/>
      <c r="AW160" s="415"/>
      <c r="AX160" s="349"/>
      <c r="AY160" s="66"/>
      <c r="AZ160" s="66"/>
    </row>
    <row r="161" spans="2:52" ht="57.75" customHeight="1">
      <c r="B161" s="431" t="str">
        <f t="shared" si="56"/>
        <v>-</v>
      </c>
      <c r="C161" s="17"/>
      <c r="D161" s="22"/>
      <c r="E161" s="21"/>
      <c r="F161" s="112"/>
      <c r="G161" s="111"/>
      <c r="H161" s="21"/>
      <c r="I161" s="17"/>
      <c r="J161" s="340">
        <f t="shared" si="57"/>
        <v>0</v>
      </c>
      <c r="K161" s="17"/>
      <c r="L161" s="340">
        <f t="shared" si="58"/>
        <v>0</v>
      </c>
      <c r="M161" s="17"/>
      <c r="N161" s="340">
        <f t="shared" si="59"/>
        <v>0</v>
      </c>
      <c r="O161" s="17"/>
      <c r="P161" s="340">
        <f t="shared" si="60"/>
        <v>0</v>
      </c>
      <c r="Q161" s="17"/>
      <c r="R161" s="340">
        <f t="shared" si="61"/>
        <v>0</v>
      </c>
      <c r="S161" s="17"/>
      <c r="T161" s="340">
        <f t="shared" si="62"/>
        <v>0</v>
      </c>
      <c r="U161" s="17"/>
      <c r="V161" s="340">
        <f t="shared" si="63"/>
        <v>0</v>
      </c>
      <c r="W161" s="18" t="str">
        <f t="shared" si="64"/>
        <v xml:space="preserve"> </v>
      </c>
      <c r="X161" s="18" t="str">
        <f t="shared" si="65"/>
        <v xml:space="preserve"> </v>
      </c>
      <c r="Y161" s="18" t="str">
        <f t="shared" si="66"/>
        <v/>
      </c>
      <c r="Z161" s="21"/>
      <c r="AA161" s="18" t="str">
        <f t="shared" si="67"/>
        <v/>
      </c>
      <c r="AB161" s="18" t="str">
        <f t="shared" si="68"/>
        <v xml:space="preserve"> </v>
      </c>
      <c r="AC161" s="18" t="str">
        <f t="shared" si="69"/>
        <v/>
      </c>
      <c r="AD161" s="18" t="str">
        <f t="shared" si="70"/>
        <v xml:space="preserve"> </v>
      </c>
      <c r="AE161" s="109" t="str">
        <f t="shared" si="78"/>
        <v xml:space="preserve"> </v>
      </c>
      <c r="AF161" s="18" t="str">
        <f t="shared" si="72"/>
        <v xml:space="preserve"> </v>
      </c>
      <c r="AG161" s="534">
        <f t="shared" si="73"/>
        <v>0</v>
      </c>
      <c r="AH161" s="42" t="str">
        <f t="shared" si="79"/>
        <v xml:space="preserve"> </v>
      </c>
      <c r="AI161" s="57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575"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80"/>
        <v xml:space="preserve"> </v>
      </c>
      <c r="AL161" s="575"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76"/>
        <v xml:space="preserve"> </v>
      </c>
      <c r="AN161" s="20" t="str">
        <f t="shared" si="77"/>
        <v xml:space="preserve"> </v>
      </c>
      <c r="AO161" s="66"/>
      <c r="AP161" s="440"/>
      <c r="AQ161" s="440"/>
      <c r="AR161" s="440"/>
      <c r="AS161" s="440"/>
      <c r="AT161" s="440"/>
      <c r="AU161" s="440"/>
      <c r="AV161" s="440"/>
      <c r="AW161" s="415"/>
      <c r="AX161" s="349"/>
      <c r="AY161" s="66"/>
      <c r="AZ161" s="66"/>
    </row>
    <row r="162" spans="2:52" ht="57.75" customHeight="1">
      <c r="B162" s="431" t="str">
        <f t="shared" si="56"/>
        <v>-</v>
      </c>
      <c r="C162" s="17"/>
      <c r="D162" s="22"/>
      <c r="E162" s="21"/>
      <c r="F162" s="112"/>
      <c r="G162" s="111"/>
      <c r="H162" s="21"/>
      <c r="I162" s="17"/>
      <c r="J162" s="340">
        <f t="shared" si="57"/>
        <v>0</v>
      </c>
      <c r="K162" s="17"/>
      <c r="L162" s="340">
        <f t="shared" si="58"/>
        <v>0</v>
      </c>
      <c r="M162" s="17"/>
      <c r="N162" s="340">
        <f t="shared" si="59"/>
        <v>0</v>
      </c>
      <c r="O162" s="17"/>
      <c r="P162" s="340">
        <f t="shared" si="60"/>
        <v>0</v>
      </c>
      <c r="Q162" s="17"/>
      <c r="R162" s="340">
        <f t="shared" si="61"/>
        <v>0</v>
      </c>
      <c r="S162" s="17"/>
      <c r="T162" s="340">
        <f t="shared" si="62"/>
        <v>0</v>
      </c>
      <c r="U162" s="17"/>
      <c r="V162" s="340">
        <f t="shared" si="63"/>
        <v>0</v>
      </c>
      <c r="W162" s="18" t="str">
        <f t="shared" si="64"/>
        <v xml:space="preserve"> </v>
      </c>
      <c r="X162" s="18" t="str">
        <f t="shared" si="65"/>
        <v xml:space="preserve"> </v>
      </c>
      <c r="Y162" s="18" t="str">
        <f t="shared" si="66"/>
        <v/>
      </c>
      <c r="Z162" s="21"/>
      <c r="AA162" s="18" t="str">
        <f t="shared" si="67"/>
        <v/>
      </c>
      <c r="AB162" s="18" t="str">
        <f t="shared" si="68"/>
        <v xml:space="preserve"> </v>
      </c>
      <c r="AC162" s="18" t="str">
        <f t="shared" si="69"/>
        <v/>
      </c>
      <c r="AD162" s="18" t="str">
        <f t="shared" si="70"/>
        <v xml:space="preserve"> </v>
      </c>
      <c r="AE162" s="109" t="str">
        <f t="shared" si="78"/>
        <v xml:space="preserve"> </v>
      </c>
      <c r="AF162" s="18" t="str">
        <f t="shared" si="72"/>
        <v xml:space="preserve"> </v>
      </c>
      <c r="AG162" s="534">
        <f t="shared" si="73"/>
        <v>0</v>
      </c>
      <c r="AH162" s="42" t="str">
        <f t="shared" si="79"/>
        <v xml:space="preserve"> </v>
      </c>
      <c r="AI162" s="57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575"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80"/>
        <v xml:space="preserve"> </v>
      </c>
      <c r="AL162" s="575"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76"/>
        <v xml:space="preserve"> </v>
      </c>
      <c r="AN162" s="20" t="str">
        <f t="shared" si="77"/>
        <v xml:space="preserve"> </v>
      </c>
      <c r="AO162" s="66"/>
      <c r="AP162" s="440"/>
      <c r="AQ162" s="440"/>
      <c r="AR162" s="440"/>
      <c r="AS162" s="440"/>
      <c r="AT162" s="440"/>
      <c r="AU162" s="440"/>
      <c r="AV162" s="440"/>
      <c r="AW162" s="415"/>
      <c r="AX162" s="349"/>
      <c r="AY162" s="66"/>
      <c r="AZ162" s="66"/>
    </row>
    <row r="163" spans="2:52" ht="57.75" customHeight="1">
      <c r="B163" s="431" t="str">
        <f t="shared" si="56"/>
        <v>-</v>
      </c>
      <c r="C163" s="17"/>
      <c r="D163" s="22"/>
      <c r="E163" s="21"/>
      <c r="F163" s="112"/>
      <c r="G163" s="111"/>
      <c r="H163" s="21"/>
      <c r="I163" s="17"/>
      <c r="J163" s="340">
        <f t="shared" si="57"/>
        <v>0</v>
      </c>
      <c r="K163" s="17"/>
      <c r="L163" s="340">
        <f t="shared" si="58"/>
        <v>0</v>
      </c>
      <c r="M163" s="17"/>
      <c r="N163" s="340">
        <f t="shared" si="59"/>
        <v>0</v>
      </c>
      <c r="O163" s="17"/>
      <c r="P163" s="340">
        <f t="shared" si="60"/>
        <v>0</v>
      </c>
      <c r="Q163" s="17"/>
      <c r="R163" s="340">
        <f t="shared" si="61"/>
        <v>0</v>
      </c>
      <c r="S163" s="17"/>
      <c r="T163" s="340">
        <f t="shared" si="62"/>
        <v>0</v>
      </c>
      <c r="U163" s="17"/>
      <c r="V163" s="340">
        <f t="shared" si="63"/>
        <v>0</v>
      </c>
      <c r="W163" s="18" t="str">
        <f t="shared" si="64"/>
        <v xml:space="preserve"> </v>
      </c>
      <c r="X163" s="18" t="str">
        <f t="shared" si="65"/>
        <v xml:space="preserve"> </v>
      </c>
      <c r="Y163" s="18" t="str">
        <f t="shared" si="66"/>
        <v/>
      </c>
      <c r="Z163" s="21"/>
      <c r="AA163" s="18" t="str">
        <f t="shared" si="67"/>
        <v/>
      </c>
      <c r="AB163" s="18" t="str">
        <f t="shared" si="68"/>
        <v xml:space="preserve"> </v>
      </c>
      <c r="AC163" s="18" t="str">
        <f t="shared" si="69"/>
        <v/>
      </c>
      <c r="AD163" s="18" t="str">
        <f t="shared" si="70"/>
        <v xml:space="preserve"> </v>
      </c>
      <c r="AE163" s="109" t="str">
        <f t="shared" si="78"/>
        <v xml:space="preserve"> </v>
      </c>
      <c r="AF163" s="18" t="str">
        <f t="shared" si="72"/>
        <v xml:space="preserve"> </v>
      </c>
      <c r="AG163" s="534">
        <f t="shared" si="73"/>
        <v>0</v>
      </c>
      <c r="AH163" s="42" t="str">
        <f t="shared" si="79"/>
        <v xml:space="preserve"> </v>
      </c>
      <c r="AI163" s="57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575"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80"/>
        <v xml:space="preserve"> </v>
      </c>
      <c r="AL163" s="575"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76"/>
        <v xml:space="preserve"> </v>
      </c>
      <c r="AN163" s="20" t="str">
        <f t="shared" si="77"/>
        <v xml:space="preserve"> </v>
      </c>
      <c r="AO163" s="66"/>
      <c r="AP163" s="440"/>
      <c r="AQ163" s="440"/>
      <c r="AR163" s="440"/>
      <c r="AS163" s="440"/>
      <c r="AT163" s="440"/>
      <c r="AU163" s="440"/>
      <c r="AV163" s="440"/>
      <c r="AW163" s="415"/>
      <c r="AX163" s="349"/>
      <c r="AY163" s="66"/>
      <c r="AZ163" s="66"/>
    </row>
    <row r="164" spans="2:52" ht="57.75" customHeight="1">
      <c r="B164" s="431" t="str">
        <f t="shared" ref="B164:B227" si="81">C164&amp;"-"&amp;E164</f>
        <v>-</v>
      </c>
      <c r="C164" s="17"/>
      <c r="D164" s="22"/>
      <c r="E164" s="21"/>
      <c r="F164" s="112"/>
      <c r="G164" s="111"/>
      <c r="H164" s="21"/>
      <c r="I164" s="17"/>
      <c r="J164" s="340">
        <f t="shared" ref="J164:J227" si="82">IF(I164="Asignado",15,IF(I164="No asignado",0,IF(I164=0,0)))</f>
        <v>0</v>
      </c>
      <c r="K164" s="17"/>
      <c r="L164" s="340">
        <f t="shared" ref="L164:L227" si="83">IF(K164="Adecuado",15,IF(K164="Inadecuado",0,IF(I164=0,0)))</f>
        <v>0</v>
      </c>
      <c r="M164" s="17"/>
      <c r="N164" s="340">
        <f t="shared" ref="N164:N227" si="84">IF(M164="Oportuna",15,IF(M164="Inoportuna",0,IF(I164=0,0)))</f>
        <v>0</v>
      </c>
      <c r="O164" s="17"/>
      <c r="P164" s="340">
        <f t="shared" ref="P164:P227" si="85">IF(O164="Prevenir",15,IF(O164="Detectar",10,IF(O164="No es un control",0,IF(I164=0,0))))</f>
        <v>0</v>
      </c>
      <c r="Q164" s="17"/>
      <c r="R164" s="340">
        <f t="shared" ref="R164:R227" si="86">IF(Q164="Confiable",15,IF(Q164="No confiable",0,IF(I164=0,0)))</f>
        <v>0</v>
      </c>
      <c r="S164" s="17"/>
      <c r="T164" s="340">
        <f t="shared" ref="T164:T227" si="87">IF(S164="Se investigan y resuelven oportunamente",15,IF(S164="No se investigan y resuelven oportunamente",0,IF(I164=0,0)))</f>
        <v>0</v>
      </c>
      <c r="U164" s="17"/>
      <c r="V164" s="340">
        <f t="shared" ref="V164:V227" si="88">IF(U164="Completa",10,IF(U164="Incompleta",5,IF(U164="No existe",0,IF(I164=0,0))))</f>
        <v>0</v>
      </c>
      <c r="W164" s="18" t="str">
        <f t="shared" ref="W164:W227" si="89">IF(G164=0," ",IF((J164+L164+N164+P164+R164+T164+V164)&gt;=0,(J164+L164+N164+P164+R164+T164+V164)))</f>
        <v xml:space="preserve"> </v>
      </c>
      <c r="X164" s="18" t="str">
        <f t="shared" ref="X164:X227" si="90">IF(W164=" "," ",IF(AND(W164&gt;=0,W164&lt;=85),"Débil",IF(AND(W164&gt;=86,W164&lt;=95),"Moderado",IF(AND(W164&gt;=96,W164&lt;=100),"Fuerte"," "))))</f>
        <v xml:space="preserve"> </v>
      </c>
      <c r="Y164" s="18" t="str">
        <f t="shared" ref="Y164:Y227" si="91">IF(Z164="Siempre se ejecuta", 100,IF(Z164="Algunas veces se ejecuta",50,IF(Z164="No se ejecuta",0,"")))</f>
        <v/>
      </c>
      <c r="Z164" s="21"/>
      <c r="AA164" s="18" t="str">
        <f t="shared" ref="AA164:AA227" si="92">IF(Z164="Siempre se ejecuta","Fuerte",IF(Z164="Algunas veces se ejecuta","Moderado",IF(Z164="No se ejecuta", "Débil","")))</f>
        <v/>
      </c>
      <c r="AB164" s="18" t="str">
        <f t="shared" ref="AB164:AB227" si="93">IF(AND(X164="Fuerte",AA164="Fuerte"),"Fuerte",IF(AND(X164="Fuerte",AA164="Moderado"),"Moderado",IF(AND(X164="Fuerte",AA164="Débil"),"Débil",IF(AND(X164="Moderado",AA164="Moderado"),"Moderado",IF(AND(X164="Moderado",AA164="Fuerte"),"Moderado",IF(AND(X164="Moderado",AA164="Débil"),"Débil",IF(X164="Débil","Débil"," ")))))))</f>
        <v xml:space="preserve"> </v>
      </c>
      <c r="AC164" s="18" t="str">
        <f t="shared" ref="AC164:AC227" si="94">IF(AB164="Fuerte","No",IF(AB164="Moderado","Sí",IF(AB164="Débil","Sí","")))</f>
        <v/>
      </c>
      <c r="AD164" s="18" t="str">
        <f t="shared" ref="AD164:AD227" si="95">IFERROR(IF(Y164=" "," ",IF(Y164&gt;=0,(W164+Y164)/2))," ")</f>
        <v xml:space="preserve"> </v>
      </c>
      <c r="AE164" s="109" t="str">
        <f t="shared" ref="AE164:AE195" si="96">IFERROR(IF(AD164=" "," ",IF(AVERAGE($AD$10:$AD$249)&gt;=0,AVERAGEIFS($AD$10:$AD$248,$C$10:$C$248,C164))),"  ")</f>
        <v xml:space="preserve"> </v>
      </c>
      <c r="AF164" s="18" t="str">
        <f t="shared" ref="AF164:AF227" si="97">IF(AE164=" "," ",IF(AE164=100,"Fuerte",IF(AE164&lt;50,"Débil",IF(AE164&gt;49,"Moderado"," "))))</f>
        <v xml:space="preserve"> </v>
      </c>
      <c r="AG164" s="534">
        <f t="shared" ref="AG164:AG227" si="98">IF(OR(AND(AF164="Fuerte",G164="No disminuye"),AND(AF164="Moderado",G164="No disminuye")),0,IF(AND(AF164="Fuerte",G164="Directamente"),2,IF(AND(AF164="Moderado",G164="Directamente"),1,0)))</f>
        <v>0</v>
      </c>
      <c r="AH164" s="42" t="str">
        <f t="shared" ref="AH164:AH195" si="99">IFERROR(AVERAGEIFS($AG$10:$AG$248,$C$10:$C$248,C164)," ")</f>
        <v xml:space="preserve"> </v>
      </c>
      <c r="AI164" s="57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575"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ref="AK164:AK195" si="100">IFERROR(AVERAGEIFS($AJ$10:$AJ$248,$C$10:$C$248,C164)," ")</f>
        <v xml:space="preserve"> </v>
      </c>
      <c r="AL164" s="575"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ref="AM164:AM227" si="101">IF(OR(AND(AI164="Rara vez",AL164="Insignificante"),AND(AI164="Rara vez",AL164="Menor"),AND(AI164="Improbable",AL164="Menor"),AND(AI164="Improbable",AL164="Insignificante"),AND(AI164="Posible",AL164="Insignificante")),"Zona Baja",IF(OR(AND(AI164="Probable",AL164="Insignificante"),AND(AI164="Posible",AL164="Menor"),AND(AI164="Improbable",AL164="Moderado"),AND(AI164="Rara vez",AL164="Moderado")),"Zona Moderada",IF(OR(AND(AI164="Casi seguro",AL164="Insignificante"),AND(AI164="Casi seguro",AL164="Menor"),AND(AI164="Probable",AL164="Menor"),AND(AI164="Probable",AL164="Moderado"),AND(AI164="Posible",AL164="Moderado"),AND(AI164="Improbable",AL164="Mayor"),AND(AI164="Rara vez",AL164="Mayor")),"Zona Alta",IF(OR(AND(AI164="Casi seguro",AL164="Moderado"),AND(AI164="Casi seguro",AL164="Mayor"),AND(AI164="Casi seguro",AL164="Catastrófico"),AND(AI164="Probable",AL164="Mayor"),AND(AI164="Probable",AL164="Catastrófico"),AND(AI164="Posible",AL164="Mayor"),AND(AI164="Posible",AL164="Catastrófico"),AND(AI164="Improbable",AL164="Catastrófico"),AND(AI164="Rara vez",AL164="Catastrófico")),"Zona Extrema"," "))))</f>
        <v xml:space="preserve"> </v>
      </c>
      <c r="AN164" s="20" t="str">
        <f t="shared" ref="AN164:AN227" si="102">IF(AM164="Zona Moderada","Reducir riesgo",IF(AM164="Zona Alta","Compartir riesgo",IF(AM164="Zona Extrema","Evitar riesgo"," ")))</f>
        <v xml:space="preserve"> </v>
      </c>
      <c r="AO164" s="66"/>
      <c r="AP164" s="440"/>
      <c r="AQ164" s="440"/>
      <c r="AR164" s="440"/>
      <c r="AS164" s="440"/>
      <c r="AT164" s="440"/>
      <c r="AU164" s="440"/>
      <c r="AV164" s="440"/>
      <c r="AW164" s="415"/>
      <c r="AX164" s="349"/>
      <c r="AY164" s="66"/>
      <c r="AZ164" s="66"/>
    </row>
    <row r="165" spans="2:52" ht="57.75" customHeight="1">
      <c r="B165" s="431" t="str">
        <f t="shared" si="81"/>
        <v>-</v>
      </c>
      <c r="C165" s="17"/>
      <c r="D165" s="22"/>
      <c r="E165" s="21"/>
      <c r="F165" s="112"/>
      <c r="G165" s="111"/>
      <c r="H165" s="21"/>
      <c r="I165" s="17"/>
      <c r="J165" s="340">
        <f t="shared" si="82"/>
        <v>0</v>
      </c>
      <c r="K165" s="17"/>
      <c r="L165" s="340">
        <f t="shared" si="83"/>
        <v>0</v>
      </c>
      <c r="M165" s="17"/>
      <c r="N165" s="340">
        <f t="shared" si="84"/>
        <v>0</v>
      </c>
      <c r="O165" s="17"/>
      <c r="P165" s="340">
        <f t="shared" si="85"/>
        <v>0</v>
      </c>
      <c r="Q165" s="17"/>
      <c r="R165" s="340">
        <f t="shared" si="86"/>
        <v>0</v>
      </c>
      <c r="S165" s="17"/>
      <c r="T165" s="340">
        <f t="shared" si="87"/>
        <v>0</v>
      </c>
      <c r="U165" s="17"/>
      <c r="V165" s="340">
        <f t="shared" si="88"/>
        <v>0</v>
      </c>
      <c r="W165" s="18" t="str">
        <f t="shared" si="89"/>
        <v xml:space="preserve"> </v>
      </c>
      <c r="X165" s="18" t="str">
        <f t="shared" si="90"/>
        <v xml:space="preserve"> </v>
      </c>
      <c r="Y165" s="18" t="str">
        <f t="shared" si="91"/>
        <v/>
      </c>
      <c r="Z165" s="21"/>
      <c r="AA165" s="18" t="str">
        <f t="shared" si="92"/>
        <v/>
      </c>
      <c r="AB165" s="18" t="str">
        <f t="shared" si="93"/>
        <v xml:space="preserve"> </v>
      </c>
      <c r="AC165" s="18" t="str">
        <f t="shared" si="94"/>
        <v/>
      </c>
      <c r="AD165" s="18" t="str">
        <f t="shared" si="95"/>
        <v xml:space="preserve"> </v>
      </c>
      <c r="AE165" s="109" t="str">
        <f t="shared" si="96"/>
        <v xml:space="preserve"> </v>
      </c>
      <c r="AF165" s="18" t="str">
        <f t="shared" si="97"/>
        <v xml:space="preserve"> </v>
      </c>
      <c r="AG165" s="534">
        <f t="shared" si="98"/>
        <v>0</v>
      </c>
      <c r="AH165" s="42" t="str">
        <f t="shared" si="99"/>
        <v xml:space="preserve"> </v>
      </c>
      <c r="AI165" s="57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575"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100"/>
        <v xml:space="preserve"> </v>
      </c>
      <c r="AL165" s="575"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101"/>
        <v xml:space="preserve"> </v>
      </c>
      <c r="AN165" s="20" t="str">
        <f t="shared" si="102"/>
        <v xml:space="preserve"> </v>
      </c>
      <c r="AO165" s="66"/>
      <c r="AP165" s="440"/>
      <c r="AQ165" s="440"/>
      <c r="AR165" s="440"/>
      <c r="AS165" s="440"/>
      <c r="AT165" s="440"/>
      <c r="AU165" s="440"/>
      <c r="AV165" s="440"/>
      <c r="AW165" s="415"/>
      <c r="AX165" s="349"/>
      <c r="AY165" s="66"/>
      <c r="AZ165" s="66"/>
    </row>
    <row r="166" spans="2:52" ht="57.75" customHeight="1">
      <c r="B166" s="431" t="str">
        <f t="shared" si="81"/>
        <v>-</v>
      </c>
      <c r="C166" s="17"/>
      <c r="D166" s="22"/>
      <c r="E166" s="21"/>
      <c r="F166" s="112"/>
      <c r="G166" s="111"/>
      <c r="H166" s="21"/>
      <c r="I166" s="17"/>
      <c r="J166" s="340">
        <f t="shared" si="82"/>
        <v>0</v>
      </c>
      <c r="K166" s="17"/>
      <c r="L166" s="340">
        <f t="shared" si="83"/>
        <v>0</v>
      </c>
      <c r="M166" s="17"/>
      <c r="N166" s="340">
        <f t="shared" si="84"/>
        <v>0</v>
      </c>
      <c r="O166" s="17"/>
      <c r="P166" s="340">
        <f t="shared" si="85"/>
        <v>0</v>
      </c>
      <c r="Q166" s="17"/>
      <c r="R166" s="340">
        <f t="shared" si="86"/>
        <v>0</v>
      </c>
      <c r="S166" s="17"/>
      <c r="T166" s="340">
        <f t="shared" si="87"/>
        <v>0</v>
      </c>
      <c r="U166" s="17"/>
      <c r="V166" s="340">
        <f t="shared" si="88"/>
        <v>0</v>
      </c>
      <c r="W166" s="18" t="str">
        <f t="shared" si="89"/>
        <v xml:space="preserve"> </v>
      </c>
      <c r="X166" s="18" t="str">
        <f t="shared" si="90"/>
        <v xml:space="preserve"> </v>
      </c>
      <c r="Y166" s="18" t="str">
        <f t="shared" si="91"/>
        <v/>
      </c>
      <c r="Z166" s="21"/>
      <c r="AA166" s="18" t="str">
        <f t="shared" si="92"/>
        <v/>
      </c>
      <c r="AB166" s="18" t="str">
        <f t="shared" si="93"/>
        <v xml:space="preserve"> </v>
      </c>
      <c r="AC166" s="18" t="str">
        <f t="shared" si="94"/>
        <v/>
      </c>
      <c r="AD166" s="18" t="str">
        <f t="shared" si="95"/>
        <v xml:space="preserve"> </v>
      </c>
      <c r="AE166" s="109" t="str">
        <f t="shared" si="96"/>
        <v xml:space="preserve"> </v>
      </c>
      <c r="AF166" s="18" t="str">
        <f t="shared" si="97"/>
        <v xml:space="preserve"> </v>
      </c>
      <c r="AG166" s="534">
        <f t="shared" si="98"/>
        <v>0</v>
      </c>
      <c r="AH166" s="42" t="str">
        <f t="shared" si="99"/>
        <v xml:space="preserve"> </v>
      </c>
      <c r="AI166" s="57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575"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100"/>
        <v xml:space="preserve"> </v>
      </c>
      <c r="AL166" s="575"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101"/>
        <v xml:space="preserve"> </v>
      </c>
      <c r="AN166" s="20" t="str">
        <f t="shared" si="102"/>
        <v xml:space="preserve"> </v>
      </c>
      <c r="AO166" s="66"/>
      <c r="AP166" s="440"/>
      <c r="AQ166" s="440"/>
      <c r="AR166" s="440"/>
      <c r="AS166" s="440"/>
      <c r="AT166" s="440"/>
      <c r="AU166" s="440"/>
      <c r="AV166" s="440"/>
      <c r="AW166" s="415"/>
      <c r="AX166" s="349"/>
      <c r="AY166" s="66"/>
      <c r="AZ166" s="66"/>
    </row>
    <row r="167" spans="2:52" ht="57.75" customHeight="1">
      <c r="B167" s="431" t="str">
        <f t="shared" si="81"/>
        <v>-</v>
      </c>
      <c r="C167" s="17"/>
      <c r="D167" s="22"/>
      <c r="E167" s="21"/>
      <c r="F167" s="112"/>
      <c r="G167" s="111"/>
      <c r="H167" s="21"/>
      <c r="I167" s="17"/>
      <c r="J167" s="340">
        <f t="shared" si="82"/>
        <v>0</v>
      </c>
      <c r="K167" s="17"/>
      <c r="L167" s="340">
        <f t="shared" si="83"/>
        <v>0</v>
      </c>
      <c r="M167" s="17"/>
      <c r="N167" s="340">
        <f t="shared" si="84"/>
        <v>0</v>
      </c>
      <c r="O167" s="17"/>
      <c r="P167" s="340">
        <f t="shared" si="85"/>
        <v>0</v>
      </c>
      <c r="Q167" s="17"/>
      <c r="R167" s="340">
        <f t="shared" si="86"/>
        <v>0</v>
      </c>
      <c r="S167" s="17"/>
      <c r="T167" s="340">
        <f t="shared" si="87"/>
        <v>0</v>
      </c>
      <c r="U167" s="17"/>
      <c r="V167" s="340">
        <f t="shared" si="88"/>
        <v>0</v>
      </c>
      <c r="W167" s="18" t="str">
        <f t="shared" si="89"/>
        <v xml:space="preserve"> </v>
      </c>
      <c r="X167" s="18" t="str">
        <f t="shared" si="90"/>
        <v xml:space="preserve"> </v>
      </c>
      <c r="Y167" s="18" t="str">
        <f t="shared" si="91"/>
        <v/>
      </c>
      <c r="Z167" s="21"/>
      <c r="AA167" s="18" t="str">
        <f t="shared" si="92"/>
        <v/>
      </c>
      <c r="AB167" s="18" t="str">
        <f t="shared" si="93"/>
        <v xml:space="preserve"> </v>
      </c>
      <c r="AC167" s="18" t="str">
        <f t="shared" si="94"/>
        <v/>
      </c>
      <c r="AD167" s="18" t="str">
        <f t="shared" si="95"/>
        <v xml:space="preserve"> </v>
      </c>
      <c r="AE167" s="109" t="str">
        <f t="shared" si="96"/>
        <v xml:space="preserve"> </v>
      </c>
      <c r="AF167" s="18" t="str">
        <f t="shared" si="97"/>
        <v xml:space="preserve"> </v>
      </c>
      <c r="AG167" s="534">
        <f t="shared" si="98"/>
        <v>0</v>
      </c>
      <c r="AH167" s="42" t="str">
        <f t="shared" si="99"/>
        <v xml:space="preserve"> </v>
      </c>
      <c r="AI167" s="57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575"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100"/>
        <v xml:space="preserve"> </v>
      </c>
      <c r="AL167" s="575"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101"/>
        <v xml:space="preserve"> </v>
      </c>
      <c r="AN167" s="20" t="str">
        <f t="shared" si="102"/>
        <v xml:space="preserve"> </v>
      </c>
      <c r="AO167" s="66"/>
      <c r="AP167" s="440"/>
      <c r="AQ167" s="440"/>
      <c r="AR167" s="440"/>
      <c r="AS167" s="440"/>
      <c r="AT167" s="440"/>
      <c r="AU167" s="440"/>
      <c r="AV167" s="440"/>
      <c r="AW167" s="415"/>
      <c r="AX167" s="349"/>
      <c r="AY167" s="66"/>
      <c r="AZ167" s="66"/>
    </row>
    <row r="168" spans="2:52" ht="57.75" customHeight="1">
      <c r="B168" s="431" t="str">
        <f t="shared" si="81"/>
        <v>-</v>
      </c>
      <c r="C168" s="17"/>
      <c r="D168" s="22"/>
      <c r="E168" s="21"/>
      <c r="F168" s="112"/>
      <c r="G168" s="111"/>
      <c r="H168" s="21"/>
      <c r="I168" s="17"/>
      <c r="J168" s="340">
        <f t="shared" si="82"/>
        <v>0</v>
      </c>
      <c r="K168" s="17"/>
      <c r="L168" s="340">
        <f t="shared" si="83"/>
        <v>0</v>
      </c>
      <c r="M168" s="17"/>
      <c r="N168" s="340">
        <f t="shared" si="84"/>
        <v>0</v>
      </c>
      <c r="O168" s="17"/>
      <c r="P168" s="340">
        <f t="shared" si="85"/>
        <v>0</v>
      </c>
      <c r="Q168" s="17"/>
      <c r="R168" s="340">
        <f t="shared" si="86"/>
        <v>0</v>
      </c>
      <c r="S168" s="17"/>
      <c r="T168" s="340">
        <f t="shared" si="87"/>
        <v>0</v>
      </c>
      <c r="U168" s="17"/>
      <c r="V168" s="340">
        <f t="shared" si="88"/>
        <v>0</v>
      </c>
      <c r="W168" s="18" t="str">
        <f t="shared" si="89"/>
        <v xml:space="preserve"> </v>
      </c>
      <c r="X168" s="18" t="str">
        <f t="shared" si="90"/>
        <v xml:space="preserve"> </v>
      </c>
      <c r="Y168" s="18" t="str">
        <f t="shared" si="91"/>
        <v/>
      </c>
      <c r="Z168" s="21"/>
      <c r="AA168" s="18" t="str">
        <f t="shared" si="92"/>
        <v/>
      </c>
      <c r="AB168" s="18" t="str">
        <f t="shared" si="93"/>
        <v xml:space="preserve"> </v>
      </c>
      <c r="AC168" s="18" t="str">
        <f t="shared" si="94"/>
        <v/>
      </c>
      <c r="AD168" s="18" t="str">
        <f t="shared" si="95"/>
        <v xml:space="preserve"> </v>
      </c>
      <c r="AE168" s="109" t="str">
        <f t="shared" si="96"/>
        <v xml:space="preserve"> </v>
      </c>
      <c r="AF168" s="18" t="str">
        <f t="shared" si="97"/>
        <v xml:space="preserve"> </v>
      </c>
      <c r="AG168" s="534">
        <f t="shared" si="98"/>
        <v>0</v>
      </c>
      <c r="AH168" s="42" t="str">
        <f t="shared" si="99"/>
        <v xml:space="preserve"> </v>
      </c>
      <c r="AI168" s="57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575"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100"/>
        <v xml:space="preserve"> </v>
      </c>
      <c r="AL168" s="575"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101"/>
        <v xml:space="preserve"> </v>
      </c>
      <c r="AN168" s="20" t="str">
        <f t="shared" si="102"/>
        <v xml:space="preserve"> </v>
      </c>
      <c r="AO168" s="66"/>
      <c r="AP168" s="440"/>
      <c r="AQ168" s="440"/>
      <c r="AR168" s="440"/>
      <c r="AS168" s="440"/>
      <c r="AT168" s="440"/>
      <c r="AU168" s="440"/>
      <c r="AV168" s="440"/>
      <c r="AW168" s="415"/>
      <c r="AX168" s="349"/>
      <c r="AY168" s="66"/>
      <c r="AZ168" s="66"/>
    </row>
    <row r="169" spans="2:52" ht="57.75" customHeight="1">
      <c r="B169" s="431" t="str">
        <f t="shared" si="81"/>
        <v>-</v>
      </c>
      <c r="C169" s="17"/>
      <c r="D169" s="22"/>
      <c r="E169" s="21"/>
      <c r="F169" s="112"/>
      <c r="G169" s="111"/>
      <c r="H169" s="21"/>
      <c r="I169" s="17"/>
      <c r="J169" s="340">
        <f t="shared" si="82"/>
        <v>0</v>
      </c>
      <c r="K169" s="17"/>
      <c r="L169" s="340">
        <f t="shared" si="83"/>
        <v>0</v>
      </c>
      <c r="M169" s="17"/>
      <c r="N169" s="340">
        <f t="shared" si="84"/>
        <v>0</v>
      </c>
      <c r="O169" s="17"/>
      <c r="P169" s="340">
        <f t="shared" si="85"/>
        <v>0</v>
      </c>
      <c r="Q169" s="17"/>
      <c r="R169" s="340">
        <f t="shared" si="86"/>
        <v>0</v>
      </c>
      <c r="S169" s="17"/>
      <c r="T169" s="340">
        <f t="shared" si="87"/>
        <v>0</v>
      </c>
      <c r="U169" s="17"/>
      <c r="V169" s="340">
        <f t="shared" si="88"/>
        <v>0</v>
      </c>
      <c r="W169" s="18" t="str">
        <f t="shared" si="89"/>
        <v xml:space="preserve"> </v>
      </c>
      <c r="X169" s="18" t="str">
        <f t="shared" si="90"/>
        <v xml:space="preserve"> </v>
      </c>
      <c r="Y169" s="18" t="str">
        <f t="shared" si="91"/>
        <v/>
      </c>
      <c r="Z169" s="21"/>
      <c r="AA169" s="18" t="str">
        <f t="shared" si="92"/>
        <v/>
      </c>
      <c r="AB169" s="18" t="str">
        <f t="shared" si="93"/>
        <v xml:space="preserve"> </v>
      </c>
      <c r="AC169" s="18" t="str">
        <f t="shared" si="94"/>
        <v/>
      </c>
      <c r="AD169" s="18" t="str">
        <f t="shared" si="95"/>
        <v xml:space="preserve"> </v>
      </c>
      <c r="AE169" s="109" t="str">
        <f t="shared" si="96"/>
        <v xml:space="preserve"> </v>
      </c>
      <c r="AF169" s="18" t="str">
        <f t="shared" si="97"/>
        <v xml:space="preserve"> </v>
      </c>
      <c r="AG169" s="534">
        <f t="shared" si="98"/>
        <v>0</v>
      </c>
      <c r="AH169" s="42" t="str">
        <f t="shared" si="99"/>
        <v xml:space="preserve"> </v>
      </c>
      <c r="AI169" s="57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575"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100"/>
        <v xml:space="preserve"> </v>
      </c>
      <c r="AL169" s="575"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101"/>
        <v xml:space="preserve"> </v>
      </c>
      <c r="AN169" s="20" t="str">
        <f t="shared" si="102"/>
        <v xml:space="preserve"> </v>
      </c>
      <c r="AO169" s="66"/>
      <c r="AP169" s="440"/>
      <c r="AQ169" s="440"/>
      <c r="AR169" s="440"/>
      <c r="AS169" s="440"/>
      <c r="AT169" s="440"/>
      <c r="AU169" s="440"/>
      <c r="AV169" s="440"/>
      <c r="AW169" s="415"/>
      <c r="AX169" s="349"/>
      <c r="AY169" s="66"/>
      <c r="AZ169" s="66"/>
    </row>
    <row r="170" spans="2:52" ht="57.75" customHeight="1">
      <c r="B170" s="431" t="str">
        <f t="shared" si="81"/>
        <v>-</v>
      </c>
      <c r="C170" s="17"/>
      <c r="D170" s="22"/>
      <c r="E170" s="21"/>
      <c r="F170" s="112"/>
      <c r="G170" s="111"/>
      <c r="H170" s="21"/>
      <c r="I170" s="17"/>
      <c r="J170" s="340">
        <f t="shared" si="82"/>
        <v>0</v>
      </c>
      <c r="K170" s="17"/>
      <c r="L170" s="340">
        <f t="shared" si="83"/>
        <v>0</v>
      </c>
      <c r="M170" s="17"/>
      <c r="N170" s="340">
        <f t="shared" si="84"/>
        <v>0</v>
      </c>
      <c r="O170" s="17"/>
      <c r="P170" s="340">
        <f t="shared" si="85"/>
        <v>0</v>
      </c>
      <c r="Q170" s="17"/>
      <c r="R170" s="340">
        <f t="shared" si="86"/>
        <v>0</v>
      </c>
      <c r="S170" s="17"/>
      <c r="T170" s="340">
        <f t="shared" si="87"/>
        <v>0</v>
      </c>
      <c r="U170" s="17"/>
      <c r="V170" s="340">
        <f t="shared" si="88"/>
        <v>0</v>
      </c>
      <c r="W170" s="18" t="str">
        <f t="shared" si="89"/>
        <v xml:space="preserve"> </v>
      </c>
      <c r="X170" s="18" t="str">
        <f t="shared" si="90"/>
        <v xml:space="preserve"> </v>
      </c>
      <c r="Y170" s="18" t="str">
        <f t="shared" si="91"/>
        <v/>
      </c>
      <c r="Z170" s="21"/>
      <c r="AA170" s="18" t="str">
        <f t="shared" si="92"/>
        <v/>
      </c>
      <c r="AB170" s="18" t="str">
        <f t="shared" si="93"/>
        <v xml:space="preserve"> </v>
      </c>
      <c r="AC170" s="18" t="str">
        <f t="shared" si="94"/>
        <v/>
      </c>
      <c r="AD170" s="18" t="str">
        <f t="shared" si="95"/>
        <v xml:space="preserve"> </v>
      </c>
      <c r="AE170" s="109" t="str">
        <f t="shared" si="96"/>
        <v xml:space="preserve"> </v>
      </c>
      <c r="AF170" s="18" t="str">
        <f t="shared" si="97"/>
        <v xml:space="preserve"> </v>
      </c>
      <c r="AG170" s="534">
        <f t="shared" si="98"/>
        <v>0</v>
      </c>
      <c r="AH170" s="42" t="str">
        <f t="shared" si="99"/>
        <v xml:space="preserve"> </v>
      </c>
      <c r="AI170" s="57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575"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100"/>
        <v xml:space="preserve"> </v>
      </c>
      <c r="AL170" s="575"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101"/>
        <v xml:space="preserve"> </v>
      </c>
      <c r="AN170" s="20" t="str">
        <f t="shared" si="102"/>
        <v xml:space="preserve"> </v>
      </c>
      <c r="AO170" s="66"/>
      <c r="AP170" s="440"/>
      <c r="AQ170" s="440"/>
      <c r="AR170" s="440"/>
      <c r="AS170" s="440"/>
      <c r="AT170" s="440"/>
      <c r="AU170" s="440"/>
      <c r="AV170" s="440"/>
      <c r="AW170" s="415"/>
      <c r="AX170" s="349"/>
      <c r="AY170" s="66"/>
      <c r="AZ170" s="66"/>
    </row>
    <row r="171" spans="2:52" ht="57.75" customHeight="1">
      <c r="B171" s="431" t="str">
        <f t="shared" si="81"/>
        <v>-</v>
      </c>
      <c r="C171" s="17"/>
      <c r="D171" s="22"/>
      <c r="E171" s="21"/>
      <c r="F171" s="112"/>
      <c r="G171" s="111"/>
      <c r="H171" s="21"/>
      <c r="I171" s="17"/>
      <c r="J171" s="340">
        <f t="shared" si="82"/>
        <v>0</v>
      </c>
      <c r="K171" s="17"/>
      <c r="L171" s="340">
        <f t="shared" si="83"/>
        <v>0</v>
      </c>
      <c r="M171" s="17"/>
      <c r="N171" s="340">
        <f t="shared" si="84"/>
        <v>0</v>
      </c>
      <c r="O171" s="17"/>
      <c r="P171" s="340">
        <f t="shared" si="85"/>
        <v>0</v>
      </c>
      <c r="Q171" s="17"/>
      <c r="R171" s="340">
        <f t="shared" si="86"/>
        <v>0</v>
      </c>
      <c r="S171" s="17"/>
      <c r="T171" s="340">
        <f t="shared" si="87"/>
        <v>0</v>
      </c>
      <c r="U171" s="17"/>
      <c r="V171" s="340">
        <f t="shared" si="88"/>
        <v>0</v>
      </c>
      <c r="W171" s="18" t="str">
        <f t="shared" si="89"/>
        <v xml:space="preserve"> </v>
      </c>
      <c r="X171" s="18" t="str">
        <f t="shared" si="90"/>
        <v xml:space="preserve"> </v>
      </c>
      <c r="Y171" s="18" t="str">
        <f t="shared" si="91"/>
        <v/>
      </c>
      <c r="Z171" s="21"/>
      <c r="AA171" s="18" t="str">
        <f t="shared" si="92"/>
        <v/>
      </c>
      <c r="AB171" s="18" t="str">
        <f t="shared" si="93"/>
        <v xml:space="preserve"> </v>
      </c>
      <c r="AC171" s="18" t="str">
        <f t="shared" si="94"/>
        <v/>
      </c>
      <c r="AD171" s="18" t="str">
        <f t="shared" si="95"/>
        <v xml:space="preserve"> </v>
      </c>
      <c r="AE171" s="109" t="str">
        <f t="shared" si="96"/>
        <v xml:space="preserve"> </v>
      </c>
      <c r="AF171" s="18" t="str">
        <f t="shared" si="97"/>
        <v xml:space="preserve"> </v>
      </c>
      <c r="AG171" s="534">
        <f t="shared" si="98"/>
        <v>0</v>
      </c>
      <c r="AH171" s="42" t="str">
        <f t="shared" si="99"/>
        <v xml:space="preserve"> </v>
      </c>
      <c r="AI171" s="57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575"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100"/>
        <v xml:space="preserve"> </v>
      </c>
      <c r="AL171" s="575"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101"/>
        <v xml:space="preserve"> </v>
      </c>
      <c r="AN171" s="20" t="str">
        <f t="shared" si="102"/>
        <v xml:space="preserve"> </v>
      </c>
      <c r="AO171" s="66"/>
      <c r="AP171" s="440"/>
      <c r="AQ171" s="440"/>
      <c r="AR171" s="440"/>
      <c r="AS171" s="440"/>
      <c r="AT171" s="440"/>
      <c r="AU171" s="440"/>
      <c r="AV171" s="440"/>
      <c r="AW171" s="415"/>
      <c r="AX171" s="349"/>
      <c r="AY171" s="66"/>
      <c r="AZ171" s="66"/>
    </row>
    <row r="172" spans="2:52" ht="57.75" customHeight="1">
      <c r="B172" s="431" t="str">
        <f t="shared" si="81"/>
        <v>-</v>
      </c>
      <c r="C172" s="17"/>
      <c r="D172" s="22"/>
      <c r="E172" s="21"/>
      <c r="F172" s="112"/>
      <c r="G172" s="111"/>
      <c r="H172" s="21"/>
      <c r="I172" s="17"/>
      <c r="J172" s="340">
        <f t="shared" si="82"/>
        <v>0</v>
      </c>
      <c r="K172" s="17"/>
      <c r="L172" s="340">
        <f t="shared" si="83"/>
        <v>0</v>
      </c>
      <c r="M172" s="17"/>
      <c r="N172" s="340">
        <f t="shared" si="84"/>
        <v>0</v>
      </c>
      <c r="O172" s="17"/>
      <c r="P172" s="340">
        <f t="shared" si="85"/>
        <v>0</v>
      </c>
      <c r="Q172" s="17"/>
      <c r="R172" s="340">
        <f t="shared" si="86"/>
        <v>0</v>
      </c>
      <c r="S172" s="17"/>
      <c r="T172" s="340">
        <f t="shared" si="87"/>
        <v>0</v>
      </c>
      <c r="U172" s="17"/>
      <c r="V172" s="340">
        <f t="shared" si="88"/>
        <v>0</v>
      </c>
      <c r="W172" s="18" t="str">
        <f t="shared" si="89"/>
        <v xml:space="preserve"> </v>
      </c>
      <c r="X172" s="18" t="str">
        <f t="shared" si="90"/>
        <v xml:space="preserve"> </v>
      </c>
      <c r="Y172" s="18" t="str">
        <f t="shared" si="91"/>
        <v/>
      </c>
      <c r="Z172" s="21"/>
      <c r="AA172" s="18" t="str">
        <f t="shared" si="92"/>
        <v/>
      </c>
      <c r="AB172" s="18" t="str">
        <f t="shared" si="93"/>
        <v xml:space="preserve"> </v>
      </c>
      <c r="AC172" s="18" t="str">
        <f t="shared" si="94"/>
        <v/>
      </c>
      <c r="AD172" s="18" t="str">
        <f t="shared" si="95"/>
        <v xml:space="preserve"> </v>
      </c>
      <c r="AE172" s="109" t="str">
        <f t="shared" si="96"/>
        <v xml:space="preserve"> </v>
      </c>
      <c r="AF172" s="18" t="str">
        <f t="shared" si="97"/>
        <v xml:space="preserve"> </v>
      </c>
      <c r="AG172" s="534">
        <f t="shared" si="98"/>
        <v>0</v>
      </c>
      <c r="AH172" s="42" t="str">
        <f t="shared" si="99"/>
        <v xml:space="preserve"> </v>
      </c>
      <c r="AI172" s="57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575"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100"/>
        <v xml:space="preserve"> </v>
      </c>
      <c r="AL172" s="575"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101"/>
        <v xml:space="preserve"> </v>
      </c>
      <c r="AN172" s="20" t="str">
        <f t="shared" si="102"/>
        <v xml:space="preserve"> </v>
      </c>
      <c r="AO172" s="66"/>
      <c r="AP172" s="440"/>
      <c r="AQ172" s="440"/>
      <c r="AR172" s="440"/>
      <c r="AS172" s="440"/>
      <c r="AT172" s="440"/>
      <c r="AU172" s="440"/>
      <c r="AV172" s="440"/>
      <c r="AW172" s="415"/>
      <c r="AX172" s="349"/>
      <c r="AY172" s="66"/>
      <c r="AZ172" s="66"/>
    </row>
    <row r="173" spans="2:52" ht="57.75" customHeight="1">
      <c r="B173" s="431" t="str">
        <f t="shared" si="81"/>
        <v>-</v>
      </c>
      <c r="C173" s="17"/>
      <c r="D173" s="22"/>
      <c r="E173" s="21"/>
      <c r="F173" s="112"/>
      <c r="G173" s="111"/>
      <c r="H173" s="21"/>
      <c r="I173" s="17"/>
      <c r="J173" s="340">
        <f t="shared" si="82"/>
        <v>0</v>
      </c>
      <c r="K173" s="17"/>
      <c r="L173" s="340">
        <f t="shared" si="83"/>
        <v>0</v>
      </c>
      <c r="M173" s="17"/>
      <c r="N173" s="340">
        <f t="shared" si="84"/>
        <v>0</v>
      </c>
      <c r="O173" s="17"/>
      <c r="P173" s="340">
        <f t="shared" si="85"/>
        <v>0</v>
      </c>
      <c r="Q173" s="17"/>
      <c r="R173" s="340">
        <f t="shared" si="86"/>
        <v>0</v>
      </c>
      <c r="S173" s="17"/>
      <c r="T173" s="340">
        <f t="shared" si="87"/>
        <v>0</v>
      </c>
      <c r="U173" s="17"/>
      <c r="V173" s="340">
        <f t="shared" si="88"/>
        <v>0</v>
      </c>
      <c r="W173" s="18" t="str">
        <f t="shared" si="89"/>
        <v xml:space="preserve"> </v>
      </c>
      <c r="X173" s="18" t="str">
        <f t="shared" si="90"/>
        <v xml:space="preserve"> </v>
      </c>
      <c r="Y173" s="18" t="str">
        <f t="shared" si="91"/>
        <v/>
      </c>
      <c r="Z173" s="21"/>
      <c r="AA173" s="18" t="str">
        <f t="shared" si="92"/>
        <v/>
      </c>
      <c r="AB173" s="18" t="str">
        <f t="shared" si="93"/>
        <v xml:space="preserve"> </v>
      </c>
      <c r="AC173" s="18" t="str">
        <f t="shared" si="94"/>
        <v/>
      </c>
      <c r="AD173" s="18" t="str">
        <f t="shared" si="95"/>
        <v xml:space="preserve"> </v>
      </c>
      <c r="AE173" s="109" t="str">
        <f t="shared" si="96"/>
        <v xml:space="preserve"> </v>
      </c>
      <c r="AF173" s="18" t="str">
        <f t="shared" si="97"/>
        <v xml:space="preserve"> </v>
      </c>
      <c r="AG173" s="534">
        <f t="shared" si="98"/>
        <v>0</v>
      </c>
      <c r="AH173" s="42" t="str">
        <f t="shared" si="99"/>
        <v xml:space="preserve"> </v>
      </c>
      <c r="AI173" s="57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575"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100"/>
        <v xml:space="preserve"> </v>
      </c>
      <c r="AL173" s="575"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101"/>
        <v xml:space="preserve"> </v>
      </c>
      <c r="AN173" s="20" t="str">
        <f t="shared" si="102"/>
        <v xml:space="preserve"> </v>
      </c>
      <c r="AO173" s="66"/>
      <c r="AP173" s="440"/>
      <c r="AQ173" s="440"/>
      <c r="AR173" s="440"/>
      <c r="AS173" s="440"/>
      <c r="AT173" s="440"/>
      <c r="AU173" s="440"/>
      <c r="AV173" s="440"/>
      <c r="AW173" s="415"/>
      <c r="AX173" s="349"/>
      <c r="AY173" s="66"/>
      <c r="AZ173" s="66"/>
    </row>
    <row r="174" spans="2:52" ht="57.75" customHeight="1">
      <c r="B174" s="431" t="str">
        <f t="shared" si="81"/>
        <v>-</v>
      </c>
      <c r="C174" s="17"/>
      <c r="D174" s="22"/>
      <c r="E174" s="21"/>
      <c r="F174" s="112"/>
      <c r="G174" s="111"/>
      <c r="H174" s="21"/>
      <c r="I174" s="17"/>
      <c r="J174" s="340">
        <f t="shared" si="82"/>
        <v>0</v>
      </c>
      <c r="K174" s="17"/>
      <c r="L174" s="340">
        <f t="shared" si="83"/>
        <v>0</v>
      </c>
      <c r="M174" s="17"/>
      <c r="N174" s="340">
        <f t="shared" si="84"/>
        <v>0</v>
      </c>
      <c r="O174" s="17"/>
      <c r="P174" s="340">
        <f t="shared" si="85"/>
        <v>0</v>
      </c>
      <c r="Q174" s="17"/>
      <c r="R174" s="340">
        <f t="shared" si="86"/>
        <v>0</v>
      </c>
      <c r="S174" s="17"/>
      <c r="T174" s="340">
        <f t="shared" si="87"/>
        <v>0</v>
      </c>
      <c r="U174" s="17"/>
      <c r="V174" s="340">
        <f t="shared" si="88"/>
        <v>0</v>
      </c>
      <c r="W174" s="18" t="str">
        <f t="shared" si="89"/>
        <v xml:space="preserve"> </v>
      </c>
      <c r="X174" s="18" t="str">
        <f t="shared" si="90"/>
        <v xml:space="preserve"> </v>
      </c>
      <c r="Y174" s="18" t="str">
        <f t="shared" si="91"/>
        <v/>
      </c>
      <c r="Z174" s="21"/>
      <c r="AA174" s="18" t="str">
        <f t="shared" si="92"/>
        <v/>
      </c>
      <c r="AB174" s="18" t="str">
        <f t="shared" si="93"/>
        <v xml:space="preserve"> </v>
      </c>
      <c r="AC174" s="18" t="str">
        <f t="shared" si="94"/>
        <v/>
      </c>
      <c r="AD174" s="18" t="str">
        <f t="shared" si="95"/>
        <v xml:space="preserve"> </v>
      </c>
      <c r="AE174" s="109" t="str">
        <f t="shared" si="96"/>
        <v xml:space="preserve"> </v>
      </c>
      <c r="AF174" s="18" t="str">
        <f t="shared" si="97"/>
        <v xml:space="preserve"> </v>
      </c>
      <c r="AG174" s="534">
        <f t="shared" si="98"/>
        <v>0</v>
      </c>
      <c r="AH174" s="42" t="str">
        <f t="shared" si="99"/>
        <v xml:space="preserve"> </v>
      </c>
      <c r="AI174" s="57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575"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100"/>
        <v xml:space="preserve"> </v>
      </c>
      <c r="AL174" s="575"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101"/>
        <v xml:space="preserve"> </v>
      </c>
      <c r="AN174" s="20" t="str">
        <f t="shared" si="102"/>
        <v xml:space="preserve"> </v>
      </c>
      <c r="AO174" s="66"/>
      <c r="AP174" s="440"/>
      <c r="AQ174" s="440"/>
      <c r="AR174" s="440"/>
      <c r="AS174" s="440"/>
      <c r="AT174" s="440"/>
      <c r="AU174" s="440"/>
      <c r="AV174" s="440"/>
      <c r="AW174" s="415"/>
      <c r="AX174" s="349"/>
      <c r="AY174" s="66"/>
      <c r="AZ174" s="66"/>
    </row>
    <row r="175" spans="2:52" ht="57.75" customHeight="1">
      <c r="B175" s="431" t="str">
        <f t="shared" si="81"/>
        <v>-</v>
      </c>
      <c r="C175" s="17"/>
      <c r="D175" s="22"/>
      <c r="E175" s="21"/>
      <c r="F175" s="112"/>
      <c r="G175" s="111"/>
      <c r="H175" s="21"/>
      <c r="I175" s="17"/>
      <c r="J175" s="340">
        <f t="shared" si="82"/>
        <v>0</v>
      </c>
      <c r="K175" s="17"/>
      <c r="L175" s="340">
        <f t="shared" si="83"/>
        <v>0</v>
      </c>
      <c r="M175" s="17"/>
      <c r="N175" s="340">
        <f t="shared" si="84"/>
        <v>0</v>
      </c>
      <c r="O175" s="17"/>
      <c r="P175" s="340">
        <f t="shared" si="85"/>
        <v>0</v>
      </c>
      <c r="Q175" s="17"/>
      <c r="R175" s="340">
        <f t="shared" si="86"/>
        <v>0</v>
      </c>
      <c r="S175" s="17"/>
      <c r="T175" s="340">
        <f t="shared" si="87"/>
        <v>0</v>
      </c>
      <c r="U175" s="17"/>
      <c r="V175" s="340">
        <f t="shared" si="88"/>
        <v>0</v>
      </c>
      <c r="W175" s="18" t="str">
        <f t="shared" si="89"/>
        <v xml:space="preserve"> </v>
      </c>
      <c r="X175" s="18" t="str">
        <f t="shared" si="90"/>
        <v xml:space="preserve"> </v>
      </c>
      <c r="Y175" s="18" t="str">
        <f t="shared" si="91"/>
        <v/>
      </c>
      <c r="Z175" s="21"/>
      <c r="AA175" s="18" t="str">
        <f t="shared" si="92"/>
        <v/>
      </c>
      <c r="AB175" s="18" t="str">
        <f t="shared" si="93"/>
        <v xml:space="preserve"> </v>
      </c>
      <c r="AC175" s="18" t="str">
        <f t="shared" si="94"/>
        <v/>
      </c>
      <c r="AD175" s="18" t="str">
        <f t="shared" si="95"/>
        <v xml:space="preserve"> </v>
      </c>
      <c r="AE175" s="109" t="str">
        <f t="shared" si="96"/>
        <v xml:space="preserve"> </v>
      </c>
      <c r="AF175" s="18" t="str">
        <f t="shared" si="97"/>
        <v xml:space="preserve"> </v>
      </c>
      <c r="AG175" s="534">
        <f t="shared" si="98"/>
        <v>0</v>
      </c>
      <c r="AH175" s="42" t="str">
        <f t="shared" si="99"/>
        <v xml:space="preserve"> </v>
      </c>
      <c r="AI175" s="57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575"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100"/>
        <v xml:space="preserve"> </v>
      </c>
      <c r="AL175" s="575"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101"/>
        <v xml:space="preserve"> </v>
      </c>
      <c r="AN175" s="20" t="str">
        <f t="shared" si="102"/>
        <v xml:space="preserve"> </v>
      </c>
      <c r="AO175" s="66"/>
      <c r="AP175" s="440"/>
      <c r="AQ175" s="440"/>
      <c r="AR175" s="440"/>
      <c r="AS175" s="440"/>
      <c r="AT175" s="440"/>
      <c r="AU175" s="440"/>
      <c r="AV175" s="440"/>
      <c r="AW175" s="415"/>
      <c r="AX175" s="349"/>
      <c r="AY175" s="66"/>
      <c r="AZ175" s="66"/>
    </row>
    <row r="176" spans="2:52" ht="57.75" customHeight="1">
      <c r="B176" s="431" t="str">
        <f t="shared" si="81"/>
        <v>-</v>
      </c>
      <c r="C176" s="17"/>
      <c r="D176" s="22"/>
      <c r="E176" s="21"/>
      <c r="F176" s="112"/>
      <c r="G176" s="111"/>
      <c r="H176" s="21"/>
      <c r="I176" s="17"/>
      <c r="J176" s="340">
        <f t="shared" si="82"/>
        <v>0</v>
      </c>
      <c r="K176" s="17"/>
      <c r="L176" s="340">
        <f t="shared" si="83"/>
        <v>0</v>
      </c>
      <c r="M176" s="17"/>
      <c r="N176" s="340">
        <f t="shared" si="84"/>
        <v>0</v>
      </c>
      <c r="O176" s="17"/>
      <c r="P176" s="340">
        <f t="shared" si="85"/>
        <v>0</v>
      </c>
      <c r="Q176" s="17"/>
      <c r="R176" s="340">
        <f t="shared" si="86"/>
        <v>0</v>
      </c>
      <c r="S176" s="17"/>
      <c r="T176" s="340">
        <f t="shared" si="87"/>
        <v>0</v>
      </c>
      <c r="U176" s="17"/>
      <c r="V176" s="340">
        <f t="shared" si="88"/>
        <v>0</v>
      </c>
      <c r="W176" s="18" t="str">
        <f t="shared" si="89"/>
        <v xml:space="preserve"> </v>
      </c>
      <c r="X176" s="18" t="str">
        <f t="shared" si="90"/>
        <v xml:space="preserve"> </v>
      </c>
      <c r="Y176" s="18" t="str">
        <f t="shared" si="91"/>
        <v/>
      </c>
      <c r="Z176" s="21"/>
      <c r="AA176" s="18" t="str">
        <f t="shared" si="92"/>
        <v/>
      </c>
      <c r="AB176" s="18" t="str">
        <f t="shared" si="93"/>
        <v xml:space="preserve"> </v>
      </c>
      <c r="AC176" s="18" t="str">
        <f t="shared" si="94"/>
        <v/>
      </c>
      <c r="AD176" s="18" t="str">
        <f t="shared" si="95"/>
        <v xml:space="preserve"> </v>
      </c>
      <c r="AE176" s="109" t="str">
        <f t="shared" si="96"/>
        <v xml:space="preserve"> </v>
      </c>
      <c r="AF176" s="18" t="str">
        <f t="shared" si="97"/>
        <v xml:space="preserve"> </v>
      </c>
      <c r="AG176" s="534">
        <f t="shared" si="98"/>
        <v>0</v>
      </c>
      <c r="AH176" s="42" t="str">
        <f t="shared" si="99"/>
        <v xml:space="preserve"> </v>
      </c>
      <c r="AI176" s="57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575"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100"/>
        <v xml:space="preserve"> </v>
      </c>
      <c r="AL176" s="575"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101"/>
        <v xml:space="preserve"> </v>
      </c>
      <c r="AN176" s="20" t="str">
        <f t="shared" si="102"/>
        <v xml:space="preserve"> </v>
      </c>
      <c r="AO176" s="66"/>
      <c r="AP176" s="440"/>
      <c r="AQ176" s="440"/>
      <c r="AR176" s="440"/>
      <c r="AS176" s="440"/>
      <c r="AT176" s="440"/>
      <c r="AU176" s="440"/>
      <c r="AV176" s="440"/>
      <c r="AW176" s="415"/>
      <c r="AX176" s="349"/>
      <c r="AY176" s="66"/>
      <c r="AZ176" s="66"/>
    </row>
    <row r="177" spans="2:52" ht="57.75" customHeight="1">
      <c r="B177" s="431" t="str">
        <f t="shared" si="81"/>
        <v>-</v>
      </c>
      <c r="C177" s="17"/>
      <c r="D177" s="22"/>
      <c r="E177" s="21"/>
      <c r="F177" s="112"/>
      <c r="G177" s="111"/>
      <c r="H177" s="21"/>
      <c r="I177" s="17"/>
      <c r="J177" s="340">
        <f t="shared" si="82"/>
        <v>0</v>
      </c>
      <c r="K177" s="17"/>
      <c r="L177" s="340">
        <f t="shared" si="83"/>
        <v>0</v>
      </c>
      <c r="M177" s="17"/>
      <c r="N177" s="340">
        <f t="shared" si="84"/>
        <v>0</v>
      </c>
      <c r="O177" s="17"/>
      <c r="P177" s="340">
        <f t="shared" si="85"/>
        <v>0</v>
      </c>
      <c r="Q177" s="17"/>
      <c r="R177" s="340">
        <f t="shared" si="86"/>
        <v>0</v>
      </c>
      <c r="S177" s="17"/>
      <c r="T177" s="340">
        <f t="shared" si="87"/>
        <v>0</v>
      </c>
      <c r="U177" s="17"/>
      <c r="V177" s="340">
        <f t="shared" si="88"/>
        <v>0</v>
      </c>
      <c r="W177" s="18" t="str">
        <f t="shared" si="89"/>
        <v xml:space="preserve"> </v>
      </c>
      <c r="X177" s="18" t="str">
        <f t="shared" si="90"/>
        <v xml:space="preserve"> </v>
      </c>
      <c r="Y177" s="18" t="str">
        <f t="shared" si="91"/>
        <v/>
      </c>
      <c r="Z177" s="21"/>
      <c r="AA177" s="18" t="str">
        <f t="shared" si="92"/>
        <v/>
      </c>
      <c r="AB177" s="18" t="str">
        <f t="shared" si="93"/>
        <v xml:space="preserve"> </v>
      </c>
      <c r="AC177" s="18" t="str">
        <f t="shared" si="94"/>
        <v/>
      </c>
      <c r="AD177" s="18" t="str">
        <f t="shared" si="95"/>
        <v xml:space="preserve"> </v>
      </c>
      <c r="AE177" s="109" t="str">
        <f t="shared" si="96"/>
        <v xml:space="preserve"> </v>
      </c>
      <c r="AF177" s="18" t="str">
        <f t="shared" si="97"/>
        <v xml:space="preserve"> </v>
      </c>
      <c r="AG177" s="534">
        <f t="shared" si="98"/>
        <v>0</v>
      </c>
      <c r="AH177" s="42" t="str">
        <f t="shared" si="99"/>
        <v xml:space="preserve"> </v>
      </c>
      <c r="AI177" s="57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575"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100"/>
        <v xml:space="preserve"> </v>
      </c>
      <c r="AL177" s="575"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101"/>
        <v xml:space="preserve"> </v>
      </c>
      <c r="AN177" s="20" t="str">
        <f t="shared" si="102"/>
        <v xml:space="preserve"> </v>
      </c>
      <c r="AO177" s="66"/>
      <c r="AP177" s="440"/>
      <c r="AQ177" s="440"/>
      <c r="AR177" s="440"/>
      <c r="AS177" s="440"/>
      <c r="AT177" s="440"/>
      <c r="AU177" s="440"/>
      <c r="AV177" s="440"/>
      <c r="AW177" s="415"/>
      <c r="AX177" s="349"/>
      <c r="AY177" s="66"/>
      <c r="AZ177" s="66"/>
    </row>
    <row r="178" spans="2:52" ht="57.75" customHeight="1">
      <c r="B178" s="431" t="str">
        <f t="shared" si="81"/>
        <v>-</v>
      </c>
      <c r="C178" s="17"/>
      <c r="D178" s="22"/>
      <c r="E178" s="21"/>
      <c r="F178" s="112"/>
      <c r="G178" s="111"/>
      <c r="H178" s="21"/>
      <c r="I178" s="17"/>
      <c r="J178" s="340">
        <f t="shared" si="82"/>
        <v>0</v>
      </c>
      <c r="K178" s="17"/>
      <c r="L178" s="340">
        <f t="shared" si="83"/>
        <v>0</v>
      </c>
      <c r="M178" s="17"/>
      <c r="N178" s="340">
        <f t="shared" si="84"/>
        <v>0</v>
      </c>
      <c r="O178" s="17"/>
      <c r="P178" s="340">
        <f t="shared" si="85"/>
        <v>0</v>
      </c>
      <c r="Q178" s="17"/>
      <c r="R178" s="340">
        <f t="shared" si="86"/>
        <v>0</v>
      </c>
      <c r="S178" s="17"/>
      <c r="T178" s="340">
        <f t="shared" si="87"/>
        <v>0</v>
      </c>
      <c r="U178" s="17"/>
      <c r="V178" s="340">
        <f t="shared" si="88"/>
        <v>0</v>
      </c>
      <c r="W178" s="18" t="str">
        <f t="shared" si="89"/>
        <v xml:space="preserve"> </v>
      </c>
      <c r="X178" s="18" t="str">
        <f t="shared" si="90"/>
        <v xml:space="preserve"> </v>
      </c>
      <c r="Y178" s="18" t="str">
        <f t="shared" si="91"/>
        <v/>
      </c>
      <c r="Z178" s="21"/>
      <c r="AA178" s="18" t="str">
        <f t="shared" si="92"/>
        <v/>
      </c>
      <c r="AB178" s="18" t="str">
        <f t="shared" si="93"/>
        <v xml:space="preserve"> </v>
      </c>
      <c r="AC178" s="18" t="str">
        <f t="shared" si="94"/>
        <v/>
      </c>
      <c r="AD178" s="18" t="str">
        <f t="shared" si="95"/>
        <v xml:space="preserve"> </v>
      </c>
      <c r="AE178" s="109" t="str">
        <f t="shared" si="96"/>
        <v xml:space="preserve"> </v>
      </c>
      <c r="AF178" s="18" t="str">
        <f t="shared" si="97"/>
        <v xml:space="preserve"> </v>
      </c>
      <c r="AG178" s="534">
        <f t="shared" si="98"/>
        <v>0</v>
      </c>
      <c r="AH178" s="42" t="str">
        <f t="shared" si="99"/>
        <v xml:space="preserve"> </v>
      </c>
      <c r="AI178" s="57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575"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100"/>
        <v xml:space="preserve"> </v>
      </c>
      <c r="AL178" s="575"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101"/>
        <v xml:space="preserve"> </v>
      </c>
      <c r="AN178" s="20" t="str">
        <f t="shared" si="102"/>
        <v xml:space="preserve"> </v>
      </c>
      <c r="AO178" s="66"/>
      <c r="AP178" s="440"/>
      <c r="AQ178" s="440"/>
      <c r="AR178" s="440"/>
      <c r="AS178" s="440"/>
      <c r="AT178" s="440"/>
      <c r="AU178" s="440"/>
      <c r="AV178" s="440"/>
      <c r="AW178" s="415"/>
      <c r="AX178" s="349"/>
      <c r="AY178" s="66"/>
      <c r="AZ178" s="66"/>
    </row>
    <row r="179" spans="2:52" ht="57.75" customHeight="1">
      <c r="B179" s="431" t="str">
        <f t="shared" si="81"/>
        <v>-</v>
      </c>
      <c r="C179" s="17"/>
      <c r="D179" s="22"/>
      <c r="E179" s="21"/>
      <c r="F179" s="112"/>
      <c r="G179" s="111"/>
      <c r="H179" s="21"/>
      <c r="I179" s="17"/>
      <c r="J179" s="340">
        <f t="shared" si="82"/>
        <v>0</v>
      </c>
      <c r="K179" s="17"/>
      <c r="L179" s="340">
        <f t="shared" si="83"/>
        <v>0</v>
      </c>
      <c r="M179" s="17"/>
      <c r="N179" s="340">
        <f t="shared" si="84"/>
        <v>0</v>
      </c>
      <c r="O179" s="17"/>
      <c r="P179" s="340">
        <f t="shared" si="85"/>
        <v>0</v>
      </c>
      <c r="Q179" s="17"/>
      <c r="R179" s="340">
        <f t="shared" si="86"/>
        <v>0</v>
      </c>
      <c r="S179" s="17"/>
      <c r="T179" s="340">
        <f t="shared" si="87"/>
        <v>0</v>
      </c>
      <c r="U179" s="17"/>
      <c r="V179" s="340">
        <f t="shared" si="88"/>
        <v>0</v>
      </c>
      <c r="W179" s="18" t="str">
        <f t="shared" si="89"/>
        <v xml:space="preserve"> </v>
      </c>
      <c r="X179" s="18" t="str">
        <f t="shared" si="90"/>
        <v xml:space="preserve"> </v>
      </c>
      <c r="Y179" s="18" t="str">
        <f t="shared" si="91"/>
        <v/>
      </c>
      <c r="Z179" s="21"/>
      <c r="AA179" s="18" t="str">
        <f t="shared" si="92"/>
        <v/>
      </c>
      <c r="AB179" s="18" t="str">
        <f t="shared" si="93"/>
        <v xml:space="preserve"> </v>
      </c>
      <c r="AC179" s="18" t="str">
        <f t="shared" si="94"/>
        <v/>
      </c>
      <c r="AD179" s="18" t="str">
        <f t="shared" si="95"/>
        <v xml:space="preserve"> </v>
      </c>
      <c r="AE179" s="109" t="str">
        <f t="shared" si="96"/>
        <v xml:space="preserve"> </v>
      </c>
      <c r="AF179" s="18" t="str">
        <f t="shared" si="97"/>
        <v xml:space="preserve"> </v>
      </c>
      <c r="AG179" s="534">
        <f t="shared" si="98"/>
        <v>0</v>
      </c>
      <c r="AH179" s="42" t="str">
        <f t="shared" si="99"/>
        <v xml:space="preserve"> </v>
      </c>
      <c r="AI179" s="57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575"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100"/>
        <v xml:space="preserve"> </v>
      </c>
      <c r="AL179" s="575"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101"/>
        <v xml:space="preserve"> </v>
      </c>
      <c r="AN179" s="20" t="str">
        <f t="shared" si="102"/>
        <v xml:space="preserve"> </v>
      </c>
      <c r="AO179" s="66"/>
      <c r="AP179" s="440"/>
      <c r="AQ179" s="440"/>
      <c r="AR179" s="440"/>
      <c r="AS179" s="440"/>
      <c r="AT179" s="440"/>
      <c r="AU179" s="440"/>
      <c r="AV179" s="440"/>
      <c r="AW179" s="415"/>
      <c r="AX179" s="349"/>
      <c r="AY179" s="66"/>
      <c r="AZ179" s="66"/>
    </row>
    <row r="180" spans="2:52" ht="57.75" customHeight="1">
      <c r="B180" s="431" t="str">
        <f t="shared" si="81"/>
        <v>-</v>
      </c>
      <c r="C180" s="17"/>
      <c r="D180" s="22"/>
      <c r="E180" s="21"/>
      <c r="F180" s="112"/>
      <c r="G180" s="111"/>
      <c r="H180" s="21"/>
      <c r="I180" s="17"/>
      <c r="J180" s="340">
        <f t="shared" si="82"/>
        <v>0</v>
      </c>
      <c r="K180" s="17"/>
      <c r="L180" s="340">
        <f t="shared" si="83"/>
        <v>0</v>
      </c>
      <c r="M180" s="17"/>
      <c r="N180" s="340">
        <f t="shared" si="84"/>
        <v>0</v>
      </c>
      <c r="O180" s="17"/>
      <c r="P180" s="340">
        <f t="shared" si="85"/>
        <v>0</v>
      </c>
      <c r="Q180" s="17"/>
      <c r="R180" s="340">
        <f t="shared" si="86"/>
        <v>0</v>
      </c>
      <c r="S180" s="17"/>
      <c r="T180" s="340">
        <f t="shared" si="87"/>
        <v>0</v>
      </c>
      <c r="U180" s="17"/>
      <c r="V180" s="340">
        <f t="shared" si="88"/>
        <v>0</v>
      </c>
      <c r="W180" s="18" t="str">
        <f t="shared" si="89"/>
        <v xml:space="preserve"> </v>
      </c>
      <c r="X180" s="18" t="str">
        <f t="shared" si="90"/>
        <v xml:space="preserve"> </v>
      </c>
      <c r="Y180" s="18" t="str">
        <f t="shared" si="91"/>
        <v/>
      </c>
      <c r="Z180" s="21"/>
      <c r="AA180" s="18" t="str">
        <f t="shared" si="92"/>
        <v/>
      </c>
      <c r="AB180" s="18" t="str">
        <f t="shared" si="93"/>
        <v xml:space="preserve"> </v>
      </c>
      <c r="AC180" s="18" t="str">
        <f t="shared" si="94"/>
        <v/>
      </c>
      <c r="AD180" s="18" t="str">
        <f t="shared" si="95"/>
        <v xml:space="preserve"> </v>
      </c>
      <c r="AE180" s="109" t="str">
        <f t="shared" si="96"/>
        <v xml:space="preserve"> </v>
      </c>
      <c r="AF180" s="18" t="str">
        <f t="shared" si="97"/>
        <v xml:space="preserve"> </v>
      </c>
      <c r="AG180" s="534">
        <f t="shared" si="98"/>
        <v>0</v>
      </c>
      <c r="AH180" s="42" t="str">
        <f t="shared" si="99"/>
        <v xml:space="preserve"> </v>
      </c>
      <c r="AI180" s="57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575"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100"/>
        <v xml:space="preserve"> </v>
      </c>
      <c r="AL180" s="575"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101"/>
        <v xml:space="preserve"> </v>
      </c>
      <c r="AN180" s="20" t="str">
        <f t="shared" si="102"/>
        <v xml:space="preserve"> </v>
      </c>
      <c r="AO180" s="66"/>
      <c r="AP180" s="440"/>
      <c r="AQ180" s="440"/>
      <c r="AR180" s="440"/>
      <c r="AS180" s="440"/>
      <c r="AT180" s="440"/>
      <c r="AU180" s="440"/>
      <c r="AV180" s="440"/>
      <c r="AW180" s="415"/>
      <c r="AX180" s="349"/>
      <c r="AY180" s="66"/>
      <c r="AZ180" s="66"/>
    </row>
    <row r="181" spans="2:52" ht="57.75" customHeight="1">
      <c r="B181" s="431" t="str">
        <f t="shared" si="81"/>
        <v>-</v>
      </c>
      <c r="C181" s="17"/>
      <c r="D181" s="22"/>
      <c r="E181" s="21"/>
      <c r="F181" s="112"/>
      <c r="G181" s="111"/>
      <c r="H181" s="21"/>
      <c r="I181" s="17"/>
      <c r="J181" s="340">
        <f t="shared" si="82"/>
        <v>0</v>
      </c>
      <c r="K181" s="17"/>
      <c r="L181" s="340">
        <f t="shared" si="83"/>
        <v>0</v>
      </c>
      <c r="M181" s="17"/>
      <c r="N181" s="340">
        <f t="shared" si="84"/>
        <v>0</v>
      </c>
      <c r="O181" s="17"/>
      <c r="P181" s="340">
        <f t="shared" si="85"/>
        <v>0</v>
      </c>
      <c r="Q181" s="17"/>
      <c r="R181" s="340">
        <f t="shared" si="86"/>
        <v>0</v>
      </c>
      <c r="S181" s="17"/>
      <c r="T181" s="340">
        <f t="shared" si="87"/>
        <v>0</v>
      </c>
      <c r="U181" s="17"/>
      <c r="V181" s="340">
        <f t="shared" si="88"/>
        <v>0</v>
      </c>
      <c r="W181" s="18" t="str">
        <f t="shared" si="89"/>
        <v xml:space="preserve"> </v>
      </c>
      <c r="X181" s="18" t="str">
        <f t="shared" si="90"/>
        <v xml:space="preserve"> </v>
      </c>
      <c r="Y181" s="18" t="str">
        <f t="shared" si="91"/>
        <v/>
      </c>
      <c r="Z181" s="21"/>
      <c r="AA181" s="18" t="str">
        <f t="shared" si="92"/>
        <v/>
      </c>
      <c r="AB181" s="18" t="str">
        <f t="shared" si="93"/>
        <v xml:space="preserve"> </v>
      </c>
      <c r="AC181" s="18" t="str">
        <f t="shared" si="94"/>
        <v/>
      </c>
      <c r="AD181" s="18" t="str">
        <f t="shared" si="95"/>
        <v xml:space="preserve"> </v>
      </c>
      <c r="AE181" s="109" t="str">
        <f t="shared" si="96"/>
        <v xml:space="preserve"> </v>
      </c>
      <c r="AF181" s="18" t="str">
        <f t="shared" si="97"/>
        <v xml:space="preserve"> </v>
      </c>
      <c r="AG181" s="534">
        <f t="shared" si="98"/>
        <v>0</v>
      </c>
      <c r="AH181" s="42" t="str">
        <f t="shared" si="99"/>
        <v xml:space="preserve"> </v>
      </c>
      <c r="AI181" s="57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575"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100"/>
        <v xml:space="preserve"> </v>
      </c>
      <c r="AL181" s="575"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101"/>
        <v xml:space="preserve"> </v>
      </c>
      <c r="AN181" s="20" t="str">
        <f t="shared" si="102"/>
        <v xml:space="preserve"> </v>
      </c>
      <c r="AO181" s="66"/>
      <c r="AP181" s="440"/>
      <c r="AQ181" s="440"/>
      <c r="AR181" s="440"/>
      <c r="AS181" s="440"/>
      <c r="AT181" s="440"/>
      <c r="AU181" s="440"/>
      <c r="AV181" s="440"/>
      <c r="AW181" s="415"/>
      <c r="AX181" s="349"/>
      <c r="AY181" s="66"/>
      <c r="AZ181" s="66"/>
    </row>
    <row r="182" spans="2:52" ht="57.75" customHeight="1">
      <c r="B182" s="431" t="str">
        <f t="shared" si="81"/>
        <v>-</v>
      </c>
      <c r="C182" s="17"/>
      <c r="D182" s="22"/>
      <c r="E182" s="21"/>
      <c r="F182" s="112"/>
      <c r="G182" s="111"/>
      <c r="H182" s="21"/>
      <c r="I182" s="17"/>
      <c r="J182" s="340">
        <f t="shared" si="82"/>
        <v>0</v>
      </c>
      <c r="K182" s="17"/>
      <c r="L182" s="340">
        <f t="shared" si="83"/>
        <v>0</v>
      </c>
      <c r="M182" s="17"/>
      <c r="N182" s="340">
        <f t="shared" si="84"/>
        <v>0</v>
      </c>
      <c r="O182" s="17"/>
      <c r="P182" s="340">
        <f t="shared" si="85"/>
        <v>0</v>
      </c>
      <c r="Q182" s="17"/>
      <c r="R182" s="340">
        <f t="shared" si="86"/>
        <v>0</v>
      </c>
      <c r="S182" s="17"/>
      <c r="T182" s="340">
        <f t="shared" si="87"/>
        <v>0</v>
      </c>
      <c r="U182" s="17"/>
      <c r="V182" s="340">
        <f t="shared" si="88"/>
        <v>0</v>
      </c>
      <c r="W182" s="18" t="str">
        <f t="shared" si="89"/>
        <v xml:space="preserve"> </v>
      </c>
      <c r="X182" s="18" t="str">
        <f t="shared" si="90"/>
        <v xml:space="preserve"> </v>
      </c>
      <c r="Y182" s="18" t="str">
        <f t="shared" si="91"/>
        <v/>
      </c>
      <c r="Z182" s="21"/>
      <c r="AA182" s="18" t="str">
        <f t="shared" si="92"/>
        <v/>
      </c>
      <c r="AB182" s="18" t="str">
        <f t="shared" si="93"/>
        <v xml:space="preserve"> </v>
      </c>
      <c r="AC182" s="18" t="str">
        <f t="shared" si="94"/>
        <v/>
      </c>
      <c r="AD182" s="18" t="str">
        <f t="shared" si="95"/>
        <v xml:space="preserve"> </v>
      </c>
      <c r="AE182" s="109" t="str">
        <f t="shared" si="96"/>
        <v xml:space="preserve"> </v>
      </c>
      <c r="AF182" s="18" t="str">
        <f t="shared" si="97"/>
        <v xml:space="preserve"> </v>
      </c>
      <c r="AG182" s="534">
        <f t="shared" si="98"/>
        <v>0</v>
      </c>
      <c r="AH182" s="42" t="str">
        <f t="shared" si="99"/>
        <v xml:space="preserve"> </v>
      </c>
      <c r="AI182" s="57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575"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100"/>
        <v xml:space="preserve"> </v>
      </c>
      <c r="AL182" s="575"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101"/>
        <v xml:space="preserve"> </v>
      </c>
      <c r="AN182" s="20" t="str">
        <f t="shared" si="102"/>
        <v xml:space="preserve"> </v>
      </c>
      <c r="AO182" s="66"/>
      <c r="AP182" s="440"/>
      <c r="AQ182" s="440"/>
      <c r="AR182" s="440"/>
      <c r="AS182" s="440"/>
      <c r="AT182" s="440"/>
      <c r="AU182" s="440"/>
      <c r="AV182" s="440"/>
      <c r="AW182" s="415"/>
      <c r="AX182" s="349"/>
      <c r="AY182" s="66"/>
      <c r="AZ182" s="66"/>
    </row>
    <row r="183" spans="2:52" ht="57.75" customHeight="1">
      <c r="B183" s="431" t="str">
        <f t="shared" si="81"/>
        <v>-</v>
      </c>
      <c r="C183" s="17"/>
      <c r="D183" s="22"/>
      <c r="E183" s="21"/>
      <c r="F183" s="112"/>
      <c r="G183" s="111"/>
      <c r="H183" s="21"/>
      <c r="I183" s="17"/>
      <c r="J183" s="340">
        <f t="shared" si="82"/>
        <v>0</v>
      </c>
      <c r="K183" s="17"/>
      <c r="L183" s="340">
        <f t="shared" si="83"/>
        <v>0</v>
      </c>
      <c r="M183" s="17"/>
      <c r="N183" s="340">
        <f t="shared" si="84"/>
        <v>0</v>
      </c>
      <c r="O183" s="17"/>
      <c r="P183" s="340">
        <f t="shared" si="85"/>
        <v>0</v>
      </c>
      <c r="Q183" s="17"/>
      <c r="R183" s="340">
        <f t="shared" si="86"/>
        <v>0</v>
      </c>
      <c r="S183" s="17"/>
      <c r="T183" s="340">
        <f t="shared" si="87"/>
        <v>0</v>
      </c>
      <c r="U183" s="17"/>
      <c r="V183" s="340">
        <f t="shared" si="88"/>
        <v>0</v>
      </c>
      <c r="W183" s="18" t="str">
        <f t="shared" si="89"/>
        <v xml:space="preserve"> </v>
      </c>
      <c r="X183" s="18" t="str">
        <f t="shared" si="90"/>
        <v xml:space="preserve"> </v>
      </c>
      <c r="Y183" s="18" t="str">
        <f t="shared" si="91"/>
        <v/>
      </c>
      <c r="Z183" s="21"/>
      <c r="AA183" s="18" t="str">
        <f t="shared" si="92"/>
        <v/>
      </c>
      <c r="AB183" s="18" t="str">
        <f t="shared" si="93"/>
        <v xml:space="preserve"> </v>
      </c>
      <c r="AC183" s="18" t="str">
        <f t="shared" si="94"/>
        <v/>
      </c>
      <c r="AD183" s="18" t="str">
        <f t="shared" si="95"/>
        <v xml:space="preserve"> </v>
      </c>
      <c r="AE183" s="109" t="str">
        <f t="shared" si="96"/>
        <v xml:space="preserve"> </v>
      </c>
      <c r="AF183" s="18" t="str">
        <f t="shared" si="97"/>
        <v xml:space="preserve"> </v>
      </c>
      <c r="AG183" s="534">
        <f t="shared" si="98"/>
        <v>0</v>
      </c>
      <c r="AH183" s="42" t="str">
        <f t="shared" si="99"/>
        <v xml:space="preserve"> </v>
      </c>
      <c r="AI183" s="57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575"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100"/>
        <v xml:space="preserve"> </v>
      </c>
      <c r="AL183" s="575"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101"/>
        <v xml:space="preserve"> </v>
      </c>
      <c r="AN183" s="20" t="str">
        <f t="shared" si="102"/>
        <v xml:space="preserve"> </v>
      </c>
      <c r="AO183" s="66"/>
      <c r="AP183" s="440"/>
      <c r="AQ183" s="440"/>
      <c r="AR183" s="440"/>
      <c r="AS183" s="440"/>
      <c r="AT183" s="440"/>
      <c r="AU183" s="440"/>
      <c r="AV183" s="440"/>
      <c r="AW183" s="415"/>
      <c r="AX183" s="349"/>
      <c r="AY183" s="66"/>
      <c r="AZ183" s="66"/>
    </row>
    <row r="184" spans="2:52" ht="57.75" customHeight="1">
      <c r="B184" s="431" t="str">
        <f t="shared" si="81"/>
        <v>-</v>
      </c>
      <c r="C184" s="17"/>
      <c r="D184" s="22"/>
      <c r="E184" s="21"/>
      <c r="F184" s="112"/>
      <c r="G184" s="111"/>
      <c r="H184" s="21"/>
      <c r="I184" s="17"/>
      <c r="J184" s="340">
        <f t="shared" si="82"/>
        <v>0</v>
      </c>
      <c r="K184" s="17"/>
      <c r="L184" s="340">
        <f t="shared" si="83"/>
        <v>0</v>
      </c>
      <c r="M184" s="17"/>
      <c r="N184" s="340">
        <f t="shared" si="84"/>
        <v>0</v>
      </c>
      <c r="O184" s="17"/>
      <c r="P184" s="340">
        <f t="shared" si="85"/>
        <v>0</v>
      </c>
      <c r="Q184" s="17"/>
      <c r="R184" s="340">
        <f t="shared" si="86"/>
        <v>0</v>
      </c>
      <c r="S184" s="17"/>
      <c r="T184" s="340">
        <f t="shared" si="87"/>
        <v>0</v>
      </c>
      <c r="U184" s="17"/>
      <c r="V184" s="340">
        <f t="shared" si="88"/>
        <v>0</v>
      </c>
      <c r="W184" s="18" t="str">
        <f t="shared" si="89"/>
        <v xml:space="preserve"> </v>
      </c>
      <c r="X184" s="18" t="str">
        <f t="shared" si="90"/>
        <v xml:space="preserve"> </v>
      </c>
      <c r="Y184" s="18" t="str">
        <f t="shared" si="91"/>
        <v/>
      </c>
      <c r="Z184" s="21"/>
      <c r="AA184" s="18" t="str">
        <f t="shared" si="92"/>
        <v/>
      </c>
      <c r="AB184" s="18" t="str">
        <f t="shared" si="93"/>
        <v xml:space="preserve"> </v>
      </c>
      <c r="AC184" s="18" t="str">
        <f t="shared" si="94"/>
        <v/>
      </c>
      <c r="AD184" s="18" t="str">
        <f t="shared" si="95"/>
        <v xml:space="preserve"> </v>
      </c>
      <c r="AE184" s="109" t="str">
        <f t="shared" si="96"/>
        <v xml:space="preserve"> </v>
      </c>
      <c r="AF184" s="18" t="str">
        <f t="shared" si="97"/>
        <v xml:space="preserve"> </v>
      </c>
      <c r="AG184" s="534">
        <f t="shared" si="98"/>
        <v>0</v>
      </c>
      <c r="AH184" s="42" t="str">
        <f t="shared" si="99"/>
        <v xml:space="preserve"> </v>
      </c>
      <c r="AI184" s="57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575"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100"/>
        <v xml:space="preserve"> </v>
      </c>
      <c r="AL184" s="575"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101"/>
        <v xml:space="preserve"> </v>
      </c>
      <c r="AN184" s="20" t="str">
        <f t="shared" si="102"/>
        <v xml:space="preserve"> </v>
      </c>
      <c r="AO184" s="66"/>
      <c r="AP184" s="440"/>
      <c r="AQ184" s="440"/>
      <c r="AR184" s="440"/>
      <c r="AS184" s="440"/>
      <c r="AT184" s="440"/>
      <c r="AU184" s="440"/>
      <c r="AV184" s="440"/>
      <c r="AW184" s="415"/>
      <c r="AX184" s="349"/>
      <c r="AY184" s="66"/>
      <c r="AZ184" s="66"/>
    </row>
    <row r="185" spans="2:52" ht="57.75" customHeight="1">
      <c r="B185" s="431" t="str">
        <f t="shared" si="81"/>
        <v>-</v>
      </c>
      <c r="C185" s="17"/>
      <c r="D185" s="22"/>
      <c r="E185" s="21"/>
      <c r="F185" s="112"/>
      <c r="G185" s="111"/>
      <c r="H185" s="21"/>
      <c r="I185" s="17"/>
      <c r="J185" s="340">
        <f t="shared" si="82"/>
        <v>0</v>
      </c>
      <c r="K185" s="17"/>
      <c r="L185" s="340">
        <f t="shared" si="83"/>
        <v>0</v>
      </c>
      <c r="M185" s="17"/>
      <c r="N185" s="340">
        <f t="shared" si="84"/>
        <v>0</v>
      </c>
      <c r="O185" s="17"/>
      <c r="P185" s="340">
        <f t="shared" si="85"/>
        <v>0</v>
      </c>
      <c r="Q185" s="17"/>
      <c r="R185" s="340">
        <f t="shared" si="86"/>
        <v>0</v>
      </c>
      <c r="S185" s="17"/>
      <c r="T185" s="340">
        <f t="shared" si="87"/>
        <v>0</v>
      </c>
      <c r="U185" s="17"/>
      <c r="V185" s="340">
        <f t="shared" si="88"/>
        <v>0</v>
      </c>
      <c r="W185" s="18" t="str">
        <f t="shared" si="89"/>
        <v xml:space="preserve"> </v>
      </c>
      <c r="X185" s="18" t="str">
        <f t="shared" si="90"/>
        <v xml:space="preserve"> </v>
      </c>
      <c r="Y185" s="18" t="str">
        <f t="shared" si="91"/>
        <v/>
      </c>
      <c r="Z185" s="21"/>
      <c r="AA185" s="18" t="str">
        <f t="shared" si="92"/>
        <v/>
      </c>
      <c r="AB185" s="18" t="str">
        <f t="shared" si="93"/>
        <v xml:space="preserve"> </v>
      </c>
      <c r="AC185" s="18" t="str">
        <f t="shared" si="94"/>
        <v/>
      </c>
      <c r="AD185" s="18" t="str">
        <f t="shared" si="95"/>
        <v xml:space="preserve"> </v>
      </c>
      <c r="AE185" s="109" t="str">
        <f t="shared" si="96"/>
        <v xml:space="preserve"> </v>
      </c>
      <c r="AF185" s="18" t="str">
        <f t="shared" si="97"/>
        <v xml:space="preserve"> </v>
      </c>
      <c r="AG185" s="534">
        <f t="shared" si="98"/>
        <v>0</v>
      </c>
      <c r="AH185" s="42" t="str">
        <f t="shared" si="99"/>
        <v xml:space="preserve"> </v>
      </c>
      <c r="AI185" s="57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575"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100"/>
        <v xml:space="preserve"> </v>
      </c>
      <c r="AL185" s="575"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101"/>
        <v xml:space="preserve"> </v>
      </c>
      <c r="AN185" s="20" t="str">
        <f t="shared" si="102"/>
        <v xml:space="preserve"> </v>
      </c>
      <c r="AO185" s="66"/>
      <c r="AP185" s="440"/>
      <c r="AQ185" s="440"/>
      <c r="AR185" s="440"/>
      <c r="AS185" s="440"/>
      <c r="AT185" s="440"/>
      <c r="AU185" s="440"/>
      <c r="AV185" s="440"/>
      <c r="AW185" s="415"/>
      <c r="AX185" s="349"/>
      <c r="AY185" s="66"/>
      <c r="AZ185" s="66"/>
    </row>
    <row r="186" spans="2:52" ht="57.75" customHeight="1">
      <c r="B186" s="431" t="str">
        <f t="shared" si="81"/>
        <v>-</v>
      </c>
      <c r="C186" s="17"/>
      <c r="D186" s="22"/>
      <c r="E186" s="21"/>
      <c r="F186" s="112"/>
      <c r="G186" s="111"/>
      <c r="H186" s="21"/>
      <c r="I186" s="17"/>
      <c r="J186" s="340">
        <f t="shared" si="82"/>
        <v>0</v>
      </c>
      <c r="K186" s="17"/>
      <c r="L186" s="340">
        <f t="shared" si="83"/>
        <v>0</v>
      </c>
      <c r="M186" s="17"/>
      <c r="N186" s="340">
        <f t="shared" si="84"/>
        <v>0</v>
      </c>
      <c r="O186" s="17"/>
      <c r="P186" s="340">
        <f t="shared" si="85"/>
        <v>0</v>
      </c>
      <c r="Q186" s="17"/>
      <c r="R186" s="340">
        <f t="shared" si="86"/>
        <v>0</v>
      </c>
      <c r="S186" s="17"/>
      <c r="T186" s="340">
        <f t="shared" si="87"/>
        <v>0</v>
      </c>
      <c r="U186" s="17"/>
      <c r="V186" s="340">
        <f t="shared" si="88"/>
        <v>0</v>
      </c>
      <c r="W186" s="18" t="str">
        <f t="shared" si="89"/>
        <v xml:space="preserve"> </v>
      </c>
      <c r="X186" s="18" t="str">
        <f t="shared" si="90"/>
        <v xml:space="preserve"> </v>
      </c>
      <c r="Y186" s="18" t="str">
        <f t="shared" si="91"/>
        <v/>
      </c>
      <c r="Z186" s="21"/>
      <c r="AA186" s="18" t="str">
        <f t="shared" si="92"/>
        <v/>
      </c>
      <c r="AB186" s="18" t="str">
        <f t="shared" si="93"/>
        <v xml:space="preserve"> </v>
      </c>
      <c r="AC186" s="18" t="str">
        <f t="shared" si="94"/>
        <v/>
      </c>
      <c r="AD186" s="18" t="str">
        <f t="shared" si="95"/>
        <v xml:space="preserve"> </v>
      </c>
      <c r="AE186" s="109" t="str">
        <f t="shared" si="96"/>
        <v xml:space="preserve"> </v>
      </c>
      <c r="AF186" s="18" t="str">
        <f t="shared" si="97"/>
        <v xml:space="preserve"> </v>
      </c>
      <c r="AG186" s="534">
        <f t="shared" si="98"/>
        <v>0</v>
      </c>
      <c r="AH186" s="42" t="str">
        <f t="shared" si="99"/>
        <v xml:space="preserve"> </v>
      </c>
      <c r="AI186" s="57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575"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100"/>
        <v xml:space="preserve"> </v>
      </c>
      <c r="AL186" s="575"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101"/>
        <v xml:space="preserve"> </v>
      </c>
      <c r="AN186" s="20" t="str">
        <f t="shared" si="102"/>
        <v xml:space="preserve"> </v>
      </c>
      <c r="AO186" s="66"/>
      <c r="AP186" s="440"/>
      <c r="AQ186" s="440"/>
      <c r="AR186" s="440"/>
      <c r="AS186" s="440"/>
      <c r="AT186" s="440"/>
      <c r="AU186" s="440"/>
      <c r="AV186" s="440"/>
      <c r="AW186" s="415"/>
      <c r="AX186" s="349"/>
      <c r="AY186" s="66"/>
      <c r="AZ186" s="66"/>
    </row>
    <row r="187" spans="2:52" ht="57.75" customHeight="1">
      <c r="B187" s="431" t="str">
        <f t="shared" si="81"/>
        <v>-</v>
      </c>
      <c r="C187" s="17"/>
      <c r="D187" s="22"/>
      <c r="E187" s="21"/>
      <c r="F187" s="112"/>
      <c r="G187" s="111"/>
      <c r="H187" s="21"/>
      <c r="I187" s="17"/>
      <c r="J187" s="340">
        <f t="shared" si="82"/>
        <v>0</v>
      </c>
      <c r="K187" s="17"/>
      <c r="L187" s="340">
        <f t="shared" si="83"/>
        <v>0</v>
      </c>
      <c r="M187" s="17"/>
      <c r="N187" s="340">
        <f t="shared" si="84"/>
        <v>0</v>
      </c>
      <c r="O187" s="17"/>
      <c r="P187" s="340">
        <f t="shared" si="85"/>
        <v>0</v>
      </c>
      <c r="Q187" s="17"/>
      <c r="R187" s="340">
        <f t="shared" si="86"/>
        <v>0</v>
      </c>
      <c r="S187" s="17"/>
      <c r="T187" s="340">
        <f t="shared" si="87"/>
        <v>0</v>
      </c>
      <c r="U187" s="17"/>
      <c r="V187" s="340">
        <f t="shared" si="88"/>
        <v>0</v>
      </c>
      <c r="W187" s="18" t="str">
        <f t="shared" si="89"/>
        <v xml:space="preserve"> </v>
      </c>
      <c r="X187" s="18" t="str">
        <f t="shared" si="90"/>
        <v xml:space="preserve"> </v>
      </c>
      <c r="Y187" s="18" t="str">
        <f t="shared" si="91"/>
        <v/>
      </c>
      <c r="Z187" s="21"/>
      <c r="AA187" s="18" t="str">
        <f t="shared" si="92"/>
        <v/>
      </c>
      <c r="AB187" s="18" t="str">
        <f t="shared" si="93"/>
        <v xml:space="preserve"> </v>
      </c>
      <c r="AC187" s="18" t="str">
        <f t="shared" si="94"/>
        <v/>
      </c>
      <c r="AD187" s="18" t="str">
        <f t="shared" si="95"/>
        <v xml:space="preserve"> </v>
      </c>
      <c r="AE187" s="109" t="str">
        <f t="shared" si="96"/>
        <v xml:space="preserve"> </v>
      </c>
      <c r="AF187" s="18" t="str">
        <f t="shared" si="97"/>
        <v xml:space="preserve"> </v>
      </c>
      <c r="AG187" s="534">
        <f t="shared" si="98"/>
        <v>0</v>
      </c>
      <c r="AH187" s="42" t="str">
        <f t="shared" si="99"/>
        <v xml:space="preserve"> </v>
      </c>
      <c r="AI187" s="57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575"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100"/>
        <v xml:space="preserve"> </v>
      </c>
      <c r="AL187" s="575"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101"/>
        <v xml:space="preserve"> </v>
      </c>
      <c r="AN187" s="20" t="str">
        <f t="shared" si="102"/>
        <v xml:space="preserve"> </v>
      </c>
      <c r="AO187" s="66"/>
      <c r="AP187" s="440"/>
      <c r="AQ187" s="440"/>
      <c r="AR187" s="440"/>
      <c r="AS187" s="440"/>
      <c r="AT187" s="440"/>
      <c r="AU187" s="440"/>
      <c r="AV187" s="440"/>
      <c r="AW187" s="415"/>
      <c r="AX187" s="349"/>
      <c r="AY187" s="66"/>
      <c r="AZ187" s="66"/>
    </row>
    <row r="188" spans="2:52" ht="57.75" customHeight="1">
      <c r="B188" s="431" t="str">
        <f t="shared" si="81"/>
        <v>-</v>
      </c>
      <c r="C188" s="17"/>
      <c r="D188" s="22"/>
      <c r="E188" s="21"/>
      <c r="F188" s="112"/>
      <c r="G188" s="111"/>
      <c r="H188" s="21"/>
      <c r="I188" s="17"/>
      <c r="J188" s="340">
        <f t="shared" si="82"/>
        <v>0</v>
      </c>
      <c r="K188" s="17"/>
      <c r="L188" s="340">
        <f t="shared" si="83"/>
        <v>0</v>
      </c>
      <c r="M188" s="17"/>
      <c r="N188" s="340">
        <f t="shared" si="84"/>
        <v>0</v>
      </c>
      <c r="O188" s="17"/>
      <c r="P188" s="340">
        <f t="shared" si="85"/>
        <v>0</v>
      </c>
      <c r="Q188" s="17"/>
      <c r="R188" s="340">
        <f t="shared" si="86"/>
        <v>0</v>
      </c>
      <c r="S188" s="17"/>
      <c r="T188" s="340">
        <f t="shared" si="87"/>
        <v>0</v>
      </c>
      <c r="U188" s="17"/>
      <c r="V188" s="340">
        <f t="shared" si="88"/>
        <v>0</v>
      </c>
      <c r="W188" s="18" t="str">
        <f t="shared" si="89"/>
        <v xml:space="preserve"> </v>
      </c>
      <c r="X188" s="18" t="str">
        <f t="shared" si="90"/>
        <v xml:space="preserve"> </v>
      </c>
      <c r="Y188" s="18" t="str">
        <f t="shared" si="91"/>
        <v/>
      </c>
      <c r="Z188" s="21"/>
      <c r="AA188" s="18" t="str">
        <f t="shared" si="92"/>
        <v/>
      </c>
      <c r="AB188" s="18" t="str">
        <f t="shared" si="93"/>
        <v xml:space="preserve"> </v>
      </c>
      <c r="AC188" s="18" t="str">
        <f t="shared" si="94"/>
        <v/>
      </c>
      <c r="AD188" s="18" t="str">
        <f t="shared" si="95"/>
        <v xml:space="preserve"> </v>
      </c>
      <c r="AE188" s="109" t="str">
        <f t="shared" si="96"/>
        <v xml:space="preserve"> </v>
      </c>
      <c r="AF188" s="18" t="str">
        <f t="shared" si="97"/>
        <v xml:space="preserve"> </v>
      </c>
      <c r="AG188" s="534">
        <f t="shared" si="98"/>
        <v>0</v>
      </c>
      <c r="AH188" s="42" t="str">
        <f t="shared" si="99"/>
        <v xml:space="preserve"> </v>
      </c>
      <c r="AI188" s="57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575"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100"/>
        <v xml:space="preserve"> </v>
      </c>
      <c r="AL188" s="575"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101"/>
        <v xml:space="preserve"> </v>
      </c>
      <c r="AN188" s="20" t="str">
        <f t="shared" si="102"/>
        <v xml:space="preserve"> </v>
      </c>
      <c r="AO188" s="66"/>
      <c r="AP188" s="440"/>
      <c r="AQ188" s="440"/>
      <c r="AR188" s="440"/>
      <c r="AS188" s="440"/>
      <c r="AT188" s="440"/>
      <c r="AU188" s="440"/>
      <c r="AV188" s="440"/>
      <c r="AW188" s="415"/>
      <c r="AX188" s="349"/>
      <c r="AY188" s="66"/>
      <c r="AZ188" s="66"/>
    </row>
    <row r="189" spans="2:52" ht="57.75" customHeight="1">
      <c r="B189" s="431" t="str">
        <f t="shared" si="81"/>
        <v>-</v>
      </c>
      <c r="C189" s="17"/>
      <c r="D189" s="22"/>
      <c r="E189" s="21"/>
      <c r="F189" s="112"/>
      <c r="G189" s="111"/>
      <c r="H189" s="21"/>
      <c r="I189" s="17"/>
      <c r="J189" s="340">
        <f t="shared" si="82"/>
        <v>0</v>
      </c>
      <c r="K189" s="17"/>
      <c r="L189" s="340">
        <f t="shared" si="83"/>
        <v>0</v>
      </c>
      <c r="M189" s="17"/>
      <c r="N189" s="340">
        <f t="shared" si="84"/>
        <v>0</v>
      </c>
      <c r="O189" s="17"/>
      <c r="P189" s="340">
        <f t="shared" si="85"/>
        <v>0</v>
      </c>
      <c r="Q189" s="17"/>
      <c r="R189" s="340">
        <f t="shared" si="86"/>
        <v>0</v>
      </c>
      <c r="S189" s="17"/>
      <c r="T189" s="340">
        <f t="shared" si="87"/>
        <v>0</v>
      </c>
      <c r="U189" s="17"/>
      <c r="V189" s="340">
        <f t="shared" si="88"/>
        <v>0</v>
      </c>
      <c r="W189" s="18" t="str">
        <f t="shared" si="89"/>
        <v xml:space="preserve"> </v>
      </c>
      <c r="X189" s="18" t="str">
        <f t="shared" si="90"/>
        <v xml:space="preserve"> </v>
      </c>
      <c r="Y189" s="18" t="str">
        <f t="shared" si="91"/>
        <v/>
      </c>
      <c r="Z189" s="21"/>
      <c r="AA189" s="18" t="str">
        <f t="shared" si="92"/>
        <v/>
      </c>
      <c r="AB189" s="18" t="str">
        <f t="shared" si="93"/>
        <v xml:space="preserve"> </v>
      </c>
      <c r="AC189" s="18" t="str">
        <f t="shared" si="94"/>
        <v/>
      </c>
      <c r="AD189" s="18" t="str">
        <f t="shared" si="95"/>
        <v xml:space="preserve"> </v>
      </c>
      <c r="AE189" s="109" t="str">
        <f t="shared" si="96"/>
        <v xml:space="preserve"> </v>
      </c>
      <c r="AF189" s="18" t="str">
        <f t="shared" si="97"/>
        <v xml:space="preserve"> </v>
      </c>
      <c r="AG189" s="534">
        <f t="shared" si="98"/>
        <v>0</v>
      </c>
      <c r="AH189" s="42" t="str">
        <f t="shared" si="99"/>
        <v xml:space="preserve"> </v>
      </c>
      <c r="AI189" s="57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575"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100"/>
        <v xml:space="preserve"> </v>
      </c>
      <c r="AL189" s="575"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101"/>
        <v xml:space="preserve"> </v>
      </c>
      <c r="AN189" s="20" t="str">
        <f t="shared" si="102"/>
        <v xml:space="preserve"> </v>
      </c>
      <c r="AO189" s="66"/>
      <c r="AP189" s="440"/>
      <c r="AQ189" s="440"/>
      <c r="AR189" s="440"/>
      <c r="AS189" s="440"/>
      <c r="AT189" s="440"/>
      <c r="AU189" s="440"/>
      <c r="AV189" s="440"/>
      <c r="AW189" s="415"/>
      <c r="AX189" s="349"/>
      <c r="AY189" s="66"/>
      <c r="AZ189" s="66"/>
    </row>
    <row r="190" spans="2:52" ht="57.75" customHeight="1">
      <c r="B190" s="431" t="str">
        <f t="shared" si="81"/>
        <v>-</v>
      </c>
      <c r="C190" s="17"/>
      <c r="D190" s="22"/>
      <c r="E190" s="21"/>
      <c r="F190" s="112"/>
      <c r="G190" s="111"/>
      <c r="H190" s="21"/>
      <c r="I190" s="17"/>
      <c r="J190" s="340">
        <f t="shared" si="82"/>
        <v>0</v>
      </c>
      <c r="K190" s="17"/>
      <c r="L190" s="340">
        <f t="shared" si="83"/>
        <v>0</v>
      </c>
      <c r="M190" s="17"/>
      <c r="N190" s="340">
        <f t="shared" si="84"/>
        <v>0</v>
      </c>
      <c r="O190" s="17"/>
      <c r="P190" s="340">
        <f t="shared" si="85"/>
        <v>0</v>
      </c>
      <c r="Q190" s="17"/>
      <c r="R190" s="340">
        <f t="shared" si="86"/>
        <v>0</v>
      </c>
      <c r="S190" s="17"/>
      <c r="T190" s="340">
        <f t="shared" si="87"/>
        <v>0</v>
      </c>
      <c r="U190" s="17"/>
      <c r="V190" s="340">
        <f t="shared" si="88"/>
        <v>0</v>
      </c>
      <c r="W190" s="18" t="str">
        <f t="shared" si="89"/>
        <v xml:space="preserve"> </v>
      </c>
      <c r="X190" s="18" t="str">
        <f t="shared" si="90"/>
        <v xml:space="preserve"> </v>
      </c>
      <c r="Y190" s="18" t="str">
        <f t="shared" si="91"/>
        <v/>
      </c>
      <c r="Z190" s="21"/>
      <c r="AA190" s="18" t="str">
        <f t="shared" si="92"/>
        <v/>
      </c>
      <c r="AB190" s="18" t="str">
        <f t="shared" si="93"/>
        <v xml:space="preserve"> </v>
      </c>
      <c r="AC190" s="18" t="str">
        <f t="shared" si="94"/>
        <v/>
      </c>
      <c r="AD190" s="18" t="str">
        <f t="shared" si="95"/>
        <v xml:space="preserve"> </v>
      </c>
      <c r="AE190" s="109" t="str">
        <f t="shared" si="96"/>
        <v xml:space="preserve"> </v>
      </c>
      <c r="AF190" s="18" t="str">
        <f t="shared" si="97"/>
        <v xml:space="preserve"> </v>
      </c>
      <c r="AG190" s="534">
        <f t="shared" si="98"/>
        <v>0</v>
      </c>
      <c r="AH190" s="42" t="str">
        <f t="shared" si="99"/>
        <v xml:space="preserve"> </v>
      </c>
      <c r="AI190" s="57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575"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100"/>
        <v xml:space="preserve"> </v>
      </c>
      <c r="AL190" s="575"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101"/>
        <v xml:space="preserve"> </v>
      </c>
      <c r="AN190" s="20" t="str">
        <f t="shared" si="102"/>
        <v xml:space="preserve"> </v>
      </c>
      <c r="AO190" s="66"/>
      <c r="AP190" s="440"/>
      <c r="AQ190" s="440"/>
      <c r="AR190" s="440"/>
      <c r="AS190" s="440"/>
      <c r="AT190" s="440"/>
      <c r="AU190" s="440"/>
      <c r="AV190" s="440"/>
      <c r="AW190" s="415"/>
      <c r="AX190" s="349"/>
      <c r="AY190" s="66"/>
      <c r="AZ190" s="66"/>
    </row>
    <row r="191" spans="2:52" ht="57.75" customHeight="1">
      <c r="B191" s="431" t="str">
        <f t="shared" si="81"/>
        <v>-</v>
      </c>
      <c r="C191" s="17"/>
      <c r="D191" s="22"/>
      <c r="E191" s="21"/>
      <c r="F191" s="112"/>
      <c r="G191" s="111"/>
      <c r="H191" s="21"/>
      <c r="I191" s="17"/>
      <c r="J191" s="340">
        <f t="shared" si="82"/>
        <v>0</v>
      </c>
      <c r="K191" s="17"/>
      <c r="L191" s="340">
        <f t="shared" si="83"/>
        <v>0</v>
      </c>
      <c r="M191" s="17"/>
      <c r="N191" s="340">
        <f t="shared" si="84"/>
        <v>0</v>
      </c>
      <c r="O191" s="17"/>
      <c r="P191" s="340">
        <f t="shared" si="85"/>
        <v>0</v>
      </c>
      <c r="Q191" s="17"/>
      <c r="R191" s="340">
        <f t="shared" si="86"/>
        <v>0</v>
      </c>
      <c r="S191" s="17"/>
      <c r="T191" s="340">
        <f t="shared" si="87"/>
        <v>0</v>
      </c>
      <c r="U191" s="17"/>
      <c r="V191" s="340">
        <f t="shared" si="88"/>
        <v>0</v>
      </c>
      <c r="W191" s="18" t="str">
        <f t="shared" si="89"/>
        <v xml:space="preserve"> </v>
      </c>
      <c r="X191" s="18" t="str">
        <f t="shared" si="90"/>
        <v xml:space="preserve"> </v>
      </c>
      <c r="Y191" s="18" t="str">
        <f t="shared" si="91"/>
        <v/>
      </c>
      <c r="Z191" s="21"/>
      <c r="AA191" s="18" t="str">
        <f t="shared" si="92"/>
        <v/>
      </c>
      <c r="AB191" s="18" t="str">
        <f t="shared" si="93"/>
        <v xml:space="preserve"> </v>
      </c>
      <c r="AC191" s="18" t="str">
        <f t="shared" si="94"/>
        <v/>
      </c>
      <c r="AD191" s="18" t="str">
        <f t="shared" si="95"/>
        <v xml:space="preserve"> </v>
      </c>
      <c r="AE191" s="109" t="str">
        <f t="shared" si="96"/>
        <v xml:space="preserve"> </v>
      </c>
      <c r="AF191" s="18" t="str">
        <f t="shared" si="97"/>
        <v xml:space="preserve"> </v>
      </c>
      <c r="AG191" s="534">
        <f t="shared" si="98"/>
        <v>0</v>
      </c>
      <c r="AH191" s="42" t="str">
        <f t="shared" si="99"/>
        <v xml:space="preserve"> </v>
      </c>
      <c r="AI191" s="57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575"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100"/>
        <v xml:space="preserve"> </v>
      </c>
      <c r="AL191" s="575"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101"/>
        <v xml:space="preserve"> </v>
      </c>
      <c r="AN191" s="20" t="str">
        <f t="shared" si="102"/>
        <v xml:space="preserve"> </v>
      </c>
      <c r="AO191" s="66"/>
      <c r="AP191" s="440"/>
      <c r="AQ191" s="440"/>
      <c r="AR191" s="440"/>
      <c r="AS191" s="440"/>
      <c r="AT191" s="440"/>
      <c r="AU191" s="440"/>
      <c r="AV191" s="440"/>
      <c r="AW191" s="415"/>
      <c r="AX191" s="349"/>
      <c r="AY191" s="66"/>
      <c r="AZ191" s="66"/>
    </row>
    <row r="192" spans="2:52" ht="57.75" customHeight="1">
      <c r="B192" s="431" t="str">
        <f t="shared" si="81"/>
        <v>-</v>
      </c>
      <c r="C192" s="17"/>
      <c r="D192" s="22"/>
      <c r="E192" s="21"/>
      <c r="F192" s="112"/>
      <c r="G192" s="111"/>
      <c r="H192" s="21"/>
      <c r="I192" s="17"/>
      <c r="J192" s="340">
        <f t="shared" si="82"/>
        <v>0</v>
      </c>
      <c r="K192" s="17"/>
      <c r="L192" s="340">
        <f t="shared" si="83"/>
        <v>0</v>
      </c>
      <c r="M192" s="17"/>
      <c r="N192" s="340">
        <f t="shared" si="84"/>
        <v>0</v>
      </c>
      <c r="O192" s="17"/>
      <c r="P192" s="340">
        <f t="shared" si="85"/>
        <v>0</v>
      </c>
      <c r="Q192" s="17"/>
      <c r="R192" s="340">
        <f t="shared" si="86"/>
        <v>0</v>
      </c>
      <c r="S192" s="17"/>
      <c r="T192" s="340">
        <f t="shared" si="87"/>
        <v>0</v>
      </c>
      <c r="U192" s="17"/>
      <c r="V192" s="340">
        <f t="shared" si="88"/>
        <v>0</v>
      </c>
      <c r="W192" s="18" t="str">
        <f t="shared" si="89"/>
        <v xml:space="preserve"> </v>
      </c>
      <c r="X192" s="18" t="str">
        <f t="shared" si="90"/>
        <v xml:space="preserve"> </v>
      </c>
      <c r="Y192" s="18" t="str">
        <f t="shared" si="91"/>
        <v/>
      </c>
      <c r="Z192" s="21"/>
      <c r="AA192" s="18" t="str">
        <f t="shared" si="92"/>
        <v/>
      </c>
      <c r="AB192" s="18" t="str">
        <f t="shared" si="93"/>
        <v xml:space="preserve"> </v>
      </c>
      <c r="AC192" s="18" t="str">
        <f t="shared" si="94"/>
        <v/>
      </c>
      <c r="AD192" s="18" t="str">
        <f t="shared" si="95"/>
        <v xml:space="preserve"> </v>
      </c>
      <c r="AE192" s="109" t="str">
        <f t="shared" si="96"/>
        <v xml:space="preserve"> </v>
      </c>
      <c r="AF192" s="18" t="str">
        <f t="shared" si="97"/>
        <v xml:space="preserve"> </v>
      </c>
      <c r="AG192" s="534">
        <f t="shared" si="98"/>
        <v>0</v>
      </c>
      <c r="AH192" s="42" t="str">
        <f t="shared" si="99"/>
        <v xml:space="preserve"> </v>
      </c>
      <c r="AI192" s="57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575"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100"/>
        <v xml:space="preserve"> </v>
      </c>
      <c r="AL192" s="575"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101"/>
        <v xml:space="preserve"> </v>
      </c>
      <c r="AN192" s="20" t="str">
        <f t="shared" si="102"/>
        <v xml:space="preserve"> </v>
      </c>
      <c r="AO192" s="66"/>
      <c r="AP192" s="440"/>
      <c r="AQ192" s="440"/>
      <c r="AR192" s="440"/>
      <c r="AS192" s="440"/>
      <c r="AT192" s="440"/>
      <c r="AU192" s="440"/>
      <c r="AV192" s="440"/>
      <c r="AW192" s="415"/>
      <c r="AX192" s="349"/>
      <c r="AY192" s="66"/>
      <c r="AZ192" s="66"/>
    </row>
    <row r="193" spans="2:52" ht="57.75" customHeight="1">
      <c r="B193" s="431" t="str">
        <f t="shared" si="81"/>
        <v>-</v>
      </c>
      <c r="C193" s="17"/>
      <c r="D193" s="22"/>
      <c r="E193" s="21"/>
      <c r="F193" s="112"/>
      <c r="G193" s="111"/>
      <c r="H193" s="21"/>
      <c r="I193" s="17"/>
      <c r="J193" s="340">
        <f t="shared" si="82"/>
        <v>0</v>
      </c>
      <c r="K193" s="17"/>
      <c r="L193" s="340">
        <f t="shared" si="83"/>
        <v>0</v>
      </c>
      <c r="M193" s="17"/>
      <c r="N193" s="340">
        <f t="shared" si="84"/>
        <v>0</v>
      </c>
      <c r="O193" s="17"/>
      <c r="P193" s="340">
        <f t="shared" si="85"/>
        <v>0</v>
      </c>
      <c r="Q193" s="17"/>
      <c r="R193" s="340">
        <f t="shared" si="86"/>
        <v>0</v>
      </c>
      <c r="S193" s="17"/>
      <c r="T193" s="340">
        <f t="shared" si="87"/>
        <v>0</v>
      </c>
      <c r="U193" s="17"/>
      <c r="V193" s="340">
        <f t="shared" si="88"/>
        <v>0</v>
      </c>
      <c r="W193" s="18" t="str">
        <f t="shared" si="89"/>
        <v xml:space="preserve"> </v>
      </c>
      <c r="X193" s="18" t="str">
        <f t="shared" si="90"/>
        <v xml:space="preserve"> </v>
      </c>
      <c r="Y193" s="18" t="str">
        <f t="shared" si="91"/>
        <v/>
      </c>
      <c r="Z193" s="21"/>
      <c r="AA193" s="18" t="str">
        <f t="shared" si="92"/>
        <v/>
      </c>
      <c r="AB193" s="18" t="str">
        <f t="shared" si="93"/>
        <v xml:space="preserve"> </v>
      </c>
      <c r="AC193" s="18" t="str">
        <f t="shared" si="94"/>
        <v/>
      </c>
      <c r="AD193" s="18" t="str">
        <f t="shared" si="95"/>
        <v xml:space="preserve"> </v>
      </c>
      <c r="AE193" s="109" t="str">
        <f t="shared" si="96"/>
        <v xml:space="preserve"> </v>
      </c>
      <c r="AF193" s="18" t="str">
        <f t="shared" si="97"/>
        <v xml:space="preserve"> </v>
      </c>
      <c r="AG193" s="534">
        <f t="shared" si="98"/>
        <v>0</v>
      </c>
      <c r="AH193" s="42" t="str">
        <f t="shared" si="99"/>
        <v xml:space="preserve"> </v>
      </c>
      <c r="AI193" s="57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575"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100"/>
        <v xml:space="preserve"> </v>
      </c>
      <c r="AL193" s="575"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101"/>
        <v xml:space="preserve"> </v>
      </c>
      <c r="AN193" s="20" t="str">
        <f t="shared" si="102"/>
        <v xml:space="preserve"> </v>
      </c>
      <c r="AO193" s="66"/>
      <c r="AP193" s="440"/>
      <c r="AQ193" s="440"/>
      <c r="AR193" s="440"/>
      <c r="AS193" s="440"/>
      <c r="AT193" s="440"/>
      <c r="AU193" s="440"/>
      <c r="AV193" s="440"/>
      <c r="AW193" s="415"/>
      <c r="AX193" s="349"/>
      <c r="AY193" s="66"/>
      <c r="AZ193" s="66"/>
    </row>
    <row r="194" spans="2:52" ht="57.75" customHeight="1">
      <c r="B194" s="431" t="str">
        <f t="shared" si="81"/>
        <v>-</v>
      </c>
      <c r="C194" s="17"/>
      <c r="D194" s="22"/>
      <c r="E194" s="21"/>
      <c r="F194" s="112"/>
      <c r="G194" s="111"/>
      <c r="H194" s="21"/>
      <c r="I194" s="17"/>
      <c r="J194" s="340">
        <f t="shared" si="82"/>
        <v>0</v>
      </c>
      <c r="K194" s="17"/>
      <c r="L194" s="340">
        <f t="shared" si="83"/>
        <v>0</v>
      </c>
      <c r="M194" s="17"/>
      <c r="N194" s="340">
        <f t="shared" si="84"/>
        <v>0</v>
      </c>
      <c r="O194" s="17"/>
      <c r="P194" s="340">
        <f t="shared" si="85"/>
        <v>0</v>
      </c>
      <c r="Q194" s="17"/>
      <c r="R194" s="340">
        <f t="shared" si="86"/>
        <v>0</v>
      </c>
      <c r="S194" s="17"/>
      <c r="T194" s="340">
        <f t="shared" si="87"/>
        <v>0</v>
      </c>
      <c r="U194" s="17"/>
      <c r="V194" s="340">
        <f t="shared" si="88"/>
        <v>0</v>
      </c>
      <c r="W194" s="18" t="str">
        <f t="shared" si="89"/>
        <v xml:space="preserve"> </v>
      </c>
      <c r="X194" s="18" t="str">
        <f t="shared" si="90"/>
        <v xml:space="preserve"> </v>
      </c>
      <c r="Y194" s="18" t="str">
        <f t="shared" si="91"/>
        <v/>
      </c>
      <c r="Z194" s="21"/>
      <c r="AA194" s="18" t="str">
        <f t="shared" si="92"/>
        <v/>
      </c>
      <c r="AB194" s="18" t="str">
        <f t="shared" si="93"/>
        <v xml:space="preserve"> </v>
      </c>
      <c r="AC194" s="18" t="str">
        <f t="shared" si="94"/>
        <v/>
      </c>
      <c r="AD194" s="18" t="str">
        <f t="shared" si="95"/>
        <v xml:space="preserve"> </v>
      </c>
      <c r="AE194" s="109" t="str">
        <f t="shared" si="96"/>
        <v xml:space="preserve"> </v>
      </c>
      <c r="AF194" s="18" t="str">
        <f t="shared" si="97"/>
        <v xml:space="preserve"> </v>
      </c>
      <c r="AG194" s="534">
        <f t="shared" si="98"/>
        <v>0</v>
      </c>
      <c r="AH194" s="42" t="str">
        <f t="shared" si="99"/>
        <v xml:space="preserve"> </v>
      </c>
      <c r="AI194" s="57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575"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100"/>
        <v xml:space="preserve"> </v>
      </c>
      <c r="AL194" s="575"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101"/>
        <v xml:space="preserve"> </v>
      </c>
      <c r="AN194" s="20" t="str">
        <f t="shared" si="102"/>
        <v xml:space="preserve"> </v>
      </c>
      <c r="AO194" s="66"/>
      <c r="AP194" s="440"/>
      <c r="AQ194" s="440"/>
      <c r="AR194" s="440"/>
      <c r="AS194" s="440"/>
      <c r="AT194" s="440"/>
      <c r="AU194" s="440"/>
      <c r="AV194" s="440"/>
      <c r="AW194" s="415"/>
      <c r="AX194" s="349"/>
      <c r="AY194" s="66"/>
      <c r="AZ194" s="66"/>
    </row>
    <row r="195" spans="2:52" ht="57.75" customHeight="1">
      <c r="B195" s="431" t="str">
        <f t="shared" si="81"/>
        <v>-</v>
      </c>
      <c r="C195" s="17"/>
      <c r="D195" s="22"/>
      <c r="E195" s="21"/>
      <c r="F195" s="112"/>
      <c r="G195" s="111"/>
      <c r="H195" s="21"/>
      <c r="I195" s="17"/>
      <c r="J195" s="340">
        <f t="shared" si="82"/>
        <v>0</v>
      </c>
      <c r="K195" s="17"/>
      <c r="L195" s="340">
        <f t="shared" si="83"/>
        <v>0</v>
      </c>
      <c r="M195" s="17"/>
      <c r="N195" s="340">
        <f t="shared" si="84"/>
        <v>0</v>
      </c>
      <c r="O195" s="17"/>
      <c r="P195" s="340">
        <f t="shared" si="85"/>
        <v>0</v>
      </c>
      <c r="Q195" s="17"/>
      <c r="R195" s="340">
        <f t="shared" si="86"/>
        <v>0</v>
      </c>
      <c r="S195" s="17"/>
      <c r="T195" s="340">
        <f t="shared" si="87"/>
        <v>0</v>
      </c>
      <c r="U195" s="17"/>
      <c r="V195" s="340">
        <f t="shared" si="88"/>
        <v>0</v>
      </c>
      <c r="W195" s="18" t="str">
        <f t="shared" si="89"/>
        <v xml:space="preserve"> </v>
      </c>
      <c r="X195" s="18" t="str">
        <f t="shared" si="90"/>
        <v xml:space="preserve"> </v>
      </c>
      <c r="Y195" s="18" t="str">
        <f t="shared" si="91"/>
        <v/>
      </c>
      <c r="Z195" s="21"/>
      <c r="AA195" s="18" t="str">
        <f t="shared" si="92"/>
        <v/>
      </c>
      <c r="AB195" s="18" t="str">
        <f t="shared" si="93"/>
        <v xml:space="preserve"> </v>
      </c>
      <c r="AC195" s="18" t="str">
        <f t="shared" si="94"/>
        <v/>
      </c>
      <c r="AD195" s="18" t="str">
        <f t="shared" si="95"/>
        <v xml:space="preserve"> </v>
      </c>
      <c r="AE195" s="109" t="str">
        <f t="shared" si="96"/>
        <v xml:space="preserve"> </v>
      </c>
      <c r="AF195" s="18" t="str">
        <f t="shared" si="97"/>
        <v xml:space="preserve"> </v>
      </c>
      <c r="AG195" s="534">
        <f t="shared" si="98"/>
        <v>0</v>
      </c>
      <c r="AH195" s="42" t="str">
        <f t="shared" si="99"/>
        <v xml:space="preserve"> </v>
      </c>
      <c r="AI195" s="57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575"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100"/>
        <v xml:space="preserve"> </v>
      </c>
      <c r="AL195" s="575"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101"/>
        <v xml:space="preserve"> </v>
      </c>
      <c r="AN195" s="20" t="str">
        <f t="shared" si="102"/>
        <v xml:space="preserve"> </v>
      </c>
      <c r="AO195" s="66"/>
      <c r="AP195" s="440"/>
      <c r="AQ195" s="440"/>
      <c r="AR195" s="440"/>
      <c r="AS195" s="440"/>
      <c r="AT195" s="440"/>
      <c r="AU195" s="440"/>
      <c r="AV195" s="440"/>
      <c r="AW195" s="415"/>
      <c r="AX195" s="349"/>
      <c r="AY195" s="66"/>
      <c r="AZ195" s="66"/>
    </row>
    <row r="196" spans="2:52" ht="57.75" customHeight="1">
      <c r="B196" s="431" t="str">
        <f t="shared" si="81"/>
        <v>-</v>
      </c>
      <c r="C196" s="17"/>
      <c r="D196" s="22"/>
      <c r="E196" s="21"/>
      <c r="F196" s="112"/>
      <c r="G196" s="111"/>
      <c r="H196" s="21"/>
      <c r="I196" s="17"/>
      <c r="J196" s="340">
        <f t="shared" si="82"/>
        <v>0</v>
      </c>
      <c r="K196" s="17"/>
      <c r="L196" s="340">
        <f t="shared" si="83"/>
        <v>0</v>
      </c>
      <c r="M196" s="17"/>
      <c r="N196" s="340">
        <f t="shared" si="84"/>
        <v>0</v>
      </c>
      <c r="O196" s="17"/>
      <c r="P196" s="340">
        <f t="shared" si="85"/>
        <v>0</v>
      </c>
      <c r="Q196" s="17"/>
      <c r="R196" s="340">
        <f t="shared" si="86"/>
        <v>0</v>
      </c>
      <c r="S196" s="17"/>
      <c r="T196" s="340">
        <f t="shared" si="87"/>
        <v>0</v>
      </c>
      <c r="U196" s="17"/>
      <c r="V196" s="340">
        <f t="shared" si="88"/>
        <v>0</v>
      </c>
      <c r="W196" s="18" t="str">
        <f t="shared" si="89"/>
        <v xml:space="preserve"> </v>
      </c>
      <c r="X196" s="18" t="str">
        <f t="shared" si="90"/>
        <v xml:space="preserve"> </v>
      </c>
      <c r="Y196" s="18" t="str">
        <f t="shared" si="91"/>
        <v/>
      </c>
      <c r="Z196" s="21"/>
      <c r="AA196" s="18" t="str">
        <f t="shared" si="92"/>
        <v/>
      </c>
      <c r="AB196" s="18" t="str">
        <f t="shared" si="93"/>
        <v xml:space="preserve"> </v>
      </c>
      <c r="AC196" s="18" t="str">
        <f t="shared" si="94"/>
        <v/>
      </c>
      <c r="AD196" s="18" t="str">
        <f t="shared" si="95"/>
        <v xml:space="preserve"> </v>
      </c>
      <c r="AE196" s="109" t="str">
        <f t="shared" ref="AE196:AE227" si="103">IFERROR(IF(AD196=" "," ",IF(AVERAGE($AD$10:$AD$249)&gt;=0,AVERAGEIFS($AD$10:$AD$248,$C$10:$C$248,C196))),"  ")</f>
        <v xml:space="preserve"> </v>
      </c>
      <c r="AF196" s="18" t="str">
        <f t="shared" si="97"/>
        <v xml:space="preserve"> </v>
      </c>
      <c r="AG196" s="534">
        <f t="shared" si="98"/>
        <v>0</v>
      </c>
      <c r="AH196" s="42" t="str">
        <f t="shared" ref="AH196:AH227" si="104">IFERROR(AVERAGEIFS($AG$10:$AG$248,$C$10:$C$248,C196)," ")</f>
        <v xml:space="preserve"> </v>
      </c>
      <c r="AI196" s="57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575"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ref="AK196:AK227" si="105">IFERROR(AVERAGEIFS($AJ$10:$AJ$248,$C$10:$C$248,C196)," ")</f>
        <v xml:space="preserve"> </v>
      </c>
      <c r="AL196" s="575"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101"/>
        <v xml:space="preserve"> </v>
      </c>
      <c r="AN196" s="20" t="str">
        <f t="shared" si="102"/>
        <v xml:space="preserve"> </v>
      </c>
      <c r="AO196" s="66"/>
      <c r="AP196" s="440"/>
      <c r="AQ196" s="440"/>
      <c r="AR196" s="440"/>
      <c r="AS196" s="440"/>
      <c r="AT196" s="440"/>
      <c r="AU196" s="440"/>
      <c r="AV196" s="440"/>
      <c r="AW196" s="415"/>
      <c r="AX196" s="349"/>
      <c r="AY196" s="66"/>
      <c r="AZ196" s="66"/>
    </row>
    <row r="197" spans="2:52" ht="57.75" customHeight="1">
      <c r="B197" s="431" t="str">
        <f t="shared" si="81"/>
        <v>-</v>
      </c>
      <c r="C197" s="17"/>
      <c r="D197" s="22"/>
      <c r="E197" s="21"/>
      <c r="F197" s="112"/>
      <c r="G197" s="111"/>
      <c r="H197" s="21"/>
      <c r="I197" s="17"/>
      <c r="J197" s="340">
        <f t="shared" si="82"/>
        <v>0</v>
      </c>
      <c r="K197" s="17"/>
      <c r="L197" s="340">
        <f t="shared" si="83"/>
        <v>0</v>
      </c>
      <c r="M197" s="17"/>
      <c r="N197" s="340">
        <f t="shared" si="84"/>
        <v>0</v>
      </c>
      <c r="O197" s="17"/>
      <c r="P197" s="340">
        <f t="shared" si="85"/>
        <v>0</v>
      </c>
      <c r="Q197" s="17"/>
      <c r="R197" s="340">
        <f t="shared" si="86"/>
        <v>0</v>
      </c>
      <c r="S197" s="17"/>
      <c r="T197" s="340">
        <f t="shared" si="87"/>
        <v>0</v>
      </c>
      <c r="U197" s="17"/>
      <c r="V197" s="340">
        <f t="shared" si="88"/>
        <v>0</v>
      </c>
      <c r="W197" s="18" t="str">
        <f t="shared" si="89"/>
        <v xml:space="preserve"> </v>
      </c>
      <c r="X197" s="18" t="str">
        <f t="shared" si="90"/>
        <v xml:space="preserve"> </v>
      </c>
      <c r="Y197" s="18" t="str">
        <f t="shared" si="91"/>
        <v/>
      </c>
      <c r="Z197" s="21"/>
      <c r="AA197" s="18" t="str">
        <f t="shared" si="92"/>
        <v/>
      </c>
      <c r="AB197" s="18" t="str">
        <f t="shared" si="93"/>
        <v xml:space="preserve"> </v>
      </c>
      <c r="AC197" s="18" t="str">
        <f t="shared" si="94"/>
        <v/>
      </c>
      <c r="AD197" s="18" t="str">
        <f t="shared" si="95"/>
        <v xml:space="preserve"> </v>
      </c>
      <c r="AE197" s="109" t="str">
        <f t="shared" si="103"/>
        <v xml:space="preserve"> </v>
      </c>
      <c r="AF197" s="18" t="str">
        <f t="shared" si="97"/>
        <v xml:space="preserve"> </v>
      </c>
      <c r="AG197" s="534">
        <f t="shared" si="98"/>
        <v>0</v>
      </c>
      <c r="AH197" s="42" t="str">
        <f t="shared" si="104"/>
        <v xml:space="preserve"> </v>
      </c>
      <c r="AI197" s="57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575"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105"/>
        <v xml:space="preserve"> </v>
      </c>
      <c r="AL197" s="575"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101"/>
        <v xml:space="preserve"> </v>
      </c>
      <c r="AN197" s="20" t="str">
        <f t="shared" si="102"/>
        <v xml:space="preserve"> </v>
      </c>
      <c r="AO197" s="66"/>
      <c r="AP197" s="440"/>
      <c r="AQ197" s="440"/>
      <c r="AR197" s="440"/>
      <c r="AS197" s="440"/>
      <c r="AT197" s="440"/>
      <c r="AU197" s="440"/>
      <c r="AV197" s="440"/>
      <c r="AW197" s="415"/>
      <c r="AX197" s="349"/>
      <c r="AY197" s="66"/>
      <c r="AZ197" s="66"/>
    </row>
    <row r="198" spans="2:52" ht="57.75" customHeight="1">
      <c r="B198" s="431" t="str">
        <f t="shared" si="81"/>
        <v>-</v>
      </c>
      <c r="C198" s="17"/>
      <c r="D198" s="22"/>
      <c r="E198" s="21"/>
      <c r="F198" s="112"/>
      <c r="G198" s="111"/>
      <c r="H198" s="21"/>
      <c r="I198" s="17"/>
      <c r="J198" s="340">
        <f t="shared" si="82"/>
        <v>0</v>
      </c>
      <c r="K198" s="17"/>
      <c r="L198" s="340">
        <f t="shared" si="83"/>
        <v>0</v>
      </c>
      <c r="M198" s="17"/>
      <c r="N198" s="340">
        <f t="shared" si="84"/>
        <v>0</v>
      </c>
      <c r="O198" s="17"/>
      <c r="P198" s="340">
        <f t="shared" si="85"/>
        <v>0</v>
      </c>
      <c r="Q198" s="17"/>
      <c r="R198" s="340">
        <f t="shared" si="86"/>
        <v>0</v>
      </c>
      <c r="S198" s="17"/>
      <c r="T198" s="340">
        <f t="shared" si="87"/>
        <v>0</v>
      </c>
      <c r="U198" s="17"/>
      <c r="V198" s="340">
        <f t="shared" si="88"/>
        <v>0</v>
      </c>
      <c r="W198" s="18" t="str">
        <f t="shared" si="89"/>
        <v xml:space="preserve"> </v>
      </c>
      <c r="X198" s="18" t="str">
        <f t="shared" si="90"/>
        <v xml:space="preserve"> </v>
      </c>
      <c r="Y198" s="18" t="str">
        <f t="shared" si="91"/>
        <v/>
      </c>
      <c r="Z198" s="21"/>
      <c r="AA198" s="18" t="str">
        <f t="shared" si="92"/>
        <v/>
      </c>
      <c r="AB198" s="18" t="str">
        <f t="shared" si="93"/>
        <v xml:space="preserve"> </v>
      </c>
      <c r="AC198" s="18" t="str">
        <f t="shared" si="94"/>
        <v/>
      </c>
      <c r="AD198" s="18" t="str">
        <f t="shared" si="95"/>
        <v xml:space="preserve"> </v>
      </c>
      <c r="AE198" s="109" t="str">
        <f t="shared" si="103"/>
        <v xml:space="preserve"> </v>
      </c>
      <c r="AF198" s="18" t="str">
        <f t="shared" si="97"/>
        <v xml:space="preserve"> </v>
      </c>
      <c r="AG198" s="534">
        <f t="shared" si="98"/>
        <v>0</v>
      </c>
      <c r="AH198" s="42" t="str">
        <f t="shared" si="104"/>
        <v xml:space="preserve"> </v>
      </c>
      <c r="AI198" s="57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575"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105"/>
        <v xml:space="preserve"> </v>
      </c>
      <c r="AL198" s="575"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101"/>
        <v xml:space="preserve"> </v>
      </c>
      <c r="AN198" s="20" t="str">
        <f t="shared" si="102"/>
        <v xml:space="preserve"> </v>
      </c>
      <c r="AO198" s="66"/>
      <c r="AP198" s="440"/>
      <c r="AQ198" s="440"/>
      <c r="AR198" s="440"/>
      <c r="AS198" s="440"/>
      <c r="AT198" s="440"/>
      <c r="AU198" s="440"/>
      <c r="AV198" s="440"/>
      <c r="AW198" s="415"/>
      <c r="AX198" s="349"/>
      <c r="AY198" s="66"/>
      <c r="AZ198" s="66"/>
    </row>
    <row r="199" spans="2:52" ht="57.75" customHeight="1">
      <c r="B199" s="431" t="str">
        <f t="shared" si="81"/>
        <v>-</v>
      </c>
      <c r="C199" s="17"/>
      <c r="D199" s="22"/>
      <c r="E199" s="21"/>
      <c r="F199" s="112"/>
      <c r="G199" s="111"/>
      <c r="H199" s="21"/>
      <c r="I199" s="17"/>
      <c r="J199" s="340">
        <f t="shared" si="82"/>
        <v>0</v>
      </c>
      <c r="K199" s="17"/>
      <c r="L199" s="340">
        <f t="shared" si="83"/>
        <v>0</v>
      </c>
      <c r="M199" s="17"/>
      <c r="N199" s="340">
        <f t="shared" si="84"/>
        <v>0</v>
      </c>
      <c r="O199" s="17"/>
      <c r="P199" s="340">
        <f t="shared" si="85"/>
        <v>0</v>
      </c>
      <c r="Q199" s="17"/>
      <c r="R199" s="340">
        <f t="shared" si="86"/>
        <v>0</v>
      </c>
      <c r="S199" s="17"/>
      <c r="T199" s="340">
        <f t="shared" si="87"/>
        <v>0</v>
      </c>
      <c r="U199" s="17"/>
      <c r="V199" s="340">
        <f t="shared" si="88"/>
        <v>0</v>
      </c>
      <c r="W199" s="18" t="str">
        <f t="shared" si="89"/>
        <v xml:space="preserve"> </v>
      </c>
      <c r="X199" s="18" t="str">
        <f t="shared" si="90"/>
        <v xml:space="preserve"> </v>
      </c>
      <c r="Y199" s="18" t="str">
        <f t="shared" si="91"/>
        <v/>
      </c>
      <c r="Z199" s="21"/>
      <c r="AA199" s="18" t="str">
        <f t="shared" si="92"/>
        <v/>
      </c>
      <c r="AB199" s="18" t="str">
        <f t="shared" si="93"/>
        <v xml:space="preserve"> </v>
      </c>
      <c r="AC199" s="18" t="str">
        <f t="shared" si="94"/>
        <v/>
      </c>
      <c r="AD199" s="18" t="str">
        <f t="shared" si="95"/>
        <v xml:space="preserve"> </v>
      </c>
      <c r="AE199" s="109" t="str">
        <f t="shared" si="103"/>
        <v xml:space="preserve"> </v>
      </c>
      <c r="AF199" s="18" t="str">
        <f t="shared" si="97"/>
        <v xml:space="preserve"> </v>
      </c>
      <c r="AG199" s="534">
        <f t="shared" si="98"/>
        <v>0</v>
      </c>
      <c r="AH199" s="42" t="str">
        <f t="shared" si="104"/>
        <v xml:space="preserve"> </v>
      </c>
      <c r="AI199" s="57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575"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105"/>
        <v xml:space="preserve"> </v>
      </c>
      <c r="AL199" s="575"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101"/>
        <v xml:space="preserve"> </v>
      </c>
      <c r="AN199" s="20" t="str">
        <f t="shared" si="102"/>
        <v xml:space="preserve"> </v>
      </c>
      <c r="AO199" s="66"/>
      <c r="AP199" s="440"/>
      <c r="AQ199" s="440"/>
      <c r="AR199" s="440"/>
      <c r="AS199" s="440"/>
      <c r="AT199" s="440"/>
      <c r="AU199" s="440"/>
      <c r="AV199" s="440"/>
      <c r="AW199" s="415"/>
      <c r="AX199" s="349"/>
      <c r="AY199" s="66"/>
      <c r="AZ199" s="66"/>
    </row>
    <row r="200" spans="2:52" ht="57.75" customHeight="1">
      <c r="B200" s="431" t="str">
        <f t="shared" si="81"/>
        <v>-</v>
      </c>
      <c r="C200" s="17"/>
      <c r="D200" s="22"/>
      <c r="E200" s="21"/>
      <c r="F200" s="112"/>
      <c r="G200" s="111"/>
      <c r="H200" s="21"/>
      <c r="I200" s="17"/>
      <c r="J200" s="340">
        <f t="shared" si="82"/>
        <v>0</v>
      </c>
      <c r="K200" s="17"/>
      <c r="L200" s="340">
        <f t="shared" si="83"/>
        <v>0</v>
      </c>
      <c r="M200" s="17"/>
      <c r="N200" s="340">
        <f t="shared" si="84"/>
        <v>0</v>
      </c>
      <c r="O200" s="17"/>
      <c r="P200" s="340">
        <f t="shared" si="85"/>
        <v>0</v>
      </c>
      <c r="Q200" s="17"/>
      <c r="R200" s="340">
        <f t="shared" si="86"/>
        <v>0</v>
      </c>
      <c r="S200" s="17"/>
      <c r="T200" s="340">
        <f t="shared" si="87"/>
        <v>0</v>
      </c>
      <c r="U200" s="17"/>
      <c r="V200" s="340">
        <f t="shared" si="88"/>
        <v>0</v>
      </c>
      <c r="W200" s="18" t="str">
        <f t="shared" si="89"/>
        <v xml:space="preserve"> </v>
      </c>
      <c r="X200" s="18" t="str">
        <f t="shared" si="90"/>
        <v xml:space="preserve"> </v>
      </c>
      <c r="Y200" s="18" t="str">
        <f t="shared" si="91"/>
        <v/>
      </c>
      <c r="Z200" s="21"/>
      <c r="AA200" s="18" t="str">
        <f t="shared" si="92"/>
        <v/>
      </c>
      <c r="AB200" s="18" t="str">
        <f t="shared" si="93"/>
        <v xml:space="preserve"> </v>
      </c>
      <c r="AC200" s="18" t="str">
        <f t="shared" si="94"/>
        <v/>
      </c>
      <c r="AD200" s="18" t="str">
        <f t="shared" si="95"/>
        <v xml:space="preserve"> </v>
      </c>
      <c r="AE200" s="109" t="str">
        <f t="shared" si="103"/>
        <v xml:space="preserve"> </v>
      </c>
      <c r="AF200" s="18" t="str">
        <f t="shared" si="97"/>
        <v xml:space="preserve"> </v>
      </c>
      <c r="AG200" s="534">
        <f t="shared" si="98"/>
        <v>0</v>
      </c>
      <c r="AH200" s="42" t="str">
        <f t="shared" si="104"/>
        <v xml:space="preserve"> </v>
      </c>
      <c r="AI200" s="57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575"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105"/>
        <v xml:space="preserve"> </v>
      </c>
      <c r="AL200" s="575"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101"/>
        <v xml:space="preserve"> </v>
      </c>
      <c r="AN200" s="20" t="str">
        <f t="shared" si="102"/>
        <v xml:space="preserve"> </v>
      </c>
      <c r="AO200" s="66"/>
      <c r="AP200" s="440"/>
      <c r="AQ200" s="440"/>
      <c r="AR200" s="440"/>
      <c r="AS200" s="440"/>
      <c r="AT200" s="440"/>
      <c r="AU200" s="440"/>
      <c r="AV200" s="440"/>
      <c r="AW200" s="415"/>
      <c r="AX200" s="349"/>
      <c r="AY200" s="66"/>
      <c r="AZ200" s="66"/>
    </row>
    <row r="201" spans="2:52" ht="57.75" customHeight="1">
      <c r="B201" s="431" t="str">
        <f t="shared" si="81"/>
        <v>-</v>
      </c>
      <c r="C201" s="17"/>
      <c r="D201" s="22"/>
      <c r="E201" s="21"/>
      <c r="F201" s="112"/>
      <c r="G201" s="111"/>
      <c r="H201" s="21"/>
      <c r="I201" s="17"/>
      <c r="J201" s="340">
        <f t="shared" si="82"/>
        <v>0</v>
      </c>
      <c r="K201" s="17"/>
      <c r="L201" s="340">
        <f t="shared" si="83"/>
        <v>0</v>
      </c>
      <c r="M201" s="17"/>
      <c r="N201" s="340">
        <f t="shared" si="84"/>
        <v>0</v>
      </c>
      <c r="O201" s="17"/>
      <c r="P201" s="340">
        <f t="shared" si="85"/>
        <v>0</v>
      </c>
      <c r="Q201" s="17"/>
      <c r="R201" s="340">
        <f t="shared" si="86"/>
        <v>0</v>
      </c>
      <c r="S201" s="17"/>
      <c r="T201" s="340">
        <f t="shared" si="87"/>
        <v>0</v>
      </c>
      <c r="U201" s="17"/>
      <c r="V201" s="340">
        <f t="shared" si="88"/>
        <v>0</v>
      </c>
      <c r="W201" s="18" t="str">
        <f t="shared" si="89"/>
        <v xml:space="preserve"> </v>
      </c>
      <c r="X201" s="18" t="str">
        <f t="shared" si="90"/>
        <v xml:space="preserve"> </v>
      </c>
      <c r="Y201" s="18" t="str">
        <f t="shared" si="91"/>
        <v/>
      </c>
      <c r="Z201" s="21"/>
      <c r="AA201" s="18" t="str">
        <f t="shared" si="92"/>
        <v/>
      </c>
      <c r="AB201" s="18" t="str">
        <f t="shared" si="93"/>
        <v xml:space="preserve"> </v>
      </c>
      <c r="AC201" s="18" t="str">
        <f t="shared" si="94"/>
        <v/>
      </c>
      <c r="AD201" s="18" t="str">
        <f t="shared" si="95"/>
        <v xml:space="preserve"> </v>
      </c>
      <c r="AE201" s="109" t="str">
        <f t="shared" si="103"/>
        <v xml:space="preserve"> </v>
      </c>
      <c r="AF201" s="18" t="str">
        <f t="shared" si="97"/>
        <v xml:space="preserve"> </v>
      </c>
      <c r="AG201" s="534">
        <f t="shared" si="98"/>
        <v>0</v>
      </c>
      <c r="AH201" s="42" t="str">
        <f t="shared" si="104"/>
        <v xml:space="preserve"> </v>
      </c>
      <c r="AI201" s="57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575"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105"/>
        <v xml:space="preserve"> </v>
      </c>
      <c r="AL201" s="575"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101"/>
        <v xml:space="preserve"> </v>
      </c>
      <c r="AN201" s="20" t="str">
        <f t="shared" si="102"/>
        <v xml:space="preserve"> </v>
      </c>
      <c r="AO201" s="66"/>
      <c r="AP201" s="440"/>
      <c r="AQ201" s="440"/>
      <c r="AR201" s="440"/>
      <c r="AS201" s="440"/>
      <c r="AT201" s="440"/>
      <c r="AU201" s="440"/>
      <c r="AV201" s="440"/>
      <c r="AW201" s="415"/>
      <c r="AX201" s="349"/>
      <c r="AY201" s="66"/>
      <c r="AZ201" s="66"/>
    </row>
    <row r="202" spans="2:52" ht="57.75" customHeight="1">
      <c r="B202" s="431" t="str">
        <f t="shared" si="81"/>
        <v>-</v>
      </c>
      <c r="C202" s="17"/>
      <c r="D202" s="22"/>
      <c r="E202" s="21"/>
      <c r="F202" s="112"/>
      <c r="G202" s="111"/>
      <c r="H202" s="21"/>
      <c r="I202" s="17"/>
      <c r="J202" s="340">
        <f t="shared" si="82"/>
        <v>0</v>
      </c>
      <c r="K202" s="17"/>
      <c r="L202" s="340">
        <f t="shared" si="83"/>
        <v>0</v>
      </c>
      <c r="M202" s="17"/>
      <c r="N202" s="340">
        <f t="shared" si="84"/>
        <v>0</v>
      </c>
      <c r="O202" s="17"/>
      <c r="P202" s="340">
        <f t="shared" si="85"/>
        <v>0</v>
      </c>
      <c r="Q202" s="17"/>
      <c r="R202" s="340">
        <f t="shared" si="86"/>
        <v>0</v>
      </c>
      <c r="S202" s="17"/>
      <c r="T202" s="340">
        <f t="shared" si="87"/>
        <v>0</v>
      </c>
      <c r="U202" s="17"/>
      <c r="V202" s="340">
        <f t="shared" si="88"/>
        <v>0</v>
      </c>
      <c r="W202" s="18" t="str">
        <f t="shared" si="89"/>
        <v xml:space="preserve"> </v>
      </c>
      <c r="X202" s="18" t="str">
        <f t="shared" si="90"/>
        <v xml:space="preserve"> </v>
      </c>
      <c r="Y202" s="18" t="str">
        <f t="shared" si="91"/>
        <v/>
      </c>
      <c r="Z202" s="21"/>
      <c r="AA202" s="18" t="str">
        <f t="shared" si="92"/>
        <v/>
      </c>
      <c r="AB202" s="18" t="str">
        <f t="shared" si="93"/>
        <v xml:space="preserve"> </v>
      </c>
      <c r="AC202" s="18" t="str">
        <f t="shared" si="94"/>
        <v/>
      </c>
      <c r="AD202" s="18" t="str">
        <f t="shared" si="95"/>
        <v xml:space="preserve"> </v>
      </c>
      <c r="AE202" s="109" t="str">
        <f t="shared" si="103"/>
        <v xml:space="preserve"> </v>
      </c>
      <c r="AF202" s="18" t="str">
        <f t="shared" si="97"/>
        <v xml:space="preserve"> </v>
      </c>
      <c r="AG202" s="534">
        <f t="shared" si="98"/>
        <v>0</v>
      </c>
      <c r="AH202" s="42" t="str">
        <f t="shared" si="104"/>
        <v xml:space="preserve"> </v>
      </c>
      <c r="AI202" s="57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575"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si="105"/>
        <v xml:space="preserve"> </v>
      </c>
      <c r="AL202" s="575"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si="101"/>
        <v xml:space="preserve"> </v>
      </c>
      <c r="AN202" s="20" t="str">
        <f t="shared" si="102"/>
        <v xml:space="preserve"> </v>
      </c>
      <c r="AO202" s="66"/>
      <c r="AP202" s="440"/>
      <c r="AQ202" s="440"/>
      <c r="AR202" s="440"/>
      <c r="AS202" s="440"/>
      <c r="AT202" s="440"/>
      <c r="AU202" s="440"/>
      <c r="AV202" s="440"/>
      <c r="AW202" s="415"/>
      <c r="AX202" s="349"/>
      <c r="AY202" s="66"/>
      <c r="AZ202" s="66"/>
    </row>
    <row r="203" spans="2:52" ht="57.75" customHeight="1">
      <c r="B203" s="431" t="str">
        <f t="shared" si="81"/>
        <v>-</v>
      </c>
      <c r="C203" s="17"/>
      <c r="D203" s="22"/>
      <c r="E203" s="21"/>
      <c r="F203" s="112"/>
      <c r="G203" s="111"/>
      <c r="H203" s="21"/>
      <c r="I203" s="17"/>
      <c r="J203" s="340">
        <f t="shared" si="82"/>
        <v>0</v>
      </c>
      <c r="K203" s="17"/>
      <c r="L203" s="340">
        <f t="shared" si="83"/>
        <v>0</v>
      </c>
      <c r="M203" s="17"/>
      <c r="N203" s="340">
        <f t="shared" si="84"/>
        <v>0</v>
      </c>
      <c r="O203" s="17"/>
      <c r="P203" s="340">
        <f t="shared" si="85"/>
        <v>0</v>
      </c>
      <c r="Q203" s="17"/>
      <c r="R203" s="340">
        <f t="shared" si="86"/>
        <v>0</v>
      </c>
      <c r="S203" s="17"/>
      <c r="T203" s="340">
        <f t="shared" si="87"/>
        <v>0</v>
      </c>
      <c r="U203" s="17"/>
      <c r="V203" s="340">
        <f t="shared" si="88"/>
        <v>0</v>
      </c>
      <c r="W203" s="18" t="str">
        <f t="shared" si="89"/>
        <v xml:space="preserve"> </v>
      </c>
      <c r="X203" s="18" t="str">
        <f t="shared" si="90"/>
        <v xml:space="preserve"> </v>
      </c>
      <c r="Y203" s="18" t="str">
        <f t="shared" si="91"/>
        <v/>
      </c>
      <c r="Z203" s="21"/>
      <c r="AA203" s="18" t="str">
        <f t="shared" si="92"/>
        <v/>
      </c>
      <c r="AB203" s="18" t="str">
        <f t="shared" si="93"/>
        <v xml:space="preserve"> </v>
      </c>
      <c r="AC203" s="18" t="str">
        <f t="shared" si="94"/>
        <v/>
      </c>
      <c r="AD203" s="18" t="str">
        <f t="shared" si="95"/>
        <v xml:space="preserve"> </v>
      </c>
      <c r="AE203" s="109" t="str">
        <f t="shared" si="103"/>
        <v xml:space="preserve"> </v>
      </c>
      <c r="AF203" s="18" t="str">
        <f t="shared" si="97"/>
        <v xml:space="preserve"> </v>
      </c>
      <c r="AG203" s="534">
        <f t="shared" si="98"/>
        <v>0</v>
      </c>
      <c r="AH203" s="42" t="str">
        <f t="shared" si="104"/>
        <v xml:space="preserve"> </v>
      </c>
      <c r="AI203" s="57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575"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105"/>
        <v xml:space="preserve"> </v>
      </c>
      <c r="AL203" s="575"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si="101"/>
        <v xml:space="preserve"> </v>
      </c>
      <c r="AN203" s="20" t="str">
        <f t="shared" si="102"/>
        <v xml:space="preserve"> </v>
      </c>
      <c r="AO203" s="66"/>
      <c r="AP203" s="440"/>
      <c r="AQ203" s="440"/>
      <c r="AR203" s="440"/>
      <c r="AS203" s="440"/>
      <c r="AT203" s="440"/>
      <c r="AU203" s="440"/>
      <c r="AV203" s="440"/>
      <c r="AW203" s="415"/>
      <c r="AX203" s="349"/>
      <c r="AY203" s="66"/>
      <c r="AZ203" s="66"/>
    </row>
    <row r="204" spans="2:52" ht="57.75" customHeight="1">
      <c r="B204" s="431" t="str">
        <f t="shared" si="81"/>
        <v>-</v>
      </c>
      <c r="C204" s="17"/>
      <c r="D204" s="22"/>
      <c r="E204" s="21"/>
      <c r="F204" s="112"/>
      <c r="G204" s="111"/>
      <c r="H204" s="21"/>
      <c r="I204" s="17"/>
      <c r="J204" s="340">
        <f t="shared" si="82"/>
        <v>0</v>
      </c>
      <c r="K204" s="17"/>
      <c r="L204" s="340">
        <f t="shared" si="83"/>
        <v>0</v>
      </c>
      <c r="M204" s="17"/>
      <c r="N204" s="340">
        <f t="shared" si="84"/>
        <v>0</v>
      </c>
      <c r="O204" s="17"/>
      <c r="P204" s="340">
        <f t="shared" si="85"/>
        <v>0</v>
      </c>
      <c r="Q204" s="17"/>
      <c r="R204" s="340">
        <f t="shared" si="86"/>
        <v>0</v>
      </c>
      <c r="S204" s="17"/>
      <c r="T204" s="340">
        <f t="shared" si="87"/>
        <v>0</v>
      </c>
      <c r="U204" s="17"/>
      <c r="V204" s="340">
        <f t="shared" si="88"/>
        <v>0</v>
      </c>
      <c r="W204" s="18" t="str">
        <f t="shared" si="89"/>
        <v xml:space="preserve"> </v>
      </c>
      <c r="X204" s="18" t="str">
        <f t="shared" si="90"/>
        <v xml:space="preserve"> </v>
      </c>
      <c r="Y204" s="18" t="str">
        <f t="shared" si="91"/>
        <v/>
      </c>
      <c r="Z204" s="21"/>
      <c r="AA204" s="18" t="str">
        <f t="shared" si="92"/>
        <v/>
      </c>
      <c r="AB204" s="18" t="str">
        <f t="shared" si="93"/>
        <v xml:space="preserve"> </v>
      </c>
      <c r="AC204" s="18" t="str">
        <f t="shared" si="94"/>
        <v/>
      </c>
      <c r="AD204" s="18" t="str">
        <f t="shared" si="95"/>
        <v xml:space="preserve"> </v>
      </c>
      <c r="AE204" s="109" t="str">
        <f t="shared" si="103"/>
        <v xml:space="preserve"> </v>
      </c>
      <c r="AF204" s="18" t="str">
        <f t="shared" si="97"/>
        <v xml:space="preserve"> </v>
      </c>
      <c r="AG204" s="534">
        <f t="shared" si="98"/>
        <v>0</v>
      </c>
      <c r="AH204" s="42" t="str">
        <f t="shared" si="104"/>
        <v xml:space="preserve"> </v>
      </c>
      <c r="AI204" s="57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575"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105"/>
        <v xml:space="preserve"> </v>
      </c>
      <c r="AL204" s="575"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1"/>
        <v xml:space="preserve"> </v>
      </c>
      <c r="AN204" s="20" t="str">
        <f t="shared" si="102"/>
        <v xml:space="preserve"> </v>
      </c>
      <c r="AO204" s="66"/>
      <c r="AP204" s="440"/>
      <c r="AQ204" s="440"/>
      <c r="AR204" s="440"/>
      <c r="AS204" s="440"/>
      <c r="AT204" s="440"/>
      <c r="AU204" s="440"/>
      <c r="AV204" s="440"/>
      <c r="AW204" s="415"/>
      <c r="AX204" s="349"/>
      <c r="AY204" s="66"/>
      <c r="AZ204" s="66"/>
    </row>
    <row r="205" spans="2:52" ht="57.75" customHeight="1">
      <c r="B205" s="431" t="str">
        <f t="shared" si="81"/>
        <v>-</v>
      </c>
      <c r="C205" s="17"/>
      <c r="D205" s="22"/>
      <c r="E205" s="21"/>
      <c r="F205" s="112"/>
      <c r="G205" s="111"/>
      <c r="H205" s="21"/>
      <c r="I205" s="17"/>
      <c r="J205" s="340">
        <f t="shared" si="82"/>
        <v>0</v>
      </c>
      <c r="K205" s="17"/>
      <c r="L205" s="340">
        <f t="shared" si="83"/>
        <v>0</v>
      </c>
      <c r="M205" s="17"/>
      <c r="N205" s="340">
        <f t="shared" si="84"/>
        <v>0</v>
      </c>
      <c r="O205" s="17"/>
      <c r="P205" s="340">
        <f t="shared" si="85"/>
        <v>0</v>
      </c>
      <c r="Q205" s="17"/>
      <c r="R205" s="340">
        <f t="shared" si="86"/>
        <v>0</v>
      </c>
      <c r="S205" s="17"/>
      <c r="T205" s="340">
        <f t="shared" si="87"/>
        <v>0</v>
      </c>
      <c r="U205" s="17"/>
      <c r="V205" s="340">
        <f t="shared" si="88"/>
        <v>0</v>
      </c>
      <c r="W205" s="18" t="str">
        <f t="shared" si="89"/>
        <v xml:space="preserve"> </v>
      </c>
      <c r="X205" s="18" t="str">
        <f t="shared" si="90"/>
        <v xml:space="preserve"> </v>
      </c>
      <c r="Y205" s="18" t="str">
        <f t="shared" si="91"/>
        <v/>
      </c>
      <c r="Z205" s="21"/>
      <c r="AA205" s="18" t="str">
        <f t="shared" si="92"/>
        <v/>
      </c>
      <c r="AB205" s="18" t="str">
        <f t="shared" si="93"/>
        <v xml:space="preserve"> </v>
      </c>
      <c r="AC205" s="18" t="str">
        <f t="shared" si="94"/>
        <v/>
      </c>
      <c r="AD205" s="18" t="str">
        <f t="shared" si="95"/>
        <v xml:space="preserve"> </v>
      </c>
      <c r="AE205" s="109" t="str">
        <f t="shared" si="103"/>
        <v xml:space="preserve"> </v>
      </c>
      <c r="AF205" s="18" t="str">
        <f t="shared" si="97"/>
        <v xml:space="preserve"> </v>
      </c>
      <c r="AG205" s="534">
        <f t="shared" si="98"/>
        <v>0</v>
      </c>
      <c r="AH205" s="42" t="str">
        <f t="shared" si="104"/>
        <v xml:space="preserve"> </v>
      </c>
      <c r="AI205" s="57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575"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si="105"/>
        <v xml:space="preserve"> </v>
      </c>
      <c r="AL205" s="575"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1"/>
        <v xml:space="preserve"> </v>
      </c>
      <c r="AN205" s="20" t="str">
        <f t="shared" si="102"/>
        <v xml:space="preserve"> </v>
      </c>
      <c r="AO205" s="66"/>
      <c r="AP205" s="440"/>
      <c r="AQ205" s="440"/>
      <c r="AR205" s="440"/>
      <c r="AS205" s="440"/>
      <c r="AT205" s="440"/>
      <c r="AU205" s="440"/>
      <c r="AV205" s="440"/>
      <c r="AW205" s="415"/>
      <c r="AX205" s="349"/>
      <c r="AY205" s="66"/>
      <c r="AZ205" s="66"/>
    </row>
    <row r="206" spans="2:52" ht="57.75" customHeight="1">
      <c r="B206" s="431" t="str">
        <f t="shared" si="81"/>
        <v>-</v>
      </c>
      <c r="C206" s="17"/>
      <c r="D206" s="22"/>
      <c r="E206" s="21"/>
      <c r="F206" s="112"/>
      <c r="G206" s="111"/>
      <c r="H206" s="21"/>
      <c r="I206" s="17"/>
      <c r="J206" s="340">
        <f t="shared" si="82"/>
        <v>0</v>
      </c>
      <c r="K206" s="17"/>
      <c r="L206" s="340">
        <f t="shared" si="83"/>
        <v>0</v>
      </c>
      <c r="M206" s="17"/>
      <c r="N206" s="340">
        <f t="shared" si="84"/>
        <v>0</v>
      </c>
      <c r="O206" s="17"/>
      <c r="P206" s="340">
        <f t="shared" si="85"/>
        <v>0</v>
      </c>
      <c r="Q206" s="17"/>
      <c r="R206" s="340">
        <f t="shared" si="86"/>
        <v>0</v>
      </c>
      <c r="S206" s="17"/>
      <c r="T206" s="340">
        <f t="shared" si="87"/>
        <v>0</v>
      </c>
      <c r="U206" s="17"/>
      <c r="V206" s="340">
        <f t="shared" si="88"/>
        <v>0</v>
      </c>
      <c r="W206" s="18" t="str">
        <f t="shared" si="89"/>
        <v xml:space="preserve"> </v>
      </c>
      <c r="X206" s="18" t="str">
        <f t="shared" si="90"/>
        <v xml:space="preserve"> </v>
      </c>
      <c r="Y206" s="18" t="str">
        <f t="shared" si="91"/>
        <v/>
      </c>
      <c r="Z206" s="21"/>
      <c r="AA206" s="18" t="str">
        <f t="shared" si="92"/>
        <v/>
      </c>
      <c r="AB206" s="18" t="str">
        <f t="shared" si="93"/>
        <v xml:space="preserve"> </v>
      </c>
      <c r="AC206" s="18" t="str">
        <f t="shared" si="94"/>
        <v/>
      </c>
      <c r="AD206" s="18" t="str">
        <f t="shared" si="95"/>
        <v xml:space="preserve"> </v>
      </c>
      <c r="AE206" s="109" t="str">
        <f t="shared" si="103"/>
        <v xml:space="preserve"> </v>
      </c>
      <c r="AF206" s="18" t="str">
        <f t="shared" si="97"/>
        <v xml:space="preserve"> </v>
      </c>
      <c r="AG206" s="534">
        <f t="shared" si="98"/>
        <v>0</v>
      </c>
      <c r="AH206" s="42" t="str">
        <f t="shared" si="104"/>
        <v xml:space="preserve"> </v>
      </c>
      <c r="AI206" s="57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575"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5"/>
        <v xml:space="preserve"> </v>
      </c>
      <c r="AL206" s="575"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1"/>
        <v xml:space="preserve"> </v>
      </c>
      <c r="AN206" s="20" t="str">
        <f t="shared" si="102"/>
        <v xml:space="preserve"> </v>
      </c>
      <c r="AO206" s="66"/>
      <c r="AP206" s="440"/>
      <c r="AQ206" s="440"/>
      <c r="AR206" s="440"/>
      <c r="AS206" s="440"/>
      <c r="AT206" s="440"/>
      <c r="AU206" s="440"/>
      <c r="AV206" s="440"/>
      <c r="AW206" s="415"/>
      <c r="AX206" s="349"/>
      <c r="AY206" s="66"/>
      <c r="AZ206" s="66"/>
    </row>
    <row r="207" spans="2:52" ht="57.75" customHeight="1">
      <c r="B207" s="431" t="str">
        <f t="shared" si="81"/>
        <v>-</v>
      </c>
      <c r="C207" s="17"/>
      <c r="D207" s="22"/>
      <c r="E207" s="21"/>
      <c r="F207" s="112"/>
      <c r="G207" s="111"/>
      <c r="H207" s="21"/>
      <c r="I207" s="17"/>
      <c r="J207" s="340">
        <f t="shared" si="82"/>
        <v>0</v>
      </c>
      <c r="K207" s="17"/>
      <c r="L207" s="340">
        <f t="shared" si="83"/>
        <v>0</v>
      </c>
      <c r="M207" s="17"/>
      <c r="N207" s="340">
        <f t="shared" si="84"/>
        <v>0</v>
      </c>
      <c r="O207" s="17"/>
      <c r="P207" s="340">
        <f t="shared" si="85"/>
        <v>0</v>
      </c>
      <c r="Q207" s="17"/>
      <c r="R207" s="340">
        <f t="shared" si="86"/>
        <v>0</v>
      </c>
      <c r="S207" s="17"/>
      <c r="T207" s="340">
        <f t="shared" si="87"/>
        <v>0</v>
      </c>
      <c r="U207" s="17"/>
      <c r="V207" s="340">
        <f t="shared" si="88"/>
        <v>0</v>
      </c>
      <c r="W207" s="18" t="str">
        <f t="shared" si="89"/>
        <v xml:space="preserve"> </v>
      </c>
      <c r="X207" s="18" t="str">
        <f t="shared" si="90"/>
        <v xml:space="preserve"> </v>
      </c>
      <c r="Y207" s="18" t="str">
        <f t="shared" si="91"/>
        <v/>
      </c>
      <c r="Z207" s="21"/>
      <c r="AA207" s="18" t="str">
        <f t="shared" si="92"/>
        <v/>
      </c>
      <c r="AB207" s="18" t="str">
        <f t="shared" si="93"/>
        <v xml:space="preserve"> </v>
      </c>
      <c r="AC207" s="18" t="str">
        <f t="shared" si="94"/>
        <v/>
      </c>
      <c r="AD207" s="18" t="str">
        <f t="shared" si="95"/>
        <v xml:space="preserve"> </v>
      </c>
      <c r="AE207" s="109" t="str">
        <f t="shared" si="103"/>
        <v xml:space="preserve"> </v>
      </c>
      <c r="AF207" s="18" t="str">
        <f t="shared" si="97"/>
        <v xml:space="preserve"> </v>
      </c>
      <c r="AG207" s="534">
        <f t="shared" si="98"/>
        <v>0</v>
      </c>
      <c r="AH207" s="42" t="str">
        <f t="shared" si="104"/>
        <v xml:space="preserve"> </v>
      </c>
      <c r="AI207" s="57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575"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5"/>
        <v xml:space="preserve"> </v>
      </c>
      <c r="AL207" s="575"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1"/>
        <v xml:space="preserve"> </v>
      </c>
      <c r="AN207" s="20" t="str">
        <f t="shared" si="102"/>
        <v xml:space="preserve"> </v>
      </c>
      <c r="AO207" s="66"/>
      <c r="AP207" s="440"/>
      <c r="AQ207" s="440"/>
      <c r="AR207" s="440"/>
      <c r="AS207" s="440"/>
      <c r="AT207" s="440"/>
      <c r="AU207" s="440"/>
      <c r="AV207" s="440"/>
      <c r="AW207" s="415"/>
      <c r="AX207" s="349"/>
      <c r="AY207" s="66"/>
      <c r="AZ207" s="66"/>
    </row>
    <row r="208" spans="2:52" ht="57.75" customHeight="1">
      <c r="B208" s="431" t="str">
        <f t="shared" si="81"/>
        <v>-</v>
      </c>
      <c r="C208" s="17"/>
      <c r="D208" s="22"/>
      <c r="E208" s="21"/>
      <c r="F208" s="112"/>
      <c r="G208" s="111"/>
      <c r="H208" s="21"/>
      <c r="I208" s="17"/>
      <c r="J208" s="340">
        <f t="shared" si="82"/>
        <v>0</v>
      </c>
      <c r="K208" s="17"/>
      <c r="L208" s="340">
        <f t="shared" si="83"/>
        <v>0</v>
      </c>
      <c r="M208" s="17"/>
      <c r="N208" s="340">
        <f t="shared" si="84"/>
        <v>0</v>
      </c>
      <c r="O208" s="17"/>
      <c r="P208" s="340">
        <f t="shared" si="85"/>
        <v>0</v>
      </c>
      <c r="Q208" s="17"/>
      <c r="R208" s="340">
        <f t="shared" si="86"/>
        <v>0</v>
      </c>
      <c r="S208" s="17"/>
      <c r="T208" s="340">
        <f t="shared" si="87"/>
        <v>0</v>
      </c>
      <c r="U208" s="17"/>
      <c r="V208" s="340">
        <f t="shared" si="88"/>
        <v>0</v>
      </c>
      <c r="W208" s="18" t="str">
        <f t="shared" si="89"/>
        <v xml:space="preserve"> </v>
      </c>
      <c r="X208" s="18" t="str">
        <f t="shared" si="90"/>
        <v xml:space="preserve"> </v>
      </c>
      <c r="Y208" s="18" t="str">
        <f t="shared" si="91"/>
        <v/>
      </c>
      <c r="Z208" s="21"/>
      <c r="AA208" s="18" t="str">
        <f t="shared" si="92"/>
        <v/>
      </c>
      <c r="AB208" s="18" t="str">
        <f t="shared" si="93"/>
        <v xml:space="preserve"> </v>
      </c>
      <c r="AC208" s="18" t="str">
        <f t="shared" si="94"/>
        <v/>
      </c>
      <c r="AD208" s="18" t="str">
        <f t="shared" si="95"/>
        <v xml:space="preserve"> </v>
      </c>
      <c r="AE208" s="109" t="str">
        <f t="shared" si="103"/>
        <v xml:space="preserve"> </v>
      </c>
      <c r="AF208" s="18" t="str">
        <f t="shared" si="97"/>
        <v xml:space="preserve"> </v>
      </c>
      <c r="AG208" s="534">
        <f t="shared" si="98"/>
        <v>0</v>
      </c>
      <c r="AH208" s="42" t="str">
        <f t="shared" si="104"/>
        <v xml:space="preserve"> </v>
      </c>
      <c r="AI208" s="57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575"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5"/>
        <v xml:space="preserve"> </v>
      </c>
      <c r="AL208" s="575"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1"/>
        <v xml:space="preserve"> </v>
      </c>
      <c r="AN208" s="20" t="str">
        <f t="shared" si="102"/>
        <v xml:space="preserve"> </v>
      </c>
      <c r="AO208" s="66"/>
      <c r="AP208" s="440"/>
      <c r="AQ208" s="440"/>
      <c r="AR208" s="440"/>
      <c r="AS208" s="440"/>
      <c r="AT208" s="440"/>
      <c r="AU208" s="440"/>
      <c r="AV208" s="440"/>
      <c r="AW208" s="415"/>
      <c r="AX208" s="349"/>
      <c r="AY208" s="66"/>
      <c r="AZ208" s="66"/>
    </row>
    <row r="209" spans="2:52" ht="57.75" customHeight="1">
      <c r="B209" s="431" t="str">
        <f t="shared" si="81"/>
        <v>-</v>
      </c>
      <c r="C209" s="17"/>
      <c r="D209" s="22"/>
      <c r="E209" s="21"/>
      <c r="F209" s="112"/>
      <c r="G209" s="111"/>
      <c r="H209" s="21"/>
      <c r="I209" s="17"/>
      <c r="J209" s="340">
        <f t="shared" si="82"/>
        <v>0</v>
      </c>
      <c r="K209" s="17"/>
      <c r="L209" s="340">
        <f t="shared" si="83"/>
        <v>0</v>
      </c>
      <c r="M209" s="17"/>
      <c r="N209" s="340">
        <f t="shared" si="84"/>
        <v>0</v>
      </c>
      <c r="O209" s="17"/>
      <c r="P209" s="340">
        <f t="shared" si="85"/>
        <v>0</v>
      </c>
      <c r="Q209" s="17"/>
      <c r="R209" s="340">
        <f t="shared" si="86"/>
        <v>0</v>
      </c>
      <c r="S209" s="17"/>
      <c r="T209" s="340">
        <f t="shared" si="87"/>
        <v>0</v>
      </c>
      <c r="U209" s="17"/>
      <c r="V209" s="340">
        <f t="shared" si="88"/>
        <v>0</v>
      </c>
      <c r="W209" s="18" t="str">
        <f t="shared" si="89"/>
        <v xml:space="preserve"> </v>
      </c>
      <c r="X209" s="18" t="str">
        <f t="shared" si="90"/>
        <v xml:space="preserve"> </v>
      </c>
      <c r="Y209" s="18" t="str">
        <f t="shared" si="91"/>
        <v/>
      </c>
      <c r="Z209" s="21"/>
      <c r="AA209" s="18" t="str">
        <f t="shared" si="92"/>
        <v/>
      </c>
      <c r="AB209" s="18" t="str">
        <f t="shared" si="93"/>
        <v xml:space="preserve"> </v>
      </c>
      <c r="AC209" s="18" t="str">
        <f t="shared" si="94"/>
        <v/>
      </c>
      <c r="AD209" s="18" t="str">
        <f t="shared" si="95"/>
        <v xml:space="preserve"> </v>
      </c>
      <c r="AE209" s="109" t="str">
        <f t="shared" si="103"/>
        <v xml:space="preserve"> </v>
      </c>
      <c r="AF209" s="18" t="str">
        <f t="shared" si="97"/>
        <v xml:space="preserve"> </v>
      </c>
      <c r="AG209" s="534">
        <f t="shared" si="98"/>
        <v>0</v>
      </c>
      <c r="AH209" s="42" t="str">
        <f t="shared" si="104"/>
        <v xml:space="preserve"> </v>
      </c>
      <c r="AI209" s="57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575"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5"/>
        <v xml:space="preserve"> </v>
      </c>
      <c r="AL209" s="575"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1"/>
        <v xml:space="preserve"> </v>
      </c>
      <c r="AN209" s="20" t="str">
        <f t="shared" si="102"/>
        <v xml:space="preserve"> </v>
      </c>
      <c r="AO209" s="66"/>
      <c r="AP209" s="440"/>
      <c r="AQ209" s="440"/>
      <c r="AR209" s="440"/>
      <c r="AS209" s="440"/>
      <c r="AT209" s="440"/>
      <c r="AU209" s="440"/>
      <c r="AV209" s="440"/>
      <c r="AW209" s="415"/>
      <c r="AX209" s="349"/>
      <c r="AY209" s="66"/>
      <c r="AZ209" s="66"/>
    </row>
    <row r="210" spans="2:52" ht="57.75" customHeight="1">
      <c r="B210" s="431" t="str">
        <f t="shared" si="81"/>
        <v>-</v>
      </c>
      <c r="C210" s="17"/>
      <c r="D210" s="22"/>
      <c r="E210" s="21"/>
      <c r="F210" s="112"/>
      <c r="G210" s="111"/>
      <c r="H210" s="21"/>
      <c r="I210" s="17"/>
      <c r="J210" s="340">
        <f t="shared" si="82"/>
        <v>0</v>
      </c>
      <c r="K210" s="17"/>
      <c r="L210" s="340">
        <f t="shared" si="83"/>
        <v>0</v>
      </c>
      <c r="M210" s="17"/>
      <c r="N210" s="340">
        <f t="shared" si="84"/>
        <v>0</v>
      </c>
      <c r="O210" s="17"/>
      <c r="P210" s="340">
        <f t="shared" si="85"/>
        <v>0</v>
      </c>
      <c r="Q210" s="17"/>
      <c r="R210" s="340">
        <f t="shared" si="86"/>
        <v>0</v>
      </c>
      <c r="S210" s="17"/>
      <c r="T210" s="340">
        <f t="shared" si="87"/>
        <v>0</v>
      </c>
      <c r="U210" s="17"/>
      <c r="V210" s="340">
        <f t="shared" si="88"/>
        <v>0</v>
      </c>
      <c r="W210" s="18" t="str">
        <f t="shared" si="89"/>
        <v xml:space="preserve"> </v>
      </c>
      <c r="X210" s="18" t="str">
        <f t="shared" si="90"/>
        <v xml:space="preserve"> </v>
      </c>
      <c r="Y210" s="18" t="str">
        <f t="shared" si="91"/>
        <v/>
      </c>
      <c r="Z210" s="21"/>
      <c r="AA210" s="18" t="str">
        <f t="shared" si="92"/>
        <v/>
      </c>
      <c r="AB210" s="18" t="str">
        <f t="shared" si="93"/>
        <v xml:space="preserve"> </v>
      </c>
      <c r="AC210" s="18" t="str">
        <f t="shared" si="94"/>
        <v/>
      </c>
      <c r="AD210" s="18" t="str">
        <f t="shared" si="95"/>
        <v xml:space="preserve"> </v>
      </c>
      <c r="AE210" s="109" t="str">
        <f t="shared" si="103"/>
        <v xml:space="preserve"> </v>
      </c>
      <c r="AF210" s="18" t="str">
        <f t="shared" si="97"/>
        <v xml:space="preserve"> </v>
      </c>
      <c r="AG210" s="534">
        <f t="shared" si="98"/>
        <v>0</v>
      </c>
      <c r="AH210" s="42" t="str">
        <f t="shared" si="104"/>
        <v xml:space="preserve"> </v>
      </c>
      <c r="AI210" s="57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575"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5"/>
        <v xml:space="preserve"> </v>
      </c>
      <c r="AL210" s="575"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1"/>
        <v xml:space="preserve"> </v>
      </c>
      <c r="AN210" s="20" t="str">
        <f t="shared" si="102"/>
        <v xml:space="preserve"> </v>
      </c>
      <c r="AO210" s="66"/>
      <c r="AP210" s="440"/>
      <c r="AQ210" s="440"/>
      <c r="AR210" s="440"/>
      <c r="AS210" s="440"/>
      <c r="AT210" s="440"/>
      <c r="AU210" s="440"/>
      <c r="AV210" s="440"/>
      <c r="AW210" s="415"/>
      <c r="AX210" s="349"/>
      <c r="AY210" s="66"/>
      <c r="AZ210" s="66"/>
    </row>
    <row r="211" spans="2:52" ht="57.75" customHeight="1">
      <c r="B211" s="431" t="str">
        <f t="shared" si="81"/>
        <v>-</v>
      </c>
      <c r="C211" s="17"/>
      <c r="D211" s="22"/>
      <c r="E211" s="21"/>
      <c r="F211" s="112"/>
      <c r="G211" s="111"/>
      <c r="H211" s="21"/>
      <c r="I211" s="17"/>
      <c r="J211" s="340">
        <f t="shared" si="82"/>
        <v>0</v>
      </c>
      <c r="K211" s="17"/>
      <c r="L211" s="340">
        <f t="shared" si="83"/>
        <v>0</v>
      </c>
      <c r="M211" s="17"/>
      <c r="N211" s="340">
        <f t="shared" si="84"/>
        <v>0</v>
      </c>
      <c r="O211" s="17"/>
      <c r="P211" s="340">
        <f t="shared" si="85"/>
        <v>0</v>
      </c>
      <c r="Q211" s="17"/>
      <c r="R211" s="340">
        <f t="shared" si="86"/>
        <v>0</v>
      </c>
      <c r="S211" s="17"/>
      <c r="T211" s="340">
        <f t="shared" si="87"/>
        <v>0</v>
      </c>
      <c r="U211" s="17"/>
      <c r="V211" s="340">
        <f t="shared" si="88"/>
        <v>0</v>
      </c>
      <c r="W211" s="18" t="str">
        <f t="shared" si="89"/>
        <v xml:space="preserve"> </v>
      </c>
      <c r="X211" s="18" t="str">
        <f t="shared" si="90"/>
        <v xml:space="preserve"> </v>
      </c>
      <c r="Y211" s="18" t="str">
        <f t="shared" si="91"/>
        <v/>
      </c>
      <c r="Z211" s="21"/>
      <c r="AA211" s="18" t="str">
        <f t="shared" si="92"/>
        <v/>
      </c>
      <c r="AB211" s="18" t="str">
        <f t="shared" si="93"/>
        <v xml:space="preserve"> </v>
      </c>
      <c r="AC211" s="18" t="str">
        <f t="shared" si="94"/>
        <v/>
      </c>
      <c r="AD211" s="18" t="str">
        <f t="shared" si="95"/>
        <v xml:space="preserve"> </v>
      </c>
      <c r="AE211" s="109" t="str">
        <f t="shared" si="103"/>
        <v xml:space="preserve"> </v>
      </c>
      <c r="AF211" s="18" t="str">
        <f t="shared" si="97"/>
        <v xml:space="preserve"> </v>
      </c>
      <c r="AG211" s="534">
        <f t="shared" si="98"/>
        <v>0</v>
      </c>
      <c r="AH211" s="42" t="str">
        <f t="shared" si="104"/>
        <v xml:space="preserve"> </v>
      </c>
      <c r="AI211" s="57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575"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5"/>
        <v xml:space="preserve"> </v>
      </c>
      <c r="AL211" s="575"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1"/>
        <v xml:space="preserve"> </v>
      </c>
      <c r="AN211" s="20" t="str">
        <f t="shared" si="102"/>
        <v xml:space="preserve"> </v>
      </c>
      <c r="AO211" s="66"/>
      <c r="AP211" s="440"/>
      <c r="AQ211" s="440"/>
      <c r="AR211" s="440"/>
      <c r="AS211" s="440"/>
      <c r="AT211" s="440"/>
      <c r="AU211" s="440"/>
      <c r="AV211" s="440"/>
      <c r="AW211" s="415"/>
      <c r="AX211" s="349"/>
      <c r="AY211" s="66"/>
      <c r="AZ211" s="66"/>
    </row>
    <row r="212" spans="2:52" ht="57.75" customHeight="1">
      <c r="B212" s="431" t="str">
        <f t="shared" si="81"/>
        <v>-</v>
      </c>
      <c r="C212" s="17"/>
      <c r="D212" s="22"/>
      <c r="E212" s="21"/>
      <c r="F212" s="112"/>
      <c r="G212" s="111"/>
      <c r="H212" s="21"/>
      <c r="I212" s="17"/>
      <c r="J212" s="340">
        <f t="shared" si="82"/>
        <v>0</v>
      </c>
      <c r="K212" s="17"/>
      <c r="L212" s="340">
        <f t="shared" si="83"/>
        <v>0</v>
      </c>
      <c r="M212" s="17"/>
      <c r="N212" s="340">
        <f t="shared" si="84"/>
        <v>0</v>
      </c>
      <c r="O212" s="17"/>
      <c r="P212" s="340">
        <f t="shared" si="85"/>
        <v>0</v>
      </c>
      <c r="Q212" s="17"/>
      <c r="R212" s="340">
        <f t="shared" si="86"/>
        <v>0</v>
      </c>
      <c r="S212" s="17"/>
      <c r="T212" s="340">
        <f t="shared" si="87"/>
        <v>0</v>
      </c>
      <c r="U212" s="17"/>
      <c r="V212" s="340">
        <f t="shared" si="88"/>
        <v>0</v>
      </c>
      <c r="W212" s="18" t="str">
        <f t="shared" si="89"/>
        <v xml:space="preserve"> </v>
      </c>
      <c r="X212" s="18" t="str">
        <f t="shared" si="90"/>
        <v xml:space="preserve"> </v>
      </c>
      <c r="Y212" s="18" t="str">
        <f t="shared" si="91"/>
        <v/>
      </c>
      <c r="Z212" s="21"/>
      <c r="AA212" s="18" t="str">
        <f t="shared" si="92"/>
        <v/>
      </c>
      <c r="AB212" s="18" t="str">
        <f t="shared" si="93"/>
        <v xml:space="preserve"> </v>
      </c>
      <c r="AC212" s="18" t="str">
        <f t="shared" si="94"/>
        <v/>
      </c>
      <c r="AD212" s="18" t="str">
        <f t="shared" si="95"/>
        <v xml:space="preserve"> </v>
      </c>
      <c r="AE212" s="109" t="str">
        <f t="shared" si="103"/>
        <v xml:space="preserve"> </v>
      </c>
      <c r="AF212" s="18" t="str">
        <f t="shared" si="97"/>
        <v xml:space="preserve"> </v>
      </c>
      <c r="AG212" s="534">
        <f t="shared" si="98"/>
        <v>0</v>
      </c>
      <c r="AH212" s="42" t="str">
        <f t="shared" si="104"/>
        <v xml:space="preserve"> </v>
      </c>
      <c r="AI212" s="57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575"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5"/>
        <v xml:space="preserve"> </v>
      </c>
      <c r="AL212" s="575"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1"/>
        <v xml:space="preserve"> </v>
      </c>
      <c r="AN212" s="20" t="str">
        <f t="shared" si="102"/>
        <v xml:space="preserve"> </v>
      </c>
      <c r="AO212" s="66"/>
      <c r="AP212" s="440"/>
      <c r="AQ212" s="440"/>
      <c r="AR212" s="440"/>
      <c r="AS212" s="440"/>
      <c r="AT212" s="440"/>
      <c r="AU212" s="440"/>
      <c r="AV212" s="440"/>
      <c r="AW212" s="415"/>
      <c r="AX212" s="349"/>
      <c r="AY212" s="66"/>
      <c r="AZ212" s="66"/>
    </row>
    <row r="213" spans="2:52" ht="57.75" customHeight="1">
      <c r="B213" s="431" t="str">
        <f t="shared" si="81"/>
        <v>-</v>
      </c>
      <c r="C213" s="17"/>
      <c r="D213" s="22"/>
      <c r="E213" s="21"/>
      <c r="F213" s="112"/>
      <c r="G213" s="111"/>
      <c r="H213" s="21"/>
      <c r="I213" s="17"/>
      <c r="J213" s="340">
        <f t="shared" si="82"/>
        <v>0</v>
      </c>
      <c r="K213" s="17"/>
      <c r="L213" s="340">
        <f t="shared" si="83"/>
        <v>0</v>
      </c>
      <c r="M213" s="17"/>
      <c r="N213" s="340">
        <f t="shared" si="84"/>
        <v>0</v>
      </c>
      <c r="O213" s="17"/>
      <c r="P213" s="340">
        <f t="shared" si="85"/>
        <v>0</v>
      </c>
      <c r="Q213" s="17"/>
      <c r="R213" s="340">
        <f t="shared" si="86"/>
        <v>0</v>
      </c>
      <c r="S213" s="17"/>
      <c r="T213" s="340">
        <f t="shared" si="87"/>
        <v>0</v>
      </c>
      <c r="U213" s="17"/>
      <c r="V213" s="340">
        <f t="shared" si="88"/>
        <v>0</v>
      </c>
      <c r="W213" s="18" t="str">
        <f t="shared" si="89"/>
        <v xml:space="preserve"> </v>
      </c>
      <c r="X213" s="18" t="str">
        <f t="shared" si="90"/>
        <v xml:space="preserve"> </v>
      </c>
      <c r="Y213" s="18" t="str">
        <f t="shared" si="91"/>
        <v/>
      </c>
      <c r="Z213" s="21"/>
      <c r="AA213" s="18" t="str">
        <f t="shared" si="92"/>
        <v/>
      </c>
      <c r="AB213" s="18" t="str">
        <f t="shared" si="93"/>
        <v xml:space="preserve"> </v>
      </c>
      <c r="AC213" s="18" t="str">
        <f t="shared" si="94"/>
        <v/>
      </c>
      <c r="AD213" s="18" t="str">
        <f t="shared" si="95"/>
        <v xml:space="preserve"> </v>
      </c>
      <c r="AE213" s="109" t="str">
        <f t="shared" si="103"/>
        <v xml:space="preserve"> </v>
      </c>
      <c r="AF213" s="18" t="str">
        <f t="shared" si="97"/>
        <v xml:space="preserve"> </v>
      </c>
      <c r="AG213" s="534">
        <f t="shared" si="98"/>
        <v>0</v>
      </c>
      <c r="AH213" s="42" t="str">
        <f t="shared" si="104"/>
        <v xml:space="preserve"> </v>
      </c>
      <c r="AI213" s="57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575"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5"/>
        <v xml:space="preserve"> </v>
      </c>
      <c r="AL213" s="575"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1"/>
        <v xml:space="preserve"> </v>
      </c>
      <c r="AN213" s="20" t="str">
        <f t="shared" si="102"/>
        <v xml:space="preserve"> </v>
      </c>
      <c r="AO213" s="66"/>
      <c r="AP213" s="440"/>
      <c r="AQ213" s="440"/>
      <c r="AR213" s="440"/>
      <c r="AS213" s="440"/>
      <c r="AT213" s="440"/>
      <c r="AU213" s="440"/>
      <c r="AV213" s="440"/>
      <c r="AW213" s="415"/>
      <c r="AX213" s="349"/>
      <c r="AY213" s="66"/>
      <c r="AZ213" s="66"/>
    </row>
    <row r="214" spans="2:52" ht="57.75" customHeight="1">
      <c r="B214" s="431" t="str">
        <f t="shared" si="81"/>
        <v>-</v>
      </c>
      <c r="C214" s="17"/>
      <c r="D214" s="22"/>
      <c r="E214" s="21"/>
      <c r="F214" s="112"/>
      <c r="G214" s="111"/>
      <c r="H214" s="21"/>
      <c r="I214" s="17"/>
      <c r="J214" s="340">
        <f t="shared" si="82"/>
        <v>0</v>
      </c>
      <c r="K214" s="17"/>
      <c r="L214" s="340">
        <f t="shared" si="83"/>
        <v>0</v>
      </c>
      <c r="M214" s="17"/>
      <c r="N214" s="340">
        <f t="shared" si="84"/>
        <v>0</v>
      </c>
      <c r="O214" s="17"/>
      <c r="P214" s="340">
        <f t="shared" si="85"/>
        <v>0</v>
      </c>
      <c r="Q214" s="17"/>
      <c r="R214" s="340">
        <f t="shared" si="86"/>
        <v>0</v>
      </c>
      <c r="S214" s="17"/>
      <c r="T214" s="340">
        <f t="shared" si="87"/>
        <v>0</v>
      </c>
      <c r="U214" s="17"/>
      <c r="V214" s="340">
        <f t="shared" si="88"/>
        <v>0</v>
      </c>
      <c r="W214" s="18" t="str">
        <f t="shared" si="89"/>
        <v xml:space="preserve"> </v>
      </c>
      <c r="X214" s="18" t="str">
        <f t="shared" si="90"/>
        <v xml:space="preserve"> </v>
      </c>
      <c r="Y214" s="18" t="str">
        <f t="shared" si="91"/>
        <v/>
      </c>
      <c r="Z214" s="21"/>
      <c r="AA214" s="18" t="str">
        <f t="shared" si="92"/>
        <v/>
      </c>
      <c r="AB214" s="18" t="str">
        <f t="shared" si="93"/>
        <v xml:space="preserve"> </v>
      </c>
      <c r="AC214" s="18" t="str">
        <f t="shared" si="94"/>
        <v/>
      </c>
      <c r="AD214" s="18" t="str">
        <f t="shared" si="95"/>
        <v xml:space="preserve"> </v>
      </c>
      <c r="AE214" s="109" t="str">
        <f t="shared" si="103"/>
        <v xml:space="preserve"> </v>
      </c>
      <c r="AF214" s="18" t="str">
        <f t="shared" si="97"/>
        <v xml:space="preserve"> </v>
      </c>
      <c r="AG214" s="534">
        <f t="shared" si="98"/>
        <v>0</v>
      </c>
      <c r="AH214" s="42" t="str">
        <f t="shared" si="104"/>
        <v xml:space="preserve"> </v>
      </c>
      <c r="AI214" s="57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575"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5"/>
        <v xml:space="preserve"> </v>
      </c>
      <c r="AL214" s="575"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1"/>
        <v xml:space="preserve"> </v>
      </c>
      <c r="AN214" s="20" t="str">
        <f t="shared" si="102"/>
        <v xml:space="preserve"> </v>
      </c>
      <c r="AO214" s="66"/>
      <c r="AP214" s="440"/>
      <c r="AQ214" s="440"/>
      <c r="AR214" s="440"/>
      <c r="AS214" s="440"/>
      <c r="AT214" s="440"/>
      <c r="AU214" s="440"/>
      <c r="AV214" s="440"/>
      <c r="AW214" s="415"/>
      <c r="AX214" s="349"/>
      <c r="AY214" s="66"/>
      <c r="AZ214" s="66"/>
    </row>
    <row r="215" spans="2:52" ht="57.75" customHeight="1">
      <c r="B215" s="431" t="str">
        <f t="shared" si="81"/>
        <v>-</v>
      </c>
      <c r="C215" s="17"/>
      <c r="D215" s="22"/>
      <c r="E215" s="21"/>
      <c r="F215" s="112"/>
      <c r="G215" s="111"/>
      <c r="H215" s="21"/>
      <c r="I215" s="17"/>
      <c r="J215" s="340">
        <f t="shared" si="82"/>
        <v>0</v>
      </c>
      <c r="K215" s="17"/>
      <c r="L215" s="340">
        <f t="shared" si="83"/>
        <v>0</v>
      </c>
      <c r="M215" s="17"/>
      <c r="N215" s="340">
        <f t="shared" si="84"/>
        <v>0</v>
      </c>
      <c r="O215" s="17"/>
      <c r="P215" s="340">
        <f t="shared" si="85"/>
        <v>0</v>
      </c>
      <c r="Q215" s="17"/>
      <c r="R215" s="340">
        <f t="shared" si="86"/>
        <v>0</v>
      </c>
      <c r="S215" s="17"/>
      <c r="T215" s="340">
        <f t="shared" si="87"/>
        <v>0</v>
      </c>
      <c r="U215" s="17"/>
      <c r="V215" s="340">
        <f t="shared" si="88"/>
        <v>0</v>
      </c>
      <c r="W215" s="18" t="str">
        <f t="shared" si="89"/>
        <v xml:space="preserve"> </v>
      </c>
      <c r="X215" s="18" t="str">
        <f t="shared" si="90"/>
        <v xml:space="preserve"> </v>
      </c>
      <c r="Y215" s="18" t="str">
        <f t="shared" si="91"/>
        <v/>
      </c>
      <c r="Z215" s="21"/>
      <c r="AA215" s="18" t="str">
        <f t="shared" si="92"/>
        <v/>
      </c>
      <c r="AB215" s="18" t="str">
        <f t="shared" si="93"/>
        <v xml:space="preserve"> </v>
      </c>
      <c r="AC215" s="18" t="str">
        <f t="shared" si="94"/>
        <v/>
      </c>
      <c r="AD215" s="18" t="str">
        <f t="shared" si="95"/>
        <v xml:space="preserve"> </v>
      </c>
      <c r="AE215" s="109" t="str">
        <f t="shared" si="103"/>
        <v xml:space="preserve"> </v>
      </c>
      <c r="AF215" s="18" t="str">
        <f t="shared" si="97"/>
        <v xml:space="preserve"> </v>
      </c>
      <c r="AG215" s="534">
        <f t="shared" si="98"/>
        <v>0</v>
      </c>
      <c r="AH215" s="42" t="str">
        <f t="shared" si="104"/>
        <v xml:space="preserve"> </v>
      </c>
      <c r="AI215" s="57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575"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5"/>
        <v xml:space="preserve"> </v>
      </c>
      <c r="AL215" s="575"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1"/>
        <v xml:space="preserve"> </v>
      </c>
      <c r="AN215" s="20" t="str">
        <f t="shared" si="102"/>
        <v xml:space="preserve"> </v>
      </c>
      <c r="AO215" s="66"/>
      <c r="AP215" s="440"/>
      <c r="AQ215" s="440"/>
      <c r="AR215" s="440"/>
      <c r="AS215" s="440"/>
      <c r="AT215" s="440"/>
      <c r="AU215" s="440"/>
      <c r="AV215" s="440"/>
      <c r="AW215" s="415"/>
      <c r="AX215" s="349"/>
      <c r="AY215" s="66"/>
      <c r="AZ215" s="66"/>
    </row>
    <row r="216" spans="2:52" ht="57.75" customHeight="1">
      <c r="B216" s="431" t="str">
        <f t="shared" si="81"/>
        <v>-</v>
      </c>
      <c r="C216" s="17"/>
      <c r="D216" s="22"/>
      <c r="E216" s="21"/>
      <c r="F216" s="112"/>
      <c r="G216" s="111"/>
      <c r="H216" s="21"/>
      <c r="I216" s="17"/>
      <c r="J216" s="340">
        <f t="shared" si="82"/>
        <v>0</v>
      </c>
      <c r="K216" s="17"/>
      <c r="L216" s="340">
        <f t="shared" si="83"/>
        <v>0</v>
      </c>
      <c r="M216" s="17"/>
      <c r="N216" s="340">
        <f t="shared" si="84"/>
        <v>0</v>
      </c>
      <c r="O216" s="17"/>
      <c r="P216" s="340">
        <f t="shared" si="85"/>
        <v>0</v>
      </c>
      <c r="Q216" s="17"/>
      <c r="R216" s="340">
        <f t="shared" si="86"/>
        <v>0</v>
      </c>
      <c r="S216" s="17"/>
      <c r="T216" s="340">
        <f t="shared" si="87"/>
        <v>0</v>
      </c>
      <c r="U216" s="17"/>
      <c r="V216" s="340">
        <f t="shared" si="88"/>
        <v>0</v>
      </c>
      <c r="W216" s="18" t="str">
        <f t="shared" si="89"/>
        <v xml:space="preserve"> </v>
      </c>
      <c r="X216" s="18" t="str">
        <f t="shared" si="90"/>
        <v xml:space="preserve"> </v>
      </c>
      <c r="Y216" s="18" t="str">
        <f t="shared" si="91"/>
        <v/>
      </c>
      <c r="Z216" s="21"/>
      <c r="AA216" s="18" t="str">
        <f t="shared" si="92"/>
        <v/>
      </c>
      <c r="AB216" s="18" t="str">
        <f t="shared" si="93"/>
        <v xml:space="preserve"> </v>
      </c>
      <c r="AC216" s="18" t="str">
        <f t="shared" si="94"/>
        <v/>
      </c>
      <c r="AD216" s="18" t="str">
        <f t="shared" si="95"/>
        <v xml:space="preserve"> </v>
      </c>
      <c r="AE216" s="109" t="str">
        <f t="shared" si="103"/>
        <v xml:space="preserve"> </v>
      </c>
      <c r="AF216" s="18" t="str">
        <f t="shared" si="97"/>
        <v xml:space="preserve"> </v>
      </c>
      <c r="AG216" s="534">
        <f t="shared" si="98"/>
        <v>0</v>
      </c>
      <c r="AH216" s="42" t="str">
        <f t="shared" si="104"/>
        <v xml:space="preserve"> </v>
      </c>
      <c r="AI216" s="57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575"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5"/>
        <v xml:space="preserve"> </v>
      </c>
      <c r="AL216" s="575"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1"/>
        <v xml:space="preserve"> </v>
      </c>
      <c r="AN216" s="20" t="str">
        <f t="shared" si="102"/>
        <v xml:space="preserve"> </v>
      </c>
      <c r="AO216" s="66"/>
      <c r="AP216" s="440"/>
      <c r="AQ216" s="440"/>
      <c r="AR216" s="440"/>
      <c r="AS216" s="440"/>
      <c r="AT216" s="440"/>
      <c r="AU216" s="440"/>
      <c r="AV216" s="440"/>
      <c r="AW216" s="415"/>
      <c r="AX216" s="349"/>
      <c r="AY216" s="66"/>
      <c r="AZ216" s="66"/>
    </row>
    <row r="217" spans="2:52" ht="57.75" customHeight="1">
      <c r="B217" s="431" t="str">
        <f t="shared" si="81"/>
        <v>-</v>
      </c>
      <c r="C217" s="17"/>
      <c r="D217" s="22"/>
      <c r="E217" s="21"/>
      <c r="F217" s="112"/>
      <c r="G217" s="111"/>
      <c r="H217" s="21"/>
      <c r="I217" s="17"/>
      <c r="J217" s="340">
        <f t="shared" si="82"/>
        <v>0</v>
      </c>
      <c r="K217" s="17"/>
      <c r="L217" s="340">
        <f t="shared" si="83"/>
        <v>0</v>
      </c>
      <c r="M217" s="17"/>
      <c r="N217" s="340">
        <f t="shared" si="84"/>
        <v>0</v>
      </c>
      <c r="O217" s="17"/>
      <c r="P217" s="340">
        <f t="shared" si="85"/>
        <v>0</v>
      </c>
      <c r="Q217" s="17"/>
      <c r="R217" s="340">
        <f t="shared" si="86"/>
        <v>0</v>
      </c>
      <c r="S217" s="17"/>
      <c r="T217" s="340">
        <f t="shared" si="87"/>
        <v>0</v>
      </c>
      <c r="U217" s="17"/>
      <c r="V217" s="340">
        <f t="shared" si="88"/>
        <v>0</v>
      </c>
      <c r="W217" s="18" t="str">
        <f t="shared" si="89"/>
        <v xml:space="preserve"> </v>
      </c>
      <c r="X217" s="18" t="str">
        <f t="shared" si="90"/>
        <v xml:space="preserve"> </v>
      </c>
      <c r="Y217" s="18" t="str">
        <f t="shared" si="91"/>
        <v/>
      </c>
      <c r="Z217" s="21"/>
      <c r="AA217" s="18" t="str">
        <f t="shared" si="92"/>
        <v/>
      </c>
      <c r="AB217" s="18" t="str">
        <f t="shared" si="93"/>
        <v xml:space="preserve"> </v>
      </c>
      <c r="AC217" s="18" t="str">
        <f t="shared" si="94"/>
        <v/>
      </c>
      <c r="AD217" s="18" t="str">
        <f t="shared" si="95"/>
        <v xml:space="preserve"> </v>
      </c>
      <c r="AE217" s="109" t="str">
        <f t="shared" si="103"/>
        <v xml:space="preserve"> </v>
      </c>
      <c r="AF217" s="18" t="str">
        <f t="shared" si="97"/>
        <v xml:space="preserve"> </v>
      </c>
      <c r="AG217" s="534">
        <f t="shared" si="98"/>
        <v>0</v>
      </c>
      <c r="AH217" s="42" t="str">
        <f t="shared" si="104"/>
        <v xml:space="preserve"> </v>
      </c>
      <c r="AI217" s="57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575"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5"/>
        <v xml:space="preserve"> </v>
      </c>
      <c r="AL217" s="575"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1"/>
        <v xml:space="preserve"> </v>
      </c>
      <c r="AN217" s="20" t="str">
        <f t="shared" si="102"/>
        <v xml:space="preserve"> </v>
      </c>
      <c r="AO217" s="66"/>
      <c r="AP217" s="440"/>
      <c r="AQ217" s="440"/>
      <c r="AR217" s="440"/>
      <c r="AS217" s="440"/>
      <c r="AT217" s="440"/>
      <c r="AU217" s="440"/>
      <c r="AV217" s="440"/>
      <c r="AW217" s="415"/>
      <c r="AX217" s="349"/>
      <c r="AY217" s="66"/>
      <c r="AZ217" s="66"/>
    </row>
    <row r="218" spans="2:52" ht="57.75" customHeight="1">
      <c r="B218" s="431" t="str">
        <f t="shared" si="81"/>
        <v>-</v>
      </c>
      <c r="C218" s="17"/>
      <c r="D218" s="22"/>
      <c r="E218" s="21"/>
      <c r="F218" s="112"/>
      <c r="G218" s="111"/>
      <c r="H218" s="21"/>
      <c r="I218" s="17"/>
      <c r="J218" s="340">
        <f t="shared" si="82"/>
        <v>0</v>
      </c>
      <c r="K218" s="17"/>
      <c r="L218" s="340">
        <f t="shared" si="83"/>
        <v>0</v>
      </c>
      <c r="M218" s="17"/>
      <c r="N218" s="340">
        <f t="shared" si="84"/>
        <v>0</v>
      </c>
      <c r="O218" s="17"/>
      <c r="P218" s="340">
        <f t="shared" si="85"/>
        <v>0</v>
      </c>
      <c r="Q218" s="17"/>
      <c r="R218" s="340">
        <f t="shared" si="86"/>
        <v>0</v>
      </c>
      <c r="S218" s="17"/>
      <c r="T218" s="340">
        <f t="shared" si="87"/>
        <v>0</v>
      </c>
      <c r="U218" s="17"/>
      <c r="V218" s="340">
        <f t="shared" si="88"/>
        <v>0</v>
      </c>
      <c r="W218" s="18" t="str">
        <f t="shared" si="89"/>
        <v xml:space="preserve"> </v>
      </c>
      <c r="X218" s="18" t="str">
        <f t="shared" si="90"/>
        <v xml:space="preserve"> </v>
      </c>
      <c r="Y218" s="18" t="str">
        <f t="shared" si="91"/>
        <v/>
      </c>
      <c r="Z218" s="21"/>
      <c r="AA218" s="18" t="str">
        <f t="shared" si="92"/>
        <v/>
      </c>
      <c r="AB218" s="18" t="str">
        <f t="shared" si="93"/>
        <v xml:space="preserve"> </v>
      </c>
      <c r="AC218" s="18" t="str">
        <f t="shared" si="94"/>
        <v/>
      </c>
      <c r="AD218" s="18" t="str">
        <f t="shared" si="95"/>
        <v xml:space="preserve"> </v>
      </c>
      <c r="AE218" s="109" t="str">
        <f t="shared" si="103"/>
        <v xml:space="preserve"> </v>
      </c>
      <c r="AF218" s="18" t="str">
        <f t="shared" si="97"/>
        <v xml:space="preserve"> </v>
      </c>
      <c r="AG218" s="534">
        <f t="shared" si="98"/>
        <v>0</v>
      </c>
      <c r="AH218" s="42" t="str">
        <f t="shared" si="104"/>
        <v xml:space="preserve"> </v>
      </c>
      <c r="AI218" s="57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575"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5"/>
        <v xml:space="preserve"> </v>
      </c>
      <c r="AL218" s="575"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1"/>
        <v xml:space="preserve"> </v>
      </c>
      <c r="AN218" s="20" t="str">
        <f t="shared" si="102"/>
        <v xml:space="preserve"> </v>
      </c>
      <c r="AO218" s="66"/>
      <c r="AP218" s="440"/>
      <c r="AQ218" s="440"/>
      <c r="AR218" s="440"/>
      <c r="AS218" s="440"/>
      <c r="AT218" s="440"/>
      <c r="AU218" s="440"/>
      <c r="AV218" s="440"/>
      <c r="AW218" s="415"/>
      <c r="AX218" s="349"/>
      <c r="AY218" s="66"/>
      <c r="AZ218" s="66"/>
    </row>
    <row r="219" spans="2:52" ht="57.75" customHeight="1">
      <c r="B219" s="431" t="str">
        <f t="shared" si="81"/>
        <v>-</v>
      </c>
      <c r="C219" s="17"/>
      <c r="D219" s="22"/>
      <c r="E219" s="21"/>
      <c r="F219" s="112"/>
      <c r="G219" s="111"/>
      <c r="H219" s="21"/>
      <c r="I219" s="17"/>
      <c r="J219" s="340">
        <f t="shared" si="82"/>
        <v>0</v>
      </c>
      <c r="K219" s="17"/>
      <c r="L219" s="340">
        <f t="shared" si="83"/>
        <v>0</v>
      </c>
      <c r="M219" s="17"/>
      <c r="N219" s="340">
        <f t="shared" si="84"/>
        <v>0</v>
      </c>
      <c r="O219" s="17"/>
      <c r="P219" s="340">
        <f t="shared" si="85"/>
        <v>0</v>
      </c>
      <c r="Q219" s="17"/>
      <c r="R219" s="340">
        <f t="shared" si="86"/>
        <v>0</v>
      </c>
      <c r="S219" s="17"/>
      <c r="T219" s="340">
        <f t="shared" si="87"/>
        <v>0</v>
      </c>
      <c r="U219" s="17"/>
      <c r="V219" s="340">
        <f t="shared" si="88"/>
        <v>0</v>
      </c>
      <c r="W219" s="18" t="str">
        <f t="shared" si="89"/>
        <v xml:space="preserve"> </v>
      </c>
      <c r="X219" s="18" t="str">
        <f t="shared" si="90"/>
        <v xml:space="preserve"> </v>
      </c>
      <c r="Y219" s="18" t="str">
        <f t="shared" si="91"/>
        <v/>
      </c>
      <c r="Z219" s="21"/>
      <c r="AA219" s="18" t="str">
        <f t="shared" si="92"/>
        <v/>
      </c>
      <c r="AB219" s="18" t="str">
        <f t="shared" si="93"/>
        <v xml:space="preserve"> </v>
      </c>
      <c r="AC219" s="18" t="str">
        <f t="shared" si="94"/>
        <v/>
      </c>
      <c r="AD219" s="18" t="str">
        <f t="shared" si="95"/>
        <v xml:space="preserve"> </v>
      </c>
      <c r="AE219" s="109" t="str">
        <f t="shared" si="103"/>
        <v xml:space="preserve"> </v>
      </c>
      <c r="AF219" s="18" t="str">
        <f t="shared" si="97"/>
        <v xml:space="preserve"> </v>
      </c>
      <c r="AG219" s="534">
        <f t="shared" si="98"/>
        <v>0</v>
      </c>
      <c r="AH219" s="42" t="str">
        <f t="shared" si="104"/>
        <v xml:space="preserve"> </v>
      </c>
      <c r="AI219" s="57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575"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5"/>
        <v xml:space="preserve"> </v>
      </c>
      <c r="AL219" s="575"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1"/>
        <v xml:space="preserve"> </v>
      </c>
      <c r="AN219" s="20" t="str">
        <f t="shared" si="102"/>
        <v xml:space="preserve"> </v>
      </c>
      <c r="AO219" s="66"/>
      <c r="AP219" s="440"/>
      <c r="AQ219" s="440"/>
      <c r="AR219" s="440"/>
      <c r="AS219" s="440"/>
      <c r="AT219" s="440"/>
      <c r="AU219" s="440"/>
      <c r="AV219" s="440"/>
      <c r="AW219" s="415"/>
      <c r="AX219" s="349"/>
      <c r="AY219" s="66"/>
      <c r="AZ219" s="66"/>
    </row>
    <row r="220" spans="2:52" ht="57.75" customHeight="1">
      <c r="B220" s="431" t="str">
        <f t="shared" si="81"/>
        <v>-</v>
      </c>
      <c r="C220" s="17"/>
      <c r="D220" s="22"/>
      <c r="E220" s="21"/>
      <c r="F220" s="112"/>
      <c r="G220" s="111"/>
      <c r="H220" s="21"/>
      <c r="I220" s="17"/>
      <c r="J220" s="340">
        <f t="shared" si="82"/>
        <v>0</v>
      </c>
      <c r="K220" s="17"/>
      <c r="L220" s="340">
        <f t="shared" si="83"/>
        <v>0</v>
      </c>
      <c r="M220" s="17"/>
      <c r="N220" s="340">
        <f t="shared" si="84"/>
        <v>0</v>
      </c>
      <c r="O220" s="17"/>
      <c r="P220" s="340">
        <f t="shared" si="85"/>
        <v>0</v>
      </c>
      <c r="Q220" s="17"/>
      <c r="R220" s="340">
        <f t="shared" si="86"/>
        <v>0</v>
      </c>
      <c r="S220" s="17"/>
      <c r="T220" s="340">
        <f t="shared" si="87"/>
        <v>0</v>
      </c>
      <c r="U220" s="17"/>
      <c r="V220" s="340">
        <f t="shared" si="88"/>
        <v>0</v>
      </c>
      <c r="W220" s="18" t="str">
        <f t="shared" si="89"/>
        <v xml:space="preserve"> </v>
      </c>
      <c r="X220" s="18" t="str">
        <f t="shared" si="90"/>
        <v xml:space="preserve"> </v>
      </c>
      <c r="Y220" s="18" t="str">
        <f t="shared" si="91"/>
        <v/>
      </c>
      <c r="Z220" s="21"/>
      <c r="AA220" s="18" t="str">
        <f t="shared" si="92"/>
        <v/>
      </c>
      <c r="AB220" s="18" t="str">
        <f t="shared" si="93"/>
        <v xml:space="preserve"> </v>
      </c>
      <c r="AC220" s="18" t="str">
        <f t="shared" si="94"/>
        <v/>
      </c>
      <c r="AD220" s="18" t="str">
        <f t="shared" si="95"/>
        <v xml:space="preserve"> </v>
      </c>
      <c r="AE220" s="109" t="str">
        <f t="shared" si="103"/>
        <v xml:space="preserve"> </v>
      </c>
      <c r="AF220" s="18" t="str">
        <f t="shared" si="97"/>
        <v xml:space="preserve"> </v>
      </c>
      <c r="AG220" s="534">
        <f t="shared" si="98"/>
        <v>0</v>
      </c>
      <c r="AH220" s="42" t="str">
        <f t="shared" si="104"/>
        <v xml:space="preserve"> </v>
      </c>
      <c r="AI220" s="57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575"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5"/>
        <v xml:space="preserve"> </v>
      </c>
      <c r="AL220" s="575"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1"/>
        <v xml:space="preserve"> </v>
      </c>
      <c r="AN220" s="20" t="str">
        <f t="shared" si="102"/>
        <v xml:space="preserve"> </v>
      </c>
      <c r="AO220" s="66"/>
      <c r="AP220" s="440"/>
      <c r="AQ220" s="440"/>
      <c r="AR220" s="440"/>
      <c r="AS220" s="440"/>
      <c r="AT220" s="440"/>
      <c r="AU220" s="440"/>
      <c r="AV220" s="440"/>
      <c r="AW220" s="415"/>
      <c r="AX220" s="349"/>
      <c r="AY220" s="66"/>
      <c r="AZ220" s="66"/>
    </row>
    <row r="221" spans="2:52" ht="57.75" customHeight="1">
      <c r="B221" s="431" t="str">
        <f t="shared" si="81"/>
        <v>-</v>
      </c>
      <c r="C221" s="17"/>
      <c r="D221" s="22"/>
      <c r="E221" s="21"/>
      <c r="F221" s="112"/>
      <c r="G221" s="111"/>
      <c r="H221" s="21"/>
      <c r="I221" s="17"/>
      <c r="J221" s="340">
        <f t="shared" si="82"/>
        <v>0</v>
      </c>
      <c r="K221" s="17"/>
      <c r="L221" s="340">
        <f t="shared" si="83"/>
        <v>0</v>
      </c>
      <c r="M221" s="17"/>
      <c r="N221" s="340">
        <f t="shared" si="84"/>
        <v>0</v>
      </c>
      <c r="O221" s="17"/>
      <c r="P221" s="340">
        <f t="shared" si="85"/>
        <v>0</v>
      </c>
      <c r="Q221" s="17"/>
      <c r="R221" s="340">
        <f t="shared" si="86"/>
        <v>0</v>
      </c>
      <c r="S221" s="17"/>
      <c r="T221" s="340">
        <f t="shared" si="87"/>
        <v>0</v>
      </c>
      <c r="U221" s="17"/>
      <c r="V221" s="340">
        <f t="shared" si="88"/>
        <v>0</v>
      </c>
      <c r="W221" s="18" t="str">
        <f t="shared" si="89"/>
        <v xml:space="preserve"> </v>
      </c>
      <c r="X221" s="18" t="str">
        <f t="shared" si="90"/>
        <v xml:space="preserve"> </v>
      </c>
      <c r="Y221" s="18" t="str">
        <f t="shared" si="91"/>
        <v/>
      </c>
      <c r="Z221" s="21"/>
      <c r="AA221" s="18" t="str">
        <f t="shared" si="92"/>
        <v/>
      </c>
      <c r="AB221" s="18" t="str">
        <f t="shared" si="93"/>
        <v xml:space="preserve"> </v>
      </c>
      <c r="AC221" s="18" t="str">
        <f t="shared" si="94"/>
        <v/>
      </c>
      <c r="AD221" s="18" t="str">
        <f t="shared" si="95"/>
        <v xml:space="preserve"> </v>
      </c>
      <c r="AE221" s="109" t="str">
        <f t="shared" si="103"/>
        <v xml:space="preserve"> </v>
      </c>
      <c r="AF221" s="18" t="str">
        <f t="shared" si="97"/>
        <v xml:space="preserve"> </v>
      </c>
      <c r="AG221" s="534">
        <f t="shared" si="98"/>
        <v>0</v>
      </c>
      <c r="AH221" s="42" t="str">
        <f t="shared" si="104"/>
        <v xml:space="preserve"> </v>
      </c>
      <c r="AI221" s="57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575"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5"/>
        <v xml:space="preserve"> </v>
      </c>
      <c r="AL221" s="575"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1"/>
        <v xml:space="preserve"> </v>
      </c>
      <c r="AN221" s="20" t="str">
        <f t="shared" si="102"/>
        <v xml:space="preserve"> </v>
      </c>
      <c r="AO221" s="66"/>
      <c r="AP221" s="440"/>
      <c r="AQ221" s="440"/>
      <c r="AR221" s="440"/>
      <c r="AS221" s="440"/>
      <c r="AT221" s="440"/>
      <c r="AU221" s="440"/>
      <c r="AV221" s="440"/>
      <c r="AW221" s="415"/>
      <c r="AX221" s="349"/>
      <c r="AY221" s="66"/>
      <c r="AZ221" s="66"/>
    </row>
    <row r="222" spans="2:52" ht="57.75" customHeight="1">
      <c r="B222" s="431" t="str">
        <f t="shared" si="81"/>
        <v>-</v>
      </c>
      <c r="C222" s="17"/>
      <c r="D222" s="22"/>
      <c r="E222" s="21"/>
      <c r="F222" s="112"/>
      <c r="G222" s="111"/>
      <c r="H222" s="21"/>
      <c r="I222" s="17"/>
      <c r="J222" s="340">
        <f t="shared" si="82"/>
        <v>0</v>
      </c>
      <c r="K222" s="17"/>
      <c r="L222" s="340">
        <f t="shared" si="83"/>
        <v>0</v>
      </c>
      <c r="M222" s="17"/>
      <c r="N222" s="340">
        <f t="shared" si="84"/>
        <v>0</v>
      </c>
      <c r="O222" s="17"/>
      <c r="P222" s="340">
        <f t="shared" si="85"/>
        <v>0</v>
      </c>
      <c r="Q222" s="17"/>
      <c r="R222" s="340">
        <f t="shared" si="86"/>
        <v>0</v>
      </c>
      <c r="S222" s="17"/>
      <c r="T222" s="340">
        <f t="shared" si="87"/>
        <v>0</v>
      </c>
      <c r="U222" s="17"/>
      <c r="V222" s="340">
        <f t="shared" si="88"/>
        <v>0</v>
      </c>
      <c r="W222" s="18" t="str">
        <f t="shared" si="89"/>
        <v xml:space="preserve"> </v>
      </c>
      <c r="X222" s="18" t="str">
        <f t="shared" si="90"/>
        <v xml:space="preserve"> </v>
      </c>
      <c r="Y222" s="18" t="str">
        <f t="shared" si="91"/>
        <v/>
      </c>
      <c r="Z222" s="21"/>
      <c r="AA222" s="18" t="str">
        <f t="shared" si="92"/>
        <v/>
      </c>
      <c r="AB222" s="18" t="str">
        <f t="shared" si="93"/>
        <v xml:space="preserve"> </v>
      </c>
      <c r="AC222" s="18" t="str">
        <f t="shared" si="94"/>
        <v/>
      </c>
      <c r="AD222" s="18" t="str">
        <f t="shared" si="95"/>
        <v xml:space="preserve"> </v>
      </c>
      <c r="AE222" s="109" t="str">
        <f t="shared" si="103"/>
        <v xml:space="preserve"> </v>
      </c>
      <c r="AF222" s="18" t="str">
        <f t="shared" si="97"/>
        <v xml:space="preserve"> </v>
      </c>
      <c r="AG222" s="534">
        <f t="shared" si="98"/>
        <v>0</v>
      </c>
      <c r="AH222" s="42" t="str">
        <f t="shared" si="104"/>
        <v xml:space="preserve"> </v>
      </c>
      <c r="AI222" s="57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575"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5"/>
        <v xml:space="preserve"> </v>
      </c>
      <c r="AL222" s="575"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1"/>
        <v xml:space="preserve"> </v>
      </c>
      <c r="AN222" s="20" t="str">
        <f t="shared" si="102"/>
        <v xml:space="preserve"> </v>
      </c>
      <c r="AO222" s="66"/>
      <c r="AP222" s="440"/>
      <c r="AQ222" s="440"/>
      <c r="AR222" s="440"/>
      <c r="AS222" s="440"/>
      <c r="AT222" s="440"/>
      <c r="AU222" s="440"/>
      <c r="AV222" s="440"/>
      <c r="AW222" s="415"/>
      <c r="AX222" s="349"/>
      <c r="AY222" s="66"/>
      <c r="AZ222" s="66"/>
    </row>
    <row r="223" spans="2:52" ht="57.75" customHeight="1">
      <c r="B223" s="431" t="str">
        <f t="shared" si="81"/>
        <v>-</v>
      </c>
      <c r="C223" s="17"/>
      <c r="D223" s="22"/>
      <c r="E223" s="21"/>
      <c r="F223" s="112"/>
      <c r="G223" s="111"/>
      <c r="H223" s="21"/>
      <c r="I223" s="17"/>
      <c r="J223" s="340">
        <f t="shared" si="82"/>
        <v>0</v>
      </c>
      <c r="K223" s="17"/>
      <c r="L223" s="340">
        <f t="shared" si="83"/>
        <v>0</v>
      </c>
      <c r="M223" s="17"/>
      <c r="N223" s="340">
        <f t="shared" si="84"/>
        <v>0</v>
      </c>
      <c r="O223" s="17"/>
      <c r="P223" s="340">
        <f t="shared" si="85"/>
        <v>0</v>
      </c>
      <c r="Q223" s="17"/>
      <c r="R223" s="340">
        <f t="shared" si="86"/>
        <v>0</v>
      </c>
      <c r="S223" s="17"/>
      <c r="T223" s="340">
        <f t="shared" si="87"/>
        <v>0</v>
      </c>
      <c r="U223" s="17"/>
      <c r="V223" s="340">
        <f t="shared" si="88"/>
        <v>0</v>
      </c>
      <c r="W223" s="18" t="str">
        <f t="shared" si="89"/>
        <v xml:space="preserve"> </v>
      </c>
      <c r="X223" s="18" t="str">
        <f t="shared" si="90"/>
        <v xml:space="preserve"> </v>
      </c>
      <c r="Y223" s="18" t="str">
        <f t="shared" si="91"/>
        <v/>
      </c>
      <c r="Z223" s="21"/>
      <c r="AA223" s="18" t="str">
        <f t="shared" si="92"/>
        <v/>
      </c>
      <c r="AB223" s="18" t="str">
        <f t="shared" si="93"/>
        <v xml:space="preserve"> </v>
      </c>
      <c r="AC223" s="18" t="str">
        <f t="shared" si="94"/>
        <v/>
      </c>
      <c r="AD223" s="18" t="str">
        <f t="shared" si="95"/>
        <v xml:space="preserve"> </v>
      </c>
      <c r="AE223" s="109" t="str">
        <f t="shared" si="103"/>
        <v xml:space="preserve"> </v>
      </c>
      <c r="AF223" s="18" t="str">
        <f t="shared" si="97"/>
        <v xml:space="preserve"> </v>
      </c>
      <c r="AG223" s="534">
        <f t="shared" si="98"/>
        <v>0</v>
      </c>
      <c r="AH223" s="42" t="str">
        <f t="shared" si="104"/>
        <v xml:space="preserve"> </v>
      </c>
      <c r="AI223" s="57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575"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5"/>
        <v xml:space="preserve"> </v>
      </c>
      <c r="AL223" s="575"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1"/>
        <v xml:space="preserve"> </v>
      </c>
      <c r="AN223" s="20" t="str">
        <f t="shared" si="102"/>
        <v xml:space="preserve"> </v>
      </c>
      <c r="AO223" s="66"/>
      <c r="AP223" s="440"/>
      <c r="AQ223" s="440"/>
      <c r="AR223" s="440"/>
      <c r="AS223" s="440"/>
      <c r="AT223" s="440"/>
      <c r="AU223" s="440"/>
      <c r="AV223" s="440"/>
      <c r="AW223" s="415"/>
      <c r="AX223" s="349"/>
      <c r="AY223" s="66"/>
      <c r="AZ223" s="66"/>
    </row>
    <row r="224" spans="2:52" ht="57.75" customHeight="1">
      <c r="B224" s="431" t="str">
        <f t="shared" si="81"/>
        <v>-</v>
      </c>
      <c r="C224" s="17"/>
      <c r="D224" s="22"/>
      <c r="E224" s="21"/>
      <c r="F224" s="112"/>
      <c r="G224" s="111"/>
      <c r="H224" s="21"/>
      <c r="I224" s="17"/>
      <c r="J224" s="340">
        <f t="shared" si="82"/>
        <v>0</v>
      </c>
      <c r="K224" s="17"/>
      <c r="L224" s="340">
        <f t="shared" si="83"/>
        <v>0</v>
      </c>
      <c r="M224" s="17"/>
      <c r="N224" s="340">
        <f t="shared" si="84"/>
        <v>0</v>
      </c>
      <c r="O224" s="17"/>
      <c r="P224" s="340">
        <f t="shared" si="85"/>
        <v>0</v>
      </c>
      <c r="Q224" s="17"/>
      <c r="R224" s="340">
        <f t="shared" si="86"/>
        <v>0</v>
      </c>
      <c r="S224" s="17"/>
      <c r="T224" s="340">
        <f t="shared" si="87"/>
        <v>0</v>
      </c>
      <c r="U224" s="17"/>
      <c r="V224" s="340">
        <f t="shared" si="88"/>
        <v>0</v>
      </c>
      <c r="W224" s="18" t="str">
        <f t="shared" si="89"/>
        <v xml:space="preserve"> </v>
      </c>
      <c r="X224" s="18" t="str">
        <f t="shared" si="90"/>
        <v xml:space="preserve"> </v>
      </c>
      <c r="Y224" s="18" t="str">
        <f t="shared" si="91"/>
        <v/>
      </c>
      <c r="Z224" s="21"/>
      <c r="AA224" s="18" t="str">
        <f t="shared" si="92"/>
        <v/>
      </c>
      <c r="AB224" s="18" t="str">
        <f t="shared" si="93"/>
        <v xml:space="preserve"> </v>
      </c>
      <c r="AC224" s="18" t="str">
        <f t="shared" si="94"/>
        <v/>
      </c>
      <c r="AD224" s="18" t="str">
        <f t="shared" si="95"/>
        <v xml:space="preserve"> </v>
      </c>
      <c r="AE224" s="109" t="str">
        <f t="shared" si="103"/>
        <v xml:space="preserve"> </v>
      </c>
      <c r="AF224" s="18" t="str">
        <f t="shared" si="97"/>
        <v xml:space="preserve"> </v>
      </c>
      <c r="AG224" s="534">
        <f t="shared" si="98"/>
        <v>0</v>
      </c>
      <c r="AH224" s="42" t="str">
        <f t="shared" si="104"/>
        <v xml:space="preserve"> </v>
      </c>
      <c r="AI224" s="57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575"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5"/>
        <v xml:space="preserve"> </v>
      </c>
      <c r="AL224" s="575"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1"/>
        <v xml:space="preserve"> </v>
      </c>
      <c r="AN224" s="20" t="str">
        <f t="shared" si="102"/>
        <v xml:space="preserve"> </v>
      </c>
      <c r="AO224" s="66"/>
      <c r="AP224" s="440"/>
      <c r="AQ224" s="440"/>
      <c r="AR224" s="440"/>
      <c r="AS224" s="440"/>
      <c r="AT224" s="440"/>
      <c r="AU224" s="440"/>
      <c r="AV224" s="440"/>
      <c r="AW224" s="415"/>
      <c r="AX224" s="349"/>
      <c r="AY224" s="66"/>
      <c r="AZ224" s="66"/>
    </row>
    <row r="225" spans="2:52" ht="57.75" customHeight="1">
      <c r="B225" s="431" t="str">
        <f t="shared" si="81"/>
        <v>-</v>
      </c>
      <c r="C225" s="17"/>
      <c r="D225" s="22"/>
      <c r="E225" s="21"/>
      <c r="F225" s="112"/>
      <c r="G225" s="111"/>
      <c r="H225" s="21"/>
      <c r="I225" s="17"/>
      <c r="J225" s="340">
        <f t="shared" si="82"/>
        <v>0</v>
      </c>
      <c r="K225" s="17"/>
      <c r="L225" s="340">
        <f t="shared" si="83"/>
        <v>0</v>
      </c>
      <c r="M225" s="17"/>
      <c r="N225" s="340">
        <f t="shared" si="84"/>
        <v>0</v>
      </c>
      <c r="O225" s="17"/>
      <c r="P225" s="340">
        <f t="shared" si="85"/>
        <v>0</v>
      </c>
      <c r="Q225" s="17"/>
      <c r="R225" s="340">
        <f t="shared" si="86"/>
        <v>0</v>
      </c>
      <c r="S225" s="17"/>
      <c r="T225" s="340">
        <f t="shared" si="87"/>
        <v>0</v>
      </c>
      <c r="U225" s="17"/>
      <c r="V225" s="340">
        <f t="shared" si="88"/>
        <v>0</v>
      </c>
      <c r="W225" s="18" t="str">
        <f t="shared" si="89"/>
        <v xml:space="preserve"> </v>
      </c>
      <c r="X225" s="18" t="str">
        <f t="shared" si="90"/>
        <v xml:space="preserve"> </v>
      </c>
      <c r="Y225" s="18" t="str">
        <f t="shared" si="91"/>
        <v/>
      </c>
      <c r="Z225" s="21"/>
      <c r="AA225" s="18" t="str">
        <f t="shared" si="92"/>
        <v/>
      </c>
      <c r="AB225" s="18" t="str">
        <f t="shared" si="93"/>
        <v xml:space="preserve"> </v>
      </c>
      <c r="AC225" s="18" t="str">
        <f t="shared" si="94"/>
        <v/>
      </c>
      <c r="AD225" s="18" t="str">
        <f t="shared" si="95"/>
        <v xml:space="preserve"> </v>
      </c>
      <c r="AE225" s="109" t="str">
        <f t="shared" si="103"/>
        <v xml:space="preserve"> </v>
      </c>
      <c r="AF225" s="18" t="str">
        <f t="shared" si="97"/>
        <v xml:space="preserve"> </v>
      </c>
      <c r="AG225" s="534">
        <f t="shared" si="98"/>
        <v>0</v>
      </c>
      <c r="AH225" s="42" t="str">
        <f t="shared" si="104"/>
        <v xml:space="preserve"> </v>
      </c>
      <c r="AI225" s="57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575"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5"/>
        <v xml:space="preserve"> </v>
      </c>
      <c r="AL225" s="575"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1"/>
        <v xml:space="preserve"> </v>
      </c>
      <c r="AN225" s="20" t="str">
        <f t="shared" si="102"/>
        <v xml:space="preserve"> </v>
      </c>
      <c r="AO225" s="66"/>
      <c r="AP225" s="440"/>
      <c r="AQ225" s="440"/>
      <c r="AR225" s="440"/>
      <c r="AS225" s="440"/>
      <c r="AT225" s="440"/>
      <c r="AU225" s="440"/>
      <c r="AV225" s="440"/>
      <c r="AW225" s="415"/>
      <c r="AX225" s="349"/>
      <c r="AY225" s="66"/>
      <c r="AZ225" s="66"/>
    </row>
    <row r="226" spans="2:52" ht="57.75" customHeight="1">
      <c r="B226" s="431" t="str">
        <f t="shared" si="81"/>
        <v>-</v>
      </c>
      <c r="C226" s="17"/>
      <c r="D226" s="22"/>
      <c r="E226" s="21"/>
      <c r="F226" s="112"/>
      <c r="G226" s="111"/>
      <c r="H226" s="21"/>
      <c r="I226" s="17"/>
      <c r="J226" s="340">
        <f t="shared" si="82"/>
        <v>0</v>
      </c>
      <c r="K226" s="17"/>
      <c r="L226" s="340">
        <f t="shared" si="83"/>
        <v>0</v>
      </c>
      <c r="M226" s="17"/>
      <c r="N226" s="340">
        <f t="shared" si="84"/>
        <v>0</v>
      </c>
      <c r="O226" s="17"/>
      <c r="P226" s="340">
        <f t="shared" si="85"/>
        <v>0</v>
      </c>
      <c r="Q226" s="17"/>
      <c r="R226" s="340">
        <f t="shared" si="86"/>
        <v>0</v>
      </c>
      <c r="S226" s="17"/>
      <c r="T226" s="340">
        <f t="shared" si="87"/>
        <v>0</v>
      </c>
      <c r="U226" s="17"/>
      <c r="V226" s="340">
        <f t="shared" si="88"/>
        <v>0</v>
      </c>
      <c r="W226" s="18" t="str">
        <f t="shared" si="89"/>
        <v xml:space="preserve"> </v>
      </c>
      <c r="X226" s="18" t="str">
        <f t="shared" si="90"/>
        <v xml:space="preserve"> </v>
      </c>
      <c r="Y226" s="18" t="str">
        <f t="shared" si="91"/>
        <v/>
      </c>
      <c r="Z226" s="21"/>
      <c r="AA226" s="18" t="str">
        <f t="shared" si="92"/>
        <v/>
      </c>
      <c r="AB226" s="18" t="str">
        <f t="shared" si="93"/>
        <v xml:space="preserve"> </v>
      </c>
      <c r="AC226" s="18" t="str">
        <f t="shared" si="94"/>
        <v/>
      </c>
      <c r="AD226" s="18" t="str">
        <f t="shared" si="95"/>
        <v xml:space="preserve"> </v>
      </c>
      <c r="AE226" s="109" t="str">
        <f t="shared" si="103"/>
        <v xml:space="preserve"> </v>
      </c>
      <c r="AF226" s="18" t="str">
        <f t="shared" si="97"/>
        <v xml:space="preserve"> </v>
      </c>
      <c r="AG226" s="534">
        <f t="shared" si="98"/>
        <v>0</v>
      </c>
      <c r="AH226" s="42" t="str">
        <f t="shared" si="104"/>
        <v xml:space="preserve"> </v>
      </c>
      <c r="AI226" s="57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575"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5"/>
        <v xml:space="preserve"> </v>
      </c>
      <c r="AL226" s="575"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1"/>
        <v xml:space="preserve"> </v>
      </c>
      <c r="AN226" s="20" t="str">
        <f t="shared" si="102"/>
        <v xml:space="preserve"> </v>
      </c>
      <c r="AO226" s="66"/>
      <c r="AP226" s="440"/>
      <c r="AQ226" s="440"/>
      <c r="AR226" s="440"/>
      <c r="AS226" s="440"/>
      <c r="AT226" s="440"/>
      <c r="AU226" s="440"/>
      <c r="AV226" s="440"/>
      <c r="AW226" s="415"/>
      <c r="AX226" s="349"/>
      <c r="AY226" s="66"/>
      <c r="AZ226" s="66"/>
    </row>
    <row r="227" spans="2:52" ht="57.75" customHeight="1">
      <c r="B227" s="431" t="str">
        <f t="shared" si="81"/>
        <v>-</v>
      </c>
      <c r="C227" s="17"/>
      <c r="D227" s="22"/>
      <c r="E227" s="21"/>
      <c r="F227" s="112"/>
      <c r="G227" s="111"/>
      <c r="H227" s="21"/>
      <c r="I227" s="17"/>
      <c r="J227" s="340">
        <f t="shared" si="82"/>
        <v>0</v>
      </c>
      <c r="K227" s="17"/>
      <c r="L227" s="340">
        <f t="shared" si="83"/>
        <v>0</v>
      </c>
      <c r="M227" s="17"/>
      <c r="N227" s="340">
        <f t="shared" si="84"/>
        <v>0</v>
      </c>
      <c r="O227" s="17"/>
      <c r="P227" s="340">
        <f t="shared" si="85"/>
        <v>0</v>
      </c>
      <c r="Q227" s="17"/>
      <c r="R227" s="340">
        <f t="shared" si="86"/>
        <v>0</v>
      </c>
      <c r="S227" s="17"/>
      <c r="T227" s="340">
        <f t="shared" si="87"/>
        <v>0</v>
      </c>
      <c r="U227" s="17"/>
      <c r="V227" s="340">
        <f t="shared" si="88"/>
        <v>0</v>
      </c>
      <c r="W227" s="18" t="str">
        <f t="shared" si="89"/>
        <v xml:space="preserve"> </v>
      </c>
      <c r="X227" s="18" t="str">
        <f t="shared" si="90"/>
        <v xml:space="preserve"> </v>
      </c>
      <c r="Y227" s="18" t="str">
        <f t="shared" si="91"/>
        <v/>
      </c>
      <c r="Z227" s="21"/>
      <c r="AA227" s="18" t="str">
        <f t="shared" si="92"/>
        <v/>
      </c>
      <c r="AB227" s="18" t="str">
        <f t="shared" si="93"/>
        <v xml:space="preserve"> </v>
      </c>
      <c r="AC227" s="18" t="str">
        <f t="shared" si="94"/>
        <v/>
      </c>
      <c r="AD227" s="18" t="str">
        <f t="shared" si="95"/>
        <v xml:space="preserve"> </v>
      </c>
      <c r="AE227" s="109" t="str">
        <f t="shared" si="103"/>
        <v xml:space="preserve"> </v>
      </c>
      <c r="AF227" s="18" t="str">
        <f t="shared" si="97"/>
        <v xml:space="preserve"> </v>
      </c>
      <c r="AG227" s="534">
        <f t="shared" si="98"/>
        <v>0</v>
      </c>
      <c r="AH227" s="42" t="str">
        <f t="shared" si="104"/>
        <v xml:space="preserve"> </v>
      </c>
      <c r="AI227" s="57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575"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5"/>
        <v xml:space="preserve"> </v>
      </c>
      <c r="AL227" s="575"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1"/>
        <v xml:space="preserve"> </v>
      </c>
      <c r="AN227" s="20" t="str">
        <f t="shared" si="102"/>
        <v xml:space="preserve"> </v>
      </c>
      <c r="AO227" s="66"/>
      <c r="AP227" s="440"/>
      <c r="AQ227" s="440"/>
      <c r="AR227" s="440"/>
      <c r="AS227" s="440"/>
      <c r="AT227" s="440"/>
      <c r="AU227" s="440"/>
      <c r="AV227" s="440"/>
      <c r="AW227" s="415"/>
      <c r="AX227" s="349"/>
      <c r="AY227" s="66"/>
      <c r="AZ227" s="66"/>
    </row>
    <row r="228" spans="2:52" ht="57.75" customHeight="1">
      <c r="B228" s="431" t="str">
        <f t="shared" ref="B228:B248" si="106">C228&amp;"-"&amp;E228</f>
        <v>-</v>
      </c>
      <c r="C228" s="17"/>
      <c r="D228" s="22"/>
      <c r="E228" s="21"/>
      <c r="F228" s="112"/>
      <c r="G228" s="111"/>
      <c r="H228" s="21"/>
      <c r="I228" s="17"/>
      <c r="J228" s="340">
        <f t="shared" ref="J228:J248" si="107">IF(I228="Asignado",15,IF(I228="No asignado",0,IF(I228=0,0)))</f>
        <v>0</v>
      </c>
      <c r="K228" s="17"/>
      <c r="L228" s="340">
        <f t="shared" ref="L228:L248" si="108">IF(K228="Adecuado",15,IF(K228="Inadecuado",0,IF(I228=0,0)))</f>
        <v>0</v>
      </c>
      <c r="M228" s="17"/>
      <c r="N228" s="340">
        <f t="shared" ref="N228:N248" si="109">IF(M228="Oportuna",15,IF(M228="Inoportuna",0,IF(I228=0,0)))</f>
        <v>0</v>
      </c>
      <c r="O228" s="17"/>
      <c r="P228" s="340">
        <f t="shared" ref="P228:P248" si="110">IF(O228="Prevenir",15,IF(O228="Detectar",10,IF(O228="No es un control",0,IF(I228=0,0))))</f>
        <v>0</v>
      </c>
      <c r="Q228" s="17"/>
      <c r="R228" s="340">
        <f t="shared" ref="R228:R248" si="111">IF(Q228="Confiable",15,IF(Q228="No confiable",0,IF(I228=0,0)))</f>
        <v>0</v>
      </c>
      <c r="S228" s="17"/>
      <c r="T228" s="340">
        <f t="shared" ref="T228:T248" si="112">IF(S228="Se investigan y resuelven oportunamente",15,IF(S228="No se investigan y resuelven oportunamente",0,IF(I228=0,0)))</f>
        <v>0</v>
      </c>
      <c r="U228" s="17"/>
      <c r="V228" s="340">
        <f t="shared" ref="V228:V248" si="113">IF(U228="Completa",10,IF(U228="Incompleta",5,IF(U228="No existe",0,IF(I228=0,0))))</f>
        <v>0</v>
      </c>
      <c r="W228" s="18" t="str">
        <f t="shared" ref="W228:W248" si="114">IF(G228=0," ",IF((J228+L228+N228+P228+R228+T228+V228)&gt;=0,(J228+L228+N228+P228+R228+T228+V228)))</f>
        <v xml:space="preserve"> </v>
      </c>
      <c r="X228" s="18" t="str">
        <f t="shared" ref="X228:X248" si="115">IF(W228=" "," ",IF(AND(W228&gt;=0,W228&lt;=85),"Débil",IF(AND(W228&gt;=86,W228&lt;=95),"Moderado",IF(AND(W228&gt;=96,W228&lt;=100),"Fuerte"," "))))</f>
        <v xml:space="preserve"> </v>
      </c>
      <c r="Y228" s="18" t="str">
        <f t="shared" ref="Y228:Y248" si="116">IF(Z228="Siempre se ejecuta", 100,IF(Z228="Algunas veces se ejecuta",50,IF(Z228="No se ejecuta",0,"")))</f>
        <v/>
      </c>
      <c r="Z228" s="21"/>
      <c r="AA228" s="18" t="str">
        <f t="shared" ref="AA228:AA248" si="117">IF(Z228="Siempre se ejecuta","Fuerte",IF(Z228="Algunas veces se ejecuta","Moderado",IF(Z228="No se ejecuta", "Débil","")))</f>
        <v/>
      </c>
      <c r="AB228" s="18" t="str">
        <f t="shared" ref="AB228:AB248" si="118">IF(AND(X228="Fuerte",AA228="Fuerte"),"Fuerte",IF(AND(X228="Fuerte",AA228="Moderado"),"Moderado",IF(AND(X228="Fuerte",AA228="Débil"),"Débil",IF(AND(X228="Moderado",AA228="Moderado"),"Moderado",IF(AND(X228="Moderado",AA228="Fuerte"),"Moderado",IF(AND(X228="Moderado",AA228="Débil"),"Débil",IF(X228="Débil","Débil"," ")))))))</f>
        <v xml:space="preserve"> </v>
      </c>
      <c r="AC228" s="18" t="str">
        <f t="shared" ref="AC228:AC248" si="119">IF(AB228="Fuerte","No",IF(AB228="Moderado","Sí",IF(AB228="Débil","Sí","")))</f>
        <v/>
      </c>
      <c r="AD228" s="18" t="str">
        <f t="shared" ref="AD228:AD248" si="120">IFERROR(IF(Y228=" "," ",IF(Y228&gt;=0,(W228+Y228)/2))," ")</f>
        <v xml:space="preserve"> </v>
      </c>
      <c r="AE228" s="109" t="str">
        <f t="shared" ref="AE228:AE248" si="121">IFERROR(IF(AD228=" "," ",IF(AVERAGE($AD$10:$AD$249)&gt;=0,AVERAGEIFS($AD$10:$AD$248,$C$10:$C$248,C228))),"  ")</f>
        <v xml:space="preserve"> </v>
      </c>
      <c r="AF228" s="18" t="str">
        <f t="shared" ref="AF228:AF248" si="122">IF(AE228=" "," ",IF(AE228=100,"Fuerte",IF(AE228&lt;50,"Débil",IF(AE228&gt;49,"Moderado"," "))))</f>
        <v xml:space="preserve"> </v>
      </c>
      <c r="AG228" s="534">
        <f t="shared" ref="AG228:AG248" si="123">IF(OR(AND(AF228="Fuerte",G228="No disminuye"),AND(AF228="Moderado",G228="No disminuye")),0,IF(AND(AF228="Fuerte",G228="Directamente"),2,IF(AND(AF228="Moderado",G228="Directamente"),1,0)))</f>
        <v>0</v>
      </c>
      <c r="AH228" s="42" t="str">
        <f t="shared" ref="AH228:AH248" si="124">IFERROR(AVERAGEIFS($AG$10:$AG$248,$C$10:$C$248,C228)," ")</f>
        <v xml:space="preserve"> </v>
      </c>
      <c r="AI228" s="57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575"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ref="AK228:AK248" si="125">IFERROR(AVERAGEIFS($AJ$10:$AJ$248,$C$10:$C$248,C228)," ")</f>
        <v xml:space="preserve"> </v>
      </c>
      <c r="AL228" s="575"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ref="AM228:AM248" si="126">IF(OR(AND(AI228="Rara vez",AL228="Insignificante"),AND(AI228="Rara vez",AL228="Menor"),AND(AI228="Improbable",AL228="Menor"),AND(AI228="Improbable",AL228="Insignificante"),AND(AI228="Posible",AL228="Insignificante")),"Zona Baja",IF(OR(AND(AI228="Probable",AL228="Insignificante"),AND(AI228="Posible",AL228="Menor"),AND(AI228="Improbable",AL228="Moderado"),AND(AI228="Rara vez",AL228="Moderado")),"Zona Moderada",IF(OR(AND(AI228="Casi seguro",AL228="Insignificante"),AND(AI228="Casi seguro",AL228="Menor"),AND(AI228="Probable",AL228="Menor"),AND(AI228="Probable",AL228="Moderado"),AND(AI228="Posible",AL228="Moderado"),AND(AI228="Improbable",AL228="Mayor"),AND(AI228="Rara vez",AL228="Mayor")),"Zona Alta",IF(OR(AND(AI228="Casi seguro",AL228="Moderado"),AND(AI228="Casi seguro",AL228="Mayor"),AND(AI228="Casi seguro",AL228="Catastrófico"),AND(AI228="Probable",AL228="Mayor"),AND(AI228="Probable",AL228="Catastrófico"),AND(AI228="Posible",AL228="Mayor"),AND(AI228="Posible",AL228="Catastrófico"),AND(AI228="Improbable",AL228="Catastrófico"),AND(AI228="Rara vez",AL228="Catastrófico")),"Zona Extrema"," "))))</f>
        <v xml:space="preserve"> </v>
      </c>
      <c r="AN228" s="20" t="str">
        <f t="shared" ref="AN228:AN248" si="127">IF(AM228="Zona Moderada","Reducir riesgo",IF(AM228="Zona Alta","Compartir riesgo",IF(AM228="Zona Extrema","Evitar riesgo"," ")))</f>
        <v xml:space="preserve"> </v>
      </c>
      <c r="AO228" s="66"/>
      <c r="AP228" s="440"/>
      <c r="AQ228" s="440"/>
      <c r="AR228" s="440"/>
      <c r="AS228" s="440"/>
      <c r="AT228" s="440"/>
      <c r="AU228" s="440"/>
      <c r="AV228" s="440"/>
      <c r="AW228" s="415"/>
      <c r="AX228" s="349"/>
      <c r="AY228" s="66"/>
      <c r="AZ228" s="66"/>
    </row>
    <row r="229" spans="2:52" ht="57.75" customHeight="1">
      <c r="B229" s="431" t="str">
        <f t="shared" si="106"/>
        <v>-</v>
      </c>
      <c r="C229" s="17"/>
      <c r="D229" s="22"/>
      <c r="E229" s="21"/>
      <c r="F229" s="112"/>
      <c r="G229" s="111"/>
      <c r="H229" s="21"/>
      <c r="I229" s="17"/>
      <c r="J229" s="340">
        <f t="shared" si="107"/>
        <v>0</v>
      </c>
      <c r="K229" s="17"/>
      <c r="L229" s="340">
        <f t="shared" si="108"/>
        <v>0</v>
      </c>
      <c r="M229" s="17"/>
      <c r="N229" s="340">
        <f t="shared" si="109"/>
        <v>0</v>
      </c>
      <c r="O229" s="17"/>
      <c r="P229" s="340">
        <f t="shared" si="110"/>
        <v>0</v>
      </c>
      <c r="Q229" s="17"/>
      <c r="R229" s="340">
        <f t="shared" si="111"/>
        <v>0</v>
      </c>
      <c r="S229" s="17"/>
      <c r="T229" s="340">
        <f t="shared" si="112"/>
        <v>0</v>
      </c>
      <c r="U229" s="17"/>
      <c r="V229" s="340">
        <f t="shared" si="113"/>
        <v>0</v>
      </c>
      <c r="W229" s="18" t="str">
        <f t="shared" si="114"/>
        <v xml:space="preserve"> </v>
      </c>
      <c r="X229" s="18" t="str">
        <f t="shared" si="115"/>
        <v xml:space="preserve"> </v>
      </c>
      <c r="Y229" s="18" t="str">
        <f t="shared" si="116"/>
        <v/>
      </c>
      <c r="Z229" s="21"/>
      <c r="AA229" s="18" t="str">
        <f t="shared" si="117"/>
        <v/>
      </c>
      <c r="AB229" s="18" t="str">
        <f t="shared" si="118"/>
        <v xml:space="preserve"> </v>
      </c>
      <c r="AC229" s="18" t="str">
        <f t="shared" si="119"/>
        <v/>
      </c>
      <c r="AD229" s="18" t="str">
        <f t="shared" si="120"/>
        <v xml:space="preserve"> </v>
      </c>
      <c r="AE229" s="109" t="str">
        <f t="shared" si="121"/>
        <v xml:space="preserve"> </v>
      </c>
      <c r="AF229" s="18" t="str">
        <f t="shared" si="122"/>
        <v xml:space="preserve"> </v>
      </c>
      <c r="AG229" s="534">
        <f t="shared" si="123"/>
        <v>0</v>
      </c>
      <c r="AH229" s="42" t="str">
        <f t="shared" si="124"/>
        <v xml:space="preserve"> </v>
      </c>
      <c r="AI229" s="57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575"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125"/>
        <v xml:space="preserve"> </v>
      </c>
      <c r="AL229" s="575"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126"/>
        <v xml:space="preserve"> </v>
      </c>
      <c r="AN229" s="20" t="str">
        <f t="shared" si="127"/>
        <v xml:space="preserve"> </v>
      </c>
      <c r="AO229" s="66"/>
      <c r="AP229" s="440"/>
      <c r="AQ229" s="440"/>
      <c r="AR229" s="440"/>
      <c r="AS229" s="440"/>
      <c r="AT229" s="440"/>
      <c r="AU229" s="440"/>
      <c r="AV229" s="440"/>
      <c r="AW229" s="415"/>
      <c r="AX229" s="349"/>
      <c r="AY229" s="66"/>
      <c r="AZ229" s="66"/>
    </row>
    <row r="230" spans="2:52" ht="57.75" customHeight="1">
      <c r="B230" s="431" t="str">
        <f t="shared" si="106"/>
        <v>-</v>
      </c>
      <c r="C230" s="17"/>
      <c r="D230" s="22"/>
      <c r="E230" s="21"/>
      <c r="F230" s="112"/>
      <c r="G230" s="111"/>
      <c r="H230" s="21"/>
      <c r="I230" s="17"/>
      <c r="J230" s="340">
        <f t="shared" si="107"/>
        <v>0</v>
      </c>
      <c r="K230" s="17"/>
      <c r="L230" s="340">
        <f t="shared" si="108"/>
        <v>0</v>
      </c>
      <c r="M230" s="17"/>
      <c r="N230" s="340">
        <f t="shared" si="109"/>
        <v>0</v>
      </c>
      <c r="O230" s="17"/>
      <c r="P230" s="340">
        <f t="shared" si="110"/>
        <v>0</v>
      </c>
      <c r="Q230" s="17"/>
      <c r="R230" s="340">
        <f t="shared" si="111"/>
        <v>0</v>
      </c>
      <c r="S230" s="17"/>
      <c r="T230" s="340">
        <f t="shared" si="112"/>
        <v>0</v>
      </c>
      <c r="U230" s="17"/>
      <c r="V230" s="340">
        <f t="shared" si="113"/>
        <v>0</v>
      </c>
      <c r="W230" s="18" t="str">
        <f t="shared" si="114"/>
        <v xml:space="preserve"> </v>
      </c>
      <c r="X230" s="18" t="str">
        <f t="shared" si="115"/>
        <v xml:space="preserve"> </v>
      </c>
      <c r="Y230" s="18" t="str">
        <f t="shared" si="116"/>
        <v/>
      </c>
      <c r="Z230" s="21"/>
      <c r="AA230" s="18" t="str">
        <f t="shared" si="117"/>
        <v/>
      </c>
      <c r="AB230" s="18" t="str">
        <f t="shared" si="118"/>
        <v xml:space="preserve"> </v>
      </c>
      <c r="AC230" s="18" t="str">
        <f t="shared" si="119"/>
        <v/>
      </c>
      <c r="AD230" s="18" t="str">
        <f t="shared" si="120"/>
        <v xml:space="preserve"> </v>
      </c>
      <c r="AE230" s="109" t="str">
        <f t="shared" si="121"/>
        <v xml:space="preserve"> </v>
      </c>
      <c r="AF230" s="18" t="str">
        <f t="shared" si="122"/>
        <v xml:space="preserve"> </v>
      </c>
      <c r="AG230" s="534">
        <f t="shared" si="123"/>
        <v>0</v>
      </c>
      <c r="AH230" s="42" t="str">
        <f t="shared" si="124"/>
        <v xml:space="preserve"> </v>
      </c>
      <c r="AI230" s="57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575"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25"/>
        <v xml:space="preserve"> </v>
      </c>
      <c r="AL230" s="575"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26"/>
        <v xml:space="preserve"> </v>
      </c>
      <c r="AN230" s="20" t="str">
        <f t="shared" si="127"/>
        <v xml:space="preserve"> </v>
      </c>
      <c r="AO230" s="66"/>
      <c r="AP230" s="440"/>
      <c r="AQ230" s="440"/>
      <c r="AR230" s="440"/>
      <c r="AS230" s="440"/>
      <c r="AT230" s="440"/>
      <c r="AU230" s="440"/>
      <c r="AV230" s="440"/>
      <c r="AW230" s="415"/>
      <c r="AX230" s="349"/>
      <c r="AY230" s="66"/>
      <c r="AZ230" s="66"/>
    </row>
    <row r="231" spans="2:52" ht="57.75" customHeight="1">
      <c r="B231" s="431" t="str">
        <f t="shared" si="106"/>
        <v>-</v>
      </c>
      <c r="C231" s="17"/>
      <c r="D231" s="22"/>
      <c r="E231" s="21"/>
      <c r="F231" s="112"/>
      <c r="G231" s="111"/>
      <c r="H231" s="21"/>
      <c r="I231" s="17"/>
      <c r="J231" s="340">
        <f t="shared" si="107"/>
        <v>0</v>
      </c>
      <c r="K231" s="17"/>
      <c r="L231" s="340">
        <f t="shared" si="108"/>
        <v>0</v>
      </c>
      <c r="M231" s="17"/>
      <c r="N231" s="340">
        <f t="shared" si="109"/>
        <v>0</v>
      </c>
      <c r="O231" s="17"/>
      <c r="P231" s="340">
        <f t="shared" si="110"/>
        <v>0</v>
      </c>
      <c r="Q231" s="17"/>
      <c r="R231" s="340">
        <f t="shared" si="111"/>
        <v>0</v>
      </c>
      <c r="S231" s="17"/>
      <c r="T231" s="340">
        <f t="shared" si="112"/>
        <v>0</v>
      </c>
      <c r="U231" s="17"/>
      <c r="V231" s="340">
        <f t="shared" si="113"/>
        <v>0</v>
      </c>
      <c r="W231" s="18" t="str">
        <f t="shared" si="114"/>
        <v xml:space="preserve"> </v>
      </c>
      <c r="X231" s="18" t="str">
        <f t="shared" si="115"/>
        <v xml:space="preserve"> </v>
      </c>
      <c r="Y231" s="18" t="str">
        <f t="shared" si="116"/>
        <v/>
      </c>
      <c r="Z231" s="21"/>
      <c r="AA231" s="18" t="str">
        <f t="shared" si="117"/>
        <v/>
      </c>
      <c r="AB231" s="18" t="str">
        <f t="shared" si="118"/>
        <v xml:space="preserve"> </v>
      </c>
      <c r="AC231" s="18" t="str">
        <f t="shared" si="119"/>
        <v/>
      </c>
      <c r="AD231" s="18" t="str">
        <f t="shared" si="120"/>
        <v xml:space="preserve"> </v>
      </c>
      <c r="AE231" s="109" t="str">
        <f t="shared" si="121"/>
        <v xml:space="preserve"> </v>
      </c>
      <c r="AF231" s="18" t="str">
        <f t="shared" si="122"/>
        <v xml:space="preserve"> </v>
      </c>
      <c r="AG231" s="534">
        <f t="shared" si="123"/>
        <v>0</v>
      </c>
      <c r="AH231" s="42" t="str">
        <f t="shared" si="124"/>
        <v xml:space="preserve"> </v>
      </c>
      <c r="AI231" s="57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575"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25"/>
        <v xml:space="preserve"> </v>
      </c>
      <c r="AL231" s="575"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26"/>
        <v xml:space="preserve"> </v>
      </c>
      <c r="AN231" s="20" t="str">
        <f t="shared" si="127"/>
        <v xml:space="preserve"> </v>
      </c>
      <c r="AO231" s="66"/>
      <c r="AP231" s="440"/>
      <c r="AQ231" s="440"/>
      <c r="AR231" s="440"/>
      <c r="AS231" s="440"/>
      <c r="AT231" s="440"/>
      <c r="AU231" s="440"/>
      <c r="AV231" s="440"/>
      <c r="AW231" s="415"/>
      <c r="AX231" s="349"/>
      <c r="AY231" s="66"/>
      <c r="AZ231" s="66"/>
    </row>
    <row r="232" spans="2:52" ht="57.75" customHeight="1">
      <c r="B232" s="431" t="str">
        <f t="shared" si="106"/>
        <v>-</v>
      </c>
      <c r="C232" s="17"/>
      <c r="D232" s="22"/>
      <c r="E232" s="21"/>
      <c r="F232" s="112"/>
      <c r="G232" s="111"/>
      <c r="H232" s="21"/>
      <c r="I232" s="17"/>
      <c r="J232" s="340">
        <f t="shared" si="107"/>
        <v>0</v>
      </c>
      <c r="K232" s="17"/>
      <c r="L232" s="340">
        <f t="shared" si="108"/>
        <v>0</v>
      </c>
      <c r="M232" s="17"/>
      <c r="N232" s="340">
        <f t="shared" si="109"/>
        <v>0</v>
      </c>
      <c r="O232" s="17"/>
      <c r="P232" s="340">
        <f t="shared" si="110"/>
        <v>0</v>
      </c>
      <c r="Q232" s="17"/>
      <c r="R232" s="340">
        <f t="shared" si="111"/>
        <v>0</v>
      </c>
      <c r="S232" s="17"/>
      <c r="T232" s="340">
        <f t="shared" si="112"/>
        <v>0</v>
      </c>
      <c r="U232" s="17"/>
      <c r="V232" s="340">
        <f t="shared" si="113"/>
        <v>0</v>
      </c>
      <c r="W232" s="18" t="str">
        <f t="shared" si="114"/>
        <v xml:space="preserve"> </v>
      </c>
      <c r="X232" s="18" t="str">
        <f t="shared" si="115"/>
        <v xml:space="preserve"> </v>
      </c>
      <c r="Y232" s="18" t="str">
        <f t="shared" si="116"/>
        <v/>
      </c>
      <c r="Z232" s="21"/>
      <c r="AA232" s="18" t="str">
        <f t="shared" si="117"/>
        <v/>
      </c>
      <c r="AB232" s="18" t="str">
        <f t="shared" si="118"/>
        <v xml:space="preserve"> </v>
      </c>
      <c r="AC232" s="18" t="str">
        <f t="shared" si="119"/>
        <v/>
      </c>
      <c r="AD232" s="18" t="str">
        <f t="shared" si="120"/>
        <v xml:space="preserve"> </v>
      </c>
      <c r="AE232" s="109" t="str">
        <f t="shared" si="121"/>
        <v xml:space="preserve"> </v>
      </c>
      <c r="AF232" s="18" t="str">
        <f t="shared" si="122"/>
        <v xml:space="preserve"> </v>
      </c>
      <c r="AG232" s="534">
        <f t="shared" si="123"/>
        <v>0</v>
      </c>
      <c r="AH232" s="42" t="str">
        <f t="shared" si="124"/>
        <v xml:space="preserve"> </v>
      </c>
      <c r="AI232" s="57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575"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25"/>
        <v xml:space="preserve"> </v>
      </c>
      <c r="AL232" s="575"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26"/>
        <v xml:space="preserve"> </v>
      </c>
      <c r="AN232" s="20" t="str">
        <f t="shared" si="127"/>
        <v xml:space="preserve"> </v>
      </c>
      <c r="AO232" s="66"/>
      <c r="AP232" s="440"/>
      <c r="AQ232" s="440"/>
      <c r="AR232" s="440"/>
      <c r="AS232" s="440"/>
      <c r="AT232" s="440"/>
      <c r="AU232" s="440"/>
      <c r="AV232" s="440"/>
      <c r="AW232" s="415"/>
      <c r="AX232" s="349"/>
      <c r="AY232" s="66"/>
      <c r="AZ232" s="66"/>
    </row>
    <row r="233" spans="2:52" ht="57.75" customHeight="1">
      <c r="B233" s="431" t="str">
        <f t="shared" si="106"/>
        <v>-</v>
      </c>
      <c r="C233" s="17"/>
      <c r="D233" s="22"/>
      <c r="E233" s="21"/>
      <c r="F233" s="112"/>
      <c r="G233" s="111"/>
      <c r="H233" s="21"/>
      <c r="I233" s="17"/>
      <c r="J233" s="340">
        <f t="shared" si="107"/>
        <v>0</v>
      </c>
      <c r="K233" s="17"/>
      <c r="L233" s="340">
        <f t="shared" si="108"/>
        <v>0</v>
      </c>
      <c r="M233" s="17"/>
      <c r="N233" s="340">
        <f t="shared" si="109"/>
        <v>0</v>
      </c>
      <c r="O233" s="17"/>
      <c r="P233" s="340">
        <f t="shared" si="110"/>
        <v>0</v>
      </c>
      <c r="Q233" s="17"/>
      <c r="R233" s="340">
        <f t="shared" si="111"/>
        <v>0</v>
      </c>
      <c r="S233" s="17"/>
      <c r="T233" s="340">
        <f t="shared" si="112"/>
        <v>0</v>
      </c>
      <c r="U233" s="17"/>
      <c r="V233" s="340">
        <f t="shared" si="113"/>
        <v>0</v>
      </c>
      <c r="W233" s="18" t="str">
        <f t="shared" si="114"/>
        <v xml:space="preserve"> </v>
      </c>
      <c r="X233" s="18" t="str">
        <f t="shared" si="115"/>
        <v xml:space="preserve"> </v>
      </c>
      <c r="Y233" s="18" t="str">
        <f t="shared" si="116"/>
        <v/>
      </c>
      <c r="Z233" s="21"/>
      <c r="AA233" s="18" t="str">
        <f t="shared" si="117"/>
        <v/>
      </c>
      <c r="AB233" s="18" t="str">
        <f t="shared" si="118"/>
        <v xml:space="preserve"> </v>
      </c>
      <c r="AC233" s="18" t="str">
        <f t="shared" si="119"/>
        <v/>
      </c>
      <c r="AD233" s="18" t="str">
        <f t="shared" si="120"/>
        <v xml:space="preserve"> </v>
      </c>
      <c r="AE233" s="109" t="str">
        <f t="shared" si="121"/>
        <v xml:space="preserve"> </v>
      </c>
      <c r="AF233" s="18" t="str">
        <f t="shared" si="122"/>
        <v xml:space="preserve"> </v>
      </c>
      <c r="AG233" s="534">
        <f t="shared" si="123"/>
        <v>0</v>
      </c>
      <c r="AH233" s="42" t="str">
        <f t="shared" si="124"/>
        <v xml:space="preserve"> </v>
      </c>
      <c r="AI233" s="57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575"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25"/>
        <v xml:space="preserve"> </v>
      </c>
      <c r="AL233" s="575"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26"/>
        <v xml:space="preserve"> </v>
      </c>
      <c r="AN233" s="20" t="str">
        <f t="shared" si="127"/>
        <v xml:space="preserve"> </v>
      </c>
      <c r="AO233" s="66"/>
      <c r="AP233" s="440"/>
      <c r="AQ233" s="440"/>
      <c r="AR233" s="440"/>
      <c r="AS233" s="440"/>
      <c r="AT233" s="440"/>
      <c r="AU233" s="440"/>
      <c r="AV233" s="440"/>
      <c r="AW233" s="415"/>
      <c r="AX233" s="349"/>
      <c r="AY233" s="66"/>
      <c r="AZ233" s="66"/>
    </row>
    <row r="234" spans="2:52" ht="57.75" customHeight="1">
      <c r="B234" s="431" t="str">
        <f t="shared" si="106"/>
        <v>-</v>
      </c>
      <c r="C234" s="17"/>
      <c r="D234" s="22"/>
      <c r="E234" s="21"/>
      <c r="F234" s="112"/>
      <c r="G234" s="111"/>
      <c r="H234" s="21"/>
      <c r="I234" s="17"/>
      <c r="J234" s="340">
        <f t="shared" si="107"/>
        <v>0</v>
      </c>
      <c r="K234" s="17"/>
      <c r="L234" s="340">
        <f t="shared" si="108"/>
        <v>0</v>
      </c>
      <c r="M234" s="17"/>
      <c r="N234" s="340">
        <f t="shared" si="109"/>
        <v>0</v>
      </c>
      <c r="O234" s="17"/>
      <c r="P234" s="340">
        <f t="shared" si="110"/>
        <v>0</v>
      </c>
      <c r="Q234" s="17"/>
      <c r="R234" s="340">
        <f t="shared" si="111"/>
        <v>0</v>
      </c>
      <c r="S234" s="17"/>
      <c r="T234" s="340">
        <f t="shared" si="112"/>
        <v>0</v>
      </c>
      <c r="U234" s="17"/>
      <c r="V234" s="340">
        <f t="shared" si="113"/>
        <v>0</v>
      </c>
      <c r="W234" s="18" t="str">
        <f t="shared" si="114"/>
        <v xml:space="preserve"> </v>
      </c>
      <c r="X234" s="18" t="str">
        <f t="shared" si="115"/>
        <v xml:space="preserve"> </v>
      </c>
      <c r="Y234" s="18" t="str">
        <f t="shared" si="116"/>
        <v/>
      </c>
      <c r="Z234" s="21"/>
      <c r="AA234" s="18" t="str">
        <f t="shared" si="117"/>
        <v/>
      </c>
      <c r="AB234" s="18" t="str">
        <f t="shared" si="118"/>
        <v xml:space="preserve"> </v>
      </c>
      <c r="AC234" s="18" t="str">
        <f t="shared" si="119"/>
        <v/>
      </c>
      <c r="AD234" s="18" t="str">
        <f t="shared" si="120"/>
        <v xml:space="preserve"> </v>
      </c>
      <c r="AE234" s="109" t="str">
        <f t="shared" si="121"/>
        <v xml:space="preserve"> </v>
      </c>
      <c r="AF234" s="18" t="str">
        <f t="shared" si="122"/>
        <v xml:space="preserve"> </v>
      </c>
      <c r="AG234" s="534">
        <f t="shared" si="123"/>
        <v>0</v>
      </c>
      <c r="AH234" s="42" t="str">
        <f t="shared" si="124"/>
        <v xml:space="preserve"> </v>
      </c>
      <c r="AI234" s="57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575"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25"/>
        <v xml:space="preserve"> </v>
      </c>
      <c r="AL234" s="575"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26"/>
        <v xml:space="preserve"> </v>
      </c>
      <c r="AN234" s="20" t="str">
        <f t="shared" si="127"/>
        <v xml:space="preserve"> </v>
      </c>
      <c r="AO234" s="66"/>
      <c r="AP234" s="440"/>
      <c r="AQ234" s="440"/>
      <c r="AR234" s="440"/>
      <c r="AS234" s="440"/>
      <c r="AT234" s="440"/>
      <c r="AU234" s="440"/>
      <c r="AV234" s="440"/>
      <c r="AW234" s="415"/>
      <c r="AX234" s="349"/>
      <c r="AY234" s="66"/>
      <c r="AZ234" s="66"/>
    </row>
    <row r="235" spans="2:52" ht="57.75" customHeight="1">
      <c r="B235" s="431" t="str">
        <f t="shared" si="106"/>
        <v>-</v>
      </c>
      <c r="C235" s="17"/>
      <c r="D235" s="22"/>
      <c r="E235" s="21"/>
      <c r="F235" s="112"/>
      <c r="G235" s="111"/>
      <c r="H235" s="21"/>
      <c r="I235" s="17"/>
      <c r="J235" s="340">
        <f t="shared" si="107"/>
        <v>0</v>
      </c>
      <c r="K235" s="17"/>
      <c r="L235" s="340">
        <f t="shared" si="108"/>
        <v>0</v>
      </c>
      <c r="M235" s="17"/>
      <c r="N235" s="340">
        <f t="shared" si="109"/>
        <v>0</v>
      </c>
      <c r="O235" s="17"/>
      <c r="P235" s="340">
        <f t="shared" si="110"/>
        <v>0</v>
      </c>
      <c r="Q235" s="17"/>
      <c r="R235" s="340">
        <f t="shared" si="111"/>
        <v>0</v>
      </c>
      <c r="S235" s="17"/>
      <c r="T235" s="340">
        <f t="shared" si="112"/>
        <v>0</v>
      </c>
      <c r="U235" s="17"/>
      <c r="V235" s="340">
        <f t="shared" si="113"/>
        <v>0</v>
      </c>
      <c r="W235" s="18" t="str">
        <f t="shared" si="114"/>
        <v xml:space="preserve"> </v>
      </c>
      <c r="X235" s="18" t="str">
        <f t="shared" si="115"/>
        <v xml:space="preserve"> </v>
      </c>
      <c r="Y235" s="18" t="str">
        <f t="shared" si="116"/>
        <v/>
      </c>
      <c r="Z235" s="21"/>
      <c r="AA235" s="18" t="str">
        <f t="shared" si="117"/>
        <v/>
      </c>
      <c r="AB235" s="18" t="str">
        <f t="shared" si="118"/>
        <v xml:space="preserve"> </v>
      </c>
      <c r="AC235" s="18" t="str">
        <f t="shared" si="119"/>
        <v/>
      </c>
      <c r="AD235" s="18" t="str">
        <f t="shared" si="120"/>
        <v xml:space="preserve"> </v>
      </c>
      <c r="AE235" s="109" t="str">
        <f t="shared" si="121"/>
        <v xml:space="preserve"> </v>
      </c>
      <c r="AF235" s="18" t="str">
        <f t="shared" si="122"/>
        <v xml:space="preserve"> </v>
      </c>
      <c r="AG235" s="534">
        <f t="shared" si="123"/>
        <v>0</v>
      </c>
      <c r="AH235" s="42" t="str">
        <f t="shared" si="124"/>
        <v xml:space="preserve"> </v>
      </c>
      <c r="AI235" s="57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575"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25"/>
        <v xml:space="preserve"> </v>
      </c>
      <c r="AL235" s="575"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26"/>
        <v xml:space="preserve"> </v>
      </c>
      <c r="AN235" s="20" t="str">
        <f t="shared" si="127"/>
        <v xml:space="preserve"> </v>
      </c>
      <c r="AO235" s="66"/>
      <c r="AP235" s="440"/>
      <c r="AQ235" s="440"/>
      <c r="AR235" s="440"/>
      <c r="AS235" s="440"/>
      <c r="AT235" s="440"/>
      <c r="AU235" s="440"/>
      <c r="AV235" s="440"/>
      <c r="AW235" s="415"/>
      <c r="AX235" s="349"/>
      <c r="AY235" s="66"/>
      <c r="AZ235" s="66"/>
    </row>
    <row r="236" spans="2:52" ht="57.75" customHeight="1">
      <c r="B236" s="431" t="str">
        <f t="shared" si="106"/>
        <v>-</v>
      </c>
      <c r="C236" s="17"/>
      <c r="D236" s="22"/>
      <c r="E236" s="21"/>
      <c r="F236" s="112"/>
      <c r="G236" s="111"/>
      <c r="H236" s="21"/>
      <c r="I236" s="17"/>
      <c r="J236" s="340">
        <f t="shared" si="107"/>
        <v>0</v>
      </c>
      <c r="K236" s="17"/>
      <c r="L236" s="340">
        <f t="shared" si="108"/>
        <v>0</v>
      </c>
      <c r="M236" s="17"/>
      <c r="N236" s="340">
        <f t="shared" si="109"/>
        <v>0</v>
      </c>
      <c r="O236" s="17"/>
      <c r="P236" s="340">
        <f t="shared" si="110"/>
        <v>0</v>
      </c>
      <c r="Q236" s="17"/>
      <c r="R236" s="340">
        <f t="shared" si="111"/>
        <v>0</v>
      </c>
      <c r="S236" s="17"/>
      <c r="T236" s="340">
        <f t="shared" si="112"/>
        <v>0</v>
      </c>
      <c r="U236" s="17"/>
      <c r="V236" s="340">
        <f t="shared" si="113"/>
        <v>0</v>
      </c>
      <c r="W236" s="18" t="str">
        <f t="shared" si="114"/>
        <v xml:space="preserve"> </v>
      </c>
      <c r="X236" s="18" t="str">
        <f t="shared" si="115"/>
        <v xml:space="preserve"> </v>
      </c>
      <c r="Y236" s="18" t="str">
        <f t="shared" si="116"/>
        <v/>
      </c>
      <c r="Z236" s="21"/>
      <c r="AA236" s="18" t="str">
        <f t="shared" si="117"/>
        <v/>
      </c>
      <c r="AB236" s="18" t="str">
        <f t="shared" si="118"/>
        <v xml:space="preserve"> </v>
      </c>
      <c r="AC236" s="18" t="str">
        <f t="shared" si="119"/>
        <v/>
      </c>
      <c r="AD236" s="18" t="str">
        <f t="shared" si="120"/>
        <v xml:space="preserve"> </v>
      </c>
      <c r="AE236" s="109" t="str">
        <f t="shared" si="121"/>
        <v xml:space="preserve"> </v>
      </c>
      <c r="AF236" s="18" t="str">
        <f t="shared" si="122"/>
        <v xml:space="preserve"> </v>
      </c>
      <c r="AG236" s="534">
        <f t="shared" si="123"/>
        <v>0</v>
      </c>
      <c r="AH236" s="42" t="str">
        <f t="shared" si="124"/>
        <v xml:space="preserve"> </v>
      </c>
      <c r="AI236" s="57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575"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25"/>
        <v xml:space="preserve"> </v>
      </c>
      <c r="AL236" s="575"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26"/>
        <v xml:space="preserve"> </v>
      </c>
      <c r="AN236" s="20" t="str">
        <f t="shared" si="127"/>
        <v xml:space="preserve"> </v>
      </c>
      <c r="AO236" s="66"/>
      <c r="AP236" s="440"/>
      <c r="AQ236" s="440"/>
      <c r="AR236" s="440"/>
      <c r="AS236" s="440"/>
      <c r="AT236" s="440"/>
      <c r="AU236" s="440"/>
      <c r="AV236" s="440"/>
      <c r="AW236" s="415"/>
      <c r="AX236" s="349"/>
      <c r="AY236" s="66"/>
      <c r="AZ236" s="66"/>
    </row>
    <row r="237" spans="2:52" ht="57.75" customHeight="1">
      <c r="B237" s="431" t="str">
        <f t="shared" si="106"/>
        <v>-</v>
      </c>
      <c r="C237" s="17"/>
      <c r="D237" s="22"/>
      <c r="E237" s="21"/>
      <c r="F237" s="112"/>
      <c r="G237" s="111"/>
      <c r="H237" s="21"/>
      <c r="I237" s="17"/>
      <c r="J237" s="340">
        <f t="shared" si="107"/>
        <v>0</v>
      </c>
      <c r="K237" s="17"/>
      <c r="L237" s="340">
        <f t="shared" si="108"/>
        <v>0</v>
      </c>
      <c r="M237" s="17"/>
      <c r="N237" s="340">
        <f t="shared" si="109"/>
        <v>0</v>
      </c>
      <c r="O237" s="17"/>
      <c r="P237" s="340">
        <f t="shared" si="110"/>
        <v>0</v>
      </c>
      <c r="Q237" s="17"/>
      <c r="R237" s="340">
        <f t="shared" si="111"/>
        <v>0</v>
      </c>
      <c r="S237" s="17"/>
      <c r="T237" s="340">
        <f t="shared" si="112"/>
        <v>0</v>
      </c>
      <c r="U237" s="17"/>
      <c r="V237" s="340">
        <f t="shared" si="113"/>
        <v>0</v>
      </c>
      <c r="W237" s="18" t="str">
        <f t="shared" si="114"/>
        <v xml:space="preserve"> </v>
      </c>
      <c r="X237" s="18" t="str">
        <f t="shared" si="115"/>
        <v xml:space="preserve"> </v>
      </c>
      <c r="Y237" s="18" t="str">
        <f t="shared" si="116"/>
        <v/>
      </c>
      <c r="Z237" s="21"/>
      <c r="AA237" s="18" t="str">
        <f t="shared" si="117"/>
        <v/>
      </c>
      <c r="AB237" s="18" t="str">
        <f t="shared" si="118"/>
        <v xml:space="preserve"> </v>
      </c>
      <c r="AC237" s="18" t="str">
        <f t="shared" si="119"/>
        <v/>
      </c>
      <c r="AD237" s="18" t="str">
        <f t="shared" si="120"/>
        <v xml:space="preserve"> </v>
      </c>
      <c r="AE237" s="109" t="str">
        <f t="shared" si="121"/>
        <v xml:space="preserve"> </v>
      </c>
      <c r="AF237" s="18" t="str">
        <f t="shared" si="122"/>
        <v xml:space="preserve"> </v>
      </c>
      <c r="AG237" s="534">
        <f t="shared" si="123"/>
        <v>0</v>
      </c>
      <c r="AH237" s="42" t="str">
        <f t="shared" si="124"/>
        <v xml:space="preserve"> </v>
      </c>
      <c r="AI237" s="57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575"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25"/>
        <v xml:space="preserve"> </v>
      </c>
      <c r="AL237" s="575"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26"/>
        <v xml:space="preserve"> </v>
      </c>
      <c r="AN237" s="20" t="str">
        <f t="shared" si="127"/>
        <v xml:space="preserve"> </v>
      </c>
      <c r="AO237" s="66"/>
      <c r="AP237" s="440"/>
      <c r="AQ237" s="440"/>
      <c r="AR237" s="440"/>
      <c r="AS237" s="440"/>
      <c r="AT237" s="440"/>
      <c r="AU237" s="440"/>
      <c r="AV237" s="440"/>
      <c r="AW237" s="415"/>
      <c r="AX237" s="349"/>
      <c r="AY237" s="66"/>
      <c r="AZ237" s="66"/>
    </row>
    <row r="238" spans="2:52" ht="57.75" customHeight="1">
      <c r="B238" s="431" t="str">
        <f t="shared" si="106"/>
        <v>-</v>
      </c>
      <c r="C238" s="17"/>
      <c r="D238" s="22"/>
      <c r="E238" s="21"/>
      <c r="F238" s="112"/>
      <c r="G238" s="111"/>
      <c r="H238" s="21"/>
      <c r="I238" s="17"/>
      <c r="J238" s="340">
        <f t="shared" si="107"/>
        <v>0</v>
      </c>
      <c r="K238" s="17"/>
      <c r="L238" s="340">
        <f t="shared" si="108"/>
        <v>0</v>
      </c>
      <c r="M238" s="17"/>
      <c r="N238" s="340">
        <f t="shared" si="109"/>
        <v>0</v>
      </c>
      <c r="O238" s="17"/>
      <c r="P238" s="340">
        <f t="shared" si="110"/>
        <v>0</v>
      </c>
      <c r="Q238" s="17"/>
      <c r="R238" s="340">
        <f t="shared" si="111"/>
        <v>0</v>
      </c>
      <c r="S238" s="17"/>
      <c r="T238" s="340">
        <f t="shared" si="112"/>
        <v>0</v>
      </c>
      <c r="U238" s="17"/>
      <c r="V238" s="340">
        <f t="shared" si="113"/>
        <v>0</v>
      </c>
      <c r="W238" s="18" t="str">
        <f t="shared" si="114"/>
        <v xml:space="preserve"> </v>
      </c>
      <c r="X238" s="18" t="str">
        <f t="shared" si="115"/>
        <v xml:space="preserve"> </v>
      </c>
      <c r="Y238" s="18" t="str">
        <f t="shared" si="116"/>
        <v/>
      </c>
      <c r="Z238" s="21"/>
      <c r="AA238" s="18" t="str">
        <f t="shared" si="117"/>
        <v/>
      </c>
      <c r="AB238" s="18" t="str">
        <f t="shared" si="118"/>
        <v xml:space="preserve"> </v>
      </c>
      <c r="AC238" s="18" t="str">
        <f t="shared" si="119"/>
        <v/>
      </c>
      <c r="AD238" s="18" t="str">
        <f t="shared" si="120"/>
        <v xml:space="preserve"> </v>
      </c>
      <c r="AE238" s="109" t="str">
        <f t="shared" si="121"/>
        <v xml:space="preserve"> </v>
      </c>
      <c r="AF238" s="18" t="str">
        <f t="shared" si="122"/>
        <v xml:space="preserve"> </v>
      </c>
      <c r="AG238" s="534">
        <f t="shared" si="123"/>
        <v>0</v>
      </c>
      <c r="AH238" s="42" t="str">
        <f t="shared" si="124"/>
        <v xml:space="preserve"> </v>
      </c>
      <c r="AI238" s="57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575"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25"/>
        <v xml:space="preserve"> </v>
      </c>
      <c r="AL238" s="575"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26"/>
        <v xml:space="preserve"> </v>
      </c>
      <c r="AN238" s="20" t="str">
        <f t="shared" si="127"/>
        <v xml:space="preserve"> </v>
      </c>
      <c r="AO238" s="66"/>
      <c r="AP238" s="440"/>
      <c r="AQ238" s="440"/>
      <c r="AR238" s="440"/>
      <c r="AS238" s="440"/>
      <c r="AT238" s="440"/>
      <c r="AU238" s="440"/>
      <c r="AV238" s="440"/>
      <c r="AW238" s="415"/>
      <c r="AX238" s="349"/>
      <c r="AY238" s="66"/>
      <c r="AZ238" s="66"/>
    </row>
    <row r="239" spans="2:52" ht="57.75" customHeight="1">
      <c r="B239" s="431" t="str">
        <f t="shared" si="106"/>
        <v>-</v>
      </c>
      <c r="C239" s="17"/>
      <c r="D239" s="22"/>
      <c r="E239" s="21"/>
      <c r="F239" s="112"/>
      <c r="G239" s="111"/>
      <c r="H239" s="21"/>
      <c r="I239" s="17"/>
      <c r="J239" s="340">
        <f t="shared" si="107"/>
        <v>0</v>
      </c>
      <c r="K239" s="17"/>
      <c r="L239" s="340">
        <f t="shared" si="108"/>
        <v>0</v>
      </c>
      <c r="M239" s="17"/>
      <c r="N239" s="340">
        <f t="shared" si="109"/>
        <v>0</v>
      </c>
      <c r="O239" s="17"/>
      <c r="P239" s="340">
        <f t="shared" si="110"/>
        <v>0</v>
      </c>
      <c r="Q239" s="17"/>
      <c r="R239" s="340">
        <f t="shared" si="111"/>
        <v>0</v>
      </c>
      <c r="S239" s="17"/>
      <c r="T239" s="340">
        <f t="shared" si="112"/>
        <v>0</v>
      </c>
      <c r="U239" s="17"/>
      <c r="V239" s="340">
        <f t="shared" si="113"/>
        <v>0</v>
      </c>
      <c r="W239" s="18" t="str">
        <f t="shared" si="114"/>
        <v xml:space="preserve"> </v>
      </c>
      <c r="X239" s="18" t="str">
        <f t="shared" si="115"/>
        <v xml:space="preserve"> </v>
      </c>
      <c r="Y239" s="18" t="str">
        <f t="shared" si="116"/>
        <v/>
      </c>
      <c r="Z239" s="21"/>
      <c r="AA239" s="18" t="str">
        <f t="shared" si="117"/>
        <v/>
      </c>
      <c r="AB239" s="18" t="str">
        <f t="shared" si="118"/>
        <v xml:space="preserve"> </v>
      </c>
      <c r="AC239" s="18" t="str">
        <f t="shared" si="119"/>
        <v/>
      </c>
      <c r="AD239" s="18" t="str">
        <f t="shared" si="120"/>
        <v xml:space="preserve"> </v>
      </c>
      <c r="AE239" s="109" t="str">
        <f t="shared" si="121"/>
        <v xml:space="preserve"> </v>
      </c>
      <c r="AF239" s="18" t="str">
        <f t="shared" si="122"/>
        <v xml:space="preserve"> </v>
      </c>
      <c r="AG239" s="534">
        <f t="shared" si="123"/>
        <v>0</v>
      </c>
      <c r="AH239" s="42" t="str">
        <f t="shared" si="124"/>
        <v xml:space="preserve"> </v>
      </c>
      <c r="AI239" s="57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575"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25"/>
        <v xml:space="preserve"> </v>
      </c>
      <c r="AL239" s="575"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26"/>
        <v xml:space="preserve"> </v>
      </c>
      <c r="AN239" s="20" t="str">
        <f t="shared" si="127"/>
        <v xml:space="preserve"> </v>
      </c>
      <c r="AO239" s="66"/>
      <c r="AP239" s="440"/>
      <c r="AQ239" s="440"/>
      <c r="AR239" s="440"/>
      <c r="AS239" s="440"/>
      <c r="AT239" s="440"/>
      <c r="AU239" s="440"/>
      <c r="AV239" s="440"/>
      <c r="AW239" s="415"/>
      <c r="AX239" s="349"/>
      <c r="AY239" s="66"/>
      <c r="AZ239" s="66"/>
    </row>
    <row r="240" spans="2:52" ht="57.75" customHeight="1">
      <c r="B240" s="431" t="str">
        <f t="shared" si="106"/>
        <v>-</v>
      </c>
      <c r="C240" s="17"/>
      <c r="D240" s="22"/>
      <c r="E240" s="21"/>
      <c r="F240" s="112"/>
      <c r="G240" s="111"/>
      <c r="H240" s="21"/>
      <c r="I240" s="17"/>
      <c r="J240" s="340">
        <f t="shared" si="107"/>
        <v>0</v>
      </c>
      <c r="K240" s="17"/>
      <c r="L240" s="340">
        <f t="shared" si="108"/>
        <v>0</v>
      </c>
      <c r="M240" s="17"/>
      <c r="N240" s="340">
        <f t="shared" si="109"/>
        <v>0</v>
      </c>
      <c r="O240" s="17"/>
      <c r="P240" s="340">
        <f t="shared" si="110"/>
        <v>0</v>
      </c>
      <c r="Q240" s="17"/>
      <c r="R240" s="340">
        <f t="shared" si="111"/>
        <v>0</v>
      </c>
      <c r="S240" s="17"/>
      <c r="T240" s="340">
        <f t="shared" si="112"/>
        <v>0</v>
      </c>
      <c r="U240" s="17"/>
      <c r="V240" s="340">
        <f t="shared" si="113"/>
        <v>0</v>
      </c>
      <c r="W240" s="18" t="str">
        <f t="shared" si="114"/>
        <v xml:space="preserve"> </v>
      </c>
      <c r="X240" s="18" t="str">
        <f t="shared" si="115"/>
        <v xml:space="preserve"> </v>
      </c>
      <c r="Y240" s="18" t="str">
        <f t="shared" si="116"/>
        <v/>
      </c>
      <c r="Z240" s="21"/>
      <c r="AA240" s="18" t="str">
        <f t="shared" si="117"/>
        <v/>
      </c>
      <c r="AB240" s="18" t="str">
        <f t="shared" si="118"/>
        <v xml:space="preserve"> </v>
      </c>
      <c r="AC240" s="18" t="str">
        <f t="shared" si="119"/>
        <v/>
      </c>
      <c r="AD240" s="18" t="str">
        <f t="shared" si="120"/>
        <v xml:space="preserve"> </v>
      </c>
      <c r="AE240" s="109" t="str">
        <f t="shared" si="121"/>
        <v xml:space="preserve"> </v>
      </c>
      <c r="AF240" s="18" t="str">
        <f t="shared" si="122"/>
        <v xml:space="preserve"> </v>
      </c>
      <c r="AG240" s="534">
        <f t="shared" si="123"/>
        <v>0</v>
      </c>
      <c r="AH240" s="42" t="str">
        <f t="shared" si="124"/>
        <v xml:space="preserve"> </v>
      </c>
      <c r="AI240" s="57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575"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25"/>
        <v xml:space="preserve"> </v>
      </c>
      <c r="AL240" s="575"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26"/>
        <v xml:space="preserve"> </v>
      </c>
      <c r="AN240" s="20" t="str">
        <f t="shared" si="127"/>
        <v xml:space="preserve"> </v>
      </c>
      <c r="AO240" s="66"/>
      <c r="AP240" s="440"/>
      <c r="AQ240" s="440"/>
      <c r="AR240" s="440"/>
      <c r="AS240" s="440"/>
      <c r="AT240" s="440"/>
      <c r="AU240" s="440"/>
      <c r="AV240" s="440"/>
      <c r="AW240" s="415"/>
      <c r="AX240" s="349"/>
      <c r="AY240" s="66"/>
      <c r="AZ240" s="66"/>
    </row>
    <row r="241" spans="2:52" ht="57.75" customHeight="1">
      <c r="B241" s="431" t="str">
        <f t="shared" si="106"/>
        <v>-</v>
      </c>
      <c r="C241" s="17"/>
      <c r="D241" s="22"/>
      <c r="E241" s="21"/>
      <c r="F241" s="112"/>
      <c r="G241" s="111"/>
      <c r="H241" s="21"/>
      <c r="I241" s="17"/>
      <c r="J241" s="340">
        <f t="shared" si="107"/>
        <v>0</v>
      </c>
      <c r="K241" s="17"/>
      <c r="L241" s="340">
        <f t="shared" si="108"/>
        <v>0</v>
      </c>
      <c r="M241" s="17"/>
      <c r="N241" s="340">
        <f t="shared" si="109"/>
        <v>0</v>
      </c>
      <c r="O241" s="17"/>
      <c r="P241" s="340">
        <f t="shared" si="110"/>
        <v>0</v>
      </c>
      <c r="Q241" s="17"/>
      <c r="R241" s="340">
        <f t="shared" si="111"/>
        <v>0</v>
      </c>
      <c r="S241" s="17"/>
      <c r="T241" s="340">
        <f t="shared" si="112"/>
        <v>0</v>
      </c>
      <c r="U241" s="17"/>
      <c r="V241" s="340">
        <f t="shared" si="113"/>
        <v>0</v>
      </c>
      <c r="W241" s="18" t="str">
        <f t="shared" si="114"/>
        <v xml:space="preserve"> </v>
      </c>
      <c r="X241" s="18" t="str">
        <f t="shared" si="115"/>
        <v xml:space="preserve"> </v>
      </c>
      <c r="Y241" s="18" t="str">
        <f t="shared" si="116"/>
        <v/>
      </c>
      <c r="Z241" s="21"/>
      <c r="AA241" s="18" t="str">
        <f t="shared" si="117"/>
        <v/>
      </c>
      <c r="AB241" s="18" t="str">
        <f t="shared" si="118"/>
        <v xml:space="preserve"> </v>
      </c>
      <c r="AC241" s="18" t="str">
        <f t="shared" si="119"/>
        <v/>
      </c>
      <c r="AD241" s="18" t="str">
        <f t="shared" si="120"/>
        <v xml:space="preserve"> </v>
      </c>
      <c r="AE241" s="109" t="str">
        <f t="shared" si="121"/>
        <v xml:space="preserve"> </v>
      </c>
      <c r="AF241" s="18" t="str">
        <f t="shared" si="122"/>
        <v xml:space="preserve"> </v>
      </c>
      <c r="AG241" s="534">
        <f t="shared" si="123"/>
        <v>0</v>
      </c>
      <c r="AH241" s="42" t="str">
        <f t="shared" si="124"/>
        <v xml:space="preserve"> </v>
      </c>
      <c r="AI241" s="57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575"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25"/>
        <v xml:space="preserve"> </v>
      </c>
      <c r="AL241" s="575"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26"/>
        <v xml:space="preserve"> </v>
      </c>
      <c r="AN241" s="20" t="str">
        <f t="shared" si="127"/>
        <v xml:space="preserve"> </v>
      </c>
      <c r="AO241" s="66"/>
      <c r="AP241" s="440"/>
      <c r="AQ241" s="440"/>
      <c r="AR241" s="440"/>
      <c r="AS241" s="440"/>
      <c r="AT241" s="440"/>
      <c r="AU241" s="440"/>
      <c r="AV241" s="440"/>
      <c r="AW241" s="415"/>
      <c r="AX241" s="349"/>
      <c r="AY241" s="66"/>
      <c r="AZ241" s="66"/>
    </row>
    <row r="242" spans="2:52" ht="57.75" customHeight="1">
      <c r="B242" s="431" t="str">
        <f t="shared" si="106"/>
        <v>-</v>
      </c>
      <c r="C242" s="17"/>
      <c r="D242" s="22"/>
      <c r="E242" s="21"/>
      <c r="F242" s="112"/>
      <c r="G242" s="111"/>
      <c r="H242" s="21"/>
      <c r="I242" s="17"/>
      <c r="J242" s="340">
        <f t="shared" si="107"/>
        <v>0</v>
      </c>
      <c r="K242" s="17"/>
      <c r="L242" s="340">
        <f t="shared" si="108"/>
        <v>0</v>
      </c>
      <c r="M242" s="17"/>
      <c r="N242" s="340">
        <f t="shared" si="109"/>
        <v>0</v>
      </c>
      <c r="O242" s="17"/>
      <c r="P242" s="340">
        <f t="shared" si="110"/>
        <v>0</v>
      </c>
      <c r="Q242" s="17"/>
      <c r="R242" s="340">
        <f t="shared" si="111"/>
        <v>0</v>
      </c>
      <c r="S242" s="17"/>
      <c r="T242" s="340">
        <f t="shared" si="112"/>
        <v>0</v>
      </c>
      <c r="U242" s="17"/>
      <c r="V242" s="340">
        <f t="shared" si="113"/>
        <v>0</v>
      </c>
      <c r="W242" s="18" t="str">
        <f t="shared" si="114"/>
        <v xml:space="preserve"> </v>
      </c>
      <c r="X242" s="18" t="str">
        <f t="shared" si="115"/>
        <v xml:space="preserve"> </v>
      </c>
      <c r="Y242" s="18" t="str">
        <f t="shared" si="116"/>
        <v/>
      </c>
      <c r="Z242" s="21"/>
      <c r="AA242" s="18" t="str">
        <f t="shared" si="117"/>
        <v/>
      </c>
      <c r="AB242" s="18" t="str">
        <f t="shared" si="118"/>
        <v xml:space="preserve"> </v>
      </c>
      <c r="AC242" s="18" t="str">
        <f t="shared" si="119"/>
        <v/>
      </c>
      <c r="AD242" s="18" t="str">
        <f t="shared" si="120"/>
        <v xml:space="preserve"> </v>
      </c>
      <c r="AE242" s="109" t="str">
        <f t="shared" si="121"/>
        <v xml:space="preserve"> </v>
      </c>
      <c r="AF242" s="18" t="str">
        <f t="shared" si="122"/>
        <v xml:space="preserve"> </v>
      </c>
      <c r="AG242" s="534">
        <f t="shared" si="123"/>
        <v>0</v>
      </c>
      <c r="AH242" s="42" t="str">
        <f t="shared" si="124"/>
        <v xml:space="preserve"> </v>
      </c>
      <c r="AI242" s="57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575"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25"/>
        <v xml:space="preserve"> </v>
      </c>
      <c r="AL242" s="575"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26"/>
        <v xml:space="preserve"> </v>
      </c>
      <c r="AN242" s="20" t="str">
        <f t="shared" si="127"/>
        <v xml:space="preserve"> </v>
      </c>
      <c r="AO242" s="66"/>
      <c r="AP242" s="440"/>
      <c r="AQ242" s="440"/>
      <c r="AR242" s="440"/>
      <c r="AS242" s="440"/>
      <c r="AT242" s="440"/>
      <c r="AU242" s="440"/>
      <c r="AV242" s="440"/>
      <c r="AW242" s="415"/>
      <c r="AX242" s="349"/>
      <c r="AY242" s="66"/>
      <c r="AZ242" s="66"/>
    </row>
    <row r="243" spans="2:52" ht="57.75" customHeight="1">
      <c r="B243" s="431" t="str">
        <f t="shared" si="106"/>
        <v>-</v>
      </c>
      <c r="C243" s="17"/>
      <c r="D243" s="22"/>
      <c r="E243" s="21"/>
      <c r="F243" s="112"/>
      <c r="G243" s="111"/>
      <c r="H243" s="21"/>
      <c r="I243" s="17"/>
      <c r="J243" s="340">
        <f t="shared" si="107"/>
        <v>0</v>
      </c>
      <c r="K243" s="17"/>
      <c r="L243" s="340">
        <f t="shared" si="108"/>
        <v>0</v>
      </c>
      <c r="M243" s="17"/>
      <c r="N243" s="340">
        <f t="shared" si="109"/>
        <v>0</v>
      </c>
      <c r="O243" s="17"/>
      <c r="P243" s="340">
        <f t="shared" si="110"/>
        <v>0</v>
      </c>
      <c r="Q243" s="17"/>
      <c r="R243" s="340">
        <f t="shared" si="111"/>
        <v>0</v>
      </c>
      <c r="S243" s="17"/>
      <c r="T243" s="340">
        <f t="shared" si="112"/>
        <v>0</v>
      </c>
      <c r="U243" s="17"/>
      <c r="V243" s="340">
        <f t="shared" si="113"/>
        <v>0</v>
      </c>
      <c r="W243" s="18" t="str">
        <f t="shared" si="114"/>
        <v xml:space="preserve"> </v>
      </c>
      <c r="X243" s="18" t="str">
        <f t="shared" si="115"/>
        <v xml:space="preserve"> </v>
      </c>
      <c r="Y243" s="18" t="str">
        <f t="shared" si="116"/>
        <v/>
      </c>
      <c r="Z243" s="21"/>
      <c r="AA243" s="18" t="str">
        <f t="shared" si="117"/>
        <v/>
      </c>
      <c r="AB243" s="18" t="str">
        <f t="shared" si="118"/>
        <v xml:space="preserve"> </v>
      </c>
      <c r="AC243" s="18" t="str">
        <f t="shared" si="119"/>
        <v/>
      </c>
      <c r="AD243" s="18" t="str">
        <f t="shared" si="120"/>
        <v xml:space="preserve"> </v>
      </c>
      <c r="AE243" s="109" t="str">
        <f t="shared" si="121"/>
        <v xml:space="preserve"> </v>
      </c>
      <c r="AF243" s="18" t="str">
        <f t="shared" si="122"/>
        <v xml:space="preserve"> </v>
      </c>
      <c r="AG243" s="534">
        <f t="shared" si="123"/>
        <v>0</v>
      </c>
      <c r="AH243" s="42" t="str">
        <f t="shared" si="124"/>
        <v xml:space="preserve"> </v>
      </c>
      <c r="AI243" s="57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575"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25"/>
        <v xml:space="preserve"> </v>
      </c>
      <c r="AL243" s="575"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26"/>
        <v xml:space="preserve"> </v>
      </c>
      <c r="AN243" s="20" t="str">
        <f t="shared" si="127"/>
        <v xml:space="preserve"> </v>
      </c>
      <c r="AO243" s="66"/>
      <c r="AP243" s="440"/>
      <c r="AQ243" s="440"/>
      <c r="AR243" s="440"/>
      <c r="AS243" s="440"/>
      <c r="AT243" s="440"/>
      <c r="AU243" s="440"/>
      <c r="AV243" s="440"/>
      <c r="AW243" s="415"/>
      <c r="AX243" s="349"/>
      <c r="AY243" s="66"/>
      <c r="AZ243" s="66"/>
    </row>
    <row r="244" spans="2:52" ht="57.75" customHeight="1">
      <c r="B244" s="431" t="str">
        <f t="shared" si="106"/>
        <v>-</v>
      </c>
      <c r="C244" s="17"/>
      <c r="D244" s="22"/>
      <c r="E244" s="21"/>
      <c r="F244" s="112"/>
      <c r="G244" s="111"/>
      <c r="H244" s="21"/>
      <c r="I244" s="17"/>
      <c r="J244" s="340">
        <f t="shared" si="107"/>
        <v>0</v>
      </c>
      <c r="K244" s="17"/>
      <c r="L244" s="340">
        <f t="shared" si="108"/>
        <v>0</v>
      </c>
      <c r="M244" s="17"/>
      <c r="N244" s="340">
        <f t="shared" si="109"/>
        <v>0</v>
      </c>
      <c r="O244" s="17"/>
      <c r="P244" s="340">
        <f t="shared" si="110"/>
        <v>0</v>
      </c>
      <c r="Q244" s="17"/>
      <c r="R244" s="340">
        <f t="shared" si="111"/>
        <v>0</v>
      </c>
      <c r="S244" s="17"/>
      <c r="T244" s="340">
        <f t="shared" si="112"/>
        <v>0</v>
      </c>
      <c r="U244" s="17"/>
      <c r="V244" s="340">
        <f t="shared" si="113"/>
        <v>0</v>
      </c>
      <c r="W244" s="18" t="str">
        <f t="shared" si="114"/>
        <v xml:space="preserve"> </v>
      </c>
      <c r="X244" s="18" t="str">
        <f t="shared" si="115"/>
        <v xml:space="preserve"> </v>
      </c>
      <c r="Y244" s="18" t="str">
        <f t="shared" si="116"/>
        <v/>
      </c>
      <c r="Z244" s="21"/>
      <c r="AA244" s="18" t="str">
        <f t="shared" si="117"/>
        <v/>
      </c>
      <c r="AB244" s="18" t="str">
        <f t="shared" si="118"/>
        <v xml:space="preserve"> </v>
      </c>
      <c r="AC244" s="18" t="str">
        <f t="shared" si="119"/>
        <v/>
      </c>
      <c r="AD244" s="18" t="str">
        <f t="shared" si="120"/>
        <v xml:space="preserve"> </v>
      </c>
      <c r="AE244" s="109" t="str">
        <f t="shared" si="121"/>
        <v xml:space="preserve"> </v>
      </c>
      <c r="AF244" s="18" t="str">
        <f t="shared" si="122"/>
        <v xml:space="preserve"> </v>
      </c>
      <c r="AG244" s="534">
        <f t="shared" si="123"/>
        <v>0</v>
      </c>
      <c r="AH244" s="42" t="str">
        <f t="shared" si="124"/>
        <v xml:space="preserve"> </v>
      </c>
      <c r="AI244" s="57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575"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25"/>
        <v xml:space="preserve"> </v>
      </c>
      <c r="AL244" s="575"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26"/>
        <v xml:space="preserve"> </v>
      </c>
      <c r="AN244" s="20" t="str">
        <f t="shared" si="127"/>
        <v xml:space="preserve"> </v>
      </c>
      <c r="AO244" s="66"/>
      <c r="AP244" s="440"/>
      <c r="AQ244" s="440"/>
      <c r="AR244" s="440"/>
      <c r="AS244" s="440"/>
      <c r="AT244" s="440"/>
      <c r="AU244" s="440"/>
      <c r="AV244" s="440"/>
      <c r="AW244" s="415"/>
      <c r="AX244" s="349"/>
      <c r="AY244" s="66"/>
      <c r="AZ244" s="66"/>
    </row>
    <row r="245" spans="2:52" ht="57.75" customHeight="1">
      <c r="B245" s="431" t="str">
        <f t="shared" si="106"/>
        <v>-</v>
      </c>
      <c r="C245" s="17"/>
      <c r="D245" s="22"/>
      <c r="E245" s="21"/>
      <c r="F245" s="112"/>
      <c r="G245" s="111"/>
      <c r="H245" s="21"/>
      <c r="I245" s="17"/>
      <c r="J245" s="340">
        <f t="shared" si="107"/>
        <v>0</v>
      </c>
      <c r="K245" s="17"/>
      <c r="L245" s="340">
        <f t="shared" si="108"/>
        <v>0</v>
      </c>
      <c r="M245" s="17"/>
      <c r="N245" s="340">
        <f t="shared" si="109"/>
        <v>0</v>
      </c>
      <c r="O245" s="17"/>
      <c r="P245" s="340">
        <f t="shared" si="110"/>
        <v>0</v>
      </c>
      <c r="Q245" s="17"/>
      <c r="R245" s="340">
        <f t="shared" si="111"/>
        <v>0</v>
      </c>
      <c r="S245" s="17"/>
      <c r="T245" s="340">
        <f t="shared" si="112"/>
        <v>0</v>
      </c>
      <c r="U245" s="17"/>
      <c r="V245" s="340">
        <f t="shared" si="113"/>
        <v>0</v>
      </c>
      <c r="W245" s="18" t="str">
        <f t="shared" si="114"/>
        <v xml:space="preserve"> </v>
      </c>
      <c r="X245" s="18" t="str">
        <f t="shared" si="115"/>
        <v xml:space="preserve"> </v>
      </c>
      <c r="Y245" s="18" t="str">
        <f t="shared" si="116"/>
        <v/>
      </c>
      <c r="Z245" s="21"/>
      <c r="AA245" s="18" t="str">
        <f t="shared" si="117"/>
        <v/>
      </c>
      <c r="AB245" s="18" t="str">
        <f t="shared" si="118"/>
        <v xml:space="preserve"> </v>
      </c>
      <c r="AC245" s="18" t="str">
        <f t="shared" si="119"/>
        <v/>
      </c>
      <c r="AD245" s="18" t="str">
        <f t="shared" si="120"/>
        <v xml:space="preserve"> </v>
      </c>
      <c r="AE245" s="109" t="str">
        <f t="shared" si="121"/>
        <v xml:space="preserve"> </v>
      </c>
      <c r="AF245" s="18" t="str">
        <f t="shared" si="122"/>
        <v xml:space="preserve"> </v>
      </c>
      <c r="AG245" s="534">
        <f t="shared" si="123"/>
        <v>0</v>
      </c>
      <c r="AH245" s="42" t="str">
        <f t="shared" si="124"/>
        <v xml:space="preserve"> </v>
      </c>
      <c r="AI245" s="57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575"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25"/>
        <v xml:space="preserve"> </v>
      </c>
      <c r="AL245" s="575"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26"/>
        <v xml:space="preserve"> </v>
      </c>
      <c r="AN245" s="20" t="str">
        <f t="shared" si="127"/>
        <v xml:space="preserve"> </v>
      </c>
      <c r="AO245" s="66"/>
      <c r="AP245" s="440"/>
      <c r="AQ245" s="440"/>
      <c r="AR245" s="440"/>
      <c r="AS245" s="440"/>
      <c r="AT245" s="440"/>
      <c r="AU245" s="440"/>
      <c r="AV245" s="440"/>
      <c r="AW245" s="415"/>
      <c r="AX245" s="349"/>
      <c r="AY245" s="66"/>
      <c r="AZ245" s="66"/>
    </row>
    <row r="246" spans="2:52" ht="57.75" customHeight="1">
      <c r="B246" s="431" t="str">
        <f t="shared" si="106"/>
        <v>-</v>
      </c>
      <c r="C246" s="17"/>
      <c r="D246" s="22"/>
      <c r="E246" s="21"/>
      <c r="F246" s="112"/>
      <c r="G246" s="111"/>
      <c r="H246" s="21"/>
      <c r="I246" s="17"/>
      <c r="J246" s="340">
        <f t="shared" si="107"/>
        <v>0</v>
      </c>
      <c r="K246" s="17"/>
      <c r="L246" s="340">
        <f t="shared" si="108"/>
        <v>0</v>
      </c>
      <c r="M246" s="17"/>
      <c r="N246" s="340">
        <f t="shared" si="109"/>
        <v>0</v>
      </c>
      <c r="O246" s="17"/>
      <c r="P246" s="340">
        <f t="shared" si="110"/>
        <v>0</v>
      </c>
      <c r="Q246" s="17"/>
      <c r="R246" s="340">
        <f t="shared" si="111"/>
        <v>0</v>
      </c>
      <c r="S246" s="17"/>
      <c r="T246" s="340">
        <f t="shared" si="112"/>
        <v>0</v>
      </c>
      <c r="U246" s="17"/>
      <c r="V246" s="340">
        <f t="shared" si="113"/>
        <v>0</v>
      </c>
      <c r="W246" s="18" t="str">
        <f t="shared" si="114"/>
        <v xml:space="preserve"> </v>
      </c>
      <c r="X246" s="18" t="str">
        <f t="shared" si="115"/>
        <v xml:space="preserve"> </v>
      </c>
      <c r="Y246" s="18" t="str">
        <f t="shared" si="116"/>
        <v/>
      </c>
      <c r="Z246" s="21"/>
      <c r="AA246" s="18" t="str">
        <f t="shared" si="117"/>
        <v/>
      </c>
      <c r="AB246" s="18" t="str">
        <f t="shared" si="118"/>
        <v xml:space="preserve"> </v>
      </c>
      <c r="AC246" s="18" t="str">
        <f t="shared" si="119"/>
        <v/>
      </c>
      <c r="AD246" s="18" t="str">
        <f t="shared" si="120"/>
        <v xml:space="preserve"> </v>
      </c>
      <c r="AE246" s="109" t="str">
        <f t="shared" si="121"/>
        <v xml:space="preserve"> </v>
      </c>
      <c r="AF246" s="18" t="str">
        <f t="shared" si="122"/>
        <v xml:space="preserve"> </v>
      </c>
      <c r="AG246" s="534">
        <f t="shared" si="123"/>
        <v>0</v>
      </c>
      <c r="AH246" s="42" t="str">
        <f t="shared" si="124"/>
        <v xml:space="preserve"> </v>
      </c>
      <c r="AI246" s="57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575"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25"/>
        <v xml:space="preserve"> </v>
      </c>
      <c r="AL246" s="575"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26"/>
        <v xml:space="preserve"> </v>
      </c>
      <c r="AN246" s="20" t="str">
        <f t="shared" si="127"/>
        <v xml:space="preserve"> </v>
      </c>
      <c r="AO246" s="66"/>
      <c r="AP246" s="440"/>
      <c r="AQ246" s="440"/>
      <c r="AR246" s="440"/>
      <c r="AS246" s="440"/>
      <c r="AT246" s="440"/>
      <c r="AU246" s="440"/>
      <c r="AV246" s="440"/>
      <c r="AW246" s="415"/>
      <c r="AX246" s="349"/>
      <c r="AY246" s="66"/>
      <c r="AZ246" s="66"/>
    </row>
    <row r="247" spans="2:52" ht="10.5" customHeight="1">
      <c r="B247" s="431" t="str">
        <f t="shared" si="106"/>
        <v>-</v>
      </c>
      <c r="C247" s="17"/>
      <c r="D247" s="22"/>
      <c r="E247" s="21"/>
      <c r="F247" s="112"/>
      <c r="G247" s="111"/>
      <c r="H247" s="21"/>
      <c r="I247" s="17"/>
      <c r="J247" s="340">
        <f t="shared" si="107"/>
        <v>0</v>
      </c>
      <c r="K247" s="17"/>
      <c r="L247" s="340">
        <f t="shared" si="108"/>
        <v>0</v>
      </c>
      <c r="M247" s="17"/>
      <c r="N247" s="340">
        <f t="shared" si="109"/>
        <v>0</v>
      </c>
      <c r="O247" s="17"/>
      <c r="P247" s="340">
        <f t="shared" si="110"/>
        <v>0</v>
      </c>
      <c r="Q247" s="17"/>
      <c r="R247" s="340">
        <f t="shared" si="111"/>
        <v>0</v>
      </c>
      <c r="S247" s="17"/>
      <c r="T247" s="340">
        <f t="shared" si="112"/>
        <v>0</v>
      </c>
      <c r="U247" s="17"/>
      <c r="V247" s="340">
        <f t="shared" si="113"/>
        <v>0</v>
      </c>
      <c r="W247" s="18" t="str">
        <f t="shared" si="114"/>
        <v xml:space="preserve"> </v>
      </c>
      <c r="X247" s="18" t="str">
        <f t="shared" si="115"/>
        <v xml:space="preserve"> </v>
      </c>
      <c r="Y247" s="18" t="str">
        <f t="shared" si="116"/>
        <v/>
      </c>
      <c r="Z247" s="21"/>
      <c r="AA247" s="18" t="str">
        <f t="shared" si="117"/>
        <v/>
      </c>
      <c r="AB247" s="18" t="str">
        <f t="shared" si="118"/>
        <v xml:space="preserve"> </v>
      </c>
      <c r="AC247" s="18" t="str">
        <f t="shared" si="119"/>
        <v/>
      </c>
      <c r="AD247" s="18" t="str">
        <f t="shared" si="120"/>
        <v xml:space="preserve"> </v>
      </c>
      <c r="AE247" s="109" t="str">
        <f t="shared" si="121"/>
        <v xml:space="preserve"> </v>
      </c>
      <c r="AF247" s="18" t="str">
        <f t="shared" si="122"/>
        <v xml:space="preserve"> </v>
      </c>
      <c r="AG247" s="534">
        <f t="shared" si="123"/>
        <v>0</v>
      </c>
      <c r="AH247" s="42" t="str">
        <f t="shared" si="124"/>
        <v xml:space="preserve"> </v>
      </c>
      <c r="AI247" s="57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575"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25"/>
        <v xml:space="preserve"> </v>
      </c>
      <c r="AL247" s="575"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26"/>
        <v xml:space="preserve"> </v>
      </c>
      <c r="AN247" s="20" t="str">
        <f t="shared" si="127"/>
        <v xml:space="preserve"> </v>
      </c>
      <c r="AO247" s="66"/>
      <c r="AP247" s="440"/>
      <c r="AQ247" s="440"/>
      <c r="AR247" s="440"/>
      <c r="AS247" s="440"/>
      <c r="AT247" s="440"/>
      <c r="AU247" s="440"/>
      <c r="AV247" s="440"/>
      <c r="AW247" s="415"/>
      <c r="AX247" s="349"/>
      <c r="AY247" s="66"/>
      <c r="AZ247" s="66"/>
    </row>
    <row r="248" spans="2:52" ht="51.75" customHeight="1">
      <c r="B248" s="431" t="str">
        <f t="shared" si="106"/>
        <v>-</v>
      </c>
      <c r="C248" s="17"/>
      <c r="D248" s="22"/>
      <c r="E248" s="21"/>
      <c r="F248" s="112"/>
      <c r="G248" s="113"/>
      <c r="H248" s="21"/>
      <c r="I248" s="17"/>
      <c r="J248" s="340">
        <f t="shared" si="107"/>
        <v>0</v>
      </c>
      <c r="K248" s="17"/>
      <c r="L248" s="340">
        <f t="shared" si="108"/>
        <v>0</v>
      </c>
      <c r="M248" s="17"/>
      <c r="N248" s="340">
        <f t="shared" si="109"/>
        <v>0</v>
      </c>
      <c r="O248" s="17"/>
      <c r="P248" s="340">
        <f t="shared" si="110"/>
        <v>0</v>
      </c>
      <c r="Q248" s="17"/>
      <c r="R248" s="340">
        <f t="shared" si="111"/>
        <v>0</v>
      </c>
      <c r="S248" s="17"/>
      <c r="T248" s="340">
        <f t="shared" si="112"/>
        <v>0</v>
      </c>
      <c r="U248" s="17"/>
      <c r="V248" s="340">
        <f t="shared" si="113"/>
        <v>0</v>
      </c>
      <c r="W248" s="18" t="str">
        <f t="shared" si="114"/>
        <v xml:space="preserve"> </v>
      </c>
      <c r="X248" s="18" t="str">
        <f t="shared" si="115"/>
        <v xml:space="preserve"> </v>
      </c>
      <c r="Y248" s="18" t="str">
        <f t="shared" si="116"/>
        <v/>
      </c>
      <c r="Z248" s="21"/>
      <c r="AA248" s="18" t="str">
        <f t="shared" si="117"/>
        <v/>
      </c>
      <c r="AB248" s="18" t="str">
        <f t="shared" si="118"/>
        <v xml:space="preserve"> </v>
      </c>
      <c r="AC248" s="18" t="str">
        <f t="shared" si="119"/>
        <v/>
      </c>
      <c r="AD248" s="18" t="str">
        <f t="shared" si="120"/>
        <v xml:space="preserve"> </v>
      </c>
      <c r="AE248" s="42" t="str">
        <f t="shared" si="121"/>
        <v xml:space="preserve"> </v>
      </c>
      <c r="AF248" s="18" t="str">
        <f t="shared" si="122"/>
        <v xml:space="preserve"> </v>
      </c>
      <c r="AG248" s="534">
        <f t="shared" si="123"/>
        <v>0</v>
      </c>
      <c r="AH248" s="42" t="str">
        <f t="shared" si="124"/>
        <v xml:space="preserve"> </v>
      </c>
      <c r="AI248" s="57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575"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25"/>
        <v xml:space="preserve"> </v>
      </c>
      <c r="AL248" s="575"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26"/>
        <v xml:space="preserve"> </v>
      </c>
      <c r="AN248" s="20" t="str">
        <f t="shared" si="127"/>
        <v xml:space="preserve"> </v>
      </c>
      <c r="AO248" s="66"/>
      <c r="AP248" s="440"/>
      <c r="AQ248" s="440"/>
      <c r="AR248" s="440"/>
      <c r="AS248" s="440"/>
      <c r="AT248" s="440"/>
      <c r="AU248" s="440"/>
      <c r="AV248" s="440"/>
      <c r="AW248" s="415"/>
      <c r="AX248" s="349"/>
      <c r="AY248" s="66"/>
      <c r="AZ248" s="66"/>
    </row>
    <row r="249" spans="2:52" ht="15.75">
      <c r="AE249" s="67"/>
      <c r="AL249" s="68"/>
    </row>
    <row r="250" spans="2:52" ht="15.75">
      <c r="AE250" s="67"/>
      <c r="AL250" s="68"/>
    </row>
    <row r="251" spans="2:52" ht="15.75">
      <c r="AE251" s="67"/>
    </row>
    <row r="252" spans="2:52" ht="15.75">
      <c r="AE252" s="67"/>
    </row>
    <row r="253" spans="2:52" ht="15.75">
      <c r="AE253" s="67"/>
    </row>
    <row r="254" spans="2:52" ht="15.75">
      <c r="AE254" s="67"/>
    </row>
    <row r="255" spans="2:52" ht="15.75">
      <c r="AE255" s="67"/>
    </row>
    <row r="256" spans="2:52" ht="15.75">
      <c r="AE256" s="67"/>
    </row>
    <row r="257" spans="31:31" ht="15.75">
      <c r="AE257" s="67"/>
    </row>
    <row r="258" spans="31:31" ht="15.75">
      <c r="AE258" s="67"/>
    </row>
    <row r="259" spans="31:31" ht="15.75">
      <c r="AE259" s="67"/>
    </row>
    <row r="260" spans="31:31" ht="15.75">
      <c r="AE260" s="67"/>
    </row>
    <row r="261" spans="31:31" ht="15.75">
      <c r="AE261" s="67"/>
    </row>
    <row r="262" spans="31:31" ht="15.75">
      <c r="AE262" s="67"/>
    </row>
    <row r="263" spans="31:31" ht="15.75">
      <c r="AE263" s="67"/>
    </row>
    <row r="264" spans="31:31" ht="15.75">
      <c r="AE264" s="67"/>
    </row>
    <row r="265" spans="31:31" ht="15.75">
      <c r="AE265" s="67"/>
    </row>
    <row r="266" spans="31:31" ht="15.75">
      <c r="AE266" s="67"/>
    </row>
    <row r="267" spans="31:31" ht="15.75">
      <c r="AE267" s="67"/>
    </row>
    <row r="268" spans="31:31" ht="15.75">
      <c r="AE268" s="67"/>
    </row>
    <row r="269" spans="31:31" ht="15.75">
      <c r="AE269" s="67"/>
    </row>
    <row r="270" spans="31:31" ht="15.75">
      <c r="AE270" s="67"/>
    </row>
    <row r="271" spans="31:31" ht="15.75">
      <c r="AE271" s="67"/>
    </row>
    <row r="272" spans="31:31" ht="15.75">
      <c r="AE272" s="67"/>
    </row>
    <row r="273" spans="31:31" ht="15.75">
      <c r="AE273" s="67"/>
    </row>
    <row r="274" spans="31:31" ht="15.75">
      <c r="AE274" s="67"/>
    </row>
    <row r="275" spans="31:31" ht="15.75">
      <c r="AE275" s="67"/>
    </row>
    <row r="276" spans="31:31" ht="15.75">
      <c r="AE276" s="67"/>
    </row>
    <row r="277" spans="31:31" ht="15.75">
      <c r="AE277" s="67"/>
    </row>
    <row r="278" spans="31:31" ht="15.75">
      <c r="AE278" s="67"/>
    </row>
    <row r="279" spans="31:31" ht="15.75">
      <c r="AE279" s="67"/>
    </row>
    <row r="280" spans="31:31" ht="15.75">
      <c r="AE280" s="67"/>
    </row>
    <row r="281" spans="31:31" ht="15.75">
      <c r="AE281" s="67"/>
    </row>
    <row r="282" spans="31:31" ht="15.75">
      <c r="AE282" s="67"/>
    </row>
    <row r="283" spans="31:31" ht="15.75">
      <c r="AE283" s="67"/>
    </row>
    <row r="284" spans="31:31" ht="15.75">
      <c r="AE284" s="67"/>
    </row>
    <row r="285" spans="31:31" ht="15.75">
      <c r="AE285" s="67"/>
    </row>
    <row r="286" spans="31:31" ht="15.75">
      <c r="AE286" s="67"/>
    </row>
    <row r="287" spans="31:31" ht="15.75">
      <c r="AE287" s="67"/>
    </row>
    <row r="288" spans="31:31" ht="15.75">
      <c r="AE288" s="67"/>
    </row>
    <row r="289" spans="31:31" ht="15.75">
      <c r="AE289" s="67"/>
    </row>
    <row r="290" spans="31:31" ht="15.75">
      <c r="AE290" s="67"/>
    </row>
    <row r="291" spans="31:31" ht="15.75">
      <c r="AE291" s="67"/>
    </row>
    <row r="292" spans="31:31" ht="15.75">
      <c r="AE292" s="67"/>
    </row>
    <row r="293" spans="31:31" ht="15.75">
      <c r="AE293" s="67"/>
    </row>
    <row r="294" spans="31:31" ht="15.75">
      <c r="AE294" s="67"/>
    </row>
    <row r="295" spans="31:31" ht="15.75">
      <c r="AE295" s="67"/>
    </row>
    <row r="296" spans="31:31" ht="15.75">
      <c r="AE296" s="67"/>
    </row>
    <row r="297" spans="31:31" ht="15.75">
      <c r="AE297" s="67"/>
    </row>
    <row r="298" spans="31:31" ht="15.75">
      <c r="AE298" s="67"/>
    </row>
    <row r="299" spans="31:31" ht="15.75">
      <c r="AE299" s="67"/>
    </row>
    <row r="300" spans="31:31" ht="15.75">
      <c r="AE300" s="67"/>
    </row>
    <row r="301" spans="31:31" ht="15.75">
      <c r="AE301" s="67"/>
    </row>
    <row r="302" spans="31:31" ht="15.75">
      <c r="AE302" s="67"/>
    </row>
    <row r="303" spans="31:31" ht="15.75">
      <c r="AE303" s="67"/>
    </row>
    <row r="304" spans="31:31" ht="15.75">
      <c r="AE304" s="67"/>
    </row>
    <row r="305" spans="31:31" ht="15.75">
      <c r="AE305" s="67"/>
    </row>
    <row r="306" spans="31:31" ht="15.75">
      <c r="AE306" s="67"/>
    </row>
    <row r="307" spans="31:31" ht="15.75">
      <c r="AE307" s="67"/>
    </row>
    <row r="308" spans="31:31" ht="15.75">
      <c r="AE308" s="67"/>
    </row>
    <row r="309" spans="31:31" ht="15.75">
      <c r="AE309" s="67"/>
    </row>
    <row r="310" spans="31:31" ht="15.75">
      <c r="AE310" s="67"/>
    </row>
    <row r="311" spans="31:31" ht="15.75">
      <c r="AE311" s="67"/>
    </row>
    <row r="312" spans="31:31" ht="15.75">
      <c r="AE312" s="67"/>
    </row>
    <row r="313" spans="31:31" ht="15.75">
      <c r="AE313" s="67"/>
    </row>
    <row r="314" spans="31:31" ht="15.75">
      <c r="AE314" s="67"/>
    </row>
    <row r="315" spans="31:31" ht="15.75">
      <c r="AE315" s="67"/>
    </row>
    <row r="316" spans="31:31" ht="15.75">
      <c r="AE316" s="67"/>
    </row>
    <row r="317" spans="31:31" ht="15.75">
      <c r="AE317" s="67"/>
    </row>
    <row r="318" spans="31:31" ht="15.75">
      <c r="AE318" s="67"/>
    </row>
    <row r="319" spans="31:31" ht="15.75">
      <c r="AE319" s="67"/>
    </row>
    <row r="320" spans="31:31" ht="15.75">
      <c r="AE320" s="67"/>
    </row>
    <row r="321" spans="31:31" ht="15.75">
      <c r="AE321" s="67"/>
    </row>
    <row r="322" spans="31:31" ht="15.75">
      <c r="AE322" s="67"/>
    </row>
    <row r="323" spans="31:31" ht="15.75">
      <c r="AE323" s="67"/>
    </row>
    <row r="324" spans="31:31" ht="15.75">
      <c r="AE324" s="67"/>
    </row>
    <row r="325" spans="31:31" ht="15.75">
      <c r="AE325" s="67"/>
    </row>
    <row r="326" spans="31:31" ht="15.75">
      <c r="AE326" s="67"/>
    </row>
    <row r="327" spans="31:31" ht="15.75">
      <c r="AE327" s="67"/>
    </row>
    <row r="328" spans="31:31" ht="15.75">
      <c r="AE328" s="67"/>
    </row>
    <row r="329" spans="31:31" ht="15.75">
      <c r="AE329" s="67"/>
    </row>
    <row r="330" spans="31:31" ht="15.75">
      <c r="AE330" s="67"/>
    </row>
    <row r="331" spans="31:31" ht="15.75">
      <c r="AE331" s="67"/>
    </row>
    <row r="332" spans="31:31" ht="15.75">
      <c r="AE332" s="67"/>
    </row>
    <row r="333" spans="31:31" ht="15.75">
      <c r="AE333" s="67"/>
    </row>
    <row r="334" spans="31:31" ht="15.75">
      <c r="AE334" s="67"/>
    </row>
    <row r="335" spans="31:31" ht="15.75">
      <c r="AE335" s="67"/>
    </row>
    <row r="336" spans="31:31" ht="15.75">
      <c r="AE336" s="67"/>
    </row>
    <row r="337" spans="31:31" ht="15.75">
      <c r="AE337" s="67"/>
    </row>
    <row r="338" spans="31:31" ht="15.75">
      <c r="AE338" s="67"/>
    </row>
    <row r="339" spans="31:31" ht="15.75">
      <c r="AE339" s="67"/>
    </row>
    <row r="340" spans="31:31" ht="15.75">
      <c r="AE340" s="67"/>
    </row>
    <row r="341" spans="31:31" ht="15.75">
      <c r="AE341" s="67"/>
    </row>
    <row r="342" spans="31:31" ht="15.75">
      <c r="AE342" s="67"/>
    </row>
    <row r="343" spans="31:31" ht="15.75">
      <c r="AE343" s="67"/>
    </row>
    <row r="344" spans="31:31" ht="15.75">
      <c r="AE344" s="67"/>
    </row>
    <row r="345" spans="31:31" ht="15.75">
      <c r="AE345" s="67"/>
    </row>
    <row r="346" spans="31:31" ht="15.75">
      <c r="AE346" s="67"/>
    </row>
    <row r="347" spans="31:31" ht="15.75">
      <c r="AE347" s="67"/>
    </row>
    <row r="348" spans="31:31" ht="15.75">
      <c r="AE348" s="67"/>
    </row>
    <row r="349" spans="31:31" ht="15.75">
      <c r="AE349" s="67"/>
    </row>
    <row r="350" spans="31:31" ht="15.75">
      <c r="AE350" s="67"/>
    </row>
    <row r="351" spans="31:31" ht="15.75">
      <c r="AE351" s="67"/>
    </row>
    <row r="352" spans="31:31" ht="15.75">
      <c r="AE352" s="67"/>
    </row>
    <row r="353" spans="31:31" ht="15.75">
      <c r="AE353" s="67"/>
    </row>
    <row r="354" spans="31:31" ht="15.75">
      <c r="AE354" s="67"/>
    </row>
    <row r="355" spans="31:31" ht="15.75">
      <c r="AE355" s="67"/>
    </row>
    <row r="356" spans="31:31" ht="15.75">
      <c r="AE356" s="67"/>
    </row>
    <row r="357" spans="31:31" ht="15.75">
      <c r="AE357" s="67"/>
    </row>
    <row r="358" spans="31:31" ht="15.75">
      <c r="AE358" s="67"/>
    </row>
    <row r="359" spans="31:31" ht="15.75">
      <c r="AE359" s="67"/>
    </row>
    <row r="360" spans="31:31" ht="15.75">
      <c r="AE360" s="67"/>
    </row>
    <row r="361" spans="31:31" ht="15.75">
      <c r="AE361" s="67"/>
    </row>
    <row r="362" spans="31:31" ht="15.75">
      <c r="AE362" s="67"/>
    </row>
    <row r="363" spans="31:31" ht="15.75">
      <c r="AE363" s="67"/>
    </row>
    <row r="364" spans="31:31" ht="15.75">
      <c r="AE364" s="67"/>
    </row>
    <row r="365" spans="31:31" ht="15.75">
      <c r="AE365" s="67"/>
    </row>
    <row r="366" spans="31:31" ht="15.75">
      <c r="AE366" s="67"/>
    </row>
    <row r="367" spans="31:31" ht="15.75">
      <c r="AE367" s="67"/>
    </row>
    <row r="368" spans="31:31" ht="15.75">
      <c r="AE368" s="67"/>
    </row>
    <row r="369" spans="31:31" ht="15.75">
      <c r="AE369" s="67"/>
    </row>
    <row r="370" spans="31:31" ht="15.75">
      <c r="AE370" s="67"/>
    </row>
    <row r="371" spans="31:31" ht="15.75">
      <c r="AE371" s="67"/>
    </row>
    <row r="372" spans="31:31" ht="15.75">
      <c r="AE372" s="67"/>
    </row>
    <row r="373" spans="31:31" ht="15.75">
      <c r="AE373" s="67"/>
    </row>
    <row r="374" spans="31:31" ht="15.75">
      <c r="AE374" s="67"/>
    </row>
    <row r="375" spans="31:31" ht="15.75">
      <c r="AE375" s="67"/>
    </row>
    <row r="376" spans="31:31" ht="15.75">
      <c r="AE376" s="67"/>
    </row>
    <row r="377" spans="31:31" ht="15.75">
      <c r="AE377" s="67"/>
    </row>
    <row r="378" spans="31:31" ht="15.75">
      <c r="AE378" s="67"/>
    </row>
    <row r="379" spans="31:31" ht="15.75">
      <c r="AE379" s="67"/>
    </row>
    <row r="380" spans="31:31" ht="15.75">
      <c r="AE380" s="67"/>
    </row>
    <row r="381" spans="31:31" ht="15.75">
      <c r="AE381" s="67"/>
    </row>
    <row r="382" spans="31:31" ht="15.75">
      <c r="AE382" s="67"/>
    </row>
    <row r="383" spans="31:31" ht="15.75">
      <c r="AE383" s="67"/>
    </row>
    <row r="384" spans="31:31" ht="15.75">
      <c r="AE384" s="67"/>
    </row>
    <row r="385" spans="31:31" ht="15.75">
      <c r="AE385" s="67"/>
    </row>
    <row r="386" spans="31:31" ht="15.75">
      <c r="AE386" s="67"/>
    </row>
    <row r="387" spans="31:31" ht="15.75">
      <c r="AE387" s="67"/>
    </row>
    <row r="388" spans="31:31" ht="15.75">
      <c r="AE388" s="67"/>
    </row>
    <row r="389" spans="31:31" ht="15.75">
      <c r="AE389" s="67"/>
    </row>
    <row r="390" spans="31:31" ht="15.75">
      <c r="AE390" s="67"/>
    </row>
    <row r="391" spans="31:31" ht="15.75">
      <c r="AE391" s="67"/>
    </row>
    <row r="392" spans="31:31" ht="15.75">
      <c r="AE392" s="67"/>
    </row>
    <row r="393" spans="31:31" ht="15.75">
      <c r="AE393" s="67"/>
    </row>
    <row r="394" spans="31:31" ht="15.75">
      <c r="AE394" s="67"/>
    </row>
    <row r="395" spans="31:31" ht="15.75">
      <c r="AE395" s="67"/>
    </row>
    <row r="396" spans="31:31" ht="15.75">
      <c r="AE396" s="67"/>
    </row>
    <row r="397" spans="31:31" ht="15.75">
      <c r="AE397" s="67"/>
    </row>
    <row r="398" spans="31:31" ht="15.75">
      <c r="AE398" s="67"/>
    </row>
    <row r="399" spans="31:31" ht="15.75">
      <c r="AE399" s="67"/>
    </row>
    <row r="400" spans="31:31" ht="15.75">
      <c r="AE400" s="67"/>
    </row>
    <row r="401" spans="31:31" ht="15.75">
      <c r="AE401" s="67"/>
    </row>
    <row r="402" spans="31:31" ht="15.75">
      <c r="AE402" s="67"/>
    </row>
    <row r="403" spans="31:31" ht="15.75">
      <c r="AE403" s="67"/>
    </row>
    <row r="404" spans="31:31" ht="15.75">
      <c r="AE404" s="67"/>
    </row>
    <row r="405" spans="31:31" ht="15.75">
      <c r="AE405" s="67"/>
    </row>
    <row r="406" spans="31:31" ht="15.75">
      <c r="AE406" s="67"/>
    </row>
    <row r="407" spans="31:31" ht="15.75">
      <c r="AE407" s="67"/>
    </row>
    <row r="408" spans="31:31" ht="15.75">
      <c r="AE408" s="67"/>
    </row>
    <row r="409" spans="31:31" ht="15.75">
      <c r="AE409" s="67"/>
    </row>
    <row r="410" spans="31:31" ht="15.75">
      <c r="AE410" s="67"/>
    </row>
    <row r="411" spans="31:31" ht="15.75">
      <c r="AE411" s="67"/>
    </row>
    <row r="412" spans="31:31" ht="15.75">
      <c r="AE412" s="67"/>
    </row>
    <row r="413" spans="31:31" ht="15.75">
      <c r="AE413" s="67"/>
    </row>
    <row r="414" spans="31:31" ht="15.75">
      <c r="AE414" s="67"/>
    </row>
    <row r="415" spans="31:31" ht="15.75">
      <c r="AE415" s="67"/>
    </row>
    <row r="416" spans="31:31" ht="15.75">
      <c r="AE416" s="67"/>
    </row>
    <row r="417" spans="31:31" ht="15.75">
      <c r="AE417" s="67"/>
    </row>
    <row r="418" spans="31:31" ht="15.75">
      <c r="AE418" s="67"/>
    </row>
    <row r="419" spans="31:31" ht="15.75">
      <c r="AE419" s="67"/>
    </row>
    <row r="420" spans="31:31" ht="15.75">
      <c r="AE420" s="67"/>
    </row>
    <row r="421" spans="31:31" ht="15.75">
      <c r="AE421" s="67"/>
    </row>
    <row r="422" spans="31:31" ht="15.75">
      <c r="AE422" s="67"/>
    </row>
    <row r="423" spans="31:31" ht="15.75">
      <c r="AE423" s="67"/>
    </row>
    <row r="424" spans="31:31" ht="15.75">
      <c r="AE424" s="67"/>
    </row>
    <row r="425" spans="31:31" ht="15.75">
      <c r="AE425" s="67"/>
    </row>
    <row r="426" spans="31:31" ht="15.75">
      <c r="AE426" s="67"/>
    </row>
    <row r="427" spans="31:31" ht="15.75">
      <c r="AE427" s="67"/>
    </row>
    <row r="428" spans="31:31" ht="15.75">
      <c r="AE428" s="67"/>
    </row>
    <row r="429" spans="31:31" ht="15.75">
      <c r="AE429" s="67"/>
    </row>
    <row r="430" spans="31:31" ht="15.75">
      <c r="AE430" s="67"/>
    </row>
    <row r="431" spans="31:31" ht="15.75">
      <c r="AE431" s="67"/>
    </row>
    <row r="432" spans="31:31" ht="15.75">
      <c r="AE432" s="67"/>
    </row>
    <row r="433" spans="31:31" ht="15.75">
      <c r="AE433" s="67"/>
    </row>
    <row r="434" spans="31:31" ht="15.75">
      <c r="AE434" s="67"/>
    </row>
    <row r="435" spans="31:31" ht="15.75">
      <c r="AE435" s="67"/>
    </row>
    <row r="436" spans="31:31" ht="15.75">
      <c r="AE436" s="67"/>
    </row>
    <row r="437" spans="31:31" ht="15.75">
      <c r="AE437" s="67"/>
    </row>
    <row r="438" spans="31:31" ht="15.75">
      <c r="AE438" s="67"/>
    </row>
    <row r="439" spans="31:31" ht="15.75">
      <c r="AE439" s="67"/>
    </row>
    <row r="440" spans="31:31" ht="15.75">
      <c r="AE440" s="67"/>
    </row>
    <row r="441" spans="31:31" ht="15.75">
      <c r="AE441" s="67"/>
    </row>
    <row r="442" spans="31:31" ht="15.75">
      <c r="AE442" s="67"/>
    </row>
    <row r="443" spans="31:31" ht="15.75">
      <c r="AE443" s="67"/>
    </row>
    <row r="444" spans="31:31" ht="15.75">
      <c r="AE444" s="67"/>
    </row>
    <row r="445" spans="31:31" ht="15.75">
      <c r="AE445" s="67"/>
    </row>
    <row r="446" spans="31:31" ht="15.75">
      <c r="AE446" s="67"/>
    </row>
    <row r="447" spans="31:31" ht="15.75">
      <c r="AE447" s="67"/>
    </row>
    <row r="448" spans="31:31" ht="15.75">
      <c r="AE448" s="67"/>
    </row>
    <row r="449" spans="31:31" ht="15.75">
      <c r="AE449" s="67"/>
    </row>
    <row r="450" spans="31:31" ht="15.75">
      <c r="AE450" s="67"/>
    </row>
    <row r="451" spans="31:31" ht="15.75">
      <c r="AE451" s="67"/>
    </row>
    <row r="452" spans="31:31" ht="15.75">
      <c r="AE452" s="67"/>
    </row>
    <row r="453" spans="31:31" ht="15.75">
      <c r="AE453" s="67"/>
    </row>
    <row r="454" spans="31:31" ht="15.75">
      <c r="AE454" s="67"/>
    </row>
    <row r="455" spans="31:31" ht="15.75">
      <c r="AE455" s="67"/>
    </row>
    <row r="456" spans="31:31" ht="15.75">
      <c r="AE456" s="67"/>
    </row>
    <row r="457" spans="31:31" ht="15.75">
      <c r="AE457" s="67"/>
    </row>
    <row r="458" spans="31:31" ht="15.75">
      <c r="AE458" s="67"/>
    </row>
    <row r="459" spans="31:31" ht="15.75">
      <c r="AE459" s="67"/>
    </row>
    <row r="460" spans="31:31" ht="15.75">
      <c r="AE460" s="67"/>
    </row>
    <row r="461" spans="31:31" ht="15.75">
      <c r="AE461" s="67"/>
    </row>
    <row r="462" spans="31:31" ht="15.75">
      <c r="AE462" s="67"/>
    </row>
    <row r="463" spans="31:31" ht="15.75">
      <c r="AE463" s="67"/>
    </row>
    <row r="464" spans="31:31" ht="15.75">
      <c r="AE464" s="67"/>
    </row>
    <row r="465" spans="31:31" ht="15.75">
      <c r="AE465" s="67"/>
    </row>
    <row r="466" spans="31:31" ht="15.75">
      <c r="AE466" s="67"/>
    </row>
    <row r="467" spans="31:31" ht="15.75">
      <c r="AE467" s="67"/>
    </row>
    <row r="468" spans="31:31" ht="15.75">
      <c r="AE468" s="67"/>
    </row>
    <row r="469" spans="31:31" ht="15.75">
      <c r="AE469" s="67"/>
    </row>
    <row r="470" spans="31:31" ht="15.75">
      <c r="AE470" s="67"/>
    </row>
    <row r="471" spans="31:31" ht="15.75">
      <c r="AE471" s="67"/>
    </row>
    <row r="472" spans="31:31" ht="15.75">
      <c r="AE472" s="67"/>
    </row>
    <row r="473" spans="31:31" ht="15.75">
      <c r="AE473" s="67"/>
    </row>
    <row r="474" spans="31:31" ht="15.75">
      <c r="AE474" s="67"/>
    </row>
    <row r="475" spans="31:31" ht="15.75">
      <c r="AE475" s="67"/>
    </row>
    <row r="476" spans="31:31" ht="15.75">
      <c r="AE476" s="67"/>
    </row>
    <row r="477" spans="31:31" ht="15.75">
      <c r="AE477" s="67"/>
    </row>
    <row r="478" spans="31:31" ht="15.75">
      <c r="AE478" s="67"/>
    </row>
    <row r="479" spans="31:31" ht="15.75">
      <c r="AE479" s="67"/>
    </row>
    <row r="480" spans="31:31" ht="15.75">
      <c r="AE480" s="67"/>
    </row>
    <row r="481" spans="31:31" ht="15.75">
      <c r="AE481" s="67"/>
    </row>
    <row r="482" spans="31:31" ht="15.75">
      <c r="AE482" s="67"/>
    </row>
    <row r="483" spans="31:31" ht="15.75">
      <c r="AE483" s="67"/>
    </row>
    <row r="484" spans="31:31" ht="15.75">
      <c r="AE484" s="67"/>
    </row>
    <row r="485" spans="31:31" ht="15.75">
      <c r="AE485" s="67"/>
    </row>
    <row r="486" spans="31:31" ht="15.75">
      <c r="AE486" s="67"/>
    </row>
    <row r="487" spans="31:31" ht="15.75">
      <c r="AE487" s="67"/>
    </row>
    <row r="488" spans="31:31" ht="15.75">
      <c r="AE488" s="67"/>
    </row>
    <row r="489" spans="31:31" ht="15.75">
      <c r="AE489" s="67"/>
    </row>
    <row r="490" spans="31:31" ht="15.75">
      <c r="AE490" s="67"/>
    </row>
    <row r="491" spans="31:31" ht="15.75">
      <c r="AE491" s="67"/>
    </row>
    <row r="492" spans="31:31" ht="15.75">
      <c r="AE492" s="67"/>
    </row>
    <row r="493" spans="31:31" ht="15.75">
      <c r="AE493" s="67"/>
    </row>
    <row r="494" spans="31:31" ht="15.75">
      <c r="AE494" s="67"/>
    </row>
    <row r="495" spans="31:31" ht="15.75">
      <c r="AE495" s="67"/>
    </row>
    <row r="496" spans="31:31" ht="15.75">
      <c r="AE496" s="67"/>
    </row>
    <row r="497" spans="31:31" ht="15.75">
      <c r="AE497" s="67"/>
    </row>
    <row r="498" spans="31:31" ht="15.75">
      <c r="AE498" s="67"/>
    </row>
    <row r="499" spans="31:31" ht="15.75">
      <c r="AE499" s="67"/>
    </row>
    <row r="500" spans="31:31" ht="15.75">
      <c r="AE500" s="67"/>
    </row>
    <row r="501" spans="31:31" ht="15.75">
      <c r="AE501" s="67"/>
    </row>
    <row r="502" spans="31:31" ht="15.75">
      <c r="AE502" s="67"/>
    </row>
    <row r="503" spans="31:31" ht="15.75">
      <c r="AE503" s="67"/>
    </row>
    <row r="504" spans="31:31" ht="15.75">
      <c r="AE504" s="67"/>
    </row>
    <row r="505" spans="31:31" ht="15.75">
      <c r="AE505" s="67"/>
    </row>
    <row r="506" spans="31:31" ht="15.75">
      <c r="AE506" s="67"/>
    </row>
    <row r="507" spans="31:31" ht="15.75">
      <c r="AE507" s="67"/>
    </row>
    <row r="508" spans="31:31" ht="15.75">
      <c r="AE508" s="67"/>
    </row>
    <row r="509" spans="31:31" ht="15.75">
      <c r="AE509" s="67"/>
    </row>
    <row r="510" spans="31:31" ht="15.75">
      <c r="AE510" s="67"/>
    </row>
    <row r="511" spans="31:31" ht="15.75">
      <c r="AE511" s="67"/>
    </row>
    <row r="512" spans="31:31" ht="15.75">
      <c r="AE512" s="67"/>
    </row>
    <row r="513" spans="31:31" ht="15.75">
      <c r="AE513" s="67"/>
    </row>
    <row r="514" spans="31:31" ht="15.75">
      <c r="AE514" s="67"/>
    </row>
    <row r="515" spans="31:31" ht="15.75">
      <c r="AE515" s="67"/>
    </row>
    <row r="516" spans="31:31" ht="15.75">
      <c r="AE516" s="67"/>
    </row>
    <row r="517" spans="31:31" ht="15.75">
      <c r="AE517" s="67"/>
    </row>
    <row r="518" spans="31:31" ht="15.75">
      <c r="AE518" s="67"/>
    </row>
    <row r="519" spans="31:31" ht="15.75">
      <c r="AE519" s="67"/>
    </row>
    <row r="520" spans="31:31" ht="15.75">
      <c r="AE520" s="67"/>
    </row>
    <row r="521" spans="31:31" ht="15.75">
      <c r="AE521" s="67"/>
    </row>
    <row r="522" spans="31:31" ht="15.75">
      <c r="AE522" s="67"/>
    </row>
    <row r="523" spans="31:31" ht="15.75">
      <c r="AE523" s="67"/>
    </row>
    <row r="524" spans="31:31" ht="15.75">
      <c r="AE524" s="67"/>
    </row>
    <row r="525" spans="31:31" ht="15.75">
      <c r="AE525" s="67"/>
    </row>
    <row r="526" spans="31:31" ht="15.75">
      <c r="AE526" s="67"/>
    </row>
    <row r="527" spans="31:31" ht="15.75">
      <c r="AE527" s="67"/>
    </row>
    <row r="528" spans="31:31" ht="15.75">
      <c r="AE528" s="67"/>
    </row>
    <row r="529" spans="31:31" ht="15.75">
      <c r="AE529" s="67"/>
    </row>
    <row r="530" spans="31:31" ht="15.75">
      <c r="AE530" s="67"/>
    </row>
    <row r="531" spans="31:31" ht="15.75">
      <c r="AE531" s="67"/>
    </row>
    <row r="532" spans="31:31" ht="15.75">
      <c r="AE532" s="67"/>
    </row>
    <row r="533" spans="31:31" ht="15.75">
      <c r="AE533" s="67"/>
    </row>
    <row r="534" spans="31:31" ht="15.75">
      <c r="AE534" s="67"/>
    </row>
    <row r="535" spans="31:31" ht="15.75">
      <c r="AE535" s="67"/>
    </row>
    <row r="536" spans="31:31" ht="15.75">
      <c r="AE536" s="67"/>
    </row>
    <row r="537" spans="31:31" ht="15.75">
      <c r="AE537" s="67"/>
    </row>
    <row r="538" spans="31:31" ht="15.75">
      <c r="AE538" s="67"/>
    </row>
    <row r="539" spans="31:31" ht="15.75">
      <c r="AE539" s="67"/>
    </row>
    <row r="540" spans="31:31" ht="15.75">
      <c r="AE540" s="67"/>
    </row>
    <row r="541" spans="31:31" ht="15.75">
      <c r="AE541" s="67"/>
    </row>
    <row r="542" spans="31:31" ht="15.75">
      <c r="AE542" s="67"/>
    </row>
    <row r="543" spans="31:31" ht="15.75">
      <c r="AE543" s="67"/>
    </row>
    <row r="544" spans="31:31" ht="15.75">
      <c r="AE544" s="67"/>
    </row>
    <row r="545" spans="31:31" ht="15.75">
      <c r="AE545" s="67"/>
    </row>
    <row r="546" spans="31:31" ht="15.75">
      <c r="AE546" s="67"/>
    </row>
    <row r="547" spans="31:31" ht="15.75">
      <c r="AE547" s="67"/>
    </row>
    <row r="548" spans="31:31" ht="15.75">
      <c r="AE548" s="67"/>
    </row>
    <row r="549" spans="31:31" ht="15.75">
      <c r="AE549" s="67"/>
    </row>
    <row r="550" spans="31:31" ht="15.75">
      <c r="AE550" s="67"/>
    </row>
    <row r="551" spans="31:31" ht="15.75">
      <c r="AE551" s="67"/>
    </row>
    <row r="552" spans="31:31" ht="15.75">
      <c r="AE552" s="67"/>
    </row>
    <row r="553" spans="31:31" ht="15.75">
      <c r="AE553" s="67"/>
    </row>
    <row r="554" spans="31:31" ht="15.75">
      <c r="AE554" s="67"/>
    </row>
    <row r="555" spans="31:31" ht="15.75">
      <c r="AE555" s="67"/>
    </row>
    <row r="556" spans="31:31" ht="15.75">
      <c r="AE556" s="67"/>
    </row>
    <row r="557" spans="31:31" ht="15.75">
      <c r="AE557" s="67"/>
    </row>
    <row r="558" spans="31:31" ht="15.75">
      <c r="AE558" s="67"/>
    </row>
    <row r="559" spans="31:31" ht="15.75">
      <c r="AE559" s="67"/>
    </row>
    <row r="560" spans="31:31" ht="15.75">
      <c r="AE560" s="67"/>
    </row>
    <row r="561" spans="31:31" ht="15.75">
      <c r="AE561" s="67"/>
    </row>
    <row r="562" spans="31:31" ht="15.75">
      <c r="AE562" s="67"/>
    </row>
    <row r="563" spans="31:31" ht="15.75">
      <c r="AE563" s="67"/>
    </row>
    <row r="564" spans="31:31" ht="15.75">
      <c r="AE564" s="67"/>
    </row>
    <row r="565" spans="31:31" ht="15.75">
      <c r="AE565" s="67"/>
    </row>
    <row r="566" spans="31:31" ht="15.75">
      <c r="AE566" s="67"/>
    </row>
    <row r="567" spans="31:31" ht="15.75">
      <c r="AE567" s="67"/>
    </row>
    <row r="568" spans="31:31" ht="15.75">
      <c r="AE568" s="67"/>
    </row>
    <row r="569" spans="31:31" ht="15.75">
      <c r="AE569" s="67"/>
    </row>
    <row r="570" spans="31:31" ht="15.75">
      <c r="AE570" s="67"/>
    </row>
    <row r="571" spans="31:31" ht="15.75">
      <c r="AE571" s="67"/>
    </row>
    <row r="572" spans="31:31" ht="15.75">
      <c r="AE572" s="67"/>
    </row>
    <row r="573" spans="31:31" ht="15.75">
      <c r="AE573" s="67"/>
    </row>
    <row r="574" spans="31:31" ht="15.75">
      <c r="AE574" s="67"/>
    </row>
    <row r="575" spans="31:31" ht="15.75">
      <c r="AE575" s="67"/>
    </row>
    <row r="576" spans="31:31" ht="15.75">
      <c r="AE576" s="67"/>
    </row>
    <row r="577" spans="31:31" ht="15.75">
      <c r="AE577" s="67"/>
    </row>
    <row r="578" spans="31:31" ht="15.75">
      <c r="AE578" s="67"/>
    </row>
    <row r="579" spans="31:31" ht="15.75">
      <c r="AE579" s="67"/>
    </row>
    <row r="580" spans="31:31" ht="15.75">
      <c r="AE580" s="67"/>
    </row>
    <row r="581" spans="31:31" ht="15.75">
      <c r="AE581" s="67"/>
    </row>
    <row r="582" spans="31:31" ht="15.75">
      <c r="AE582" s="67"/>
    </row>
    <row r="583" spans="31:31" ht="15.75">
      <c r="AE583" s="67"/>
    </row>
    <row r="584" spans="31:31" ht="15.75">
      <c r="AE584" s="67"/>
    </row>
    <row r="585" spans="31:31" ht="15.75">
      <c r="AE585" s="67"/>
    </row>
    <row r="586" spans="31:31" ht="15.75">
      <c r="AE586" s="67"/>
    </row>
    <row r="587" spans="31:31" ht="15.75">
      <c r="AE587" s="67"/>
    </row>
    <row r="588" spans="31:31" ht="15.75">
      <c r="AE588" s="67"/>
    </row>
    <row r="589" spans="31:31" ht="15.75">
      <c r="AE589" s="67"/>
    </row>
    <row r="590" spans="31:31" ht="15.75">
      <c r="AE590" s="67"/>
    </row>
    <row r="591" spans="31:31" ht="15.75">
      <c r="AE591" s="67"/>
    </row>
    <row r="592" spans="31:31" ht="15.75">
      <c r="AE592" s="67"/>
    </row>
    <row r="593" spans="31:31" ht="15.75">
      <c r="AE593" s="67"/>
    </row>
    <row r="594" spans="31:31" ht="15.75">
      <c r="AE594" s="67"/>
    </row>
    <row r="595" spans="31:31" ht="15.75">
      <c r="AE595" s="67"/>
    </row>
    <row r="596" spans="31:31" ht="15.75">
      <c r="AE596" s="67"/>
    </row>
    <row r="597" spans="31:31" ht="15.75">
      <c r="AE597" s="67"/>
    </row>
    <row r="598" spans="31:31" ht="15.75">
      <c r="AE598" s="67"/>
    </row>
    <row r="599" spans="31:31" ht="15.75">
      <c r="AE599" s="67"/>
    </row>
    <row r="600" spans="31:31" ht="15.75">
      <c r="AE600" s="67"/>
    </row>
    <row r="601" spans="31:31" ht="15.75">
      <c r="AE601" s="67"/>
    </row>
    <row r="602" spans="31:31" ht="15.75">
      <c r="AE602" s="67"/>
    </row>
    <row r="603" spans="31:31" ht="15.75">
      <c r="AE603" s="67"/>
    </row>
    <row r="604" spans="31:31" ht="15.75">
      <c r="AE604" s="67"/>
    </row>
    <row r="605" spans="31:31" ht="15.75">
      <c r="AE605" s="67"/>
    </row>
    <row r="606" spans="31:31" ht="15.75">
      <c r="AE606" s="67"/>
    </row>
    <row r="607" spans="31:31" ht="15.75">
      <c r="AE607" s="67"/>
    </row>
    <row r="608" spans="31:31" ht="15.75">
      <c r="AE608" s="67"/>
    </row>
    <row r="609" spans="31:31" ht="15.75">
      <c r="AE609" s="67"/>
    </row>
    <row r="610" spans="31:31" ht="15.75">
      <c r="AE610" s="67"/>
    </row>
    <row r="611" spans="31:31" ht="15.75">
      <c r="AE611" s="67"/>
    </row>
    <row r="612" spans="31:31" ht="15.75">
      <c r="AE612" s="67"/>
    </row>
    <row r="613" spans="31:31" ht="15.75">
      <c r="AE613" s="67"/>
    </row>
    <row r="614" spans="31:31" ht="15.75">
      <c r="AE614" s="67"/>
    </row>
    <row r="615" spans="31:31" ht="15.75">
      <c r="AE615" s="67"/>
    </row>
    <row r="616" spans="31:31" ht="15.75">
      <c r="AE616" s="67"/>
    </row>
    <row r="617" spans="31:31" ht="15.75">
      <c r="AE617" s="67"/>
    </row>
    <row r="618" spans="31:31" ht="15.75">
      <c r="AE618" s="67"/>
    </row>
    <row r="619" spans="31:31" ht="15.75">
      <c r="AE619" s="67"/>
    </row>
    <row r="620" spans="31:31" ht="15.75">
      <c r="AE620" s="67"/>
    </row>
    <row r="621" spans="31:31" ht="15.75">
      <c r="AE621" s="67"/>
    </row>
    <row r="622" spans="31:31" ht="15.75">
      <c r="AE622" s="67"/>
    </row>
    <row r="623" spans="31:31" ht="15.75">
      <c r="AE623" s="67"/>
    </row>
    <row r="624" spans="31:31" ht="15.75">
      <c r="AE624" s="67"/>
    </row>
    <row r="625" spans="31:31" ht="15.75">
      <c r="AE625" s="67"/>
    </row>
    <row r="626" spans="31:31" ht="15.75">
      <c r="AE626" s="67"/>
    </row>
    <row r="627" spans="31:31" ht="15.75">
      <c r="AE627" s="67"/>
    </row>
    <row r="628" spans="31:31" ht="15.75">
      <c r="AE628" s="67"/>
    </row>
    <row r="629" spans="31:31" ht="15.75">
      <c r="AE629" s="67"/>
    </row>
    <row r="630" spans="31:31" ht="15.75">
      <c r="AE630" s="67"/>
    </row>
    <row r="631" spans="31:31" ht="15.75">
      <c r="AE631" s="67"/>
    </row>
    <row r="632" spans="31:31" ht="15.75">
      <c r="AE632" s="67"/>
    </row>
    <row r="633" spans="31:31" ht="15.75">
      <c r="AE633" s="67"/>
    </row>
    <row r="634" spans="31:31" ht="15.75">
      <c r="AE634" s="67"/>
    </row>
    <row r="635" spans="31:31" ht="15.75">
      <c r="AE635" s="67"/>
    </row>
    <row r="636" spans="31:31" ht="15.75">
      <c r="AE636" s="67"/>
    </row>
    <row r="637" spans="31:31" ht="15.75">
      <c r="AE637" s="67"/>
    </row>
    <row r="638" spans="31:31" ht="15.75">
      <c r="AE638" s="67"/>
    </row>
    <row r="639" spans="31:31" ht="15.75">
      <c r="AE639" s="67"/>
    </row>
    <row r="640" spans="31:31" ht="15.75">
      <c r="AE640" s="67"/>
    </row>
    <row r="641" spans="31:31" ht="15.75">
      <c r="AE641" s="67"/>
    </row>
    <row r="642" spans="31:31" ht="15.75">
      <c r="AE642" s="67"/>
    </row>
    <row r="643" spans="31:31" ht="15.75">
      <c r="AE643" s="67"/>
    </row>
    <row r="644" spans="31:31" ht="15.75">
      <c r="AE644" s="67"/>
    </row>
    <row r="645" spans="31:31" ht="15.75">
      <c r="AE645" s="67"/>
    </row>
    <row r="646" spans="31:31" ht="15.75">
      <c r="AE646" s="67"/>
    </row>
    <row r="647" spans="31:31" ht="15.75">
      <c r="AE647" s="67"/>
    </row>
    <row r="648" spans="31:31" ht="15.75">
      <c r="AE648" s="67"/>
    </row>
    <row r="649" spans="31:31" ht="15.75">
      <c r="AE649" s="67"/>
    </row>
    <row r="650" spans="31:31" ht="15.75">
      <c r="AE650" s="67"/>
    </row>
    <row r="651" spans="31:31" ht="15.75">
      <c r="AE651" s="67"/>
    </row>
    <row r="652" spans="31:31" ht="15.75">
      <c r="AE652" s="67"/>
    </row>
    <row r="653" spans="31:31" ht="15.75">
      <c r="AE653" s="67"/>
    </row>
    <row r="654" spans="31:31" ht="15.75">
      <c r="AE654" s="67"/>
    </row>
    <row r="655" spans="31:31" ht="15.75">
      <c r="AE655" s="67"/>
    </row>
    <row r="656" spans="31:31" ht="15.75">
      <c r="AE656" s="67"/>
    </row>
    <row r="657" spans="31:31" ht="15.75">
      <c r="AE657" s="67"/>
    </row>
    <row r="658" spans="31:31" ht="15.75">
      <c r="AE658" s="67"/>
    </row>
    <row r="659" spans="31:31" ht="15.75">
      <c r="AE659" s="67"/>
    </row>
    <row r="660" spans="31:31" ht="15.75">
      <c r="AE660" s="67"/>
    </row>
    <row r="661" spans="31:31" ht="15.75">
      <c r="AE661" s="67"/>
    </row>
    <row r="662" spans="31:31" ht="15.75">
      <c r="AE662" s="67"/>
    </row>
    <row r="663" spans="31:31" ht="15.75">
      <c r="AE663" s="67"/>
    </row>
    <row r="664" spans="31:31" ht="15.75">
      <c r="AE664" s="67"/>
    </row>
    <row r="665" spans="31:31" ht="15.75">
      <c r="AE665" s="67"/>
    </row>
    <row r="666" spans="31:31" ht="15.75">
      <c r="AE666" s="67"/>
    </row>
    <row r="667" spans="31:31" ht="15.75">
      <c r="AE667" s="67"/>
    </row>
    <row r="668" spans="31:31" ht="15.75">
      <c r="AE668" s="67"/>
    </row>
    <row r="669" spans="31:31" ht="15.75">
      <c r="AE669" s="67"/>
    </row>
    <row r="670" spans="31:31" ht="15.75">
      <c r="AE670" s="67"/>
    </row>
    <row r="671" spans="31:31" ht="15.75">
      <c r="AE671" s="67"/>
    </row>
    <row r="672" spans="31:31" ht="15.75">
      <c r="AE672" s="67"/>
    </row>
    <row r="673" spans="31:31" ht="15.75">
      <c r="AE673" s="67"/>
    </row>
    <row r="674" spans="31:31" ht="15.75">
      <c r="AE674" s="67"/>
    </row>
    <row r="675" spans="31:31" ht="15.75">
      <c r="AE675" s="67"/>
    </row>
    <row r="676" spans="31:31" ht="15.75">
      <c r="AE676" s="67"/>
    </row>
    <row r="677" spans="31:31" ht="15.75">
      <c r="AE677" s="67"/>
    </row>
    <row r="678" spans="31:31" ht="15.75">
      <c r="AE678" s="67"/>
    </row>
    <row r="679" spans="31:31" ht="15.75">
      <c r="AE679" s="67"/>
    </row>
    <row r="680" spans="31:31" ht="15.75">
      <c r="AE680" s="67"/>
    </row>
    <row r="681" spans="31:31" ht="15.75">
      <c r="AE681" s="67"/>
    </row>
    <row r="682" spans="31:31" ht="15.75">
      <c r="AE682" s="67"/>
    </row>
    <row r="683" spans="31:31" ht="15.75">
      <c r="AE683" s="67"/>
    </row>
    <row r="684" spans="31:31" ht="15.75">
      <c r="AE684" s="67"/>
    </row>
    <row r="685" spans="31:31" ht="15.75">
      <c r="AE685" s="67"/>
    </row>
    <row r="686" spans="31:31" ht="15.75">
      <c r="AE686" s="67"/>
    </row>
    <row r="687" spans="31:31" ht="15.75">
      <c r="AE687" s="67"/>
    </row>
    <row r="688" spans="31:31" ht="15.75">
      <c r="AE688" s="67"/>
    </row>
    <row r="689" spans="31:31" ht="15.75">
      <c r="AE689" s="67"/>
    </row>
    <row r="690" spans="31:31" ht="15.75">
      <c r="AE690" s="67"/>
    </row>
    <row r="691" spans="31:31" ht="15.75">
      <c r="AE691" s="67"/>
    </row>
    <row r="692" spans="31:31" ht="15.75">
      <c r="AE692" s="67"/>
    </row>
    <row r="693" spans="31:31" ht="15.75">
      <c r="AE693" s="67"/>
    </row>
    <row r="694" spans="31:31" ht="15.75">
      <c r="AE694" s="67"/>
    </row>
    <row r="695" spans="31:31" ht="15.75">
      <c r="AE695" s="67"/>
    </row>
    <row r="696" spans="31:31" ht="15.75">
      <c r="AE696" s="67"/>
    </row>
    <row r="697" spans="31:31" ht="15.75">
      <c r="AE697" s="67"/>
    </row>
    <row r="698" spans="31:31" ht="15.75">
      <c r="AE698" s="67"/>
    </row>
    <row r="699" spans="31:31" ht="15.75">
      <c r="AE699" s="67"/>
    </row>
    <row r="700" spans="31:31" ht="15.75">
      <c r="AE700" s="67"/>
    </row>
    <row r="701" spans="31:31" ht="15.75">
      <c r="AE701" s="67"/>
    </row>
    <row r="702" spans="31:31" ht="15.75">
      <c r="AE702" s="67"/>
    </row>
    <row r="703" spans="31:31" ht="15.75">
      <c r="AE703" s="67"/>
    </row>
    <row r="704" spans="31:31" ht="15.75">
      <c r="AE704" s="67"/>
    </row>
    <row r="705" spans="31:31" ht="15.75">
      <c r="AE705" s="67"/>
    </row>
    <row r="706" spans="31:31" ht="15.75">
      <c r="AE706" s="67"/>
    </row>
    <row r="707" spans="31:31" ht="15.75">
      <c r="AE707" s="67"/>
    </row>
    <row r="708" spans="31:31" ht="15.75">
      <c r="AE708" s="67"/>
    </row>
    <row r="709" spans="31:31" ht="15.75">
      <c r="AE709" s="67"/>
    </row>
    <row r="710" spans="31:31" ht="15.75">
      <c r="AE710" s="67"/>
    </row>
    <row r="711" spans="31:31" ht="15.75">
      <c r="AE711" s="67"/>
    </row>
    <row r="712" spans="31:31" ht="15.75">
      <c r="AE712" s="67"/>
    </row>
    <row r="713" spans="31:31" ht="15.75">
      <c r="AE713" s="67"/>
    </row>
    <row r="714" spans="31:31" ht="15.75">
      <c r="AE714" s="67"/>
    </row>
    <row r="715" spans="31:31" ht="15.75">
      <c r="AE715" s="67"/>
    </row>
    <row r="716" spans="31:31" ht="15.75">
      <c r="AE716" s="67"/>
    </row>
    <row r="717" spans="31:31" ht="15.75">
      <c r="AE717" s="67"/>
    </row>
    <row r="718" spans="31:31" ht="15.75">
      <c r="AE718" s="67"/>
    </row>
    <row r="719" spans="31:31" ht="15.75">
      <c r="AE719" s="67"/>
    </row>
    <row r="720" spans="31:31" ht="15.75">
      <c r="AE720" s="67"/>
    </row>
    <row r="721" spans="31:31" ht="15.75">
      <c r="AE721" s="67"/>
    </row>
    <row r="722" spans="31:31" ht="15.75">
      <c r="AE722" s="67"/>
    </row>
    <row r="723" spans="31:31" ht="15.75">
      <c r="AE723" s="67"/>
    </row>
    <row r="724" spans="31:31" ht="15.75">
      <c r="AE724" s="67"/>
    </row>
    <row r="725" spans="31:31" ht="15.75">
      <c r="AE725" s="67"/>
    </row>
    <row r="726" spans="31:31" ht="15.75">
      <c r="AE726" s="67"/>
    </row>
    <row r="727" spans="31:31" ht="15.75">
      <c r="AE727" s="67"/>
    </row>
    <row r="728" spans="31:31" ht="15.75">
      <c r="AE728" s="67"/>
    </row>
    <row r="729" spans="31:31" ht="15.75">
      <c r="AE729" s="67"/>
    </row>
    <row r="730" spans="31:31" ht="15.75">
      <c r="AE730" s="67"/>
    </row>
    <row r="731" spans="31:31" ht="15.75">
      <c r="AE731" s="67"/>
    </row>
    <row r="732" spans="31:31" ht="15.75">
      <c r="AE732" s="67"/>
    </row>
    <row r="733" spans="31:31" ht="15.75">
      <c r="AE733" s="67"/>
    </row>
    <row r="734" spans="31:31" ht="15.75">
      <c r="AE734" s="67"/>
    </row>
    <row r="735" spans="31:31" ht="15.75">
      <c r="AE735" s="67"/>
    </row>
    <row r="736" spans="31:31" ht="15.75">
      <c r="AE736" s="67"/>
    </row>
    <row r="737" spans="31:31" ht="15.75">
      <c r="AE737" s="67"/>
    </row>
    <row r="738" spans="31:31" ht="15.75">
      <c r="AE738" s="67"/>
    </row>
    <row r="739" spans="31:31" ht="15.75">
      <c r="AE739" s="67"/>
    </row>
    <row r="740" spans="31:31" ht="15.75">
      <c r="AE740" s="67"/>
    </row>
    <row r="741" spans="31:31" ht="15.75">
      <c r="AE741" s="67"/>
    </row>
    <row r="742" spans="31:31" ht="15.75">
      <c r="AE742" s="67"/>
    </row>
    <row r="743" spans="31:31" ht="15.75">
      <c r="AE743" s="67"/>
    </row>
    <row r="744" spans="31:31" ht="15.75">
      <c r="AE744" s="67"/>
    </row>
    <row r="745" spans="31:31" ht="15.75">
      <c r="AE745" s="67"/>
    </row>
    <row r="746" spans="31:31" ht="15.75">
      <c r="AE746" s="67"/>
    </row>
    <row r="747" spans="31:31" ht="15.75">
      <c r="AE747" s="67"/>
    </row>
    <row r="748" spans="31:31" ht="15.75">
      <c r="AE748" s="67"/>
    </row>
    <row r="749" spans="31:31" ht="15.75">
      <c r="AE749" s="67"/>
    </row>
    <row r="750" spans="31:31" ht="15.75">
      <c r="AE750" s="67"/>
    </row>
    <row r="751" spans="31:31" ht="15.75">
      <c r="AE751" s="67"/>
    </row>
    <row r="752" spans="31:31" ht="15.75">
      <c r="AE752" s="67"/>
    </row>
    <row r="753" spans="31:31" ht="15.75">
      <c r="AE753" s="67"/>
    </row>
    <row r="754" spans="31:31" ht="15.75">
      <c r="AE754" s="67"/>
    </row>
    <row r="755" spans="31:31" ht="15.75">
      <c r="AE755" s="67"/>
    </row>
    <row r="756" spans="31:31" ht="15.75">
      <c r="AE756" s="67"/>
    </row>
    <row r="757" spans="31:31" ht="15.75">
      <c r="AE757" s="67"/>
    </row>
    <row r="758" spans="31:31" ht="15.75">
      <c r="AE758" s="67"/>
    </row>
    <row r="759" spans="31:31" ht="15.75">
      <c r="AE759" s="67"/>
    </row>
    <row r="760" spans="31:31" ht="15.75">
      <c r="AE760" s="67"/>
    </row>
    <row r="761" spans="31:31" ht="15.75">
      <c r="AE761" s="67"/>
    </row>
    <row r="762" spans="31:31" ht="15.75">
      <c r="AE762" s="67"/>
    </row>
    <row r="763" spans="31:31" ht="15.75">
      <c r="AE763" s="67"/>
    </row>
    <row r="764" spans="31:31" ht="15.75">
      <c r="AE764" s="67"/>
    </row>
    <row r="765" spans="31:31" ht="15.75">
      <c r="AE765" s="67"/>
    </row>
    <row r="766" spans="31:31" ht="15.75">
      <c r="AE766" s="67"/>
    </row>
    <row r="767" spans="31:31" ht="15.75">
      <c r="AE767" s="67"/>
    </row>
    <row r="768" spans="31:31" ht="15.75">
      <c r="AE768" s="67"/>
    </row>
    <row r="769" spans="31:31" ht="15.75">
      <c r="AE769" s="67"/>
    </row>
    <row r="770" spans="31:31" ht="15.75">
      <c r="AE770" s="67"/>
    </row>
    <row r="771" spans="31:31" ht="15.75">
      <c r="AE771" s="67"/>
    </row>
    <row r="772" spans="31:31" ht="15.75">
      <c r="AE772" s="67"/>
    </row>
    <row r="773" spans="31:31" ht="15.75">
      <c r="AE773" s="67"/>
    </row>
    <row r="774" spans="31:31" ht="15.75">
      <c r="AE774" s="67"/>
    </row>
    <row r="775" spans="31:31" ht="15.75">
      <c r="AE775" s="67"/>
    </row>
    <row r="776" spans="31:31" ht="15.75">
      <c r="AE776" s="67"/>
    </row>
    <row r="777" spans="31:31" ht="15.75">
      <c r="AE777" s="67"/>
    </row>
    <row r="778" spans="31:31" ht="15.75">
      <c r="AE778" s="67"/>
    </row>
    <row r="779" spans="31:31" ht="15.75">
      <c r="AE779" s="67"/>
    </row>
    <row r="780" spans="31:31" ht="15.75">
      <c r="AE780" s="67"/>
    </row>
    <row r="781" spans="31:31" ht="15.75">
      <c r="AE781" s="67"/>
    </row>
    <row r="782" spans="31:31" ht="15.75">
      <c r="AE782" s="67"/>
    </row>
    <row r="783" spans="31:31" ht="15.75">
      <c r="AE783" s="67"/>
    </row>
    <row r="784" spans="31:31" ht="15.75">
      <c r="AE784" s="67"/>
    </row>
    <row r="785" spans="31:31" ht="15.75">
      <c r="AE785" s="67"/>
    </row>
    <row r="786" spans="31:31" ht="15.75">
      <c r="AE786" s="67"/>
    </row>
    <row r="787" spans="31:31" ht="15.75">
      <c r="AE787" s="67"/>
    </row>
    <row r="788" spans="31:31" ht="15.75">
      <c r="AE788" s="67"/>
    </row>
    <row r="789" spans="31:31" ht="15.75">
      <c r="AE789" s="67"/>
    </row>
    <row r="790" spans="31:31" ht="15.75">
      <c r="AE790" s="67"/>
    </row>
    <row r="791" spans="31:31" ht="15.75">
      <c r="AE791" s="67"/>
    </row>
    <row r="792" spans="31:31" ht="15.75">
      <c r="AE792" s="67"/>
    </row>
    <row r="793" spans="31:31" ht="15.75">
      <c r="AE793" s="67"/>
    </row>
    <row r="794" spans="31:31" ht="15.75">
      <c r="AE794" s="67"/>
    </row>
    <row r="795" spans="31:31" ht="15.75">
      <c r="AE795" s="67"/>
    </row>
    <row r="796" spans="31:31" ht="15.75">
      <c r="AE796" s="67"/>
    </row>
    <row r="797" spans="31:31" ht="15.75">
      <c r="AE797" s="67"/>
    </row>
    <row r="798" spans="31:31" ht="15.75">
      <c r="AE798" s="67"/>
    </row>
    <row r="799" spans="31:31" ht="15.75">
      <c r="AE799" s="67"/>
    </row>
    <row r="800" spans="31:31" ht="15.75">
      <c r="AE800" s="67"/>
    </row>
    <row r="801" spans="31:31" ht="15.75">
      <c r="AE801" s="67"/>
    </row>
    <row r="802" spans="31:31" ht="15.75">
      <c r="AE802" s="67"/>
    </row>
    <row r="803" spans="31:31" ht="15.75">
      <c r="AE803" s="67"/>
    </row>
    <row r="804" spans="31:31" ht="15.75">
      <c r="AE804" s="67"/>
    </row>
    <row r="805" spans="31:31" ht="15.75">
      <c r="AE805" s="67"/>
    </row>
    <row r="806" spans="31:31" ht="15.75">
      <c r="AE806" s="67"/>
    </row>
    <row r="807" spans="31:31" ht="15.75">
      <c r="AE807" s="67"/>
    </row>
    <row r="808" spans="31:31" ht="15.75">
      <c r="AE808" s="67"/>
    </row>
    <row r="809" spans="31:31" ht="15.75">
      <c r="AE809" s="67"/>
    </row>
    <row r="810" spans="31:31" ht="15.75">
      <c r="AE810" s="67"/>
    </row>
    <row r="811" spans="31:31" ht="15.75">
      <c r="AE811" s="67"/>
    </row>
    <row r="812" spans="31:31" ht="15.75">
      <c r="AE812" s="67"/>
    </row>
    <row r="813" spans="31:31" ht="15.75">
      <c r="AE813" s="67"/>
    </row>
    <row r="814" spans="31:31" ht="15.75">
      <c r="AE814" s="67"/>
    </row>
    <row r="815" spans="31:31" ht="15.75">
      <c r="AE815" s="67"/>
    </row>
    <row r="816" spans="31:31" ht="15.75">
      <c r="AE816" s="67"/>
    </row>
    <row r="817" spans="31:31" ht="15.75">
      <c r="AE817" s="67"/>
    </row>
    <row r="818" spans="31:31" ht="15.75">
      <c r="AE818" s="67"/>
    </row>
    <row r="819" spans="31:31" ht="15.75">
      <c r="AE819" s="67"/>
    </row>
    <row r="820" spans="31:31" ht="15.75">
      <c r="AE820" s="67"/>
    </row>
    <row r="821" spans="31:31" ht="15.75">
      <c r="AE821" s="67"/>
    </row>
    <row r="822" spans="31:31" ht="15.75">
      <c r="AE822" s="67"/>
    </row>
    <row r="823" spans="31:31" ht="15.75">
      <c r="AE823" s="67"/>
    </row>
    <row r="824" spans="31:31" ht="15.75">
      <c r="AE824" s="67"/>
    </row>
    <row r="825" spans="31:31" ht="15.75">
      <c r="AE825" s="67"/>
    </row>
    <row r="826" spans="31:31" ht="15.75">
      <c r="AE826" s="67"/>
    </row>
    <row r="827" spans="31:31" ht="15.75">
      <c r="AE827" s="67"/>
    </row>
    <row r="828" spans="31:31" ht="15.75">
      <c r="AE828" s="67"/>
    </row>
    <row r="829" spans="31:31" ht="15.75">
      <c r="AE829" s="67"/>
    </row>
    <row r="830" spans="31:31" ht="15.75">
      <c r="AE830" s="67"/>
    </row>
    <row r="831" spans="31:31" ht="15.75">
      <c r="AE831" s="67"/>
    </row>
    <row r="832" spans="31:31" ht="15.75">
      <c r="AE832" s="67"/>
    </row>
    <row r="833" spans="31:31" ht="15.75">
      <c r="AE833" s="67"/>
    </row>
    <row r="834" spans="31:31" ht="15.75">
      <c r="AE834" s="67"/>
    </row>
    <row r="835" spans="31:31" ht="15.75">
      <c r="AE835" s="67"/>
    </row>
    <row r="836" spans="31:31" ht="15.75">
      <c r="AE836" s="67"/>
    </row>
    <row r="837" spans="31:31" ht="15.75">
      <c r="AE837" s="67"/>
    </row>
    <row r="838" spans="31:31" ht="15.75">
      <c r="AE838" s="67"/>
    </row>
    <row r="839" spans="31:31" ht="15.75">
      <c r="AE839" s="67"/>
    </row>
    <row r="840" spans="31:31" ht="15.75">
      <c r="AE840" s="67"/>
    </row>
    <row r="841" spans="31:31" ht="15.75">
      <c r="AE841" s="67"/>
    </row>
    <row r="842" spans="31:31" ht="15.75">
      <c r="AE842" s="67"/>
    </row>
    <row r="843" spans="31:31" ht="15.75">
      <c r="AE843" s="67"/>
    </row>
    <row r="844" spans="31:31" ht="15.75">
      <c r="AE844" s="67"/>
    </row>
    <row r="845" spans="31:31" ht="15.75">
      <c r="AE845" s="67"/>
    </row>
    <row r="846" spans="31:31" ht="15.75">
      <c r="AE846" s="67"/>
    </row>
    <row r="847" spans="31:31" ht="15.75">
      <c r="AE847" s="67"/>
    </row>
    <row r="848" spans="31:31" ht="15.75">
      <c r="AE848" s="67"/>
    </row>
    <row r="849" spans="31:31" ht="15.75">
      <c r="AE849" s="67"/>
    </row>
    <row r="850" spans="31:31" ht="15.75">
      <c r="AE850" s="67"/>
    </row>
    <row r="851" spans="31:31" ht="15.75">
      <c r="AE851" s="67"/>
    </row>
    <row r="852" spans="31:31" ht="15.75">
      <c r="AE852" s="67"/>
    </row>
    <row r="853" spans="31:31" ht="15.75">
      <c r="AE853" s="67"/>
    </row>
    <row r="854" spans="31:31" ht="15.75">
      <c r="AE854" s="67"/>
    </row>
    <row r="855" spans="31:31" ht="15.75">
      <c r="AE855" s="67"/>
    </row>
    <row r="856" spans="31:31" ht="15.75">
      <c r="AE856" s="67"/>
    </row>
    <row r="857" spans="31:31" ht="15.75">
      <c r="AE857" s="67"/>
    </row>
    <row r="858" spans="31:31" ht="15.75">
      <c r="AE858" s="67"/>
    </row>
    <row r="859" spans="31:31" ht="15.75">
      <c r="AE859" s="67"/>
    </row>
    <row r="860" spans="31:31" ht="15.75">
      <c r="AE860" s="67"/>
    </row>
    <row r="861" spans="31:31" ht="15.75">
      <c r="AE861" s="67"/>
    </row>
    <row r="862" spans="31:31" ht="15.75">
      <c r="AE862" s="67"/>
    </row>
    <row r="863" spans="31:31" ht="15.75">
      <c r="AE863" s="67"/>
    </row>
    <row r="864" spans="31:31" ht="15.75">
      <c r="AE864" s="67"/>
    </row>
    <row r="865" spans="31:31" ht="15.75">
      <c r="AE865" s="67"/>
    </row>
    <row r="866" spans="31:31" ht="15.75">
      <c r="AE866" s="67"/>
    </row>
    <row r="867" spans="31:31" ht="15.75">
      <c r="AE867" s="67"/>
    </row>
    <row r="868" spans="31:31" ht="15.75">
      <c r="AE868" s="67"/>
    </row>
    <row r="869" spans="31:31" ht="15.75">
      <c r="AE869" s="67"/>
    </row>
    <row r="870" spans="31:31" ht="15.75">
      <c r="AE870" s="67"/>
    </row>
    <row r="871" spans="31:31" ht="15.75">
      <c r="AE871" s="67"/>
    </row>
    <row r="872" spans="31:31" ht="15.75">
      <c r="AE872" s="67"/>
    </row>
    <row r="873" spans="31:31" ht="15.75">
      <c r="AE873" s="67"/>
    </row>
    <row r="874" spans="31:31" ht="15.75">
      <c r="AE874" s="67"/>
    </row>
    <row r="875" spans="31:31" ht="15.75">
      <c r="AE875" s="67"/>
    </row>
    <row r="876" spans="31:31" ht="15.75">
      <c r="AE876" s="67"/>
    </row>
    <row r="877" spans="31:31" ht="15.75">
      <c r="AE877" s="67"/>
    </row>
    <row r="878" spans="31:31" ht="15.75">
      <c r="AE878" s="67"/>
    </row>
    <row r="879" spans="31:31" ht="15.75">
      <c r="AE879" s="67"/>
    </row>
    <row r="880" spans="31:31" ht="15.75">
      <c r="AE880" s="67"/>
    </row>
    <row r="881" spans="31:31" ht="15.75">
      <c r="AE881" s="67"/>
    </row>
    <row r="882" spans="31:31" ht="15.75">
      <c r="AE882" s="67"/>
    </row>
    <row r="883" spans="31:31" ht="15.75">
      <c r="AE883" s="67"/>
    </row>
    <row r="884" spans="31:31" ht="15.75">
      <c r="AE884" s="67"/>
    </row>
    <row r="885" spans="31:31" ht="15.75">
      <c r="AE885" s="67"/>
    </row>
    <row r="886" spans="31:31" ht="15.75">
      <c r="AE886" s="67"/>
    </row>
    <row r="887" spans="31:31" ht="15.75">
      <c r="AE887" s="67"/>
    </row>
    <row r="888" spans="31:31" ht="15.75">
      <c r="AE888" s="67"/>
    </row>
    <row r="889" spans="31:31" ht="15.75">
      <c r="AE889" s="67"/>
    </row>
    <row r="890" spans="31:31" ht="15.75">
      <c r="AE890" s="67"/>
    </row>
    <row r="891" spans="31:31" ht="15.75">
      <c r="AE891" s="67"/>
    </row>
    <row r="892" spans="31:31" ht="15.75">
      <c r="AE892" s="67"/>
    </row>
    <row r="893" spans="31:31" ht="15.75">
      <c r="AE893" s="67"/>
    </row>
    <row r="894" spans="31:31" ht="15.75">
      <c r="AE894" s="67"/>
    </row>
    <row r="895" spans="31:31" ht="15.75">
      <c r="AE895" s="67"/>
    </row>
    <row r="896" spans="31:31" ht="15.75">
      <c r="AE896" s="67"/>
    </row>
    <row r="897" spans="31:31" ht="15.75">
      <c r="AE897" s="67"/>
    </row>
    <row r="898" spans="31:31" ht="15.75">
      <c r="AE898" s="67"/>
    </row>
    <row r="899" spans="31:31" ht="15.75">
      <c r="AE899" s="67"/>
    </row>
    <row r="900" spans="31:31" ht="15.75">
      <c r="AE900" s="67"/>
    </row>
    <row r="901" spans="31:31" ht="15.75">
      <c r="AE901" s="67"/>
    </row>
    <row r="902" spans="31:31" ht="15.75">
      <c r="AE902" s="67"/>
    </row>
    <row r="903" spans="31:31" ht="15.75">
      <c r="AE903" s="67"/>
    </row>
    <row r="904" spans="31:31" ht="15.75">
      <c r="AE904" s="67"/>
    </row>
    <row r="905" spans="31:31" ht="15.75">
      <c r="AE905" s="67"/>
    </row>
    <row r="906" spans="31:31" ht="15.75">
      <c r="AE906" s="67"/>
    </row>
    <row r="907" spans="31:31" ht="15.75">
      <c r="AE907" s="67"/>
    </row>
    <row r="908" spans="31:31" ht="15.75">
      <c r="AE908" s="67"/>
    </row>
    <row r="909" spans="31:31" ht="15.75">
      <c r="AE909" s="67"/>
    </row>
    <row r="910" spans="31:31" ht="15.75">
      <c r="AE910" s="67"/>
    </row>
    <row r="911" spans="31:31" ht="15.75">
      <c r="AE911" s="67"/>
    </row>
    <row r="912" spans="31:31" ht="15.75">
      <c r="AE912" s="67"/>
    </row>
    <row r="913" spans="31:31" ht="15.75">
      <c r="AE913" s="67"/>
    </row>
    <row r="914" spans="31:31" ht="15.75">
      <c r="AE914" s="67"/>
    </row>
    <row r="915" spans="31:31" ht="15.75">
      <c r="AE915" s="67"/>
    </row>
    <row r="916" spans="31:31" ht="15.75">
      <c r="AE916" s="67"/>
    </row>
    <row r="917" spans="31:31" ht="15.75">
      <c r="AE917" s="67"/>
    </row>
    <row r="918" spans="31:31" ht="15.75">
      <c r="AE918" s="67"/>
    </row>
    <row r="919" spans="31:31" ht="15.75">
      <c r="AE919" s="67"/>
    </row>
    <row r="920" spans="31:31" ht="15.75">
      <c r="AE920" s="67"/>
    </row>
    <row r="921" spans="31:31" ht="15.75">
      <c r="AE921" s="67"/>
    </row>
    <row r="922" spans="31:31" ht="15.75">
      <c r="AE922" s="67"/>
    </row>
    <row r="923" spans="31:31" ht="15.75">
      <c r="AE923" s="67"/>
    </row>
    <row r="924" spans="31:31" ht="15.75">
      <c r="AE924" s="67"/>
    </row>
    <row r="925" spans="31:31" ht="15.75">
      <c r="AE925" s="67"/>
    </row>
    <row r="926" spans="31:31" ht="15.75">
      <c r="AE926" s="67"/>
    </row>
    <row r="927" spans="31:31" ht="15.75">
      <c r="AE927" s="67"/>
    </row>
    <row r="928" spans="31:31" ht="15.75">
      <c r="AE928" s="67"/>
    </row>
    <row r="929" spans="31:31" ht="15.75">
      <c r="AE929" s="67"/>
    </row>
    <row r="930" spans="31:31" ht="15.75">
      <c r="AE930" s="67"/>
    </row>
    <row r="931" spans="31:31" ht="15.75">
      <c r="AE931" s="67"/>
    </row>
    <row r="932" spans="31:31" ht="15.75">
      <c r="AE932" s="67"/>
    </row>
    <row r="933" spans="31:31" ht="15.75">
      <c r="AE933" s="67"/>
    </row>
    <row r="934" spans="31:31" ht="15.75">
      <c r="AE934" s="67"/>
    </row>
    <row r="935" spans="31:31" ht="15.75">
      <c r="AE935" s="67"/>
    </row>
    <row r="936" spans="31:31" ht="15.75">
      <c r="AE936" s="67"/>
    </row>
    <row r="937" spans="31:31" ht="15.75">
      <c r="AE937" s="67"/>
    </row>
    <row r="938" spans="31:31" ht="15.75">
      <c r="AE938" s="67"/>
    </row>
    <row r="939" spans="31:31" ht="15.75">
      <c r="AE939" s="67"/>
    </row>
    <row r="940" spans="31:31" ht="15.75">
      <c r="AE940" s="67"/>
    </row>
    <row r="941" spans="31:31" ht="15.75">
      <c r="AE941" s="67"/>
    </row>
    <row r="942" spans="31:31" ht="15.75">
      <c r="AE942" s="67"/>
    </row>
    <row r="943" spans="31:31" ht="15.75">
      <c r="AE943" s="67"/>
    </row>
    <row r="944" spans="31:31" ht="15.75">
      <c r="AE944" s="67"/>
    </row>
    <row r="945" spans="31:31" ht="15.75">
      <c r="AE945" s="67"/>
    </row>
    <row r="946" spans="31:31" ht="15.75">
      <c r="AE946" s="67"/>
    </row>
    <row r="947" spans="31:31" ht="15.75">
      <c r="AE947" s="67"/>
    </row>
    <row r="948" spans="31:31" ht="15.75">
      <c r="AE948" s="67"/>
    </row>
    <row r="949" spans="31:31" ht="15.75">
      <c r="AE949" s="67"/>
    </row>
    <row r="950" spans="31:31" ht="15.75">
      <c r="AE950" s="67"/>
    </row>
    <row r="951" spans="31:31" ht="15.75">
      <c r="AE951" s="67"/>
    </row>
    <row r="952" spans="31:31" ht="15.75">
      <c r="AE952" s="67"/>
    </row>
    <row r="953" spans="31:31" ht="15.75">
      <c r="AE953" s="67"/>
    </row>
    <row r="954" spans="31:31" ht="15.75">
      <c r="AE954" s="67"/>
    </row>
    <row r="955" spans="31:31" ht="15.75">
      <c r="AE955" s="67"/>
    </row>
    <row r="956" spans="31:31" ht="15.75">
      <c r="AE956" s="67"/>
    </row>
    <row r="957" spans="31:31" ht="15.75">
      <c r="AE957" s="67"/>
    </row>
    <row r="958" spans="31:31" ht="15.75">
      <c r="AE958" s="67"/>
    </row>
    <row r="959" spans="31:31" ht="15.75">
      <c r="AE959" s="67"/>
    </row>
    <row r="960" spans="31:31" ht="15.75">
      <c r="AE960" s="67"/>
    </row>
    <row r="961" spans="31:31" ht="15.75">
      <c r="AE961" s="67"/>
    </row>
    <row r="962" spans="31:31" ht="15.75">
      <c r="AE962" s="67"/>
    </row>
    <row r="963" spans="31:31" ht="15.75">
      <c r="AE963" s="67"/>
    </row>
    <row r="964" spans="31:31" ht="15.75">
      <c r="AE964" s="67"/>
    </row>
    <row r="965" spans="31:31" ht="15.75">
      <c r="AE965" s="67"/>
    </row>
    <row r="966" spans="31:31" ht="15.75">
      <c r="AE966" s="67"/>
    </row>
    <row r="967" spans="31:31" ht="15.75">
      <c r="AE967" s="67"/>
    </row>
    <row r="968" spans="31:31" ht="15.75">
      <c r="AE968" s="67"/>
    </row>
    <row r="969" spans="31:31" ht="15.75">
      <c r="AE969" s="67"/>
    </row>
    <row r="970" spans="31:31" ht="15.75">
      <c r="AE970" s="67"/>
    </row>
    <row r="971" spans="31:31" ht="15.75">
      <c r="AE971" s="67"/>
    </row>
    <row r="972" spans="31:31" ht="15.75">
      <c r="AE972" s="67"/>
    </row>
    <row r="973" spans="31:31" ht="15.75">
      <c r="AE973" s="67"/>
    </row>
    <row r="974" spans="31:31" ht="15.75">
      <c r="AE974" s="67"/>
    </row>
    <row r="975" spans="31:31" ht="15.75">
      <c r="AE975" s="67"/>
    </row>
    <row r="976" spans="31:31" ht="15.75">
      <c r="AE976" s="67"/>
    </row>
    <row r="977" spans="31:31" ht="15.75">
      <c r="AE977" s="67"/>
    </row>
    <row r="978" spans="31:31" ht="15.75">
      <c r="AE978" s="67"/>
    </row>
    <row r="979" spans="31:31" ht="15.75">
      <c r="AE979" s="67"/>
    </row>
    <row r="980" spans="31:31" ht="15.75">
      <c r="AE980" s="67"/>
    </row>
    <row r="981" spans="31:31" ht="15.75">
      <c r="AE981" s="67"/>
    </row>
    <row r="982" spans="31:31" ht="15.75">
      <c r="AE982" s="67"/>
    </row>
    <row r="983" spans="31:31" ht="15.75">
      <c r="AE983" s="67"/>
    </row>
    <row r="984" spans="31:31" ht="15.75">
      <c r="AE984" s="67"/>
    </row>
    <row r="985" spans="31:31" ht="15.75">
      <c r="AE985" s="67"/>
    </row>
    <row r="986" spans="31:31" ht="15.75">
      <c r="AE986" s="67"/>
    </row>
    <row r="987" spans="31:31" ht="15.75">
      <c r="AE987" s="67"/>
    </row>
    <row r="988" spans="31:31" ht="15.75">
      <c r="AE988" s="67"/>
    </row>
    <row r="989" spans="31:31" ht="15.75">
      <c r="AE989" s="67"/>
    </row>
    <row r="990" spans="31:31" ht="15.75">
      <c r="AE990" s="67"/>
    </row>
    <row r="991" spans="31:31" ht="15.75">
      <c r="AE991" s="67"/>
    </row>
    <row r="992" spans="31:31" ht="15.75">
      <c r="AE992" s="67"/>
    </row>
    <row r="993" spans="31:31" ht="15.75">
      <c r="AE993" s="67"/>
    </row>
    <row r="994" spans="31:31" ht="15.75">
      <c r="AE994" s="67"/>
    </row>
    <row r="995" spans="31:31" ht="15.75">
      <c r="AE995" s="67"/>
    </row>
    <row r="996" spans="31:31" ht="15.75">
      <c r="AE996" s="67"/>
    </row>
    <row r="997" spans="31:31" ht="15.75">
      <c r="AE997" s="67"/>
    </row>
    <row r="998" spans="31:31" ht="15.75">
      <c r="AE998" s="67"/>
    </row>
    <row r="999" spans="31:31" ht="15.75">
      <c r="AE999" s="67"/>
    </row>
    <row r="1000" spans="31:31" ht="15.75">
      <c r="AE1000" s="67"/>
    </row>
    <row r="1001" spans="31:31" ht="15.75">
      <c r="AE1001" s="67"/>
    </row>
    <row r="1002" spans="31:31" ht="15.75">
      <c r="AE1002" s="67"/>
    </row>
    <row r="1003" spans="31:31" ht="15.75">
      <c r="AE1003" s="67"/>
    </row>
    <row r="1004" spans="31:31" ht="15.75">
      <c r="AE1004" s="67"/>
    </row>
    <row r="1005" spans="31:31" ht="15.75">
      <c r="AE1005" s="67"/>
    </row>
    <row r="1006" spans="31:31" ht="15.75">
      <c r="AE1006" s="67"/>
    </row>
    <row r="1007" spans="31:31" ht="15.75">
      <c r="AE1007" s="67"/>
    </row>
    <row r="1008" spans="31:31" ht="15.75">
      <c r="AE1008" s="67"/>
    </row>
    <row r="1009" spans="31:31" ht="15.75">
      <c r="AE1009" s="67"/>
    </row>
    <row r="1010" spans="31:31" ht="15.75">
      <c r="AE1010" s="67"/>
    </row>
    <row r="1011" spans="31:31" ht="15.75">
      <c r="AE1011" s="67"/>
    </row>
    <row r="1012" spans="31:31" ht="15.75">
      <c r="AE1012" s="67"/>
    </row>
    <row r="1013" spans="31:31" ht="15.75">
      <c r="AE1013" s="67"/>
    </row>
    <row r="1014" spans="31:31" ht="15.75">
      <c r="AE1014" s="67"/>
    </row>
    <row r="1015" spans="31:31" ht="15.75">
      <c r="AE1015" s="67"/>
    </row>
    <row r="1016" spans="31:31" ht="15.75">
      <c r="AE1016" s="67"/>
    </row>
    <row r="1017" spans="31:31" ht="15.75">
      <c r="AE1017" s="67"/>
    </row>
    <row r="1018" spans="31:31" ht="15.75">
      <c r="AE1018" s="67"/>
    </row>
    <row r="1019" spans="31:31" ht="15.75">
      <c r="AE1019" s="67"/>
    </row>
    <row r="1020" spans="31:31" ht="15.75">
      <c r="AE1020" s="67"/>
    </row>
    <row r="1021" spans="31:31" ht="15.75">
      <c r="AE1021" s="67"/>
    </row>
    <row r="1022" spans="31:31" ht="15.75">
      <c r="AE1022" s="67"/>
    </row>
    <row r="1023" spans="31:31" ht="15.75">
      <c r="AE1023" s="67"/>
    </row>
    <row r="1024" spans="31:31" ht="15.75">
      <c r="AE1024" s="67"/>
    </row>
    <row r="1025" spans="31:31" ht="15.75">
      <c r="AE1025" s="67"/>
    </row>
    <row r="1026" spans="31:31" ht="15.75">
      <c r="AE1026" s="67"/>
    </row>
    <row r="1027" spans="31:31" ht="15.75">
      <c r="AE1027" s="67"/>
    </row>
    <row r="1028" spans="31:31" ht="15.75">
      <c r="AE1028" s="67"/>
    </row>
    <row r="1029" spans="31:31" ht="15.75">
      <c r="AE1029" s="67"/>
    </row>
    <row r="1030" spans="31:31" ht="15.75">
      <c r="AE1030" s="67"/>
    </row>
    <row r="1031" spans="31:31" ht="15.75">
      <c r="AE1031" s="67"/>
    </row>
    <row r="1032" spans="31:31" ht="15.75">
      <c r="AE1032" s="67"/>
    </row>
    <row r="1033" spans="31:31" ht="15.75">
      <c r="AE1033" s="67"/>
    </row>
    <row r="1034" spans="31:31" ht="15.75">
      <c r="AE1034" s="67"/>
    </row>
    <row r="1035" spans="31:31" ht="15.75">
      <c r="AE1035" s="67"/>
    </row>
    <row r="1036" spans="31:31" ht="15.75">
      <c r="AE1036" s="67"/>
    </row>
    <row r="1037" spans="31:31" ht="15.75">
      <c r="AE1037" s="67"/>
    </row>
    <row r="1038" spans="31:31" ht="15.75">
      <c r="AE1038" s="67"/>
    </row>
    <row r="1039" spans="31:31" ht="15.75">
      <c r="AE1039" s="67"/>
    </row>
    <row r="1040" spans="31:31" ht="15.75">
      <c r="AE1040" s="67"/>
    </row>
    <row r="1041" spans="31:31" ht="15.75">
      <c r="AE1041" s="67"/>
    </row>
    <row r="1042" spans="31:31" ht="15.75">
      <c r="AE1042" s="67"/>
    </row>
    <row r="1043" spans="31:31" ht="15.75">
      <c r="AE1043" s="67"/>
    </row>
    <row r="1044" spans="31:31" ht="15.75">
      <c r="AE1044" s="67"/>
    </row>
    <row r="1045" spans="31:31" ht="15.75">
      <c r="AE1045" s="67"/>
    </row>
    <row r="1046" spans="31:31" ht="15.75">
      <c r="AE1046" s="67"/>
    </row>
    <row r="1047" spans="31:31" ht="15.75">
      <c r="AE1047" s="67"/>
    </row>
    <row r="1048" spans="31:31" ht="15.75">
      <c r="AE1048" s="67"/>
    </row>
    <row r="1049" spans="31:31" ht="15.75">
      <c r="AE1049" s="67"/>
    </row>
    <row r="1050" spans="31:31" ht="15.75">
      <c r="AE1050" s="67"/>
    </row>
    <row r="1051" spans="31:31" ht="15.75">
      <c r="AE1051" s="67"/>
    </row>
    <row r="1052" spans="31:31" ht="15.75">
      <c r="AE1052" s="67"/>
    </row>
    <row r="1053" spans="31:31" ht="15.75">
      <c r="AE1053" s="67"/>
    </row>
    <row r="1054" spans="31:31" ht="15.75">
      <c r="AE1054" s="67"/>
    </row>
    <row r="1055" spans="31:31" ht="15.75">
      <c r="AE1055" s="67"/>
    </row>
    <row r="1056" spans="31:31" ht="15.75">
      <c r="AE1056" s="67"/>
    </row>
    <row r="1057" spans="31:31" ht="15.75">
      <c r="AE1057" s="67"/>
    </row>
    <row r="1058" spans="31:31" ht="15.75">
      <c r="AE1058" s="67"/>
    </row>
    <row r="1059" spans="31:31" ht="15.75">
      <c r="AE1059" s="67"/>
    </row>
    <row r="1060" spans="31:31" ht="15.75">
      <c r="AE1060" s="67"/>
    </row>
    <row r="1061" spans="31:31" ht="15.75">
      <c r="AE1061" s="67"/>
    </row>
    <row r="1062" spans="31:31" ht="15.75">
      <c r="AE1062" s="67"/>
    </row>
    <row r="1063" spans="31:31" ht="15.75">
      <c r="AE1063" s="67"/>
    </row>
    <row r="1064" spans="31:31" ht="15.75">
      <c r="AE1064" s="67"/>
    </row>
    <row r="1065" spans="31:31" ht="15.75">
      <c r="AE1065" s="67"/>
    </row>
    <row r="1066" spans="31:31" ht="15.75">
      <c r="AE1066" s="67"/>
    </row>
    <row r="1067" spans="31:31" ht="15.75">
      <c r="AE1067" s="67"/>
    </row>
    <row r="1068" spans="31:31" ht="15.75">
      <c r="AE1068" s="67"/>
    </row>
    <row r="1069" spans="31:31" ht="15.75">
      <c r="AE1069" s="67"/>
    </row>
    <row r="1070" spans="31:31" ht="15.75">
      <c r="AE1070" s="67"/>
    </row>
    <row r="1071" spans="31:31" ht="15.75">
      <c r="AE1071" s="67"/>
    </row>
    <row r="1072" spans="31:31" ht="15.75">
      <c r="AE1072" s="67"/>
    </row>
    <row r="1073" spans="31:31" ht="15.75">
      <c r="AE1073" s="67"/>
    </row>
    <row r="1074" spans="31:31" ht="15.75">
      <c r="AE1074" s="67"/>
    </row>
    <row r="1075" spans="31:31" ht="15.75">
      <c r="AE1075" s="67"/>
    </row>
    <row r="1076" spans="31:31" ht="15.75">
      <c r="AE1076" s="67"/>
    </row>
    <row r="1077" spans="31:31" ht="15.75">
      <c r="AE1077" s="67"/>
    </row>
    <row r="1078" spans="31:31" ht="15.75">
      <c r="AE1078" s="67"/>
    </row>
    <row r="1079" spans="31:31" ht="15.75">
      <c r="AE1079" s="67"/>
    </row>
    <row r="1080" spans="31:31" ht="15.75">
      <c r="AE1080" s="67"/>
    </row>
    <row r="1081" spans="31:31" ht="15.75">
      <c r="AE1081" s="67"/>
    </row>
    <row r="1082" spans="31:31" ht="15.75">
      <c r="AE1082" s="67"/>
    </row>
    <row r="1083" spans="31:31" ht="15.75">
      <c r="AE1083" s="67"/>
    </row>
    <row r="1084" spans="31:31" ht="15.75">
      <c r="AE1084" s="67"/>
    </row>
    <row r="1085" spans="31:31" ht="15.75">
      <c r="AE1085" s="67"/>
    </row>
    <row r="1086" spans="31:31" ht="15.75">
      <c r="AE1086" s="67"/>
    </row>
    <row r="1087" spans="31:31" ht="15.75">
      <c r="AE1087" s="67"/>
    </row>
    <row r="1088" spans="31:31" ht="15.75">
      <c r="AE1088" s="67"/>
    </row>
    <row r="1089" spans="31:31" ht="15.75">
      <c r="AE1089" s="67"/>
    </row>
    <row r="1090" spans="31:31" ht="15.75">
      <c r="AE1090" s="67"/>
    </row>
    <row r="1091" spans="31:31" ht="15.75">
      <c r="AE1091" s="67"/>
    </row>
    <row r="1092" spans="31:31" ht="15.75">
      <c r="AE1092" s="67"/>
    </row>
    <row r="1093" spans="31:31" ht="15.75">
      <c r="AE1093" s="67"/>
    </row>
    <row r="1094" spans="31:31" ht="15.75">
      <c r="AE1094" s="67"/>
    </row>
    <row r="1095" spans="31:31" ht="15.75">
      <c r="AE1095" s="67"/>
    </row>
    <row r="1096" spans="31:31" ht="15.75">
      <c r="AE1096" s="67"/>
    </row>
    <row r="1097" spans="31:31" ht="15.75">
      <c r="AE1097" s="67"/>
    </row>
    <row r="1098" spans="31:31" ht="15.75">
      <c r="AE1098" s="67"/>
    </row>
    <row r="1099" spans="31:31" ht="15.75">
      <c r="AE1099" s="67"/>
    </row>
    <row r="1100" spans="31:31" ht="15.75">
      <c r="AE1100" s="67"/>
    </row>
    <row r="1101" spans="31:31" ht="15.75">
      <c r="AE1101" s="67"/>
    </row>
    <row r="1102" spans="31:31" ht="15.75">
      <c r="AE1102" s="67"/>
    </row>
    <row r="1103" spans="31:31" ht="15.75">
      <c r="AE1103" s="67"/>
    </row>
    <row r="1104" spans="31:31" ht="15.75">
      <c r="AE1104" s="67"/>
    </row>
    <row r="1105" spans="31:31" ht="15.75">
      <c r="AE1105" s="67"/>
    </row>
    <row r="1106" spans="31:31" ht="15.75">
      <c r="AE1106" s="67"/>
    </row>
    <row r="1107" spans="31:31" ht="15.75">
      <c r="AE1107" s="67"/>
    </row>
    <row r="1108" spans="31:31" ht="15.75">
      <c r="AE1108" s="67"/>
    </row>
    <row r="1109" spans="31:31" ht="15.75">
      <c r="AE1109" s="67"/>
    </row>
    <row r="1110" spans="31:31" ht="15.75">
      <c r="AE1110" s="67"/>
    </row>
    <row r="1111" spans="31:31" ht="15.75">
      <c r="AE1111" s="67"/>
    </row>
    <row r="1112" spans="31:31" ht="15.75">
      <c r="AE1112" s="67"/>
    </row>
    <row r="1113" spans="31:31" ht="15.75">
      <c r="AE1113" s="67"/>
    </row>
    <row r="1114" spans="31:31" ht="15.75">
      <c r="AE1114" s="67"/>
    </row>
    <row r="1115" spans="31:31" ht="15.75">
      <c r="AE1115" s="67"/>
    </row>
    <row r="1116" spans="31:31" ht="15.75">
      <c r="AE1116" s="67"/>
    </row>
    <row r="1117" spans="31:31" ht="15.75">
      <c r="AE1117" s="67"/>
    </row>
    <row r="1118" spans="31:31" ht="15.75">
      <c r="AE1118" s="67"/>
    </row>
    <row r="1119" spans="31:31" ht="15.75">
      <c r="AE1119" s="67"/>
    </row>
    <row r="1120" spans="31:31" ht="15.75">
      <c r="AE1120" s="67"/>
    </row>
    <row r="1121" spans="31:31" ht="15.75">
      <c r="AE1121" s="67"/>
    </row>
    <row r="1122" spans="31:31" ht="15.75">
      <c r="AE1122" s="67"/>
    </row>
    <row r="1123" spans="31:31" ht="15.75">
      <c r="AE1123" s="67"/>
    </row>
    <row r="1124" spans="31:31" ht="15.75">
      <c r="AE1124" s="67"/>
    </row>
    <row r="1125" spans="31:31" ht="15.75">
      <c r="AE1125" s="67"/>
    </row>
    <row r="1126" spans="31:31" ht="15.75">
      <c r="AE1126" s="67"/>
    </row>
    <row r="1127" spans="31:31" ht="15.75">
      <c r="AE1127" s="67"/>
    </row>
    <row r="1128" spans="31:31" ht="15.75">
      <c r="AE1128" s="67"/>
    </row>
    <row r="1129" spans="31:31" ht="15.75">
      <c r="AE1129" s="67"/>
    </row>
    <row r="1130" spans="31:31" ht="15.75">
      <c r="AE1130" s="67"/>
    </row>
    <row r="1131" spans="31:31" ht="15.75">
      <c r="AE1131" s="67"/>
    </row>
    <row r="1132" spans="31:31" ht="15.75">
      <c r="AE1132" s="67"/>
    </row>
    <row r="1133" spans="31:31" ht="15.75">
      <c r="AE1133" s="67"/>
    </row>
    <row r="1134" spans="31:31" ht="15.75">
      <c r="AE1134" s="67"/>
    </row>
    <row r="1135" spans="31:31" ht="15.75">
      <c r="AE1135" s="67"/>
    </row>
    <row r="1136" spans="31:31" ht="15.75">
      <c r="AE1136" s="67"/>
    </row>
    <row r="1137" spans="31:31" ht="15.75">
      <c r="AE1137" s="67"/>
    </row>
    <row r="1138" spans="31:31" ht="15.75">
      <c r="AE1138" s="67"/>
    </row>
    <row r="1139" spans="31:31" ht="15.75">
      <c r="AE1139" s="67"/>
    </row>
    <row r="1140" spans="31:31" ht="15.75">
      <c r="AE1140" s="67"/>
    </row>
    <row r="1141" spans="31:31" ht="15.75">
      <c r="AE1141" s="67"/>
    </row>
    <row r="1142" spans="31:31" ht="15.75">
      <c r="AE1142" s="67"/>
    </row>
    <row r="1143" spans="31:31" ht="15.75">
      <c r="AE1143" s="67"/>
    </row>
    <row r="1144" spans="31:31" ht="15.75">
      <c r="AE1144" s="67"/>
    </row>
    <row r="1145" spans="31:31" ht="15.75">
      <c r="AE1145" s="67"/>
    </row>
    <row r="1146" spans="31:31" ht="15.75">
      <c r="AE1146" s="67"/>
    </row>
    <row r="1147" spans="31:31" ht="15.75">
      <c r="AE1147" s="67"/>
    </row>
    <row r="1148" spans="31:31" ht="15.75">
      <c r="AE1148" s="67"/>
    </row>
    <row r="1149" spans="31:31" ht="15.75">
      <c r="AE1149" s="67"/>
    </row>
    <row r="1150" spans="31:31" ht="15.75">
      <c r="AE1150" s="67"/>
    </row>
    <row r="1151" spans="31:31" ht="15.75">
      <c r="AE1151" s="67"/>
    </row>
    <row r="1152" spans="31:31" ht="15.75">
      <c r="AE1152" s="67"/>
    </row>
    <row r="1153" spans="31:31" ht="15.75">
      <c r="AE1153" s="67"/>
    </row>
    <row r="1154" spans="31:31" ht="15.75">
      <c r="AE1154" s="67"/>
    </row>
    <row r="1155" spans="31:31" ht="15.75">
      <c r="AE1155" s="67"/>
    </row>
    <row r="1156" spans="31:31" ht="15.75">
      <c r="AE1156" s="67"/>
    </row>
    <row r="1157" spans="31:31" ht="15.75">
      <c r="AE1157" s="67"/>
    </row>
    <row r="1158" spans="31:31" ht="15.75">
      <c r="AE1158" s="67"/>
    </row>
    <row r="1159" spans="31:31" ht="15.75">
      <c r="AE1159" s="67"/>
    </row>
    <row r="1160" spans="31:31" ht="15.75">
      <c r="AE1160" s="67"/>
    </row>
    <row r="1161" spans="31:31" ht="15.75">
      <c r="AE1161" s="67"/>
    </row>
    <row r="1162" spans="31:31" ht="15.75">
      <c r="AE1162" s="67"/>
    </row>
    <row r="1163" spans="31:31" ht="15.75">
      <c r="AE1163" s="67"/>
    </row>
    <row r="1164" spans="31:31" ht="15.75">
      <c r="AE1164" s="67"/>
    </row>
    <row r="1165" spans="31:31" ht="15.75">
      <c r="AE1165" s="67"/>
    </row>
    <row r="1166" spans="31:31" ht="15.75">
      <c r="AE1166" s="67"/>
    </row>
    <row r="1167" spans="31:31" ht="15.75">
      <c r="AE1167" s="67"/>
    </row>
    <row r="1168" spans="31:31" ht="15.75">
      <c r="AE1168" s="67"/>
    </row>
    <row r="1169" spans="31:31" ht="15.75">
      <c r="AE1169" s="67"/>
    </row>
    <row r="1170" spans="31:31" ht="15.75">
      <c r="AE1170" s="67"/>
    </row>
    <row r="1171" spans="31:31" ht="15.75">
      <c r="AE1171" s="67"/>
    </row>
    <row r="1172" spans="31:31" ht="15.75">
      <c r="AE1172" s="67"/>
    </row>
    <row r="1173" spans="31:31" ht="15.75">
      <c r="AE1173" s="67"/>
    </row>
    <row r="1174" spans="31:31" ht="15.75">
      <c r="AE1174" s="67"/>
    </row>
    <row r="1175" spans="31:31" ht="15.75">
      <c r="AE1175" s="67"/>
    </row>
    <row r="1176" spans="31:31" ht="15.75">
      <c r="AE1176" s="67"/>
    </row>
    <row r="1177" spans="31:31" ht="15.75">
      <c r="AE1177" s="67"/>
    </row>
    <row r="1178" spans="31:31" ht="15.75">
      <c r="AE1178" s="67"/>
    </row>
    <row r="1179" spans="31:31" ht="15.75">
      <c r="AE1179" s="67"/>
    </row>
    <row r="1180" spans="31:31" ht="15.75">
      <c r="AE1180" s="67"/>
    </row>
    <row r="1181" spans="31:31" ht="15.75">
      <c r="AE1181" s="67"/>
    </row>
    <row r="1182" spans="31:31" ht="15.75">
      <c r="AE1182" s="67"/>
    </row>
    <row r="1183" spans="31:31" ht="15.75">
      <c r="AE1183" s="67"/>
    </row>
    <row r="1184" spans="31:31" ht="15.75">
      <c r="AE1184" s="67"/>
    </row>
    <row r="1185" spans="31:31" ht="15.75">
      <c r="AE1185" s="67"/>
    </row>
    <row r="1186" spans="31:31" ht="15.75">
      <c r="AE1186" s="67"/>
    </row>
    <row r="1187" spans="31:31" ht="15.75">
      <c r="AE1187" s="67"/>
    </row>
    <row r="1188" spans="31:31" ht="15.75">
      <c r="AE1188" s="67"/>
    </row>
    <row r="1189" spans="31:31" ht="15.75">
      <c r="AE1189" s="67"/>
    </row>
    <row r="1190" spans="31:31" ht="15.75">
      <c r="AE1190" s="67"/>
    </row>
    <row r="1191" spans="31:31" ht="15.75">
      <c r="AE1191" s="67"/>
    </row>
    <row r="1192" spans="31:31" ht="15.75">
      <c r="AE1192" s="67"/>
    </row>
    <row r="1193" spans="31:31" ht="15.75">
      <c r="AE1193" s="67"/>
    </row>
    <row r="1194" spans="31:31" ht="15.75">
      <c r="AE1194" s="67"/>
    </row>
    <row r="1195" spans="31:31" ht="15.75">
      <c r="AE1195" s="67"/>
    </row>
    <row r="1196" spans="31:31" ht="15.75">
      <c r="AE1196" s="67"/>
    </row>
    <row r="1197" spans="31:31" ht="15.75">
      <c r="AE1197" s="67"/>
    </row>
    <row r="1198" spans="31:31" ht="15.75">
      <c r="AE1198" s="67"/>
    </row>
    <row r="1199" spans="31:31" ht="15.75">
      <c r="AE1199" s="67"/>
    </row>
    <row r="1200" spans="31:31" ht="15.75">
      <c r="AE1200" s="67"/>
    </row>
    <row r="1201" spans="31:31" ht="15.75">
      <c r="AE1201" s="67"/>
    </row>
    <row r="1202" spans="31:31" ht="15.75">
      <c r="AE1202" s="67"/>
    </row>
    <row r="1203" spans="31:31" ht="15.75">
      <c r="AE1203" s="67"/>
    </row>
    <row r="1204" spans="31:31" ht="15.75">
      <c r="AE1204" s="67"/>
    </row>
    <row r="1205" spans="31:31" ht="15.75">
      <c r="AE1205" s="67"/>
    </row>
    <row r="1206" spans="31:31" ht="15.75">
      <c r="AE1206" s="67"/>
    </row>
    <row r="1207" spans="31:31" ht="15.75">
      <c r="AE1207" s="67"/>
    </row>
    <row r="1208" spans="31:31" ht="15.75">
      <c r="AE1208" s="67"/>
    </row>
    <row r="1209" spans="31:31" ht="15.75">
      <c r="AE1209" s="67"/>
    </row>
    <row r="1210" spans="31:31" ht="15.75">
      <c r="AE1210" s="67"/>
    </row>
    <row r="1211" spans="31:31" ht="15.75">
      <c r="AE1211" s="67"/>
    </row>
    <row r="1212" spans="31:31" ht="15.75">
      <c r="AE1212" s="67"/>
    </row>
    <row r="1213" spans="31:31" ht="15.75">
      <c r="AE1213" s="67"/>
    </row>
    <row r="1214" spans="31:31" ht="15.75">
      <c r="AE1214" s="67"/>
    </row>
    <row r="1215" spans="31:31" ht="15.75">
      <c r="AE1215" s="67"/>
    </row>
    <row r="1216" spans="31:31" ht="15.75">
      <c r="AE1216" s="67"/>
    </row>
    <row r="1217" spans="31:31" ht="15.75">
      <c r="AE1217" s="67"/>
    </row>
    <row r="1218" spans="31:31" ht="15.75">
      <c r="AE1218" s="67"/>
    </row>
    <row r="1219" spans="31:31" ht="15.75">
      <c r="AE1219" s="67"/>
    </row>
    <row r="1220" spans="31:31" ht="15.75">
      <c r="AE1220" s="67"/>
    </row>
    <row r="1221" spans="31:31" ht="15.75">
      <c r="AE1221" s="67"/>
    </row>
    <row r="1222" spans="31:31" ht="15.75">
      <c r="AE1222" s="67"/>
    </row>
    <row r="1223" spans="31:31" ht="15.75">
      <c r="AE1223" s="67"/>
    </row>
    <row r="1224" spans="31:31" ht="15.75">
      <c r="AE1224" s="67"/>
    </row>
    <row r="1225" spans="31:31" ht="15.75">
      <c r="AE1225" s="67"/>
    </row>
    <row r="1226" spans="31:31" ht="15.75">
      <c r="AE1226" s="67"/>
    </row>
    <row r="1227" spans="31:31" ht="15.75">
      <c r="AE1227" s="67"/>
    </row>
    <row r="1228" spans="31:31" ht="15.75">
      <c r="AE1228" s="67"/>
    </row>
    <row r="1229" spans="31:31" ht="15.75">
      <c r="AE1229" s="67"/>
    </row>
    <row r="1230" spans="31:31" ht="15.75">
      <c r="AE1230" s="67"/>
    </row>
    <row r="1231" spans="31:31" ht="15.75">
      <c r="AE1231" s="67"/>
    </row>
    <row r="1232" spans="31:31" ht="15.75">
      <c r="AE1232" s="67"/>
    </row>
    <row r="1233" spans="31:31" ht="15.75">
      <c r="AE1233" s="67"/>
    </row>
    <row r="1234" spans="31:31" ht="15.75">
      <c r="AE1234" s="67"/>
    </row>
    <row r="1235" spans="31:31" ht="15.75">
      <c r="AE1235" s="67"/>
    </row>
    <row r="1236" spans="31:31" ht="15.75">
      <c r="AE1236" s="67"/>
    </row>
    <row r="1237" spans="31:31" ht="15.75">
      <c r="AE1237" s="67"/>
    </row>
    <row r="1238" spans="31:31" ht="15.75">
      <c r="AE1238" s="67"/>
    </row>
    <row r="1239" spans="31:31" ht="15.75">
      <c r="AE1239" s="67"/>
    </row>
    <row r="1240" spans="31:31" ht="15.75">
      <c r="AE1240" s="67"/>
    </row>
    <row r="1241" spans="31:31" ht="15.75">
      <c r="AE1241" s="67"/>
    </row>
    <row r="1242" spans="31:31" ht="15.75">
      <c r="AE1242" s="67"/>
    </row>
    <row r="1243" spans="31:31" ht="15.75">
      <c r="AE1243" s="67"/>
    </row>
    <row r="1244" spans="31:31" ht="15.75">
      <c r="AE1244" s="67"/>
    </row>
    <row r="1245" spans="31:31" ht="15.75">
      <c r="AE1245" s="67"/>
    </row>
    <row r="1246" spans="31:31" ht="15.75">
      <c r="AE1246" s="67"/>
    </row>
    <row r="1247" spans="31:31" ht="15.75">
      <c r="AE1247" s="67"/>
    </row>
    <row r="1248" spans="31:31" ht="15.75">
      <c r="AE1248" s="67"/>
    </row>
    <row r="1249" spans="31:31" ht="15.75">
      <c r="AE1249" s="67"/>
    </row>
    <row r="1250" spans="31:31" ht="15.75">
      <c r="AE1250" s="67"/>
    </row>
    <row r="1251" spans="31:31" ht="15.75">
      <c r="AE1251" s="67"/>
    </row>
    <row r="1252" spans="31:31" ht="15.75">
      <c r="AE1252" s="67"/>
    </row>
    <row r="1253" spans="31:31" ht="15.75">
      <c r="AE1253" s="67"/>
    </row>
    <row r="1254" spans="31:31" ht="15.75">
      <c r="AE1254" s="67"/>
    </row>
    <row r="1255" spans="31:31" ht="15.75">
      <c r="AE1255" s="67"/>
    </row>
    <row r="1256" spans="31:31" ht="15.75">
      <c r="AE1256" s="67"/>
    </row>
    <row r="1257" spans="31:31" ht="15.75">
      <c r="AE1257" s="67"/>
    </row>
    <row r="1258" spans="31:31" ht="15.75">
      <c r="AE1258" s="67"/>
    </row>
    <row r="1259" spans="31:31" ht="15.75">
      <c r="AE1259" s="67"/>
    </row>
    <row r="1260" spans="31:31" ht="15.75">
      <c r="AE1260" s="67"/>
    </row>
    <row r="1261" spans="31:31" ht="15.75">
      <c r="AE1261" s="67"/>
    </row>
    <row r="1262" spans="31:31" ht="15.75">
      <c r="AE1262" s="67"/>
    </row>
    <row r="1263" spans="31:31" ht="15.75">
      <c r="AE1263" s="67"/>
    </row>
    <row r="1264" spans="31:31" ht="15.75">
      <c r="AE1264" s="67"/>
    </row>
    <row r="1265" spans="31:31" ht="15.75">
      <c r="AE1265" s="67"/>
    </row>
    <row r="1266" spans="31:31" ht="15.75">
      <c r="AE1266" s="67"/>
    </row>
    <row r="1267" spans="31:31" ht="15.75">
      <c r="AE1267" s="67"/>
    </row>
    <row r="1268" spans="31:31" ht="15.75">
      <c r="AE1268" s="67"/>
    </row>
    <row r="1269" spans="31:31" ht="15.75">
      <c r="AE1269" s="67"/>
    </row>
    <row r="1270" spans="31:31" ht="15.75">
      <c r="AE1270" s="67"/>
    </row>
    <row r="1271" spans="31:31" ht="15.75">
      <c r="AE1271" s="67"/>
    </row>
    <row r="1272" spans="31:31" ht="15.75">
      <c r="AE1272" s="67"/>
    </row>
    <row r="1273" spans="31:31" ht="15.75">
      <c r="AE1273" s="67"/>
    </row>
    <row r="1274" spans="31:31" ht="15.75">
      <c r="AE1274" s="67"/>
    </row>
    <row r="1275" spans="31:31" ht="15.75">
      <c r="AE1275" s="67"/>
    </row>
    <row r="1276" spans="31:31" ht="15.75">
      <c r="AE1276" s="67"/>
    </row>
    <row r="1277" spans="31:31" ht="15.75">
      <c r="AE1277" s="67"/>
    </row>
    <row r="1278" spans="31:31" ht="15.75">
      <c r="AE1278" s="67"/>
    </row>
    <row r="1279" spans="31:31" ht="15.75">
      <c r="AE1279" s="67"/>
    </row>
    <row r="1280" spans="31:31" ht="15.75">
      <c r="AE1280" s="67"/>
    </row>
    <row r="1281" spans="31:31" ht="15.75">
      <c r="AE1281" s="67"/>
    </row>
    <row r="1282" spans="31:31" ht="15.75">
      <c r="AE1282" s="67"/>
    </row>
    <row r="1283" spans="31:31" ht="15.75">
      <c r="AE1283" s="67"/>
    </row>
    <row r="1284" spans="31:31" ht="15.75">
      <c r="AE1284" s="67"/>
    </row>
    <row r="1285" spans="31:31" ht="15.75">
      <c r="AE1285" s="67"/>
    </row>
    <row r="1286" spans="31:31" ht="15.75">
      <c r="AE1286" s="67"/>
    </row>
    <row r="1287" spans="31:31" ht="15.75">
      <c r="AE1287" s="67"/>
    </row>
    <row r="1288" spans="31:31" ht="15.75">
      <c r="AE1288" s="67"/>
    </row>
    <row r="1289" spans="31:31" ht="15.75">
      <c r="AE1289" s="67"/>
    </row>
    <row r="1290" spans="31:31" ht="15.75">
      <c r="AE1290" s="67"/>
    </row>
    <row r="1291" spans="31:31" ht="15.75">
      <c r="AE1291" s="67"/>
    </row>
    <row r="1292" spans="31:31" ht="15.75">
      <c r="AE1292" s="67"/>
    </row>
    <row r="1293" spans="31:31" ht="15.75">
      <c r="AE1293" s="67"/>
    </row>
    <row r="1294" spans="31:31" ht="15.75">
      <c r="AE1294" s="67"/>
    </row>
    <row r="1295" spans="31:31" ht="15.75">
      <c r="AE1295" s="67"/>
    </row>
    <row r="1296" spans="31:31" ht="15.75">
      <c r="AE1296" s="67"/>
    </row>
    <row r="1297" spans="31:31" ht="15.75">
      <c r="AE1297" s="67"/>
    </row>
    <row r="1298" spans="31:31" ht="15.75">
      <c r="AE1298" s="67"/>
    </row>
    <row r="1299" spans="31:31" ht="15.75">
      <c r="AE1299" s="67"/>
    </row>
    <row r="1300" spans="31:31" ht="15.75">
      <c r="AE1300" s="67"/>
    </row>
    <row r="1301" spans="31:31" ht="15.75">
      <c r="AE1301" s="67"/>
    </row>
    <row r="1302" spans="31:31" ht="15.75">
      <c r="AE1302" s="67"/>
    </row>
    <row r="1303" spans="31:31" ht="15.75">
      <c r="AE1303" s="67"/>
    </row>
    <row r="1304" spans="31:31" ht="15.75">
      <c r="AE1304" s="67"/>
    </row>
    <row r="1305" spans="31:31" ht="15.75">
      <c r="AE1305" s="67"/>
    </row>
    <row r="1306" spans="31:31" ht="15.75">
      <c r="AE1306" s="67"/>
    </row>
    <row r="1307" spans="31:31" ht="15.75">
      <c r="AE1307" s="67"/>
    </row>
    <row r="1308" spans="31:31" ht="15.75">
      <c r="AE1308" s="67"/>
    </row>
    <row r="1309" spans="31:31" ht="15.75">
      <c r="AE1309" s="67"/>
    </row>
    <row r="1310" spans="31:31" ht="15.75">
      <c r="AE1310" s="67"/>
    </row>
    <row r="1311" spans="31:31" ht="15.75">
      <c r="AE1311" s="67"/>
    </row>
    <row r="1312" spans="31:31" ht="15.75">
      <c r="AE1312" s="67"/>
    </row>
    <row r="1313" spans="31:31" ht="15.75">
      <c r="AE1313" s="67"/>
    </row>
    <row r="1314" spans="31:31" ht="15.75">
      <c r="AE1314" s="67"/>
    </row>
    <row r="1315" spans="31:31" ht="15.75">
      <c r="AE1315" s="67"/>
    </row>
    <row r="1316" spans="31:31" ht="15.75">
      <c r="AE1316" s="67"/>
    </row>
    <row r="1317" spans="31:31" ht="15.75">
      <c r="AE1317" s="67"/>
    </row>
    <row r="1318" spans="31:31" ht="15.75">
      <c r="AE1318" s="67"/>
    </row>
    <row r="1319" spans="31:31" ht="15.75">
      <c r="AE1319" s="67"/>
    </row>
    <row r="1320" spans="31:31" ht="15.75">
      <c r="AE1320" s="67"/>
    </row>
    <row r="1321" spans="31:31" ht="15.75">
      <c r="AE1321" s="67"/>
    </row>
    <row r="1322" spans="31:31" ht="15.75">
      <c r="AE1322" s="67"/>
    </row>
    <row r="1323" spans="31:31" ht="15.75">
      <c r="AE1323" s="67"/>
    </row>
    <row r="1324" spans="31:31" ht="15.75">
      <c r="AE1324" s="67"/>
    </row>
    <row r="1325" spans="31:31" ht="15.75">
      <c r="AE1325" s="67"/>
    </row>
    <row r="1326" spans="31:31" ht="15.75">
      <c r="AE1326" s="67"/>
    </row>
    <row r="1327" spans="31:31" ht="15.75">
      <c r="AE1327" s="67"/>
    </row>
    <row r="1328" spans="31:31" ht="15.75">
      <c r="AE1328" s="67"/>
    </row>
    <row r="1329" spans="31:31" ht="15.75">
      <c r="AE1329" s="67"/>
    </row>
    <row r="1330" spans="31:31" ht="15.75">
      <c r="AE1330" s="67"/>
    </row>
    <row r="1331" spans="31:31" ht="15.75">
      <c r="AE1331" s="67"/>
    </row>
    <row r="1332" spans="31:31" ht="15.75">
      <c r="AE1332" s="67"/>
    </row>
    <row r="1333" spans="31:31" ht="15.75">
      <c r="AE1333" s="67"/>
    </row>
    <row r="1334" spans="31:31" ht="15.75">
      <c r="AE1334" s="67"/>
    </row>
    <row r="1335" spans="31:31" ht="15.75">
      <c r="AE1335" s="67"/>
    </row>
    <row r="1336" spans="31:31" ht="15.75">
      <c r="AE1336" s="67"/>
    </row>
    <row r="1337" spans="31:31" ht="15.75">
      <c r="AE1337" s="67"/>
    </row>
    <row r="1338" spans="31:31" ht="15.75">
      <c r="AE1338" s="67"/>
    </row>
    <row r="1339" spans="31:31" ht="15.75">
      <c r="AE1339" s="67"/>
    </row>
    <row r="1340" spans="31:31" ht="15.75">
      <c r="AE1340" s="67"/>
    </row>
    <row r="1341" spans="31:31" ht="15.75">
      <c r="AE1341" s="67"/>
    </row>
    <row r="1342" spans="31:31" ht="15.75">
      <c r="AE1342" s="67"/>
    </row>
    <row r="1343" spans="31:31" ht="15.75">
      <c r="AE1343" s="67"/>
    </row>
    <row r="1344" spans="31:31" ht="15.75">
      <c r="AE1344" s="67"/>
    </row>
    <row r="1345" spans="31:31" ht="15.75">
      <c r="AE1345" s="67"/>
    </row>
    <row r="1346" spans="31:31" ht="15.75">
      <c r="AE1346" s="67"/>
    </row>
    <row r="1347" spans="31:31" ht="15.75">
      <c r="AE1347" s="67"/>
    </row>
    <row r="1348" spans="31:31" ht="15.75">
      <c r="AE1348" s="67"/>
    </row>
    <row r="1349" spans="31:31" ht="15.75">
      <c r="AE1349" s="67"/>
    </row>
    <row r="1350" spans="31:31" ht="15.75">
      <c r="AE1350" s="67"/>
    </row>
    <row r="1351" spans="31:31" ht="15.75">
      <c r="AE1351" s="67"/>
    </row>
    <row r="1352" spans="31:31" ht="15.75">
      <c r="AE1352" s="67"/>
    </row>
    <row r="1353" spans="31:31" ht="15.75">
      <c r="AE1353" s="67"/>
    </row>
    <row r="1354" spans="31:31" ht="15.75">
      <c r="AE1354" s="67"/>
    </row>
    <row r="1355" spans="31:31" ht="15.75">
      <c r="AE1355" s="67"/>
    </row>
    <row r="1356" spans="31:31" ht="15.75">
      <c r="AE1356" s="67"/>
    </row>
    <row r="1357" spans="31:31" ht="15.75">
      <c r="AE1357" s="67"/>
    </row>
    <row r="1358" spans="31:31" ht="15.75">
      <c r="AE1358" s="67"/>
    </row>
    <row r="1359" spans="31:31" ht="15.75">
      <c r="AE1359" s="67"/>
    </row>
    <row r="1360" spans="31:31" ht="15.75">
      <c r="AE1360" s="67"/>
    </row>
    <row r="1361" spans="31:31" ht="15.75">
      <c r="AE1361" s="67"/>
    </row>
    <row r="1362" spans="31:31" ht="15.75">
      <c r="AE1362" s="67"/>
    </row>
    <row r="1363" spans="31:31" ht="15.75">
      <c r="AE1363" s="67"/>
    </row>
    <row r="1364" spans="31:31" ht="15.75">
      <c r="AE1364" s="67"/>
    </row>
    <row r="1365" spans="31:31" ht="15.75">
      <c r="AE1365" s="67"/>
    </row>
    <row r="1366" spans="31:31" ht="15.75">
      <c r="AE1366" s="67"/>
    </row>
    <row r="1367" spans="31:31" ht="15.75">
      <c r="AE1367" s="67"/>
    </row>
    <row r="1368" spans="31:31" ht="15.75">
      <c r="AE1368" s="67"/>
    </row>
    <row r="1369" spans="31:31" ht="15.75">
      <c r="AE1369" s="67"/>
    </row>
    <row r="1370" spans="31:31" ht="15.75">
      <c r="AE1370" s="67"/>
    </row>
    <row r="1371" spans="31:31" ht="15.75">
      <c r="AE1371" s="67"/>
    </row>
    <row r="1372" spans="31:31" ht="15.75">
      <c r="AE1372" s="67"/>
    </row>
    <row r="1373" spans="31:31" ht="15.75">
      <c r="AE1373" s="67"/>
    </row>
    <row r="1374" spans="31:31" ht="15.75">
      <c r="AE1374" s="67"/>
    </row>
    <row r="1375" spans="31:31" ht="15.75">
      <c r="AE1375" s="67"/>
    </row>
    <row r="1376" spans="31:31" ht="15.75">
      <c r="AE1376" s="67"/>
    </row>
    <row r="1377" spans="31:31" ht="15.75">
      <c r="AE1377" s="67"/>
    </row>
    <row r="1378" spans="31:31" ht="15.75">
      <c r="AE1378" s="67"/>
    </row>
    <row r="1379" spans="31:31" ht="15.75">
      <c r="AE1379" s="67"/>
    </row>
    <row r="1380" spans="31:31" ht="15.75">
      <c r="AE1380" s="67"/>
    </row>
    <row r="1381" spans="31:31" ht="15.75">
      <c r="AE1381" s="67"/>
    </row>
    <row r="1382" spans="31:31" ht="15.75">
      <c r="AE1382" s="67"/>
    </row>
    <row r="1383" spans="31:31" ht="15.75">
      <c r="AE1383" s="67"/>
    </row>
    <row r="1384" spans="31:31" ht="15.75">
      <c r="AE1384" s="67"/>
    </row>
    <row r="1385" spans="31:31" ht="15.75">
      <c r="AE1385" s="67"/>
    </row>
    <row r="1386" spans="31:31" ht="15.75">
      <c r="AE1386" s="67"/>
    </row>
    <row r="1387" spans="31:31" ht="15.75">
      <c r="AE1387" s="67"/>
    </row>
    <row r="1388" spans="31:31" ht="15.75">
      <c r="AE1388" s="67"/>
    </row>
    <row r="1389" spans="31:31" ht="15.75">
      <c r="AE1389" s="67"/>
    </row>
    <row r="1390" spans="31:31" ht="15.75">
      <c r="AE1390" s="67"/>
    </row>
    <row r="1391" spans="31:31" ht="15.75">
      <c r="AE1391" s="67"/>
    </row>
    <row r="1392" spans="31:31" ht="15.75">
      <c r="AE1392" s="67"/>
    </row>
    <row r="1393" spans="31:31" ht="15.75">
      <c r="AE1393" s="67"/>
    </row>
    <row r="1394" spans="31:31" ht="15.75">
      <c r="AE1394" s="67"/>
    </row>
    <row r="1395" spans="31:31" ht="15.75">
      <c r="AE1395" s="67"/>
    </row>
    <row r="1396" spans="31:31" ht="15.75">
      <c r="AE1396" s="67"/>
    </row>
    <row r="1397" spans="31:31" ht="15.75">
      <c r="AE1397" s="67"/>
    </row>
    <row r="1398" spans="31:31" ht="15.75">
      <c r="AE1398" s="67"/>
    </row>
    <row r="1399" spans="31:31" ht="15.75">
      <c r="AE1399" s="67"/>
    </row>
    <row r="1400" spans="31:31" ht="15.75">
      <c r="AE1400" s="67"/>
    </row>
    <row r="1401" spans="31:31" ht="15.75">
      <c r="AE1401" s="67"/>
    </row>
    <row r="1402" spans="31:31" ht="15.75">
      <c r="AE1402" s="67"/>
    </row>
    <row r="1403" spans="31:31" ht="15.75">
      <c r="AE1403" s="67"/>
    </row>
    <row r="1404" spans="31:31" ht="15.75">
      <c r="AE1404" s="67"/>
    </row>
    <row r="1405" spans="31:31" ht="15.75">
      <c r="AE1405" s="67"/>
    </row>
    <row r="1406" spans="31:31" ht="15.75">
      <c r="AE1406" s="67"/>
    </row>
    <row r="1407" spans="31:31" ht="15.75">
      <c r="AE1407" s="67"/>
    </row>
    <row r="1408" spans="31:31" ht="15.75">
      <c r="AE1408" s="67"/>
    </row>
    <row r="1409" spans="31:31" ht="15.75">
      <c r="AE1409" s="67"/>
    </row>
    <row r="1410" spans="31:31" ht="15.75">
      <c r="AE1410" s="67"/>
    </row>
    <row r="1411" spans="31:31" ht="15.75">
      <c r="AE1411" s="67"/>
    </row>
    <row r="1412" spans="31:31" ht="15.75">
      <c r="AE1412" s="67"/>
    </row>
    <row r="1413" spans="31:31" ht="15.75">
      <c r="AE1413" s="67"/>
    </row>
    <row r="1414" spans="31:31" ht="15.75">
      <c r="AE1414" s="67"/>
    </row>
    <row r="1415" spans="31:31" ht="15.75">
      <c r="AE1415" s="67"/>
    </row>
    <row r="1416" spans="31:31" ht="15.75">
      <c r="AE1416" s="67"/>
    </row>
    <row r="1417" spans="31:31" ht="15.75">
      <c r="AE1417" s="67"/>
    </row>
    <row r="1418" spans="31:31" ht="15.75">
      <c r="AE1418" s="67"/>
    </row>
    <row r="1419" spans="31:31" ht="15.75">
      <c r="AE1419" s="67"/>
    </row>
    <row r="1420" spans="31:31" ht="15.75">
      <c r="AE1420" s="67"/>
    </row>
    <row r="1421" spans="31:31" ht="15.75">
      <c r="AE1421" s="67"/>
    </row>
    <row r="1422" spans="31:31" ht="15.75">
      <c r="AE1422" s="67"/>
    </row>
    <row r="1423" spans="31:31" ht="15.75">
      <c r="AE1423" s="67"/>
    </row>
    <row r="1424" spans="31:31" ht="15.75">
      <c r="AE1424" s="67"/>
    </row>
    <row r="1425" spans="31:31" ht="15.75">
      <c r="AE1425" s="67"/>
    </row>
    <row r="1426" spans="31:31" ht="15.75">
      <c r="AE1426" s="67"/>
    </row>
    <row r="1427" spans="31:31" ht="15.75">
      <c r="AE1427" s="67"/>
    </row>
    <row r="1428" spans="31:31" ht="15.75">
      <c r="AE1428" s="67"/>
    </row>
    <row r="1429" spans="31:31" ht="15.75">
      <c r="AE1429" s="67"/>
    </row>
    <row r="1430" spans="31:31" ht="15.75">
      <c r="AE1430" s="67"/>
    </row>
    <row r="1431" spans="31:31" ht="15.75">
      <c r="AE1431" s="67"/>
    </row>
    <row r="1432" spans="31:31" ht="15.75">
      <c r="AE1432" s="67"/>
    </row>
    <row r="1433" spans="31:31" ht="15.75">
      <c r="AE1433" s="67"/>
    </row>
    <row r="1434" spans="31:31" ht="15.75">
      <c r="AE1434" s="67"/>
    </row>
    <row r="1435" spans="31:31" ht="15.75">
      <c r="AE1435" s="67"/>
    </row>
    <row r="1436" spans="31:31" ht="15.75">
      <c r="AE1436" s="67"/>
    </row>
    <row r="1437" spans="31:31" ht="15.75">
      <c r="AE1437" s="67"/>
    </row>
    <row r="1438" spans="31:31" ht="15.75">
      <c r="AE1438" s="67"/>
    </row>
    <row r="1439" spans="31:31" ht="15.75">
      <c r="AE1439" s="67"/>
    </row>
    <row r="1440" spans="31:31" ht="15.75">
      <c r="AE1440" s="67"/>
    </row>
    <row r="1441" spans="31:31" ht="15.75">
      <c r="AE1441" s="67"/>
    </row>
    <row r="1442" spans="31:31" ht="15.75">
      <c r="AE1442" s="67"/>
    </row>
    <row r="1443" spans="31:31" ht="15.75">
      <c r="AE1443" s="67"/>
    </row>
    <row r="1444" spans="31:31" ht="15.75">
      <c r="AE1444" s="67"/>
    </row>
    <row r="1445" spans="31:31" ht="15.75">
      <c r="AE1445" s="67"/>
    </row>
    <row r="1446" spans="31:31" ht="15.75">
      <c r="AE1446" s="67"/>
    </row>
    <row r="1447" spans="31:31" ht="15.75">
      <c r="AE1447" s="67"/>
    </row>
    <row r="1448" spans="31:31" ht="15.75">
      <c r="AE1448" s="67"/>
    </row>
    <row r="1449" spans="31:31" ht="15.75">
      <c r="AE1449" s="67"/>
    </row>
    <row r="1450" spans="31:31" ht="15.75">
      <c r="AE1450" s="67"/>
    </row>
    <row r="1451" spans="31:31" ht="15.75">
      <c r="AE1451" s="67"/>
    </row>
    <row r="1452" spans="31:31" ht="15.75">
      <c r="AE1452" s="67"/>
    </row>
    <row r="1453" spans="31:31" ht="15.75">
      <c r="AE1453" s="67"/>
    </row>
    <row r="1454" spans="31:31" ht="15.75">
      <c r="AE1454" s="67"/>
    </row>
    <row r="1455" spans="31:31" ht="15.75">
      <c r="AE1455" s="67"/>
    </row>
    <row r="1456" spans="31:31" ht="15.75">
      <c r="AE1456" s="67"/>
    </row>
    <row r="1457" spans="31:31" ht="15.75">
      <c r="AE1457" s="67"/>
    </row>
    <row r="1458" spans="31:31" ht="15.75">
      <c r="AE1458" s="67"/>
    </row>
    <row r="1459" spans="31:31" ht="15.75">
      <c r="AE1459" s="67"/>
    </row>
    <row r="1460" spans="31:31" ht="15.75">
      <c r="AE1460" s="67"/>
    </row>
    <row r="1461" spans="31:31" ht="15.75">
      <c r="AE1461" s="67"/>
    </row>
    <row r="1462" spans="31:31" ht="15.75">
      <c r="AE1462" s="67"/>
    </row>
    <row r="1463" spans="31:31" ht="15.75">
      <c r="AE1463" s="67"/>
    </row>
    <row r="1464" spans="31:31" ht="15.75">
      <c r="AE1464" s="67"/>
    </row>
    <row r="1465" spans="31:31" ht="15.75">
      <c r="AE1465" s="67"/>
    </row>
    <row r="1466" spans="31:31" ht="15.75">
      <c r="AE1466" s="67"/>
    </row>
    <row r="1467" spans="31:31" ht="15.75">
      <c r="AE1467" s="67"/>
    </row>
    <row r="1468" spans="31:31" ht="15.75">
      <c r="AE1468" s="67"/>
    </row>
    <row r="1469" spans="31:31" ht="15.75">
      <c r="AE1469" s="67"/>
    </row>
    <row r="1470" spans="31:31" ht="15.75">
      <c r="AE1470" s="67"/>
    </row>
    <row r="1471" spans="31:31" ht="15.75">
      <c r="AE1471" s="67"/>
    </row>
    <row r="1472" spans="31:31" ht="15.75">
      <c r="AE1472" s="67"/>
    </row>
    <row r="1473" spans="31:31" ht="15.75">
      <c r="AE1473" s="67"/>
    </row>
    <row r="1474" spans="31:31" ht="15.75">
      <c r="AE1474" s="67"/>
    </row>
    <row r="1475" spans="31:31" ht="15.75">
      <c r="AE1475" s="67"/>
    </row>
    <row r="1476" spans="31:31" ht="15.75">
      <c r="AE1476" s="67"/>
    </row>
    <row r="1477" spans="31:31" ht="15.75">
      <c r="AE1477" s="67"/>
    </row>
    <row r="1478" spans="31:31" ht="15.75">
      <c r="AE1478" s="67"/>
    </row>
    <row r="1479" spans="31:31" ht="15.75">
      <c r="AE1479" s="67"/>
    </row>
    <row r="1480" spans="31:31" ht="15.75">
      <c r="AE1480" s="67"/>
    </row>
    <row r="1481" spans="31:31" ht="15.75">
      <c r="AE1481" s="67"/>
    </row>
    <row r="1482" spans="31:31" ht="15.75">
      <c r="AE1482" s="67"/>
    </row>
    <row r="1483" spans="31:31" ht="15.75">
      <c r="AE1483" s="67"/>
    </row>
    <row r="1484" spans="31:31" ht="15.75">
      <c r="AE1484" s="67"/>
    </row>
    <row r="1485" spans="31:31" ht="15.75">
      <c r="AE1485" s="67"/>
    </row>
    <row r="1486" spans="31:31" ht="15.75">
      <c r="AE1486" s="67"/>
    </row>
    <row r="1487" spans="31:31" ht="15.75">
      <c r="AE1487" s="67"/>
    </row>
    <row r="1488" spans="31:31" ht="15.75">
      <c r="AE1488" s="67"/>
    </row>
    <row r="1489" spans="31:31" ht="15.75">
      <c r="AE1489" s="67"/>
    </row>
    <row r="1490" spans="31:31" ht="15.75">
      <c r="AE1490" s="67"/>
    </row>
    <row r="1491" spans="31:31" ht="15.75">
      <c r="AE1491" s="67"/>
    </row>
    <row r="1492" spans="31:31" ht="15.75">
      <c r="AE1492" s="67"/>
    </row>
    <row r="1493" spans="31:31" ht="15.75">
      <c r="AE1493" s="67"/>
    </row>
    <row r="1494" spans="31:31" ht="15.75">
      <c r="AE1494" s="67"/>
    </row>
    <row r="1495" spans="31:31" ht="15.75">
      <c r="AE1495" s="67"/>
    </row>
    <row r="1496" spans="31:31" ht="15.75">
      <c r="AE1496" s="67"/>
    </row>
    <row r="1497" spans="31:31" ht="15.75">
      <c r="AE1497" s="67"/>
    </row>
    <row r="1498" spans="31:31" ht="15.75">
      <c r="AE1498" s="67"/>
    </row>
    <row r="1499" spans="31:31" ht="15.75">
      <c r="AE1499" s="67"/>
    </row>
    <row r="1500" spans="31:31" ht="15.75">
      <c r="AE1500" s="67"/>
    </row>
    <row r="1501" spans="31:31" ht="15.75">
      <c r="AE1501" s="67"/>
    </row>
    <row r="1502" spans="31:31" ht="15.75">
      <c r="AE1502" s="67"/>
    </row>
    <row r="1503" spans="31:31" ht="15.75">
      <c r="AE1503" s="67"/>
    </row>
    <row r="1504" spans="31:31" ht="15.75">
      <c r="AE1504" s="67"/>
    </row>
    <row r="1505" spans="31:31" ht="15.75">
      <c r="AE1505" s="67"/>
    </row>
    <row r="1506" spans="31:31" ht="15.75">
      <c r="AE1506" s="67"/>
    </row>
    <row r="1507" spans="31:31" ht="15.75">
      <c r="AE1507" s="67"/>
    </row>
    <row r="1508" spans="31:31" ht="15.75">
      <c r="AE1508" s="67"/>
    </row>
    <row r="1509" spans="31:31" ht="15.75">
      <c r="AE1509" s="67"/>
    </row>
    <row r="1510" spans="31:31" ht="15.75">
      <c r="AE1510" s="67"/>
    </row>
    <row r="1511" spans="31:31" ht="15.75">
      <c r="AE1511" s="67"/>
    </row>
    <row r="1512" spans="31:31" ht="15.75">
      <c r="AE1512" s="67"/>
    </row>
    <row r="1513" spans="31:31" ht="15.75">
      <c r="AE1513" s="67"/>
    </row>
    <row r="1514" spans="31:31" ht="15.75">
      <c r="AE1514" s="67"/>
    </row>
    <row r="1515" spans="31:31" ht="15.75">
      <c r="AE1515" s="67"/>
    </row>
    <row r="1516" spans="31:31" ht="15.75">
      <c r="AE1516" s="67"/>
    </row>
    <row r="1517" spans="31:31" ht="15.75">
      <c r="AE1517" s="67"/>
    </row>
    <row r="1518" spans="31:31" ht="15.75">
      <c r="AE1518" s="67"/>
    </row>
    <row r="1519" spans="31:31" ht="15.75">
      <c r="AE1519" s="67"/>
    </row>
    <row r="1520" spans="31:31" ht="15.75">
      <c r="AE1520" s="67"/>
    </row>
    <row r="1521" spans="31:31" ht="15.75">
      <c r="AE1521" s="67"/>
    </row>
    <row r="1522" spans="31:31" ht="15.75">
      <c r="AE1522" s="67"/>
    </row>
    <row r="1523" spans="31:31" ht="15.75">
      <c r="AE1523" s="67"/>
    </row>
    <row r="1524" spans="31:31" ht="15.75">
      <c r="AE1524" s="67"/>
    </row>
    <row r="1525" spans="31:31" ht="15.75">
      <c r="AE1525" s="67"/>
    </row>
    <row r="1526" spans="31:31" ht="15.75">
      <c r="AE1526" s="67"/>
    </row>
    <row r="1527" spans="31:31" ht="15.75">
      <c r="AE1527" s="67"/>
    </row>
    <row r="1528" spans="31:31" ht="15.75">
      <c r="AE1528" s="67"/>
    </row>
    <row r="1529" spans="31:31" ht="15.75">
      <c r="AE1529" s="67"/>
    </row>
    <row r="1530" spans="31:31" ht="15.75">
      <c r="AE1530" s="67"/>
    </row>
    <row r="1531" spans="31:31" ht="15.75">
      <c r="AE1531" s="67"/>
    </row>
    <row r="1532" spans="31:31" ht="15.75">
      <c r="AE1532" s="67"/>
    </row>
    <row r="1533" spans="31:31" ht="15.75">
      <c r="AE1533" s="67"/>
    </row>
    <row r="1534" spans="31:31" ht="15.75">
      <c r="AE1534" s="67"/>
    </row>
    <row r="1535" spans="31:31" ht="15.75">
      <c r="AE1535" s="67"/>
    </row>
    <row r="1536" spans="31:31" ht="15.75">
      <c r="AE1536" s="67"/>
    </row>
    <row r="1537" spans="31:31" ht="15.75">
      <c r="AE1537" s="67"/>
    </row>
    <row r="1538" spans="31:31" ht="15.75">
      <c r="AE1538" s="67"/>
    </row>
    <row r="1539" spans="31:31" ht="15.75">
      <c r="AE1539" s="67"/>
    </row>
    <row r="1540" spans="31:31" ht="15.75">
      <c r="AE1540" s="67"/>
    </row>
    <row r="1541" spans="31:31" ht="15.75">
      <c r="AE1541" s="67"/>
    </row>
    <row r="1542" spans="31:31" ht="15.75">
      <c r="AE1542" s="67"/>
    </row>
    <row r="1543" spans="31:31" ht="15.75">
      <c r="AE1543" s="67"/>
    </row>
    <row r="1544" spans="31:31" ht="15.75">
      <c r="AE1544" s="67"/>
    </row>
    <row r="1545" spans="31:31" ht="15.75">
      <c r="AE1545" s="67"/>
    </row>
    <row r="1546" spans="31:31" ht="15.75">
      <c r="AE1546" s="67"/>
    </row>
    <row r="1547" spans="31:31" ht="15.75">
      <c r="AE1547" s="67"/>
    </row>
    <row r="1548" spans="31:31" ht="15.75">
      <c r="AE1548" s="67"/>
    </row>
    <row r="1549" spans="31:31" ht="15.75">
      <c r="AE1549" s="67"/>
    </row>
    <row r="1550" spans="31:31" ht="15.75">
      <c r="AE1550" s="67"/>
    </row>
    <row r="1551" spans="31:31" ht="15.75">
      <c r="AE1551" s="67"/>
    </row>
    <row r="1552" spans="31:31" ht="15.75">
      <c r="AE1552" s="67"/>
    </row>
    <row r="1553" spans="31:31" ht="15.75">
      <c r="AE1553" s="67"/>
    </row>
    <row r="1554" spans="31:31" ht="15.75">
      <c r="AE1554" s="67"/>
    </row>
    <row r="1555" spans="31:31" ht="15.75">
      <c r="AE1555" s="67"/>
    </row>
    <row r="1556" spans="31:31" ht="15.75">
      <c r="AE1556" s="67"/>
    </row>
    <row r="1557" spans="31:31" ht="15.75">
      <c r="AE1557" s="67"/>
    </row>
    <row r="1558" spans="31:31" ht="15.75">
      <c r="AE1558" s="67"/>
    </row>
    <row r="1559" spans="31:31" ht="15.75">
      <c r="AE1559" s="67"/>
    </row>
    <row r="1560" spans="31:31" ht="15.75">
      <c r="AE1560" s="67"/>
    </row>
    <row r="1561" spans="31:31" ht="15.75">
      <c r="AE1561" s="67"/>
    </row>
    <row r="1562" spans="31:31" ht="15.75">
      <c r="AE1562" s="67"/>
    </row>
    <row r="1563" spans="31:31" ht="15.75">
      <c r="AE1563" s="67"/>
    </row>
    <row r="1564" spans="31:31" ht="15.75">
      <c r="AE1564" s="67"/>
    </row>
    <row r="1565" spans="31:31" ht="15.75">
      <c r="AE1565" s="67"/>
    </row>
    <row r="1566" spans="31:31" ht="15.75">
      <c r="AE1566" s="67"/>
    </row>
    <row r="1567" spans="31:31" ht="15.75">
      <c r="AE1567" s="67"/>
    </row>
    <row r="1568" spans="31:31" ht="15.75">
      <c r="AE1568" s="67"/>
    </row>
    <row r="1569" spans="31:31" ht="15.75">
      <c r="AE1569" s="67"/>
    </row>
    <row r="1570" spans="31:31" ht="15.75">
      <c r="AE1570" s="67"/>
    </row>
    <row r="1571" spans="31:31" ht="15.75">
      <c r="AE1571" s="67"/>
    </row>
    <row r="1572" spans="31:31" ht="15.75">
      <c r="AE1572" s="67"/>
    </row>
    <row r="1573" spans="31:31" ht="15.75">
      <c r="AE1573" s="67"/>
    </row>
    <row r="1574" spans="31:31" ht="15.75">
      <c r="AE1574" s="67"/>
    </row>
    <row r="1575" spans="31:31" ht="15.75">
      <c r="AE1575" s="67"/>
    </row>
    <row r="1576" spans="31:31" ht="15.75">
      <c r="AE1576" s="67"/>
    </row>
    <row r="1577" spans="31:31" ht="15.75">
      <c r="AE1577" s="67"/>
    </row>
    <row r="1578" spans="31:31" ht="15.75">
      <c r="AE1578" s="67"/>
    </row>
    <row r="1579" spans="31:31" ht="15.75">
      <c r="AE1579" s="67"/>
    </row>
    <row r="1580" spans="31:31" ht="15.75">
      <c r="AE1580" s="67"/>
    </row>
    <row r="1581" spans="31:31" ht="15.75">
      <c r="AE1581" s="67"/>
    </row>
    <row r="1582" spans="31:31" ht="15.75">
      <c r="AE1582" s="67"/>
    </row>
    <row r="1583" spans="31:31" ht="15.75">
      <c r="AE1583" s="67"/>
    </row>
    <row r="1584" spans="31:31" ht="15.75">
      <c r="AE1584" s="67"/>
    </row>
    <row r="1585" spans="31:31" ht="15.75">
      <c r="AE1585" s="67"/>
    </row>
    <row r="1586" spans="31:31" ht="15.75">
      <c r="AE1586" s="67"/>
    </row>
    <row r="1587" spans="31:31" ht="15.75">
      <c r="AE1587" s="67"/>
    </row>
    <row r="1588" spans="31:31" ht="15.75">
      <c r="AE1588" s="67"/>
    </row>
    <row r="1589" spans="31:31" ht="15.75">
      <c r="AE1589" s="67"/>
    </row>
    <row r="1590" spans="31:31" ht="15.75">
      <c r="AE1590" s="67"/>
    </row>
    <row r="1591" spans="31:31" ht="15.75">
      <c r="AE1591" s="67"/>
    </row>
    <row r="1592" spans="31:31" ht="15.75">
      <c r="AE1592" s="67"/>
    </row>
    <row r="1593" spans="31:31" ht="15.75">
      <c r="AE1593" s="67"/>
    </row>
    <row r="1594" spans="31:31" ht="15.75">
      <c r="AE1594" s="67"/>
    </row>
    <row r="1595" spans="31:31" ht="15.75">
      <c r="AE1595" s="67"/>
    </row>
    <row r="1596" spans="31:31" ht="15.75">
      <c r="AE1596" s="67"/>
    </row>
    <row r="1597" spans="31:31" ht="15.75">
      <c r="AE1597" s="67"/>
    </row>
    <row r="1598" spans="31:31" ht="15.75">
      <c r="AE1598" s="67"/>
    </row>
    <row r="1599" spans="31:31" ht="15.75">
      <c r="AE1599" s="67"/>
    </row>
    <row r="1600" spans="31:31" ht="15.75">
      <c r="AE1600" s="67"/>
    </row>
    <row r="1601" spans="31:31" ht="15.75">
      <c r="AE1601" s="67"/>
    </row>
    <row r="1602" spans="31:31" ht="15.75">
      <c r="AE1602" s="67"/>
    </row>
    <row r="1603" spans="31:31" ht="15.75">
      <c r="AE1603" s="67"/>
    </row>
    <row r="1604" spans="31:31" ht="15.75">
      <c r="AE1604" s="67"/>
    </row>
    <row r="1605" spans="31:31" ht="15.75">
      <c r="AE1605" s="67"/>
    </row>
    <row r="1606" spans="31:31" ht="15.75">
      <c r="AE1606" s="67"/>
    </row>
    <row r="1607" spans="31:31" ht="15.75">
      <c r="AE1607" s="67"/>
    </row>
    <row r="1608" spans="31:31" ht="15.75">
      <c r="AE1608" s="67"/>
    </row>
    <row r="1609" spans="31:31" ht="15.75">
      <c r="AE1609" s="67"/>
    </row>
    <row r="1610" spans="31:31" ht="15.75">
      <c r="AE1610" s="67"/>
    </row>
    <row r="1611" spans="31:31" ht="15.75">
      <c r="AE1611" s="67"/>
    </row>
    <row r="1612" spans="31:31" ht="15.75">
      <c r="AE1612" s="67"/>
    </row>
    <row r="1613" spans="31:31" ht="15.75">
      <c r="AE1613" s="67"/>
    </row>
    <row r="1614" spans="31:31" ht="15.75">
      <c r="AE1614" s="67"/>
    </row>
    <row r="1615" spans="31:31" ht="15.75">
      <c r="AE1615" s="67"/>
    </row>
    <row r="1616" spans="31:31" ht="15.75">
      <c r="AE1616" s="67"/>
    </row>
    <row r="1617" spans="31:31" ht="15.75">
      <c r="AE1617" s="67"/>
    </row>
    <row r="1618" spans="31:31" ht="15.75">
      <c r="AE1618" s="67"/>
    </row>
    <row r="1619" spans="31:31" ht="15.75">
      <c r="AE1619" s="67"/>
    </row>
    <row r="1620" spans="31:31" ht="15.75">
      <c r="AE1620" s="67"/>
    </row>
    <row r="1621" spans="31:31" ht="15.75">
      <c r="AE1621" s="67"/>
    </row>
    <row r="1622" spans="31:31" ht="15.75">
      <c r="AE1622" s="67"/>
    </row>
    <row r="1623" spans="31:31" ht="15.75">
      <c r="AE1623" s="67"/>
    </row>
    <row r="1624" spans="31:31" ht="15.75">
      <c r="AE1624" s="67"/>
    </row>
    <row r="1625" spans="31:31" ht="15.75">
      <c r="AE1625" s="67"/>
    </row>
    <row r="1626" spans="31:31" ht="15.75">
      <c r="AE1626" s="67"/>
    </row>
    <row r="1627" spans="31:31" ht="15.75">
      <c r="AE1627" s="67"/>
    </row>
    <row r="1628" spans="31:31" ht="15.75">
      <c r="AE1628" s="67"/>
    </row>
    <row r="1629" spans="31:31" ht="15.75">
      <c r="AE1629" s="67"/>
    </row>
    <row r="1630" spans="31:31" ht="15.75">
      <c r="AE1630" s="67"/>
    </row>
    <row r="1631" spans="31:31" ht="15.75">
      <c r="AE1631" s="67"/>
    </row>
    <row r="1632" spans="31:31" ht="15.75">
      <c r="AE1632" s="67"/>
    </row>
    <row r="1633" spans="31:31" ht="15.75">
      <c r="AE1633" s="67"/>
    </row>
    <row r="1634" spans="31:31" ht="15.75">
      <c r="AE1634" s="67"/>
    </row>
    <row r="1635" spans="31:31" ht="15.75">
      <c r="AE1635" s="67"/>
    </row>
    <row r="1636" spans="31:31" ht="15.75">
      <c r="AE1636" s="67"/>
    </row>
    <row r="1637" spans="31:31" ht="15.75">
      <c r="AE1637" s="67"/>
    </row>
    <row r="1638" spans="31:31" ht="15.75">
      <c r="AE1638" s="67"/>
    </row>
    <row r="1639" spans="31:31" ht="15.75">
      <c r="AE1639" s="67"/>
    </row>
    <row r="1640" spans="31:31" ht="15.75">
      <c r="AE1640" s="67"/>
    </row>
    <row r="1641" spans="31:31" ht="15.75">
      <c r="AE1641" s="67"/>
    </row>
    <row r="1642" spans="31:31" ht="15.75">
      <c r="AE1642" s="67"/>
    </row>
    <row r="1643" spans="31:31" ht="15.75">
      <c r="AE1643" s="67"/>
    </row>
    <row r="1644" spans="31:31" ht="15.75">
      <c r="AE1644" s="67"/>
    </row>
    <row r="1645" spans="31:31" ht="15.75">
      <c r="AE1645" s="67"/>
    </row>
    <row r="1646" spans="31:31" ht="15.75">
      <c r="AE1646" s="67"/>
    </row>
    <row r="1647" spans="31:31" ht="15.75">
      <c r="AE1647" s="67"/>
    </row>
    <row r="1648" spans="31:31" ht="15.75">
      <c r="AE1648" s="67"/>
    </row>
    <row r="1649" spans="31:31" ht="15.75">
      <c r="AE1649" s="67"/>
    </row>
    <row r="1650" spans="31:31" ht="15.75">
      <c r="AE1650" s="67"/>
    </row>
    <row r="1651" spans="31:31" ht="15.75">
      <c r="AE1651" s="67"/>
    </row>
    <row r="1652" spans="31:31" ht="15.75">
      <c r="AE1652" s="67"/>
    </row>
    <row r="1653" spans="31:31" ht="15.75">
      <c r="AE1653" s="67"/>
    </row>
    <row r="1654" spans="31:31" ht="15.75">
      <c r="AE1654" s="67"/>
    </row>
    <row r="1655" spans="31:31" ht="15.75">
      <c r="AE1655" s="67"/>
    </row>
    <row r="1656" spans="31:31" ht="15.75">
      <c r="AE1656" s="67"/>
    </row>
    <row r="1657" spans="31:31" ht="15.75">
      <c r="AE1657" s="67"/>
    </row>
    <row r="1658" spans="31:31" ht="15.75">
      <c r="AE1658" s="67"/>
    </row>
    <row r="1659" spans="31:31" ht="15.75">
      <c r="AE1659" s="67"/>
    </row>
    <row r="1660" spans="31:31" ht="15.75">
      <c r="AE1660" s="67"/>
    </row>
    <row r="1661" spans="31:31" ht="15.75">
      <c r="AE1661" s="67"/>
    </row>
    <row r="1662" spans="31:31" ht="15.75">
      <c r="AE1662" s="67"/>
    </row>
    <row r="1663" spans="31:31" ht="15.75">
      <c r="AE1663" s="67"/>
    </row>
    <row r="1664" spans="31:31" ht="15.75">
      <c r="AE1664" s="67"/>
    </row>
    <row r="1665" spans="31:31" ht="15.75">
      <c r="AE1665" s="67"/>
    </row>
    <row r="1666" spans="31:31" ht="15.75">
      <c r="AE1666" s="67"/>
    </row>
    <row r="1667" spans="31:31" ht="15.75">
      <c r="AE1667" s="67"/>
    </row>
    <row r="1668" spans="31:31" ht="15.75">
      <c r="AE1668" s="67"/>
    </row>
    <row r="1669" spans="31:31" ht="15.75">
      <c r="AE1669" s="67"/>
    </row>
    <row r="1670" spans="31:31" ht="15.75">
      <c r="AE1670" s="67"/>
    </row>
    <row r="1671" spans="31:31" ht="15.75">
      <c r="AE1671" s="67"/>
    </row>
    <row r="1672" spans="31:31" ht="15.75">
      <c r="AE1672" s="67"/>
    </row>
    <row r="1673" spans="31:31" ht="15.75">
      <c r="AE1673" s="67"/>
    </row>
    <row r="1674" spans="31:31" ht="15.75">
      <c r="AE1674" s="67"/>
    </row>
    <row r="1675" spans="31:31" ht="15.75">
      <c r="AE1675" s="67"/>
    </row>
    <row r="1676" spans="31:31" ht="15.75">
      <c r="AE1676" s="67"/>
    </row>
    <row r="1677" spans="31:31" ht="15.75">
      <c r="AE1677" s="67"/>
    </row>
    <row r="1678" spans="31:31" ht="15.75">
      <c r="AE1678" s="67"/>
    </row>
    <row r="1679" spans="31:31" ht="15.75">
      <c r="AE1679" s="67"/>
    </row>
    <row r="1680" spans="31:31" ht="15.75">
      <c r="AE1680" s="67"/>
    </row>
    <row r="1681" spans="31:31" ht="15.75">
      <c r="AE1681" s="67"/>
    </row>
    <row r="1682" spans="31:31" ht="15.75">
      <c r="AE1682" s="67"/>
    </row>
    <row r="1683" spans="31:31" ht="15.75">
      <c r="AE1683" s="67"/>
    </row>
    <row r="1684" spans="31:31" ht="15.75">
      <c r="AE1684" s="67"/>
    </row>
    <row r="1685" spans="31:31" ht="15.75">
      <c r="AE1685" s="67"/>
    </row>
    <row r="1686" spans="31:31" ht="15.75">
      <c r="AE1686" s="67"/>
    </row>
    <row r="1687" spans="31:31" ht="15.75">
      <c r="AE1687" s="67"/>
    </row>
    <row r="1688" spans="31:31" ht="15.75">
      <c r="AE1688" s="67"/>
    </row>
    <row r="1689" spans="31:31" ht="15.75">
      <c r="AE1689" s="67"/>
    </row>
    <row r="1690" spans="31:31" ht="15.75">
      <c r="AE1690" s="67"/>
    </row>
    <row r="1691" spans="31:31" ht="15.75">
      <c r="AE1691" s="67"/>
    </row>
    <row r="1692" spans="31:31" ht="15.75">
      <c r="AE1692" s="67"/>
    </row>
    <row r="1693" spans="31:31" ht="15.75">
      <c r="AE1693" s="67"/>
    </row>
    <row r="1694" spans="31:31" ht="15.75">
      <c r="AE1694" s="67"/>
    </row>
    <row r="1695" spans="31:31" ht="15.75">
      <c r="AE1695" s="67"/>
    </row>
    <row r="1696" spans="31:31" ht="15.75">
      <c r="AE1696" s="67"/>
    </row>
    <row r="1697" spans="31:31" ht="15.75">
      <c r="AE1697" s="67"/>
    </row>
    <row r="1698" spans="31:31" ht="15.75">
      <c r="AE1698" s="67"/>
    </row>
    <row r="1699" spans="31:31" ht="15.75">
      <c r="AE1699" s="67"/>
    </row>
    <row r="1700" spans="31:31" ht="15.75">
      <c r="AE1700" s="67"/>
    </row>
    <row r="1701" spans="31:31" ht="15.75">
      <c r="AE1701" s="67"/>
    </row>
    <row r="1702" spans="31:31" ht="15.75">
      <c r="AE1702" s="67"/>
    </row>
    <row r="1703" spans="31:31" ht="15.75">
      <c r="AE1703" s="67"/>
    </row>
    <row r="1704" spans="31:31" ht="15.75">
      <c r="AE1704" s="67"/>
    </row>
    <row r="1705" spans="31:31" ht="15.75">
      <c r="AE1705" s="67"/>
    </row>
    <row r="1706" spans="31:31" ht="15.75">
      <c r="AE1706" s="67"/>
    </row>
    <row r="1707" spans="31:31" ht="15.75">
      <c r="AE1707" s="67"/>
    </row>
    <row r="1708" spans="31:31" ht="15.75">
      <c r="AE1708" s="67"/>
    </row>
    <row r="1709" spans="31:31" ht="15.75">
      <c r="AE1709" s="67"/>
    </row>
    <row r="1710" spans="31:31" ht="15.75">
      <c r="AE1710" s="67"/>
    </row>
    <row r="1711" spans="31:31" ht="15.75">
      <c r="AE1711" s="67"/>
    </row>
    <row r="1712" spans="31:31" ht="15.75">
      <c r="AE1712" s="67"/>
    </row>
    <row r="1713" spans="31:31" ht="15.75">
      <c r="AE1713" s="67"/>
    </row>
    <row r="1714" spans="31:31" ht="15.75">
      <c r="AE1714" s="67"/>
    </row>
    <row r="1715" spans="31:31" ht="15.75">
      <c r="AE1715" s="67"/>
    </row>
    <row r="1716" spans="31:31" ht="15.75">
      <c r="AE1716" s="67"/>
    </row>
    <row r="1717" spans="31:31" ht="15.75">
      <c r="AE1717" s="67"/>
    </row>
    <row r="1718" spans="31:31" ht="15.75">
      <c r="AE1718" s="67"/>
    </row>
    <row r="1719" spans="31:31" ht="15.75">
      <c r="AE1719" s="67"/>
    </row>
    <row r="1720" spans="31:31" ht="15.75">
      <c r="AE1720" s="67"/>
    </row>
    <row r="1721" spans="31:31" ht="15.75">
      <c r="AE1721" s="67"/>
    </row>
    <row r="1722" spans="31:31" ht="15.75">
      <c r="AE1722" s="67"/>
    </row>
    <row r="1723" spans="31:31" ht="15.75">
      <c r="AE1723" s="67"/>
    </row>
    <row r="1724" spans="31:31" ht="15.75">
      <c r="AE1724" s="67"/>
    </row>
    <row r="1725" spans="31:31" ht="15.75">
      <c r="AE1725" s="67"/>
    </row>
    <row r="1726" spans="31:31" ht="15.75">
      <c r="AE1726" s="67"/>
    </row>
    <row r="1727" spans="31:31" ht="15.75">
      <c r="AE1727" s="67"/>
    </row>
    <row r="1728" spans="31:31" ht="15.75">
      <c r="AE1728" s="67"/>
    </row>
    <row r="1729" spans="31:31" ht="15.75">
      <c r="AE1729" s="67"/>
    </row>
    <row r="1730" spans="31:31" ht="15.75">
      <c r="AE1730" s="67"/>
    </row>
    <row r="1731" spans="31:31" ht="15.75">
      <c r="AE1731" s="67"/>
    </row>
    <row r="1732" spans="31:31" ht="15.75">
      <c r="AE1732" s="67"/>
    </row>
    <row r="1733" spans="31:31" ht="15.75">
      <c r="AE1733" s="67"/>
    </row>
    <row r="1734" spans="31:31" ht="15.75">
      <c r="AE1734" s="67"/>
    </row>
    <row r="1735" spans="31:31" ht="15.75">
      <c r="AE1735" s="67"/>
    </row>
    <row r="1736" spans="31:31" ht="15.75">
      <c r="AE1736" s="67"/>
    </row>
    <row r="1737" spans="31:31" ht="15.75">
      <c r="AE1737" s="67"/>
    </row>
    <row r="1738" spans="31:31" ht="15.75">
      <c r="AE1738" s="67"/>
    </row>
    <row r="1739" spans="31:31" ht="15.75">
      <c r="AE1739" s="67"/>
    </row>
    <row r="1740" spans="31:31" ht="15.75">
      <c r="AE1740" s="67"/>
    </row>
    <row r="1741" spans="31:31" ht="15.75">
      <c r="AE1741" s="67"/>
    </row>
    <row r="1742" spans="31:31" ht="15.75">
      <c r="AE1742" s="67"/>
    </row>
    <row r="1743" spans="31:31" ht="15.75">
      <c r="AE1743" s="67"/>
    </row>
    <row r="1744" spans="31:31" ht="15.75">
      <c r="AE1744" s="67"/>
    </row>
    <row r="1745" spans="31:31" ht="15.75">
      <c r="AE1745" s="67"/>
    </row>
    <row r="1746" spans="31:31" ht="15.75">
      <c r="AE1746" s="67"/>
    </row>
    <row r="1747" spans="31:31" ht="15.75">
      <c r="AE1747" s="67"/>
    </row>
    <row r="1748" spans="31:31" ht="15.75">
      <c r="AE1748" s="67"/>
    </row>
    <row r="1749" spans="31:31" ht="15.75">
      <c r="AE1749" s="67"/>
    </row>
    <row r="1750" spans="31:31" ht="15.75">
      <c r="AE1750" s="67"/>
    </row>
    <row r="1751" spans="31:31" ht="15.75">
      <c r="AE1751" s="67"/>
    </row>
    <row r="1752" spans="31:31" ht="15.75">
      <c r="AE1752" s="67"/>
    </row>
    <row r="1753" spans="31:31" ht="15.75">
      <c r="AE1753" s="67"/>
    </row>
    <row r="1754" spans="31:31" ht="15.75">
      <c r="AE1754" s="67"/>
    </row>
    <row r="1755" spans="31:31" ht="15.75">
      <c r="AE1755" s="67"/>
    </row>
    <row r="1756" spans="31:31" ht="15.75">
      <c r="AE1756" s="67"/>
    </row>
    <row r="1757" spans="31:31" ht="15.75">
      <c r="AE1757" s="67"/>
    </row>
    <row r="1758" spans="31:31" ht="15.75">
      <c r="AE1758" s="67"/>
    </row>
    <row r="1759" spans="31:31" ht="15.75">
      <c r="AE1759" s="67"/>
    </row>
    <row r="1760" spans="31:31" ht="15.75">
      <c r="AE1760" s="67"/>
    </row>
    <row r="1761" spans="31:31" ht="15.75">
      <c r="AE1761" s="67"/>
    </row>
    <row r="1762" spans="31:31" ht="15.75">
      <c r="AE1762" s="67"/>
    </row>
    <row r="1763" spans="31:31" ht="15.75">
      <c r="AE1763" s="67"/>
    </row>
    <row r="1764" spans="31:31" ht="15.75">
      <c r="AE1764" s="67"/>
    </row>
    <row r="1765" spans="31:31" ht="15.75">
      <c r="AE1765" s="67"/>
    </row>
    <row r="1766" spans="31:31" ht="15.75">
      <c r="AE1766" s="67"/>
    </row>
    <row r="1767" spans="31:31" ht="15.75">
      <c r="AE1767" s="67"/>
    </row>
    <row r="1768" spans="31:31" ht="15.75">
      <c r="AE1768" s="67"/>
    </row>
    <row r="1769" spans="31:31" ht="15.75">
      <c r="AE1769" s="67"/>
    </row>
    <row r="1770" spans="31:31" ht="15.75">
      <c r="AE1770" s="67"/>
    </row>
    <row r="1771" spans="31:31" ht="15.75">
      <c r="AE1771" s="67"/>
    </row>
    <row r="1772" spans="31:31" ht="15.75">
      <c r="AE1772" s="67"/>
    </row>
    <row r="1773" spans="31:31" ht="15.75">
      <c r="AE1773" s="67"/>
    </row>
    <row r="1774" spans="31:31" ht="15.75">
      <c r="AE1774" s="67"/>
    </row>
    <row r="1775" spans="31:31" ht="15.75">
      <c r="AE1775" s="67"/>
    </row>
    <row r="1776" spans="31:31" ht="15.75">
      <c r="AE1776" s="67"/>
    </row>
    <row r="1777" spans="31:31" ht="15.75">
      <c r="AE1777" s="67"/>
    </row>
    <row r="1778" spans="31:31" ht="15.75">
      <c r="AE1778" s="67"/>
    </row>
    <row r="1779" spans="31:31" ht="15.75">
      <c r="AE1779" s="67"/>
    </row>
    <row r="1780" spans="31:31" ht="15.75">
      <c r="AE1780" s="67"/>
    </row>
    <row r="1781" spans="31:31" ht="15.75">
      <c r="AE1781" s="67"/>
    </row>
    <row r="1782" spans="31:31" ht="15.75">
      <c r="AE1782" s="67"/>
    </row>
    <row r="1783" spans="31:31" ht="15.75">
      <c r="AE1783" s="67"/>
    </row>
    <row r="1784" spans="31:31" ht="15.75">
      <c r="AE1784" s="67"/>
    </row>
    <row r="1785" spans="31:31" ht="15.75">
      <c r="AE1785" s="67"/>
    </row>
    <row r="1786" spans="31:31" ht="15.75">
      <c r="AE1786" s="67"/>
    </row>
    <row r="1787" spans="31:31" ht="15.75">
      <c r="AE1787" s="67"/>
    </row>
    <row r="1788" spans="31:31" ht="15.75">
      <c r="AE1788" s="67"/>
    </row>
    <row r="1789" spans="31:31" ht="15.75">
      <c r="AE1789" s="67"/>
    </row>
    <row r="1790" spans="31:31" ht="15.75">
      <c r="AE1790" s="67"/>
    </row>
    <row r="1791" spans="31:31" ht="15.75">
      <c r="AE1791" s="67"/>
    </row>
    <row r="1792" spans="31:31" ht="15.75">
      <c r="AE1792" s="67"/>
    </row>
    <row r="1793" spans="31:31" ht="15.75">
      <c r="AE1793" s="67"/>
    </row>
    <row r="1794" spans="31:31" ht="15.75">
      <c r="AE1794" s="67"/>
    </row>
    <row r="1795" spans="31:31" ht="15.75">
      <c r="AE1795" s="67"/>
    </row>
    <row r="1796" spans="31:31" ht="15.75">
      <c r="AE1796" s="67"/>
    </row>
    <row r="1797" spans="31:31" ht="15.75">
      <c r="AE1797" s="67"/>
    </row>
    <row r="1798" spans="31:31" ht="15.75">
      <c r="AE1798" s="67"/>
    </row>
    <row r="1799" spans="31:31" ht="15.75">
      <c r="AE1799" s="67"/>
    </row>
    <row r="1800" spans="31:31" ht="15.75">
      <c r="AE1800" s="67"/>
    </row>
    <row r="1801" spans="31:31" ht="15.75">
      <c r="AE1801" s="67"/>
    </row>
    <row r="1802" spans="31:31" ht="15.75">
      <c r="AE1802" s="67"/>
    </row>
    <row r="1803" spans="31:31" ht="15.75">
      <c r="AE1803" s="67"/>
    </row>
    <row r="1804" spans="31:31" ht="15.75">
      <c r="AE1804" s="67"/>
    </row>
    <row r="1805" spans="31:31" ht="15.75">
      <c r="AE1805" s="67"/>
    </row>
    <row r="1806" spans="31:31" ht="15.75">
      <c r="AE1806" s="67"/>
    </row>
    <row r="1807" spans="31:31" ht="15.75">
      <c r="AE1807" s="67"/>
    </row>
    <row r="1808" spans="31:31" ht="15.75">
      <c r="AE1808" s="67"/>
    </row>
    <row r="1809" spans="31:31" ht="15.75">
      <c r="AE1809" s="67"/>
    </row>
    <row r="1810" spans="31:31" ht="15.75">
      <c r="AE1810" s="67"/>
    </row>
    <row r="1811" spans="31:31" ht="15.75">
      <c r="AE1811" s="67"/>
    </row>
    <row r="1812" spans="31:31" ht="15.75">
      <c r="AE1812" s="67"/>
    </row>
    <row r="1813" spans="31:31" ht="15.75">
      <c r="AE1813" s="67"/>
    </row>
    <row r="1814" spans="31:31" ht="15.75">
      <c r="AE1814" s="67"/>
    </row>
    <row r="1815" spans="31:31" ht="15.75">
      <c r="AE1815" s="67"/>
    </row>
    <row r="1816" spans="31:31" ht="15.75">
      <c r="AE1816" s="67"/>
    </row>
    <row r="1817" spans="31:31" ht="15.75">
      <c r="AE1817" s="67"/>
    </row>
    <row r="1818" spans="31:31" ht="15.75">
      <c r="AE1818" s="67"/>
    </row>
    <row r="1819" spans="31:31" ht="15.75">
      <c r="AE1819" s="67"/>
    </row>
    <row r="1820" spans="31:31" ht="15.75">
      <c r="AE1820" s="67"/>
    </row>
    <row r="1821" spans="31:31" ht="15.75">
      <c r="AE1821" s="67"/>
    </row>
    <row r="1822" spans="31:31" ht="15.75">
      <c r="AE1822" s="67"/>
    </row>
    <row r="1823" spans="31:31" ht="15.75">
      <c r="AE1823" s="67"/>
    </row>
    <row r="1824" spans="31:31" ht="15.75">
      <c r="AE1824" s="67"/>
    </row>
    <row r="1825" spans="31:31" ht="15.75">
      <c r="AE1825" s="67"/>
    </row>
    <row r="1826" spans="31:31" ht="15.75">
      <c r="AE1826" s="67"/>
    </row>
    <row r="1827" spans="31:31" ht="15.75">
      <c r="AE1827" s="67"/>
    </row>
    <row r="1828" spans="31:31" ht="15.75">
      <c r="AE1828" s="67"/>
    </row>
    <row r="1829" spans="31:31" ht="15.75">
      <c r="AE1829" s="67"/>
    </row>
    <row r="1830" spans="31:31" ht="15.75">
      <c r="AE1830" s="67"/>
    </row>
    <row r="1831" spans="31:31" ht="15.75">
      <c r="AE1831" s="67"/>
    </row>
    <row r="1832" spans="31:31" ht="15.75">
      <c r="AE1832" s="67"/>
    </row>
    <row r="1833" spans="31:31" ht="15.75">
      <c r="AE1833" s="67"/>
    </row>
    <row r="1834" spans="31:31" ht="15.75">
      <c r="AE1834" s="67"/>
    </row>
    <row r="1835" spans="31:31" ht="15.75">
      <c r="AE1835" s="67"/>
    </row>
    <row r="1836" spans="31:31" ht="15.75">
      <c r="AE1836" s="67"/>
    </row>
    <row r="1837" spans="31:31" ht="15.75">
      <c r="AE1837" s="67"/>
    </row>
    <row r="1838" spans="31:31" ht="15.75">
      <c r="AE1838" s="67"/>
    </row>
    <row r="1839" spans="31:31" ht="15.75">
      <c r="AE1839" s="67"/>
    </row>
    <row r="1840" spans="31:31" ht="15.75">
      <c r="AE1840" s="67"/>
    </row>
    <row r="1841" spans="31:31" ht="15.75">
      <c r="AE1841" s="67"/>
    </row>
    <row r="1842" spans="31:31" ht="15.75">
      <c r="AE1842" s="67"/>
    </row>
    <row r="1843" spans="31:31" ht="15.75">
      <c r="AE1843" s="67"/>
    </row>
    <row r="1844" spans="31:31" ht="15.75">
      <c r="AE1844" s="67"/>
    </row>
    <row r="1845" spans="31:31" ht="15.75">
      <c r="AE1845" s="67"/>
    </row>
    <row r="1846" spans="31:31" ht="15.75">
      <c r="AE1846" s="67"/>
    </row>
    <row r="1847" spans="31:31" ht="15.75">
      <c r="AE1847" s="67"/>
    </row>
    <row r="1848" spans="31:31" ht="15.75">
      <c r="AE1848" s="67"/>
    </row>
    <row r="1849" spans="31:31" ht="15.75">
      <c r="AE1849" s="67"/>
    </row>
    <row r="1850" spans="31:31" ht="15.75">
      <c r="AE1850" s="67"/>
    </row>
    <row r="1851" spans="31:31" ht="15.75">
      <c r="AE1851" s="67"/>
    </row>
    <row r="1852" spans="31:31" ht="15.75">
      <c r="AE1852" s="67"/>
    </row>
    <row r="1853" spans="31:31" ht="15.75">
      <c r="AE1853" s="67"/>
    </row>
    <row r="1854" spans="31:31" ht="15.75">
      <c r="AE1854" s="67"/>
    </row>
    <row r="1855" spans="31:31" ht="15.75">
      <c r="AE1855" s="67"/>
    </row>
    <row r="1856" spans="31:31" ht="15.75">
      <c r="AE1856" s="67"/>
    </row>
    <row r="1857" spans="31:31" ht="15.75">
      <c r="AE1857" s="67"/>
    </row>
    <row r="1858" spans="31:31" ht="15.75">
      <c r="AE1858" s="67"/>
    </row>
    <row r="1859" spans="31:31" ht="15.75">
      <c r="AE1859" s="67"/>
    </row>
    <row r="1860" spans="31:31" ht="15.75">
      <c r="AE1860" s="67"/>
    </row>
    <row r="1861" spans="31:31" ht="15.75">
      <c r="AE1861" s="67"/>
    </row>
    <row r="1862" spans="31:31" ht="15.75">
      <c r="AE1862" s="67"/>
    </row>
    <row r="1863" spans="31:31" ht="15.75">
      <c r="AE1863" s="67"/>
    </row>
    <row r="1864" spans="31:31" ht="15.75">
      <c r="AE1864" s="67"/>
    </row>
    <row r="1865" spans="31:31" ht="15.75">
      <c r="AE1865" s="67"/>
    </row>
    <row r="1866" spans="31:31" ht="15.75">
      <c r="AE1866" s="67"/>
    </row>
    <row r="1867" spans="31:31" ht="15.75">
      <c r="AE1867" s="67"/>
    </row>
    <row r="1868" spans="31:31" ht="15.75">
      <c r="AE1868" s="67"/>
    </row>
    <row r="1869" spans="31:31" ht="15.75">
      <c r="AE1869" s="67"/>
    </row>
    <row r="1870" spans="31:31" ht="15.75">
      <c r="AE1870" s="67"/>
    </row>
    <row r="1871" spans="31:31" ht="15.75">
      <c r="AE1871" s="67"/>
    </row>
    <row r="1872" spans="31:31" ht="15.75">
      <c r="AE1872" s="67"/>
    </row>
    <row r="1873" spans="31:31" ht="15.75">
      <c r="AE1873" s="67"/>
    </row>
    <row r="1874" spans="31:31" ht="15.75">
      <c r="AE1874" s="67"/>
    </row>
    <row r="1875" spans="31:31" ht="15.75">
      <c r="AE1875" s="67"/>
    </row>
    <row r="1876" spans="31:31" ht="15.75">
      <c r="AE1876" s="67"/>
    </row>
    <row r="1877" spans="31:31" ht="15.75">
      <c r="AE1877" s="67"/>
    </row>
    <row r="1878" spans="31:31" ht="15.75">
      <c r="AE1878" s="67"/>
    </row>
    <row r="1879" spans="31:31" ht="15.75">
      <c r="AE1879" s="67"/>
    </row>
    <row r="1880" spans="31:31" ht="15.75">
      <c r="AE1880" s="67"/>
    </row>
    <row r="1881" spans="31:31" ht="15.75">
      <c r="AE1881" s="67"/>
    </row>
    <row r="1882" spans="31:31" ht="15.75">
      <c r="AE1882" s="67"/>
    </row>
    <row r="1883" spans="31:31" ht="15.75">
      <c r="AE1883" s="67"/>
    </row>
    <row r="1884" spans="31:31" ht="15.75">
      <c r="AE1884" s="67"/>
    </row>
    <row r="1885" spans="31:31" ht="15.75">
      <c r="AE1885" s="67"/>
    </row>
    <row r="1886" spans="31:31" ht="15.75">
      <c r="AE1886" s="67"/>
    </row>
    <row r="1887" spans="31:31" ht="15.75">
      <c r="AE1887" s="67"/>
    </row>
    <row r="1888" spans="31:31" ht="15.75">
      <c r="AE1888" s="67"/>
    </row>
    <row r="1889" spans="31:31" ht="15.75">
      <c r="AE1889" s="67"/>
    </row>
    <row r="1890" spans="31:31" ht="15.75">
      <c r="AE1890" s="67"/>
    </row>
    <row r="1891" spans="31:31" ht="15.75">
      <c r="AE1891" s="67"/>
    </row>
    <row r="1892" spans="31:31" ht="15.75">
      <c r="AE1892" s="67"/>
    </row>
    <row r="1893" spans="31:31" ht="15.75">
      <c r="AE1893" s="67"/>
    </row>
    <row r="1894" spans="31:31" ht="15.75">
      <c r="AE1894" s="67"/>
    </row>
    <row r="1895" spans="31:31" ht="15.75">
      <c r="AE1895" s="67"/>
    </row>
    <row r="1896" spans="31:31" ht="15.75">
      <c r="AE1896" s="67"/>
    </row>
    <row r="1897" spans="31:31" ht="15.75">
      <c r="AE1897" s="67"/>
    </row>
    <row r="1898" spans="31:31" ht="15.75">
      <c r="AE1898" s="67"/>
    </row>
    <row r="1899" spans="31:31" ht="15.75">
      <c r="AE1899" s="67"/>
    </row>
    <row r="1900" spans="31:31" ht="15.75">
      <c r="AE1900" s="67"/>
    </row>
    <row r="1901" spans="31:31" ht="15.75">
      <c r="AE1901" s="67"/>
    </row>
    <row r="1902" spans="31:31" ht="15.75">
      <c r="AE1902" s="67"/>
    </row>
    <row r="1903" spans="31:31" ht="15.75">
      <c r="AE1903" s="67"/>
    </row>
    <row r="1904" spans="31:31" ht="15.75">
      <c r="AE1904" s="67"/>
    </row>
    <row r="1905" spans="31:31" ht="15.75">
      <c r="AE1905" s="67"/>
    </row>
    <row r="1906" spans="31:31" ht="15.75">
      <c r="AE1906" s="67"/>
    </row>
    <row r="1907" spans="31:31" ht="15.75">
      <c r="AE1907" s="67"/>
    </row>
    <row r="1908" spans="31:31" ht="15.75">
      <c r="AE1908" s="67"/>
    </row>
    <row r="1909" spans="31:31" ht="15.75">
      <c r="AE1909" s="67"/>
    </row>
    <row r="1910" spans="31:31" ht="15.75">
      <c r="AE1910" s="67"/>
    </row>
    <row r="1911" spans="31:31" ht="15.75">
      <c r="AE1911" s="67"/>
    </row>
    <row r="1912" spans="31:31" ht="15.75">
      <c r="AE1912" s="67"/>
    </row>
    <row r="1913" spans="31:31" ht="15.75">
      <c r="AE1913" s="67"/>
    </row>
    <row r="1914" spans="31:31" ht="15.75">
      <c r="AE1914" s="67"/>
    </row>
    <row r="1915" spans="31:31" ht="15.75">
      <c r="AE1915" s="67"/>
    </row>
    <row r="1916" spans="31:31" ht="15.75">
      <c r="AE1916" s="67"/>
    </row>
    <row r="1917" spans="31:31" ht="15.75">
      <c r="AE1917" s="67"/>
    </row>
    <row r="1918" spans="31:31" ht="15.75">
      <c r="AE1918" s="67"/>
    </row>
    <row r="1919" spans="31:31" ht="15.75">
      <c r="AE1919" s="67"/>
    </row>
    <row r="1920" spans="31:31" ht="15.75">
      <c r="AE1920" s="67"/>
    </row>
    <row r="1921" spans="31:31" ht="15.75">
      <c r="AE1921" s="67"/>
    </row>
    <row r="1922" spans="31:31" ht="15.75">
      <c r="AE1922" s="67"/>
    </row>
    <row r="1923" spans="31:31" ht="15.75">
      <c r="AE1923" s="67"/>
    </row>
    <row r="1924" spans="31:31" ht="15.75">
      <c r="AE1924" s="67"/>
    </row>
    <row r="1925" spans="31:31" ht="15.75">
      <c r="AE1925" s="67"/>
    </row>
    <row r="1926" spans="31:31" ht="15.75">
      <c r="AE1926" s="67"/>
    </row>
    <row r="1927" spans="31:31" ht="15.75">
      <c r="AE1927" s="67"/>
    </row>
    <row r="1928" spans="31:31" ht="15.75">
      <c r="AE1928" s="67"/>
    </row>
    <row r="1929" spans="31:31" ht="15.75">
      <c r="AE1929" s="67"/>
    </row>
    <row r="1930" spans="31:31" ht="15.75">
      <c r="AE1930" s="67"/>
    </row>
    <row r="1931" spans="31:31" ht="15.75">
      <c r="AE1931" s="67"/>
    </row>
    <row r="1932" spans="31:31" ht="15.75">
      <c r="AE1932" s="67"/>
    </row>
    <row r="1933" spans="31:31" ht="15.75">
      <c r="AE1933" s="67"/>
    </row>
    <row r="1934" spans="31:31" ht="15.75">
      <c r="AE1934" s="67"/>
    </row>
    <row r="1935" spans="31:31" ht="15.75">
      <c r="AE1935" s="67"/>
    </row>
    <row r="1936" spans="31:31" ht="15.75">
      <c r="AE1936" s="67"/>
    </row>
    <row r="1937" spans="31:31" ht="15.75">
      <c r="AE1937" s="67"/>
    </row>
    <row r="1938" spans="31:31" ht="15.75">
      <c r="AE1938" s="67"/>
    </row>
    <row r="1939" spans="31:31" ht="15.75">
      <c r="AE1939" s="67"/>
    </row>
    <row r="1940" spans="31:31" ht="15.75">
      <c r="AE1940" s="67"/>
    </row>
    <row r="1941" spans="31:31" ht="15.75">
      <c r="AE1941" s="67"/>
    </row>
    <row r="1942" spans="31:31" ht="15.75">
      <c r="AE1942" s="67"/>
    </row>
    <row r="1943" spans="31:31" ht="15.75">
      <c r="AE1943" s="67"/>
    </row>
    <row r="1944" spans="31:31" ht="15.75">
      <c r="AE1944" s="67"/>
    </row>
    <row r="1945" spans="31:31" ht="15.75">
      <c r="AE1945" s="67"/>
    </row>
    <row r="1946" spans="31:31" ht="15.75">
      <c r="AE1946" s="67"/>
    </row>
    <row r="1947" spans="31:31" ht="15.75">
      <c r="AE1947" s="67"/>
    </row>
    <row r="1948" spans="31:31" ht="15.75">
      <c r="AE1948" s="67"/>
    </row>
    <row r="1949" spans="31:31" ht="15.75">
      <c r="AE1949" s="67"/>
    </row>
    <row r="1950" spans="31:31" ht="15.75">
      <c r="AE1950" s="67"/>
    </row>
    <row r="1951" spans="31:31" ht="15.75">
      <c r="AE1951" s="67"/>
    </row>
    <row r="1952" spans="31:31" ht="15.75">
      <c r="AE1952" s="67"/>
    </row>
    <row r="1953" spans="31:31" ht="15.75">
      <c r="AE1953" s="67"/>
    </row>
    <row r="1954" spans="31:31" ht="15.75">
      <c r="AE1954" s="67"/>
    </row>
    <row r="1955" spans="31:31" ht="15.75">
      <c r="AE1955" s="67"/>
    </row>
    <row r="1956" spans="31:31" ht="15.75">
      <c r="AE1956" s="67"/>
    </row>
    <row r="1957" spans="31:31" ht="15.75">
      <c r="AE1957" s="67"/>
    </row>
    <row r="1958" spans="31:31" ht="15.75">
      <c r="AE1958" s="67"/>
    </row>
    <row r="1959" spans="31:31" ht="15.75">
      <c r="AE1959" s="67"/>
    </row>
    <row r="1960" spans="31:31" ht="15.75">
      <c r="AE1960" s="67"/>
    </row>
    <row r="1961" spans="31:31" ht="15.75">
      <c r="AE1961" s="67"/>
    </row>
    <row r="1962" spans="31:31" ht="15.75">
      <c r="AE1962" s="67"/>
    </row>
    <row r="1963" spans="31:31" ht="15.75">
      <c r="AE1963" s="67"/>
    </row>
    <row r="1964" spans="31:31" ht="15.75">
      <c r="AE1964" s="67"/>
    </row>
    <row r="1965" spans="31:31" ht="15.75">
      <c r="AE1965" s="67"/>
    </row>
    <row r="1966" spans="31:31" ht="15.75">
      <c r="AE1966" s="67"/>
    </row>
    <row r="1967" spans="31:31" ht="15.75">
      <c r="AE1967" s="67"/>
    </row>
    <row r="1968" spans="31:31" ht="15.75">
      <c r="AE1968" s="67"/>
    </row>
    <row r="1969" spans="31:31" ht="15.75">
      <c r="AE1969" s="67"/>
    </row>
    <row r="1970" spans="31:31" ht="15.75">
      <c r="AE1970" s="67"/>
    </row>
    <row r="1971" spans="31:31" ht="15.75">
      <c r="AE1971" s="67"/>
    </row>
    <row r="1972" spans="31:31" ht="15.75">
      <c r="AE1972" s="67"/>
    </row>
    <row r="1973" spans="31:31" ht="15.75">
      <c r="AE1973" s="67"/>
    </row>
    <row r="1974" spans="31:31" ht="15.75">
      <c r="AE1974" s="67"/>
    </row>
    <row r="1975" spans="31:31" ht="15.75">
      <c r="AE1975" s="67"/>
    </row>
    <row r="1976" spans="31:31" ht="15.75">
      <c r="AE1976" s="67"/>
    </row>
    <row r="1977" spans="31:31" ht="15.75">
      <c r="AE1977" s="67"/>
    </row>
    <row r="1978" spans="31:31" ht="15.75">
      <c r="AE1978" s="67"/>
    </row>
    <row r="1979" spans="31:31" ht="15.75">
      <c r="AE1979" s="67"/>
    </row>
    <row r="1980" spans="31:31" ht="15.75">
      <c r="AE1980" s="67"/>
    </row>
    <row r="1981" spans="31:31" ht="15.75">
      <c r="AE1981" s="67"/>
    </row>
    <row r="1982" spans="31:31" ht="15.75">
      <c r="AE1982" s="67"/>
    </row>
    <row r="1983" spans="31:31" ht="15.75">
      <c r="AE1983" s="67"/>
    </row>
    <row r="1984" spans="31:31" ht="15.75">
      <c r="AE1984" s="67"/>
    </row>
    <row r="1985" spans="31:31" ht="15.75">
      <c r="AE1985" s="67"/>
    </row>
    <row r="1986" spans="31:31" ht="15.75">
      <c r="AE1986" s="67"/>
    </row>
    <row r="1987" spans="31:31" ht="15.75">
      <c r="AE1987" s="67"/>
    </row>
    <row r="1988" spans="31:31" ht="15.75">
      <c r="AE1988" s="67"/>
    </row>
    <row r="1989" spans="31:31" ht="15.75">
      <c r="AE1989" s="67"/>
    </row>
    <row r="1990" spans="31:31" ht="15.75">
      <c r="AE1990" s="67"/>
    </row>
    <row r="1991" spans="31:31" ht="15.75">
      <c r="AE1991" s="67"/>
    </row>
    <row r="1992" spans="31:31" ht="15.75">
      <c r="AE1992" s="67"/>
    </row>
    <row r="1993" spans="31:31" ht="15.75">
      <c r="AE1993" s="67"/>
    </row>
    <row r="1994" spans="31:31" ht="15.75">
      <c r="AE1994" s="67"/>
    </row>
    <row r="1995" spans="31:31" ht="15.75">
      <c r="AE1995" s="67"/>
    </row>
    <row r="1996" spans="31:31" ht="15.75">
      <c r="AE1996" s="67"/>
    </row>
    <row r="1997" spans="31:31" ht="15.75">
      <c r="AE1997" s="67"/>
    </row>
    <row r="1998" spans="31:31" ht="15.75">
      <c r="AE1998" s="67"/>
    </row>
    <row r="1999" spans="31:31" ht="15.75">
      <c r="AE1999" s="67"/>
    </row>
    <row r="2000" spans="31:31" ht="15.75">
      <c r="AE2000" s="67"/>
    </row>
    <row r="2001" spans="31:31" ht="15.75">
      <c r="AE2001" s="67"/>
    </row>
    <row r="2002" spans="31:31" ht="15.75">
      <c r="AE2002" s="67"/>
    </row>
    <row r="2003" spans="31:31" ht="15.75">
      <c r="AE2003" s="67"/>
    </row>
    <row r="2004" spans="31:31" ht="15.75">
      <c r="AE2004" s="67"/>
    </row>
    <row r="2005" spans="31:31" ht="15.75">
      <c r="AE2005" s="67"/>
    </row>
    <row r="2006" spans="31:31" ht="15.75">
      <c r="AE2006" s="67"/>
    </row>
    <row r="2007" spans="31:31" ht="15.75">
      <c r="AE2007" s="67"/>
    </row>
    <row r="2008" spans="31:31" ht="15.75">
      <c r="AE2008" s="67"/>
    </row>
    <row r="2009" spans="31:31" ht="15.75">
      <c r="AE2009" s="67"/>
    </row>
    <row r="2010" spans="31:31" ht="15.75">
      <c r="AE2010" s="67"/>
    </row>
    <row r="2011" spans="31:31" ht="15.75">
      <c r="AE2011" s="67"/>
    </row>
    <row r="2012" spans="31:31" ht="15.75">
      <c r="AE2012" s="67"/>
    </row>
    <row r="2013" spans="31:31" ht="15.75">
      <c r="AE2013" s="67"/>
    </row>
    <row r="2014" spans="31:31" ht="15.75">
      <c r="AE2014" s="67"/>
    </row>
    <row r="2015" spans="31:31" ht="15.75">
      <c r="AE2015" s="67"/>
    </row>
    <row r="2016" spans="31:31" ht="15.75">
      <c r="AE2016" s="67"/>
    </row>
    <row r="2017" spans="31:31" ht="15.75">
      <c r="AE2017" s="67"/>
    </row>
    <row r="2018" spans="31:31" ht="15.75">
      <c r="AE2018" s="67"/>
    </row>
    <row r="2019" spans="31:31" ht="15.75">
      <c r="AE2019" s="67"/>
    </row>
    <row r="2020" spans="31:31" ht="15.75">
      <c r="AE2020" s="67"/>
    </row>
    <row r="2021" spans="31:31" ht="15.75">
      <c r="AE2021" s="67"/>
    </row>
    <row r="2022" spans="31:31" ht="15.75">
      <c r="AE2022" s="67"/>
    </row>
    <row r="2023" spans="31:31" ht="15.75">
      <c r="AE2023" s="67"/>
    </row>
    <row r="2024" spans="31:31" ht="15.75">
      <c r="AE2024" s="67"/>
    </row>
    <row r="2025" spans="31:31" ht="15.75">
      <c r="AE2025" s="67"/>
    </row>
    <row r="2026" spans="31:31" ht="15.75">
      <c r="AE2026" s="67"/>
    </row>
    <row r="2027" spans="31:31" ht="15.75">
      <c r="AE2027" s="67"/>
    </row>
    <row r="2028" spans="31:31" ht="15.75">
      <c r="AE2028" s="67"/>
    </row>
    <row r="2029" spans="31:31" ht="15.75">
      <c r="AE2029" s="67"/>
    </row>
    <row r="2030" spans="31:31" ht="15.75">
      <c r="AE2030" s="67"/>
    </row>
    <row r="2031" spans="31:31" ht="15.75">
      <c r="AE2031" s="67"/>
    </row>
    <row r="2032" spans="31:31" ht="15.75">
      <c r="AE2032" s="67"/>
    </row>
    <row r="2033" spans="31:31" ht="15.75">
      <c r="AE2033" s="67"/>
    </row>
    <row r="2034" spans="31:31" ht="15.75">
      <c r="AE2034" s="67"/>
    </row>
    <row r="2035" spans="31:31" ht="15.75">
      <c r="AE2035" s="67"/>
    </row>
    <row r="2036" spans="31:31" ht="15.75">
      <c r="AE2036" s="67"/>
    </row>
    <row r="2037" spans="31:31" ht="15.75">
      <c r="AE2037" s="67"/>
    </row>
    <row r="2038" spans="31:31" ht="15.75">
      <c r="AE2038" s="67"/>
    </row>
    <row r="2039" spans="31:31" ht="15.75">
      <c r="AE2039" s="67"/>
    </row>
    <row r="2040" spans="31:31" ht="15.75">
      <c r="AE2040" s="67"/>
    </row>
    <row r="2041" spans="31:31" ht="15.75">
      <c r="AE2041" s="67"/>
    </row>
    <row r="2042" spans="31:31" ht="15.75">
      <c r="AE2042" s="67"/>
    </row>
    <row r="2043" spans="31:31" ht="15.75">
      <c r="AE2043" s="67"/>
    </row>
    <row r="2044" spans="31:31" ht="15.75">
      <c r="AE2044" s="67"/>
    </row>
    <row r="2045" spans="31:31" ht="15.75">
      <c r="AE2045" s="67"/>
    </row>
    <row r="2046" spans="31:31" ht="15.75">
      <c r="AE2046" s="67"/>
    </row>
    <row r="2047" spans="31:31" ht="15.75">
      <c r="AE2047" s="67"/>
    </row>
    <row r="2048" spans="31:31" ht="15.75">
      <c r="AE2048" s="67"/>
    </row>
    <row r="2049" spans="31:31" ht="15.75">
      <c r="AE2049" s="67"/>
    </row>
    <row r="2050" spans="31:31" ht="15.75">
      <c r="AE2050" s="67"/>
    </row>
    <row r="2051" spans="31:31" ht="15.75">
      <c r="AE2051" s="67"/>
    </row>
    <row r="2052" spans="31:31" ht="15.75">
      <c r="AE2052" s="67"/>
    </row>
    <row r="2053" spans="31:31" ht="15.75">
      <c r="AE2053" s="67"/>
    </row>
    <row r="2054" spans="31:31" ht="15.75">
      <c r="AE2054" s="67"/>
    </row>
    <row r="2055" spans="31:31" ht="15.75">
      <c r="AE2055" s="67"/>
    </row>
    <row r="2056" spans="31:31" ht="15.75">
      <c r="AE2056" s="67"/>
    </row>
    <row r="2057" spans="31:31" ht="15.75">
      <c r="AE2057" s="67"/>
    </row>
    <row r="2058" spans="31:31" ht="15.75">
      <c r="AE2058" s="67"/>
    </row>
    <row r="2059" spans="31:31" ht="15.75">
      <c r="AE2059" s="67"/>
    </row>
    <row r="2060" spans="31:31" ht="15.75">
      <c r="AE2060" s="67"/>
    </row>
    <row r="2061" spans="31:31" ht="15.75">
      <c r="AE2061" s="67"/>
    </row>
    <row r="2062" spans="31:31" ht="15.75">
      <c r="AE2062" s="67"/>
    </row>
    <row r="2063" spans="31:31" ht="15.75">
      <c r="AE2063" s="67"/>
    </row>
    <row r="2064" spans="31:31" ht="15.75">
      <c r="AE2064" s="67"/>
    </row>
    <row r="2065" spans="31:31" ht="15.75">
      <c r="AE2065" s="67"/>
    </row>
    <row r="2066" spans="31:31" ht="15.75">
      <c r="AE2066" s="67"/>
    </row>
    <row r="2067" spans="31:31" ht="15.75">
      <c r="AE2067" s="67"/>
    </row>
    <row r="2068" spans="31:31" ht="15.75">
      <c r="AE2068" s="67"/>
    </row>
    <row r="2069" spans="31:31" ht="15.75">
      <c r="AE2069" s="67"/>
    </row>
    <row r="2070" spans="31:31" ht="15.75">
      <c r="AE2070" s="67"/>
    </row>
    <row r="2071" spans="31:31" ht="15.75">
      <c r="AE2071" s="67"/>
    </row>
    <row r="2072" spans="31:31" ht="15.75">
      <c r="AE2072" s="67"/>
    </row>
    <row r="2073" spans="31:31" ht="15.75">
      <c r="AE2073" s="67"/>
    </row>
    <row r="2074" spans="31:31" ht="15.75">
      <c r="AE2074" s="67"/>
    </row>
    <row r="2075" spans="31:31" ht="15.75">
      <c r="AE2075" s="67"/>
    </row>
    <row r="2076" spans="31:31" ht="15.75">
      <c r="AE2076" s="67"/>
    </row>
    <row r="2077" spans="31:31" ht="15.75">
      <c r="AE2077" s="67"/>
    </row>
    <row r="2078" spans="31:31" ht="15.75">
      <c r="AE2078" s="67"/>
    </row>
    <row r="2079" spans="31:31" ht="15.75">
      <c r="AE2079" s="67"/>
    </row>
    <row r="2080" spans="31:31" ht="15.75">
      <c r="AE2080" s="67"/>
    </row>
    <row r="2081" spans="31:31" ht="15.75">
      <c r="AE2081" s="67"/>
    </row>
    <row r="2082" spans="31:31" ht="15.75">
      <c r="AE2082" s="67"/>
    </row>
    <row r="2083" spans="31:31" ht="15.75">
      <c r="AE2083" s="67"/>
    </row>
    <row r="2084" spans="31:31" ht="15.75">
      <c r="AE2084" s="67"/>
    </row>
    <row r="2085" spans="31:31" ht="15.75">
      <c r="AE2085" s="67"/>
    </row>
    <row r="2086" spans="31:31" ht="15.75">
      <c r="AE2086" s="67"/>
    </row>
    <row r="2087" spans="31:31" ht="15.75">
      <c r="AE2087" s="67"/>
    </row>
    <row r="2088" spans="31:31" ht="15.75">
      <c r="AE2088" s="67"/>
    </row>
    <row r="2089" spans="31:31" ht="15.75">
      <c r="AE2089" s="67"/>
    </row>
    <row r="2090" spans="31:31" ht="15.75">
      <c r="AE2090" s="67"/>
    </row>
    <row r="2091" spans="31:31" ht="15.75">
      <c r="AE2091" s="67"/>
    </row>
    <row r="2092" spans="31:31" ht="15.75">
      <c r="AE2092" s="67"/>
    </row>
    <row r="2093" spans="31:31" ht="15.75">
      <c r="AE2093" s="67"/>
    </row>
    <row r="2094" spans="31:31" ht="15.75">
      <c r="AE2094" s="67"/>
    </row>
    <row r="2095" spans="31:31" ht="15.75">
      <c r="AE2095" s="67"/>
    </row>
    <row r="2096" spans="31:31" ht="15.75">
      <c r="AE2096" s="67"/>
    </row>
    <row r="2097" spans="31:31" ht="15.75">
      <c r="AE2097" s="67"/>
    </row>
    <row r="2098" spans="31:31" ht="15.75">
      <c r="AE2098" s="67"/>
    </row>
    <row r="2099" spans="31:31" ht="15.75">
      <c r="AE2099" s="67"/>
    </row>
    <row r="2100" spans="31:31" ht="15.75">
      <c r="AE2100" s="67"/>
    </row>
    <row r="2101" spans="31:31" ht="15.75">
      <c r="AE2101" s="67"/>
    </row>
    <row r="2102" spans="31:31" ht="15.75">
      <c r="AE2102" s="67"/>
    </row>
    <row r="2103" spans="31:31" ht="15.75">
      <c r="AE2103" s="67"/>
    </row>
    <row r="2104" spans="31:31" ht="15.75">
      <c r="AE2104" s="67"/>
    </row>
    <row r="2105" spans="31:31" ht="15.75">
      <c r="AE2105" s="67"/>
    </row>
    <row r="2106" spans="31:31" ht="15.75">
      <c r="AE2106" s="67"/>
    </row>
    <row r="2107" spans="31:31" ht="15.75">
      <c r="AE2107" s="67"/>
    </row>
    <row r="2108" spans="31:31" ht="15.75">
      <c r="AE2108" s="67"/>
    </row>
    <row r="2109" spans="31:31" ht="15.75">
      <c r="AE2109" s="67"/>
    </row>
    <row r="2110" spans="31:31" ht="15.75">
      <c r="AE2110" s="67"/>
    </row>
    <row r="2111" spans="31:31" ht="15.75">
      <c r="AE2111" s="67"/>
    </row>
    <row r="2112" spans="31:31" ht="15.75">
      <c r="AE2112" s="67"/>
    </row>
    <row r="2113" spans="31:31" ht="15.75">
      <c r="AE2113" s="67"/>
    </row>
    <row r="2114" spans="31:31" ht="15.75">
      <c r="AE2114" s="67"/>
    </row>
    <row r="2115" spans="31:31" ht="15.75">
      <c r="AE2115" s="67"/>
    </row>
    <row r="2116" spans="31:31" ht="15.75">
      <c r="AE2116" s="67"/>
    </row>
    <row r="2117" spans="31:31" ht="15.75">
      <c r="AE2117" s="67"/>
    </row>
    <row r="2118" spans="31:31" ht="15.75">
      <c r="AE2118" s="67"/>
    </row>
    <row r="2119" spans="31:31" ht="15.75">
      <c r="AE2119" s="67"/>
    </row>
    <row r="2120" spans="31:31" ht="15.75">
      <c r="AE2120" s="67"/>
    </row>
    <row r="2121" spans="31:31" ht="15.75">
      <c r="AE2121" s="67"/>
    </row>
    <row r="2122" spans="31:31" ht="15.75">
      <c r="AE2122" s="67"/>
    </row>
    <row r="2123" spans="31:31" ht="15.75">
      <c r="AE2123" s="67"/>
    </row>
    <row r="2124" spans="31:31" ht="15.75">
      <c r="AE2124" s="67"/>
    </row>
    <row r="2125" spans="31:31" ht="15.75">
      <c r="AE2125" s="67"/>
    </row>
    <row r="2126" spans="31:31" ht="15.75">
      <c r="AE2126" s="67"/>
    </row>
    <row r="2127" spans="31:31" ht="15.75">
      <c r="AE2127" s="67"/>
    </row>
    <row r="2128" spans="31:31" ht="15.75">
      <c r="AE2128" s="67"/>
    </row>
    <row r="2129" spans="31:31" ht="15.75">
      <c r="AE2129" s="67"/>
    </row>
    <row r="2130" spans="31:31" ht="15.75">
      <c r="AE2130" s="67"/>
    </row>
    <row r="2131" spans="31:31" ht="15.75">
      <c r="AE2131" s="67"/>
    </row>
    <row r="2132" spans="31:31" ht="15.75">
      <c r="AE2132" s="67"/>
    </row>
    <row r="2133" spans="31:31" ht="15.75">
      <c r="AE2133" s="67"/>
    </row>
    <row r="2134" spans="31:31" ht="15.75">
      <c r="AE2134" s="67"/>
    </row>
    <row r="2135" spans="31:31" ht="15.75">
      <c r="AE2135" s="67"/>
    </row>
    <row r="2136" spans="31:31" ht="15.75">
      <c r="AE2136" s="67"/>
    </row>
    <row r="2137" spans="31:31" ht="15.75">
      <c r="AE2137" s="67"/>
    </row>
    <row r="2138" spans="31:31" ht="15.75">
      <c r="AE2138" s="67"/>
    </row>
    <row r="2139" spans="31:31" ht="15.75">
      <c r="AE2139" s="67"/>
    </row>
    <row r="2140" spans="31:31" ht="15.75">
      <c r="AE2140" s="67"/>
    </row>
    <row r="2141" spans="31:31" ht="15.75">
      <c r="AE2141" s="67"/>
    </row>
    <row r="2142" spans="31:31" ht="15.75">
      <c r="AE2142" s="67"/>
    </row>
    <row r="2143" spans="31:31" ht="15.75">
      <c r="AE2143" s="67"/>
    </row>
    <row r="2144" spans="31:31" ht="15.75">
      <c r="AE2144" s="67"/>
    </row>
    <row r="2145" spans="31:31" ht="15.75">
      <c r="AE2145" s="67"/>
    </row>
    <row r="2146" spans="31:31" ht="15.75">
      <c r="AE2146" s="67"/>
    </row>
    <row r="2147" spans="31:31" ht="15.75">
      <c r="AE2147" s="67"/>
    </row>
    <row r="2148" spans="31:31" ht="15.75">
      <c r="AE2148" s="67"/>
    </row>
    <row r="2149" spans="31:31" ht="15.75">
      <c r="AE2149" s="67"/>
    </row>
    <row r="2150" spans="31:31" ht="15.75">
      <c r="AE2150" s="67"/>
    </row>
    <row r="2151" spans="31:31" ht="15.75">
      <c r="AE2151" s="67"/>
    </row>
    <row r="2152" spans="31:31" ht="15.75">
      <c r="AE2152" s="67"/>
    </row>
    <row r="2153" spans="31:31" ht="15.75">
      <c r="AE2153" s="67"/>
    </row>
    <row r="2154" spans="31:31" ht="15.75">
      <c r="AE2154" s="67"/>
    </row>
    <row r="2155" spans="31:31" ht="15.75">
      <c r="AE2155" s="67"/>
    </row>
    <row r="2156" spans="31:31" ht="15.75">
      <c r="AE2156" s="67"/>
    </row>
    <row r="2157" spans="31:31" ht="15.75">
      <c r="AE2157" s="67"/>
    </row>
    <row r="2158" spans="31:31" ht="15.75">
      <c r="AE2158" s="67"/>
    </row>
    <row r="2159" spans="31:31" ht="15.75">
      <c r="AE2159" s="67"/>
    </row>
    <row r="2160" spans="31:31" ht="15.75">
      <c r="AE2160" s="67"/>
    </row>
    <row r="2161" spans="31:31" ht="15.75">
      <c r="AE2161" s="67"/>
    </row>
    <row r="2162" spans="31:31" ht="15.75">
      <c r="AE2162" s="67"/>
    </row>
    <row r="2163" spans="31:31" ht="15.75">
      <c r="AE2163" s="67"/>
    </row>
    <row r="2164" spans="31:31" ht="15.75">
      <c r="AE2164" s="67"/>
    </row>
    <row r="2165" spans="31:31" ht="15.75">
      <c r="AE2165" s="67"/>
    </row>
    <row r="2166" spans="31:31" ht="15.75">
      <c r="AE2166" s="67"/>
    </row>
    <row r="2167" spans="31:31" ht="15.75">
      <c r="AE2167" s="67"/>
    </row>
    <row r="2168" spans="31:31" ht="15.75">
      <c r="AE2168" s="67"/>
    </row>
    <row r="2169" spans="31:31" ht="15.75">
      <c r="AE2169" s="67"/>
    </row>
    <row r="2170" spans="31:31" ht="15.75">
      <c r="AE2170" s="67"/>
    </row>
    <row r="2171" spans="31:31" ht="15.75">
      <c r="AE2171" s="67"/>
    </row>
    <row r="2172" spans="31:31" ht="15.75">
      <c r="AE2172" s="67"/>
    </row>
    <row r="2173" spans="31:31" ht="15.75">
      <c r="AE2173" s="67"/>
    </row>
    <row r="2174" spans="31:31" ht="15.75">
      <c r="AE2174" s="67"/>
    </row>
    <row r="2175" spans="31:31" ht="15.75">
      <c r="AE2175" s="67"/>
    </row>
    <row r="2176" spans="31:31" ht="15.75">
      <c r="AE2176" s="67"/>
    </row>
    <row r="2177" spans="31:31" ht="15.75">
      <c r="AE2177" s="67"/>
    </row>
    <row r="2178" spans="31:31" ht="15.75">
      <c r="AE2178" s="67"/>
    </row>
    <row r="2179" spans="31:31" ht="15.75">
      <c r="AE2179" s="67"/>
    </row>
    <row r="2180" spans="31:31" ht="15.75">
      <c r="AE2180" s="67"/>
    </row>
    <row r="2181" spans="31:31" ht="15.75">
      <c r="AE2181" s="67"/>
    </row>
    <row r="2182" spans="31:31" ht="15.75">
      <c r="AE2182" s="67"/>
    </row>
    <row r="2183" spans="31:31" ht="15.75">
      <c r="AE2183" s="67"/>
    </row>
    <row r="2184" spans="31:31" ht="15.75">
      <c r="AE2184" s="67"/>
    </row>
    <row r="2185" spans="31:31" ht="15.75">
      <c r="AE2185" s="67"/>
    </row>
    <row r="2186" spans="31:31" ht="15.75">
      <c r="AE2186" s="67"/>
    </row>
    <row r="2187" spans="31:31" ht="15.75">
      <c r="AE2187" s="67"/>
    </row>
    <row r="2188" spans="31:31" ht="15.75">
      <c r="AE2188" s="67"/>
    </row>
    <row r="2189" spans="31:31" ht="15.75">
      <c r="AE2189" s="67"/>
    </row>
    <row r="2190" spans="31:31" ht="15.75">
      <c r="AE2190" s="67"/>
    </row>
    <row r="2191" spans="31:31" ht="15.75">
      <c r="AE2191" s="67"/>
    </row>
    <row r="2192" spans="31:31" ht="15.75">
      <c r="AE2192" s="67"/>
    </row>
    <row r="2193" spans="31:31" ht="15.75">
      <c r="AE2193" s="67"/>
    </row>
    <row r="2194" spans="31:31" ht="15.75">
      <c r="AE2194" s="67"/>
    </row>
    <row r="2195" spans="31:31" ht="15.75">
      <c r="AE2195" s="67"/>
    </row>
    <row r="2196" spans="31:31" ht="15.75">
      <c r="AE2196" s="67"/>
    </row>
    <row r="2197" spans="31:31" ht="15.75">
      <c r="AE2197" s="67"/>
    </row>
    <row r="2198" spans="31:31" ht="15.75">
      <c r="AE2198" s="67"/>
    </row>
    <row r="2199" spans="31:31" ht="15.75">
      <c r="AE2199" s="67"/>
    </row>
    <row r="2200" spans="31:31" ht="15.75">
      <c r="AE2200" s="67"/>
    </row>
    <row r="2201" spans="31:31" ht="15.75">
      <c r="AE2201" s="67"/>
    </row>
    <row r="2202" spans="31:31" ht="15.75">
      <c r="AE2202" s="67"/>
    </row>
    <row r="2203" spans="31:31" ht="15.75">
      <c r="AE2203" s="67"/>
    </row>
    <row r="2204" spans="31:31" ht="15.75">
      <c r="AE2204" s="67"/>
    </row>
    <row r="2205" spans="31:31" ht="15.75">
      <c r="AE2205" s="67"/>
    </row>
    <row r="2206" spans="31:31" ht="15.75">
      <c r="AE2206" s="67"/>
    </row>
    <row r="2207" spans="31:31" ht="15.75">
      <c r="AE2207" s="67"/>
    </row>
    <row r="2208" spans="31:31" ht="15.75">
      <c r="AE2208" s="67"/>
    </row>
    <row r="2209" spans="31:31" ht="15.75">
      <c r="AE2209" s="67"/>
    </row>
    <row r="2210" spans="31:31" ht="15.75">
      <c r="AE2210" s="67"/>
    </row>
    <row r="2211" spans="31:31" ht="15.75">
      <c r="AE2211" s="67"/>
    </row>
    <row r="2212" spans="31:31" ht="15.75">
      <c r="AE2212" s="67"/>
    </row>
    <row r="2213" spans="31:31" ht="15.75">
      <c r="AE2213" s="67"/>
    </row>
    <row r="2214" spans="31:31" ht="15.75">
      <c r="AE2214" s="67"/>
    </row>
    <row r="2215" spans="31:31" ht="15.75">
      <c r="AE2215" s="67"/>
    </row>
    <row r="2216" spans="31:31" ht="15.75">
      <c r="AE2216" s="67"/>
    </row>
    <row r="2217" spans="31:31" ht="15.75">
      <c r="AE2217" s="67"/>
    </row>
    <row r="2218" spans="31:31" ht="15.75">
      <c r="AE2218" s="67"/>
    </row>
    <row r="2219" spans="31:31" ht="15.75">
      <c r="AE2219" s="67"/>
    </row>
    <row r="2220" spans="31:31" ht="15.75">
      <c r="AE2220" s="67"/>
    </row>
    <row r="2221" spans="31:31" ht="15.75">
      <c r="AE2221" s="67"/>
    </row>
    <row r="2222" spans="31:31" ht="15.75">
      <c r="AE2222" s="67"/>
    </row>
    <row r="2223" spans="31:31" ht="15.75">
      <c r="AE2223" s="67"/>
    </row>
    <row r="2224" spans="31:31" ht="15.75">
      <c r="AE2224" s="67"/>
    </row>
    <row r="2225" spans="31:31" ht="15.75">
      <c r="AE2225" s="67"/>
    </row>
    <row r="2226" spans="31:31" ht="15.75">
      <c r="AE2226" s="67"/>
    </row>
    <row r="2227" spans="31:31" ht="15.75">
      <c r="AE2227" s="67"/>
    </row>
    <row r="2228" spans="31:31" ht="15.75">
      <c r="AE2228" s="67"/>
    </row>
    <row r="2229" spans="31:31" ht="15.75">
      <c r="AE2229" s="67"/>
    </row>
    <row r="2230" spans="31:31" ht="15.75">
      <c r="AE2230" s="67"/>
    </row>
    <row r="2231" spans="31:31" ht="15.75">
      <c r="AE2231" s="67"/>
    </row>
    <row r="2232" spans="31:31" ht="15.75">
      <c r="AE2232" s="67"/>
    </row>
    <row r="2233" spans="31:31" ht="15.75">
      <c r="AE2233" s="67"/>
    </row>
    <row r="2234" spans="31:31" ht="15.75">
      <c r="AE2234" s="67"/>
    </row>
    <row r="2235" spans="31:31" ht="15.75">
      <c r="AE2235" s="67"/>
    </row>
    <row r="2236" spans="31:31" ht="15.75">
      <c r="AE2236" s="67"/>
    </row>
    <row r="2237" spans="31:31" ht="15.75">
      <c r="AE2237" s="67"/>
    </row>
    <row r="2238" spans="31:31" ht="15.75">
      <c r="AE2238" s="67"/>
    </row>
    <row r="2239" spans="31:31" ht="15.75">
      <c r="AE2239" s="67"/>
    </row>
    <row r="2240" spans="31:31" ht="15.75">
      <c r="AE2240" s="67"/>
    </row>
    <row r="2241" spans="31:31" ht="15.75">
      <c r="AE2241" s="67"/>
    </row>
    <row r="2242" spans="31:31" ht="15.75">
      <c r="AE2242" s="67"/>
    </row>
    <row r="2243" spans="31:31" ht="15.75">
      <c r="AE2243" s="67"/>
    </row>
    <row r="2244" spans="31:31" ht="15.75">
      <c r="AE2244" s="67"/>
    </row>
    <row r="2245" spans="31:31" ht="15.75">
      <c r="AE2245" s="67"/>
    </row>
    <row r="2246" spans="31:31" ht="15.75">
      <c r="AE2246" s="67"/>
    </row>
    <row r="2247" spans="31:31" ht="15.75">
      <c r="AE2247" s="67"/>
    </row>
    <row r="2248" spans="31:31" ht="15.75">
      <c r="AE2248" s="67"/>
    </row>
    <row r="2249" spans="31:31" ht="15.75">
      <c r="AE2249" s="67"/>
    </row>
    <row r="2250" spans="31:31" ht="15.75">
      <c r="AE2250" s="67"/>
    </row>
    <row r="2251" spans="31:31" ht="15.75">
      <c r="AE2251" s="67"/>
    </row>
    <row r="2252" spans="31:31" ht="15.75">
      <c r="AE2252" s="67"/>
    </row>
    <row r="2253" spans="31:31" ht="15.75">
      <c r="AE2253" s="67"/>
    </row>
    <row r="2254" spans="31:31" ht="15.75">
      <c r="AE2254" s="67"/>
    </row>
    <row r="2255" spans="31:31" ht="15.75">
      <c r="AE2255" s="67"/>
    </row>
    <row r="2256" spans="31:31" ht="15.75">
      <c r="AE2256" s="67"/>
    </row>
    <row r="2257" spans="31:31" ht="15.75">
      <c r="AE2257" s="67"/>
    </row>
    <row r="2258" spans="31:31" ht="15.75">
      <c r="AE2258" s="67"/>
    </row>
    <row r="2259" spans="31:31" ht="15.75">
      <c r="AE2259" s="67"/>
    </row>
    <row r="2260" spans="31:31" ht="15.75">
      <c r="AE2260" s="67"/>
    </row>
    <row r="2261" spans="31:31" ht="15.75">
      <c r="AE2261" s="67"/>
    </row>
    <row r="2262" spans="31:31" ht="15.75">
      <c r="AE2262" s="67"/>
    </row>
    <row r="2263" spans="31:31" ht="15.75">
      <c r="AE2263" s="67"/>
    </row>
    <row r="2264" spans="31:31" ht="15.75">
      <c r="AE2264" s="67"/>
    </row>
    <row r="2265" spans="31:31" ht="15.75">
      <c r="AE2265" s="67"/>
    </row>
    <row r="2266" spans="31:31" ht="15.75">
      <c r="AE2266" s="67"/>
    </row>
    <row r="2267" spans="31:31" ht="15.75">
      <c r="AE2267" s="67"/>
    </row>
    <row r="2268" spans="31:31" ht="15.75">
      <c r="AE2268" s="67"/>
    </row>
    <row r="2269" spans="31:31" ht="15.75">
      <c r="AE2269" s="67"/>
    </row>
    <row r="2270" spans="31:31" ht="15.75">
      <c r="AE2270" s="67"/>
    </row>
    <row r="2271" spans="31:31" ht="15.75">
      <c r="AE2271" s="67"/>
    </row>
    <row r="2272" spans="31:31" ht="15.75">
      <c r="AE2272" s="67"/>
    </row>
    <row r="2273" spans="31:31" ht="15.75">
      <c r="AE2273" s="67"/>
    </row>
    <row r="2274" spans="31:31" ht="15.75">
      <c r="AE2274" s="67"/>
    </row>
    <row r="2275" spans="31:31" ht="15.75">
      <c r="AE2275" s="67"/>
    </row>
    <row r="2276" spans="31:31" ht="15.75">
      <c r="AE2276" s="67"/>
    </row>
    <row r="2277" spans="31:31" ht="15.75">
      <c r="AE2277" s="67"/>
    </row>
    <row r="2278" spans="31:31" ht="15.75">
      <c r="AE2278" s="67"/>
    </row>
    <row r="2279" spans="31:31" ht="15.75">
      <c r="AE2279" s="67"/>
    </row>
    <row r="2280" spans="31:31" ht="15.75">
      <c r="AE2280" s="67"/>
    </row>
    <row r="2281" spans="31:31" ht="15.75">
      <c r="AE2281" s="67"/>
    </row>
    <row r="2282" spans="31:31" ht="15.75">
      <c r="AE2282" s="67"/>
    </row>
    <row r="2283" spans="31:31" ht="15.75">
      <c r="AE2283" s="67"/>
    </row>
    <row r="2284" spans="31:31" ht="15.75">
      <c r="AE2284" s="67"/>
    </row>
    <row r="2285" spans="31:31" ht="15.75">
      <c r="AE2285" s="67"/>
    </row>
    <row r="2286" spans="31:31" ht="15.75">
      <c r="AE2286" s="67"/>
    </row>
    <row r="2287" spans="31:31" ht="15.75">
      <c r="AE2287" s="67"/>
    </row>
    <row r="2288" spans="31:31" ht="15.75">
      <c r="AE2288" s="67"/>
    </row>
    <row r="2289" spans="31:31" ht="15.75">
      <c r="AE2289" s="67"/>
    </row>
    <row r="2290" spans="31:31" ht="15.75">
      <c r="AE2290" s="67"/>
    </row>
    <row r="2291" spans="31:31" ht="15.75">
      <c r="AE2291" s="67"/>
    </row>
    <row r="2292" spans="31:31" ht="15.75">
      <c r="AE2292" s="67"/>
    </row>
    <row r="2293" spans="31:31" ht="15.75">
      <c r="AE2293" s="67"/>
    </row>
    <row r="2294" spans="31:31" ht="15.75">
      <c r="AE2294" s="67"/>
    </row>
    <row r="2295" spans="31:31" ht="15.75">
      <c r="AE2295" s="67"/>
    </row>
    <row r="2296" spans="31:31" ht="15.75">
      <c r="AE2296" s="67"/>
    </row>
    <row r="2297" spans="31:31" ht="15.75">
      <c r="AE2297" s="67"/>
    </row>
    <row r="2298" spans="31:31" ht="15.75">
      <c r="AE2298" s="67"/>
    </row>
    <row r="2299" spans="31:31" ht="15.75">
      <c r="AE2299" s="67"/>
    </row>
    <row r="2300" spans="31:31" ht="15.75">
      <c r="AE2300" s="67"/>
    </row>
    <row r="2301" spans="31:31" ht="15.75">
      <c r="AE2301" s="67"/>
    </row>
    <row r="2302" spans="31:31" ht="15.75">
      <c r="AE2302" s="67"/>
    </row>
    <row r="2303" spans="31:31" ht="15.75">
      <c r="AE2303" s="67"/>
    </row>
    <row r="2304" spans="31:31" ht="15.75">
      <c r="AE2304" s="67"/>
    </row>
    <row r="2305" spans="31:31" ht="15.75">
      <c r="AE2305" s="67"/>
    </row>
    <row r="2306" spans="31:31" ht="15.75">
      <c r="AE2306" s="67"/>
    </row>
    <row r="2307" spans="31:31" ht="15.75">
      <c r="AE2307" s="67"/>
    </row>
    <row r="2308" spans="31:31" ht="15.75">
      <c r="AE2308" s="67"/>
    </row>
    <row r="2309" spans="31:31" ht="15.75">
      <c r="AE2309" s="67"/>
    </row>
    <row r="2310" spans="31:31" ht="15.75">
      <c r="AE2310" s="67"/>
    </row>
    <row r="2311" spans="31:31" ht="15.75">
      <c r="AE2311" s="67"/>
    </row>
    <row r="2312" spans="31:31" ht="15.75">
      <c r="AE2312" s="67"/>
    </row>
    <row r="2313" spans="31:31" ht="15.75">
      <c r="AE2313" s="67"/>
    </row>
    <row r="2314" spans="31:31" ht="15.75">
      <c r="AE2314" s="67"/>
    </row>
    <row r="2315" spans="31:31" ht="15.75">
      <c r="AE2315" s="67"/>
    </row>
    <row r="2316" spans="31:31" ht="15.75">
      <c r="AE2316" s="67"/>
    </row>
    <row r="2317" spans="31:31" ht="15.75">
      <c r="AE2317" s="67"/>
    </row>
    <row r="2318" spans="31:31" ht="15.75">
      <c r="AE2318" s="67"/>
    </row>
    <row r="2319" spans="31:31" ht="15.75">
      <c r="AE2319" s="67"/>
    </row>
    <row r="2320" spans="31:31" ht="15.75">
      <c r="AE2320" s="67"/>
    </row>
    <row r="2321" spans="31:31" ht="15.75">
      <c r="AE2321" s="67"/>
    </row>
    <row r="2322" spans="31:31" ht="15.75">
      <c r="AE2322" s="67"/>
    </row>
    <row r="2323" spans="31:31" ht="15.75">
      <c r="AE2323" s="67"/>
    </row>
    <row r="2324" spans="31:31" ht="15.75">
      <c r="AE2324" s="67"/>
    </row>
    <row r="2325" spans="31:31" ht="15.75">
      <c r="AE2325" s="67"/>
    </row>
    <row r="2326" spans="31:31" ht="15.75">
      <c r="AE2326" s="67"/>
    </row>
    <row r="2327" spans="31:31" ht="15.75">
      <c r="AE2327" s="67"/>
    </row>
    <row r="2328" spans="31:31" ht="15.75">
      <c r="AE2328" s="67"/>
    </row>
    <row r="2329" spans="31:31" ht="15.75">
      <c r="AE2329" s="67"/>
    </row>
    <row r="2330" spans="31:31" ht="15.75">
      <c r="AE2330" s="67"/>
    </row>
    <row r="2331" spans="31:31" ht="15.75">
      <c r="AE2331" s="67"/>
    </row>
    <row r="2332" spans="31:31" ht="15.75">
      <c r="AE2332" s="67"/>
    </row>
    <row r="2333" spans="31:31" ht="15.75">
      <c r="AE2333" s="67"/>
    </row>
    <row r="2334" spans="31:31" ht="15.75">
      <c r="AE2334" s="67"/>
    </row>
    <row r="2335" spans="31:31" ht="15.75">
      <c r="AE2335" s="67"/>
    </row>
    <row r="2336" spans="31:31" ht="15.75">
      <c r="AE2336" s="67"/>
    </row>
    <row r="2337" spans="31:31" ht="15.75">
      <c r="AE2337" s="67"/>
    </row>
    <row r="2338" spans="31:31" ht="15.75">
      <c r="AE2338" s="67"/>
    </row>
    <row r="2339" spans="31:31" ht="15.75">
      <c r="AE2339" s="67"/>
    </row>
    <row r="2340" spans="31:31" ht="15.75">
      <c r="AE2340" s="67"/>
    </row>
    <row r="2341" spans="31:31" ht="15.75">
      <c r="AE2341" s="67"/>
    </row>
    <row r="2342" spans="31:31" ht="15.75">
      <c r="AE2342" s="67"/>
    </row>
    <row r="2343" spans="31:31" ht="15.75">
      <c r="AE2343" s="67"/>
    </row>
    <row r="2344" spans="31:31" ht="15.75">
      <c r="AE2344" s="67"/>
    </row>
    <row r="2345" spans="31:31" ht="15.75">
      <c r="AE2345" s="67"/>
    </row>
    <row r="2346" spans="31:31" ht="15.75">
      <c r="AE2346" s="67"/>
    </row>
    <row r="2347" spans="31:31" ht="15.75">
      <c r="AE2347" s="67"/>
    </row>
    <row r="2348" spans="31:31" ht="15.75">
      <c r="AE2348" s="67"/>
    </row>
    <row r="2349" spans="31:31" ht="15.75">
      <c r="AE2349" s="67"/>
    </row>
    <row r="2350" spans="31:31" ht="15.75">
      <c r="AE2350" s="67"/>
    </row>
    <row r="2351" spans="31:31" ht="15.75">
      <c r="AE2351" s="67"/>
    </row>
    <row r="2352" spans="31:31" ht="15.75">
      <c r="AE2352" s="67"/>
    </row>
    <row r="2353" spans="31:31" ht="15.75">
      <c r="AE2353" s="67"/>
    </row>
    <row r="2354" spans="31:31" ht="15.75">
      <c r="AE2354" s="67"/>
    </row>
    <row r="2355" spans="31:31" ht="15.75">
      <c r="AE2355" s="67"/>
    </row>
    <row r="2356" spans="31:31" ht="15.75">
      <c r="AE2356" s="67"/>
    </row>
    <row r="2357" spans="31:31" ht="15.75">
      <c r="AE2357" s="67"/>
    </row>
    <row r="2358" spans="31:31" ht="15.75">
      <c r="AE2358" s="67"/>
    </row>
    <row r="2359" spans="31:31" ht="15.75">
      <c r="AE2359" s="67"/>
    </row>
    <row r="2360" spans="31:31" ht="15.75">
      <c r="AE2360" s="67"/>
    </row>
    <row r="2361" spans="31:31" ht="15.75">
      <c r="AE2361" s="67"/>
    </row>
    <row r="2362" spans="31:31" ht="15.75">
      <c r="AE2362" s="67"/>
    </row>
    <row r="2363" spans="31:31" ht="15.75">
      <c r="AE2363" s="67"/>
    </row>
    <row r="2364" spans="31:31" ht="15.75">
      <c r="AE2364" s="67"/>
    </row>
    <row r="2365" spans="31:31" ht="15.75">
      <c r="AE2365" s="67"/>
    </row>
    <row r="2366" spans="31:31" ht="15.75">
      <c r="AE2366" s="67"/>
    </row>
    <row r="2367" spans="31:31" ht="15.75">
      <c r="AE2367" s="67"/>
    </row>
    <row r="2368" spans="31:31" ht="15.75">
      <c r="AE2368" s="67"/>
    </row>
    <row r="2369" spans="31:31" ht="15.75">
      <c r="AE2369" s="67"/>
    </row>
    <row r="2370" spans="31:31" ht="15.75">
      <c r="AE2370" s="67"/>
    </row>
    <row r="2371" spans="31:31" ht="15.75">
      <c r="AE2371" s="67"/>
    </row>
    <row r="2372" spans="31:31" ht="15.75">
      <c r="AE2372" s="67"/>
    </row>
    <row r="2373" spans="31:31" ht="15.75">
      <c r="AE2373" s="67"/>
    </row>
    <row r="2374" spans="31:31" ht="15.75">
      <c r="AE2374" s="67"/>
    </row>
    <row r="2375" spans="31:31" ht="15.75">
      <c r="AE2375" s="67"/>
    </row>
    <row r="2376" spans="31:31" ht="15.75">
      <c r="AE2376" s="67"/>
    </row>
    <row r="2377" spans="31:31" ht="15.75">
      <c r="AE2377" s="67"/>
    </row>
    <row r="2378" spans="31:31" ht="15.75">
      <c r="AE2378" s="67"/>
    </row>
    <row r="2379" spans="31:31" ht="15.75">
      <c r="AE2379" s="67"/>
    </row>
    <row r="2380" spans="31:31" ht="15.75">
      <c r="AE2380" s="67"/>
    </row>
    <row r="2381" spans="31:31" ht="15.75">
      <c r="AE2381" s="67"/>
    </row>
    <row r="2382" spans="31:31" ht="15.75">
      <c r="AE2382" s="67"/>
    </row>
    <row r="2383" spans="31:31" ht="15.75">
      <c r="AE2383" s="67"/>
    </row>
    <row r="2384" spans="31:31" ht="15.75">
      <c r="AE2384" s="67"/>
    </row>
    <row r="2385" spans="31:31" ht="15.75">
      <c r="AE2385" s="67"/>
    </row>
    <row r="2386" spans="31:31" ht="15.75">
      <c r="AE2386" s="67"/>
    </row>
    <row r="2387" spans="31:31" ht="15.75">
      <c r="AE2387" s="67"/>
    </row>
    <row r="2388" spans="31:31" ht="15.75">
      <c r="AE2388" s="67"/>
    </row>
    <row r="2389" spans="31:31" ht="15.75">
      <c r="AE2389" s="67"/>
    </row>
    <row r="2390" spans="31:31" ht="15.75">
      <c r="AE2390" s="67"/>
    </row>
    <row r="2391" spans="31:31" ht="15.75">
      <c r="AE2391" s="67"/>
    </row>
    <row r="2392" spans="31:31" ht="15.75">
      <c r="AE2392" s="67"/>
    </row>
    <row r="2393" spans="31:31" ht="15.75">
      <c r="AE2393" s="67"/>
    </row>
    <row r="2394" spans="31:31" ht="15.75">
      <c r="AE2394" s="67"/>
    </row>
    <row r="2395" spans="31:31" ht="15.75">
      <c r="AE2395" s="67"/>
    </row>
    <row r="2396" spans="31:31" ht="15.75">
      <c r="AE2396" s="67"/>
    </row>
    <row r="2397" spans="31:31" ht="15.75">
      <c r="AE2397" s="67"/>
    </row>
    <row r="2398" spans="31:31" ht="15.75">
      <c r="AE2398" s="67"/>
    </row>
    <row r="2399" spans="31:31" ht="15.75">
      <c r="AE2399" s="67"/>
    </row>
    <row r="2400" spans="31:31" ht="15.75">
      <c r="AE2400" s="67"/>
    </row>
    <row r="2401" spans="31:31" ht="15.75">
      <c r="AE2401" s="67"/>
    </row>
    <row r="2402" spans="31:31" ht="15.75">
      <c r="AE2402" s="67"/>
    </row>
    <row r="2403" spans="31:31" ht="15.75">
      <c r="AE2403" s="67"/>
    </row>
    <row r="2404" spans="31:31" ht="15.75">
      <c r="AE2404" s="67"/>
    </row>
    <row r="2405" spans="31:31" ht="15.75">
      <c r="AE2405" s="67"/>
    </row>
    <row r="2406" spans="31:31" ht="15.75">
      <c r="AE2406" s="67"/>
    </row>
    <row r="2407" spans="31:31" ht="15.75">
      <c r="AE2407" s="67"/>
    </row>
    <row r="2408" spans="31:31" ht="15.75">
      <c r="AE2408" s="67"/>
    </row>
    <row r="2409" spans="31:31" ht="15.75">
      <c r="AE2409" s="67"/>
    </row>
    <row r="2410" spans="31:31" ht="15.75">
      <c r="AE2410" s="67"/>
    </row>
    <row r="2411" spans="31:31" ht="15.75">
      <c r="AE2411" s="67"/>
    </row>
    <row r="2412" spans="31:31" ht="15.75">
      <c r="AE2412" s="67"/>
    </row>
    <row r="2413" spans="31:31" ht="15.75">
      <c r="AE2413" s="67"/>
    </row>
    <row r="2414" spans="31:31" ht="15.75">
      <c r="AE2414" s="67"/>
    </row>
    <row r="2415" spans="31:31" ht="15.75">
      <c r="AE2415" s="67"/>
    </row>
    <row r="2416" spans="31:31" ht="15.75">
      <c r="AE2416" s="67"/>
    </row>
    <row r="2417" spans="31:31" ht="15.75">
      <c r="AE2417" s="67"/>
    </row>
    <row r="2418" spans="31:31" ht="15.75">
      <c r="AE2418" s="67"/>
    </row>
    <row r="2419" spans="31:31" ht="15.75">
      <c r="AE2419" s="67"/>
    </row>
    <row r="2420" spans="31:31" ht="15.75">
      <c r="AE2420" s="67"/>
    </row>
    <row r="2421" spans="31:31" ht="15.75">
      <c r="AE2421" s="67"/>
    </row>
    <row r="2422" spans="31:31" ht="15.75">
      <c r="AE2422" s="67"/>
    </row>
    <row r="2423" spans="31:31" ht="15.75">
      <c r="AE2423" s="67"/>
    </row>
    <row r="2424" spans="31:31" ht="15.75">
      <c r="AE2424" s="67"/>
    </row>
    <row r="2425" spans="31:31" ht="15.75">
      <c r="AE2425" s="67"/>
    </row>
    <row r="2426" spans="31:31" ht="15.75">
      <c r="AE2426" s="67"/>
    </row>
    <row r="2427" spans="31:31" ht="15.75">
      <c r="AE2427" s="67"/>
    </row>
    <row r="2428" spans="31:31" ht="15.75">
      <c r="AE2428" s="67"/>
    </row>
    <row r="2429" spans="31:31" ht="15.75">
      <c r="AE2429" s="67"/>
    </row>
    <row r="2430" spans="31:31" ht="15.75">
      <c r="AE2430" s="67"/>
    </row>
    <row r="2431" spans="31:31" ht="15.75">
      <c r="AE2431" s="67"/>
    </row>
    <row r="2432" spans="31:31" ht="15.75">
      <c r="AE2432" s="67"/>
    </row>
    <row r="2433" spans="31:31" ht="15.75">
      <c r="AE2433" s="67"/>
    </row>
    <row r="2434" spans="31:31" ht="15.75">
      <c r="AE2434" s="67"/>
    </row>
    <row r="2435" spans="31:31" ht="15.75">
      <c r="AE2435" s="67"/>
    </row>
    <row r="2436" spans="31:31" ht="15.75">
      <c r="AE2436" s="67"/>
    </row>
    <row r="2437" spans="31:31" ht="15.75">
      <c r="AE2437" s="67"/>
    </row>
    <row r="2438" spans="31:31" ht="15.75">
      <c r="AE2438" s="67"/>
    </row>
    <row r="2439" spans="31:31" ht="15.75">
      <c r="AE2439" s="67"/>
    </row>
    <row r="2440" spans="31:31" ht="15.75">
      <c r="AE2440" s="67"/>
    </row>
    <row r="2441" spans="31:31" ht="15.75">
      <c r="AE2441" s="67"/>
    </row>
    <row r="2442" spans="31:31" ht="15.75">
      <c r="AE2442" s="67"/>
    </row>
    <row r="2443" spans="31:31" ht="15.75">
      <c r="AE2443" s="67"/>
    </row>
    <row r="2444" spans="31:31" ht="15.75">
      <c r="AE2444" s="67"/>
    </row>
    <row r="2445" spans="31:31" ht="15.75">
      <c r="AE2445" s="67"/>
    </row>
    <row r="2446" spans="31:31" ht="15.75">
      <c r="AE2446" s="67"/>
    </row>
    <row r="2447" spans="31:31" ht="15.75">
      <c r="AE2447" s="67"/>
    </row>
    <row r="2448" spans="31:31" ht="15.75">
      <c r="AE2448" s="67"/>
    </row>
    <row r="2449" spans="31:31" ht="15.75">
      <c r="AE2449" s="67"/>
    </row>
    <row r="2450" spans="31:31" ht="15.75">
      <c r="AE2450" s="67"/>
    </row>
    <row r="2451" spans="31:31" ht="15.75">
      <c r="AE2451" s="67"/>
    </row>
    <row r="2452" spans="31:31" ht="15.75">
      <c r="AE2452" s="67"/>
    </row>
    <row r="2453" spans="31:31" ht="15.75">
      <c r="AE2453" s="67"/>
    </row>
    <row r="2454" spans="31:31" ht="15.75">
      <c r="AE2454" s="67"/>
    </row>
    <row r="2455" spans="31:31" ht="15.75">
      <c r="AE2455" s="67"/>
    </row>
    <row r="2456" spans="31:31" ht="15.75">
      <c r="AE2456" s="67"/>
    </row>
    <row r="2457" spans="31:31" ht="15.75">
      <c r="AE2457" s="67"/>
    </row>
    <row r="2458" spans="31:31" ht="15.75">
      <c r="AE2458" s="67"/>
    </row>
    <row r="2459" spans="31:31" ht="15.75">
      <c r="AE2459" s="67"/>
    </row>
    <row r="2460" spans="31:31" ht="15.75">
      <c r="AE2460" s="67"/>
    </row>
    <row r="2461" spans="31:31" ht="15.75">
      <c r="AE2461" s="67"/>
    </row>
    <row r="2462" spans="31:31" ht="15.75">
      <c r="AE2462" s="67"/>
    </row>
    <row r="2463" spans="31:31" ht="15.75">
      <c r="AE2463" s="67"/>
    </row>
    <row r="2464" spans="31:31" ht="15.75">
      <c r="AE2464" s="67"/>
    </row>
    <row r="2465" spans="31:31" ht="15.75">
      <c r="AE2465" s="67"/>
    </row>
    <row r="2466" spans="31:31" ht="15.75">
      <c r="AE2466" s="67"/>
    </row>
    <row r="2467" spans="31:31" ht="15.75">
      <c r="AE2467" s="67"/>
    </row>
    <row r="2468" spans="31:31" ht="15.75">
      <c r="AE2468" s="67"/>
    </row>
    <row r="2469" spans="31:31" ht="15.75">
      <c r="AE2469" s="67"/>
    </row>
    <row r="2470" spans="31:31" ht="15.75">
      <c r="AE2470" s="67"/>
    </row>
    <row r="2471" spans="31:31" ht="15.75">
      <c r="AE2471" s="67"/>
    </row>
    <row r="2472" spans="31:31" ht="15.75">
      <c r="AE2472" s="67"/>
    </row>
    <row r="2473" spans="31:31" ht="15.75">
      <c r="AE2473" s="67"/>
    </row>
    <row r="2474" spans="31:31" ht="15.75">
      <c r="AE2474" s="67"/>
    </row>
    <row r="2475" spans="31:31" ht="15.75">
      <c r="AE2475" s="67"/>
    </row>
    <row r="2476" spans="31:31" ht="15.75">
      <c r="AE2476" s="67"/>
    </row>
    <row r="2477" spans="31:31" ht="15.75">
      <c r="AE2477" s="67"/>
    </row>
    <row r="2478" spans="31:31" ht="15.75">
      <c r="AE2478" s="67"/>
    </row>
    <row r="2479" spans="31:31" ht="15.75">
      <c r="AE2479" s="67"/>
    </row>
    <row r="2480" spans="31:31" ht="15.75">
      <c r="AE2480" s="67"/>
    </row>
    <row r="2481" spans="31:31" ht="15.75">
      <c r="AE2481" s="67"/>
    </row>
    <row r="2482" spans="31:31" ht="15.75">
      <c r="AE2482" s="67"/>
    </row>
    <row r="2483" spans="31:31" ht="15.75">
      <c r="AE2483" s="67"/>
    </row>
    <row r="2484" spans="31:31" ht="15.75">
      <c r="AE2484" s="67"/>
    </row>
    <row r="2485" spans="31:31" ht="15.75">
      <c r="AE2485" s="67"/>
    </row>
    <row r="2486" spans="31:31" ht="15.75">
      <c r="AE2486" s="67"/>
    </row>
    <row r="2487" spans="31:31" ht="15.75">
      <c r="AE2487" s="67"/>
    </row>
    <row r="2488" spans="31:31" ht="15.75">
      <c r="AE2488" s="67"/>
    </row>
    <row r="2489" spans="31:31" ht="15.75">
      <c r="AE2489" s="67"/>
    </row>
    <row r="2490" spans="31:31" ht="15.75">
      <c r="AE2490" s="67"/>
    </row>
    <row r="2491" spans="31:31" ht="15.75">
      <c r="AE2491" s="67"/>
    </row>
    <row r="2492" spans="31:31" ht="15.75">
      <c r="AE2492" s="67"/>
    </row>
    <row r="2493" spans="31:31" ht="15.75">
      <c r="AE2493" s="67"/>
    </row>
    <row r="2494" spans="31:31" ht="15.75">
      <c r="AE2494" s="67"/>
    </row>
    <row r="2495" spans="31:31" ht="15.75">
      <c r="AE2495" s="67"/>
    </row>
    <row r="2496" spans="31:31" ht="15.75">
      <c r="AE2496" s="67"/>
    </row>
    <row r="2497" spans="31:31" ht="15.75">
      <c r="AE2497" s="67"/>
    </row>
    <row r="2498" spans="31:31" ht="15.75">
      <c r="AE2498" s="67"/>
    </row>
    <row r="2499" spans="31:31" ht="15.75">
      <c r="AE2499" s="67"/>
    </row>
    <row r="2500" spans="31:31" ht="15.75">
      <c r="AE2500" s="67"/>
    </row>
    <row r="2501" spans="31:31" ht="15.75">
      <c r="AE2501" s="67"/>
    </row>
    <row r="2502" spans="31:31" ht="15.75">
      <c r="AE2502" s="67"/>
    </row>
    <row r="2503" spans="31:31" ht="15.75">
      <c r="AE2503" s="67"/>
    </row>
    <row r="2504" spans="31:31" ht="15.75">
      <c r="AE2504" s="67"/>
    </row>
    <row r="2505" spans="31:31" ht="15.75">
      <c r="AE2505" s="67"/>
    </row>
    <row r="2506" spans="31:31" ht="15.75">
      <c r="AE2506" s="67"/>
    </row>
    <row r="2507" spans="31:31" ht="15.75">
      <c r="AE2507" s="67"/>
    </row>
    <row r="2508" spans="31:31" ht="15.75">
      <c r="AE2508" s="67"/>
    </row>
    <row r="2509" spans="31:31" ht="15.75">
      <c r="AE2509" s="67"/>
    </row>
    <row r="2510" spans="31:31" ht="15.75">
      <c r="AE2510" s="67"/>
    </row>
    <row r="2511" spans="31:31" ht="15.75">
      <c r="AE2511" s="67"/>
    </row>
    <row r="2512" spans="31:31" ht="15.75">
      <c r="AE2512" s="67"/>
    </row>
    <row r="2513" spans="31:31" ht="15.75">
      <c r="AE2513" s="67"/>
    </row>
    <row r="2514" spans="31:31" ht="15.75">
      <c r="AE2514" s="67"/>
    </row>
    <row r="2515" spans="31:31" ht="15.75">
      <c r="AE2515" s="67"/>
    </row>
    <row r="2516" spans="31:31" ht="15.75">
      <c r="AE2516" s="67"/>
    </row>
    <row r="2517" spans="31:31" ht="15.75">
      <c r="AE2517" s="67"/>
    </row>
    <row r="2518" spans="31:31" ht="15.75">
      <c r="AE2518" s="67"/>
    </row>
    <row r="2519" spans="31:31" ht="15.75">
      <c r="AE2519" s="67"/>
    </row>
    <row r="2520" spans="31:31" ht="15.75">
      <c r="AE2520" s="67"/>
    </row>
    <row r="2521" spans="31:31" ht="15.75">
      <c r="AE2521" s="67"/>
    </row>
    <row r="2522" spans="31:31" ht="15.75">
      <c r="AE2522" s="67"/>
    </row>
    <row r="2523" spans="31:31" ht="15.75">
      <c r="AE2523" s="67"/>
    </row>
    <row r="2524" spans="31:31" ht="15.75">
      <c r="AE2524" s="67"/>
    </row>
    <row r="2525" spans="31:31" ht="15.75">
      <c r="AE2525" s="67"/>
    </row>
    <row r="2526" spans="31:31" ht="15.75">
      <c r="AE2526" s="67"/>
    </row>
    <row r="2527" spans="31:31" ht="15.75">
      <c r="AE2527" s="67"/>
    </row>
    <row r="2528" spans="31:31" ht="15.75">
      <c r="AE2528" s="67"/>
    </row>
    <row r="2529" spans="31:31" ht="15.75">
      <c r="AE2529" s="67"/>
    </row>
    <row r="2530" spans="31:31" ht="15.75">
      <c r="AE2530" s="67"/>
    </row>
    <row r="2531" spans="31:31" ht="15.75">
      <c r="AE2531" s="67"/>
    </row>
    <row r="2532" spans="31:31" ht="15.75">
      <c r="AE2532" s="67"/>
    </row>
    <row r="2533" spans="31:31" ht="15.75">
      <c r="AE2533" s="67"/>
    </row>
    <row r="2534" spans="31:31" ht="15.75">
      <c r="AE2534" s="67"/>
    </row>
    <row r="2535" spans="31:31" ht="15.75">
      <c r="AE2535" s="67"/>
    </row>
    <row r="2536" spans="31:31" ht="15.75">
      <c r="AE2536" s="67"/>
    </row>
    <row r="2537" spans="31:31" ht="15.75">
      <c r="AE2537" s="67"/>
    </row>
    <row r="2538" spans="31:31" ht="15.75">
      <c r="AE2538" s="67"/>
    </row>
    <row r="2539" spans="31:31" ht="15.75">
      <c r="AE2539" s="67"/>
    </row>
    <row r="2540" spans="31:31" ht="15.75">
      <c r="AE2540" s="67"/>
    </row>
    <row r="2541" spans="31:31" ht="15.75">
      <c r="AE2541" s="67"/>
    </row>
    <row r="2542" spans="31:31" ht="15.75">
      <c r="AE2542" s="67"/>
    </row>
    <row r="2543" spans="31:31" ht="15.75">
      <c r="AE2543" s="67"/>
    </row>
    <row r="2544" spans="31:31" ht="15.75">
      <c r="AE2544" s="67"/>
    </row>
    <row r="2545" spans="31:31" ht="15.75">
      <c r="AE2545" s="67"/>
    </row>
    <row r="2546" spans="31:31" ht="15.75">
      <c r="AE2546" s="67"/>
    </row>
    <row r="2547" spans="31:31" ht="15.75">
      <c r="AE2547" s="67"/>
    </row>
    <row r="2548" spans="31:31" ht="15.75">
      <c r="AE2548" s="67"/>
    </row>
    <row r="2549" spans="31:31" ht="15.75">
      <c r="AE2549" s="67"/>
    </row>
    <row r="2550" spans="31:31" ht="15.75">
      <c r="AE2550" s="67"/>
    </row>
    <row r="2551" spans="31:31" ht="15.75">
      <c r="AE2551" s="67"/>
    </row>
    <row r="2552" spans="31:31" ht="15.75">
      <c r="AE2552" s="67"/>
    </row>
    <row r="2553" spans="31:31" ht="15.75">
      <c r="AE2553" s="67"/>
    </row>
    <row r="2554" spans="31:31" ht="15.75">
      <c r="AE2554" s="67"/>
    </row>
    <row r="2555" spans="31:31" ht="15.75">
      <c r="AE2555" s="67"/>
    </row>
    <row r="2556" spans="31:31" ht="15.75">
      <c r="AE2556" s="67"/>
    </row>
    <row r="2557" spans="31:31" ht="15.75">
      <c r="AE2557" s="67"/>
    </row>
    <row r="2558" spans="31:31" ht="15.75">
      <c r="AE2558" s="67"/>
    </row>
    <row r="2559" spans="31:31" ht="15.75">
      <c r="AE2559" s="67"/>
    </row>
    <row r="2560" spans="31:31" ht="15.75">
      <c r="AE2560" s="67"/>
    </row>
    <row r="2561" spans="31:31" ht="15.75">
      <c r="AE2561" s="67"/>
    </row>
    <row r="2562" spans="31:31" ht="15.75">
      <c r="AE2562" s="67"/>
    </row>
    <row r="2563" spans="31:31" ht="15.75">
      <c r="AE2563" s="67"/>
    </row>
    <row r="2564" spans="31:31" ht="15.75">
      <c r="AE2564" s="67"/>
    </row>
    <row r="2565" spans="31:31" ht="15.75">
      <c r="AE2565" s="67"/>
    </row>
    <row r="2566" spans="31:31" ht="15.75">
      <c r="AE2566" s="67"/>
    </row>
    <row r="2567" spans="31:31" ht="15.75">
      <c r="AE2567" s="67"/>
    </row>
    <row r="2568" spans="31:31" ht="15.75">
      <c r="AE2568" s="67"/>
    </row>
    <row r="2569" spans="31:31" ht="15.75">
      <c r="AE2569" s="67"/>
    </row>
    <row r="2570" spans="31:31" ht="15.75">
      <c r="AE2570" s="67"/>
    </row>
    <row r="2571" spans="31:31" ht="15.75">
      <c r="AE2571" s="67"/>
    </row>
    <row r="2572" spans="31:31" ht="15.75">
      <c r="AE2572" s="67"/>
    </row>
    <row r="2573" spans="31:31" ht="15.75">
      <c r="AE2573" s="67"/>
    </row>
    <row r="2574" spans="31:31" ht="15.75">
      <c r="AE2574" s="67"/>
    </row>
    <row r="2575" spans="31:31" ht="15.75">
      <c r="AE2575" s="67"/>
    </row>
    <row r="2576" spans="31:31" ht="15.75">
      <c r="AE2576" s="67"/>
    </row>
    <row r="2577" spans="31:31" ht="15.75">
      <c r="AE2577" s="67"/>
    </row>
    <row r="2578" spans="31:31" ht="15.75">
      <c r="AE2578" s="67"/>
    </row>
    <row r="2579" spans="31:31" ht="15.75">
      <c r="AE2579" s="67"/>
    </row>
    <row r="2580" spans="31:31" ht="15.75">
      <c r="AE2580" s="67"/>
    </row>
    <row r="2581" spans="31:31" ht="15.75">
      <c r="AE2581" s="67"/>
    </row>
    <row r="2582" spans="31:31" ht="15.75">
      <c r="AE2582" s="67"/>
    </row>
    <row r="2583" spans="31:31" ht="15.75">
      <c r="AE2583" s="67"/>
    </row>
    <row r="2584" spans="31:31" ht="15.75">
      <c r="AE2584" s="67"/>
    </row>
    <row r="2585" spans="31:31" ht="15.75">
      <c r="AE2585" s="67"/>
    </row>
    <row r="2586" spans="31:31" ht="15.75">
      <c r="AE2586" s="67"/>
    </row>
    <row r="2587" spans="31:31" ht="15.75">
      <c r="AE2587" s="67"/>
    </row>
    <row r="2588" spans="31:31" ht="15.75">
      <c r="AE2588" s="67"/>
    </row>
    <row r="2589" spans="31:31" ht="15.75">
      <c r="AE2589" s="67"/>
    </row>
    <row r="2590" spans="31:31" ht="15.75">
      <c r="AE2590" s="67"/>
    </row>
    <row r="2591" spans="31:31" ht="15.75">
      <c r="AE2591" s="67"/>
    </row>
    <row r="2592" spans="31:31" ht="15.75">
      <c r="AE2592" s="67"/>
    </row>
    <row r="2593" spans="31:31" ht="15.75">
      <c r="AE2593" s="67"/>
    </row>
    <row r="2594" spans="31:31" ht="15.75">
      <c r="AE2594" s="67"/>
    </row>
    <row r="2595" spans="31:31" ht="15.75">
      <c r="AE2595" s="67"/>
    </row>
    <row r="2596" spans="31:31" ht="15.75">
      <c r="AE2596" s="67"/>
    </row>
    <row r="2597" spans="31:31" ht="15.75">
      <c r="AE2597" s="67"/>
    </row>
    <row r="2598" spans="31:31" ht="15.75">
      <c r="AE2598" s="67"/>
    </row>
    <row r="2599" spans="31:31" ht="15.75">
      <c r="AE2599" s="67"/>
    </row>
    <row r="2600" spans="31:31" ht="15.75">
      <c r="AE2600" s="67"/>
    </row>
    <row r="2601" spans="31:31" ht="15.75">
      <c r="AE2601" s="67"/>
    </row>
    <row r="2602" spans="31:31" ht="15.75">
      <c r="AE2602" s="67"/>
    </row>
    <row r="2603" spans="31:31" ht="15.75">
      <c r="AE2603" s="67"/>
    </row>
    <row r="2604" spans="31:31" ht="15.75">
      <c r="AE2604" s="67"/>
    </row>
    <row r="2605" spans="31:31" ht="15.75">
      <c r="AE2605" s="67"/>
    </row>
    <row r="2606" spans="31:31" ht="15.75">
      <c r="AE2606" s="67"/>
    </row>
    <row r="2607" spans="31:31" ht="15.75">
      <c r="AE2607" s="67"/>
    </row>
    <row r="2608" spans="31:31" ht="15.75">
      <c r="AE2608" s="67"/>
    </row>
    <row r="2609" spans="31:31" ht="15.75">
      <c r="AE2609" s="67"/>
    </row>
    <row r="2610" spans="31:31" ht="15.75">
      <c r="AE2610" s="67"/>
    </row>
    <row r="2611" spans="31:31" ht="15.75">
      <c r="AE2611" s="67"/>
    </row>
    <row r="2612" spans="31:31" ht="15.75">
      <c r="AE2612" s="67"/>
    </row>
    <row r="2613" spans="31:31" ht="15.75">
      <c r="AE2613" s="67"/>
    </row>
    <row r="2614" spans="31:31" ht="15.75">
      <c r="AE2614" s="67"/>
    </row>
    <row r="2615" spans="31:31" ht="15.75">
      <c r="AE2615" s="67"/>
    </row>
    <row r="2616" spans="31:31" ht="15.75">
      <c r="AE2616" s="67"/>
    </row>
    <row r="2617" spans="31:31" ht="15.75">
      <c r="AE2617" s="67"/>
    </row>
    <row r="2618" spans="31:31" ht="15.75">
      <c r="AE2618" s="67"/>
    </row>
    <row r="2619" spans="31:31" ht="15.75">
      <c r="AE2619" s="67"/>
    </row>
    <row r="2620" spans="31:31" ht="15.75">
      <c r="AE2620" s="67"/>
    </row>
    <row r="2621" spans="31:31" ht="15.75">
      <c r="AE2621" s="67"/>
    </row>
    <row r="2622" spans="31:31" ht="15.75">
      <c r="AE2622" s="67"/>
    </row>
    <row r="2623" spans="31:31" ht="15.75">
      <c r="AE2623" s="67"/>
    </row>
    <row r="2624" spans="31:31" ht="15.75">
      <c r="AE2624" s="67"/>
    </row>
    <row r="2625" spans="31:31" ht="15.75">
      <c r="AE2625" s="67"/>
    </row>
    <row r="2626" spans="31:31" ht="15.75">
      <c r="AE2626" s="67"/>
    </row>
    <row r="2627" spans="31:31" ht="15.75">
      <c r="AE2627" s="67"/>
    </row>
    <row r="2628" spans="31:31" ht="15.75">
      <c r="AE2628" s="67"/>
    </row>
    <row r="2629" spans="31:31" ht="15.75">
      <c r="AE2629" s="67"/>
    </row>
    <row r="2630" spans="31:31" ht="15.75">
      <c r="AE2630" s="67"/>
    </row>
    <row r="2631" spans="31:31" ht="15.75">
      <c r="AE2631" s="67"/>
    </row>
    <row r="2632" spans="31:31" ht="15.75">
      <c r="AE2632" s="67"/>
    </row>
    <row r="2633" spans="31:31" ht="15.75">
      <c r="AE2633" s="67"/>
    </row>
    <row r="2634" spans="31:31" ht="15.75">
      <c r="AE2634" s="67"/>
    </row>
    <row r="2635" spans="31:31" ht="15.75">
      <c r="AE2635" s="67"/>
    </row>
    <row r="2636" spans="31:31" ht="15.75">
      <c r="AE2636" s="67"/>
    </row>
    <row r="2637" spans="31:31" ht="15.75">
      <c r="AE2637" s="67"/>
    </row>
    <row r="2638" spans="31:31" ht="15.75">
      <c r="AE2638" s="67"/>
    </row>
    <row r="2639" spans="31:31" ht="15.75">
      <c r="AE2639" s="67"/>
    </row>
    <row r="2640" spans="31:31" ht="15.75">
      <c r="AE2640" s="67"/>
    </row>
    <row r="2641" spans="31:31" ht="15.75">
      <c r="AE2641" s="67"/>
    </row>
    <row r="2642" spans="31:31" ht="15.75">
      <c r="AE2642" s="67"/>
    </row>
    <row r="2643" spans="31:31" ht="15.75">
      <c r="AE2643" s="67"/>
    </row>
    <row r="2644" spans="31:31" ht="15.75">
      <c r="AE2644" s="67"/>
    </row>
    <row r="2645" spans="31:31" ht="15.75">
      <c r="AE2645" s="67"/>
    </row>
    <row r="2646" spans="31:31" ht="15.75">
      <c r="AE2646" s="67"/>
    </row>
    <row r="2647" spans="31:31" ht="15.75">
      <c r="AE2647" s="67"/>
    </row>
    <row r="2648" spans="31:31" ht="15.75">
      <c r="AE2648" s="67"/>
    </row>
    <row r="2649" spans="31:31" ht="15.75">
      <c r="AE2649" s="67"/>
    </row>
    <row r="2650" spans="31:31" ht="15.75">
      <c r="AE2650" s="67"/>
    </row>
    <row r="2651" spans="31:31" ht="15.75">
      <c r="AE2651" s="67"/>
    </row>
    <row r="2652" spans="31:31" ht="15.75">
      <c r="AE2652" s="67"/>
    </row>
    <row r="2653" spans="31:31" ht="15.75">
      <c r="AE2653" s="67"/>
    </row>
    <row r="2654" spans="31:31" ht="15.75">
      <c r="AE2654" s="67"/>
    </row>
    <row r="2655" spans="31:31" ht="15.75">
      <c r="AE2655" s="67"/>
    </row>
    <row r="2656" spans="31:31" ht="15.75">
      <c r="AE2656" s="67"/>
    </row>
    <row r="2657" spans="31:31" ht="15.75">
      <c r="AE2657" s="67"/>
    </row>
    <row r="2658" spans="31:31" ht="15.75">
      <c r="AE2658" s="67"/>
    </row>
    <row r="2659" spans="31:31" ht="15.75">
      <c r="AE2659" s="67"/>
    </row>
    <row r="2660" spans="31:31" ht="15.75">
      <c r="AE2660" s="67"/>
    </row>
    <row r="2661" spans="31:31" ht="15.75">
      <c r="AE2661" s="67"/>
    </row>
    <row r="2662" spans="31:31" ht="15.75">
      <c r="AE2662" s="67"/>
    </row>
    <row r="2663" spans="31:31" ht="15.75">
      <c r="AE2663" s="67"/>
    </row>
    <row r="2664" spans="31:31" ht="15.75">
      <c r="AE2664" s="67"/>
    </row>
    <row r="2665" spans="31:31" ht="15.75">
      <c r="AE2665" s="67"/>
    </row>
    <row r="2666" spans="31:31" ht="15.75">
      <c r="AE2666" s="67"/>
    </row>
    <row r="2667" spans="31:31" ht="15.75">
      <c r="AE2667" s="67"/>
    </row>
    <row r="2668" spans="31:31" ht="15.75">
      <c r="AE2668" s="67"/>
    </row>
    <row r="2669" spans="31:31" ht="15.75">
      <c r="AE2669" s="67"/>
    </row>
    <row r="2670" spans="31:31" ht="15.75">
      <c r="AE2670" s="67"/>
    </row>
    <row r="2671" spans="31:31" ht="15.75">
      <c r="AE2671" s="67"/>
    </row>
    <row r="2672" spans="31:31" ht="15.75">
      <c r="AE2672" s="67"/>
    </row>
    <row r="2673" spans="31:31" ht="15.75">
      <c r="AE2673" s="67"/>
    </row>
    <row r="2674" spans="31:31" ht="15.75">
      <c r="AE2674" s="67"/>
    </row>
    <row r="2675" spans="31:31" ht="15.75">
      <c r="AE2675" s="67"/>
    </row>
    <row r="2676" spans="31:31" ht="15.75">
      <c r="AE2676" s="67"/>
    </row>
    <row r="2677" spans="31:31" ht="15.75">
      <c r="AE2677" s="67"/>
    </row>
    <row r="2678" spans="31:31" ht="15.75">
      <c r="AE2678" s="67"/>
    </row>
    <row r="2679" spans="31:31" ht="15.75">
      <c r="AE2679" s="67"/>
    </row>
    <row r="2680" spans="31:31" ht="15.75">
      <c r="AE2680" s="67"/>
    </row>
    <row r="2681" spans="31:31" ht="15.75">
      <c r="AE2681" s="67"/>
    </row>
    <row r="2682" spans="31:31" ht="15.75">
      <c r="AE2682" s="67"/>
    </row>
    <row r="2683" spans="31:31" ht="15.75">
      <c r="AE2683" s="67"/>
    </row>
    <row r="2684" spans="31:31" ht="15.75">
      <c r="AE2684" s="67"/>
    </row>
    <row r="2685" spans="31:31" ht="15.75">
      <c r="AE2685" s="67"/>
    </row>
    <row r="2686" spans="31:31" ht="15.75">
      <c r="AE2686" s="67"/>
    </row>
    <row r="2687" spans="31:31" ht="15.75">
      <c r="AE2687" s="67"/>
    </row>
    <row r="2688" spans="31:31" ht="15.75">
      <c r="AE2688" s="67"/>
    </row>
    <row r="2689" spans="31:31" ht="15.75">
      <c r="AE2689" s="67"/>
    </row>
    <row r="2690" spans="31:31" ht="15.75">
      <c r="AE2690" s="67"/>
    </row>
    <row r="2691" spans="31:31" ht="15.75">
      <c r="AE2691" s="67"/>
    </row>
    <row r="2692" spans="31:31" ht="15.75">
      <c r="AE2692" s="67"/>
    </row>
    <row r="2693" spans="31:31" ht="15.75">
      <c r="AE2693" s="67"/>
    </row>
    <row r="2694" spans="31:31" ht="15.75">
      <c r="AE2694" s="67"/>
    </row>
    <row r="2695" spans="31:31" ht="15.75">
      <c r="AE2695" s="67"/>
    </row>
    <row r="2696" spans="31:31" ht="15.75">
      <c r="AE2696" s="67"/>
    </row>
    <row r="2697" spans="31:31" ht="15.75">
      <c r="AE2697" s="67"/>
    </row>
    <row r="2698" spans="31:31" ht="15.75">
      <c r="AE2698" s="67"/>
    </row>
    <row r="2699" spans="31:31" ht="15.75">
      <c r="AE2699" s="67"/>
    </row>
    <row r="2700" spans="31:31" ht="15.75">
      <c r="AE2700" s="67"/>
    </row>
    <row r="2701" spans="31:31" ht="15.75">
      <c r="AE2701" s="67"/>
    </row>
    <row r="2702" spans="31:31" ht="15.75">
      <c r="AE2702" s="67"/>
    </row>
    <row r="2703" spans="31:31" ht="15.75">
      <c r="AE2703" s="67"/>
    </row>
    <row r="2704" spans="31:31" ht="15.75">
      <c r="AE2704" s="67"/>
    </row>
    <row r="2705" spans="31:31" ht="15.75">
      <c r="AE2705" s="67"/>
    </row>
    <row r="2706" spans="31:31" ht="15.75">
      <c r="AE2706" s="67"/>
    </row>
    <row r="2707" spans="31:31" ht="15.75">
      <c r="AE2707" s="67"/>
    </row>
    <row r="2708" spans="31:31" ht="15.75">
      <c r="AE2708" s="67"/>
    </row>
    <row r="2709" spans="31:31" ht="15.75">
      <c r="AE2709" s="67"/>
    </row>
    <row r="2710" spans="31:31" ht="15.75">
      <c r="AE2710" s="67"/>
    </row>
    <row r="2711" spans="31:31" ht="15.75">
      <c r="AE2711" s="67"/>
    </row>
    <row r="2712" spans="31:31" ht="15.75">
      <c r="AE2712" s="67"/>
    </row>
    <row r="2713" spans="31:31" ht="15.75">
      <c r="AE2713" s="67"/>
    </row>
    <row r="2714" spans="31:31" ht="15.75">
      <c r="AE2714" s="67"/>
    </row>
    <row r="2715" spans="31:31" ht="15.75">
      <c r="AE2715" s="67"/>
    </row>
    <row r="2716" spans="31:31" ht="15.75">
      <c r="AE2716" s="67"/>
    </row>
    <row r="2717" spans="31:31" ht="15.75">
      <c r="AE2717" s="67"/>
    </row>
    <row r="2718" spans="31:31" ht="15.75">
      <c r="AE2718" s="67"/>
    </row>
    <row r="2719" spans="31:31" ht="15.75">
      <c r="AE2719" s="67"/>
    </row>
    <row r="2720" spans="31:31" ht="15.75">
      <c r="AE2720" s="67"/>
    </row>
    <row r="2721" spans="31:31" ht="15.75">
      <c r="AE2721" s="67"/>
    </row>
    <row r="2722" spans="31:31" ht="15.75">
      <c r="AE2722" s="67"/>
    </row>
    <row r="2723" spans="31:31" ht="15.75">
      <c r="AE2723" s="67"/>
    </row>
    <row r="2724" spans="31:31" ht="15.75">
      <c r="AE2724" s="67"/>
    </row>
    <row r="2725" spans="31:31" ht="15.75">
      <c r="AE2725" s="67"/>
    </row>
    <row r="2726" spans="31:31" ht="15.75">
      <c r="AE2726" s="67"/>
    </row>
    <row r="2727" spans="31:31" ht="15.75">
      <c r="AE2727" s="67"/>
    </row>
    <row r="2728" spans="31:31" ht="15.75">
      <c r="AE2728" s="67"/>
    </row>
    <row r="2729" spans="31:31" ht="15.75">
      <c r="AE2729" s="67"/>
    </row>
    <row r="2730" spans="31:31" ht="15.75">
      <c r="AE2730" s="67"/>
    </row>
    <row r="2731" spans="31:31" ht="15.75">
      <c r="AE2731" s="67"/>
    </row>
    <row r="2732" spans="31:31" ht="15.75">
      <c r="AE2732" s="67"/>
    </row>
    <row r="2733" spans="31:31" ht="15.75">
      <c r="AE2733" s="67"/>
    </row>
    <row r="2734" spans="31:31" ht="15.75">
      <c r="AE2734" s="67"/>
    </row>
    <row r="2735" spans="31:31" ht="15.75">
      <c r="AE2735" s="67"/>
    </row>
    <row r="2736" spans="31:31" ht="15.75">
      <c r="AE2736" s="67"/>
    </row>
    <row r="2737" spans="31:31" ht="15.75">
      <c r="AE2737" s="67"/>
    </row>
    <row r="2738" spans="31:31" ht="15.75">
      <c r="AE2738" s="67"/>
    </row>
    <row r="2739" spans="31:31" ht="15.75">
      <c r="AE2739" s="67"/>
    </row>
    <row r="2740" spans="31:31" ht="15.75">
      <c r="AE2740" s="67"/>
    </row>
    <row r="2741" spans="31:31" ht="15.75">
      <c r="AE2741" s="67"/>
    </row>
    <row r="2742" spans="31:31" ht="15.75">
      <c r="AE2742" s="67"/>
    </row>
    <row r="2743" spans="31:31" ht="15.75">
      <c r="AE2743" s="67"/>
    </row>
    <row r="2744" spans="31:31" ht="15.75">
      <c r="AE2744" s="67"/>
    </row>
    <row r="2745" spans="31:31" ht="15.75">
      <c r="AE2745" s="67"/>
    </row>
    <row r="2746" spans="31:31" ht="15.75">
      <c r="AE2746" s="67"/>
    </row>
    <row r="2747" spans="31:31" ht="15.75">
      <c r="AE2747" s="67"/>
    </row>
    <row r="2748" spans="31:31" ht="15.75">
      <c r="AE2748" s="67"/>
    </row>
    <row r="2749" spans="31:31" ht="15.75">
      <c r="AE2749" s="67"/>
    </row>
    <row r="2750" spans="31:31" ht="15.75">
      <c r="AE2750" s="67"/>
    </row>
    <row r="2751" spans="31:31" ht="15.75">
      <c r="AE2751" s="67"/>
    </row>
    <row r="2752" spans="31:31" ht="15.75">
      <c r="AE2752" s="67"/>
    </row>
    <row r="2753" spans="31:31" ht="15.75">
      <c r="AE2753" s="67"/>
    </row>
    <row r="2754" spans="31:31" ht="15.75">
      <c r="AE2754" s="67"/>
    </row>
    <row r="2755" spans="31:31" ht="15.75">
      <c r="AE2755" s="67"/>
    </row>
    <row r="2756" spans="31:31" ht="15.75">
      <c r="AE2756" s="67"/>
    </row>
    <row r="2757" spans="31:31" ht="15.75">
      <c r="AE2757" s="67"/>
    </row>
    <row r="2758" spans="31:31" ht="15.75">
      <c r="AE2758" s="67"/>
    </row>
    <row r="2759" spans="31:31" ht="15.75">
      <c r="AE2759" s="67"/>
    </row>
    <row r="2760" spans="31:31" ht="15.75">
      <c r="AE2760" s="67"/>
    </row>
    <row r="2761" spans="31:31" ht="15.75">
      <c r="AE2761" s="67"/>
    </row>
    <row r="2762" spans="31:31" ht="15.75">
      <c r="AE2762" s="67"/>
    </row>
    <row r="2763" spans="31:31" ht="15.75">
      <c r="AE2763" s="67"/>
    </row>
    <row r="2764" spans="31:31" ht="15.75">
      <c r="AE2764" s="67"/>
    </row>
    <row r="2765" spans="31:31" ht="15.75">
      <c r="AE2765" s="67"/>
    </row>
    <row r="2766" spans="31:31" ht="15.75">
      <c r="AE2766" s="67"/>
    </row>
    <row r="2767" spans="31:31" ht="15.75">
      <c r="AE2767" s="67"/>
    </row>
    <row r="2768" spans="31:31" ht="15.75">
      <c r="AE2768" s="67"/>
    </row>
    <row r="2769" spans="31:31" ht="15.75">
      <c r="AE2769" s="67"/>
    </row>
    <row r="2770" spans="31:31" ht="15.75">
      <c r="AE2770" s="67"/>
    </row>
    <row r="2771" spans="31:31" ht="15.75">
      <c r="AE2771" s="67"/>
    </row>
    <row r="2772" spans="31:31" ht="15.75">
      <c r="AE2772" s="67"/>
    </row>
    <row r="2773" spans="31:31" ht="15.75">
      <c r="AE2773" s="67"/>
    </row>
    <row r="2774" spans="31:31" ht="15.75">
      <c r="AE2774" s="67"/>
    </row>
    <row r="2775" spans="31:31" ht="15.75">
      <c r="AE2775" s="67"/>
    </row>
    <row r="2776" spans="31:31" ht="15.75">
      <c r="AE2776" s="67"/>
    </row>
    <row r="2777" spans="31:31" ht="15.75">
      <c r="AE2777" s="67"/>
    </row>
    <row r="2778" spans="31:31" ht="15.75">
      <c r="AE2778" s="67"/>
    </row>
    <row r="2779" spans="31:31" ht="15.75">
      <c r="AE2779" s="67"/>
    </row>
    <row r="2780" spans="31:31" ht="15.75">
      <c r="AE2780" s="67"/>
    </row>
    <row r="2781" spans="31:31" ht="15.75">
      <c r="AE2781" s="67"/>
    </row>
    <row r="2782" spans="31:31" ht="15.75">
      <c r="AE2782" s="67"/>
    </row>
    <row r="2783" spans="31:31" ht="15.75">
      <c r="AE2783" s="67"/>
    </row>
    <row r="2784" spans="31:31" ht="15.75">
      <c r="AE2784" s="67"/>
    </row>
    <row r="2785" spans="31:31" ht="15.75">
      <c r="AE2785" s="67"/>
    </row>
    <row r="2786" spans="31:31" ht="15.75">
      <c r="AE2786" s="67"/>
    </row>
    <row r="2787" spans="31:31" ht="15.75">
      <c r="AE2787" s="67"/>
    </row>
    <row r="2788" spans="31:31" ht="15.75">
      <c r="AE2788" s="67"/>
    </row>
    <row r="2789" spans="31:31" ht="15.75">
      <c r="AE2789" s="67"/>
    </row>
    <row r="2790" spans="31:31" ht="15.75">
      <c r="AE2790" s="67"/>
    </row>
    <row r="2791" spans="31:31" ht="15.75">
      <c r="AE2791" s="67"/>
    </row>
    <row r="2792" spans="31:31" ht="15.75">
      <c r="AE2792" s="67"/>
    </row>
    <row r="2793" spans="31:31" ht="15.75">
      <c r="AE2793" s="67"/>
    </row>
    <row r="2794" spans="31:31" ht="15.75">
      <c r="AE2794" s="67"/>
    </row>
    <row r="2795" spans="31:31" ht="15.75">
      <c r="AE2795" s="67"/>
    </row>
    <row r="2796" spans="31:31" ht="15.75">
      <c r="AE2796" s="67"/>
    </row>
    <row r="2797" spans="31:31" ht="15.75">
      <c r="AE2797" s="67"/>
    </row>
    <row r="2798" spans="31:31" ht="15.75">
      <c r="AE2798" s="67"/>
    </row>
    <row r="2799" spans="31:31" ht="15.75">
      <c r="AE2799" s="67"/>
    </row>
    <row r="2800" spans="31:31" ht="15.75">
      <c r="AE2800" s="67"/>
    </row>
    <row r="2801" spans="31:31" ht="15.75">
      <c r="AE2801" s="67"/>
    </row>
    <row r="2802" spans="31:31" ht="15.75">
      <c r="AE2802" s="67"/>
    </row>
    <row r="2803" spans="31:31" ht="15.75">
      <c r="AE2803" s="67"/>
    </row>
    <row r="2804" spans="31:31" ht="15.75">
      <c r="AE2804" s="67"/>
    </row>
    <row r="2805" spans="31:31" ht="15.75">
      <c r="AE2805" s="67"/>
    </row>
    <row r="2806" spans="31:31" ht="15.75">
      <c r="AE2806" s="67"/>
    </row>
    <row r="2807" spans="31:31" ht="15.75">
      <c r="AE2807" s="67"/>
    </row>
    <row r="2808" spans="31:31" ht="15.75">
      <c r="AE2808" s="67"/>
    </row>
    <row r="2809" spans="31:31" ht="15.75">
      <c r="AE2809" s="67"/>
    </row>
    <row r="2810" spans="31:31" ht="15.75">
      <c r="AE2810" s="67"/>
    </row>
    <row r="2811" spans="31:31" ht="15.75">
      <c r="AE2811" s="67"/>
    </row>
    <row r="2812" spans="31:31" ht="15.75">
      <c r="AE2812" s="67"/>
    </row>
    <row r="2813" spans="31:31" ht="15.75">
      <c r="AE2813" s="67"/>
    </row>
    <row r="2814" spans="31:31" ht="15.75">
      <c r="AE2814" s="67"/>
    </row>
    <row r="2815" spans="31:31" ht="15.75">
      <c r="AE2815" s="67"/>
    </row>
    <row r="2816" spans="31:31" ht="15.75">
      <c r="AE2816" s="67"/>
    </row>
    <row r="2817" spans="31:31" ht="15.75">
      <c r="AE2817" s="67"/>
    </row>
    <row r="2818" spans="31:31" ht="15.75">
      <c r="AE2818" s="67"/>
    </row>
    <row r="2819" spans="31:31" ht="15.75">
      <c r="AE2819" s="67"/>
    </row>
    <row r="2820" spans="31:31" ht="15.75">
      <c r="AE2820" s="67"/>
    </row>
    <row r="2821" spans="31:31" ht="15.75">
      <c r="AE2821" s="67"/>
    </row>
    <row r="2822" spans="31:31" ht="15.75">
      <c r="AE2822" s="67"/>
    </row>
    <row r="2823" spans="31:31" ht="15.75">
      <c r="AE2823" s="67"/>
    </row>
    <row r="2824" spans="31:31" ht="15.75">
      <c r="AE2824" s="67"/>
    </row>
    <row r="2825" spans="31:31" ht="15.75">
      <c r="AE2825" s="67"/>
    </row>
    <row r="2826" spans="31:31" ht="15.75">
      <c r="AE2826" s="67"/>
    </row>
    <row r="2827" spans="31:31" ht="15.75">
      <c r="AE2827" s="67"/>
    </row>
    <row r="2828" spans="31:31" ht="15.75">
      <c r="AE2828" s="67"/>
    </row>
    <row r="2829" spans="31:31" ht="15.75">
      <c r="AE2829" s="67"/>
    </row>
    <row r="2830" spans="31:31" ht="15.75">
      <c r="AE2830" s="67"/>
    </row>
    <row r="2831" spans="31:31" ht="15.75">
      <c r="AE2831" s="67"/>
    </row>
    <row r="2832" spans="31:31" ht="15.75">
      <c r="AE2832" s="67"/>
    </row>
    <row r="2833" spans="31:31" ht="15.75">
      <c r="AE2833" s="67"/>
    </row>
    <row r="2834" spans="31:31" ht="15.75">
      <c r="AE2834" s="67"/>
    </row>
    <row r="2835" spans="31:31" ht="15.75">
      <c r="AE2835" s="67"/>
    </row>
    <row r="2836" spans="31:31" ht="15.75">
      <c r="AE2836" s="67"/>
    </row>
    <row r="2837" spans="31:31" ht="15.75">
      <c r="AE2837" s="67"/>
    </row>
    <row r="2838" spans="31:31" ht="15.75">
      <c r="AE2838" s="67"/>
    </row>
    <row r="2839" spans="31:31" ht="15.75">
      <c r="AE2839" s="67"/>
    </row>
    <row r="2840" spans="31:31" ht="15.75">
      <c r="AE2840" s="67"/>
    </row>
    <row r="2841" spans="31:31" ht="15.75">
      <c r="AE2841" s="67"/>
    </row>
    <row r="2842" spans="31:31" ht="15.75">
      <c r="AE2842" s="67"/>
    </row>
    <row r="2843" spans="31:31" ht="15.75">
      <c r="AE2843" s="67"/>
    </row>
    <row r="2844" spans="31:31" ht="15.75">
      <c r="AE2844" s="67"/>
    </row>
    <row r="2845" spans="31:31" ht="15.75">
      <c r="AE2845" s="67"/>
    </row>
    <row r="2846" spans="31:31" ht="15.75">
      <c r="AE2846" s="67"/>
    </row>
    <row r="2847" spans="31:31" ht="15.75">
      <c r="AE2847" s="67"/>
    </row>
    <row r="2848" spans="31:31" ht="15.75">
      <c r="AE2848" s="67"/>
    </row>
    <row r="2849" spans="31:31" ht="15.75">
      <c r="AE2849" s="67"/>
    </row>
    <row r="2850" spans="31:31" ht="15.75">
      <c r="AE2850" s="67"/>
    </row>
    <row r="2851" spans="31:31" ht="15.75">
      <c r="AE2851" s="67"/>
    </row>
    <row r="2852" spans="31:31" ht="15.75">
      <c r="AE2852" s="67"/>
    </row>
    <row r="2853" spans="31:31" ht="15.75">
      <c r="AE2853" s="67"/>
    </row>
    <row r="2854" spans="31:31" ht="15.75">
      <c r="AE2854" s="67"/>
    </row>
    <row r="2855" spans="31:31" ht="15.75">
      <c r="AE2855" s="67"/>
    </row>
    <row r="2856" spans="31:31" ht="15.75">
      <c r="AE2856" s="67"/>
    </row>
    <row r="2857" spans="31:31" ht="15.75">
      <c r="AE2857" s="67"/>
    </row>
    <row r="2858" spans="31:31" ht="15.75">
      <c r="AE2858" s="67"/>
    </row>
    <row r="2859" spans="31:31" ht="15.75">
      <c r="AE2859" s="67"/>
    </row>
    <row r="2860" spans="31:31" ht="15.75">
      <c r="AE2860" s="67"/>
    </row>
    <row r="2861" spans="31:31" ht="15.75">
      <c r="AE2861" s="67"/>
    </row>
    <row r="2862" spans="31:31" ht="15.75">
      <c r="AE2862" s="67"/>
    </row>
    <row r="2863" spans="31:31" ht="15.75">
      <c r="AE2863" s="67"/>
    </row>
    <row r="2864" spans="31:31" ht="15.75">
      <c r="AE2864" s="67"/>
    </row>
    <row r="2865" spans="31:31" ht="15.75">
      <c r="AE2865" s="67"/>
    </row>
    <row r="2866" spans="31:31" ht="15.75">
      <c r="AE2866" s="67"/>
    </row>
    <row r="2867" spans="31:31" ht="15.75">
      <c r="AE2867" s="67"/>
    </row>
    <row r="2868" spans="31:31" ht="15.75">
      <c r="AE2868" s="67"/>
    </row>
    <row r="2869" spans="31:31" ht="15.75">
      <c r="AE2869" s="67"/>
    </row>
    <row r="2870" spans="31:31" ht="15.75">
      <c r="AE2870" s="67"/>
    </row>
    <row r="2871" spans="31:31" ht="15.75">
      <c r="AE2871" s="67"/>
    </row>
    <row r="2872" spans="31:31" ht="15.75">
      <c r="AE2872" s="67"/>
    </row>
    <row r="2873" spans="31:31" ht="15.75">
      <c r="AE2873" s="67"/>
    </row>
    <row r="2874" spans="31:31" ht="15.75">
      <c r="AE2874" s="67"/>
    </row>
    <row r="2875" spans="31:31" ht="15.75">
      <c r="AE2875" s="67"/>
    </row>
    <row r="2876" spans="31:31" ht="15.75">
      <c r="AE2876" s="67"/>
    </row>
    <row r="2877" spans="31:31" ht="15.75">
      <c r="AE2877" s="67"/>
    </row>
    <row r="2878" spans="31:31" ht="15.75">
      <c r="AE2878" s="67"/>
    </row>
    <row r="2879" spans="31:31" ht="15.75">
      <c r="AE2879" s="67"/>
    </row>
    <row r="2880" spans="31:31" ht="15.75">
      <c r="AE2880" s="67"/>
    </row>
    <row r="2881" spans="31:31" ht="15.75">
      <c r="AE2881" s="67"/>
    </row>
    <row r="2882" spans="31:31" ht="15.75">
      <c r="AE2882" s="67"/>
    </row>
    <row r="2883" spans="31:31" ht="15.75">
      <c r="AE2883" s="67"/>
    </row>
    <row r="2884" spans="31:31" ht="15.75">
      <c r="AE2884" s="67"/>
    </row>
    <row r="2885" spans="31:31" ht="15.75">
      <c r="AE2885" s="67"/>
    </row>
    <row r="2886" spans="31:31" ht="15.75">
      <c r="AE2886" s="67"/>
    </row>
    <row r="2887" spans="31:31" ht="15.75">
      <c r="AE2887" s="67"/>
    </row>
    <row r="2888" spans="31:31" ht="15.75">
      <c r="AE2888" s="67"/>
    </row>
    <row r="2889" spans="31:31" ht="15.75">
      <c r="AE2889" s="67"/>
    </row>
    <row r="2890" spans="31:31" ht="15.75">
      <c r="AE2890" s="67"/>
    </row>
    <row r="2891" spans="31:31" ht="15.75">
      <c r="AE2891" s="67"/>
    </row>
    <row r="2892" spans="31:31" ht="15.75">
      <c r="AE2892" s="67"/>
    </row>
    <row r="2893" spans="31:31" ht="15.75">
      <c r="AE2893" s="67"/>
    </row>
    <row r="2894" spans="31:31" ht="15.75">
      <c r="AE2894" s="67"/>
    </row>
    <row r="2895" spans="31:31" ht="15.75">
      <c r="AE2895" s="67"/>
    </row>
    <row r="2896" spans="31:31" ht="15.75">
      <c r="AE2896" s="67"/>
    </row>
    <row r="2897" spans="31:31" ht="15.75">
      <c r="AE2897" s="67"/>
    </row>
    <row r="2898" spans="31:31" ht="15.75">
      <c r="AE2898" s="67"/>
    </row>
    <row r="2899" spans="31:31" ht="15.75">
      <c r="AE2899" s="67"/>
    </row>
    <row r="2900" spans="31:31" ht="15.75">
      <c r="AE2900" s="67"/>
    </row>
    <row r="2901" spans="31:31" ht="15.75">
      <c r="AE2901" s="67"/>
    </row>
    <row r="2902" spans="31:31" ht="15.75">
      <c r="AE2902" s="67"/>
    </row>
    <row r="2903" spans="31:31" ht="15.75">
      <c r="AE2903" s="67"/>
    </row>
    <row r="2904" spans="31:31" ht="15.75">
      <c r="AE2904" s="67"/>
    </row>
    <row r="2905" spans="31:31" ht="15.75">
      <c r="AE2905" s="67"/>
    </row>
    <row r="2906" spans="31:31" ht="15.75">
      <c r="AE2906" s="67"/>
    </row>
    <row r="2907" spans="31:31" ht="15.75">
      <c r="AE2907" s="67"/>
    </row>
    <row r="2908" spans="31:31" ht="15.75">
      <c r="AE2908" s="67"/>
    </row>
    <row r="2909" spans="31:31" ht="15.75">
      <c r="AE2909" s="67"/>
    </row>
    <row r="2910" spans="31:31" ht="15.75">
      <c r="AE2910" s="67"/>
    </row>
    <row r="2911" spans="31:31" ht="15.75">
      <c r="AE2911" s="67"/>
    </row>
    <row r="2912" spans="31:31" ht="15.75">
      <c r="AE2912" s="67"/>
    </row>
    <row r="2913" spans="31:31" ht="15.75">
      <c r="AE2913" s="67"/>
    </row>
    <row r="2914" spans="31:31" ht="15.75">
      <c r="AE2914" s="67"/>
    </row>
    <row r="2915" spans="31:31" ht="15.75">
      <c r="AE2915" s="67"/>
    </row>
    <row r="2916" spans="31:31" ht="15.75">
      <c r="AE2916" s="67"/>
    </row>
    <row r="2917" spans="31:31" ht="15.75">
      <c r="AE2917" s="67"/>
    </row>
    <row r="2918" spans="31:31" ht="15.75">
      <c r="AE2918" s="67"/>
    </row>
    <row r="2919" spans="31:31" ht="15.75">
      <c r="AE2919" s="67"/>
    </row>
    <row r="2920" spans="31:31" ht="15.75">
      <c r="AE2920" s="67"/>
    </row>
    <row r="2921" spans="31:31" ht="15.75">
      <c r="AE2921" s="67"/>
    </row>
    <row r="2922" spans="31:31" ht="15.75">
      <c r="AE2922" s="67"/>
    </row>
    <row r="2923" spans="31:31" ht="15.75">
      <c r="AE2923" s="67"/>
    </row>
    <row r="2924" spans="31:31" ht="15.75">
      <c r="AE2924" s="67"/>
    </row>
    <row r="2925" spans="31:31" ht="15.75">
      <c r="AE2925" s="67"/>
    </row>
    <row r="2926" spans="31:31" ht="15.75">
      <c r="AE2926" s="67"/>
    </row>
    <row r="2927" spans="31:31" ht="15.75">
      <c r="AE2927" s="67"/>
    </row>
    <row r="2928" spans="31:31" ht="15.75">
      <c r="AE2928" s="67"/>
    </row>
    <row r="2929" spans="31:31" ht="15.75">
      <c r="AE2929" s="67"/>
    </row>
    <row r="2930" spans="31:31" ht="15.75">
      <c r="AE2930" s="67"/>
    </row>
    <row r="2931" spans="31:31" ht="15.75">
      <c r="AE2931" s="67"/>
    </row>
    <row r="2932" spans="31:31" ht="15.75">
      <c r="AE2932" s="67"/>
    </row>
    <row r="2933" spans="31:31" ht="15.75">
      <c r="AE2933" s="67"/>
    </row>
    <row r="2934" spans="31:31" ht="15.75">
      <c r="AE2934" s="67"/>
    </row>
    <row r="2935" spans="31:31" ht="15.75">
      <c r="AE2935" s="67"/>
    </row>
    <row r="2936" spans="31:31" ht="15.75">
      <c r="AE2936" s="67"/>
    </row>
    <row r="2937" spans="31:31" ht="15.75">
      <c r="AE2937" s="67"/>
    </row>
    <row r="2938" spans="31:31" ht="15.75">
      <c r="AE2938" s="67"/>
    </row>
    <row r="2939" spans="31:31" ht="15.75">
      <c r="AE2939" s="67"/>
    </row>
    <row r="2940" spans="31:31" ht="15.75">
      <c r="AE2940" s="67"/>
    </row>
    <row r="2941" spans="31:31" ht="15.75">
      <c r="AE2941" s="67"/>
    </row>
    <row r="2942" spans="31:31" ht="15.75">
      <c r="AE2942" s="67"/>
    </row>
    <row r="2943" spans="31:31" ht="15.75">
      <c r="AE2943" s="67"/>
    </row>
    <row r="2944" spans="31:31" ht="15.75">
      <c r="AE2944" s="67"/>
    </row>
    <row r="2945" spans="31:31" ht="15.75">
      <c r="AE2945" s="67"/>
    </row>
    <row r="2946" spans="31:31" ht="15.75">
      <c r="AE2946" s="67"/>
    </row>
    <row r="2947" spans="31:31" ht="15.75">
      <c r="AE2947" s="67"/>
    </row>
    <row r="2948" spans="31:31" ht="15.75">
      <c r="AE2948" s="67"/>
    </row>
    <row r="2949" spans="31:31" ht="15.75">
      <c r="AE2949" s="67"/>
    </row>
    <row r="2950" spans="31:31" ht="15.75">
      <c r="AE2950" s="67"/>
    </row>
    <row r="2951" spans="31:31" ht="15.75">
      <c r="AE2951" s="67"/>
    </row>
    <row r="2952" spans="31:31" ht="15.75">
      <c r="AE2952" s="67"/>
    </row>
    <row r="2953" spans="31:31" ht="15.75">
      <c r="AE2953" s="67"/>
    </row>
    <row r="2954" spans="31:31" ht="15.75">
      <c r="AE2954" s="67"/>
    </row>
    <row r="2955" spans="31:31" ht="15.75">
      <c r="AE2955" s="67"/>
    </row>
    <row r="2956" spans="31:31" ht="15.75">
      <c r="AE2956" s="67"/>
    </row>
    <row r="2957" spans="31:31" ht="15.75">
      <c r="AE2957" s="67"/>
    </row>
    <row r="2958" spans="31:31" ht="15.75">
      <c r="AE2958" s="67"/>
    </row>
    <row r="2959" spans="31:31" ht="15.75">
      <c r="AE2959" s="67"/>
    </row>
    <row r="2960" spans="31:31" ht="15.75">
      <c r="AE2960" s="67"/>
    </row>
    <row r="2961" spans="31:31" ht="15.75">
      <c r="AE2961" s="67"/>
    </row>
    <row r="2962" spans="31:31" ht="15.75">
      <c r="AE2962" s="67"/>
    </row>
    <row r="2963" spans="31:31" ht="15.75">
      <c r="AE2963" s="67"/>
    </row>
    <row r="2964" spans="31:31" ht="15.75">
      <c r="AE2964" s="67"/>
    </row>
    <row r="2965" spans="31:31" ht="15.75">
      <c r="AE2965" s="67"/>
    </row>
    <row r="2966" spans="31:31" ht="15.75">
      <c r="AE2966" s="67"/>
    </row>
    <row r="2967" spans="31:31" ht="15.75">
      <c r="AE2967" s="67"/>
    </row>
    <row r="2968" spans="31:31" ht="15.75">
      <c r="AE2968" s="67"/>
    </row>
    <row r="2969" spans="31:31" ht="15.75">
      <c r="AE2969" s="67"/>
    </row>
    <row r="2970" spans="31:31" ht="15.75">
      <c r="AE2970" s="67"/>
    </row>
    <row r="2971" spans="31:31" ht="15.75">
      <c r="AE2971" s="67"/>
    </row>
    <row r="2972" spans="31:31" ht="15.75">
      <c r="AE2972" s="67"/>
    </row>
    <row r="2973" spans="31:31" ht="15.75">
      <c r="AE2973" s="67"/>
    </row>
    <row r="2974" spans="31:31" ht="15.75">
      <c r="AE2974" s="67"/>
    </row>
    <row r="2975" spans="31:31" ht="15.75">
      <c r="AE2975" s="67"/>
    </row>
    <row r="2976" spans="31:31" ht="15.75">
      <c r="AE2976" s="67"/>
    </row>
    <row r="2977" spans="31:31" ht="15.75">
      <c r="AE2977" s="67"/>
    </row>
    <row r="2978" spans="31:31" ht="15.75">
      <c r="AE2978" s="67"/>
    </row>
    <row r="2979" spans="31:31" ht="15.75">
      <c r="AE2979" s="67"/>
    </row>
    <row r="2980" spans="31:31" ht="15.75">
      <c r="AE2980" s="67"/>
    </row>
    <row r="2981" spans="31:31" ht="15.75">
      <c r="AE2981" s="67"/>
    </row>
    <row r="2982" spans="31:31" ht="15.75">
      <c r="AE2982" s="67"/>
    </row>
    <row r="2983" spans="31:31" ht="15.75">
      <c r="AE2983" s="67"/>
    </row>
    <row r="2984" spans="31:31" ht="15.75">
      <c r="AE2984" s="67"/>
    </row>
    <row r="2985" spans="31:31" ht="15.75">
      <c r="AE2985" s="67"/>
    </row>
    <row r="2986" spans="31:31" ht="15.75">
      <c r="AE2986" s="67"/>
    </row>
    <row r="2987" spans="31:31" ht="15.75">
      <c r="AE2987" s="67"/>
    </row>
    <row r="2988" spans="31:31" ht="15.75">
      <c r="AE2988" s="67"/>
    </row>
    <row r="2989" spans="31:31" ht="15.75">
      <c r="AE2989" s="67"/>
    </row>
    <row r="2990" spans="31:31" ht="15.75">
      <c r="AE2990" s="67"/>
    </row>
    <row r="2991" spans="31:31" ht="15.75">
      <c r="AE2991" s="67"/>
    </row>
    <row r="2992" spans="31:31" ht="15.75">
      <c r="AE2992" s="67"/>
    </row>
    <row r="2993" spans="31:31" ht="15.75">
      <c r="AE2993" s="67"/>
    </row>
    <row r="2994" spans="31:31" ht="15.75">
      <c r="AE2994" s="67"/>
    </row>
    <row r="2995" spans="31:31" ht="15.75">
      <c r="AE2995" s="67"/>
    </row>
    <row r="2996" spans="31:31" ht="15.75">
      <c r="AE2996" s="67"/>
    </row>
    <row r="2997" spans="31:31" ht="15.75">
      <c r="AE2997" s="67"/>
    </row>
    <row r="2998" spans="31:31" ht="15.75">
      <c r="AE2998" s="67"/>
    </row>
    <row r="2999" spans="31:31" ht="15.75">
      <c r="AE2999" s="67"/>
    </row>
    <row r="3000" spans="31:31" ht="15.75">
      <c r="AE3000" s="67"/>
    </row>
    <row r="3001" spans="31:31" ht="15.75">
      <c r="AE3001" s="67"/>
    </row>
    <row r="3002" spans="31:31" ht="15.75">
      <c r="AE3002" s="67"/>
    </row>
    <row r="3003" spans="31:31" ht="15.75">
      <c r="AE3003" s="67"/>
    </row>
    <row r="3004" spans="31:31" ht="15.75">
      <c r="AE3004" s="67"/>
    </row>
    <row r="3005" spans="31:31" ht="15.75">
      <c r="AE3005" s="67"/>
    </row>
    <row r="3006" spans="31:31" ht="15.75">
      <c r="AE3006" s="67"/>
    </row>
    <row r="3007" spans="31:31" ht="15.75">
      <c r="AE3007" s="67"/>
    </row>
    <row r="3008" spans="31:31" ht="15.75">
      <c r="AE3008" s="67"/>
    </row>
    <row r="3009" spans="31:31" ht="15.75">
      <c r="AE3009" s="67"/>
    </row>
    <row r="3010" spans="31:31" ht="15.75">
      <c r="AE3010" s="67"/>
    </row>
    <row r="3011" spans="31:31" ht="15.75">
      <c r="AE3011" s="67"/>
    </row>
    <row r="3012" spans="31:31" ht="15.75">
      <c r="AE3012" s="67"/>
    </row>
    <row r="3013" spans="31:31" ht="15.75">
      <c r="AE3013" s="67"/>
    </row>
    <row r="3014" spans="31:31" ht="15.75">
      <c r="AE3014" s="67"/>
    </row>
    <row r="3015" spans="31:31" ht="15.75">
      <c r="AE3015" s="67"/>
    </row>
    <row r="3016" spans="31:31" ht="15.75">
      <c r="AE3016" s="67"/>
    </row>
    <row r="3017" spans="31:31" ht="15.75">
      <c r="AE3017" s="67"/>
    </row>
    <row r="3018" spans="31:31" ht="15.75">
      <c r="AE3018" s="67"/>
    </row>
    <row r="3019" spans="31:31" ht="15.75">
      <c r="AE3019" s="67"/>
    </row>
    <row r="3020" spans="31:31" ht="15.75">
      <c r="AE3020" s="67"/>
    </row>
    <row r="3021" spans="31:31" ht="15.75">
      <c r="AE3021" s="67"/>
    </row>
    <row r="3022" spans="31:31" ht="15.75">
      <c r="AE3022" s="67"/>
    </row>
    <row r="3023" spans="31:31" ht="15.75">
      <c r="AE3023" s="67"/>
    </row>
    <row r="3024" spans="31:31" ht="15.75">
      <c r="AE3024" s="67"/>
    </row>
    <row r="3025" spans="31:31" ht="15.75">
      <c r="AE3025" s="67"/>
    </row>
    <row r="3026" spans="31:31" ht="15.75">
      <c r="AE3026" s="67"/>
    </row>
    <row r="3027" spans="31:31" ht="15.75">
      <c r="AE3027" s="67"/>
    </row>
    <row r="3028" spans="31:31" ht="15.75">
      <c r="AE3028" s="67"/>
    </row>
    <row r="3029" spans="31:31" ht="15.75">
      <c r="AE3029" s="67"/>
    </row>
    <row r="3030" spans="31:31" ht="15.75">
      <c r="AE3030" s="67"/>
    </row>
    <row r="3031" spans="31:31" ht="15.75">
      <c r="AE3031" s="67"/>
    </row>
    <row r="3032" spans="31:31" ht="15.75">
      <c r="AE3032" s="67"/>
    </row>
    <row r="3033" spans="31:31" ht="15.75">
      <c r="AE3033" s="67"/>
    </row>
    <row r="3034" spans="31:31" ht="15.75">
      <c r="AE3034" s="67"/>
    </row>
    <row r="3035" spans="31:31" ht="15.75">
      <c r="AE3035" s="67"/>
    </row>
    <row r="3036" spans="31:31" ht="15.75">
      <c r="AE3036" s="67"/>
    </row>
    <row r="3037" spans="31:31" ht="15.75">
      <c r="AE3037" s="67"/>
    </row>
    <row r="3038" spans="31:31" ht="15.75">
      <c r="AE3038" s="67"/>
    </row>
    <row r="3039" spans="31:31" ht="15.75">
      <c r="AE3039" s="67"/>
    </row>
    <row r="3040" spans="31:31" ht="15.75">
      <c r="AE3040" s="67"/>
    </row>
    <row r="3041" spans="31:31" ht="15.75">
      <c r="AE3041" s="67"/>
    </row>
    <row r="3042" spans="31:31" ht="15.75">
      <c r="AE3042" s="67"/>
    </row>
    <row r="3043" spans="31:31" ht="15.75">
      <c r="AE3043" s="67"/>
    </row>
    <row r="3044" spans="31:31" ht="15.75">
      <c r="AE3044" s="67"/>
    </row>
    <row r="3045" spans="31:31" ht="15.75">
      <c r="AE3045" s="67"/>
    </row>
    <row r="3046" spans="31:31" ht="15.75">
      <c r="AE3046" s="67"/>
    </row>
    <row r="3047" spans="31:31" ht="15.75">
      <c r="AE3047" s="67"/>
    </row>
    <row r="3048" spans="31:31" ht="15.75">
      <c r="AE3048" s="67"/>
    </row>
    <row r="3049" spans="31:31" ht="15.75">
      <c r="AE3049" s="67"/>
    </row>
    <row r="3050" spans="31:31" ht="15.75">
      <c r="AE3050" s="67"/>
    </row>
    <row r="3051" spans="31:31" ht="15.75">
      <c r="AE3051" s="67"/>
    </row>
    <row r="3052" spans="31:31" ht="15.75">
      <c r="AE3052" s="67"/>
    </row>
    <row r="3053" spans="31:31" ht="15.75">
      <c r="AE3053" s="67"/>
    </row>
    <row r="3054" spans="31:31" ht="15.75">
      <c r="AE3054" s="67"/>
    </row>
    <row r="3055" spans="31:31" ht="15.75">
      <c r="AE3055" s="67"/>
    </row>
    <row r="3056" spans="31:31" ht="15.75">
      <c r="AE3056" s="67"/>
    </row>
    <row r="3057" spans="31:31" ht="15.75">
      <c r="AE3057" s="67"/>
    </row>
    <row r="3058" spans="31:31" ht="15.75">
      <c r="AE3058" s="67"/>
    </row>
    <row r="3059" spans="31:31" ht="15.75">
      <c r="AE3059" s="67"/>
    </row>
    <row r="3060" spans="31:31" ht="15.75">
      <c r="AE3060" s="67"/>
    </row>
    <row r="3061" spans="31:31" ht="15.75">
      <c r="AE3061" s="67"/>
    </row>
    <row r="3062" spans="31:31" ht="15.75">
      <c r="AE3062" s="67"/>
    </row>
    <row r="3063" spans="31:31" ht="15.75">
      <c r="AE3063" s="67"/>
    </row>
    <row r="3064" spans="31:31" ht="15.75">
      <c r="AE3064" s="67"/>
    </row>
    <row r="3065" spans="31:31" ht="15.75">
      <c r="AE3065" s="67"/>
    </row>
    <row r="3066" spans="31:31" ht="15.75">
      <c r="AE3066" s="67"/>
    </row>
    <row r="3067" spans="31:31" ht="15.75">
      <c r="AE3067" s="67"/>
    </row>
    <row r="3068" spans="31:31" ht="15.75">
      <c r="AE3068" s="67"/>
    </row>
    <row r="3069" spans="31:31" ht="15.75">
      <c r="AE3069" s="67"/>
    </row>
    <row r="3070" spans="31:31" ht="15.75">
      <c r="AE3070" s="67"/>
    </row>
    <row r="3071" spans="31:31" ht="15.75">
      <c r="AE3071" s="67"/>
    </row>
    <row r="3072" spans="31:31" ht="15.75">
      <c r="AE3072" s="67"/>
    </row>
    <row r="3073" spans="31:31" ht="15.75">
      <c r="AE3073" s="67"/>
    </row>
    <row r="3074" spans="31:31" ht="15.75">
      <c r="AE3074" s="67"/>
    </row>
    <row r="3075" spans="31:31" ht="15.75">
      <c r="AE3075" s="67"/>
    </row>
    <row r="3076" spans="31:31" ht="15.75">
      <c r="AE3076" s="67"/>
    </row>
    <row r="3077" spans="31:31" ht="15.75">
      <c r="AE3077" s="67"/>
    </row>
    <row r="3078" spans="31:31" ht="15.75">
      <c r="AE3078" s="67"/>
    </row>
    <row r="3079" spans="31:31" ht="15.75">
      <c r="AE3079" s="67"/>
    </row>
    <row r="3080" spans="31:31" ht="15.75">
      <c r="AE3080" s="67"/>
    </row>
    <row r="3081" spans="31:31" ht="15.75">
      <c r="AE3081" s="67"/>
    </row>
    <row r="3082" spans="31:31" ht="15.75">
      <c r="AE3082" s="67"/>
    </row>
    <row r="3083" spans="31:31" ht="15.75">
      <c r="AE3083" s="67"/>
    </row>
    <row r="3084" spans="31:31" ht="15.75">
      <c r="AE3084" s="67"/>
    </row>
    <row r="3085" spans="31:31" ht="15.75">
      <c r="AE3085" s="67"/>
    </row>
    <row r="3086" spans="31:31" ht="15.75">
      <c r="AE3086" s="67"/>
    </row>
    <row r="3087" spans="31:31" ht="15.75">
      <c r="AE3087" s="67"/>
    </row>
    <row r="3088" spans="31:31" ht="15.75">
      <c r="AE3088" s="67"/>
    </row>
    <row r="3089" spans="31:31" ht="15.75">
      <c r="AE3089" s="67"/>
    </row>
    <row r="3090" spans="31:31" ht="15.75">
      <c r="AE3090" s="67"/>
    </row>
    <row r="3091" spans="31:31" ht="15.75">
      <c r="AE3091" s="67"/>
    </row>
    <row r="3092" spans="31:31" ht="15.75">
      <c r="AE3092" s="67"/>
    </row>
    <row r="3093" spans="31:31" ht="15.75">
      <c r="AE3093" s="67"/>
    </row>
    <row r="3094" spans="31:31" ht="15.75">
      <c r="AE3094" s="67"/>
    </row>
    <row r="3095" spans="31:31" ht="15.75">
      <c r="AE3095" s="67"/>
    </row>
    <row r="3096" spans="31:31" ht="15.75">
      <c r="AE3096" s="67"/>
    </row>
    <row r="3097" spans="31:31" ht="15.75">
      <c r="AE3097" s="67"/>
    </row>
    <row r="3098" spans="31:31" ht="15.75">
      <c r="AE3098" s="67"/>
    </row>
    <row r="3099" spans="31:31" ht="15.75">
      <c r="AE3099" s="67"/>
    </row>
    <row r="3100" spans="31:31" ht="15.75">
      <c r="AE3100" s="67"/>
    </row>
    <row r="3101" spans="31:31" ht="15.75">
      <c r="AE3101" s="67"/>
    </row>
    <row r="3102" spans="31:31" ht="15.75">
      <c r="AE3102" s="67"/>
    </row>
    <row r="3103" spans="31:31" ht="15.75">
      <c r="AE3103" s="67"/>
    </row>
    <row r="3104" spans="31:31" ht="15.75">
      <c r="AE3104" s="67"/>
    </row>
    <row r="3105" spans="31:31" ht="15.75">
      <c r="AE3105" s="67"/>
    </row>
    <row r="3106" spans="31:31" ht="15.75">
      <c r="AE3106" s="67"/>
    </row>
    <row r="3107" spans="31:31" ht="15.75">
      <c r="AE3107" s="67"/>
    </row>
    <row r="3108" spans="31:31" ht="15.75">
      <c r="AE3108" s="67"/>
    </row>
    <row r="3109" spans="31:31" ht="15.75">
      <c r="AE3109" s="67"/>
    </row>
    <row r="3110" spans="31:31" ht="15.75">
      <c r="AE3110" s="67"/>
    </row>
    <row r="3111" spans="31:31" ht="15.75">
      <c r="AE3111" s="67"/>
    </row>
    <row r="3112" spans="31:31" ht="15.75">
      <c r="AE3112" s="67"/>
    </row>
    <row r="3113" spans="31:31" ht="15.75">
      <c r="AE3113" s="67"/>
    </row>
    <row r="3114" spans="31:31" ht="15.75">
      <c r="AE3114" s="67"/>
    </row>
    <row r="3115" spans="31:31" ht="15.75">
      <c r="AE3115" s="67"/>
    </row>
    <row r="3116" spans="31:31" ht="15.75">
      <c r="AE3116" s="67"/>
    </row>
    <row r="3117" spans="31:31" ht="15.75">
      <c r="AE3117" s="67"/>
    </row>
    <row r="3118" spans="31:31" ht="15.75">
      <c r="AE3118" s="67"/>
    </row>
    <row r="3119" spans="31:31" ht="15.75">
      <c r="AE3119" s="67"/>
    </row>
    <row r="3120" spans="31:31" ht="15.75">
      <c r="AE3120" s="67"/>
    </row>
    <row r="3121" spans="31:31" ht="15.75">
      <c r="AE3121" s="67"/>
    </row>
    <row r="3122" spans="31:31" ht="15.75">
      <c r="AE3122" s="67"/>
    </row>
    <row r="3123" spans="31:31" ht="15.75">
      <c r="AE3123" s="67"/>
    </row>
    <row r="3124" spans="31:31" ht="15.75">
      <c r="AE3124" s="67"/>
    </row>
    <row r="3125" spans="31:31" ht="15.75">
      <c r="AE3125" s="67"/>
    </row>
    <row r="3126" spans="31:31" ht="15.75">
      <c r="AE3126" s="67"/>
    </row>
    <row r="3127" spans="31:31" ht="15.75">
      <c r="AE3127" s="67"/>
    </row>
    <row r="3128" spans="31:31" ht="15.75">
      <c r="AE3128" s="67"/>
    </row>
    <row r="3129" spans="31:31" ht="15.75">
      <c r="AE3129" s="67"/>
    </row>
    <row r="3130" spans="31:31" ht="15.75">
      <c r="AE3130" s="67"/>
    </row>
    <row r="3131" spans="31:31" ht="15.75">
      <c r="AE3131" s="67"/>
    </row>
    <row r="3132" spans="31:31" ht="15.75">
      <c r="AE3132" s="67"/>
    </row>
    <row r="3133" spans="31:31" ht="15.75">
      <c r="AE3133" s="67"/>
    </row>
    <row r="3134" spans="31:31" ht="15.75">
      <c r="AE3134" s="67"/>
    </row>
    <row r="3135" spans="31:31" ht="15.75">
      <c r="AE3135" s="67"/>
    </row>
    <row r="3136" spans="31:31" ht="15.75">
      <c r="AE3136" s="67"/>
    </row>
    <row r="3137" spans="31:31" ht="15.75">
      <c r="AE3137" s="67"/>
    </row>
    <row r="3138" spans="31:31" ht="15.75">
      <c r="AE3138" s="67"/>
    </row>
    <row r="3139" spans="31:31" ht="15.75">
      <c r="AE3139" s="67"/>
    </row>
    <row r="3140" spans="31:31" ht="15.75">
      <c r="AE3140" s="67"/>
    </row>
    <row r="3141" spans="31:31" ht="15.75">
      <c r="AE3141" s="67"/>
    </row>
    <row r="3142" spans="31:31" ht="15.75">
      <c r="AE3142" s="67"/>
    </row>
    <row r="3143" spans="31:31" ht="15.75">
      <c r="AE3143" s="67"/>
    </row>
    <row r="3144" spans="31:31" ht="15.75">
      <c r="AE3144" s="67"/>
    </row>
    <row r="3145" spans="31:31" ht="15.75">
      <c r="AE3145" s="67"/>
    </row>
    <row r="3146" spans="31:31" ht="15.75">
      <c r="AE3146" s="67"/>
    </row>
    <row r="3147" spans="31:31" ht="15.75">
      <c r="AE3147" s="67"/>
    </row>
    <row r="3148" spans="31:31" ht="15.75">
      <c r="AE3148" s="67"/>
    </row>
    <row r="3149" spans="31:31" ht="15.75">
      <c r="AE3149" s="67"/>
    </row>
    <row r="3150" spans="31:31" ht="15.75">
      <c r="AE3150" s="67"/>
    </row>
    <row r="3151" spans="31:31" ht="15.75">
      <c r="AE3151" s="67"/>
    </row>
    <row r="3152" spans="31:31" ht="15.75">
      <c r="AE3152" s="67"/>
    </row>
    <row r="3153" spans="31:31" ht="15.75">
      <c r="AE3153" s="67"/>
    </row>
    <row r="3154" spans="31:31" ht="15.75">
      <c r="AE3154" s="67"/>
    </row>
    <row r="3155" spans="31:31" ht="15.75">
      <c r="AE3155" s="67"/>
    </row>
    <row r="3156" spans="31:31" ht="15.75">
      <c r="AE3156" s="67"/>
    </row>
    <row r="3157" spans="31:31" ht="15.75">
      <c r="AE3157" s="67"/>
    </row>
    <row r="3158" spans="31:31" ht="15.75">
      <c r="AE3158" s="67"/>
    </row>
    <row r="3159" spans="31:31" ht="15.75">
      <c r="AE3159" s="67"/>
    </row>
    <row r="3160" spans="31:31" ht="15.75">
      <c r="AE3160" s="67"/>
    </row>
    <row r="3161" spans="31:31" ht="15.75">
      <c r="AE3161" s="67"/>
    </row>
    <row r="3162" spans="31:31" ht="15.75">
      <c r="AE3162" s="67"/>
    </row>
    <row r="3163" spans="31:31" ht="15.75">
      <c r="AE3163" s="67"/>
    </row>
    <row r="3164" spans="31:31" ht="15.75">
      <c r="AE3164" s="67"/>
    </row>
    <row r="3165" spans="31:31" ht="15.75">
      <c r="AE3165" s="67"/>
    </row>
    <row r="3166" spans="31:31" ht="15.75">
      <c r="AE3166" s="67"/>
    </row>
    <row r="3167" spans="31:31" ht="15.75">
      <c r="AE3167" s="67"/>
    </row>
    <row r="3168" spans="31:31" ht="15.75">
      <c r="AE3168" s="67"/>
    </row>
    <row r="3169" spans="31:31" ht="15.75">
      <c r="AE3169" s="67"/>
    </row>
    <row r="3170" spans="31:31" ht="15.75">
      <c r="AE3170" s="67"/>
    </row>
    <row r="3171" spans="31:31" ht="15.75">
      <c r="AE3171" s="67"/>
    </row>
    <row r="3172" spans="31:31" ht="15.75">
      <c r="AE3172" s="67"/>
    </row>
    <row r="3173" spans="31:31" ht="15.75">
      <c r="AE3173" s="67"/>
    </row>
    <row r="3174" spans="31:31" ht="15.75">
      <c r="AE3174" s="67"/>
    </row>
    <row r="3175" spans="31:31" ht="15.75">
      <c r="AE3175" s="67"/>
    </row>
    <row r="3176" spans="31:31" ht="15.75">
      <c r="AE3176" s="67"/>
    </row>
    <row r="3177" spans="31:31" ht="15.75">
      <c r="AE3177" s="67"/>
    </row>
    <row r="3178" spans="31:31" ht="15.75">
      <c r="AE3178" s="67"/>
    </row>
    <row r="3179" spans="31:31" ht="15.75">
      <c r="AE3179" s="67"/>
    </row>
    <row r="3180" spans="31:31" ht="15.75">
      <c r="AE3180" s="67"/>
    </row>
    <row r="3181" spans="31:31" ht="15.75">
      <c r="AE3181" s="67"/>
    </row>
    <row r="3182" spans="31:31" ht="15.75">
      <c r="AE3182" s="67"/>
    </row>
    <row r="3183" spans="31:31" ht="15.75">
      <c r="AE3183" s="67"/>
    </row>
    <row r="3184" spans="31:31" ht="15.75">
      <c r="AE3184" s="67"/>
    </row>
    <row r="3185" spans="31:31" ht="15.75">
      <c r="AE3185" s="67"/>
    </row>
    <row r="3186" spans="31:31" ht="15.75">
      <c r="AE3186" s="67"/>
    </row>
    <row r="3187" spans="31:31" ht="15.75">
      <c r="AE3187" s="67"/>
    </row>
    <row r="3188" spans="31:31" ht="15.75">
      <c r="AE3188" s="67"/>
    </row>
    <row r="3189" spans="31:31" ht="15.75">
      <c r="AE3189" s="67"/>
    </row>
    <row r="3190" spans="31:31" ht="15.75">
      <c r="AE3190" s="67"/>
    </row>
    <row r="3191" spans="31:31" ht="15.75">
      <c r="AE3191" s="67"/>
    </row>
    <row r="3192" spans="31:31" ht="15.75">
      <c r="AE3192" s="67"/>
    </row>
    <row r="3193" spans="31:31" ht="15.75">
      <c r="AE3193" s="67"/>
    </row>
    <row r="3194" spans="31:31" ht="15.75">
      <c r="AE3194" s="67"/>
    </row>
    <row r="3195" spans="31:31" ht="15.75">
      <c r="AE3195" s="67"/>
    </row>
    <row r="3196" spans="31:31" ht="15.75">
      <c r="AE3196" s="67"/>
    </row>
    <row r="3197" spans="31:31" ht="15.75">
      <c r="AE3197" s="67"/>
    </row>
    <row r="3198" spans="31:31" ht="15.75">
      <c r="AE3198" s="67"/>
    </row>
    <row r="3199" spans="31:31" ht="15.75">
      <c r="AE3199" s="67"/>
    </row>
    <row r="3200" spans="31:31" ht="15.75">
      <c r="AE3200" s="67"/>
    </row>
    <row r="3201" spans="31:31" ht="15.75">
      <c r="AE3201" s="67"/>
    </row>
    <row r="3202" spans="31:31" ht="15.75">
      <c r="AE3202" s="67"/>
    </row>
    <row r="3203" spans="31:31" ht="15.75">
      <c r="AE3203" s="67"/>
    </row>
    <row r="3204" spans="31:31" ht="15.75">
      <c r="AE3204" s="67"/>
    </row>
    <row r="3205" spans="31:31" ht="15.75">
      <c r="AE3205" s="67"/>
    </row>
    <row r="3206" spans="31:31" ht="15.75">
      <c r="AE3206" s="67"/>
    </row>
    <row r="3207" spans="31:31" ht="15.75">
      <c r="AE3207" s="67"/>
    </row>
    <row r="3208" spans="31:31" ht="15.75">
      <c r="AE3208" s="67"/>
    </row>
    <row r="3209" spans="31:31" ht="15.75">
      <c r="AE3209" s="67"/>
    </row>
    <row r="3210" spans="31:31" ht="15.75">
      <c r="AE3210" s="67"/>
    </row>
    <row r="3211" spans="31:31" ht="15.75">
      <c r="AE3211" s="67"/>
    </row>
    <row r="3212" spans="31:31" ht="15.75">
      <c r="AE3212" s="67"/>
    </row>
    <row r="3213" spans="31:31" ht="15.75">
      <c r="AE3213" s="67"/>
    </row>
    <row r="3214" spans="31:31" ht="15.75">
      <c r="AE3214" s="67"/>
    </row>
    <row r="3215" spans="31:31" ht="15.75">
      <c r="AE3215" s="67"/>
    </row>
    <row r="3216" spans="31:31" ht="15.75">
      <c r="AE3216" s="67"/>
    </row>
    <row r="3217" spans="31:31" ht="15.75">
      <c r="AE3217" s="67"/>
    </row>
    <row r="3218" spans="31:31" ht="15.75">
      <c r="AE3218" s="67"/>
    </row>
    <row r="3219" spans="31:31" ht="15.75">
      <c r="AE3219" s="67"/>
    </row>
    <row r="3220" spans="31:31" ht="15.75">
      <c r="AE3220" s="67"/>
    </row>
    <row r="3221" spans="31:31" ht="15.75">
      <c r="AE3221" s="67"/>
    </row>
    <row r="3222" spans="31:31" ht="15.75">
      <c r="AE3222" s="67"/>
    </row>
    <row r="3223" spans="31:31" ht="15.75">
      <c r="AE3223" s="67"/>
    </row>
    <row r="3224" spans="31:31" ht="15.75">
      <c r="AE3224" s="67"/>
    </row>
    <row r="3225" spans="31:31" ht="15.75">
      <c r="AE3225" s="67"/>
    </row>
    <row r="3226" spans="31:31" ht="15.75">
      <c r="AE3226" s="67"/>
    </row>
    <row r="3227" spans="31:31" ht="15.75">
      <c r="AE3227" s="67"/>
    </row>
    <row r="3228" spans="31:31" ht="15.75">
      <c r="AE3228" s="67"/>
    </row>
    <row r="3229" spans="31:31" ht="15.75">
      <c r="AE3229" s="67"/>
    </row>
    <row r="3230" spans="31:31" ht="15.75">
      <c r="AE3230" s="67"/>
    </row>
    <row r="3231" spans="31:31" ht="15.75">
      <c r="AE3231" s="67"/>
    </row>
    <row r="3232" spans="31:31" ht="15.75">
      <c r="AE3232" s="67"/>
    </row>
    <row r="3233" spans="31:31" ht="15.75">
      <c r="AE3233" s="67"/>
    </row>
    <row r="3234" spans="31:31" ht="15.75">
      <c r="AE3234" s="67"/>
    </row>
    <row r="3235" spans="31:31" ht="15.75">
      <c r="AE3235" s="67"/>
    </row>
    <row r="3236" spans="31:31" ht="15.75">
      <c r="AE3236" s="67"/>
    </row>
    <row r="3237" spans="31:31" ht="15.75">
      <c r="AE3237" s="67"/>
    </row>
    <row r="3238" spans="31:31" ht="15.75">
      <c r="AE3238" s="67"/>
    </row>
    <row r="3239" spans="31:31" ht="15.75">
      <c r="AE3239" s="67"/>
    </row>
    <row r="3240" spans="31:31" ht="15.75">
      <c r="AE3240" s="67"/>
    </row>
    <row r="3241" spans="31:31" ht="15.75">
      <c r="AE3241" s="67"/>
    </row>
    <row r="3242" spans="31:31" ht="15.75">
      <c r="AE3242" s="67"/>
    </row>
    <row r="3243" spans="31:31" ht="15.75">
      <c r="AE3243" s="67"/>
    </row>
    <row r="3244" spans="31:31" ht="15.75">
      <c r="AE3244" s="67"/>
    </row>
    <row r="3245" spans="31:31" ht="15.75">
      <c r="AE3245" s="67"/>
    </row>
    <row r="3246" spans="31:31" ht="15.75">
      <c r="AE3246" s="67"/>
    </row>
    <row r="3247" spans="31:31" ht="15.75">
      <c r="AE3247" s="67"/>
    </row>
    <row r="3248" spans="31:31" ht="15.75">
      <c r="AE3248" s="67"/>
    </row>
    <row r="3249" spans="31:31" ht="15.75">
      <c r="AE3249" s="67"/>
    </row>
    <row r="3250" spans="31:31" ht="15.75">
      <c r="AE3250" s="67"/>
    </row>
    <row r="3251" spans="31:31" ht="15.75">
      <c r="AE3251" s="67"/>
    </row>
    <row r="3252" spans="31:31" ht="15.75">
      <c r="AE3252" s="67"/>
    </row>
    <row r="3253" spans="31:31" ht="15.75">
      <c r="AE3253" s="67"/>
    </row>
    <row r="3254" spans="31:31" ht="15.75">
      <c r="AE3254" s="67"/>
    </row>
    <row r="3255" spans="31:31" ht="15.75">
      <c r="AE3255" s="67"/>
    </row>
    <row r="3256" spans="31:31" ht="15.75">
      <c r="AE3256" s="67"/>
    </row>
    <row r="3257" spans="31:31" ht="15.75">
      <c r="AE3257" s="67"/>
    </row>
    <row r="3258" spans="31:31" ht="15.75">
      <c r="AE3258" s="67"/>
    </row>
    <row r="3259" spans="31:31" ht="15.75">
      <c r="AE3259" s="67"/>
    </row>
    <row r="3260" spans="31:31" ht="15.75">
      <c r="AE3260" s="67"/>
    </row>
    <row r="3261" spans="31:31" ht="15.75">
      <c r="AE3261" s="67"/>
    </row>
    <row r="3262" spans="31:31" ht="15.75">
      <c r="AE3262" s="67"/>
    </row>
    <row r="3263" spans="31:31" ht="15.75">
      <c r="AE3263" s="67"/>
    </row>
    <row r="3264" spans="31:31" ht="15.75">
      <c r="AE3264" s="67"/>
    </row>
    <row r="3265" spans="31:31" ht="15.75">
      <c r="AE3265" s="67"/>
    </row>
    <row r="3266" spans="31:31" ht="15.75">
      <c r="AE3266" s="67"/>
    </row>
    <row r="3267" spans="31:31" ht="15.75">
      <c r="AE3267" s="67"/>
    </row>
    <row r="3268" spans="31:31" ht="15.75">
      <c r="AE3268" s="67"/>
    </row>
    <row r="3269" spans="31:31" ht="15.75">
      <c r="AE3269" s="67"/>
    </row>
    <row r="3270" spans="31:31" ht="15.75">
      <c r="AE3270" s="67"/>
    </row>
    <row r="3271" spans="31:31" ht="15.75">
      <c r="AE3271" s="67"/>
    </row>
    <row r="3272" spans="31:31" ht="15.75">
      <c r="AE3272" s="67"/>
    </row>
    <row r="3273" spans="31:31" ht="15.75">
      <c r="AE3273" s="67"/>
    </row>
    <row r="3274" spans="31:31" ht="15.75">
      <c r="AE3274" s="67"/>
    </row>
    <row r="3275" spans="31:31" ht="15.75">
      <c r="AE3275" s="67"/>
    </row>
    <row r="3276" spans="31:31" ht="15.75">
      <c r="AE3276" s="67"/>
    </row>
    <row r="3277" spans="31:31" ht="15.75">
      <c r="AE3277" s="67"/>
    </row>
    <row r="3278" spans="31:31" ht="15.75">
      <c r="AE3278" s="67"/>
    </row>
    <row r="3279" spans="31:31" ht="15.75">
      <c r="AE3279" s="67"/>
    </row>
    <row r="3280" spans="31:31" ht="15.75">
      <c r="AE3280" s="67"/>
    </row>
    <row r="3281" spans="31:31" ht="15.75">
      <c r="AE3281" s="67"/>
    </row>
    <row r="3282" spans="31:31" ht="15.75">
      <c r="AE3282" s="67"/>
    </row>
    <row r="3283" spans="31:31" ht="15.75">
      <c r="AE3283" s="67"/>
    </row>
    <row r="3284" spans="31:31" ht="15.75">
      <c r="AE3284" s="67"/>
    </row>
    <row r="3285" spans="31:31" ht="15.75">
      <c r="AE3285" s="67"/>
    </row>
    <row r="3286" spans="31:31" ht="15.75">
      <c r="AE3286" s="67"/>
    </row>
    <row r="3287" spans="31:31" ht="15.75">
      <c r="AE3287" s="67"/>
    </row>
    <row r="3288" spans="31:31" ht="15.75">
      <c r="AE3288" s="67"/>
    </row>
    <row r="3289" spans="31:31" ht="15.75">
      <c r="AE3289" s="67"/>
    </row>
    <row r="3290" spans="31:31" ht="15.75">
      <c r="AE3290" s="67"/>
    </row>
    <row r="3291" spans="31:31" ht="15.75">
      <c r="AE3291" s="67"/>
    </row>
    <row r="3292" spans="31:31" ht="15.75">
      <c r="AE3292" s="67"/>
    </row>
    <row r="3293" spans="31:31" ht="15.75">
      <c r="AE3293" s="67"/>
    </row>
    <row r="3294" spans="31:31" ht="15.75">
      <c r="AE3294" s="67"/>
    </row>
    <row r="3295" spans="31:31" ht="15.75">
      <c r="AE3295" s="67"/>
    </row>
    <row r="3296" spans="31:31" ht="15.75">
      <c r="AE3296" s="67"/>
    </row>
    <row r="3297" spans="31:31" ht="15.75">
      <c r="AE3297" s="67"/>
    </row>
    <row r="3298" spans="31:31" ht="15.75">
      <c r="AE3298" s="67"/>
    </row>
    <row r="3299" spans="31:31" ht="15.75">
      <c r="AE3299" s="67"/>
    </row>
    <row r="3300" spans="31:31" ht="15.75">
      <c r="AE3300" s="67"/>
    </row>
    <row r="3301" spans="31:31" ht="15.75">
      <c r="AE3301" s="67"/>
    </row>
    <row r="3302" spans="31:31" ht="15.75">
      <c r="AE3302" s="67"/>
    </row>
    <row r="3303" spans="31:31" ht="15.75">
      <c r="AE3303" s="67"/>
    </row>
    <row r="3304" spans="31:31" ht="15.75">
      <c r="AE3304" s="67"/>
    </row>
    <row r="3305" spans="31:31" ht="15.75">
      <c r="AE3305" s="67"/>
    </row>
    <row r="3306" spans="31:31" ht="15.75">
      <c r="AE3306" s="67"/>
    </row>
    <row r="3307" spans="31:31" ht="15.75">
      <c r="AE3307" s="67"/>
    </row>
    <row r="3308" spans="31:31" ht="15.75">
      <c r="AE3308" s="67"/>
    </row>
    <row r="3309" spans="31:31" ht="15.75">
      <c r="AE3309" s="67"/>
    </row>
    <row r="3310" spans="31:31" ht="15.75">
      <c r="AE3310" s="67"/>
    </row>
    <row r="3311" spans="31:31" ht="15.75">
      <c r="AE3311" s="67"/>
    </row>
    <row r="3312" spans="31:31" ht="15.75">
      <c r="AE3312" s="67"/>
    </row>
    <row r="3313" spans="31:31" ht="15.75">
      <c r="AE3313" s="67"/>
    </row>
    <row r="3314" spans="31:31" ht="15.75">
      <c r="AE3314" s="67"/>
    </row>
    <row r="3315" spans="31:31" ht="15.75">
      <c r="AE3315" s="67"/>
    </row>
    <row r="3316" spans="31:31" ht="15.75">
      <c r="AE3316" s="67"/>
    </row>
    <row r="3317" spans="31:31" ht="15.75">
      <c r="AE3317" s="67"/>
    </row>
    <row r="3318" spans="31:31" ht="15.75">
      <c r="AE3318" s="67"/>
    </row>
    <row r="3319" spans="31:31" ht="15.75">
      <c r="AE3319" s="67"/>
    </row>
    <row r="3320" spans="31:31" ht="15.75">
      <c r="AE3320" s="67"/>
    </row>
    <row r="3321" spans="31:31" ht="15.75">
      <c r="AE3321" s="67"/>
    </row>
    <row r="3322" spans="31:31" ht="15.75">
      <c r="AE3322" s="67"/>
    </row>
    <row r="3323" spans="31:31" ht="15.75">
      <c r="AE3323" s="67"/>
    </row>
    <row r="3324" spans="31:31" ht="15.75">
      <c r="AE3324" s="67"/>
    </row>
    <row r="3325" spans="31:31" ht="15.75">
      <c r="AE3325" s="67"/>
    </row>
    <row r="3326" spans="31:31" ht="15.75">
      <c r="AE3326" s="67"/>
    </row>
    <row r="3327" spans="31:31" ht="15.75">
      <c r="AE3327" s="67"/>
    </row>
    <row r="3328" spans="31:31" ht="15.75">
      <c r="AE3328" s="67"/>
    </row>
    <row r="3329" spans="31:31" ht="15.75">
      <c r="AE3329" s="67"/>
    </row>
    <row r="3330" spans="31:31" ht="15.75">
      <c r="AE3330" s="67"/>
    </row>
    <row r="3331" spans="31:31" ht="15.75">
      <c r="AE3331" s="67"/>
    </row>
    <row r="3332" spans="31:31" ht="15.75">
      <c r="AE3332" s="67"/>
    </row>
    <row r="3333" spans="31:31" ht="15.75">
      <c r="AE3333" s="67"/>
    </row>
    <row r="3334" spans="31:31" ht="15.75">
      <c r="AE3334" s="67"/>
    </row>
    <row r="3335" spans="31:31" ht="15.75">
      <c r="AE3335" s="67"/>
    </row>
    <row r="3336" spans="31:31" ht="15.75">
      <c r="AE3336" s="67"/>
    </row>
    <row r="3337" spans="31:31" ht="15.75">
      <c r="AE3337" s="67"/>
    </row>
    <row r="3338" spans="31:31" ht="15.75">
      <c r="AE3338" s="67"/>
    </row>
    <row r="3339" spans="31:31" ht="15.75">
      <c r="AE3339" s="67"/>
    </row>
    <row r="3340" spans="31:31" ht="15.75">
      <c r="AE3340" s="67"/>
    </row>
    <row r="3341" spans="31:31" ht="15.75">
      <c r="AE3341" s="67"/>
    </row>
    <row r="3342" spans="31:31" ht="15.75">
      <c r="AE3342" s="67"/>
    </row>
    <row r="3343" spans="31:31" ht="15.75">
      <c r="AE3343" s="67"/>
    </row>
    <row r="3344" spans="31:31" ht="15.75">
      <c r="AE3344" s="67"/>
    </row>
    <row r="3345" spans="31:31" ht="15.75">
      <c r="AE3345" s="67"/>
    </row>
    <row r="3346" spans="31:31" ht="15.75">
      <c r="AE3346" s="67"/>
    </row>
    <row r="3347" spans="31:31" ht="15.75">
      <c r="AE3347" s="67"/>
    </row>
    <row r="3348" spans="31:31" ht="15.75">
      <c r="AE3348" s="67"/>
    </row>
    <row r="3349" spans="31:31" ht="15.75">
      <c r="AE3349" s="67"/>
    </row>
    <row r="3350" spans="31:31" ht="15.75">
      <c r="AE3350" s="67"/>
    </row>
    <row r="3351" spans="31:31" ht="15.75">
      <c r="AE3351" s="67"/>
    </row>
    <row r="3352" spans="31:31" ht="15.75">
      <c r="AE3352" s="67"/>
    </row>
    <row r="3353" spans="31:31" ht="15.75">
      <c r="AE3353" s="67"/>
    </row>
    <row r="3354" spans="31:31" ht="15.75">
      <c r="AE3354" s="67"/>
    </row>
    <row r="3355" spans="31:31" ht="15.75">
      <c r="AE3355" s="67"/>
    </row>
    <row r="3356" spans="31:31" ht="15.75">
      <c r="AE3356" s="67"/>
    </row>
    <row r="3357" spans="31:31" ht="15.75">
      <c r="AE3357" s="67"/>
    </row>
    <row r="3358" spans="31:31" ht="15.75">
      <c r="AE3358" s="67"/>
    </row>
    <row r="3359" spans="31:31" ht="15.75">
      <c r="AE3359" s="67"/>
    </row>
    <row r="3360" spans="31:31" ht="15.75">
      <c r="AE3360" s="67"/>
    </row>
    <row r="3361" spans="31:31" ht="15.75">
      <c r="AE3361" s="67"/>
    </row>
    <row r="3362" spans="31:31" ht="15.75">
      <c r="AE3362" s="67"/>
    </row>
    <row r="3363" spans="31:31" ht="15.75">
      <c r="AE3363" s="67"/>
    </row>
    <row r="3364" spans="31:31" ht="15.75">
      <c r="AE3364" s="67"/>
    </row>
    <row r="3365" spans="31:31" ht="15.75">
      <c r="AE3365" s="67"/>
    </row>
    <row r="3366" spans="31:31" ht="15.75">
      <c r="AE3366" s="67"/>
    </row>
    <row r="3367" spans="31:31" ht="15.75">
      <c r="AE3367" s="67"/>
    </row>
    <row r="3368" spans="31:31" ht="15.75">
      <c r="AE3368" s="67"/>
    </row>
    <row r="3369" spans="31:31" ht="15.75">
      <c r="AE3369" s="67"/>
    </row>
    <row r="3370" spans="31:31" ht="15.75">
      <c r="AE3370" s="67"/>
    </row>
    <row r="3371" spans="31:31" ht="15.75">
      <c r="AE3371" s="67"/>
    </row>
    <row r="3372" spans="31:31" ht="15.75">
      <c r="AE3372" s="67"/>
    </row>
    <row r="3373" spans="31:31" ht="15.75">
      <c r="AE3373" s="67"/>
    </row>
    <row r="3374" spans="31:31" ht="15.75">
      <c r="AE3374" s="67"/>
    </row>
    <row r="3375" spans="31:31" ht="15.75">
      <c r="AE3375" s="67"/>
    </row>
    <row r="3376" spans="31:31" ht="15.75">
      <c r="AE3376" s="67"/>
    </row>
    <row r="3377" spans="31:31" ht="15.75">
      <c r="AE3377" s="67"/>
    </row>
    <row r="3378" spans="31:31" ht="15.75">
      <c r="AE3378" s="67"/>
    </row>
    <row r="3379" spans="31:31" ht="15.75">
      <c r="AE3379" s="67"/>
    </row>
    <row r="3380" spans="31:31" ht="15.75">
      <c r="AE3380" s="67"/>
    </row>
    <row r="3381" spans="31:31" ht="15.75">
      <c r="AE3381" s="67"/>
    </row>
    <row r="3382" spans="31:31" ht="15.75">
      <c r="AE3382" s="67"/>
    </row>
    <row r="3383" spans="31:31" ht="15.75">
      <c r="AE3383" s="67"/>
    </row>
    <row r="3384" spans="31:31" ht="15.75">
      <c r="AE3384" s="67"/>
    </row>
    <row r="3385" spans="31:31" ht="15.75">
      <c r="AE3385" s="67"/>
    </row>
    <row r="3386" spans="31:31" ht="15.75">
      <c r="AE3386" s="67"/>
    </row>
    <row r="3387" spans="31:31" ht="15.75">
      <c r="AE3387" s="67"/>
    </row>
    <row r="3388" spans="31:31" ht="15.75">
      <c r="AE3388" s="67"/>
    </row>
    <row r="3389" spans="31:31" ht="15.75">
      <c r="AE3389" s="67"/>
    </row>
    <row r="3390" spans="31:31" ht="15.75">
      <c r="AE3390" s="67"/>
    </row>
    <row r="3391" spans="31:31" ht="15.75">
      <c r="AE3391" s="67"/>
    </row>
    <row r="3392" spans="31:31" ht="15.75">
      <c r="AE3392" s="67"/>
    </row>
    <row r="3393" spans="31:31" ht="15.75">
      <c r="AE3393" s="67"/>
    </row>
    <row r="3394" spans="31:31" ht="15.75">
      <c r="AE3394" s="67"/>
    </row>
    <row r="3395" spans="31:31" ht="15.75">
      <c r="AE3395" s="67"/>
    </row>
    <row r="3396" spans="31:31" ht="15.75">
      <c r="AE3396" s="67"/>
    </row>
    <row r="3397" spans="31:31" ht="15.75">
      <c r="AE3397" s="67"/>
    </row>
    <row r="3398" spans="31:31" ht="15.75">
      <c r="AE3398" s="67"/>
    </row>
    <row r="3399" spans="31:31" ht="15.75">
      <c r="AE3399" s="67"/>
    </row>
    <row r="3400" spans="31:31" ht="15.75">
      <c r="AE3400" s="67"/>
    </row>
    <row r="3401" spans="31:31" ht="15.75">
      <c r="AE3401" s="67"/>
    </row>
    <row r="3402" spans="31:31" ht="15.75">
      <c r="AE3402" s="67"/>
    </row>
    <row r="3403" spans="31:31" ht="15.75">
      <c r="AE3403" s="67"/>
    </row>
    <row r="3404" spans="31:31" ht="15.75">
      <c r="AE3404" s="67"/>
    </row>
    <row r="3405" spans="31:31" ht="15.75">
      <c r="AE3405" s="67"/>
    </row>
    <row r="3406" spans="31:31" ht="15.75">
      <c r="AE3406" s="67"/>
    </row>
    <row r="3407" spans="31:31" ht="15.75">
      <c r="AE3407" s="67"/>
    </row>
    <row r="3408" spans="31:31" ht="15.75">
      <c r="AE3408" s="67"/>
    </row>
    <row r="3409" spans="31:31" ht="15.75">
      <c r="AE3409" s="67"/>
    </row>
    <row r="3410" spans="31:31" ht="15.75">
      <c r="AE3410" s="67"/>
    </row>
    <row r="3411" spans="31:31" ht="15.75">
      <c r="AE3411" s="67"/>
    </row>
    <row r="3412" spans="31:31" ht="15.75">
      <c r="AE3412" s="67"/>
    </row>
    <row r="3413" spans="31:31" ht="15.75">
      <c r="AE3413" s="67"/>
    </row>
    <row r="3414" spans="31:31" ht="15.75">
      <c r="AE3414" s="67"/>
    </row>
    <row r="3415" spans="31:31" ht="15.75">
      <c r="AE3415" s="67"/>
    </row>
    <row r="3416" spans="31:31" ht="15.75">
      <c r="AE3416" s="67"/>
    </row>
    <row r="3417" spans="31:31" ht="15.75">
      <c r="AE3417" s="67"/>
    </row>
    <row r="3418" spans="31:31" ht="15.75">
      <c r="AE3418" s="67"/>
    </row>
    <row r="3419" spans="31:31" ht="15.75">
      <c r="AE3419" s="67"/>
    </row>
    <row r="3420" spans="31:31" ht="15.75">
      <c r="AE3420" s="67"/>
    </row>
    <row r="3421" spans="31:31" ht="15.75">
      <c r="AE3421" s="67"/>
    </row>
    <row r="3422" spans="31:31" ht="15.75">
      <c r="AE3422" s="67"/>
    </row>
    <row r="3423" spans="31:31" ht="15.75">
      <c r="AE3423" s="67"/>
    </row>
    <row r="3424" spans="31:31" ht="15.75">
      <c r="AE3424" s="67"/>
    </row>
    <row r="3425" spans="31:31" ht="15.75">
      <c r="AE3425" s="67"/>
    </row>
    <row r="3426" spans="31:31" ht="15.75">
      <c r="AE3426" s="67"/>
    </row>
    <row r="3427" spans="31:31" ht="15.75">
      <c r="AE3427" s="67"/>
    </row>
    <row r="3428" spans="31:31" ht="15.75">
      <c r="AE3428" s="67"/>
    </row>
    <row r="3429" spans="31:31" ht="15.75">
      <c r="AE3429" s="67"/>
    </row>
    <row r="3430" spans="31:31" ht="15.75">
      <c r="AE3430" s="67"/>
    </row>
    <row r="3431" spans="31:31" ht="15.75">
      <c r="AE3431" s="67"/>
    </row>
    <row r="3432" spans="31:31" ht="15.75">
      <c r="AE3432" s="67"/>
    </row>
    <row r="3433" spans="31:31" ht="15.75">
      <c r="AE3433" s="67"/>
    </row>
    <row r="3434" spans="31:31" ht="15.75">
      <c r="AE3434" s="67"/>
    </row>
    <row r="3435" spans="31:31" ht="15.75">
      <c r="AE3435" s="67"/>
    </row>
    <row r="3436" spans="31:31" ht="15.75">
      <c r="AE3436" s="67"/>
    </row>
    <row r="3437" spans="31:31" ht="15.75">
      <c r="AE3437" s="67"/>
    </row>
    <row r="3438" spans="31:31" ht="15.75">
      <c r="AE3438" s="67"/>
    </row>
    <row r="3439" spans="31:31" ht="15.75">
      <c r="AE3439" s="67"/>
    </row>
    <row r="3440" spans="31:31" ht="15.75">
      <c r="AE3440" s="67"/>
    </row>
    <row r="3441" spans="31:31" ht="15.75">
      <c r="AE3441" s="67"/>
    </row>
    <row r="3442" spans="31:31" ht="15.75">
      <c r="AE3442" s="67"/>
    </row>
    <row r="3443" spans="31:31" ht="15.75">
      <c r="AE3443" s="67"/>
    </row>
    <row r="3444" spans="31:31" ht="15.75">
      <c r="AE3444" s="67"/>
    </row>
    <row r="3445" spans="31:31" ht="15.75">
      <c r="AE3445" s="67"/>
    </row>
    <row r="3446" spans="31:31" ht="15.75">
      <c r="AE3446" s="67"/>
    </row>
    <row r="3447" spans="31:31" ht="15.75">
      <c r="AE3447" s="67"/>
    </row>
    <row r="3448" spans="31:31" ht="15.75">
      <c r="AE3448" s="67"/>
    </row>
    <row r="3449" spans="31:31" ht="15.75">
      <c r="AE3449" s="67"/>
    </row>
    <row r="3450" spans="31:31" ht="15.75">
      <c r="AE3450" s="67"/>
    </row>
    <row r="3451" spans="31:31" ht="15.75">
      <c r="AE3451" s="67"/>
    </row>
    <row r="3452" spans="31:31" ht="15.75">
      <c r="AE3452" s="67"/>
    </row>
    <row r="3453" spans="31:31" ht="15.75">
      <c r="AE3453" s="67"/>
    </row>
    <row r="3454" spans="31:31" ht="15.75">
      <c r="AE3454" s="67"/>
    </row>
    <row r="3455" spans="31:31" ht="15.75">
      <c r="AE3455" s="67"/>
    </row>
    <row r="3456" spans="31:31" ht="15.75">
      <c r="AE3456" s="67"/>
    </row>
    <row r="3457" spans="31:31" ht="15.75">
      <c r="AE3457" s="67"/>
    </row>
    <row r="3458" spans="31:31" ht="15.75">
      <c r="AE3458" s="67"/>
    </row>
    <row r="3459" spans="31:31" ht="15.75">
      <c r="AE3459" s="67"/>
    </row>
    <row r="3460" spans="31:31" ht="15.75">
      <c r="AE3460" s="67"/>
    </row>
    <row r="3461" spans="31:31" ht="15.75">
      <c r="AE3461" s="67"/>
    </row>
    <row r="3462" spans="31:31" ht="15.75">
      <c r="AE3462" s="67"/>
    </row>
    <row r="3463" spans="31:31" ht="15.75">
      <c r="AE3463" s="67"/>
    </row>
    <row r="3464" spans="31:31" ht="15.75">
      <c r="AE3464" s="67"/>
    </row>
    <row r="3465" spans="31:31" ht="15.75">
      <c r="AE3465" s="67"/>
    </row>
    <row r="3466" spans="31:31" ht="15.75">
      <c r="AE3466" s="67"/>
    </row>
    <row r="3467" spans="31:31" ht="15.75">
      <c r="AE3467" s="67"/>
    </row>
    <row r="3468" spans="31:31" ht="15.75">
      <c r="AE3468" s="67"/>
    </row>
    <row r="3469" spans="31:31" ht="15.75">
      <c r="AE3469" s="67"/>
    </row>
    <row r="3470" spans="31:31" ht="15.75">
      <c r="AE3470" s="67"/>
    </row>
    <row r="3471" spans="31:31" ht="15.75">
      <c r="AE3471" s="67"/>
    </row>
    <row r="3472" spans="31:31" ht="15.75">
      <c r="AE3472" s="67"/>
    </row>
    <row r="3473" spans="31:31" ht="15.75">
      <c r="AE3473" s="67"/>
    </row>
    <row r="3474" spans="31:31" ht="15.75">
      <c r="AE3474" s="67"/>
    </row>
    <row r="3475" spans="31:31" ht="15.75">
      <c r="AE3475" s="67"/>
    </row>
    <row r="3476" spans="31:31" ht="15.75">
      <c r="AE3476" s="67"/>
    </row>
    <row r="3477" spans="31:31" ht="15.75">
      <c r="AE3477" s="67"/>
    </row>
    <row r="3478" spans="31:31" ht="15.75">
      <c r="AE3478" s="67"/>
    </row>
    <row r="3479" spans="31:31" ht="15.75">
      <c r="AE3479" s="67"/>
    </row>
    <row r="3480" spans="31:31" ht="15.75">
      <c r="AE3480" s="67"/>
    </row>
    <row r="3481" spans="31:31" ht="15.75">
      <c r="AE3481" s="67"/>
    </row>
    <row r="3482" spans="31:31" ht="15.75">
      <c r="AE3482" s="67"/>
    </row>
    <row r="3483" spans="31:31" ht="15.75">
      <c r="AE3483" s="67"/>
    </row>
    <row r="3484" spans="31:31" ht="15.75">
      <c r="AE3484" s="67"/>
    </row>
    <row r="3485" spans="31:31" ht="15.75">
      <c r="AE3485" s="67"/>
    </row>
    <row r="3486" spans="31:31" ht="15.75">
      <c r="AE3486" s="67"/>
    </row>
    <row r="3487" spans="31:31" ht="15.75">
      <c r="AE3487" s="67"/>
    </row>
    <row r="3488" spans="31:31" ht="15.75">
      <c r="AE3488" s="67"/>
    </row>
    <row r="3489" spans="31:31" ht="15.75">
      <c r="AE3489" s="67"/>
    </row>
    <row r="3490" spans="31:31" ht="15.75">
      <c r="AE3490" s="67"/>
    </row>
    <row r="3491" spans="31:31" ht="15.75">
      <c r="AE3491" s="67"/>
    </row>
    <row r="3492" spans="31:31" ht="15.75">
      <c r="AE3492" s="67"/>
    </row>
    <row r="3493" spans="31:31" ht="15.75">
      <c r="AE3493" s="67"/>
    </row>
    <row r="3494" spans="31:31" ht="15.75">
      <c r="AE3494" s="67"/>
    </row>
    <row r="3495" spans="31:31" ht="15.75">
      <c r="AE3495" s="67"/>
    </row>
    <row r="3496" spans="31:31" ht="15.75">
      <c r="AE3496" s="67"/>
    </row>
    <row r="3497" spans="31:31" ht="15.75">
      <c r="AE3497" s="67"/>
    </row>
    <row r="3498" spans="31:31" ht="15.75">
      <c r="AE3498" s="67"/>
    </row>
    <row r="3499" spans="31:31" ht="15.75">
      <c r="AE3499" s="67"/>
    </row>
    <row r="3500" spans="31:31" ht="15.75">
      <c r="AE3500" s="67"/>
    </row>
    <row r="3501" spans="31:31" ht="15.75">
      <c r="AE3501" s="67"/>
    </row>
    <row r="3502" spans="31:31" ht="15.75">
      <c r="AE3502" s="67"/>
    </row>
    <row r="3503" spans="31:31" ht="15.75">
      <c r="AE3503" s="67"/>
    </row>
    <row r="3504" spans="31:31" ht="15.75">
      <c r="AE3504" s="67"/>
    </row>
    <row r="3505" spans="31:31" ht="15.75">
      <c r="AE3505" s="67"/>
    </row>
    <row r="3506" spans="31:31" ht="15.75">
      <c r="AE3506" s="67"/>
    </row>
    <row r="3507" spans="31:31" ht="15.75">
      <c r="AE3507" s="67"/>
    </row>
    <row r="3508" spans="31:31" ht="15.75">
      <c r="AE3508" s="67"/>
    </row>
    <row r="3509" spans="31:31" ht="15.75">
      <c r="AE3509" s="67"/>
    </row>
    <row r="3510" spans="31:31" ht="15.75">
      <c r="AE3510" s="67"/>
    </row>
    <row r="3511" spans="31:31" ht="15.75">
      <c r="AE3511" s="67"/>
    </row>
    <row r="3512" spans="31:31" ht="15.75">
      <c r="AE3512" s="67"/>
    </row>
    <row r="3513" spans="31:31" ht="15.75">
      <c r="AE3513" s="67"/>
    </row>
    <row r="3514" spans="31:31" ht="15.75">
      <c r="AE3514" s="67"/>
    </row>
    <row r="3515" spans="31:31" ht="15.75">
      <c r="AE3515" s="67"/>
    </row>
    <row r="3516" spans="31:31" ht="15.75">
      <c r="AE3516" s="67"/>
    </row>
    <row r="3517" spans="31:31" ht="15.75">
      <c r="AE3517" s="67"/>
    </row>
    <row r="3518" spans="31:31" ht="15.75">
      <c r="AE3518" s="67"/>
    </row>
    <row r="3519" spans="31:31" ht="15.75">
      <c r="AE3519" s="67"/>
    </row>
    <row r="3520" spans="31:31" ht="15.75">
      <c r="AE3520" s="67"/>
    </row>
    <row r="3521" spans="31:31" ht="15.75">
      <c r="AE3521" s="67"/>
    </row>
    <row r="3522" spans="31:31" ht="15.75">
      <c r="AE3522" s="67"/>
    </row>
    <row r="3523" spans="31:31" ht="15.75">
      <c r="AE3523" s="67"/>
    </row>
    <row r="3524" spans="31:31" ht="15.75">
      <c r="AE3524" s="67"/>
    </row>
    <row r="3525" spans="31:31" ht="15.75">
      <c r="AE3525" s="67"/>
    </row>
    <row r="3526" spans="31:31" ht="15.75">
      <c r="AE3526" s="67"/>
    </row>
    <row r="3527" spans="31:31" ht="15.75">
      <c r="AE3527" s="67"/>
    </row>
    <row r="3528" spans="31:31" ht="15.75">
      <c r="AE3528" s="67"/>
    </row>
    <row r="3529" spans="31:31" ht="15.75">
      <c r="AE3529" s="67"/>
    </row>
    <row r="3530" spans="31:31" ht="15.75">
      <c r="AE3530" s="67"/>
    </row>
    <row r="3531" spans="31:31" ht="15.75">
      <c r="AE3531" s="67"/>
    </row>
    <row r="3532" spans="31:31" ht="15.75">
      <c r="AE3532" s="67"/>
    </row>
    <row r="3533" spans="31:31" ht="15.75">
      <c r="AE3533" s="67"/>
    </row>
    <row r="3534" spans="31:31" ht="15.75">
      <c r="AE3534" s="67"/>
    </row>
    <row r="3535" spans="31:31" ht="15.75">
      <c r="AE3535" s="67"/>
    </row>
    <row r="3536" spans="31:31" ht="15.75">
      <c r="AE3536" s="67"/>
    </row>
    <row r="3537" spans="31:31" ht="15.75">
      <c r="AE3537" s="67"/>
    </row>
    <row r="3538" spans="31:31" ht="15.75">
      <c r="AE3538" s="67"/>
    </row>
    <row r="3539" spans="31:31" ht="15.75">
      <c r="AE3539" s="67"/>
    </row>
    <row r="3540" spans="31:31" ht="15.75">
      <c r="AE3540" s="67"/>
    </row>
    <row r="3541" spans="31:31" ht="15.75">
      <c r="AE3541" s="67"/>
    </row>
    <row r="3542" spans="31:31" ht="15.75">
      <c r="AE3542" s="67"/>
    </row>
    <row r="3543" spans="31:31" ht="15.75">
      <c r="AE3543" s="67"/>
    </row>
    <row r="3544" spans="31:31" ht="15.75">
      <c r="AE3544" s="67"/>
    </row>
    <row r="3545" spans="31:31" ht="15.75">
      <c r="AE3545" s="67"/>
    </row>
    <row r="3546" spans="31:31" ht="15.75">
      <c r="AE3546" s="67"/>
    </row>
    <row r="3547" spans="31:31" ht="15.75">
      <c r="AE3547" s="67"/>
    </row>
    <row r="3548" spans="31:31" ht="15.75">
      <c r="AE3548" s="67"/>
    </row>
    <row r="3549" spans="31:31" ht="15.75">
      <c r="AE3549" s="67"/>
    </row>
    <row r="3550" spans="31:31" ht="15.75">
      <c r="AE3550" s="67"/>
    </row>
    <row r="3551" spans="31:31" ht="15.75">
      <c r="AE3551" s="67"/>
    </row>
    <row r="3552" spans="31:31" ht="15.75">
      <c r="AE3552" s="67"/>
    </row>
    <row r="3553" spans="31:31" ht="15.75">
      <c r="AE3553" s="67"/>
    </row>
    <row r="3554" spans="31:31" ht="15.75">
      <c r="AE3554" s="67"/>
    </row>
    <row r="3555" spans="31:31" ht="15.75">
      <c r="AE3555" s="67"/>
    </row>
    <row r="3556" spans="31:31" ht="15.75">
      <c r="AE3556" s="67"/>
    </row>
    <row r="3557" spans="31:31" ht="15.75">
      <c r="AE3557" s="67"/>
    </row>
    <row r="3558" spans="31:31" ht="15.75">
      <c r="AE3558" s="67"/>
    </row>
    <row r="3559" spans="31:31" ht="15.75">
      <c r="AE3559" s="67"/>
    </row>
    <row r="3560" spans="31:31" ht="15.75">
      <c r="AE3560" s="67"/>
    </row>
    <row r="3561" spans="31:31" ht="15.75">
      <c r="AE3561" s="67"/>
    </row>
    <row r="3562" spans="31:31" ht="15.75">
      <c r="AE3562" s="67"/>
    </row>
    <row r="3563" spans="31:31" ht="15.75">
      <c r="AE3563" s="67"/>
    </row>
    <row r="3564" spans="31:31" ht="15.75">
      <c r="AE3564" s="67"/>
    </row>
    <row r="3565" spans="31:31" ht="15.75">
      <c r="AE3565" s="67"/>
    </row>
    <row r="3566" spans="31:31" ht="15.75">
      <c r="AE3566" s="67"/>
    </row>
    <row r="3567" spans="31:31" ht="15.75">
      <c r="AE3567" s="67"/>
    </row>
    <row r="3568" spans="31:31" ht="15.75">
      <c r="AE3568" s="67"/>
    </row>
    <row r="3569" spans="31:31" ht="15.75">
      <c r="AE3569" s="67"/>
    </row>
    <row r="3570" spans="31:31" ht="15.75">
      <c r="AE3570" s="67"/>
    </row>
    <row r="3571" spans="31:31" ht="15.75">
      <c r="AE3571" s="67"/>
    </row>
    <row r="3572" spans="31:31" ht="15.75">
      <c r="AE3572" s="67"/>
    </row>
    <row r="3573" spans="31:31" ht="15.75">
      <c r="AE3573" s="67"/>
    </row>
    <row r="3574" spans="31:31" ht="15.75">
      <c r="AE3574" s="67"/>
    </row>
    <row r="3575" spans="31:31" ht="15.75">
      <c r="AE3575" s="67"/>
    </row>
    <row r="3576" spans="31:31" ht="15.75">
      <c r="AE3576" s="67"/>
    </row>
    <row r="3577" spans="31:31" ht="15.75">
      <c r="AE3577" s="67"/>
    </row>
    <row r="3578" spans="31:31" ht="15.75">
      <c r="AE3578" s="67"/>
    </row>
    <row r="3579" spans="31:31" ht="15.75">
      <c r="AE3579" s="67"/>
    </row>
    <row r="3580" spans="31:31" ht="15.75">
      <c r="AE3580" s="67"/>
    </row>
    <row r="3581" spans="31:31" ht="15.75">
      <c r="AE3581" s="67"/>
    </row>
    <row r="3582" spans="31:31" ht="15.75">
      <c r="AE3582" s="67"/>
    </row>
    <row r="3583" spans="31:31" ht="15.75">
      <c r="AE3583" s="67"/>
    </row>
    <row r="3584" spans="31:31" ht="15.75">
      <c r="AE3584" s="67"/>
    </row>
    <row r="3585" spans="31:31" ht="15.75">
      <c r="AE3585" s="67"/>
    </row>
    <row r="3586" spans="31:31" ht="15.75">
      <c r="AE3586" s="67"/>
    </row>
    <row r="3587" spans="31:31" ht="15.75">
      <c r="AE3587" s="67"/>
    </row>
    <row r="3588" spans="31:31" ht="15.75">
      <c r="AE3588" s="67"/>
    </row>
    <row r="3589" spans="31:31" ht="15.75">
      <c r="AE3589" s="67"/>
    </row>
    <row r="3590" spans="31:31" ht="15.75">
      <c r="AE3590" s="67"/>
    </row>
    <row r="3591" spans="31:31" ht="15.75">
      <c r="AE3591" s="67"/>
    </row>
    <row r="3592" spans="31:31" ht="15.75">
      <c r="AE3592" s="67"/>
    </row>
    <row r="3593" spans="31:31" ht="15.75">
      <c r="AE3593" s="67"/>
    </row>
    <row r="3594" spans="31:31" ht="15.75">
      <c r="AE3594" s="67"/>
    </row>
    <row r="3595" spans="31:31" ht="15.75">
      <c r="AE3595" s="67"/>
    </row>
    <row r="3596" spans="31:31" ht="15.75">
      <c r="AE3596" s="67"/>
    </row>
    <row r="3597" spans="31:31" ht="15.75">
      <c r="AE3597" s="67"/>
    </row>
    <row r="3598" spans="31:31" ht="15.75">
      <c r="AE3598" s="67"/>
    </row>
    <row r="3599" spans="31:31" ht="15.75">
      <c r="AE3599" s="67"/>
    </row>
    <row r="3600" spans="31:31" ht="15.75">
      <c r="AE3600" s="67"/>
    </row>
    <row r="3601" spans="31:31" ht="15.75">
      <c r="AE3601" s="67"/>
    </row>
    <row r="3602" spans="31:31" ht="15.75">
      <c r="AE3602" s="67"/>
    </row>
    <row r="3603" spans="31:31" ht="15.75">
      <c r="AE3603" s="67"/>
    </row>
    <row r="3604" spans="31:31" ht="15.75">
      <c r="AE3604" s="67"/>
    </row>
    <row r="3605" spans="31:31" ht="15.75">
      <c r="AE3605" s="67"/>
    </row>
    <row r="3606" spans="31:31" ht="15.75">
      <c r="AE3606" s="67"/>
    </row>
    <row r="3607" spans="31:31" ht="15.75">
      <c r="AE3607" s="67"/>
    </row>
    <row r="3608" spans="31:31" ht="15.75">
      <c r="AE3608" s="67"/>
    </row>
    <row r="3609" spans="31:31" ht="15.75">
      <c r="AE3609" s="67"/>
    </row>
    <row r="3610" spans="31:31" ht="15.75">
      <c r="AE3610" s="67"/>
    </row>
    <row r="3611" spans="31:31" ht="15.75">
      <c r="AE3611" s="67"/>
    </row>
    <row r="3612" spans="31:31" ht="15.75">
      <c r="AE3612" s="67"/>
    </row>
    <row r="3613" spans="31:31" ht="15.75">
      <c r="AE3613" s="67"/>
    </row>
    <row r="3614" spans="31:31" ht="15.75">
      <c r="AE3614" s="67"/>
    </row>
    <row r="3615" spans="31:31" ht="15.75">
      <c r="AE3615" s="67"/>
    </row>
    <row r="3616" spans="31:31" ht="15.75">
      <c r="AE3616" s="67"/>
    </row>
    <row r="3617" spans="31:31" ht="15.75">
      <c r="AE3617" s="67"/>
    </row>
    <row r="3618" spans="31:31" ht="15.75">
      <c r="AE3618" s="67"/>
    </row>
    <row r="3619" spans="31:31" ht="15.75">
      <c r="AE3619" s="67"/>
    </row>
    <row r="3620" spans="31:31" ht="15.75">
      <c r="AE3620" s="67"/>
    </row>
    <row r="3621" spans="31:31" ht="15.75">
      <c r="AE3621" s="67"/>
    </row>
    <row r="3622" spans="31:31" ht="15.75">
      <c r="AE3622" s="67"/>
    </row>
    <row r="3623" spans="31:31" ht="15.75">
      <c r="AE3623" s="67"/>
    </row>
    <row r="3624" spans="31:31" ht="15.75">
      <c r="AE3624" s="67"/>
    </row>
    <row r="3625" spans="31:31" ht="15.75">
      <c r="AE3625" s="67"/>
    </row>
    <row r="3626" spans="31:31" ht="15.75">
      <c r="AE3626" s="67"/>
    </row>
    <row r="3627" spans="31:31" ht="15.75">
      <c r="AE3627" s="67"/>
    </row>
    <row r="3628" spans="31:31" ht="15.75">
      <c r="AE3628" s="67"/>
    </row>
    <row r="3629" spans="31:31" ht="15.75">
      <c r="AE3629" s="67"/>
    </row>
    <row r="3630" spans="31:31" ht="15.75">
      <c r="AE3630" s="67"/>
    </row>
    <row r="3631" spans="31:31" ht="15.75">
      <c r="AE3631" s="67"/>
    </row>
    <row r="3632" spans="31:31" ht="15.75">
      <c r="AE3632" s="67"/>
    </row>
    <row r="3633" spans="31:31" ht="15.75">
      <c r="AE3633" s="67"/>
    </row>
    <row r="3634" spans="31:31" ht="15.75">
      <c r="AE3634" s="67"/>
    </row>
    <row r="3635" spans="31:31" ht="15.75">
      <c r="AE3635" s="67"/>
    </row>
    <row r="3636" spans="31:31" ht="15.75">
      <c r="AE3636" s="67"/>
    </row>
    <row r="3637" spans="31:31" ht="15.75">
      <c r="AE3637" s="67"/>
    </row>
    <row r="3638" spans="31:31" ht="15.75">
      <c r="AE3638" s="67"/>
    </row>
    <row r="3639" spans="31:31" ht="15.75">
      <c r="AE3639" s="67"/>
    </row>
    <row r="3640" spans="31:31" ht="15.75">
      <c r="AE3640" s="67"/>
    </row>
    <row r="3641" spans="31:31" ht="15.75">
      <c r="AE3641" s="67"/>
    </row>
    <row r="3642" spans="31:31" ht="15.75">
      <c r="AE3642" s="67"/>
    </row>
    <row r="3643" spans="31:31" ht="15.75">
      <c r="AE3643" s="67"/>
    </row>
    <row r="3644" spans="31:31" ht="15.75">
      <c r="AE3644" s="67"/>
    </row>
    <row r="3645" spans="31:31" ht="15.75">
      <c r="AE3645" s="67"/>
    </row>
    <row r="3646" spans="31:31" ht="15.75">
      <c r="AE3646" s="67"/>
    </row>
    <row r="3647" spans="31:31" ht="15.75">
      <c r="AE3647" s="67"/>
    </row>
    <row r="3648" spans="31:31" ht="15.75">
      <c r="AE3648" s="67"/>
    </row>
    <row r="3649" spans="31:31" ht="15.75">
      <c r="AE3649" s="67"/>
    </row>
    <row r="3650" spans="31:31" ht="15.75">
      <c r="AE3650" s="67"/>
    </row>
    <row r="3651" spans="31:31" ht="15.75">
      <c r="AE3651" s="67"/>
    </row>
    <row r="3652" spans="31:31" ht="15.75">
      <c r="AE3652" s="67"/>
    </row>
    <row r="3653" spans="31:31" ht="15.75">
      <c r="AE3653" s="67"/>
    </row>
    <row r="3654" spans="31:31" ht="15.75">
      <c r="AE3654" s="67"/>
    </row>
    <row r="3655" spans="31:31" ht="15.75">
      <c r="AE3655" s="67"/>
    </row>
    <row r="3656" spans="31:31" ht="15.75">
      <c r="AE3656" s="67"/>
    </row>
    <row r="3657" spans="31:31" ht="15.75">
      <c r="AE3657" s="67"/>
    </row>
    <row r="3658" spans="31:31" ht="15.75">
      <c r="AE3658" s="67"/>
    </row>
    <row r="3659" spans="31:31" ht="15.75">
      <c r="AE3659" s="67"/>
    </row>
    <row r="3660" spans="31:31" ht="15.75">
      <c r="AE3660" s="67"/>
    </row>
    <row r="3661" spans="31:31" ht="15.75">
      <c r="AE3661" s="67"/>
    </row>
    <row r="3662" spans="31:31" ht="15.75">
      <c r="AE3662" s="67"/>
    </row>
    <row r="3663" spans="31:31" ht="15.75">
      <c r="AE3663" s="67"/>
    </row>
    <row r="3664" spans="31:31" ht="15.75">
      <c r="AE3664" s="67"/>
    </row>
    <row r="3665" spans="31:31" ht="15.75">
      <c r="AE3665" s="67"/>
    </row>
    <row r="3666" spans="31:31" ht="15.75">
      <c r="AE3666" s="67"/>
    </row>
    <row r="3667" spans="31:31" ht="15.75">
      <c r="AE3667" s="67"/>
    </row>
    <row r="3668" spans="31:31" ht="15.75">
      <c r="AE3668" s="67"/>
    </row>
    <row r="3669" spans="31:31" ht="15.75">
      <c r="AE3669" s="67"/>
    </row>
    <row r="3670" spans="31:31" ht="15.75">
      <c r="AE3670" s="67"/>
    </row>
    <row r="3671" spans="31:31" ht="15.75">
      <c r="AE3671" s="67"/>
    </row>
    <row r="3672" spans="31:31" ht="15.75">
      <c r="AE3672" s="67"/>
    </row>
    <row r="3673" spans="31:31" ht="15.75">
      <c r="AE3673" s="67"/>
    </row>
    <row r="3674" spans="31:31" ht="15.75">
      <c r="AE3674" s="67"/>
    </row>
    <row r="3675" spans="31:31" ht="15.75">
      <c r="AE3675" s="67"/>
    </row>
    <row r="3676" spans="31:31" ht="15.75">
      <c r="AE3676" s="67"/>
    </row>
    <row r="3677" spans="31:31" ht="15.75">
      <c r="AE3677" s="67"/>
    </row>
    <row r="3678" spans="31:31" ht="15.75">
      <c r="AE3678" s="67"/>
    </row>
    <row r="3679" spans="31:31" ht="15.75">
      <c r="AE3679" s="67"/>
    </row>
    <row r="3680" spans="31:31" ht="15.75">
      <c r="AE3680" s="67"/>
    </row>
    <row r="3681" spans="31:31" ht="15.75">
      <c r="AE3681" s="67"/>
    </row>
    <row r="3682" spans="31:31" ht="15.75">
      <c r="AE3682" s="67"/>
    </row>
    <row r="3683" spans="31:31" ht="15.75">
      <c r="AE3683" s="67"/>
    </row>
    <row r="3684" spans="31:31" ht="15.75">
      <c r="AE3684" s="67"/>
    </row>
    <row r="3685" spans="31:31" ht="15.75">
      <c r="AE3685" s="67"/>
    </row>
    <row r="3686" spans="31:31" ht="15.75">
      <c r="AE3686" s="67"/>
    </row>
    <row r="3687" spans="31:31" ht="15.75">
      <c r="AE3687" s="67"/>
    </row>
    <row r="3688" spans="31:31" ht="15.75">
      <c r="AE3688" s="67"/>
    </row>
    <row r="3689" spans="31:31" ht="15.75">
      <c r="AE3689" s="67"/>
    </row>
    <row r="3690" spans="31:31" ht="15.75">
      <c r="AE3690" s="67"/>
    </row>
    <row r="3691" spans="31:31" ht="15.75">
      <c r="AE3691" s="67"/>
    </row>
    <row r="3692" spans="31:31" ht="15.75">
      <c r="AE3692" s="67"/>
    </row>
    <row r="3693" spans="31:31" ht="15.75">
      <c r="AE3693" s="67"/>
    </row>
    <row r="3694" spans="31:31" ht="15.75">
      <c r="AE3694" s="67"/>
    </row>
    <row r="3695" spans="31:31" ht="15.75">
      <c r="AE3695" s="67"/>
    </row>
    <row r="3696" spans="31:31" ht="15.75">
      <c r="AE3696" s="67"/>
    </row>
    <row r="3697" spans="31:31" ht="15.75">
      <c r="AE3697" s="67"/>
    </row>
    <row r="3698" spans="31:31" ht="15.75">
      <c r="AE3698" s="67"/>
    </row>
    <row r="3699" spans="31:31" ht="15.75">
      <c r="AE3699" s="67"/>
    </row>
    <row r="3700" spans="31:31" ht="15.75">
      <c r="AE3700" s="67"/>
    </row>
    <row r="3701" spans="31:31" ht="15.75">
      <c r="AE3701" s="67"/>
    </row>
    <row r="3702" spans="31:31" ht="15.75">
      <c r="AE3702" s="67"/>
    </row>
    <row r="3703" spans="31:31" ht="15.75">
      <c r="AE3703" s="67"/>
    </row>
    <row r="3704" spans="31:31" ht="15.75">
      <c r="AE3704" s="67"/>
    </row>
    <row r="3705" spans="31:31" ht="15.75">
      <c r="AE3705" s="67"/>
    </row>
    <row r="3706" spans="31:31" ht="15.75">
      <c r="AE3706" s="67"/>
    </row>
    <row r="3707" spans="31:31" ht="15.75">
      <c r="AE3707" s="67"/>
    </row>
    <row r="3708" spans="31:31" ht="15.75">
      <c r="AE3708" s="67"/>
    </row>
    <row r="3709" spans="31:31" ht="15.75">
      <c r="AE3709" s="67"/>
    </row>
    <row r="3710" spans="31:31" ht="15.75">
      <c r="AE3710" s="67"/>
    </row>
    <row r="3711" spans="31:31" ht="15.75">
      <c r="AE3711" s="67"/>
    </row>
    <row r="3712" spans="31:31" ht="15.75">
      <c r="AE3712" s="67"/>
    </row>
    <row r="3713" spans="31:31" ht="15.75">
      <c r="AE3713" s="67"/>
    </row>
    <row r="3714" spans="31:31" ht="15.75">
      <c r="AE3714" s="67"/>
    </row>
    <row r="3715" spans="31:31" ht="15.75">
      <c r="AE3715" s="67"/>
    </row>
    <row r="3716" spans="31:31" ht="15.75">
      <c r="AE3716" s="67"/>
    </row>
    <row r="3717" spans="31:31" ht="15.75">
      <c r="AE3717" s="67"/>
    </row>
    <row r="3718" spans="31:31" ht="15.75">
      <c r="AE3718" s="67"/>
    </row>
    <row r="3719" spans="31:31" ht="15.75">
      <c r="AE3719" s="67"/>
    </row>
    <row r="3720" spans="31:31" ht="15.75">
      <c r="AE3720" s="67"/>
    </row>
    <row r="3721" spans="31:31" ht="15.75">
      <c r="AE3721" s="67"/>
    </row>
    <row r="3722" spans="31:31" ht="15.75">
      <c r="AE3722" s="67"/>
    </row>
    <row r="3723" spans="31:31" ht="15.75">
      <c r="AE3723" s="67"/>
    </row>
    <row r="3724" spans="31:31" ht="15.75">
      <c r="AE3724" s="67"/>
    </row>
    <row r="3725" spans="31:31" ht="15.75">
      <c r="AE3725" s="67"/>
    </row>
    <row r="3726" spans="31:31" ht="15.75">
      <c r="AE3726" s="67"/>
    </row>
    <row r="3727" spans="31:31" ht="15.75">
      <c r="AE3727" s="67"/>
    </row>
    <row r="3728" spans="31:31" ht="15.75">
      <c r="AE3728" s="67"/>
    </row>
    <row r="3729" spans="31:31" ht="15.75">
      <c r="AE3729" s="67"/>
    </row>
    <row r="3730" spans="31:31" ht="15.75">
      <c r="AE3730" s="67"/>
    </row>
    <row r="3731" spans="31:31" ht="15.75">
      <c r="AE3731" s="67"/>
    </row>
    <row r="3732" spans="31:31" ht="15.75">
      <c r="AE3732" s="67"/>
    </row>
    <row r="3733" spans="31:31" ht="15.75">
      <c r="AE3733" s="67"/>
    </row>
    <row r="3734" spans="31:31" ht="15.75">
      <c r="AE3734" s="67"/>
    </row>
    <row r="3735" spans="31:31" ht="15.75">
      <c r="AE3735" s="67"/>
    </row>
    <row r="3736" spans="31:31" ht="15.75">
      <c r="AE3736" s="67"/>
    </row>
    <row r="3737" spans="31:31" ht="15.75">
      <c r="AE3737" s="67"/>
    </row>
    <row r="3738" spans="31:31" ht="15.75">
      <c r="AE3738" s="67"/>
    </row>
    <row r="3739" spans="31:31" ht="15.75">
      <c r="AE3739" s="67"/>
    </row>
    <row r="3740" spans="31:31" ht="15.75">
      <c r="AE3740" s="67"/>
    </row>
    <row r="3741" spans="31:31" ht="15.75">
      <c r="AE3741" s="67"/>
    </row>
    <row r="3742" spans="31:31" ht="15.75">
      <c r="AE3742" s="67"/>
    </row>
    <row r="3743" spans="31:31" ht="15.75">
      <c r="AE3743" s="67"/>
    </row>
    <row r="3744" spans="31:31" ht="15.75">
      <c r="AE3744" s="67"/>
    </row>
    <row r="3745" spans="31:31" ht="15.75">
      <c r="AE3745" s="67"/>
    </row>
    <row r="3746" spans="31:31" ht="15.75">
      <c r="AE3746" s="67"/>
    </row>
    <row r="3747" spans="31:31" ht="15.75">
      <c r="AE3747" s="67"/>
    </row>
    <row r="3748" spans="31:31" ht="15.75">
      <c r="AE3748" s="67"/>
    </row>
    <row r="3749" spans="31:31" ht="15.75">
      <c r="AE3749" s="67"/>
    </row>
    <row r="3750" spans="31:31" ht="15.75">
      <c r="AE3750" s="67"/>
    </row>
    <row r="3751" spans="31:31" ht="15.75">
      <c r="AE3751" s="67"/>
    </row>
    <row r="3752" spans="31:31" ht="15.75">
      <c r="AE3752" s="67"/>
    </row>
    <row r="3753" spans="31:31" ht="15.75">
      <c r="AE3753" s="67"/>
    </row>
    <row r="3754" spans="31:31" ht="15.75">
      <c r="AE3754" s="67"/>
    </row>
    <row r="3755" spans="31:31" ht="15.75">
      <c r="AE3755" s="67"/>
    </row>
    <row r="3756" spans="31:31" ht="15.75">
      <c r="AE3756" s="67"/>
    </row>
    <row r="3757" spans="31:31" ht="15.75">
      <c r="AE3757" s="67"/>
    </row>
    <row r="3758" spans="31:31" ht="15.75">
      <c r="AE3758" s="67"/>
    </row>
    <row r="3759" spans="31:31" ht="15.75">
      <c r="AE3759" s="67"/>
    </row>
    <row r="3760" spans="31:31" ht="15.75">
      <c r="AE3760" s="67"/>
    </row>
    <row r="3761" spans="31:31" ht="15.75">
      <c r="AE3761" s="67"/>
    </row>
    <row r="3762" spans="31:31" ht="15.75">
      <c r="AE3762" s="67"/>
    </row>
    <row r="3763" spans="31:31" ht="15.75">
      <c r="AE3763" s="67"/>
    </row>
    <row r="3764" spans="31:31" ht="15.75">
      <c r="AE3764" s="67"/>
    </row>
    <row r="3765" spans="31:31" ht="15.75">
      <c r="AE3765" s="67"/>
    </row>
    <row r="3766" spans="31:31" ht="15.75">
      <c r="AE3766" s="67"/>
    </row>
    <row r="3767" spans="31:31" ht="15.75">
      <c r="AE3767" s="67"/>
    </row>
    <row r="3768" spans="31:31" ht="15.75">
      <c r="AE3768" s="67"/>
    </row>
    <row r="3769" spans="31:31" ht="15.75">
      <c r="AE3769" s="67"/>
    </row>
    <row r="3770" spans="31:31" ht="15.75">
      <c r="AE3770" s="67"/>
    </row>
    <row r="3771" spans="31:31" ht="15.75">
      <c r="AE3771" s="67"/>
    </row>
    <row r="3772" spans="31:31" ht="15.75">
      <c r="AE3772" s="67"/>
    </row>
    <row r="3773" spans="31:31" ht="15.75">
      <c r="AE3773" s="67"/>
    </row>
    <row r="3774" spans="31:31" ht="15.75">
      <c r="AE3774" s="67"/>
    </row>
    <row r="3775" spans="31:31" ht="15.75">
      <c r="AE3775" s="67"/>
    </row>
    <row r="3776" spans="31:31" ht="15.75">
      <c r="AE3776" s="67"/>
    </row>
    <row r="3777" spans="31:31" ht="15.75">
      <c r="AE3777" s="67"/>
    </row>
    <row r="3778" spans="31:31" ht="15.75">
      <c r="AE3778" s="67"/>
    </row>
    <row r="3779" spans="31:31" ht="15.75">
      <c r="AE3779" s="67"/>
    </row>
    <row r="3780" spans="31:31" ht="15.75">
      <c r="AE3780" s="67"/>
    </row>
    <row r="3781" spans="31:31" ht="15.75">
      <c r="AE3781" s="67"/>
    </row>
    <row r="3782" spans="31:31" ht="15.75">
      <c r="AE3782" s="67"/>
    </row>
    <row r="3783" spans="31:31" ht="15.75">
      <c r="AE3783" s="67"/>
    </row>
    <row r="3784" spans="31:31" ht="15.75">
      <c r="AE3784" s="67"/>
    </row>
    <row r="3785" spans="31:31" ht="15.75">
      <c r="AE3785" s="67"/>
    </row>
    <row r="3786" spans="31:31" ht="15.75">
      <c r="AE3786" s="67"/>
    </row>
    <row r="3787" spans="31:31" ht="15.75">
      <c r="AE3787" s="67"/>
    </row>
    <row r="3788" spans="31:31" ht="15.75">
      <c r="AE3788" s="67"/>
    </row>
    <row r="3789" spans="31:31" ht="15.75">
      <c r="AE3789" s="67"/>
    </row>
    <row r="3790" spans="31:31" ht="15.75">
      <c r="AE3790" s="67"/>
    </row>
    <row r="3791" spans="31:31" ht="15.75">
      <c r="AE3791" s="67"/>
    </row>
    <row r="3792" spans="31:31" ht="15.75">
      <c r="AE3792" s="67"/>
    </row>
    <row r="3793" spans="31:31" ht="15.75">
      <c r="AE3793" s="67"/>
    </row>
    <row r="3794" spans="31:31" ht="15.75">
      <c r="AE3794" s="67"/>
    </row>
    <row r="3795" spans="31:31" ht="15.75">
      <c r="AE3795" s="67"/>
    </row>
    <row r="3796" spans="31:31" ht="15.75">
      <c r="AE3796" s="67"/>
    </row>
    <row r="3797" spans="31:31" ht="15.75">
      <c r="AE3797" s="67"/>
    </row>
    <row r="3798" spans="31:31" ht="15.75">
      <c r="AE3798" s="67"/>
    </row>
    <row r="3799" spans="31:31" ht="15.75">
      <c r="AE3799" s="67"/>
    </row>
    <row r="3800" spans="31:31" ht="15.75">
      <c r="AE3800" s="67"/>
    </row>
    <row r="3801" spans="31:31" ht="15.75">
      <c r="AE3801" s="67"/>
    </row>
    <row r="3802" spans="31:31" ht="15.75">
      <c r="AE3802" s="67"/>
    </row>
    <row r="3803" spans="31:31" ht="15.75">
      <c r="AE3803" s="67"/>
    </row>
    <row r="3804" spans="31:31" ht="15.75">
      <c r="AE3804" s="67"/>
    </row>
    <row r="3805" spans="31:31" ht="15.75">
      <c r="AE3805" s="67"/>
    </row>
    <row r="3806" spans="31:31" ht="15.75">
      <c r="AE3806" s="67"/>
    </row>
    <row r="3807" spans="31:31" ht="15.75">
      <c r="AE3807" s="67"/>
    </row>
    <row r="3808" spans="31:31" ht="15.75">
      <c r="AE3808" s="67"/>
    </row>
    <row r="3809" spans="31:31" ht="15.75">
      <c r="AE3809" s="67"/>
    </row>
    <row r="3810" spans="31:31" ht="15.75">
      <c r="AE3810" s="67"/>
    </row>
    <row r="3811" spans="31:31" ht="15.75">
      <c r="AE3811" s="67"/>
    </row>
    <row r="3812" spans="31:31" ht="15.75">
      <c r="AE3812" s="67"/>
    </row>
    <row r="3813" spans="31:31" ht="15.75">
      <c r="AE3813" s="67"/>
    </row>
    <row r="3814" spans="31:31" ht="15.75">
      <c r="AE3814" s="67"/>
    </row>
    <row r="3815" spans="31:31" ht="15.75">
      <c r="AE3815" s="67"/>
    </row>
    <row r="3816" spans="31:31" ht="15.75">
      <c r="AE3816" s="67"/>
    </row>
    <row r="3817" spans="31:31" ht="15.75">
      <c r="AE3817" s="67"/>
    </row>
    <row r="3818" spans="31:31" ht="15.75">
      <c r="AE3818" s="67"/>
    </row>
    <row r="3819" spans="31:31" ht="15.75">
      <c r="AE3819" s="67"/>
    </row>
    <row r="3820" spans="31:31" ht="15.75">
      <c r="AE3820" s="67"/>
    </row>
    <row r="3821" spans="31:31" ht="15.75">
      <c r="AE3821" s="67"/>
    </row>
    <row r="3822" spans="31:31" ht="15.75">
      <c r="AE3822" s="67"/>
    </row>
    <row r="3823" spans="31:31" ht="15.75">
      <c r="AE3823" s="67"/>
    </row>
    <row r="3824" spans="31:31" ht="15.75">
      <c r="AE3824" s="67"/>
    </row>
    <row r="3825" spans="31:31" ht="15.75">
      <c r="AE3825" s="67"/>
    </row>
    <row r="3826" spans="31:31" ht="15.75">
      <c r="AE3826" s="67"/>
    </row>
    <row r="3827" spans="31:31" ht="15.75">
      <c r="AE3827" s="67"/>
    </row>
    <row r="3828" spans="31:31" ht="15.75">
      <c r="AE3828" s="67"/>
    </row>
    <row r="3829" spans="31:31" ht="15.75">
      <c r="AE3829" s="67"/>
    </row>
    <row r="3830" spans="31:31" ht="15.75">
      <c r="AE3830" s="67"/>
    </row>
    <row r="3831" spans="31:31" ht="15.75">
      <c r="AE3831" s="67"/>
    </row>
    <row r="3832" spans="31:31" ht="15.75">
      <c r="AE3832" s="67"/>
    </row>
    <row r="3833" spans="31:31" ht="15.75">
      <c r="AE3833" s="67"/>
    </row>
    <row r="3834" spans="31:31" ht="15.75">
      <c r="AE3834" s="67"/>
    </row>
    <row r="3835" spans="31:31" ht="15.75">
      <c r="AE3835" s="67"/>
    </row>
    <row r="3836" spans="31:31" ht="15.75">
      <c r="AE3836" s="67"/>
    </row>
    <row r="3837" spans="31:31" ht="15.75">
      <c r="AE3837" s="67"/>
    </row>
    <row r="3838" spans="31:31" ht="15.75">
      <c r="AE3838" s="67"/>
    </row>
    <row r="3839" spans="31:31" ht="15.75">
      <c r="AE3839" s="67"/>
    </row>
    <row r="3840" spans="31:31" ht="15.75">
      <c r="AE3840" s="67"/>
    </row>
    <row r="3841" spans="31:31" ht="15.75">
      <c r="AE3841" s="67"/>
    </row>
    <row r="3842" spans="31:31" ht="15.75">
      <c r="AE3842" s="67"/>
    </row>
    <row r="3843" spans="31:31" ht="15.75">
      <c r="AE3843" s="67"/>
    </row>
    <row r="3844" spans="31:31" ht="15.75">
      <c r="AE3844" s="67"/>
    </row>
    <row r="3845" spans="31:31" ht="15.75">
      <c r="AE3845" s="67"/>
    </row>
    <row r="3846" spans="31:31" ht="15.75">
      <c r="AE3846" s="67"/>
    </row>
    <row r="3847" spans="31:31" ht="15.75">
      <c r="AE3847" s="67"/>
    </row>
    <row r="3848" spans="31:31" ht="15.75">
      <c r="AE3848" s="67"/>
    </row>
    <row r="3849" spans="31:31" ht="15.75">
      <c r="AE3849" s="67"/>
    </row>
    <row r="3850" spans="31:31" ht="15.75">
      <c r="AE3850" s="67"/>
    </row>
    <row r="3851" spans="31:31" ht="15.75">
      <c r="AE3851" s="67"/>
    </row>
    <row r="3852" spans="31:31" ht="15.75">
      <c r="AE3852" s="67"/>
    </row>
    <row r="3853" spans="31:31" ht="15.75">
      <c r="AE3853" s="67"/>
    </row>
    <row r="3854" spans="31:31" ht="15.75">
      <c r="AE3854" s="67"/>
    </row>
    <row r="3855" spans="31:31" ht="15.75">
      <c r="AE3855" s="67"/>
    </row>
    <row r="3856" spans="31:31" ht="15.75">
      <c r="AE3856" s="67"/>
    </row>
    <row r="3857" spans="31:31" ht="15.75">
      <c r="AE3857" s="67"/>
    </row>
    <row r="3858" spans="31:31" ht="15.75">
      <c r="AE3858" s="67"/>
    </row>
    <row r="3859" spans="31:31" ht="15.75">
      <c r="AE3859" s="67"/>
    </row>
    <row r="3860" spans="31:31" ht="15.75">
      <c r="AE3860" s="67"/>
    </row>
    <row r="3861" spans="31:31" ht="15.75">
      <c r="AE3861" s="67"/>
    </row>
    <row r="3862" spans="31:31" ht="15.75">
      <c r="AE3862" s="67"/>
    </row>
    <row r="3863" spans="31:31" ht="15.75">
      <c r="AE3863" s="67"/>
    </row>
    <row r="3864" spans="31:31" ht="15.75">
      <c r="AE3864" s="67"/>
    </row>
    <row r="3865" spans="31:31" ht="15.75">
      <c r="AE3865" s="67"/>
    </row>
    <row r="3866" spans="31:31" ht="15.75">
      <c r="AE3866" s="67"/>
    </row>
    <row r="3867" spans="31:31" ht="15.75">
      <c r="AE3867" s="67"/>
    </row>
    <row r="3868" spans="31:31" ht="15.75">
      <c r="AE3868" s="67"/>
    </row>
    <row r="3869" spans="31:31" ht="15.75">
      <c r="AE3869" s="67"/>
    </row>
    <row r="3870" spans="31:31" ht="15.75">
      <c r="AE3870" s="67"/>
    </row>
    <row r="3871" spans="31:31" ht="15.75">
      <c r="AE3871" s="67"/>
    </row>
    <row r="3872" spans="31:31" ht="15.75">
      <c r="AE3872" s="67"/>
    </row>
    <row r="3873" spans="31:31" ht="15.75">
      <c r="AE3873" s="67"/>
    </row>
    <row r="3874" spans="31:31" ht="15.75">
      <c r="AE3874" s="67"/>
    </row>
    <row r="3875" spans="31:31" ht="15.75">
      <c r="AE3875" s="67"/>
    </row>
    <row r="3876" spans="31:31" ht="15.75">
      <c r="AE3876" s="67"/>
    </row>
    <row r="3877" spans="31:31" ht="15.75">
      <c r="AE3877" s="67"/>
    </row>
    <row r="3878" spans="31:31" ht="15.75">
      <c r="AE3878" s="67"/>
    </row>
    <row r="3879" spans="31:31" ht="15.75">
      <c r="AE3879" s="67"/>
    </row>
    <row r="3880" spans="31:31" ht="15.75">
      <c r="AE3880" s="67"/>
    </row>
    <row r="3881" spans="31:31" ht="15.75">
      <c r="AE3881" s="67"/>
    </row>
    <row r="3882" spans="31:31" ht="15.75">
      <c r="AE3882" s="67"/>
    </row>
    <row r="3883" spans="31:31" ht="15.75">
      <c r="AE3883" s="67"/>
    </row>
    <row r="3884" spans="31:31" ht="15.75">
      <c r="AE3884" s="67"/>
    </row>
    <row r="3885" spans="31:31" ht="15.75">
      <c r="AE3885" s="67"/>
    </row>
    <row r="3886" spans="31:31" ht="15.75">
      <c r="AE3886" s="67"/>
    </row>
    <row r="3887" spans="31:31" ht="15.75">
      <c r="AE3887" s="67"/>
    </row>
    <row r="3888" spans="31:31" ht="15.75">
      <c r="AE3888" s="67"/>
    </row>
    <row r="3889" spans="31:31" ht="15.75">
      <c r="AE3889" s="67"/>
    </row>
    <row r="3890" spans="31:31" ht="15.75">
      <c r="AE3890" s="67"/>
    </row>
    <row r="3891" spans="31:31" ht="15.75">
      <c r="AE3891" s="67"/>
    </row>
    <row r="3892" spans="31:31" ht="15.75">
      <c r="AE3892" s="67"/>
    </row>
    <row r="3893" spans="31:31" ht="15.75">
      <c r="AE3893" s="67"/>
    </row>
    <row r="3894" spans="31:31" ht="15.75">
      <c r="AE3894" s="67"/>
    </row>
    <row r="3895" spans="31:31" ht="15.75">
      <c r="AE3895" s="67"/>
    </row>
    <row r="3896" spans="31:31" ht="15.75">
      <c r="AE3896" s="67"/>
    </row>
    <row r="3897" spans="31:31" ht="15.75">
      <c r="AE3897" s="67"/>
    </row>
    <row r="3898" spans="31:31" ht="15.75">
      <c r="AE3898" s="67"/>
    </row>
    <row r="3899" spans="31:31" ht="15.75">
      <c r="AE3899" s="67"/>
    </row>
    <row r="3900" spans="31:31" ht="15.75">
      <c r="AE3900" s="67"/>
    </row>
    <row r="3901" spans="31:31" ht="15.75">
      <c r="AE3901" s="67"/>
    </row>
    <row r="3902" spans="31:31" ht="15.75">
      <c r="AE3902" s="67"/>
    </row>
    <row r="3903" spans="31:31" ht="15.75">
      <c r="AE3903" s="67"/>
    </row>
    <row r="3904" spans="31:31" ht="15.75">
      <c r="AE3904" s="67"/>
    </row>
    <row r="3905" spans="31:31" ht="15.75">
      <c r="AE3905" s="67"/>
    </row>
    <row r="3906" spans="31:31" ht="15.75">
      <c r="AE3906" s="67"/>
    </row>
    <row r="3907" spans="31:31" ht="15.75">
      <c r="AE3907" s="67"/>
    </row>
    <row r="3908" spans="31:31" ht="15.75">
      <c r="AE3908" s="67"/>
    </row>
    <row r="3909" spans="31:31" ht="15.75">
      <c r="AE3909" s="67"/>
    </row>
    <row r="3910" spans="31:31" ht="15.75">
      <c r="AE3910" s="67"/>
    </row>
    <row r="3911" spans="31:31" ht="15.75">
      <c r="AE3911" s="67"/>
    </row>
    <row r="3912" spans="31:31" ht="15.75">
      <c r="AE3912" s="67"/>
    </row>
    <row r="3913" spans="31:31" ht="15.75">
      <c r="AE3913" s="67"/>
    </row>
    <row r="3914" spans="31:31" ht="15.75">
      <c r="AE3914" s="67"/>
    </row>
    <row r="3915" spans="31:31" ht="15.75">
      <c r="AE3915" s="67"/>
    </row>
    <row r="3916" spans="31:31" ht="15.75">
      <c r="AE3916" s="67"/>
    </row>
    <row r="3917" spans="31:31" ht="15.75">
      <c r="AE3917" s="67"/>
    </row>
    <row r="3918" spans="31:31" ht="15.75">
      <c r="AE3918" s="67"/>
    </row>
    <row r="3919" spans="31:31" ht="15.75">
      <c r="AE3919" s="67"/>
    </row>
    <row r="3920" spans="31:31" ht="15.75">
      <c r="AE3920" s="67"/>
    </row>
    <row r="3921" spans="31:31" ht="15.75">
      <c r="AE3921" s="67"/>
    </row>
    <row r="3922" spans="31:31" ht="15.75">
      <c r="AE3922" s="67"/>
    </row>
    <row r="3923" spans="31:31" ht="15.75">
      <c r="AE3923" s="67"/>
    </row>
    <row r="3924" spans="31:31" ht="15.75">
      <c r="AE3924" s="67"/>
    </row>
    <row r="3925" spans="31:31" ht="15.75">
      <c r="AE3925" s="67"/>
    </row>
    <row r="3926" spans="31:31" ht="15.75">
      <c r="AE3926" s="67"/>
    </row>
    <row r="3927" spans="31:31" ht="15.75">
      <c r="AE3927" s="67"/>
    </row>
    <row r="3928" spans="31:31" ht="15.75">
      <c r="AE3928" s="67"/>
    </row>
    <row r="3929" spans="31:31" ht="15.75">
      <c r="AE3929" s="67"/>
    </row>
    <row r="3930" spans="31:31" ht="15.75">
      <c r="AE3930" s="67"/>
    </row>
    <row r="3931" spans="31:31" ht="15.75">
      <c r="AE3931" s="67"/>
    </row>
    <row r="3932" spans="31:31" ht="15.75">
      <c r="AE3932" s="67"/>
    </row>
    <row r="3933" spans="31:31" ht="15.75">
      <c r="AE3933" s="67"/>
    </row>
    <row r="3934" spans="31:31" ht="15.75">
      <c r="AE3934" s="67"/>
    </row>
    <row r="3935" spans="31:31" ht="15.75">
      <c r="AE3935" s="67"/>
    </row>
    <row r="3936" spans="31:31" ht="15.75">
      <c r="AE3936" s="67"/>
    </row>
    <row r="3937" spans="31:31" ht="15.75">
      <c r="AE3937" s="67"/>
    </row>
    <row r="3938" spans="31:31" ht="15.75">
      <c r="AE3938" s="67"/>
    </row>
    <row r="3939" spans="31:31" ht="15.75">
      <c r="AE3939" s="67"/>
    </row>
    <row r="3940" spans="31:31" ht="15.75">
      <c r="AE3940" s="67"/>
    </row>
    <row r="3941" spans="31:31" ht="15.75">
      <c r="AE3941" s="67"/>
    </row>
    <row r="3942" spans="31:31" ht="15.75">
      <c r="AE3942" s="67"/>
    </row>
    <row r="3943" spans="31:31" ht="15.75">
      <c r="AE3943" s="67"/>
    </row>
    <row r="3944" spans="31:31" ht="15.75">
      <c r="AE3944" s="67"/>
    </row>
    <row r="3945" spans="31:31" ht="15.75">
      <c r="AE3945" s="67"/>
    </row>
    <row r="3946" spans="31:31" ht="15.75">
      <c r="AE3946" s="67"/>
    </row>
    <row r="3947" spans="31:31" ht="15.75">
      <c r="AE3947" s="67"/>
    </row>
    <row r="3948" spans="31:31" ht="15.75">
      <c r="AE3948" s="67"/>
    </row>
    <row r="3949" spans="31:31" ht="15.75">
      <c r="AE3949" s="67"/>
    </row>
    <row r="3950" spans="31:31" ht="15.75">
      <c r="AE3950" s="67"/>
    </row>
    <row r="3951" spans="31:31" ht="15.75">
      <c r="AE3951" s="67"/>
    </row>
    <row r="3952" spans="31:31" ht="15.75">
      <c r="AE3952" s="67"/>
    </row>
    <row r="3953" spans="31:31" ht="15.75">
      <c r="AE3953" s="67"/>
    </row>
    <row r="3954" spans="31:31" ht="15.75">
      <c r="AE3954" s="67"/>
    </row>
    <row r="3955" spans="31:31" ht="15.75">
      <c r="AE3955" s="67"/>
    </row>
    <row r="3956" spans="31:31" ht="15.75">
      <c r="AE3956" s="67"/>
    </row>
    <row r="3957" spans="31:31" ht="15.75">
      <c r="AE3957" s="67"/>
    </row>
    <row r="3958" spans="31:31" ht="15.75">
      <c r="AE3958" s="67"/>
    </row>
    <row r="3959" spans="31:31" ht="15.75">
      <c r="AE3959" s="67"/>
    </row>
    <row r="3960" spans="31:31" ht="15.75">
      <c r="AE3960" s="67"/>
    </row>
    <row r="3961" spans="31:31" ht="15.75">
      <c r="AE3961" s="67"/>
    </row>
    <row r="3962" spans="31:31" ht="15.75">
      <c r="AE3962" s="67"/>
    </row>
    <row r="3963" spans="31:31" ht="15.75">
      <c r="AE3963" s="67"/>
    </row>
    <row r="3964" spans="31:31" ht="15.75">
      <c r="AE3964" s="67"/>
    </row>
    <row r="3965" spans="31:31" ht="15.75">
      <c r="AE3965" s="67"/>
    </row>
    <row r="3966" spans="31:31" ht="15.75">
      <c r="AE3966" s="67"/>
    </row>
    <row r="3967" spans="31:31" ht="15.75">
      <c r="AE3967" s="67"/>
    </row>
    <row r="3968" spans="31:31" ht="15.75">
      <c r="AE3968" s="67"/>
    </row>
    <row r="3969" spans="31:31" ht="15.75">
      <c r="AE3969" s="67"/>
    </row>
    <row r="3970" spans="31:31" ht="15.75">
      <c r="AE3970" s="67"/>
    </row>
    <row r="3971" spans="31:31" ht="15.75">
      <c r="AE3971" s="67"/>
    </row>
    <row r="3972" spans="31:31" ht="15.75">
      <c r="AE3972" s="67"/>
    </row>
    <row r="3973" spans="31:31" ht="15.75">
      <c r="AE3973" s="67"/>
    </row>
    <row r="3974" spans="31:31" ht="15.75">
      <c r="AE3974" s="67"/>
    </row>
    <row r="3975" spans="31:31" ht="15.75">
      <c r="AE3975" s="67"/>
    </row>
    <row r="3976" spans="31:31" ht="15.75">
      <c r="AE3976" s="67"/>
    </row>
    <row r="3977" spans="31:31" ht="15.75">
      <c r="AE3977" s="67"/>
    </row>
    <row r="3978" spans="31:31" ht="15.75">
      <c r="AE3978" s="67"/>
    </row>
    <row r="3979" spans="31:31" ht="15.75">
      <c r="AE3979" s="67"/>
    </row>
    <row r="3980" spans="31:31" ht="15.75">
      <c r="AE3980" s="67"/>
    </row>
    <row r="3981" spans="31:31" ht="15.75">
      <c r="AE3981" s="67"/>
    </row>
    <row r="3982" spans="31:31" ht="15.75">
      <c r="AE3982" s="67"/>
    </row>
    <row r="3983" spans="31:31" ht="15.75">
      <c r="AE3983" s="67"/>
    </row>
    <row r="3984" spans="31:31" ht="15.75">
      <c r="AE3984" s="67"/>
    </row>
    <row r="3985" spans="31:31" ht="15.75">
      <c r="AE3985" s="67"/>
    </row>
    <row r="3986" spans="31:31" ht="15.75">
      <c r="AE3986" s="67"/>
    </row>
    <row r="3987" spans="31:31" ht="15.75">
      <c r="AE3987" s="67"/>
    </row>
    <row r="3988" spans="31:31" ht="15.75">
      <c r="AE3988" s="67"/>
    </row>
    <row r="3989" spans="31:31" ht="15.75">
      <c r="AE3989" s="67"/>
    </row>
    <row r="3990" spans="31:31" ht="15.75">
      <c r="AE3990" s="67"/>
    </row>
    <row r="3991" spans="31:31" ht="15.75">
      <c r="AE3991" s="67"/>
    </row>
    <row r="3992" spans="31:31" ht="15.75">
      <c r="AE3992" s="67"/>
    </row>
    <row r="3993" spans="31:31" ht="15.75">
      <c r="AE3993" s="67"/>
    </row>
    <row r="3994" spans="31:31" ht="15.75">
      <c r="AE3994" s="67"/>
    </row>
    <row r="3995" spans="31:31" ht="15.75">
      <c r="AE3995" s="67"/>
    </row>
    <row r="3996" spans="31:31" ht="15.75">
      <c r="AE3996" s="67"/>
    </row>
    <row r="3997" spans="31:31" ht="15.75">
      <c r="AE3997" s="67"/>
    </row>
    <row r="3998" spans="31:31" ht="15.75">
      <c r="AE3998" s="67"/>
    </row>
    <row r="3999" spans="31:31" ht="15.75">
      <c r="AE3999" s="67"/>
    </row>
    <row r="4000" spans="31:31" ht="15.75">
      <c r="AE4000" s="67"/>
    </row>
    <row r="4001" spans="31:31" ht="15.75">
      <c r="AE4001" s="67"/>
    </row>
    <row r="4002" spans="31:31" ht="15.75">
      <c r="AE4002" s="67"/>
    </row>
    <row r="4003" spans="31:31" ht="15.75">
      <c r="AE4003" s="67"/>
    </row>
    <row r="4004" spans="31:31" ht="15.75">
      <c r="AE4004" s="67"/>
    </row>
    <row r="4005" spans="31:31" ht="15.75">
      <c r="AE4005" s="67"/>
    </row>
    <row r="4006" spans="31:31" ht="15.75">
      <c r="AE4006" s="67"/>
    </row>
    <row r="4007" spans="31:31" ht="15.75">
      <c r="AE4007" s="67"/>
    </row>
    <row r="4008" spans="31:31" ht="15.75">
      <c r="AE4008" s="67"/>
    </row>
    <row r="4009" spans="31:31" ht="15.75">
      <c r="AE4009" s="67"/>
    </row>
    <row r="4010" spans="31:31" ht="15.75">
      <c r="AE4010" s="67"/>
    </row>
    <row r="4011" spans="31:31" ht="15.75">
      <c r="AE4011" s="67"/>
    </row>
    <row r="4012" spans="31:31" ht="15.75">
      <c r="AE4012" s="67"/>
    </row>
    <row r="4013" spans="31:31" ht="15.75">
      <c r="AE4013" s="67"/>
    </row>
    <row r="4014" spans="31:31" ht="15.75">
      <c r="AE4014" s="67"/>
    </row>
    <row r="4015" spans="31:31" ht="15.75">
      <c r="AE4015" s="67"/>
    </row>
    <row r="4016" spans="31:31" ht="15.75">
      <c r="AE4016" s="67"/>
    </row>
    <row r="4017" spans="31:31" ht="15.75">
      <c r="AE4017" s="67"/>
    </row>
    <row r="4018" spans="31:31" ht="15.75">
      <c r="AE4018" s="67"/>
    </row>
    <row r="4019" spans="31:31" ht="15.75">
      <c r="AE4019" s="67"/>
    </row>
    <row r="4020" spans="31:31" ht="15.75">
      <c r="AE4020" s="67"/>
    </row>
    <row r="4021" spans="31:31" ht="15.75">
      <c r="AE4021" s="67"/>
    </row>
    <row r="4022" spans="31:31" ht="15.75">
      <c r="AE4022" s="67"/>
    </row>
    <row r="4023" spans="31:31" ht="15.75">
      <c r="AE4023" s="67"/>
    </row>
    <row r="4024" spans="31:31" ht="15.75">
      <c r="AE4024" s="67"/>
    </row>
    <row r="4025" spans="31:31" ht="15.75">
      <c r="AE4025" s="67"/>
    </row>
    <row r="4026" spans="31:31" ht="15.75">
      <c r="AE4026" s="67"/>
    </row>
    <row r="4027" spans="31:31" ht="15.75">
      <c r="AE4027" s="67"/>
    </row>
    <row r="4028" spans="31:31" ht="15.75">
      <c r="AE4028" s="67"/>
    </row>
    <row r="4029" spans="31:31" ht="15.75">
      <c r="AE4029" s="67"/>
    </row>
    <row r="4030" spans="31:31" ht="15.75">
      <c r="AE4030" s="67"/>
    </row>
    <row r="4031" spans="31:31" ht="15.75">
      <c r="AE4031" s="67"/>
    </row>
    <row r="4032" spans="31:31" ht="15.75">
      <c r="AE4032" s="67"/>
    </row>
    <row r="4033" spans="31:31" ht="15.75">
      <c r="AE4033" s="67"/>
    </row>
    <row r="4034" spans="31:31" ht="15.75">
      <c r="AE4034" s="67"/>
    </row>
    <row r="4035" spans="31:31" ht="15.75">
      <c r="AE4035" s="67"/>
    </row>
    <row r="4036" spans="31:31" ht="15.75">
      <c r="AE4036" s="67"/>
    </row>
    <row r="4037" spans="31:31" ht="15.75">
      <c r="AE4037" s="67"/>
    </row>
    <row r="4038" spans="31:31" ht="15.75">
      <c r="AE4038" s="67"/>
    </row>
    <row r="4039" spans="31:31" ht="15.75">
      <c r="AE4039" s="67"/>
    </row>
    <row r="4040" spans="31:31" ht="15.75">
      <c r="AE4040" s="67"/>
    </row>
    <row r="4041" spans="31:31" ht="15.75">
      <c r="AE4041" s="67"/>
    </row>
    <row r="4042" spans="31:31" ht="15.75">
      <c r="AE4042" s="67"/>
    </row>
    <row r="4043" spans="31:31" ht="15.75">
      <c r="AE4043" s="67"/>
    </row>
    <row r="4044" spans="31:31" ht="15.75">
      <c r="AE4044" s="67"/>
    </row>
    <row r="4045" spans="31:31" ht="15.75">
      <c r="AE4045" s="67"/>
    </row>
    <row r="4046" spans="31:31" ht="15.75">
      <c r="AE4046" s="67"/>
    </row>
    <row r="4047" spans="31:31" ht="15.75">
      <c r="AE4047" s="67"/>
    </row>
    <row r="4048" spans="31:31" ht="15.75">
      <c r="AE4048" s="67"/>
    </row>
    <row r="4049" spans="31:31" ht="15.75">
      <c r="AE4049" s="67"/>
    </row>
    <row r="4050" spans="31:31" ht="15.75">
      <c r="AE4050" s="67"/>
    </row>
    <row r="4051" spans="31:31" ht="15.75">
      <c r="AE4051" s="67"/>
    </row>
    <row r="4052" spans="31:31" ht="15.75">
      <c r="AE4052" s="67"/>
    </row>
    <row r="4053" spans="31:31" ht="15.75">
      <c r="AE4053" s="67"/>
    </row>
    <row r="4054" spans="31:31" ht="15.75">
      <c r="AE4054" s="67"/>
    </row>
    <row r="4055" spans="31:31" ht="15.75">
      <c r="AE4055" s="67"/>
    </row>
    <row r="4056" spans="31:31" ht="15.75">
      <c r="AE4056" s="67"/>
    </row>
    <row r="4057" spans="31:31" ht="15.75">
      <c r="AE4057" s="67"/>
    </row>
    <row r="4058" spans="31:31" ht="15.75">
      <c r="AE4058" s="67"/>
    </row>
    <row r="4059" spans="31:31" ht="15.75">
      <c r="AE4059" s="67"/>
    </row>
    <row r="4060" spans="31:31" ht="15.75">
      <c r="AE4060" s="67"/>
    </row>
    <row r="4061" spans="31:31" ht="15.75">
      <c r="AE4061" s="67"/>
    </row>
    <row r="4062" spans="31:31" ht="15.75">
      <c r="AE4062" s="67"/>
    </row>
    <row r="4063" spans="31:31" ht="15.75">
      <c r="AE4063" s="67"/>
    </row>
    <row r="4064" spans="31:31" ht="15.75">
      <c r="AE4064" s="67"/>
    </row>
    <row r="4065" spans="31:31" ht="15.75">
      <c r="AE4065" s="67"/>
    </row>
    <row r="4066" spans="31:31" ht="15.75">
      <c r="AE4066" s="67"/>
    </row>
    <row r="4067" spans="31:31" ht="15.75">
      <c r="AE4067" s="67"/>
    </row>
    <row r="4068" spans="31:31" ht="15.75">
      <c r="AE4068" s="67"/>
    </row>
    <row r="4069" spans="31:31" ht="15.75">
      <c r="AE4069" s="67"/>
    </row>
    <row r="4070" spans="31:31" ht="15.75">
      <c r="AE4070" s="67"/>
    </row>
    <row r="4071" spans="31:31" ht="15.75">
      <c r="AE4071" s="67"/>
    </row>
    <row r="4072" spans="31:31" ht="15.75">
      <c r="AE4072" s="67"/>
    </row>
    <row r="4073" spans="31:31" ht="15.75">
      <c r="AE4073" s="67"/>
    </row>
    <row r="4074" spans="31:31" ht="15.75">
      <c r="AE4074" s="67"/>
    </row>
    <row r="4075" spans="31:31" ht="15.75">
      <c r="AE4075" s="67"/>
    </row>
    <row r="4076" spans="31:31" ht="15.75">
      <c r="AE4076" s="67"/>
    </row>
    <row r="4077" spans="31:31" ht="15.75">
      <c r="AE4077" s="67"/>
    </row>
    <row r="4078" spans="31:31" ht="15.75">
      <c r="AE4078" s="67"/>
    </row>
    <row r="4079" spans="31:31" ht="15.75">
      <c r="AE4079" s="67"/>
    </row>
    <row r="4080" spans="31:31" ht="15.75">
      <c r="AE4080" s="67"/>
    </row>
    <row r="4081" spans="31:31" ht="15.75">
      <c r="AE4081" s="67"/>
    </row>
    <row r="4082" spans="31:31" ht="15.75">
      <c r="AE4082" s="67"/>
    </row>
    <row r="4083" spans="31:31" ht="15.75">
      <c r="AE4083" s="67"/>
    </row>
    <row r="4084" spans="31:31" ht="15.75">
      <c r="AE4084" s="67"/>
    </row>
    <row r="4085" spans="31:31" ht="15.75">
      <c r="AE4085" s="67"/>
    </row>
    <row r="4086" spans="31:31" ht="15.75">
      <c r="AE4086" s="67"/>
    </row>
    <row r="4087" spans="31:31" ht="15.75">
      <c r="AE4087" s="67"/>
    </row>
    <row r="4088" spans="31:31" ht="15.75">
      <c r="AE4088" s="67"/>
    </row>
    <row r="4089" spans="31:31" ht="15.75">
      <c r="AE4089" s="67"/>
    </row>
    <row r="4090" spans="31:31" ht="15.75">
      <c r="AE4090" s="67"/>
    </row>
    <row r="4091" spans="31:31" ht="15.75">
      <c r="AE4091" s="67"/>
    </row>
    <row r="4092" spans="31:31" ht="15.75">
      <c r="AE4092" s="67"/>
    </row>
    <row r="4093" spans="31:31" ht="15.75">
      <c r="AE4093" s="67"/>
    </row>
    <row r="4094" spans="31:31" ht="15.75">
      <c r="AE4094" s="67"/>
    </row>
    <row r="4095" spans="31:31" ht="15.75">
      <c r="AE4095" s="67"/>
    </row>
    <row r="4096" spans="31:31" ht="15.75">
      <c r="AE4096" s="67"/>
    </row>
    <row r="4097" spans="31:31" ht="15.75">
      <c r="AE4097" s="67"/>
    </row>
    <row r="4098" spans="31:31" ht="15.75">
      <c r="AE4098" s="67"/>
    </row>
    <row r="4099" spans="31:31" ht="15.75">
      <c r="AE4099" s="67"/>
    </row>
    <row r="4100" spans="31:31" ht="15.75">
      <c r="AE4100" s="67"/>
    </row>
    <row r="4101" spans="31:31" ht="15.75">
      <c r="AE4101" s="67"/>
    </row>
    <row r="4102" spans="31:31" ht="15.75">
      <c r="AE4102" s="67"/>
    </row>
    <row r="4103" spans="31:31" ht="15.75">
      <c r="AE4103" s="67"/>
    </row>
    <row r="4104" spans="31:31" ht="15.75">
      <c r="AE4104" s="67"/>
    </row>
    <row r="4105" spans="31:31" ht="15.75">
      <c r="AE4105" s="67"/>
    </row>
    <row r="4106" spans="31:31" ht="15.75">
      <c r="AE4106" s="67"/>
    </row>
    <row r="4107" spans="31:31" ht="15.75">
      <c r="AE4107" s="67"/>
    </row>
    <row r="4108" spans="31:31" ht="15.75">
      <c r="AE4108" s="67"/>
    </row>
    <row r="4109" spans="31:31" ht="15.75">
      <c r="AE4109" s="67"/>
    </row>
    <row r="4110" spans="31:31" ht="15.75">
      <c r="AE4110" s="67"/>
    </row>
    <row r="4111" spans="31:31" ht="15.75">
      <c r="AE4111" s="67"/>
    </row>
    <row r="4112" spans="31:31" ht="15.75">
      <c r="AE4112" s="67"/>
    </row>
    <row r="4113" spans="31:31" ht="15.75">
      <c r="AE4113" s="67"/>
    </row>
    <row r="4114" spans="31:31" ht="15.75">
      <c r="AE4114" s="67"/>
    </row>
    <row r="4115" spans="31:31" ht="15.75">
      <c r="AE4115" s="67"/>
    </row>
    <row r="4116" spans="31:31" ht="15.75">
      <c r="AE4116" s="67"/>
    </row>
    <row r="4117" spans="31:31" ht="15.75">
      <c r="AE4117" s="67"/>
    </row>
    <row r="4118" spans="31:31" ht="15.75">
      <c r="AE4118" s="67"/>
    </row>
    <row r="4119" spans="31:31" ht="15.75">
      <c r="AE4119" s="67"/>
    </row>
    <row r="4120" spans="31:31" ht="15.75">
      <c r="AE4120" s="67"/>
    </row>
    <row r="4121" spans="31:31" ht="15.75">
      <c r="AE4121" s="67"/>
    </row>
    <row r="4122" spans="31:31" ht="15.75">
      <c r="AE4122" s="67"/>
    </row>
    <row r="4123" spans="31:31" ht="15.75">
      <c r="AE4123" s="67"/>
    </row>
    <row r="4124" spans="31:31" ht="15.75">
      <c r="AE4124" s="67"/>
    </row>
    <row r="4125" spans="31:31" ht="15.75">
      <c r="AE4125" s="67"/>
    </row>
    <row r="4126" spans="31:31" ht="15.75">
      <c r="AE4126" s="67"/>
    </row>
    <row r="4127" spans="31:31" ht="15.75">
      <c r="AE4127" s="67"/>
    </row>
    <row r="4128" spans="31:31" ht="15.75">
      <c r="AE4128" s="67"/>
    </row>
    <row r="4129" spans="31:31" ht="15.75">
      <c r="AE4129" s="67"/>
    </row>
    <row r="4130" spans="31:31" ht="15.75">
      <c r="AE4130" s="67"/>
    </row>
    <row r="4131" spans="31:31" ht="15.75">
      <c r="AE4131" s="67"/>
    </row>
    <row r="4132" spans="31:31" ht="15.75">
      <c r="AE4132" s="67"/>
    </row>
    <row r="4133" spans="31:31" ht="15.75">
      <c r="AE4133" s="67"/>
    </row>
    <row r="4134" spans="31:31" ht="15.75">
      <c r="AE4134" s="67"/>
    </row>
    <row r="4135" spans="31:31" ht="15.75">
      <c r="AE4135" s="67"/>
    </row>
    <row r="4136" spans="31:31" ht="15.75">
      <c r="AE4136" s="67"/>
    </row>
    <row r="4137" spans="31:31" ht="15.75">
      <c r="AE4137" s="67"/>
    </row>
    <row r="4138" spans="31:31" ht="15.75">
      <c r="AE4138" s="67"/>
    </row>
    <row r="4139" spans="31:31" ht="15.75">
      <c r="AE4139" s="67"/>
    </row>
    <row r="4140" spans="31:31" ht="15.75">
      <c r="AE4140" s="67"/>
    </row>
    <row r="4141" spans="31:31" ht="15.75">
      <c r="AE4141" s="67"/>
    </row>
    <row r="4142" spans="31:31" ht="15.75">
      <c r="AE4142" s="67"/>
    </row>
    <row r="4143" spans="31:31" ht="15.75">
      <c r="AE4143" s="67"/>
    </row>
    <row r="4144" spans="31:31" ht="15.75">
      <c r="AE4144" s="67"/>
    </row>
    <row r="4145" spans="31:31" ht="15.75">
      <c r="AE4145" s="67"/>
    </row>
    <row r="4146" spans="31:31" ht="15.75">
      <c r="AE4146" s="67"/>
    </row>
    <row r="4147" spans="31:31" ht="15.75">
      <c r="AE4147" s="67"/>
    </row>
    <row r="4148" spans="31:31" ht="15.75">
      <c r="AE4148" s="67"/>
    </row>
    <row r="4149" spans="31:31" ht="15.75">
      <c r="AE4149" s="67"/>
    </row>
    <row r="4150" spans="31:31" ht="15.75">
      <c r="AE4150" s="67"/>
    </row>
    <row r="4151" spans="31:31" ht="15.75">
      <c r="AE4151" s="67"/>
    </row>
    <row r="4152" spans="31:31" ht="15.75">
      <c r="AE4152" s="67"/>
    </row>
    <row r="4153" spans="31:31" ht="15.75">
      <c r="AE4153" s="67"/>
    </row>
    <row r="4154" spans="31:31" ht="15.75">
      <c r="AE4154" s="67"/>
    </row>
    <row r="4155" spans="31:31" ht="15.75">
      <c r="AE4155" s="67"/>
    </row>
    <row r="4156" spans="31:31" ht="15.75">
      <c r="AE4156" s="67"/>
    </row>
    <row r="4157" spans="31:31" ht="15.75">
      <c r="AE4157" s="67"/>
    </row>
    <row r="4158" spans="31:31" ht="15.75">
      <c r="AE4158" s="67"/>
    </row>
    <row r="4159" spans="31:31" ht="15.75">
      <c r="AE4159" s="67"/>
    </row>
    <row r="4160" spans="31:31" ht="15.75">
      <c r="AE4160" s="67"/>
    </row>
    <row r="4161" spans="31:31" ht="15.75">
      <c r="AE4161" s="67"/>
    </row>
    <row r="4162" spans="31:31" ht="15.75">
      <c r="AE4162" s="67"/>
    </row>
    <row r="4163" spans="31:31" ht="15.75">
      <c r="AE4163" s="67"/>
    </row>
    <row r="4164" spans="31:31" ht="15.75">
      <c r="AE4164" s="67"/>
    </row>
    <row r="4165" spans="31:31" ht="15.75">
      <c r="AE4165" s="67"/>
    </row>
    <row r="4166" spans="31:31" ht="15.75">
      <c r="AE4166" s="67"/>
    </row>
    <row r="4167" spans="31:31" ht="15.75">
      <c r="AE4167" s="67"/>
    </row>
    <row r="4168" spans="31:31" ht="15.75">
      <c r="AE4168" s="67"/>
    </row>
    <row r="4169" spans="31:31" ht="15.75">
      <c r="AE4169" s="67"/>
    </row>
    <row r="4170" spans="31:31" ht="15.75">
      <c r="AE4170" s="67"/>
    </row>
    <row r="4171" spans="31:31" ht="15.75">
      <c r="AE4171" s="67"/>
    </row>
    <row r="4172" spans="31:31" ht="15.75">
      <c r="AE4172" s="67"/>
    </row>
    <row r="4173" spans="31:31" ht="15.75">
      <c r="AE4173" s="67"/>
    </row>
    <row r="4174" spans="31:31" ht="15.75">
      <c r="AE4174" s="67"/>
    </row>
    <row r="4175" spans="31:31" ht="15.75">
      <c r="AE4175" s="67"/>
    </row>
    <row r="4176" spans="31:31" ht="15.75">
      <c r="AE4176" s="67"/>
    </row>
    <row r="4177" spans="31:31" ht="15.75">
      <c r="AE4177" s="67"/>
    </row>
    <row r="4178" spans="31:31" ht="15.75">
      <c r="AE4178" s="67"/>
    </row>
    <row r="4179" spans="31:31" ht="15.75">
      <c r="AE4179" s="67"/>
    </row>
    <row r="4180" spans="31:31" ht="15.75">
      <c r="AE4180" s="67"/>
    </row>
    <row r="4181" spans="31:31" ht="15.75">
      <c r="AE4181" s="67"/>
    </row>
    <row r="4182" spans="31:31" ht="15.75">
      <c r="AE4182" s="67"/>
    </row>
    <row r="4183" spans="31:31" ht="15.75">
      <c r="AE4183" s="67"/>
    </row>
    <row r="4184" spans="31:31" ht="15.75">
      <c r="AE4184" s="67"/>
    </row>
    <row r="4185" spans="31:31" ht="15.75">
      <c r="AE4185" s="67"/>
    </row>
    <row r="4186" spans="31:31" ht="15.75">
      <c r="AE4186" s="67"/>
    </row>
    <row r="4187" spans="31:31" ht="15.75">
      <c r="AE4187" s="67"/>
    </row>
    <row r="4188" spans="31:31" ht="15.75">
      <c r="AE4188" s="67"/>
    </row>
    <row r="4189" spans="31:31" ht="15.75">
      <c r="AE4189" s="67"/>
    </row>
    <row r="4190" spans="31:31" ht="15.75">
      <c r="AE4190" s="67"/>
    </row>
    <row r="4191" spans="31:31" ht="15.75">
      <c r="AE4191" s="67"/>
    </row>
    <row r="4192" spans="31:31" ht="15.75">
      <c r="AE4192" s="67"/>
    </row>
    <row r="4193" spans="31:31" ht="15.75">
      <c r="AE4193" s="67"/>
    </row>
    <row r="4194" spans="31:31" ht="15.75">
      <c r="AE4194" s="67"/>
    </row>
    <row r="4195" spans="31:31" ht="15.75">
      <c r="AE4195" s="67"/>
    </row>
    <row r="4196" spans="31:31" ht="15.75">
      <c r="AE4196" s="67"/>
    </row>
    <row r="4197" spans="31:31" ht="15.75">
      <c r="AE4197" s="67"/>
    </row>
    <row r="4198" spans="31:31" ht="15.75">
      <c r="AE4198" s="67"/>
    </row>
    <row r="4199" spans="31:31" ht="15.75">
      <c r="AE4199" s="67"/>
    </row>
    <row r="4200" spans="31:31" ht="15.75">
      <c r="AE4200" s="67"/>
    </row>
    <row r="4201" spans="31:31" ht="15.75">
      <c r="AE4201" s="67"/>
    </row>
    <row r="4202" spans="31:31" ht="15.75">
      <c r="AE4202" s="67"/>
    </row>
    <row r="4203" spans="31:31" ht="15.75">
      <c r="AE4203" s="67"/>
    </row>
    <row r="4204" spans="31:31" ht="15.75">
      <c r="AE4204" s="67"/>
    </row>
    <row r="4205" spans="31:31" ht="15.75">
      <c r="AE4205" s="67"/>
    </row>
    <row r="4206" spans="31:31" ht="15.75">
      <c r="AE4206" s="67"/>
    </row>
    <row r="4207" spans="31:31" ht="15.75">
      <c r="AE4207" s="67"/>
    </row>
    <row r="4208" spans="31:31" ht="15.75">
      <c r="AE4208" s="67"/>
    </row>
    <row r="4209" spans="31:31" ht="15.75">
      <c r="AE4209" s="67"/>
    </row>
    <row r="4210" spans="31:31" ht="15.75">
      <c r="AE4210" s="67"/>
    </row>
    <row r="4211" spans="31:31" ht="15.75">
      <c r="AE4211" s="67"/>
    </row>
    <row r="4212" spans="31:31" ht="15.75">
      <c r="AE4212" s="67"/>
    </row>
    <row r="4213" spans="31:31" ht="15.75">
      <c r="AE4213" s="67"/>
    </row>
    <row r="4214" spans="31:31" ht="15.75">
      <c r="AE4214" s="67"/>
    </row>
    <row r="4215" spans="31:31" ht="15.75">
      <c r="AE4215" s="67"/>
    </row>
    <row r="4216" spans="31:31" ht="15.75">
      <c r="AE4216" s="67"/>
    </row>
    <row r="4217" spans="31:31" ht="15.75">
      <c r="AE4217" s="67"/>
    </row>
    <row r="4218" spans="31:31" ht="15.75">
      <c r="AE4218" s="67"/>
    </row>
    <row r="4219" spans="31:31" ht="15.75">
      <c r="AE4219" s="67"/>
    </row>
    <row r="4220" spans="31:31" ht="15.75">
      <c r="AE4220" s="67"/>
    </row>
    <row r="4221" spans="31:31" ht="15.75">
      <c r="AE4221" s="67"/>
    </row>
    <row r="4222" spans="31:31" ht="15.75">
      <c r="AE4222" s="67"/>
    </row>
    <row r="4223" spans="31:31" ht="15.75">
      <c r="AE4223" s="67"/>
    </row>
    <row r="4224" spans="31:31" ht="15.75">
      <c r="AE4224" s="67"/>
    </row>
    <row r="4225" spans="31:31" ht="15.75">
      <c r="AE4225" s="67"/>
    </row>
    <row r="4226" spans="31:31" ht="15.75">
      <c r="AE4226" s="67"/>
    </row>
    <row r="4227" spans="31:31" ht="15.75">
      <c r="AE4227" s="67"/>
    </row>
    <row r="4228" spans="31:31" ht="15.75">
      <c r="AE4228" s="67"/>
    </row>
    <row r="4229" spans="31:31" ht="15.75">
      <c r="AE4229" s="67"/>
    </row>
    <row r="4230" spans="31:31" ht="15.75">
      <c r="AE4230" s="67"/>
    </row>
    <row r="4231" spans="31:31" ht="15.75">
      <c r="AE4231" s="67"/>
    </row>
    <row r="4232" spans="31:31" ht="15.75">
      <c r="AE4232" s="67"/>
    </row>
    <row r="4233" spans="31:31" ht="15.75">
      <c r="AE4233" s="67"/>
    </row>
    <row r="4234" spans="31:31" ht="15.75">
      <c r="AE4234" s="67"/>
    </row>
    <row r="4235" spans="31:31" ht="15.75">
      <c r="AE4235" s="67"/>
    </row>
    <row r="4236" spans="31:31" ht="15.75">
      <c r="AE4236" s="67"/>
    </row>
    <row r="4237" spans="31:31" ht="15.75">
      <c r="AE4237" s="67"/>
    </row>
    <row r="4238" spans="31:31" ht="15.75">
      <c r="AE4238" s="67"/>
    </row>
    <row r="4239" spans="31:31" ht="15.75">
      <c r="AE4239" s="67"/>
    </row>
    <row r="4240" spans="31:31" ht="15.75">
      <c r="AE4240" s="67"/>
    </row>
    <row r="4241" spans="31:31" ht="15.75">
      <c r="AE4241" s="67"/>
    </row>
    <row r="4242" spans="31:31" ht="15.75">
      <c r="AE4242" s="67"/>
    </row>
    <row r="4243" spans="31:31" ht="15.75">
      <c r="AE4243" s="67"/>
    </row>
    <row r="4244" spans="31:31" ht="15.75">
      <c r="AE4244" s="67"/>
    </row>
    <row r="4245" spans="31:31" ht="15.75">
      <c r="AE4245" s="67"/>
    </row>
    <row r="4246" spans="31:31" ht="15.75">
      <c r="AE4246" s="67"/>
    </row>
    <row r="4247" spans="31:31" ht="15.75">
      <c r="AE4247" s="67"/>
    </row>
    <row r="4248" spans="31:31" ht="15.75">
      <c r="AE4248" s="67"/>
    </row>
    <row r="4249" spans="31:31" ht="15.75">
      <c r="AE4249" s="67"/>
    </row>
    <row r="4250" spans="31:31" ht="15.75">
      <c r="AE4250" s="67"/>
    </row>
    <row r="4251" spans="31:31" ht="15.75">
      <c r="AE4251" s="67"/>
    </row>
    <row r="4252" spans="31:31" ht="15.75">
      <c r="AE4252" s="67"/>
    </row>
    <row r="4253" spans="31:31" ht="15.75">
      <c r="AE4253" s="67"/>
    </row>
    <row r="4254" spans="31:31" ht="15.75">
      <c r="AE4254" s="67"/>
    </row>
    <row r="4255" spans="31:31" ht="15.75">
      <c r="AE4255" s="67"/>
    </row>
    <row r="4256" spans="31:31" ht="15.75">
      <c r="AE4256" s="67"/>
    </row>
    <row r="4257" spans="31:31" ht="15.75">
      <c r="AE4257" s="67"/>
    </row>
    <row r="4258" spans="31:31" ht="15.75">
      <c r="AE4258" s="67"/>
    </row>
    <row r="4259" spans="31:31" ht="15.75">
      <c r="AE4259" s="67"/>
    </row>
    <row r="4260" spans="31:31" ht="15.75">
      <c r="AE4260" s="67"/>
    </row>
    <row r="4261" spans="31:31" ht="15.75">
      <c r="AE4261" s="67"/>
    </row>
    <row r="4262" spans="31:31" ht="15.75">
      <c r="AE4262" s="67"/>
    </row>
    <row r="4263" spans="31:31" ht="15.75">
      <c r="AE4263" s="67"/>
    </row>
    <row r="4264" spans="31:31" ht="15.75">
      <c r="AE4264" s="67"/>
    </row>
    <row r="4265" spans="31:31" ht="15.75">
      <c r="AE4265" s="67"/>
    </row>
    <row r="4266" spans="31:31" ht="15.75">
      <c r="AE4266" s="67"/>
    </row>
    <row r="4267" spans="31:31" ht="15.75">
      <c r="AE4267" s="67"/>
    </row>
    <row r="4268" spans="31:31" ht="15.75">
      <c r="AE4268" s="67"/>
    </row>
    <row r="4269" spans="31:31" ht="15.75">
      <c r="AE4269" s="67"/>
    </row>
    <row r="4270" spans="31:31" ht="15.75">
      <c r="AE4270" s="67"/>
    </row>
    <row r="4271" spans="31:31" ht="15.75">
      <c r="AE4271" s="67"/>
    </row>
    <row r="4272" spans="31:31" ht="15.75">
      <c r="AE4272" s="67"/>
    </row>
    <row r="4273" spans="31:31" ht="15.75">
      <c r="AE4273" s="67"/>
    </row>
    <row r="4274" spans="31:31" ht="15.75">
      <c r="AE4274" s="67"/>
    </row>
    <row r="4275" spans="31:31" ht="15.75">
      <c r="AE4275" s="67"/>
    </row>
    <row r="4276" spans="31:31" ht="15.75">
      <c r="AE4276" s="67"/>
    </row>
    <row r="4277" spans="31:31" ht="15.75">
      <c r="AE4277" s="67"/>
    </row>
    <row r="4278" spans="31:31" ht="15.75">
      <c r="AE4278" s="67"/>
    </row>
    <row r="4279" spans="31:31" ht="15.75">
      <c r="AE4279" s="67"/>
    </row>
    <row r="4280" spans="31:31" ht="15.75">
      <c r="AE4280" s="67"/>
    </row>
    <row r="4281" spans="31:31" ht="15.75">
      <c r="AE4281" s="67"/>
    </row>
    <row r="4282" spans="31:31" ht="15.75">
      <c r="AE4282" s="67"/>
    </row>
    <row r="4283" spans="31:31" ht="15.75">
      <c r="AE4283" s="67"/>
    </row>
    <row r="4284" spans="31:31" ht="15.75">
      <c r="AE4284" s="67"/>
    </row>
    <row r="4285" spans="31:31" ht="15.75">
      <c r="AE4285" s="67"/>
    </row>
    <row r="4286" spans="31:31" ht="15.75">
      <c r="AE4286" s="67"/>
    </row>
    <row r="4287" spans="31:31" ht="15.75">
      <c r="AE4287" s="67"/>
    </row>
    <row r="4288" spans="31:31" ht="15.75">
      <c r="AE4288" s="67"/>
    </row>
    <row r="4289" spans="31:31" ht="15.75">
      <c r="AE4289" s="67"/>
    </row>
    <row r="4290" spans="31:31" ht="15.75">
      <c r="AE4290" s="67"/>
    </row>
    <row r="4291" spans="31:31" ht="15.75">
      <c r="AE4291" s="67"/>
    </row>
    <row r="4292" spans="31:31" ht="15.75">
      <c r="AE4292" s="67"/>
    </row>
    <row r="4293" spans="31:31" ht="15.75">
      <c r="AE4293" s="67"/>
    </row>
    <row r="4294" spans="31:31" ht="15.75">
      <c r="AE4294" s="67"/>
    </row>
    <row r="4295" spans="31:31" ht="15.75">
      <c r="AE4295" s="67"/>
    </row>
    <row r="4296" spans="31:31" ht="15.75">
      <c r="AE4296" s="67"/>
    </row>
    <row r="4297" spans="31:31" ht="15.75">
      <c r="AE4297" s="67"/>
    </row>
    <row r="4298" spans="31:31" ht="15.75">
      <c r="AE4298" s="67"/>
    </row>
    <row r="4299" spans="31:31" ht="15.75">
      <c r="AE4299" s="67"/>
    </row>
    <row r="4300" spans="31:31" ht="15.75">
      <c r="AE4300" s="67"/>
    </row>
    <row r="4301" spans="31:31" ht="15.75">
      <c r="AE4301" s="67"/>
    </row>
    <row r="4302" spans="31:31" ht="15.75">
      <c r="AE4302" s="67"/>
    </row>
    <row r="4303" spans="31:31" ht="15.75">
      <c r="AE4303" s="67"/>
    </row>
    <row r="4304" spans="31:31" ht="15.75">
      <c r="AE4304" s="67"/>
    </row>
    <row r="4305" spans="31:31" ht="15.75">
      <c r="AE4305" s="67"/>
    </row>
    <row r="4306" spans="31:31" ht="15.75">
      <c r="AE4306" s="67"/>
    </row>
    <row r="4307" spans="31:31" ht="15.75">
      <c r="AE4307" s="67"/>
    </row>
    <row r="4308" spans="31:31" ht="15.75">
      <c r="AE4308" s="67"/>
    </row>
    <row r="4309" spans="31:31" ht="15.75">
      <c r="AE4309" s="67"/>
    </row>
    <row r="4310" spans="31:31" ht="15.75">
      <c r="AE4310" s="67"/>
    </row>
    <row r="4311" spans="31:31" ht="15.75">
      <c r="AE4311" s="67"/>
    </row>
    <row r="4312" spans="31:31" ht="15.75">
      <c r="AE4312" s="67"/>
    </row>
    <row r="4313" spans="31:31" ht="15.75">
      <c r="AE4313" s="67"/>
    </row>
    <row r="4314" spans="31:31" ht="15.75">
      <c r="AE4314" s="67"/>
    </row>
    <row r="4315" spans="31:31" ht="15.75">
      <c r="AE4315" s="67"/>
    </row>
    <row r="4316" spans="31:31" ht="15.75">
      <c r="AE4316" s="67"/>
    </row>
    <row r="4317" spans="31:31" ht="15.75">
      <c r="AE4317" s="67"/>
    </row>
    <row r="4318" spans="31:31" ht="15.75">
      <c r="AE4318" s="67"/>
    </row>
    <row r="4319" spans="31:31" ht="15.75">
      <c r="AE4319" s="67"/>
    </row>
    <row r="4320" spans="31:31" ht="15.75">
      <c r="AE4320" s="67"/>
    </row>
    <row r="4321" spans="31:31" ht="15.75">
      <c r="AE4321" s="67"/>
    </row>
    <row r="4322" spans="31:31" ht="15.75">
      <c r="AE4322" s="67"/>
    </row>
    <row r="4323" spans="31:31" ht="15.75">
      <c r="AE4323" s="67"/>
    </row>
    <row r="4324" spans="31:31" ht="15.75">
      <c r="AE4324" s="67"/>
    </row>
    <row r="4325" spans="31:31" ht="15.75">
      <c r="AE4325" s="67"/>
    </row>
    <row r="4326" spans="31:31" ht="15.75">
      <c r="AE4326" s="67"/>
    </row>
    <row r="4327" spans="31:31" ht="15.75">
      <c r="AE4327" s="67"/>
    </row>
    <row r="4328" spans="31:31" ht="15.75">
      <c r="AE4328" s="67"/>
    </row>
    <row r="4329" spans="31:31" ht="15.75">
      <c r="AE4329" s="67"/>
    </row>
    <row r="4330" spans="31:31" ht="15.75">
      <c r="AE4330" s="67"/>
    </row>
    <row r="4331" spans="31:31" ht="15.75">
      <c r="AE4331" s="67"/>
    </row>
    <row r="4332" spans="31:31" ht="15.75">
      <c r="AE4332" s="67"/>
    </row>
    <row r="4333" spans="31:31" ht="15.75">
      <c r="AE4333" s="67"/>
    </row>
    <row r="4334" spans="31:31" ht="15.75">
      <c r="AE4334" s="67"/>
    </row>
    <row r="4335" spans="31:31" ht="15.75">
      <c r="AE4335" s="67"/>
    </row>
    <row r="4336" spans="31:31" ht="15.75">
      <c r="AE4336" s="67"/>
    </row>
    <row r="4337" spans="31:31" ht="15.75">
      <c r="AE4337" s="67"/>
    </row>
    <row r="4338" spans="31:31" ht="15.75">
      <c r="AE4338" s="67"/>
    </row>
    <row r="4339" spans="31:31" ht="15.75">
      <c r="AE4339" s="67"/>
    </row>
    <row r="4340" spans="31:31" ht="15.75">
      <c r="AE4340" s="67"/>
    </row>
    <row r="4341" spans="31:31" ht="15.75">
      <c r="AE4341" s="67"/>
    </row>
    <row r="4342" spans="31:31" ht="15.75">
      <c r="AE4342" s="67"/>
    </row>
    <row r="4343" spans="31:31" ht="15.75">
      <c r="AE4343" s="67"/>
    </row>
    <row r="4344" spans="31:31" ht="15.75">
      <c r="AE4344" s="67"/>
    </row>
    <row r="4345" spans="31:31" ht="15.75">
      <c r="AE4345" s="67"/>
    </row>
    <row r="4346" spans="31:31" ht="15.75">
      <c r="AE4346" s="67"/>
    </row>
    <row r="4347" spans="31:31" ht="15.75">
      <c r="AE4347" s="67"/>
    </row>
    <row r="4348" spans="31:31" ht="15.75">
      <c r="AE4348" s="67"/>
    </row>
    <row r="4349" spans="31:31" ht="15.75">
      <c r="AE4349" s="67"/>
    </row>
    <row r="4350" spans="31:31" ht="15.75">
      <c r="AE4350" s="67"/>
    </row>
    <row r="4351" spans="31:31" ht="15.75">
      <c r="AE4351" s="67"/>
    </row>
    <row r="4352" spans="31:31" ht="15.75">
      <c r="AE4352" s="67"/>
    </row>
    <row r="4353" spans="31:31" ht="15.75">
      <c r="AE4353" s="67"/>
    </row>
    <row r="4354" spans="31:31" ht="15.75">
      <c r="AE4354" s="67"/>
    </row>
    <row r="4355" spans="31:31" ht="15.75">
      <c r="AE4355" s="67"/>
    </row>
    <row r="4356" spans="31:31" ht="15.75">
      <c r="AE4356" s="67"/>
    </row>
    <row r="4357" spans="31:31" ht="15.75">
      <c r="AE4357" s="67"/>
    </row>
    <row r="4358" spans="31:31" ht="15.75">
      <c r="AE4358" s="67"/>
    </row>
    <row r="4359" spans="31:31" ht="15.75">
      <c r="AE4359" s="67"/>
    </row>
    <row r="4360" spans="31:31" ht="15.75">
      <c r="AE4360" s="67"/>
    </row>
    <row r="4361" spans="31:31" ht="15.75">
      <c r="AE4361" s="67"/>
    </row>
    <row r="4362" spans="31:31" ht="15.75">
      <c r="AE4362" s="67"/>
    </row>
    <row r="4363" spans="31:31" ht="15.75">
      <c r="AE4363" s="67"/>
    </row>
    <row r="4364" spans="31:31" ht="15.75">
      <c r="AE4364" s="67"/>
    </row>
    <row r="4365" spans="31:31" ht="15.75">
      <c r="AE4365" s="67"/>
    </row>
    <row r="4366" spans="31:31" ht="15.75">
      <c r="AE4366" s="67"/>
    </row>
    <row r="4367" spans="31:31" ht="15.75">
      <c r="AE4367" s="67"/>
    </row>
    <row r="4368" spans="31:31" ht="15.75">
      <c r="AE4368" s="67"/>
    </row>
    <row r="4369" spans="31:31" ht="15.75">
      <c r="AE4369" s="67"/>
    </row>
    <row r="4370" spans="31:31" ht="15.75">
      <c r="AE4370" s="67"/>
    </row>
    <row r="4371" spans="31:31" ht="15.75">
      <c r="AE4371" s="67"/>
    </row>
    <row r="4372" spans="31:31" ht="15.75">
      <c r="AE4372" s="67"/>
    </row>
    <row r="4373" spans="31:31" ht="15.75">
      <c r="AE4373" s="67"/>
    </row>
    <row r="4374" spans="31:31" ht="15.75">
      <c r="AE4374" s="67"/>
    </row>
    <row r="4375" spans="31:31" ht="15.75">
      <c r="AE4375" s="67"/>
    </row>
    <row r="4376" spans="31:31" ht="15.75">
      <c r="AE4376" s="67"/>
    </row>
    <row r="4377" spans="31:31" ht="15.75">
      <c r="AE4377" s="67"/>
    </row>
    <row r="4378" spans="31:31" ht="15.75">
      <c r="AE4378" s="67"/>
    </row>
    <row r="4379" spans="31:31" ht="15.75">
      <c r="AE4379" s="67"/>
    </row>
    <row r="4380" spans="31:31" ht="15.75">
      <c r="AE4380" s="67"/>
    </row>
    <row r="4381" spans="31:31" ht="15.75">
      <c r="AE4381" s="67"/>
    </row>
    <row r="4382" spans="31:31" ht="15.75">
      <c r="AE4382" s="67"/>
    </row>
    <row r="4383" spans="31:31" ht="15.75">
      <c r="AE4383" s="67"/>
    </row>
    <row r="4384" spans="31:31" ht="15.75">
      <c r="AE4384" s="67"/>
    </row>
    <row r="4385" spans="31:31" ht="15.75">
      <c r="AE4385" s="67"/>
    </row>
    <row r="4386" spans="31:31" ht="15.75">
      <c r="AE4386" s="67"/>
    </row>
    <row r="4387" spans="31:31" ht="15.75">
      <c r="AE4387" s="67"/>
    </row>
    <row r="4388" spans="31:31" ht="15.75">
      <c r="AE4388" s="67"/>
    </row>
    <row r="4389" spans="31:31" ht="15.75">
      <c r="AE4389" s="67"/>
    </row>
    <row r="4390" spans="31:31" ht="15.75">
      <c r="AE4390" s="67"/>
    </row>
    <row r="4391" spans="31:31" ht="15.75">
      <c r="AE4391" s="67"/>
    </row>
    <row r="4392" spans="31:31" ht="15.75">
      <c r="AE4392" s="67"/>
    </row>
    <row r="4393" spans="31:31" ht="15.75">
      <c r="AE4393" s="67"/>
    </row>
    <row r="4394" spans="31:31" ht="15.75">
      <c r="AE4394" s="67"/>
    </row>
    <row r="4395" spans="31:31" ht="15.75">
      <c r="AE4395" s="67"/>
    </row>
    <row r="4396" spans="31:31" ht="15.75">
      <c r="AE4396" s="67"/>
    </row>
    <row r="4397" spans="31:31" ht="15.75">
      <c r="AE4397" s="67"/>
    </row>
    <row r="4398" spans="31:31" ht="15.75">
      <c r="AE4398" s="67"/>
    </row>
    <row r="4399" spans="31:31" ht="15.75">
      <c r="AE4399" s="67"/>
    </row>
    <row r="4400" spans="31:31" ht="15.75">
      <c r="AE4400" s="67"/>
    </row>
    <row r="4401" spans="31:31" ht="15.75">
      <c r="AE4401" s="67"/>
    </row>
    <row r="4402" spans="31:31" ht="15.75">
      <c r="AE4402" s="67"/>
    </row>
    <row r="4403" spans="31:31" ht="15.75">
      <c r="AE4403" s="67"/>
    </row>
    <row r="4404" spans="31:31" ht="15.75">
      <c r="AE4404" s="67"/>
    </row>
    <row r="4405" spans="31:31" ht="15.75">
      <c r="AE4405" s="67"/>
    </row>
    <row r="4406" spans="31:31" ht="15.75">
      <c r="AE4406" s="67"/>
    </row>
    <row r="4407" spans="31:31" ht="15.75">
      <c r="AE4407" s="67"/>
    </row>
    <row r="4408" spans="31:31" ht="15.75">
      <c r="AE4408" s="67"/>
    </row>
    <row r="4409" spans="31:31" ht="15.75">
      <c r="AE4409" s="67"/>
    </row>
    <row r="4410" spans="31:31" ht="15.75">
      <c r="AE4410" s="67"/>
    </row>
    <row r="4411" spans="31:31" ht="15.75">
      <c r="AE4411" s="67"/>
    </row>
    <row r="4412" spans="31:31" ht="15.75">
      <c r="AE4412" s="67"/>
    </row>
    <row r="4413" spans="31:31" ht="15.75">
      <c r="AE4413" s="67"/>
    </row>
    <row r="4414" spans="31:31" ht="15.75">
      <c r="AE4414" s="67"/>
    </row>
    <row r="4415" spans="31:31" ht="15.75">
      <c r="AE4415" s="67"/>
    </row>
    <row r="4416" spans="31:31" ht="15.75">
      <c r="AE4416" s="67"/>
    </row>
    <row r="4417" spans="31:31" ht="15.75">
      <c r="AE4417" s="67"/>
    </row>
    <row r="4418" spans="31:31" ht="15.75">
      <c r="AE4418" s="67"/>
    </row>
    <row r="4419" spans="31:31" ht="15.75">
      <c r="AE4419" s="67"/>
    </row>
    <row r="4420" spans="31:31" ht="15.75">
      <c r="AE4420" s="67"/>
    </row>
    <row r="4421" spans="31:31" ht="15.75">
      <c r="AE4421" s="67"/>
    </row>
    <row r="4422" spans="31:31" ht="15.75">
      <c r="AE4422" s="67"/>
    </row>
    <row r="4423" spans="31:31" ht="15.75">
      <c r="AE4423" s="67"/>
    </row>
    <row r="4424" spans="31:31" ht="15.75">
      <c r="AE4424" s="67"/>
    </row>
    <row r="4425" spans="31:31" ht="15.75">
      <c r="AE4425" s="67"/>
    </row>
    <row r="4426" spans="31:31" ht="15.75">
      <c r="AE4426" s="67"/>
    </row>
    <row r="4427" spans="31:31" ht="15.75">
      <c r="AE4427" s="67"/>
    </row>
    <row r="4428" spans="31:31" ht="15.75">
      <c r="AE4428" s="67"/>
    </row>
    <row r="4429" spans="31:31" ht="15.75">
      <c r="AE4429" s="67"/>
    </row>
    <row r="4430" spans="31:31" ht="15.75">
      <c r="AE4430" s="67"/>
    </row>
    <row r="4431" spans="31:31" ht="15.75">
      <c r="AE4431" s="67"/>
    </row>
    <row r="4432" spans="31:31" ht="15.75">
      <c r="AE4432" s="67"/>
    </row>
    <row r="4433" spans="31:31" ht="15.75">
      <c r="AE4433" s="67"/>
    </row>
    <row r="4434" spans="31:31" ht="15.75">
      <c r="AE4434" s="67"/>
    </row>
    <row r="4435" spans="31:31" ht="15.75">
      <c r="AE4435" s="67"/>
    </row>
    <row r="4436" spans="31:31" ht="15.75">
      <c r="AE4436" s="67"/>
    </row>
    <row r="4437" spans="31:31" ht="15.75">
      <c r="AE4437" s="67"/>
    </row>
    <row r="4438" spans="31:31" ht="15.75">
      <c r="AE4438" s="67"/>
    </row>
    <row r="4439" spans="31:31" ht="15.75">
      <c r="AE4439" s="67"/>
    </row>
    <row r="4440" spans="31:31" ht="15.75">
      <c r="AE4440" s="67"/>
    </row>
    <row r="4441" spans="31:31" ht="15.75">
      <c r="AE4441" s="67"/>
    </row>
    <row r="4442" spans="31:31" ht="15.75">
      <c r="AE4442" s="67"/>
    </row>
    <row r="4443" spans="31:31" ht="15.75">
      <c r="AE4443" s="67"/>
    </row>
    <row r="4444" spans="31:31" ht="15.75">
      <c r="AE4444" s="67"/>
    </row>
    <row r="4445" spans="31:31" ht="15.75">
      <c r="AE4445" s="67"/>
    </row>
    <row r="4446" spans="31:31" ht="15.75">
      <c r="AE4446" s="67"/>
    </row>
    <row r="4447" spans="31:31" ht="15.75">
      <c r="AE4447" s="67"/>
    </row>
    <row r="4448" spans="31:31" ht="15.75">
      <c r="AE4448" s="67"/>
    </row>
    <row r="4449" spans="31:31" ht="15.75">
      <c r="AE4449" s="67"/>
    </row>
    <row r="4450" spans="31:31" ht="15.75">
      <c r="AE4450" s="67"/>
    </row>
    <row r="4451" spans="31:31" ht="15.75">
      <c r="AE4451" s="67"/>
    </row>
    <row r="4452" spans="31:31" ht="15.75">
      <c r="AE4452" s="67"/>
    </row>
    <row r="4453" spans="31:31" ht="15.75">
      <c r="AE4453" s="67"/>
    </row>
    <row r="4454" spans="31:31" ht="15.75">
      <c r="AE4454" s="67"/>
    </row>
    <row r="4455" spans="31:31" ht="15.75">
      <c r="AE4455" s="67"/>
    </row>
    <row r="4456" spans="31:31" ht="15.75">
      <c r="AE4456" s="67"/>
    </row>
    <row r="4457" spans="31:31" ht="15.75">
      <c r="AE4457" s="67"/>
    </row>
    <row r="4458" spans="31:31" ht="15.75">
      <c r="AE4458" s="67"/>
    </row>
    <row r="4459" spans="31:31" ht="15.75">
      <c r="AE4459" s="67"/>
    </row>
    <row r="4460" spans="31:31" ht="15.75">
      <c r="AE4460" s="67"/>
    </row>
    <row r="4461" spans="31:31" ht="15.75">
      <c r="AE4461" s="67"/>
    </row>
    <row r="4462" spans="31:31" ht="15.75">
      <c r="AE4462" s="67"/>
    </row>
    <row r="4463" spans="31:31" ht="15.75">
      <c r="AE4463" s="67"/>
    </row>
    <row r="4464" spans="31:31" ht="15.75">
      <c r="AE4464" s="67"/>
    </row>
    <row r="4465" spans="31:31" ht="15.75">
      <c r="AE4465" s="67"/>
    </row>
    <row r="4466" spans="31:31" ht="15.75">
      <c r="AE4466" s="67"/>
    </row>
    <row r="4467" spans="31:31" ht="15.75">
      <c r="AE4467" s="67"/>
    </row>
    <row r="4468" spans="31:31" ht="15.75">
      <c r="AE4468" s="67"/>
    </row>
    <row r="4469" spans="31:31" ht="15.75">
      <c r="AE4469" s="67"/>
    </row>
    <row r="4470" spans="31:31" ht="15.75">
      <c r="AE4470" s="67"/>
    </row>
    <row r="4471" spans="31:31" ht="15.75">
      <c r="AE4471" s="67"/>
    </row>
    <row r="4472" spans="31:31" ht="15.75">
      <c r="AE4472" s="67"/>
    </row>
    <row r="4473" spans="31:31" ht="15.75">
      <c r="AE4473" s="67"/>
    </row>
    <row r="4474" spans="31:31" ht="15.75">
      <c r="AE4474" s="67"/>
    </row>
    <row r="4475" spans="31:31" ht="15.75">
      <c r="AE4475" s="67"/>
    </row>
    <row r="4476" spans="31:31" ht="15.75">
      <c r="AE4476" s="67"/>
    </row>
    <row r="4477" spans="31:31" ht="15.75">
      <c r="AE4477" s="67"/>
    </row>
    <row r="4478" spans="31:31" ht="15.75">
      <c r="AE4478" s="67"/>
    </row>
    <row r="4479" spans="31:31" ht="15.75">
      <c r="AE4479" s="67"/>
    </row>
    <row r="4480" spans="31:31" ht="15.75">
      <c r="AE4480" s="67"/>
    </row>
    <row r="4481" spans="31:31" ht="15.75">
      <c r="AE4481" s="67"/>
    </row>
    <row r="4482" spans="31:31" ht="15.75">
      <c r="AE4482" s="67"/>
    </row>
    <row r="4483" spans="31:31" ht="15.75">
      <c r="AE4483" s="67"/>
    </row>
    <row r="4484" spans="31:31" ht="15.75">
      <c r="AE4484" s="67"/>
    </row>
    <row r="4485" spans="31:31" ht="15.75">
      <c r="AE4485" s="67"/>
    </row>
    <row r="4486" spans="31:31" ht="15.75">
      <c r="AE4486" s="67"/>
    </row>
    <row r="4487" spans="31:31" ht="15.75">
      <c r="AE4487" s="67"/>
    </row>
    <row r="4488" spans="31:31" ht="15.75">
      <c r="AE4488" s="67"/>
    </row>
    <row r="4489" spans="31:31" ht="15.75">
      <c r="AE4489" s="67"/>
    </row>
    <row r="4490" spans="31:31" ht="15.75">
      <c r="AE4490" s="67"/>
    </row>
    <row r="4491" spans="31:31" ht="15.75">
      <c r="AE4491" s="67"/>
    </row>
    <row r="4492" spans="31:31" ht="15.75">
      <c r="AE4492" s="67"/>
    </row>
    <row r="4493" spans="31:31" ht="15.75">
      <c r="AE4493" s="67"/>
    </row>
    <row r="4494" spans="31:31" ht="15.75">
      <c r="AE4494" s="67"/>
    </row>
    <row r="4495" spans="31:31" ht="15.75">
      <c r="AE4495" s="67"/>
    </row>
    <row r="4496" spans="31:31" ht="15.75">
      <c r="AE4496" s="67"/>
    </row>
    <row r="4497" spans="31:31" ht="15.75">
      <c r="AE4497" s="67"/>
    </row>
    <row r="4498" spans="31:31" ht="15.75">
      <c r="AE4498" s="67"/>
    </row>
    <row r="4499" spans="31:31" ht="15.75">
      <c r="AE4499" s="67"/>
    </row>
    <row r="4500" spans="31:31" ht="15.75">
      <c r="AE4500" s="67"/>
    </row>
    <row r="4501" spans="31:31" ht="15.75">
      <c r="AE4501" s="67"/>
    </row>
    <row r="4502" spans="31:31" ht="15.75">
      <c r="AE4502" s="67"/>
    </row>
    <row r="4503" spans="31:31" ht="15.75">
      <c r="AE4503" s="67"/>
    </row>
    <row r="4504" spans="31:31" ht="15.75">
      <c r="AE4504" s="67"/>
    </row>
    <row r="4505" spans="31:31" ht="15.75">
      <c r="AE4505" s="67"/>
    </row>
    <row r="4506" spans="31:31" ht="15.75">
      <c r="AE4506" s="67"/>
    </row>
    <row r="4507" spans="31:31" ht="15.75">
      <c r="AE4507" s="67"/>
    </row>
    <row r="4508" spans="31:31" ht="15.75">
      <c r="AE4508" s="67"/>
    </row>
    <row r="4509" spans="31:31" ht="15.75">
      <c r="AE4509" s="67"/>
    </row>
    <row r="4510" spans="31:31" ht="15.75">
      <c r="AE4510" s="67"/>
    </row>
    <row r="4511" spans="31:31" ht="15.75">
      <c r="AE4511" s="67"/>
    </row>
    <row r="4512" spans="31:31" ht="15.75">
      <c r="AE4512" s="67"/>
    </row>
    <row r="4513" spans="31:31" ht="15.75">
      <c r="AE4513" s="67"/>
    </row>
    <row r="4514" spans="31:31" ht="15.75">
      <c r="AE4514" s="67"/>
    </row>
    <row r="4515" spans="31:31" ht="15.75">
      <c r="AE4515" s="67"/>
    </row>
    <row r="4516" spans="31:31" ht="15.75">
      <c r="AE4516" s="67"/>
    </row>
    <row r="4517" spans="31:31" ht="15.75">
      <c r="AE4517" s="67"/>
    </row>
    <row r="4518" spans="31:31" ht="15.75">
      <c r="AE4518" s="67"/>
    </row>
    <row r="4519" spans="31:31" ht="15.75">
      <c r="AE4519" s="67"/>
    </row>
    <row r="4520" spans="31:31" ht="15.75">
      <c r="AE4520" s="67"/>
    </row>
    <row r="4521" spans="31:31" ht="15.75">
      <c r="AE4521" s="67"/>
    </row>
    <row r="4522" spans="31:31" ht="15.75">
      <c r="AE4522" s="67"/>
    </row>
    <row r="4523" spans="31:31" ht="15.75">
      <c r="AE4523" s="67"/>
    </row>
    <row r="4524" spans="31:31" ht="15.75">
      <c r="AE4524" s="67"/>
    </row>
    <row r="4525" spans="31:31" ht="15.75">
      <c r="AE4525" s="67"/>
    </row>
    <row r="4526" spans="31:31" ht="15.75">
      <c r="AE4526" s="67"/>
    </row>
    <row r="4527" spans="31:31" ht="15.75">
      <c r="AE4527" s="67"/>
    </row>
    <row r="4528" spans="31:31" ht="15.75">
      <c r="AE4528" s="67"/>
    </row>
    <row r="4529" spans="31:31" ht="15.75">
      <c r="AE4529" s="67"/>
    </row>
    <row r="4530" spans="31:31" ht="15.75">
      <c r="AE4530" s="67"/>
    </row>
    <row r="4531" spans="31:31" ht="15.75">
      <c r="AE4531" s="67"/>
    </row>
    <row r="4532" spans="31:31" ht="15.75">
      <c r="AE4532" s="67"/>
    </row>
    <row r="4533" spans="31:31" ht="15.75">
      <c r="AE4533" s="67"/>
    </row>
    <row r="4534" spans="31:31" ht="15.75">
      <c r="AE4534" s="67"/>
    </row>
    <row r="4535" spans="31:31" ht="15.75">
      <c r="AE4535" s="67"/>
    </row>
    <row r="4536" spans="31:31" ht="15.75">
      <c r="AE4536" s="67"/>
    </row>
    <row r="4537" spans="31:31" ht="15.75">
      <c r="AE4537" s="67"/>
    </row>
    <row r="4538" spans="31:31" ht="15.75">
      <c r="AE4538" s="67"/>
    </row>
    <row r="4539" spans="31:31" ht="15.75">
      <c r="AE4539" s="67"/>
    </row>
    <row r="4540" spans="31:31" ht="15.75">
      <c r="AE4540" s="67"/>
    </row>
    <row r="4541" spans="31:31" ht="15.75">
      <c r="AE4541" s="67"/>
    </row>
    <row r="4542" spans="31:31" ht="15.75">
      <c r="AE4542" s="67"/>
    </row>
    <row r="4543" spans="31:31" ht="15.75">
      <c r="AE4543" s="67"/>
    </row>
    <row r="4544" spans="31:31" ht="15.75">
      <c r="AE4544" s="67"/>
    </row>
    <row r="4545" spans="31:31" ht="15.75">
      <c r="AE4545" s="67"/>
    </row>
    <row r="4546" spans="31:31" ht="15.75">
      <c r="AE4546" s="67"/>
    </row>
    <row r="4547" spans="31:31" ht="15.75">
      <c r="AE4547" s="67"/>
    </row>
    <row r="4548" spans="31:31" ht="15.75">
      <c r="AE4548" s="67"/>
    </row>
    <row r="4549" spans="31:31" ht="15.75">
      <c r="AE4549" s="67"/>
    </row>
    <row r="4550" spans="31:31" ht="15.75">
      <c r="AE4550" s="67"/>
    </row>
    <row r="4551" spans="31:31" ht="15.75">
      <c r="AE4551" s="67"/>
    </row>
    <row r="4552" spans="31:31" ht="15.75">
      <c r="AE4552" s="67"/>
    </row>
    <row r="4553" spans="31:31" ht="15.75">
      <c r="AE4553" s="67"/>
    </row>
    <row r="4554" spans="31:31" ht="15.75">
      <c r="AE4554" s="67"/>
    </row>
    <row r="4555" spans="31:31" ht="15.75">
      <c r="AE4555" s="67"/>
    </row>
    <row r="4556" spans="31:31" ht="15.75">
      <c r="AE4556" s="67"/>
    </row>
    <row r="4557" spans="31:31" ht="15.75">
      <c r="AE4557" s="67"/>
    </row>
    <row r="4558" spans="31:31" ht="15.75">
      <c r="AE4558" s="67"/>
    </row>
    <row r="4559" spans="31:31" ht="15.75">
      <c r="AE4559" s="67"/>
    </row>
    <row r="4560" spans="31:31" ht="15.75">
      <c r="AE4560" s="67"/>
    </row>
    <row r="4561" spans="31:31" ht="15.75">
      <c r="AE4561" s="67"/>
    </row>
    <row r="4562" spans="31:31" ht="15.75">
      <c r="AE4562" s="67"/>
    </row>
    <row r="4563" spans="31:31" ht="15.75">
      <c r="AE4563" s="67"/>
    </row>
    <row r="4564" spans="31:31" ht="15.75">
      <c r="AE4564" s="67"/>
    </row>
    <row r="4565" spans="31:31" ht="15.75">
      <c r="AE4565" s="67"/>
    </row>
    <row r="4566" spans="31:31" ht="15.75">
      <c r="AE4566" s="67"/>
    </row>
    <row r="4567" spans="31:31" ht="15.75">
      <c r="AE4567" s="67"/>
    </row>
    <row r="4568" spans="31:31" ht="15.75">
      <c r="AE4568" s="67"/>
    </row>
    <row r="4569" spans="31:31" ht="15.75">
      <c r="AE4569" s="67"/>
    </row>
    <row r="4570" spans="31:31" ht="15.75">
      <c r="AE4570" s="67"/>
    </row>
    <row r="4571" spans="31:31" ht="15.75">
      <c r="AE4571" s="67"/>
    </row>
    <row r="4572" spans="31:31" ht="15.75">
      <c r="AE4572" s="67"/>
    </row>
    <row r="4573" spans="31:31" ht="15.75">
      <c r="AE4573" s="67"/>
    </row>
    <row r="4574" spans="31:31" ht="15.75">
      <c r="AE4574" s="67"/>
    </row>
    <row r="4575" spans="31:31" ht="15.75">
      <c r="AE4575" s="67"/>
    </row>
    <row r="4576" spans="31:31" ht="15.75">
      <c r="AE4576" s="67"/>
    </row>
    <row r="4577" spans="31:31" ht="15.75">
      <c r="AE4577" s="67"/>
    </row>
    <row r="4578" spans="31:31" ht="15.75">
      <c r="AE4578" s="67"/>
    </row>
    <row r="4579" spans="31:31" ht="15.75">
      <c r="AE4579" s="67"/>
    </row>
    <row r="4580" spans="31:31" ht="15.75">
      <c r="AE4580" s="67"/>
    </row>
    <row r="4581" spans="31:31" ht="15.75">
      <c r="AE4581" s="67"/>
    </row>
    <row r="4582" spans="31:31" ht="15.75">
      <c r="AE4582" s="67"/>
    </row>
    <row r="4583" spans="31:31" ht="15.75">
      <c r="AE4583" s="67"/>
    </row>
    <row r="4584" spans="31:31" ht="15.75">
      <c r="AE4584" s="67"/>
    </row>
    <row r="4585" spans="31:31" ht="15.75">
      <c r="AE4585" s="67"/>
    </row>
    <row r="4586" spans="31:31" ht="15.75">
      <c r="AE4586" s="67"/>
    </row>
    <row r="4587" spans="31:31" ht="15.75">
      <c r="AE4587" s="67"/>
    </row>
    <row r="4588" spans="31:31" ht="15.75">
      <c r="AE4588" s="67"/>
    </row>
    <row r="4589" spans="31:31" ht="15.75">
      <c r="AE4589" s="67"/>
    </row>
    <row r="4590" spans="31:31" ht="15.75">
      <c r="AE4590" s="67"/>
    </row>
    <row r="4591" spans="31:31" ht="15.75">
      <c r="AE4591" s="67"/>
    </row>
    <row r="4592" spans="31:31" ht="15.75">
      <c r="AE4592" s="67"/>
    </row>
    <row r="4593" spans="31:31" ht="15.75">
      <c r="AE4593" s="67"/>
    </row>
    <row r="4594" spans="31:31" ht="15.75">
      <c r="AE4594" s="67"/>
    </row>
    <row r="4595" spans="31:31" ht="15.75">
      <c r="AE4595" s="67"/>
    </row>
    <row r="4596" spans="31:31" ht="15.75">
      <c r="AE4596" s="67"/>
    </row>
    <row r="4597" spans="31:31" ht="15.75">
      <c r="AE4597" s="67"/>
    </row>
    <row r="4598" spans="31:31" ht="15.75">
      <c r="AE4598" s="67"/>
    </row>
    <row r="4599" spans="31:31" ht="15.75">
      <c r="AE4599" s="67"/>
    </row>
    <row r="4600" spans="31:31" ht="15.75">
      <c r="AE4600" s="67"/>
    </row>
    <row r="4601" spans="31:31" ht="15.75">
      <c r="AE4601" s="67"/>
    </row>
    <row r="4602" spans="31:31" ht="15.75">
      <c r="AE4602" s="67"/>
    </row>
    <row r="4603" spans="31:31" ht="15.75">
      <c r="AE4603" s="67"/>
    </row>
    <row r="4604" spans="31:31" ht="15.75">
      <c r="AE4604" s="67"/>
    </row>
    <row r="4605" spans="31:31" ht="15.75">
      <c r="AE4605" s="67"/>
    </row>
    <row r="4606" spans="31:31" ht="15.75">
      <c r="AE4606" s="67"/>
    </row>
    <row r="4607" spans="31:31" ht="15.75">
      <c r="AE4607" s="67"/>
    </row>
    <row r="4608" spans="31:31" ht="15.75">
      <c r="AE4608" s="67"/>
    </row>
    <row r="4609" spans="31:31" ht="15.75">
      <c r="AE4609" s="67"/>
    </row>
    <row r="4610" spans="31:31" ht="15.75">
      <c r="AE4610" s="67"/>
    </row>
    <row r="4611" spans="31:31" ht="15.75">
      <c r="AE4611" s="67"/>
    </row>
    <row r="4612" spans="31:31" ht="15.75">
      <c r="AE4612" s="67"/>
    </row>
    <row r="4613" spans="31:31" ht="15.75">
      <c r="AE4613" s="67"/>
    </row>
    <row r="4614" spans="31:31" ht="15.75">
      <c r="AE4614" s="67"/>
    </row>
    <row r="4615" spans="31:31" ht="15.75">
      <c r="AE4615" s="67"/>
    </row>
    <row r="4616" spans="31:31" ht="15.75">
      <c r="AE4616" s="67"/>
    </row>
    <row r="4617" spans="31:31" ht="15.75">
      <c r="AE4617" s="67"/>
    </row>
    <row r="4618" spans="31:31" ht="15.75">
      <c r="AE4618" s="67"/>
    </row>
    <row r="4619" spans="31:31" ht="15.75">
      <c r="AE4619" s="67"/>
    </row>
    <row r="4620" spans="31:31" ht="15.75">
      <c r="AE4620" s="67"/>
    </row>
    <row r="4621" spans="31:31" ht="15.75">
      <c r="AE4621" s="67"/>
    </row>
    <row r="4622" spans="31:31" ht="15.75">
      <c r="AE4622" s="67"/>
    </row>
    <row r="4623" spans="31:31" ht="15.75">
      <c r="AE4623" s="67"/>
    </row>
    <row r="4624" spans="31:31" ht="15.75">
      <c r="AE4624" s="67"/>
    </row>
    <row r="4625" spans="31:31" ht="15.75">
      <c r="AE4625" s="67"/>
    </row>
    <row r="4626" spans="31:31" ht="15.75">
      <c r="AE4626" s="67"/>
    </row>
    <row r="4627" spans="31:31" ht="15.75">
      <c r="AE4627" s="67"/>
    </row>
    <row r="4628" spans="31:31" ht="15.75">
      <c r="AE4628" s="67"/>
    </row>
    <row r="4629" spans="31:31" ht="15.75">
      <c r="AE4629" s="67"/>
    </row>
    <row r="4630" spans="31:31" ht="15.75">
      <c r="AE4630" s="67"/>
    </row>
    <row r="4631" spans="31:31" ht="15.75">
      <c r="AE4631" s="67"/>
    </row>
    <row r="4632" spans="31:31" ht="15.75">
      <c r="AE4632" s="67"/>
    </row>
    <row r="4633" spans="31:31" ht="15.75">
      <c r="AE4633" s="67"/>
    </row>
    <row r="4634" spans="31:31" ht="15.75">
      <c r="AE4634" s="67"/>
    </row>
    <row r="4635" spans="31:31" ht="15.75">
      <c r="AE4635" s="67"/>
    </row>
    <row r="4636" spans="31:31" ht="15.75">
      <c r="AE4636" s="67"/>
    </row>
    <row r="4637" spans="31:31" ht="15.75">
      <c r="AE4637" s="67"/>
    </row>
    <row r="4638" spans="31:31" ht="15.75">
      <c r="AE4638" s="67"/>
    </row>
    <row r="4639" spans="31:31" ht="15.75">
      <c r="AE4639" s="67"/>
    </row>
    <row r="4640" spans="31:31" ht="15.75">
      <c r="AE4640" s="67"/>
    </row>
    <row r="4641" spans="31:31" ht="15.75">
      <c r="AE4641" s="67"/>
    </row>
    <row r="4642" spans="31:31" ht="15.75">
      <c r="AE4642" s="67"/>
    </row>
    <row r="4643" spans="31:31" ht="15.75">
      <c r="AE4643" s="67"/>
    </row>
    <row r="4644" spans="31:31" ht="15.75">
      <c r="AE4644" s="67"/>
    </row>
    <row r="4645" spans="31:31" ht="15.75">
      <c r="AE4645" s="67"/>
    </row>
    <row r="4646" spans="31:31" ht="15.75">
      <c r="AE4646" s="67"/>
    </row>
    <row r="4647" spans="31:31" ht="15.75">
      <c r="AE4647" s="67"/>
    </row>
    <row r="4648" spans="31:31" ht="15.75">
      <c r="AE4648" s="67"/>
    </row>
    <row r="4649" spans="31:31" ht="15.75">
      <c r="AE4649" s="67"/>
    </row>
    <row r="4650" spans="31:31" ht="15.75">
      <c r="AE4650" s="67"/>
    </row>
    <row r="4651" spans="31:31" ht="15.75">
      <c r="AE4651" s="67"/>
    </row>
    <row r="4652" spans="31:31" ht="15.75">
      <c r="AE4652" s="67"/>
    </row>
    <row r="4653" spans="31:31" ht="15.75">
      <c r="AE4653" s="67"/>
    </row>
    <row r="4654" spans="31:31" ht="15.75">
      <c r="AE4654" s="67"/>
    </row>
    <row r="4655" spans="31:31" ht="15.75">
      <c r="AE4655" s="67"/>
    </row>
    <row r="4656" spans="31:31" ht="15.75">
      <c r="AE4656" s="67"/>
    </row>
    <row r="4657" spans="31:31" ht="15.75">
      <c r="AE4657" s="67"/>
    </row>
    <row r="4658" spans="31:31" ht="15.75">
      <c r="AE4658" s="67"/>
    </row>
    <row r="4659" spans="31:31" ht="15.75">
      <c r="AE4659" s="67"/>
    </row>
    <row r="4660" spans="31:31" ht="15.75">
      <c r="AE4660" s="67"/>
    </row>
    <row r="4661" spans="31:31" ht="15.75">
      <c r="AE4661" s="67"/>
    </row>
    <row r="4662" spans="31:31" ht="15.75">
      <c r="AE4662" s="67"/>
    </row>
    <row r="4663" spans="31:31" ht="15.75">
      <c r="AE4663" s="67"/>
    </row>
    <row r="4664" spans="31:31" ht="15.75">
      <c r="AE4664" s="67"/>
    </row>
    <row r="4665" spans="31:31" ht="15.75">
      <c r="AE4665" s="67"/>
    </row>
    <row r="4666" spans="31:31" ht="15.75">
      <c r="AE4666" s="67"/>
    </row>
    <row r="4667" spans="31:31" ht="15.75">
      <c r="AE4667" s="67"/>
    </row>
    <row r="4668" spans="31:31" ht="15.75">
      <c r="AE4668" s="67"/>
    </row>
    <row r="4669" spans="31:31" ht="15.75">
      <c r="AE4669" s="67"/>
    </row>
    <row r="4670" spans="31:31" ht="15.75">
      <c r="AE4670" s="67"/>
    </row>
    <row r="4671" spans="31:31" ht="15.75">
      <c r="AE4671" s="67"/>
    </row>
    <row r="4672" spans="31:31" ht="15.75">
      <c r="AE4672" s="67"/>
    </row>
    <row r="4673" spans="31:31" ht="15.75">
      <c r="AE4673" s="67"/>
    </row>
    <row r="4674" spans="31:31" ht="15.75">
      <c r="AE4674" s="67"/>
    </row>
    <row r="4675" spans="31:31" ht="15.75">
      <c r="AE4675" s="67"/>
    </row>
    <row r="4676" spans="31:31" ht="15.75">
      <c r="AE4676" s="67"/>
    </row>
    <row r="4677" spans="31:31" ht="15.75">
      <c r="AE4677" s="67"/>
    </row>
    <row r="4678" spans="31:31" ht="15.75">
      <c r="AE4678" s="67"/>
    </row>
    <row r="4679" spans="31:31" ht="15.75">
      <c r="AE4679" s="67"/>
    </row>
    <row r="4680" spans="31:31" ht="15.75">
      <c r="AE4680" s="67"/>
    </row>
    <row r="4681" spans="31:31" ht="15.75">
      <c r="AE4681" s="67"/>
    </row>
    <row r="4682" spans="31:31" ht="15.75">
      <c r="AE4682" s="67"/>
    </row>
    <row r="4683" spans="31:31" ht="15.75">
      <c r="AE4683" s="67"/>
    </row>
    <row r="4684" spans="31:31" ht="15.75">
      <c r="AE4684" s="67"/>
    </row>
    <row r="4685" spans="31:31" ht="15.75">
      <c r="AE4685" s="67"/>
    </row>
    <row r="4686" spans="31:31" ht="15.75">
      <c r="AE4686" s="67"/>
    </row>
    <row r="4687" spans="31:31" ht="15.75">
      <c r="AE4687" s="67"/>
    </row>
    <row r="4688" spans="31:31" ht="15.75">
      <c r="AE4688" s="67"/>
    </row>
    <row r="4689" spans="31:31" ht="15.75">
      <c r="AE4689" s="67"/>
    </row>
    <row r="4690" spans="31:31" ht="15.75">
      <c r="AE4690" s="67"/>
    </row>
    <row r="4691" spans="31:31" ht="15.75">
      <c r="AE4691" s="67"/>
    </row>
    <row r="4692" spans="31:31" ht="15.75">
      <c r="AE4692" s="67"/>
    </row>
    <row r="4693" spans="31:31" ht="15.75">
      <c r="AE4693" s="67"/>
    </row>
    <row r="4694" spans="31:31" ht="15.75">
      <c r="AE4694" s="67"/>
    </row>
    <row r="4695" spans="31:31" ht="15.75">
      <c r="AE4695" s="67"/>
    </row>
    <row r="4696" spans="31:31" ht="15.75">
      <c r="AE4696" s="67"/>
    </row>
    <row r="4697" spans="31:31" ht="15.75">
      <c r="AE4697" s="67"/>
    </row>
    <row r="4698" spans="31:31" ht="15.75">
      <c r="AE4698" s="67"/>
    </row>
    <row r="4699" spans="31:31" ht="15.75">
      <c r="AE4699" s="67"/>
    </row>
    <row r="4700" spans="31:31" ht="15.75">
      <c r="AE4700" s="67"/>
    </row>
    <row r="4701" spans="31:31" ht="15.75">
      <c r="AE4701" s="67"/>
    </row>
    <row r="4702" spans="31:31" ht="15.75">
      <c r="AE4702" s="67"/>
    </row>
    <row r="4703" spans="31:31" ht="15.75">
      <c r="AE4703" s="67"/>
    </row>
    <row r="4704" spans="31:31" ht="15.75">
      <c r="AE4704" s="67"/>
    </row>
    <row r="4705" spans="31:31" ht="15.75">
      <c r="AE4705" s="67"/>
    </row>
    <row r="4706" spans="31:31" ht="15.75">
      <c r="AE4706" s="67"/>
    </row>
    <row r="4707" spans="31:31" ht="15.75">
      <c r="AE4707" s="67"/>
    </row>
    <row r="4708" spans="31:31" ht="15.75">
      <c r="AE4708" s="67"/>
    </row>
    <row r="4709" spans="31:31" ht="15.75">
      <c r="AE4709" s="67"/>
    </row>
    <row r="4710" spans="31:31" ht="15.75">
      <c r="AE4710" s="67"/>
    </row>
    <row r="4711" spans="31:31" ht="15.75">
      <c r="AE4711" s="67"/>
    </row>
    <row r="4712" spans="31:31" ht="15.75">
      <c r="AE4712" s="67"/>
    </row>
    <row r="4713" spans="31:31" ht="15.75">
      <c r="AE4713" s="67"/>
    </row>
    <row r="4714" spans="31:31" ht="15.75">
      <c r="AE4714" s="67"/>
    </row>
    <row r="4715" spans="31:31" ht="15.75">
      <c r="AE4715" s="67"/>
    </row>
    <row r="4716" spans="31:31" ht="15.75">
      <c r="AE4716" s="67"/>
    </row>
    <row r="4717" spans="31:31" ht="15.75">
      <c r="AE4717" s="67"/>
    </row>
    <row r="4718" spans="31:31" ht="15.75">
      <c r="AE4718" s="67"/>
    </row>
    <row r="4719" spans="31:31" ht="15.75">
      <c r="AE4719" s="67"/>
    </row>
    <row r="4720" spans="31:31" ht="15.75">
      <c r="AE4720" s="67"/>
    </row>
    <row r="4721" spans="31:31" ht="15.75">
      <c r="AE4721" s="67"/>
    </row>
    <row r="4722" spans="31:31" ht="15.75">
      <c r="AE4722" s="67"/>
    </row>
    <row r="4723" spans="31:31" ht="15.75">
      <c r="AE4723" s="67"/>
    </row>
    <row r="4724" spans="31:31" ht="15.75">
      <c r="AE4724" s="67"/>
    </row>
    <row r="4725" spans="31:31" ht="15.75">
      <c r="AE4725" s="67"/>
    </row>
    <row r="4726" spans="31:31" ht="15.75">
      <c r="AE4726" s="67"/>
    </row>
    <row r="4727" spans="31:31" ht="15.75">
      <c r="AE4727" s="67"/>
    </row>
    <row r="4728" spans="31:31" ht="15.75">
      <c r="AE4728" s="67"/>
    </row>
    <row r="4729" spans="31:31" ht="15.75">
      <c r="AE4729" s="67"/>
    </row>
    <row r="4730" spans="31:31" ht="15.75">
      <c r="AE4730" s="67"/>
    </row>
    <row r="4731" spans="31:31" ht="15.75">
      <c r="AE4731" s="67"/>
    </row>
    <row r="4732" spans="31:31" ht="15.75">
      <c r="AE4732" s="67"/>
    </row>
    <row r="4733" spans="31:31" ht="15.75">
      <c r="AE4733" s="67"/>
    </row>
    <row r="4734" spans="31:31" ht="15.75">
      <c r="AE4734" s="67"/>
    </row>
    <row r="4735" spans="31:31" ht="15.75">
      <c r="AE4735" s="67"/>
    </row>
    <row r="4736" spans="31:31" ht="15.75">
      <c r="AE4736" s="67"/>
    </row>
    <row r="4737" spans="31:31" ht="15.75">
      <c r="AE4737" s="67"/>
    </row>
    <row r="4738" spans="31:31" ht="15.75">
      <c r="AE4738" s="67"/>
    </row>
    <row r="4739" spans="31:31" ht="15.75">
      <c r="AE4739" s="67"/>
    </row>
    <row r="4740" spans="31:31" ht="15.75">
      <c r="AE4740" s="67"/>
    </row>
    <row r="4741" spans="31:31" ht="15.75">
      <c r="AE4741" s="67"/>
    </row>
    <row r="4742" spans="31:31" ht="15.75">
      <c r="AE4742" s="67"/>
    </row>
    <row r="4743" spans="31:31" ht="15.75">
      <c r="AE4743" s="67"/>
    </row>
    <row r="4744" spans="31:31" ht="15.75">
      <c r="AE4744" s="67"/>
    </row>
    <row r="4745" spans="31:31" ht="15.75">
      <c r="AE4745" s="67"/>
    </row>
    <row r="4746" spans="31:31" ht="15.75">
      <c r="AE4746" s="67"/>
    </row>
    <row r="4747" spans="31:31" ht="15.75">
      <c r="AE4747" s="67"/>
    </row>
    <row r="4748" spans="31:31" ht="15.75">
      <c r="AE4748" s="67"/>
    </row>
    <row r="4749" spans="31:31" ht="15.75">
      <c r="AE4749" s="67"/>
    </row>
    <row r="4750" spans="31:31" ht="15.75">
      <c r="AE4750" s="67"/>
    </row>
    <row r="4751" spans="31:31" ht="15.75">
      <c r="AE4751" s="67"/>
    </row>
    <row r="4752" spans="31:31" ht="15.75">
      <c r="AE4752" s="67"/>
    </row>
    <row r="4753" spans="31:31" ht="15.75">
      <c r="AE4753" s="67"/>
    </row>
    <row r="4754" spans="31:31" ht="15.75">
      <c r="AE4754" s="67"/>
    </row>
    <row r="4755" spans="31:31" ht="15.75">
      <c r="AE4755" s="67"/>
    </row>
    <row r="4756" spans="31:31" ht="15.75">
      <c r="AE4756" s="67"/>
    </row>
    <row r="4757" spans="31:31" ht="15.75">
      <c r="AE4757" s="67"/>
    </row>
    <row r="4758" spans="31:31" ht="15.75">
      <c r="AE4758" s="67"/>
    </row>
    <row r="4759" spans="31:31" ht="15.75">
      <c r="AE4759" s="67"/>
    </row>
    <row r="4760" spans="31:31" ht="15.75">
      <c r="AE4760" s="67"/>
    </row>
    <row r="4761" spans="31:31" ht="15.75">
      <c r="AE4761" s="67"/>
    </row>
    <row r="4762" spans="31:31" ht="15.75">
      <c r="AE4762" s="67"/>
    </row>
    <row r="4763" spans="31:31" ht="15.75">
      <c r="AE4763" s="67"/>
    </row>
    <row r="4764" spans="31:31" ht="15.75">
      <c r="AE4764" s="67"/>
    </row>
    <row r="4765" spans="31:31" ht="15.75">
      <c r="AE4765" s="67"/>
    </row>
    <row r="4766" spans="31:31" ht="15.75">
      <c r="AE4766" s="67"/>
    </row>
    <row r="4767" spans="31:31" ht="15.75">
      <c r="AE4767" s="67"/>
    </row>
    <row r="4768" spans="31:31" ht="15.75">
      <c r="AE4768" s="67"/>
    </row>
    <row r="4769" spans="31:31" ht="15.75">
      <c r="AE4769" s="67"/>
    </row>
    <row r="4770" spans="31:31" ht="15.75">
      <c r="AE4770" s="67"/>
    </row>
    <row r="4771" spans="31:31" ht="15.75">
      <c r="AE4771" s="67"/>
    </row>
    <row r="4772" spans="31:31" ht="15.75">
      <c r="AE4772" s="67"/>
    </row>
    <row r="4773" spans="31:31" ht="15.75">
      <c r="AE4773" s="67"/>
    </row>
    <row r="4774" spans="31:31" ht="15.75">
      <c r="AE4774" s="67"/>
    </row>
    <row r="4775" spans="31:31" ht="15.75">
      <c r="AE4775" s="67"/>
    </row>
    <row r="4776" spans="31:31" ht="15.75">
      <c r="AE4776" s="67"/>
    </row>
    <row r="4777" spans="31:31" ht="15.75">
      <c r="AE4777" s="67"/>
    </row>
    <row r="4778" spans="31:31" ht="15.75">
      <c r="AE4778" s="67"/>
    </row>
    <row r="4779" spans="31:31" ht="15.75">
      <c r="AE4779" s="67"/>
    </row>
    <row r="4780" spans="31:31" ht="15.75">
      <c r="AE4780" s="67"/>
    </row>
    <row r="4781" spans="31:31" ht="15.75">
      <c r="AE4781" s="67"/>
    </row>
    <row r="4782" spans="31:31" ht="15.75">
      <c r="AE4782" s="67"/>
    </row>
    <row r="4783" spans="31:31" ht="15.75">
      <c r="AE4783" s="67"/>
    </row>
    <row r="4784" spans="31:31" ht="15.75">
      <c r="AE4784" s="67"/>
    </row>
    <row r="4785" spans="31:31" ht="15.75">
      <c r="AE4785" s="67"/>
    </row>
    <row r="4786" spans="31:31" ht="15.75">
      <c r="AE4786" s="67"/>
    </row>
    <row r="4787" spans="31:31" ht="15.75">
      <c r="AE4787" s="67"/>
    </row>
    <row r="4788" spans="31:31" ht="15.75">
      <c r="AE4788" s="67"/>
    </row>
    <row r="4789" spans="31:31" ht="15.75">
      <c r="AE4789" s="67"/>
    </row>
    <row r="4790" spans="31:31" ht="15.75">
      <c r="AE4790" s="67"/>
    </row>
    <row r="4791" spans="31:31" ht="15.75">
      <c r="AE4791" s="67"/>
    </row>
    <row r="4792" spans="31:31" ht="15.75">
      <c r="AE4792" s="67"/>
    </row>
    <row r="4793" spans="31:31" ht="15.75">
      <c r="AE4793" s="67"/>
    </row>
    <row r="4794" spans="31:31" ht="15.75">
      <c r="AE4794" s="67"/>
    </row>
    <row r="4795" spans="31:31" ht="15.75">
      <c r="AE4795" s="67"/>
    </row>
    <row r="4796" spans="31:31" ht="15.75">
      <c r="AE4796" s="67"/>
    </row>
    <row r="4797" spans="31:31" ht="15.75">
      <c r="AE4797" s="67"/>
    </row>
    <row r="4798" spans="31:31" ht="15.75">
      <c r="AE4798" s="67"/>
    </row>
    <row r="4799" spans="31:31" ht="15.75">
      <c r="AE4799" s="67"/>
    </row>
    <row r="4800" spans="31:31" ht="15.75">
      <c r="AE4800" s="67"/>
    </row>
    <row r="4801" spans="31:31" ht="15.75">
      <c r="AE4801" s="67"/>
    </row>
    <row r="4802" spans="31:31" ht="15.75">
      <c r="AE4802" s="67"/>
    </row>
    <row r="4803" spans="31:31" ht="15.75">
      <c r="AE4803" s="67"/>
    </row>
    <row r="4804" spans="31:31" ht="15.75">
      <c r="AE4804" s="67"/>
    </row>
    <row r="4805" spans="31:31" ht="15.75">
      <c r="AE4805" s="67"/>
    </row>
    <row r="4806" spans="31:31" ht="15.75">
      <c r="AE4806" s="67"/>
    </row>
    <row r="4807" spans="31:31" ht="15.75">
      <c r="AE4807" s="67"/>
    </row>
    <row r="4808" spans="31:31" ht="15.75">
      <c r="AE4808" s="67"/>
    </row>
    <row r="4809" spans="31:31" ht="15.75">
      <c r="AE4809" s="67"/>
    </row>
    <row r="4810" spans="31:31" ht="15.75">
      <c r="AE4810" s="67"/>
    </row>
    <row r="4811" spans="31:31" ht="15.75">
      <c r="AE4811" s="67"/>
    </row>
    <row r="4812" spans="31:31" ht="15.75">
      <c r="AE4812" s="67"/>
    </row>
    <row r="4813" spans="31:31" ht="15.75">
      <c r="AE4813" s="67"/>
    </row>
    <row r="4814" spans="31:31" ht="15.75">
      <c r="AE4814" s="67"/>
    </row>
    <row r="4815" spans="31:31" ht="15.75">
      <c r="AE4815" s="67"/>
    </row>
    <row r="4816" spans="31:31" ht="15.75">
      <c r="AE4816" s="67"/>
    </row>
    <row r="4817" spans="31:31" ht="15.75">
      <c r="AE4817" s="67"/>
    </row>
    <row r="4818" spans="31:31" ht="15.75">
      <c r="AE4818" s="67"/>
    </row>
    <row r="4819" spans="31:31" ht="15.75">
      <c r="AE4819" s="67"/>
    </row>
    <row r="4820" spans="31:31" ht="15.75">
      <c r="AE4820" s="67"/>
    </row>
    <row r="4821" spans="31:31" ht="15.75">
      <c r="AE4821" s="67"/>
    </row>
    <row r="4822" spans="31:31" ht="15.75">
      <c r="AE4822" s="67"/>
    </row>
    <row r="4823" spans="31:31" ht="15.75">
      <c r="AE4823" s="67"/>
    </row>
    <row r="4824" spans="31:31" ht="15.75">
      <c r="AE4824" s="67"/>
    </row>
    <row r="4825" spans="31:31" ht="15.75">
      <c r="AE4825" s="67"/>
    </row>
    <row r="4826" spans="31:31" ht="15.75">
      <c r="AE4826" s="67"/>
    </row>
    <row r="4827" spans="31:31" ht="15.75">
      <c r="AE4827" s="67"/>
    </row>
    <row r="4828" spans="31:31" ht="15.75">
      <c r="AE4828" s="67"/>
    </row>
    <row r="4829" spans="31:31" ht="15.75">
      <c r="AE4829" s="67"/>
    </row>
    <row r="4830" spans="31:31" ht="15.75">
      <c r="AE4830" s="67"/>
    </row>
    <row r="4831" spans="31:31" ht="15.75">
      <c r="AE4831" s="67"/>
    </row>
    <row r="4832" spans="31:31" ht="15.75">
      <c r="AE4832" s="67"/>
    </row>
    <row r="4833" spans="31:31" ht="15.75">
      <c r="AE4833" s="67"/>
    </row>
    <row r="4834" spans="31:31" ht="15.75">
      <c r="AE4834" s="67"/>
    </row>
    <row r="4835" spans="31:31" ht="15.75">
      <c r="AE4835" s="67"/>
    </row>
    <row r="4836" spans="31:31" ht="15.75">
      <c r="AE4836" s="67"/>
    </row>
    <row r="4837" spans="31:31" ht="15.75">
      <c r="AE4837" s="67"/>
    </row>
    <row r="4838" spans="31:31" ht="15.75">
      <c r="AE4838" s="67"/>
    </row>
    <row r="4839" spans="31:31" ht="15.75">
      <c r="AE4839" s="67"/>
    </row>
    <row r="4840" spans="31:31" ht="15.75">
      <c r="AE4840" s="67"/>
    </row>
    <row r="4841" spans="31:31" ht="15.75">
      <c r="AE4841" s="67"/>
    </row>
    <row r="4842" spans="31:31" ht="15.75">
      <c r="AE4842" s="67"/>
    </row>
    <row r="4843" spans="31:31" ht="15.75">
      <c r="AE4843" s="67"/>
    </row>
    <row r="4844" spans="31:31" ht="15.75">
      <c r="AE4844" s="67"/>
    </row>
    <row r="4845" spans="31:31" ht="15.75">
      <c r="AE4845" s="67"/>
    </row>
    <row r="4846" spans="31:31" ht="15.75">
      <c r="AE4846" s="67"/>
    </row>
    <row r="4847" spans="31:31" ht="15.75">
      <c r="AE4847" s="67"/>
    </row>
    <row r="4848" spans="31:31" ht="15.75">
      <c r="AE4848" s="67"/>
    </row>
    <row r="4849" spans="31:31" ht="15.75">
      <c r="AE4849" s="67"/>
    </row>
    <row r="4850" spans="31:31" ht="15.75">
      <c r="AE4850" s="67"/>
    </row>
    <row r="4851" spans="31:31" ht="15.75">
      <c r="AE4851" s="67"/>
    </row>
    <row r="4852" spans="31:31" ht="15.75">
      <c r="AE4852" s="67"/>
    </row>
    <row r="4853" spans="31:31" ht="15.75">
      <c r="AE4853" s="67"/>
    </row>
    <row r="4854" spans="31:31" ht="15.75">
      <c r="AE4854" s="67"/>
    </row>
    <row r="4855" spans="31:31" ht="15.75">
      <c r="AE4855" s="67"/>
    </row>
    <row r="4856" spans="31:31" ht="15.75">
      <c r="AE4856" s="67"/>
    </row>
    <row r="4857" spans="31:31" ht="15.75">
      <c r="AE4857" s="67"/>
    </row>
    <row r="4858" spans="31:31" ht="15.75">
      <c r="AE4858" s="67"/>
    </row>
    <row r="4859" spans="31:31" ht="15.75">
      <c r="AE4859" s="67"/>
    </row>
    <row r="4860" spans="31:31" ht="15.75">
      <c r="AE4860" s="67"/>
    </row>
    <row r="4861" spans="31:31" ht="15.75">
      <c r="AE4861" s="67"/>
    </row>
    <row r="4862" spans="31:31" ht="15.75">
      <c r="AE4862" s="67"/>
    </row>
    <row r="4863" spans="31:31" ht="15.75">
      <c r="AE4863" s="67"/>
    </row>
    <row r="4864" spans="31:31" ht="15.75">
      <c r="AE4864" s="67"/>
    </row>
    <row r="4865" spans="31:31" ht="15.75">
      <c r="AE4865" s="67"/>
    </row>
    <row r="4866" spans="31:31" ht="15.75">
      <c r="AE4866" s="67"/>
    </row>
    <row r="4867" spans="31:31" ht="15.75">
      <c r="AE4867" s="67"/>
    </row>
    <row r="4868" spans="31:31" ht="15.75">
      <c r="AE4868" s="67"/>
    </row>
    <row r="4869" spans="31:31" ht="15.75">
      <c r="AE4869" s="67"/>
    </row>
    <row r="4870" spans="31:31" ht="15.75">
      <c r="AE4870" s="67"/>
    </row>
    <row r="4871" spans="31:31" ht="15.75">
      <c r="AE4871" s="67"/>
    </row>
    <row r="4872" spans="31:31" ht="15.75">
      <c r="AE4872" s="67"/>
    </row>
    <row r="4873" spans="31:31" ht="15.75">
      <c r="AE4873" s="67"/>
    </row>
    <row r="4874" spans="31:31" ht="15.75">
      <c r="AE4874" s="67"/>
    </row>
    <row r="4875" spans="31:31" ht="15.75">
      <c r="AE4875" s="67"/>
    </row>
    <row r="4876" spans="31:31" ht="15.75">
      <c r="AE4876" s="67"/>
    </row>
    <row r="4877" spans="31:31" ht="15.75">
      <c r="AE4877" s="67"/>
    </row>
    <row r="4878" spans="31:31" ht="15.75">
      <c r="AE4878" s="67"/>
    </row>
    <row r="4879" spans="31:31" ht="15.75">
      <c r="AE4879" s="67"/>
    </row>
    <row r="4880" spans="31:31" ht="15.75">
      <c r="AE4880" s="67"/>
    </row>
    <row r="4881" spans="31:31" ht="15.75">
      <c r="AE4881" s="67"/>
    </row>
    <row r="4882" spans="31:31" ht="15.75">
      <c r="AE4882" s="67"/>
    </row>
    <row r="4883" spans="31:31" ht="15.75">
      <c r="AE4883" s="67"/>
    </row>
    <row r="4884" spans="31:31" ht="15.75">
      <c r="AE4884" s="67"/>
    </row>
    <row r="4885" spans="31:31" ht="15.75">
      <c r="AE4885" s="67"/>
    </row>
    <row r="4886" spans="31:31" ht="15.75">
      <c r="AE4886" s="67"/>
    </row>
    <row r="4887" spans="31:31" ht="15.75">
      <c r="AE4887" s="67"/>
    </row>
    <row r="4888" spans="31:31" ht="15.75">
      <c r="AE4888" s="67"/>
    </row>
    <row r="4889" spans="31:31" ht="15.75">
      <c r="AE4889" s="67"/>
    </row>
    <row r="4890" spans="31:31" ht="15.75">
      <c r="AE4890" s="67"/>
    </row>
    <row r="4891" spans="31:31" ht="15.75">
      <c r="AE4891" s="67"/>
    </row>
    <row r="4892" spans="31:31" ht="15.75">
      <c r="AE4892" s="67"/>
    </row>
    <row r="4893" spans="31:31" ht="15.75">
      <c r="AE4893" s="67"/>
    </row>
    <row r="4894" spans="31:31" ht="15.75">
      <c r="AE4894" s="67"/>
    </row>
    <row r="4895" spans="31:31" ht="15.75">
      <c r="AE4895" s="67"/>
    </row>
    <row r="4896" spans="31:31" ht="15.75">
      <c r="AE4896" s="67"/>
    </row>
    <row r="4897" spans="31:31" ht="15.75">
      <c r="AE4897" s="67"/>
    </row>
    <row r="4898" spans="31:31" ht="15.75">
      <c r="AE4898" s="67"/>
    </row>
    <row r="4899" spans="31:31" ht="15.75">
      <c r="AE4899" s="67"/>
    </row>
    <row r="4900" spans="31:31" ht="15.75">
      <c r="AE4900" s="67"/>
    </row>
    <row r="4901" spans="31:31" ht="15.75">
      <c r="AE4901" s="67"/>
    </row>
    <row r="4902" spans="31:31" ht="15.75">
      <c r="AE4902" s="67"/>
    </row>
    <row r="4903" spans="31:31" ht="15.75">
      <c r="AE4903" s="67"/>
    </row>
    <row r="4904" spans="31:31" ht="15.75">
      <c r="AE4904" s="67"/>
    </row>
    <row r="4905" spans="31:31" ht="15.75">
      <c r="AE4905" s="67"/>
    </row>
    <row r="4906" spans="31:31" ht="15.75">
      <c r="AE4906" s="67"/>
    </row>
    <row r="4907" spans="31:31" ht="15.75">
      <c r="AE4907" s="67"/>
    </row>
    <row r="4908" spans="31:31" ht="15.75">
      <c r="AE4908" s="67"/>
    </row>
    <row r="4909" spans="31:31" ht="15.75">
      <c r="AE4909" s="67"/>
    </row>
    <row r="4910" spans="31:31" ht="15.75">
      <c r="AE4910" s="67"/>
    </row>
    <row r="4911" spans="31:31" ht="15.75">
      <c r="AE4911" s="67"/>
    </row>
    <row r="4912" spans="31:31" ht="15.75">
      <c r="AE4912" s="67"/>
    </row>
    <row r="4913" spans="31:31" ht="15.75">
      <c r="AE4913" s="67"/>
    </row>
    <row r="4914" spans="31:31" ht="15.75">
      <c r="AE4914" s="67"/>
    </row>
    <row r="4915" spans="31:31" ht="15.75">
      <c r="AE4915" s="67"/>
    </row>
    <row r="4916" spans="31:31" ht="15.75">
      <c r="AE4916" s="67"/>
    </row>
    <row r="4917" spans="31:31" ht="15.75">
      <c r="AE4917" s="67"/>
    </row>
    <row r="4918" spans="31:31" ht="15.75">
      <c r="AE4918" s="67"/>
    </row>
    <row r="4919" spans="31:31" ht="15.75">
      <c r="AE4919" s="67"/>
    </row>
    <row r="4920" spans="31:31" ht="15.75">
      <c r="AE4920" s="67"/>
    </row>
    <row r="4921" spans="31:31" ht="15.75">
      <c r="AE4921" s="67"/>
    </row>
    <row r="4922" spans="31:31" ht="15.75">
      <c r="AE4922" s="67"/>
    </row>
    <row r="4923" spans="31:31" ht="15.75">
      <c r="AE4923" s="67"/>
    </row>
    <row r="4924" spans="31:31" ht="15.75">
      <c r="AE4924" s="67"/>
    </row>
    <row r="4925" spans="31:31" ht="15.75">
      <c r="AE4925" s="67"/>
    </row>
    <row r="4926" spans="31:31" ht="15.75">
      <c r="AE4926" s="67"/>
    </row>
    <row r="4927" spans="31:31" ht="15.75">
      <c r="AE4927" s="67"/>
    </row>
    <row r="4928" spans="31:31" ht="15.75">
      <c r="AE4928" s="67"/>
    </row>
    <row r="4929" spans="31:31" ht="15.75">
      <c r="AE4929" s="67"/>
    </row>
    <row r="4930" spans="31:31" ht="15.75">
      <c r="AE4930" s="67"/>
    </row>
    <row r="4931" spans="31:31" ht="15.75">
      <c r="AE4931" s="67"/>
    </row>
    <row r="4932" spans="31:31" ht="15.75">
      <c r="AE4932" s="67"/>
    </row>
    <row r="4933" spans="31:31" ht="15.75">
      <c r="AE4933" s="67"/>
    </row>
    <row r="4934" spans="31:31" ht="15.75">
      <c r="AE4934" s="67"/>
    </row>
    <row r="4935" spans="31:31" ht="15.75">
      <c r="AE4935" s="67"/>
    </row>
    <row r="4936" spans="31:31" ht="15.75">
      <c r="AE4936" s="67"/>
    </row>
    <row r="4937" spans="31:31" ht="15.75">
      <c r="AE4937" s="67"/>
    </row>
    <row r="4938" spans="31:31" ht="15.75">
      <c r="AE4938" s="67"/>
    </row>
    <row r="4939" spans="31:31" ht="15.75">
      <c r="AE4939" s="67"/>
    </row>
    <row r="4940" spans="31:31" ht="15.75">
      <c r="AE4940" s="67"/>
    </row>
    <row r="4941" spans="31:31" ht="15.75">
      <c r="AE4941" s="67"/>
    </row>
    <row r="4942" spans="31:31" ht="15.75">
      <c r="AE4942" s="67"/>
    </row>
    <row r="4943" spans="31:31" ht="15.75">
      <c r="AE4943" s="67"/>
    </row>
    <row r="4944" spans="31:31" ht="15.75">
      <c r="AE4944" s="67"/>
    </row>
    <row r="4945" spans="31:31" ht="15.75">
      <c r="AE4945" s="67"/>
    </row>
    <row r="4946" spans="31:31" ht="15.75">
      <c r="AE4946" s="67"/>
    </row>
    <row r="4947" spans="31:31" ht="15.75">
      <c r="AE4947" s="67"/>
    </row>
    <row r="4948" spans="31:31" ht="15.75">
      <c r="AE4948" s="67"/>
    </row>
    <row r="4949" spans="31:31" ht="15.75">
      <c r="AE4949" s="67"/>
    </row>
    <row r="4950" spans="31:31" ht="15.75">
      <c r="AE4950" s="67"/>
    </row>
    <row r="4951" spans="31:31" ht="15.75">
      <c r="AE4951" s="67"/>
    </row>
    <row r="4952" spans="31:31" ht="15.75">
      <c r="AE4952" s="67"/>
    </row>
    <row r="4953" spans="31:31" ht="15.75">
      <c r="AE4953" s="67"/>
    </row>
    <row r="4954" spans="31:31" ht="15.75">
      <c r="AE4954" s="67"/>
    </row>
    <row r="4955" spans="31:31" ht="15.75">
      <c r="AE4955" s="67"/>
    </row>
    <row r="4956" spans="31:31" ht="15.75">
      <c r="AE4956" s="67"/>
    </row>
    <row r="4957" spans="31:31" ht="15.75">
      <c r="AE4957" s="67"/>
    </row>
    <row r="4958" spans="31:31" ht="15.75">
      <c r="AE4958" s="67"/>
    </row>
    <row r="4959" spans="31:31" ht="15.75">
      <c r="AE4959" s="67"/>
    </row>
    <row r="4960" spans="31:31" ht="15.75">
      <c r="AE4960" s="67"/>
    </row>
    <row r="4961" spans="31:31" ht="15.75">
      <c r="AE4961" s="67"/>
    </row>
    <row r="4962" spans="31:31" ht="15.75">
      <c r="AE4962" s="67"/>
    </row>
    <row r="4963" spans="31:31" ht="15.75">
      <c r="AE4963" s="67"/>
    </row>
    <row r="4964" spans="31:31" ht="15.75">
      <c r="AE4964" s="67"/>
    </row>
    <row r="4965" spans="31:31" ht="15.75">
      <c r="AE4965" s="67"/>
    </row>
    <row r="4966" spans="31:31" ht="15.75">
      <c r="AE4966" s="67"/>
    </row>
    <row r="4967" spans="31:31" ht="15.75">
      <c r="AE4967" s="67"/>
    </row>
    <row r="4968" spans="31:31" ht="15.75">
      <c r="AE4968" s="67"/>
    </row>
    <row r="4969" spans="31:31" ht="15.75">
      <c r="AE4969" s="67"/>
    </row>
    <row r="4970" spans="31:31" ht="15.75">
      <c r="AE4970" s="67"/>
    </row>
    <row r="4971" spans="31:31" ht="15.75">
      <c r="AE4971" s="67"/>
    </row>
    <row r="4972" spans="31:31" ht="15.75">
      <c r="AE4972" s="67"/>
    </row>
    <row r="4973" spans="31:31" ht="15.75">
      <c r="AE4973" s="67"/>
    </row>
    <row r="4974" spans="31:31" ht="15.75">
      <c r="AE4974" s="67"/>
    </row>
    <row r="4975" spans="31:31" ht="15.75">
      <c r="AE4975" s="67"/>
    </row>
    <row r="4976" spans="31:31" ht="15.75">
      <c r="AE4976" s="67"/>
    </row>
    <row r="4977" spans="31:31" ht="15.75">
      <c r="AE4977" s="67"/>
    </row>
    <row r="4978" spans="31:31" ht="15.75">
      <c r="AE4978" s="67"/>
    </row>
    <row r="4979" spans="31:31" ht="15.75">
      <c r="AE4979" s="67"/>
    </row>
    <row r="4980" spans="31:31" ht="15.75">
      <c r="AE4980" s="67"/>
    </row>
    <row r="4981" spans="31:31" ht="15.75">
      <c r="AE4981" s="67"/>
    </row>
    <row r="4982" spans="31:31" ht="15.75">
      <c r="AE4982" s="67"/>
    </row>
    <row r="4983" spans="31:31" ht="15.75">
      <c r="AE4983" s="67"/>
    </row>
    <row r="4984" spans="31:31" ht="15.75">
      <c r="AE4984" s="67"/>
    </row>
    <row r="4985" spans="31:31" ht="15.75">
      <c r="AE4985" s="67"/>
    </row>
    <row r="4986" spans="31:31" ht="15.75">
      <c r="AE4986" s="67"/>
    </row>
    <row r="4987" spans="31:31" ht="15.75">
      <c r="AE4987" s="67"/>
    </row>
    <row r="4988" spans="31:31" ht="15.75">
      <c r="AE4988" s="67"/>
    </row>
    <row r="4989" spans="31:31" ht="15.75">
      <c r="AE4989" s="67"/>
    </row>
    <row r="4990" spans="31:31" ht="15.75">
      <c r="AE4990" s="67"/>
    </row>
    <row r="4991" spans="31:31" ht="15.75">
      <c r="AE4991" s="67"/>
    </row>
    <row r="4992" spans="31:31" ht="15.75">
      <c r="AE4992" s="67"/>
    </row>
    <row r="4993" spans="31:31" ht="15.75">
      <c r="AE4993" s="67"/>
    </row>
    <row r="4994" spans="31:31" ht="15.75">
      <c r="AE4994" s="67"/>
    </row>
    <row r="4995" spans="31:31" ht="15.75">
      <c r="AE4995" s="67"/>
    </row>
    <row r="4996" spans="31:31" ht="15.75">
      <c r="AE4996" s="67"/>
    </row>
    <row r="4997" spans="31:31" ht="15.75">
      <c r="AE4997" s="67"/>
    </row>
    <row r="4998" spans="31:31" ht="15.75">
      <c r="AE4998" s="67"/>
    </row>
    <row r="4999" spans="31:31" ht="15.75">
      <c r="AE4999" s="67"/>
    </row>
    <row r="5000" spans="31:31" ht="15.75">
      <c r="AE5000" s="67"/>
    </row>
    <row r="5001" spans="31:31" ht="15.75">
      <c r="AE5001" s="67"/>
    </row>
    <row r="5002" spans="31:31" ht="15.75">
      <c r="AE5002" s="67"/>
    </row>
    <row r="5003" spans="31:31" ht="15.75">
      <c r="AE5003" s="67"/>
    </row>
    <row r="5004" spans="31:31" ht="15.75">
      <c r="AE5004" s="67"/>
    </row>
    <row r="5005" spans="31:31" ht="15.75">
      <c r="AE5005" s="67"/>
    </row>
    <row r="5006" spans="31:31" ht="15.75">
      <c r="AE5006" s="67"/>
    </row>
    <row r="5007" spans="31:31" ht="15.75">
      <c r="AE5007" s="67"/>
    </row>
    <row r="5008" spans="31:31" ht="15.75">
      <c r="AE5008" s="67"/>
    </row>
    <row r="5009" spans="31:31" ht="15.75">
      <c r="AE5009" s="67"/>
    </row>
    <row r="5010" spans="31:31" ht="15.75">
      <c r="AE5010" s="67"/>
    </row>
    <row r="5011" spans="31:31" ht="15.75">
      <c r="AE5011" s="67"/>
    </row>
    <row r="5012" spans="31:31" ht="15.75">
      <c r="AE5012" s="67"/>
    </row>
    <row r="5013" spans="31:31" ht="15.75">
      <c r="AE5013" s="67"/>
    </row>
    <row r="5014" spans="31:31" ht="15.75">
      <c r="AE5014" s="67"/>
    </row>
    <row r="5015" spans="31:31" ht="15.75">
      <c r="AE5015" s="67"/>
    </row>
    <row r="5016" spans="31:31" ht="15.75">
      <c r="AE5016" s="67"/>
    </row>
    <row r="5017" spans="31:31" ht="15.75">
      <c r="AE5017" s="67"/>
    </row>
    <row r="5018" spans="31:31" ht="15.75">
      <c r="AE5018" s="67"/>
    </row>
    <row r="5019" spans="31:31" ht="15.75">
      <c r="AE5019" s="67"/>
    </row>
    <row r="5020" spans="31:31" ht="15.75">
      <c r="AE5020" s="67"/>
    </row>
    <row r="5021" spans="31:31" ht="15.75">
      <c r="AE5021" s="67"/>
    </row>
    <row r="5022" spans="31:31" ht="15.75">
      <c r="AE5022" s="67"/>
    </row>
    <row r="5023" spans="31:31" ht="15.75">
      <c r="AE5023" s="67"/>
    </row>
    <row r="5024" spans="31:31" ht="15.75">
      <c r="AE5024" s="67"/>
    </row>
    <row r="5025" spans="31:31" ht="15.75">
      <c r="AE5025" s="67"/>
    </row>
    <row r="5026" spans="31:31" ht="15.75">
      <c r="AE5026" s="67"/>
    </row>
    <row r="5027" spans="31:31" ht="15.75">
      <c r="AE5027" s="67"/>
    </row>
    <row r="5028" spans="31:31" ht="15.75">
      <c r="AE5028" s="67"/>
    </row>
    <row r="5029" spans="31:31" ht="15.75">
      <c r="AE5029" s="67"/>
    </row>
    <row r="5030" spans="31:31" ht="15.75">
      <c r="AE5030" s="67"/>
    </row>
    <row r="5031" spans="31:31" ht="15.75">
      <c r="AE5031" s="67"/>
    </row>
    <row r="5032" spans="31:31" ht="15.75">
      <c r="AE5032" s="67"/>
    </row>
    <row r="5033" spans="31:31" ht="15.75">
      <c r="AE5033" s="67"/>
    </row>
    <row r="5034" spans="31:31" ht="15.75">
      <c r="AE5034" s="67"/>
    </row>
    <row r="5035" spans="31:31" ht="15.75">
      <c r="AE5035" s="67"/>
    </row>
    <row r="5036" spans="31:31" ht="15.75">
      <c r="AE5036" s="67"/>
    </row>
    <row r="5037" spans="31:31" ht="15.75">
      <c r="AE5037" s="67"/>
    </row>
    <row r="5038" spans="31:31" ht="15.75">
      <c r="AE5038" s="67"/>
    </row>
    <row r="5039" spans="31:31" ht="15.75">
      <c r="AE5039" s="67"/>
    </row>
    <row r="5040" spans="31:31" ht="15.75">
      <c r="AE5040" s="67"/>
    </row>
    <row r="5041" spans="31:31" ht="15.75">
      <c r="AE5041" s="67"/>
    </row>
    <row r="5042" spans="31:31" ht="15.75">
      <c r="AE5042" s="67"/>
    </row>
    <row r="5043" spans="31:31" ht="15.75">
      <c r="AE5043" s="67"/>
    </row>
    <row r="5044" spans="31:31" ht="15.75">
      <c r="AE5044" s="67"/>
    </row>
    <row r="5045" spans="31:31" ht="15.75">
      <c r="AE5045" s="67"/>
    </row>
    <row r="5046" spans="31:31" ht="15.75">
      <c r="AE5046" s="67"/>
    </row>
    <row r="5047" spans="31:31" ht="15.75">
      <c r="AE5047" s="67"/>
    </row>
    <row r="5048" spans="31:31" ht="15.75">
      <c r="AE5048" s="67"/>
    </row>
    <row r="5049" spans="31:31" ht="15.75">
      <c r="AE5049" s="67"/>
    </row>
    <row r="5050" spans="31:31" ht="15.75">
      <c r="AE5050" s="67"/>
    </row>
    <row r="5051" spans="31:31" ht="15.75">
      <c r="AE5051" s="67"/>
    </row>
    <row r="5052" spans="31:31" ht="15.75">
      <c r="AE5052" s="67"/>
    </row>
    <row r="5053" spans="31:31" ht="15.75">
      <c r="AE5053" s="67"/>
    </row>
    <row r="5054" spans="31:31" ht="15.75">
      <c r="AE5054" s="67"/>
    </row>
    <row r="5055" spans="31:31" ht="15.75">
      <c r="AE5055" s="67"/>
    </row>
    <row r="5056" spans="31:31" ht="15.75">
      <c r="AE5056" s="67"/>
    </row>
    <row r="5057" spans="31:31" ht="15.75">
      <c r="AE5057" s="67"/>
    </row>
    <row r="5058" spans="31:31" ht="15.75">
      <c r="AE5058" s="67"/>
    </row>
    <row r="5059" spans="31:31" ht="15.75">
      <c r="AE5059" s="67"/>
    </row>
    <row r="5060" spans="31:31" ht="15.75">
      <c r="AE5060" s="67"/>
    </row>
    <row r="5061" spans="31:31" ht="15.75">
      <c r="AE5061" s="67"/>
    </row>
    <row r="5062" spans="31:31" ht="15.75">
      <c r="AE5062" s="67"/>
    </row>
    <row r="5063" spans="31:31" ht="15.75">
      <c r="AE5063" s="67"/>
    </row>
    <row r="5064" spans="31:31" ht="15.75">
      <c r="AE5064" s="67"/>
    </row>
    <row r="5065" spans="31:31" ht="15.75">
      <c r="AE5065" s="67"/>
    </row>
    <row r="5066" spans="31:31" ht="15.75">
      <c r="AE5066" s="67"/>
    </row>
    <row r="5067" spans="31:31" ht="15.75">
      <c r="AE5067" s="67"/>
    </row>
    <row r="5068" spans="31:31" ht="15.75">
      <c r="AE5068" s="67"/>
    </row>
    <row r="5069" spans="31:31" ht="15.75">
      <c r="AE5069" s="67"/>
    </row>
    <row r="5070" spans="31:31" ht="15.75">
      <c r="AE5070" s="67"/>
    </row>
    <row r="5071" spans="31:31" ht="15.75">
      <c r="AE5071" s="67"/>
    </row>
    <row r="5072" spans="31:31" ht="15.75">
      <c r="AE5072" s="67"/>
    </row>
    <row r="5073" spans="31:31" ht="15.75">
      <c r="AE5073" s="67"/>
    </row>
    <row r="5074" spans="31:31" ht="15.75">
      <c r="AE5074" s="67"/>
    </row>
    <row r="5075" spans="31:31" ht="15.75">
      <c r="AE5075" s="67"/>
    </row>
    <row r="5076" spans="31:31" ht="15.75">
      <c r="AE5076" s="67"/>
    </row>
    <row r="5077" spans="31:31" ht="15.75">
      <c r="AE5077" s="67"/>
    </row>
    <row r="5078" spans="31:31" ht="15.75">
      <c r="AE5078" s="67"/>
    </row>
    <row r="5079" spans="31:31" ht="15.75">
      <c r="AE5079" s="67"/>
    </row>
    <row r="5080" spans="31:31" ht="15.75">
      <c r="AE5080" s="67"/>
    </row>
    <row r="5081" spans="31:31" ht="15.75">
      <c r="AE5081" s="67"/>
    </row>
    <row r="5082" spans="31:31" ht="15.75">
      <c r="AE5082" s="67"/>
    </row>
    <row r="5083" spans="31:31" ht="15.75">
      <c r="AE5083" s="67"/>
    </row>
    <row r="5084" spans="31:31" ht="15.75">
      <c r="AE5084" s="67"/>
    </row>
    <row r="5085" spans="31:31" ht="15.75">
      <c r="AE5085" s="67"/>
    </row>
    <row r="5086" spans="31:31" ht="15.75">
      <c r="AE5086" s="67"/>
    </row>
    <row r="5087" spans="31:31" ht="15.75">
      <c r="AE5087" s="67"/>
    </row>
    <row r="5088" spans="31:31" ht="15.75">
      <c r="AE5088" s="67"/>
    </row>
    <row r="5089" spans="31:31" ht="15.75">
      <c r="AE5089" s="67"/>
    </row>
    <row r="5090" spans="31:31" ht="15.75">
      <c r="AE5090" s="67"/>
    </row>
    <row r="5091" spans="31:31" ht="15.75">
      <c r="AE5091" s="67"/>
    </row>
    <row r="5092" spans="31:31" ht="15.75">
      <c r="AE5092" s="67"/>
    </row>
    <row r="5093" spans="31:31" ht="15.75">
      <c r="AE5093" s="67"/>
    </row>
    <row r="5094" spans="31:31" ht="15.75">
      <c r="AE5094" s="67"/>
    </row>
    <row r="5095" spans="31:31" ht="15.75">
      <c r="AE5095" s="67"/>
    </row>
    <row r="5096" spans="31:31" ht="15.75">
      <c r="AE5096" s="67"/>
    </row>
    <row r="5097" spans="31:31" ht="15.75">
      <c r="AE5097" s="67"/>
    </row>
    <row r="5098" spans="31:31" ht="15.75">
      <c r="AE5098" s="67"/>
    </row>
    <row r="5099" spans="31:31" ht="15.75">
      <c r="AE5099" s="67"/>
    </row>
    <row r="5100" spans="31:31" ht="15.75">
      <c r="AE5100" s="67"/>
    </row>
    <row r="5101" spans="31:31" ht="15.75">
      <c r="AE5101" s="67"/>
    </row>
    <row r="5102" spans="31:31" ht="15.75">
      <c r="AE5102" s="67"/>
    </row>
    <row r="5103" spans="31:31" ht="15.75">
      <c r="AE5103" s="67"/>
    </row>
    <row r="5104" spans="31:31" ht="15.75">
      <c r="AE5104" s="67"/>
    </row>
    <row r="5105" spans="31:31" ht="15.75">
      <c r="AE5105" s="67"/>
    </row>
    <row r="5106" spans="31:31" ht="15.75">
      <c r="AE5106" s="67"/>
    </row>
    <row r="5107" spans="31:31" ht="15.75">
      <c r="AE5107" s="67"/>
    </row>
    <row r="5108" spans="31:31" ht="15.75">
      <c r="AE5108" s="67"/>
    </row>
    <row r="5109" spans="31:31" ht="15.75">
      <c r="AE5109" s="67"/>
    </row>
    <row r="5110" spans="31:31" ht="15.75">
      <c r="AE5110" s="67"/>
    </row>
    <row r="5111" spans="31:31" ht="15.75">
      <c r="AE5111" s="67"/>
    </row>
    <row r="5112" spans="31:31" ht="15.75">
      <c r="AE5112" s="67"/>
    </row>
    <row r="5113" spans="31:31" ht="15.75">
      <c r="AE5113" s="67"/>
    </row>
    <row r="5114" spans="31:31" ht="15.75">
      <c r="AE5114" s="67"/>
    </row>
    <row r="5115" spans="31:31" ht="15.75">
      <c r="AE5115" s="67"/>
    </row>
    <row r="5116" spans="31:31" ht="15.75">
      <c r="AE5116" s="67"/>
    </row>
    <row r="5117" spans="31:31" ht="15.75">
      <c r="AE5117" s="67"/>
    </row>
    <row r="5118" spans="31:31" ht="15.75">
      <c r="AE5118" s="67"/>
    </row>
    <row r="5119" spans="31:31" ht="15.75">
      <c r="AE5119" s="67"/>
    </row>
    <row r="5120" spans="31:31" ht="15.75">
      <c r="AE5120" s="67"/>
    </row>
    <row r="5121" spans="31:31" ht="15.75">
      <c r="AE5121" s="67"/>
    </row>
    <row r="5122" spans="31:31" ht="15.75">
      <c r="AE5122" s="67"/>
    </row>
    <row r="5123" spans="31:31" ht="15.75">
      <c r="AE5123" s="67"/>
    </row>
    <row r="5124" spans="31:31" ht="15.75">
      <c r="AE5124" s="67"/>
    </row>
    <row r="5125" spans="31:31" ht="15.75">
      <c r="AE5125" s="67"/>
    </row>
    <row r="5126" spans="31:31" ht="15.75">
      <c r="AE5126" s="67"/>
    </row>
    <row r="5127" spans="31:31" ht="15.75">
      <c r="AE5127" s="67"/>
    </row>
    <row r="5128" spans="31:31" ht="15.75">
      <c r="AE5128" s="67"/>
    </row>
    <row r="5129" spans="31:31" ht="15.75">
      <c r="AE5129" s="67"/>
    </row>
    <row r="5130" spans="31:31" ht="15.75">
      <c r="AE5130" s="67"/>
    </row>
    <row r="5131" spans="31:31" ht="15.75">
      <c r="AE5131" s="67"/>
    </row>
    <row r="5132" spans="31:31" ht="15.75">
      <c r="AE5132" s="67"/>
    </row>
    <row r="5133" spans="31:31" ht="15.75">
      <c r="AE5133" s="67"/>
    </row>
    <row r="5134" spans="31:31" ht="15.75">
      <c r="AE5134" s="67"/>
    </row>
    <row r="5135" spans="31:31" ht="15.75">
      <c r="AE5135" s="67"/>
    </row>
    <row r="5136" spans="31:31" ht="15.75">
      <c r="AE5136" s="67"/>
    </row>
    <row r="5137" spans="31:31" ht="15.75">
      <c r="AE5137" s="67"/>
    </row>
    <row r="5138" spans="31:31" ht="15.75">
      <c r="AE5138" s="67"/>
    </row>
    <row r="5139" spans="31:31" ht="15.75">
      <c r="AE5139" s="67"/>
    </row>
    <row r="5140" spans="31:31" ht="15.75">
      <c r="AE5140" s="67"/>
    </row>
    <row r="5141" spans="31:31" ht="15.75">
      <c r="AE5141" s="67"/>
    </row>
    <row r="5142" spans="31:31" ht="15.75">
      <c r="AE5142" s="67"/>
    </row>
    <row r="5143" spans="31:31" ht="15.75">
      <c r="AE5143" s="67"/>
    </row>
    <row r="5144" spans="31:31" ht="15.75">
      <c r="AE5144" s="67"/>
    </row>
    <row r="5145" spans="31:31" ht="15.75">
      <c r="AE5145" s="67"/>
    </row>
    <row r="5146" spans="31:31" ht="15.75">
      <c r="AE5146" s="67"/>
    </row>
    <row r="5147" spans="31:31" ht="15.75">
      <c r="AE5147" s="67"/>
    </row>
    <row r="5148" spans="31:31" ht="15.75">
      <c r="AE5148" s="67"/>
    </row>
    <row r="5149" spans="31:31" ht="15.75">
      <c r="AE5149" s="67"/>
    </row>
    <row r="5150" spans="31:31" ht="15.75">
      <c r="AE5150" s="67"/>
    </row>
    <row r="5151" spans="31:31" ht="15.75">
      <c r="AE5151" s="67"/>
    </row>
    <row r="5152" spans="31:31" ht="15.75">
      <c r="AE5152" s="67"/>
    </row>
    <row r="5153" spans="31:31" ht="15.75">
      <c r="AE5153" s="67"/>
    </row>
    <row r="5154" spans="31:31" ht="15.75">
      <c r="AE5154" s="67"/>
    </row>
    <row r="5155" spans="31:31" ht="15.75">
      <c r="AE5155" s="67"/>
    </row>
    <row r="5156" spans="31:31" ht="15.75">
      <c r="AE5156" s="67"/>
    </row>
    <row r="5157" spans="31:31" ht="15.75">
      <c r="AE5157" s="67"/>
    </row>
    <row r="5158" spans="31:31" ht="15.75">
      <c r="AE5158" s="67"/>
    </row>
    <row r="5159" spans="31:31" ht="15.75">
      <c r="AE5159" s="67"/>
    </row>
    <row r="5160" spans="31:31" ht="15.75">
      <c r="AE5160" s="67"/>
    </row>
    <row r="5161" spans="31:31" ht="15.75">
      <c r="AE5161" s="67"/>
    </row>
    <row r="5162" spans="31:31" ht="15.75">
      <c r="AE5162" s="67"/>
    </row>
    <row r="5163" spans="31:31" ht="15.75">
      <c r="AE5163" s="67"/>
    </row>
    <row r="5164" spans="31:31" ht="15.75">
      <c r="AE5164" s="67"/>
    </row>
    <row r="5165" spans="31:31" ht="15.75">
      <c r="AE5165" s="67"/>
    </row>
    <row r="5166" spans="31:31" ht="15.75">
      <c r="AE5166" s="67"/>
    </row>
    <row r="5167" spans="31:31" ht="15.75">
      <c r="AE5167" s="67"/>
    </row>
    <row r="5168" spans="31:31" ht="15.75">
      <c r="AE5168" s="67"/>
    </row>
    <row r="5169" spans="31:31" ht="15.75">
      <c r="AE5169" s="67"/>
    </row>
    <row r="5170" spans="31:31" ht="15.75">
      <c r="AE5170" s="67"/>
    </row>
    <row r="5171" spans="31:31" ht="15.75">
      <c r="AE5171" s="67"/>
    </row>
    <row r="5172" spans="31:31" ht="15.75">
      <c r="AE5172" s="67"/>
    </row>
    <row r="5173" spans="31:31" ht="15.75">
      <c r="AE5173" s="67"/>
    </row>
    <row r="5174" spans="31:31" ht="15.75">
      <c r="AE5174" s="67"/>
    </row>
    <row r="5175" spans="31:31" ht="15.75">
      <c r="AE5175" s="67"/>
    </row>
    <row r="5176" spans="31:31" ht="15.75">
      <c r="AE5176" s="67"/>
    </row>
    <row r="5177" spans="31:31" ht="15.75">
      <c r="AE5177" s="67"/>
    </row>
    <row r="5178" spans="31:31" ht="15.75">
      <c r="AE5178" s="67"/>
    </row>
    <row r="5179" spans="31:31" ht="15.75">
      <c r="AE5179" s="67"/>
    </row>
    <row r="5180" spans="31:31" ht="15.75">
      <c r="AE5180" s="67"/>
    </row>
    <row r="5181" spans="31:31" ht="15.75">
      <c r="AE5181" s="67"/>
    </row>
    <row r="5182" spans="31:31" ht="15.75">
      <c r="AE5182" s="67"/>
    </row>
    <row r="5183" spans="31:31" ht="15.75">
      <c r="AE5183" s="67"/>
    </row>
    <row r="5184" spans="31:31" ht="15.75">
      <c r="AE5184" s="67"/>
    </row>
    <row r="5185" spans="31:31" ht="15.75">
      <c r="AE5185" s="67"/>
    </row>
    <row r="5186" spans="31:31" ht="15.75">
      <c r="AE5186" s="67"/>
    </row>
    <row r="5187" spans="31:31" ht="15.75">
      <c r="AE5187" s="67"/>
    </row>
    <row r="5188" spans="31:31" ht="15.75">
      <c r="AE5188" s="67"/>
    </row>
    <row r="5189" spans="31:31" ht="15.75">
      <c r="AE5189" s="67"/>
    </row>
    <row r="5190" spans="31:31" ht="15.75">
      <c r="AE5190" s="67"/>
    </row>
    <row r="5191" spans="31:31" ht="15.75">
      <c r="AE5191" s="67"/>
    </row>
    <row r="5192" spans="31:31" ht="15.75">
      <c r="AE5192" s="67"/>
    </row>
    <row r="5193" spans="31:31" ht="15.75">
      <c r="AE5193" s="67"/>
    </row>
    <row r="5194" spans="31:31" ht="15.75">
      <c r="AE5194" s="67"/>
    </row>
    <row r="5195" spans="31:31" ht="15.75">
      <c r="AE5195" s="67"/>
    </row>
    <row r="5196" spans="31:31" ht="15.75">
      <c r="AE5196" s="67"/>
    </row>
    <row r="5197" spans="31:31" ht="15.75">
      <c r="AE5197" s="67"/>
    </row>
    <row r="5198" spans="31:31" ht="15.75">
      <c r="AE5198" s="67"/>
    </row>
    <row r="5199" spans="31:31" ht="15.75">
      <c r="AE5199" s="67"/>
    </row>
    <row r="5200" spans="31:31" ht="15.75">
      <c r="AE5200" s="67"/>
    </row>
    <row r="5201" spans="31:31" ht="15.75">
      <c r="AE5201" s="67"/>
    </row>
    <row r="5202" spans="31:31" ht="15.75">
      <c r="AE5202" s="67"/>
    </row>
    <row r="5203" spans="31:31" ht="15.75">
      <c r="AE5203" s="67"/>
    </row>
    <row r="5204" spans="31:31" ht="15.75">
      <c r="AE5204" s="67"/>
    </row>
    <row r="5205" spans="31:31" ht="15.75">
      <c r="AE5205" s="67"/>
    </row>
    <row r="5206" spans="31:31" ht="15.75">
      <c r="AE5206" s="67"/>
    </row>
    <row r="5207" spans="31:31" ht="15.75">
      <c r="AE5207" s="67"/>
    </row>
    <row r="5208" spans="31:31" ht="15.75">
      <c r="AE5208" s="67"/>
    </row>
    <row r="5209" spans="31:31" ht="15.75">
      <c r="AE5209" s="67"/>
    </row>
    <row r="5210" spans="31:31" ht="15.75">
      <c r="AE5210" s="67"/>
    </row>
    <row r="5211" spans="31:31" ht="15.75">
      <c r="AE5211" s="67"/>
    </row>
    <row r="5212" spans="31:31" ht="15.75">
      <c r="AE5212" s="67"/>
    </row>
    <row r="5213" spans="31:31" ht="15.75">
      <c r="AE5213" s="67"/>
    </row>
    <row r="5214" spans="31:31" ht="15.75">
      <c r="AE5214" s="67"/>
    </row>
    <row r="5215" spans="31:31" ht="15.75">
      <c r="AE5215" s="67"/>
    </row>
    <row r="5216" spans="31:31" ht="15.75">
      <c r="AE5216" s="67"/>
    </row>
    <row r="5217" spans="31:31" ht="15.75">
      <c r="AE5217" s="67"/>
    </row>
    <row r="5218" spans="31:31" ht="15.75">
      <c r="AE5218" s="67"/>
    </row>
    <row r="5219" spans="31:31" ht="15.75">
      <c r="AE5219" s="67"/>
    </row>
    <row r="5220" spans="31:31" ht="15.75">
      <c r="AE5220" s="67"/>
    </row>
    <row r="5221" spans="31:31" ht="15.75">
      <c r="AE5221" s="67"/>
    </row>
    <row r="5222" spans="31:31" ht="15.75">
      <c r="AE5222" s="67"/>
    </row>
    <row r="5223" spans="31:31" ht="15.75">
      <c r="AE5223" s="67"/>
    </row>
    <row r="5224" spans="31:31" ht="15.75">
      <c r="AE5224" s="67"/>
    </row>
    <row r="5225" spans="31:31" ht="15.75">
      <c r="AE5225" s="67"/>
    </row>
    <row r="5226" spans="31:31" ht="15.75">
      <c r="AE5226" s="67"/>
    </row>
    <row r="5227" spans="31:31" ht="15.75">
      <c r="AE5227" s="67"/>
    </row>
    <row r="5228" spans="31:31" ht="15.75">
      <c r="AE5228" s="67"/>
    </row>
    <row r="5229" spans="31:31" ht="15.75">
      <c r="AE5229" s="67"/>
    </row>
    <row r="5230" spans="31:31" ht="15.75">
      <c r="AE5230" s="67"/>
    </row>
    <row r="5231" spans="31:31" ht="15.75">
      <c r="AE5231" s="67"/>
    </row>
    <row r="5232" spans="31:31" ht="15.75">
      <c r="AE5232" s="67"/>
    </row>
    <row r="5233" spans="31:31" ht="15.75">
      <c r="AE5233" s="67"/>
    </row>
    <row r="5234" spans="31:31" ht="15.75">
      <c r="AE5234" s="67"/>
    </row>
    <row r="5235" spans="31:31" ht="15.75">
      <c r="AE5235" s="67"/>
    </row>
    <row r="5236" spans="31:31" ht="15.75">
      <c r="AE5236" s="67"/>
    </row>
    <row r="5237" spans="31:31" ht="15.75">
      <c r="AE5237" s="67"/>
    </row>
    <row r="5238" spans="31:31" ht="15.75">
      <c r="AE5238" s="67"/>
    </row>
    <row r="5239" spans="31:31" ht="15.75">
      <c r="AE5239" s="67"/>
    </row>
    <row r="5240" spans="31:31" ht="15.75">
      <c r="AE5240" s="67"/>
    </row>
    <row r="5241" spans="31:31" ht="15.75">
      <c r="AE5241" s="67"/>
    </row>
    <row r="5242" spans="31:31" ht="15.75">
      <c r="AE5242" s="67"/>
    </row>
    <row r="5243" spans="31:31" ht="15.75">
      <c r="AE5243" s="67"/>
    </row>
    <row r="5244" spans="31:31" ht="15.75">
      <c r="AE5244" s="67"/>
    </row>
    <row r="5245" spans="31:31" ht="15.75">
      <c r="AE5245" s="67"/>
    </row>
    <row r="5246" spans="31:31" ht="15.75">
      <c r="AE5246" s="67"/>
    </row>
    <row r="5247" spans="31:31" ht="15.75">
      <c r="AE5247" s="67"/>
    </row>
    <row r="5248" spans="31:31" ht="15.75">
      <c r="AE5248" s="67"/>
    </row>
    <row r="5249" spans="31:31" ht="15.75">
      <c r="AE5249" s="67"/>
    </row>
    <row r="5250" spans="31:31" ht="15.75">
      <c r="AE5250" s="67"/>
    </row>
    <row r="5251" spans="31:31" ht="15.75">
      <c r="AE5251" s="67"/>
    </row>
    <row r="5252" spans="31:31" ht="15.75">
      <c r="AE5252" s="67"/>
    </row>
    <row r="5253" spans="31:31" ht="15.75">
      <c r="AE5253" s="67"/>
    </row>
    <row r="5254" spans="31:31" ht="15.75">
      <c r="AE5254" s="67"/>
    </row>
    <row r="5255" spans="31:31" ht="15.75">
      <c r="AE5255" s="67"/>
    </row>
    <row r="5256" spans="31:31" ht="15.75">
      <c r="AE5256" s="67"/>
    </row>
    <row r="5257" spans="31:31" ht="15.75">
      <c r="AE5257" s="67"/>
    </row>
    <row r="5258" spans="31:31" ht="15.75">
      <c r="AE5258" s="67"/>
    </row>
    <row r="5259" spans="31:31" ht="15.75">
      <c r="AE5259" s="67"/>
    </row>
    <row r="5260" spans="31:31" ht="15.75">
      <c r="AE5260" s="67"/>
    </row>
    <row r="5261" spans="31:31" ht="15.75">
      <c r="AE5261" s="67"/>
    </row>
    <row r="5262" spans="31:31" ht="15.75">
      <c r="AE5262" s="67"/>
    </row>
    <row r="5263" spans="31:31" ht="15.75">
      <c r="AE5263" s="67"/>
    </row>
    <row r="5264" spans="31:31" ht="15.75">
      <c r="AE5264" s="67"/>
    </row>
    <row r="5265" spans="31:31" ht="15.75">
      <c r="AE5265" s="67"/>
    </row>
    <row r="5266" spans="31:31" ht="15.75">
      <c r="AE5266" s="67"/>
    </row>
    <row r="5267" spans="31:31" ht="15.75">
      <c r="AE5267" s="67"/>
    </row>
    <row r="5268" spans="31:31" ht="15.75">
      <c r="AE5268" s="67"/>
    </row>
    <row r="5269" spans="31:31" ht="15.75">
      <c r="AE5269" s="67"/>
    </row>
    <row r="5270" spans="31:31" ht="15.75">
      <c r="AE5270" s="67"/>
    </row>
    <row r="5271" spans="31:31" ht="15.75">
      <c r="AE5271" s="67"/>
    </row>
    <row r="5272" spans="31:31" ht="15.75">
      <c r="AE5272" s="67"/>
    </row>
    <row r="5273" spans="31:31" ht="15.75">
      <c r="AE5273" s="67"/>
    </row>
    <row r="5274" spans="31:31" ht="15.75">
      <c r="AE5274" s="67"/>
    </row>
    <row r="5275" spans="31:31" ht="15.75">
      <c r="AE5275" s="67"/>
    </row>
    <row r="5276" spans="31:31" ht="15.75">
      <c r="AE5276" s="67"/>
    </row>
    <row r="5277" spans="31:31" ht="15.75">
      <c r="AE5277" s="67"/>
    </row>
    <row r="5278" spans="31:31" ht="15.75">
      <c r="AE5278" s="67"/>
    </row>
    <row r="5279" spans="31:31" ht="15.75">
      <c r="AE5279" s="67"/>
    </row>
    <row r="5280" spans="31:31" ht="15.75">
      <c r="AE5280" s="67"/>
    </row>
    <row r="5281" spans="31:31" ht="15.75">
      <c r="AE5281" s="67"/>
    </row>
    <row r="5282" spans="31:31" ht="15.75">
      <c r="AE5282" s="67"/>
    </row>
    <row r="5283" spans="31:31" ht="15.75">
      <c r="AE5283" s="67"/>
    </row>
    <row r="5284" spans="31:31" ht="15.75">
      <c r="AE5284" s="67"/>
    </row>
    <row r="5285" spans="31:31" ht="15.75">
      <c r="AE5285" s="67"/>
    </row>
    <row r="5286" spans="31:31" ht="15.75">
      <c r="AE5286" s="67"/>
    </row>
    <row r="5287" spans="31:31" ht="15.75">
      <c r="AE5287" s="67"/>
    </row>
    <row r="5288" spans="31:31" ht="15.75">
      <c r="AE5288" s="67"/>
    </row>
    <row r="5289" spans="31:31" ht="15.75">
      <c r="AE5289" s="67"/>
    </row>
    <row r="5290" spans="31:31" ht="15.75">
      <c r="AE5290" s="67"/>
    </row>
    <row r="5291" spans="31:31" ht="15.75">
      <c r="AE5291" s="67"/>
    </row>
    <row r="5292" spans="31:31" ht="15.75">
      <c r="AE5292" s="67"/>
    </row>
    <row r="5293" spans="31:31" ht="15.75">
      <c r="AE5293" s="67"/>
    </row>
    <row r="5294" spans="31:31" ht="15.75">
      <c r="AE5294" s="67"/>
    </row>
    <row r="5295" spans="31:31" ht="15.75">
      <c r="AE5295" s="67"/>
    </row>
    <row r="5296" spans="31:31" ht="15.75">
      <c r="AE5296" s="67"/>
    </row>
    <row r="5297" spans="31:31" ht="15.75">
      <c r="AE5297" s="67"/>
    </row>
    <row r="5298" spans="31:31" ht="15.75">
      <c r="AE5298" s="67"/>
    </row>
    <row r="5299" spans="31:31" ht="15.75">
      <c r="AE5299" s="67"/>
    </row>
    <row r="5300" spans="31:31" ht="15.75">
      <c r="AE5300" s="67"/>
    </row>
    <row r="5301" spans="31:31" ht="15.75">
      <c r="AE5301" s="67"/>
    </row>
    <row r="5302" spans="31:31" ht="15.75">
      <c r="AE5302" s="67"/>
    </row>
    <row r="5303" spans="31:31" ht="15.75">
      <c r="AE5303" s="67"/>
    </row>
    <row r="5304" spans="31:31" ht="15.75">
      <c r="AE5304" s="67"/>
    </row>
    <row r="5305" spans="31:31" ht="15.75">
      <c r="AE5305" s="67"/>
    </row>
    <row r="5306" spans="31:31" ht="15.75">
      <c r="AE5306" s="67"/>
    </row>
    <row r="5307" spans="31:31" ht="15.75">
      <c r="AE5307" s="67"/>
    </row>
    <row r="5308" spans="31:31" ht="15.75">
      <c r="AE5308" s="67"/>
    </row>
    <row r="5309" spans="31:31" ht="15.75">
      <c r="AE5309" s="67"/>
    </row>
    <row r="5310" spans="31:31" ht="15.75">
      <c r="AE5310" s="67"/>
    </row>
    <row r="5311" spans="31:31" ht="15.75">
      <c r="AE5311" s="67"/>
    </row>
    <row r="5312" spans="31:31" ht="15.75">
      <c r="AE5312" s="67"/>
    </row>
    <row r="5313" spans="31:31" ht="15.75">
      <c r="AE5313" s="67"/>
    </row>
    <row r="5314" spans="31:31" ht="15.75">
      <c r="AE5314" s="67"/>
    </row>
    <row r="5315" spans="31:31" ht="15.75">
      <c r="AE5315" s="67"/>
    </row>
    <row r="5316" spans="31:31" ht="15.75">
      <c r="AE5316" s="67"/>
    </row>
    <row r="5317" spans="31:31" ht="15.75">
      <c r="AE5317" s="67"/>
    </row>
    <row r="5318" spans="31:31" ht="15.75">
      <c r="AE5318" s="67"/>
    </row>
    <row r="5319" spans="31:31" ht="15.75">
      <c r="AE5319" s="67"/>
    </row>
    <row r="5320" spans="31:31" ht="15.75">
      <c r="AE5320" s="67"/>
    </row>
    <row r="5321" spans="31:31" ht="15.75">
      <c r="AE5321" s="67"/>
    </row>
    <row r="5322" spans="31:31" ht="15.75">
      <c r="AE5322" s="67"/>
    </row>
    <row r="5323" spans="31:31" ht="15.75">
      <c r="AE5323" s="67"/>
    </row>
    <row r="5324" spans="31:31" ht="15.75">
      <c r="AE5324" s="67"/>
    </row>
    <row r="5325" spans="31:31" ht="15.75">
      <c r="AE5325" s="67"/>
    </row>
    <row r="5326" spans="31:31" ht="15.75">
      <c r="AE5326" s="67"/>
    </row>
    <row r="5327" spans="31:31" ht="15.75">
      <c r="AE5327" s="67"/>
    </row>
    <row r="5328" spans="31:31" ht="15.75">
      <c r="AE5328" s="67"/>
    </row>
    <row r="5329" spans="31:31" ht="15.75">
      <c r="AE5329" s="67"/>
    </row>
    <row r="5330" spans="31:31" ht="15.75">
      <c r="AE5330" s="67"/>
    </row>
    <row r="5331" spans="31:31" ht="15.75">
      <c r="AE5331" s="67"/>
    </row>
    <row r="5332" spans="31:31" ht="15.75">
      <c r="AE5332" s="67"/>
    </row>
    <row r="5333" spans="31:31" ht="15.75">
      <c r="AE5333" s="67"/>
    </row>
    <row r="5334" spans="31:31" ht="15.75">
      <c r="AE5334" s="67"/>
    </row>
    <row r="5335" spans="31:31" ht="15.75">
      <c r="AE5335" s="67"/>
    </row>
    <row r="5336" spans="31:31" ht="15.75">
      <c r="AE5336" s="67"/>
    </row>
    <row r="5337" spans="31:31" ht="15.75">
      <c r="AE5337" s="67"/>
    </row>
    <row r="5338" spans="31:31" ht="15.75">
      <c r="AE5338" s="67"/>
    </row>
    <row r="5339" spans="31:31" ht="15.75">
      <c r="AE5339" s="67"/>
    </row>
    <row r="5340" spans="31:31" ht="15.75">
      <c r="AE5340" s="67"/>
    </row>
    <row r="5341" spans="31:31" ht="15.75">
      <c r="AE5341" s="67"/>
    </row>
    <row r="5342" spans="31:31" ht="15.75">
      <c r="AE5342" s="67"/>
    </row>
    <row r="5343" spans="31:31" ht="15.75">
      <c r="AE5343" s="67"/>
    </row>
    <row r="5344" spans="31:31" ht="15.75">
      <c r="AE5344" s="67"/>
    </row>
    <row r="5345" spans="31:31" ht="15.75">
      <c r="AE5345" s="67"/>
    </row>
    <row r="5346" spans="31:31" ht="15.75">
      <c r="AE5346" s="67"/>
    </row>
    <row r="5347" spans="31:31" ht="15.75">
      <c r="AE5347" s="67"/>
    </row>
    <row r="5348" spans="31:31" ht="15.75">
      <c r="AE5348" s="67"/>
    </row>
    <row r="5349" spans="31:31" ht="15.75">
      <c r="AE5349" s="67"/>
    </row>
    <row r="5350" spans="31:31" ht="15.75">
      <c r="AE5350" s="67"/>
    </row>
    <row r="5351" spans="31:31" ht="15.75">
      <c r="AE5351" s="67"/>
    </row>
    <row r="5352" spans="31:31" ht="15.75">
      <c r="AE5352" s="67"/>
    </row>
    <row r="5353" spans="31:31" ht="15.75">
      <c r="AE5353" s="67"/>
    </row>
    <row r="5354" spans="31:31" ht="15.75">
      <c r="AE5354" s="67"/>
    </row>
    <row r="5355" spans="31:31" ht="15.75">
      <c r="AE5355" s="67"/>
    </row>
    <row r="5356" spans="31:31" ht="15.75">
      <c r="AE5356" s="67"/>
    </row>
    <row r="5357" spans="31:31" ht="15.75">
      <c r="AE5357" s="67"/>
    </row>
    <row r="5358" spans="31:31" ht="15.75">
      <c r="AE5358" s="67"/>
    </row>
    <row r="5359" spans="31:31" ht="15.75">
      <c r="AE5359" s="67"/>
    </row>
    <row r="5360" spans="31:31" ht="15.75">
      <c r="AE5360" s="67"/>
    </row>
    <row r="5361" spans="31:31" ht="15.75">
      <c r="AE5361" s="67"/>
    </row>
    <row r="5362" spans="31:31" ht="15.75">
      <c r="AE5362" s="67"/>
    </row>
    <row r="5363" spans="31:31" ht="15.75">
      <c r="AE5363" s="67"/>
    </row>
    <row r="5364" spans="31:31" ht="15.75">
      <c r="AE5364" s="67"/>
    </row>
    <row r="5365" spans="31:31" ht="15.75">
      <c r="AE5365" s="67"/>
    </row>
    <row r="5366" spans="31:31" ht="15.75">
      <c r="AE5366" s="67"/>
    </row>
    <row r="5367" spans="31:31" ht="15.75">
      <c r="AE5367" s="67"/>
    </row>
    <row r="5368" spans="31:31" ht="15.75">
      <c r="AE5368" s="67"/>
    </row>
    <row r="5369" spans="31:31" ht="15.75">
      <c r="AE5369" s="67"/>
    </row>
    <row r="5370" spans="31:31" ht="15.75">
      <c r="AE5370" s="67"/>
    </row>
    <row r="5371" spans="31:31" ht="15.75">
      <c r="AE5371" s="67"/>
    </row>
    <row r="5372" spans="31:31" ht="15.75">
      <c r="AE5372" s="67"/>
    </row>
    <row r="5373" spans="31:31" ht="15.75">
      <c r="AE5373" s="67"/>
    </row>
    <row r="5374" spans="31:31" ht="15.75">
      <c r="AE5374" s="67"/>
    </row>
    <row r="5375" spans="31:31" ht="15.75">
      <c r="AE5375" s="67"/>
    </row>
    <row r="5376" spans="31:31" ht="15.75">
      <c r="AE5376" s="67"/>
    </row>
    <row r="5377" spans="31:31" ht="15.75">
      <c r="AE5377" s="67"/>
    </row>
    <row r="5378" spans="31:31" ht="15.75">
      <c r="AE5378" s="67"/>
    </row>
    <row r="5379" spans="31:31" ht="15.75">
      <c r="AE5379" s="67"/>
    </row>
    <row r="5380" spans="31:31" ht="15.75">
      <c r="AE5380" s="67"/>
    </row>
    <row r="5381" spans="31:31" ht="15.75">
      <c r="AE5381" s="67"/>
    </row>
    <row r="5382" spans="31:31" ht="15.75">
      <c r="AE5382" s="67"/>
    </row>
    <row r="5383" spans="31:31" ht="15.75">
      <c r="AE5383" s="67"/>
    </row>
    <row r="5384" spans="31:31" ht="15.75">
      <c r="AE5384" s="67"/>
    </row>
    <row r="5385" spans="31:31" ht="15.75">
      <c r="AE5385" s="67"/>
    </row>
    <row r="5386" spans="31:31" ht="15.75">
      <c r="AE5386" s="67"/>
    </row>
    <row r="5387" spans="31:31" ht="15.75">
      <c r="AE5387" s="67"/>
    </row>
    <row r="5388" spans="31:31" ht="15.75">
      <c r="AE5388" s="67"/>
    </row>
    <row r="5389" spans="31:31" ht="15.75">
      <c r="AE5389" s="67"/>
    </row>
    <row r="5390" spans="31:31" ht="15.75">
      <c r="AE5390" s="67"/>
    </row>
    <row r="5391" spans="31:31" ht="15.75">
      <c r="AE5391" s="67"/>
    </row>
    <row r="5392" spans="31:31" ht="15.75">
      <c r="AE5392" s="67"/>
    </row>
    <row r="5393" spans="31:31" ht="15.75">
      <c r="AE5393" s="67"/>
    </row>
    <row r="5394" spans="31:31" ht="15.75">
      <c r="AE5394" s="67"/>
    </row>
    <row r="5395" spans="31:31" ht="15.75">
      <c r="AE5395" s="67"/>
    </row>
    <row r="5396" spans="31:31" ht="15.75">
      <c r="AE5396" s="67"/>
    </row>
    <row r="5397" spans="31:31" ht="15.75">
      <c r="AE5397" s="67"/>
    </row>
    <row r="5398" spans="31:31" ht="15.75">
      <c r="AE5398" s="67"/>
    </row>
    <row r="5399" spans="31:31" ht="15.75">
      <c r="AE5399" s="67"/>
    </row>
    <row r="5400" spans="31:31" ht="15.75">
      <c r="AE5400" s="67"/>
    </row>
    <row r="5401" spans="31:31" ht="15.75">
      <c r="AE5401" s="67"/>
    </row>
    <row r="5402" spans="31:31" ht="15.75">
      <c r="AE5402" s="67"/>
    </row>
    <row r="5403" spans="31:31" ht="15.75">
      <c r="AE5403" s="67"/>
    </row>
    <row r="5404" spans="31:31" ht="15.75">
      <c r="AE5404" s="67"/>
    </row>
    <row r="5405" spans="31:31" ht="15.75">
      <c r="AE5405" s="67"/>
    </row>
    <row r="5406" spans="31:31" ht="15.75">
      <c r="AE5406" s="67"/>
    </row>
    <row r="5407" spans="31:31" ht="15.75">
      <c r="AE5407" s="67"/>
    </row>
    <row r="5408" spans="31:31" ht="15.75">
      <c r="AE5408" s="67"/>
    </row>
    <row r="5409" spans="31:31" ht="15.75">
      <c r="AE5409" s="67"/>
    </row>
    <row r="5410" spans="31:31" ht="15.75">
      <c r="AE5410" s="67"/>
    </row>
    <row r="5411" spans="31:31" ht="15.75">
      <c r="AE5411" s="67"/>
    </row>
    <row r="5412" spans="31:31" ht="15.75">
      <c r="AE5412" s="67"/>
    </row>
    <row r="5413" spans="31:31" ht="15.75">
      <c r="AE5413" s="67"/>
    </row>
    <row r="5414" spans="31:31" ht="15.75">
      <c r="AE5414" s="67"/>
    </row>
    <row r="5415" spans="31:31" ht="15.75">
      <c r="AE5415" s="67"/>
    </row>
    <row r="5416" spans="31:31" ht="15.75">
      <c r="AE5416" s="67"/>
    </row>
    <row r="5417" spans="31:31" ht="15.75">
      <c r="AE5417" s="67"/>
    </row>
    <row r="5418" spans="31:31" ht="15.75">
      <c r="AE5418" s="67"/>
    </row>
    <row r="5419" spans="31:31" ht="15.75">
      <c r="AE5419" s="67"/>
    </row>
    <row r="5420" spans="31:31" ht="15.75">
      <c r="AE5420" s="67"/>
    </row>
    <row r="5421" spans="31:31" ht="15.75">
      <c r="AE5421" s="67"/>
    </row>
    <row r="5422" spans="31:31" ht="15.75">
      <c r="AE5422" s="67"/>
    </row>
    <row r="5423" spans="31:31" ht="15.75">
      <c r="AE5423" s="67"/>
    </row>
    <row r="5424" spans="31:31" ht="15.75">
      <c r="AE5424" s="67"/>
    </row>
    <row r="5425" spans="31:31" ht="15.75">
      <c r="AE5425" s="67"/>
    </row>
    <row r="5426" spans="31:31" ht="15.75">
      <c r="AE5426" s="67"/>
    </row>
    <row r="5427" spans="31:31" ht="15.75">
      <c r="AE5427" s="67"/>
    </row>
    <row r="5428" spans="31:31" ht="15.75">
      <c r="AE5428" s="67"/>
    </row>
    <row r="5429" spans="31:31" ht="15.75">
      <c r="AE5429" s="67"/>
    </row>
    <row r="5430" spans="31:31" ht="15.75">
      <c r="AE5430" s="67"/>
    </row>
    <row r="5431" spans="31:31" ht="15.75">
      <c r="AE5431" s="67"/>
    </row>
    <row r="5432" spans="31:31" ht="15.75">
      <c r="AE5432" s="67"/>
    </row>
    <row r="5433" spans="31:31" ht="15.75">
      <c r="AE5433" s="67"/>
    </row>
    <row r="5434" spans="31:31" ht="15.75">
      <c r="AE5434" s="67"/>
    </row>
    <row r="5435" spans="31:31" ht="15.75">
      <c r="AE5435" s="67"/>
    </row>
    <row r="5436" spans="31:31" ht="15.75">
      <c r="AE5436" s="67"/>
    </row>
    <row r="5437" spans="31:31" ht="15.75">
      <c r="AE5437" s="67"/>
    </row>
    <row r="5438" spans="31:31" ht="15.75">
      <c r="AE5438" s="67"/>
    </row>
    <row r="5439" spans="31:31" ht="15.75">
      <c r="AE5439" s="67"/>
    </row>
    <row r="5440" spans="31:31" ht="15.75">
      <c r="AE5440" s="67"/>
    </row>
    <row r="5441" spans="31:31" ht="15.75">
      <c r="AE5441" s="67"/>
    </row>
    <row r="5442" spans="31:31" ht="15.75">
      <c r="AE5442" s="67"/>
    </row>
    <row r="5443" spans="31:31" ht="15.75">
      <c r="AE5443" s="67"/>
    </row>
    <row r="5444" spans="31:31" ht="15.75">
      <c r="AE5444" s="67"/>
    </row>
    <row r="5445" spans="31:31" ht="15.75">
      <c r="AE5445" s="67"/>
    </row>
    <row r="5446" spans="31:31" ht="15.75">
      <c r="AE5446" s="67"/>
    </row>
    <row r="5447" spans="31:31" ht="15.75">
      <c r="AE5447" s="67"/>
    </row>
    <row r="5448" spans="31:31" ht="15.75">
      <c r="AE5448" s="67"/>
    </row>
    <row r="5449" spans="31:31" ht="15.75">
      <c r="AE5449" s="67"/>
    </row>
    <row r="5450" spans="31:31" ht="15.75">
      <c r="AE5450" s="67"/>
    </row>
    <row r="5451" spans="31:31" ht="15.75">
      <c r="AE5451" s="67"/>
    </row>
    <row r="5452" spans="31:31" ht="15.75">
      <c r="AE5452" s="67"/>
    </row>
    <row r="5453" spans="31:31" ht="15.75">
      <c r="AE5453" s="67"/>
    </row>
    <row r="5454" spans="31:31" ht="15.75">
      <c r="AE5454" s="67"/>
    </row>
    <row r="5455" spans="31:31" ht="15.75">
      <c r="AE5455" s="67"/>
    </row>
    <row r="5456" spans="31:31" ht="15.75">
      <c r="AE5456" s="67"/>
    </row>
    <row r="5457" spans="31:31" ht="15.75">
      <c r="AE5457" s="67"/>
    </row>
    <row r="5458" spans="31:31" ht="15.75">
      <c r="AE5458" s="67"/>
    </row>
    <row r="5459" spans="31:31" ht="15.75">
      <c r="AE5459" s="67"/>
    </row>
    <row r="5460" spans="31:31" ht="15.75">
      <c r="AE5460" s="67"/>
    </row>
    <row r="5461" spans="31:31" ht="15.75">
      <c r="AE5461" s="67"/>
    </row>
    <row r="5462" spans="31:31" ht="15.75">
      <c r="AE5462" s="67"/>
    </row>
    <row r="5463" spans="31:31" ht="15.75">
      <c r="AE5463" s="67"/>
    </row>
    <row r="5464" spans="31:31" ht="15.75">
      <c r="AE5464" s="67"/>
    </row>
    <row r="5465" spans="31:31" ht="15.75">
      <c r="AE5465" s="67"/>
    </row>
    <row r="5466" spans="31:31" ht="15.75">
      <c r="AE5466" s="67"/>
    </row>
    <row r="5467" spans="31:31" ht="15.75">
      <c r="AE5467" s="67"/>
    </row>
    <row r="5468" spans="31:31" ht="15.75">
      <c r="AE5468" s="67"/>
    </row>
    <row r="5469" spans="31:31" ht="15.75">
      <c r="AE5469" s="67"/>
    </row>
    <row r="5470" spans="31:31" ht="15.75">
      <c r="AE5470" s="67"/>
    </row>
    <row r="5471" spans="31:31" ht="15.75">
      <c r="AE5471" s="67"/>
    </row>
    <row r="5472" spans="31:31" ht="15.75">
      <c r="AE5472" s="67"/>
    </row>
    <row r="5473" spans="31:31" ht="15.75">
      <c r="AE5473" s="67"/>
    </row>
    <row r="5474" spans="31:31" ht="15.75">
      <c r="AE5474" s="67"/>
    </row>
    <row r="5475" spans="31:31" ht="15.75">
      <c r="AE5475" s="67"/>
    </row>
    <row r="5476" spans="31:31" ht="15.75">
      <c r="AE5476" s="67"/>
    </row>
    <row r="5477" spans="31:31" ht="15.75">
      <c r="AE5477" s="67"/>
    </row>
    <row r="5478" spans="31:31" ht="15.75">
      <c r="AE5478" s="67"/>
    </row>
    <row r="5479" spans="31:31" ht="15.75">
      <c r="AE5479" s="67"/>
    </row>
    <row r="5480" spans="31:31" ht="15.75">
      <c r="AE5480" s="67"/>
    </row>
    <row r="5481" spans="31:31" ht="15.75">
      <c r="AE5481" s="67"/>
    </row>
    <row r="5482" spans="31:31" ht="15.75">
      <c r="AE5482" s="67"/>
    </row>
    <row r="5483" spans="31:31" ht="15.75">
      <c r="AE5483" s="67"/>
    </row>
    <row r="5484" spans="31:31" ht="15.75">
      <c r="AE5484" s="67"/>
    </row>
    <row r="5485" spans="31:31" ht="15.75">
      <c r="AE5485" s="67"/>
    </row>
    <row r="5486" spans="31:31" ht="15.75">
      <c r="AE5486" s="67"/>
    </row>
    <row r="5487" spans="31:31" ht="15.75">
      <c r="AE5487" s="67"/>
    </row>
    <row r="5488" spans="31:31" ht="15.75">
      <c r="AE5488" s="67"/>
    </row>
    <row r="5489" spans="31:31" ht="15.75">
      <c r="AE5489" s="67"/>
    </row>
    <row r="5490" spans="31:31" ht="15.75">
      <c r="AE5490" s="67"/>
    </row>
    <row r="5491" spans="31:31" ht="15.75">
      <c r="AE5491" s="67"/>
    </row>
    <row r="5492" spans="31:31" ht="15.75">
      <c r="AE5492" s="67"/>
    </row>
    <row r="5493" spans="31:31" ht="15.75">
      <c r="AE5493" s="67"/>
    </row>
    <row r="5494" spans="31:31" ht="15.75">
      <c r="AE5494" s="67"/>
    </row>
    <row r="5495" spans="31:31" ht="15.75">
      <c r="AE5495" s="67"/>
    </row>
    <row r="5496" spans="31:31" ht="15.75">
      <c r="AE5496" s="67"/>
    </row>
    <row r="5497" spans="31:31" ht="15.75">
      <c r="AE5497" s="67"/>
    </row>
    <row r="5498" spans="31:31" ht="15.75">
      <c r="AE5498" s="67"/>
    </row>
    <row r="5499" spans="31:31" ht="15.75">
      <c r="AE5499" s="67"/>
    </row>
    <row r="5500" spans="31:31" ht="15.75">
      <c r="AE5500" s="67"/>
    </row>
    <row r="5501" spans="31:31" ht="15.75">
      <c r="AE5501" s="67"/>
    </row>
    <row r="5502" spans="31:31" ht="15.75">
      <c r="AE5502" s="67"/>
    </row>
    <row r="5503" spans="31:31" ht="15.75">
      <c r="AE5503" s="67"/>
    </row>
    <row r="5504" spans="31:31" ht="15.75">
      <c r="AE5504" s="67"/>
    </row>
    <row r="5505" spans="31:31" ht="15.75">
      <c r="AE5505" s="67"/>
    </row>
    <row r="5506" spans="31:31" ht="15.75">
      <c r="AE5506" s="67"/>
    </row>
    <row r="5507" spans="31:31" ht="15.75">
      <c r="AE5507" s="67"/>
    </row>
    <row r="5508" spans="31:31" ht="15.75">
      <c r="AE5508" s="67"/>
    </row>
    <row r="5509" spans="31:31" ht="15.75">
      <c r="AE5509" s="67"/>
    </row>
    <row r="5510" spans="31:31" ht="15.75">
      <c r="AE5510" s="67"/>
    </row>
    <row r="5511" spans="31:31" ht="15.75">
      <c r="AE5511" s="67"/>
    </row>
    <row r="5512" spans="31:31" ht="15.75">
      <c r="AE5512" s="67"/>
    </row>
    <row r="5513" spans="31:31" ht="15.75">
      <c r="AE5513" s="67"/>
    </row>
    <row r="5514" spans="31:31" ht="15.75">
      <c r="AE5514" s="67"/>
    </row>
    <row r="5515" spans="31:31" ht="15.75">
      <c r="AE5515" s="67"/>
    </row>
    <row r="5516" spans="31:31" ht="15.75">
      <c r="AE5516" s="67"/>
    </row>
    <row r="5517" spans="31:31" ht="15.75">
      <c r="AE5517" s="67"/>
    </row>
    <row r="5518" spans="31:31" ht="15.75">
      <c r="AE5518" s="67"/>
    </row>
    <row r="5519" spans="31:31" ht="15.75">
      <c r="AE5519" s="67"/>
    </row>
    <row r="5520" spans="31:31" ht="15.75">
      <c r="AE5520" s="67"/>
    </row>
    <row r="5521" spans="31:31" ht="15.75">
      <c r="AE5521" s="67"/>
    </row>
    <row r="5522" spans="31:31" ht="15.75">
      <c r="AE5522" s="67"/>
    </row>
    <row r="5523" spans="31:31" ht="15.75">
      <c r="AE5523" s="67"/>
    </row>
    <row r="5524" spans="31:31" ht="15.75">
      <c r="AE5524" s="67"/>
    </row>
    <row r="5525" spans="31:31" ht="15.75">
      <c r="AE5525" s="67"/>
    </row>
    <row r="5526" spans="31:31" ht="15.75">
      <c r="AE5526" s="67"/>
    </row>
    <row r="5527" spans="31:31" ht="15.75">
      <c r="AE5527" s="67"/>
    </row>
    <row r="5528" spans="31:31" ht="15.75">
      <c r="AE5528" s="67"/>
    </row>
    <row r="5529" spans="31:31" ht="15.75">
      <c r="AE5529" s="67"/>
    </row>
    <row r="5530" spans="31:31" ht="15.75">
      <c r="AE5530" s="67"/>
    </row>
    <row r="5531" spans="31:31" ht="15.75">
      <c r="AE5531" s="67"/>
    </row>
    <row r="5532" spans="31:31" ht="15.75">
      <c r="AE5532" s="67"/>
    </row>
    <row r="5533" spans="31:31" ht="15.75">
      <c r="AE5533" s="67"/>
    </row>
    <row r="5534" spans="31:31" ht="15.75">
      <c r="AE5534" s="67"/>
    </row>
    <row r="5535" spans="31:31" ht="15.75">
      <c r="AE5535" s="67"/>
    </row>
    <row r="5536" spans="31:31" ht="15.75">
      <c r="AE5536" s="67"/>
    </row>
    <row r="5537" spans="31:31" ht="15.75">
      <c r="AE5537" s="67"/>
    </row>
    <row r="5538" spans="31:31" ht="15.75">
      <c r="AE5538" s="67"/>
    </row>
    <row r="5539" spans="31:31" ht="15.75">
      <c r="AE5539" s="67"/>
    </row>
    <row r="5540" spans="31:31" ht="15.75">
      <c r="AE5540" s="67"/>
    </row>
    <row r="5541" spans="31:31" ht="15.75">
      <c r="AE5541" s="67"/>
    </row>
    <row r="5542" spans="31:31" ht="15.75">
      <c r="AE5542" s="67"/>
    </row>
    <row r="5543" spans="31:31" ht="15.75">
      <c r="AE5543" s="67"/>
    </row>
    <row r="5544" spans="31:31" ht="15.75">
      <c r="AE5544" s="67"/>
    </row>
    <row r="5545" spans="31:31" ht="15.75">
      <c r="AE5545" s="67"/>
    </row>
    <row r="5546" spans="31:31" ht="15.75">
      <c r="AE5546" s="67"/>
    </row>
    <row r="5547" spans="31:31" ht="15.75">
      <c r="AE5547" s="67"/>
    </row>
    <row r="5548" spans="31:31" ht="15.75">
      <c r="AE5548" s="67"/>
    </row>
    <row r="5549" spans="31:31" ht="15.75">
      <c r="AE5549" s="67"/>
    </row>
    <row r="5550" spans="31:31" ht="15.75">
      <c r="AE5550" s="67"/>
    </row>
    <row r="5551" spans="31:31" ht="15.75">
      <c r="AE5551" s="67"/>
    </row>
    <row r="5552" spans="31:31" ht="15.75">
      <c r="AE5552" s="67"/>
    </row>
    <row r="5553" spans="31:31" ht="15.75">
      <c r="AE5553" s="67"/>
    </row>
    <row r="5554" spans="31:31" ht="15.75">
      <c r="AE5554" s="67"/>
    </row>
    <row r="5555" spans="31:31" ht="15.75">
      <c r="AE5555" s="67"/>
    </row>
    <row r="5556" spans="31:31" ht="15.75">
      <c r="AE5556" s="67"/>
    </row>
    <row r="5557" spans="31:31" ht="15.75">
      <c r="AE5557" s="67"/>
    </row>
    <row r="5558" spans="31:31" ht="15.75">
      <c r="AE5558" s="67"/>
    </row>
    <row r="5559" spans="31:31" ht="15.75">
      <c r="AE5559" s="67"/>
    </row>
    <row r="5560" spans="31:31" ht="15.75">
      <c r="AE5560" s="67"/>
    </row>
    <row r="5561" spans="31:31" ht="15.75">
      <c r="AE5561" s="67"/>
    </row>
    <row r="5562" spans="31:31" ht="15.75">
      <c r="AE5562" s="67"/>
    </row>
    <row r="5563" spans="31:31" ht="15.75">
      <c r="AE5563" s="67"/>
    </row>
    <row r="5564" spans="31:31" ht="15.75">
      <c r="AE5564" s="67"/>
    </row>
    <row r="5565" spans="31:31" ht="15.75">
      <c r="AE5565" s="67"/>
    </row>
    <row r="5566" spans="31:31" ht="15.75">
      <c r="AE5566" s="67"/>
    </row>
    <row r="5567" spans="31:31" ht="15.75">
      <c r="AE5567" s="67"/>
    </row>
    <row r="5568" spans="31:31" ht="15.75">
      <c r="AE5568" s="67"/>
    </row>
    <row r="5569" spans="31:31" ht="15.75">
      <c r="AE5569" s="67"/>
    </row>
    <row r="5570" spans="31:31" ht="15.75">
      <c r="AE5570" s="67"/>
    </row>
    <row r="5571" spans="31:31" ht="15.75">
      <c r="AE5571" s="67"/>
    </row>
    <row r="5572" spans="31:31" ht="15.75">
      <c r="AE5572" s="67"/>
    </row>
    <row r="5573" spans="31:31" ht="15.75">
      <c r="AE5573" s="67"/>
    </row>
    <row r="5574" spans="31:31" ht="15.75">
      <c r="AE5574" s="67"/>
    </row>
    <row r="5575" spans="31:31" ht="15.75">
      <c r="AE5575" s="67"/>
    </row>
    <row r="5576" spans="31:31" ht="15.75">
      <c r="AE5576" s="67"/>
    </row>
    <row r="5577" spans="31:31" ht="15.75">
      <c r="AE5577" s="67"/>
    </row>
    <row r="5578" spans="31:31" ht="15.75">
      <c r="AE5578" s="67"/>
    </row>
    <row r="5579" spans="31:31" ht="15.75">
      <c r="AE5579" s="67"/>
    </row>
    <row r="5580" spans="31:31" ht="15.75">
      <c r="AE5580" s="67"/>
    </row>
    <row r="5581" spans="31:31" ht="15.75">
      <c r="AE5581" s="67"/>
    </row>
    <row r="5582" spans="31:31" ht="15.75">
      <c r="AE5582" s="67"/>
    </row>
    <row r="5583" spans="31:31" ht="15.75">
      <c r="AE5583" s="67"/>
    </row>
    <row r="5584" spans="31:31" ht="15.75">
      <c r="AE5584" s="67"/>
    </row>
    <row r="5585" spans="31:31" ht="15.75">
      <c r="AE5585" s="67"/>
    </row>
    <row r="5586" spans="31:31" ht="15.75">
      <c r="AE5586" s="67"/>
    </row>
    <row r="5587" spans="31:31" ht="15.75">
      <c r="AE5587" s="67"/>
    </row>
    <row r="5588" spans="31:31" ht="15.75">
      <c r="AE5588" s="67"/>
    </row>
    <row r="5589" spans="31:31" ht="15.75">
      <c r="AE5589" s="67"/>
    </row>
    <row r="5590" spans="31:31" ht="15.75">
      <c r="AE5590" s="67"/>
    </row>
    <row r="5591" spans="31:31" ht="15.75">
      <c r="AE5591" s="67"/>
    </row>
    <row r="5592" spans="31:31" ht="15.75">
      <c r="AE5592" s="67"/>
    </row>
    <row r="5593" spans="31:31" ht="15.75">
      <c r="AE5593" s="67"/>
    </row>
    <row r="5594" spans="31:31" ht="15.75">
      <c r="AE5594" s="67"/>
    </row>
    <row r="5595" spans="31:31" ht="15.75">
      <c r="AE5595" s="67"/>
    </row>
    <row r="5596" spans="31:31" ht="15.75">
      <c r="AE5596" s="67"/>
    </row>
    <row r="5597" spans="31:31" ht="15.75">
      <c r="AE5597" s="67"/>
    </row>
    <row r="5598" spans="31:31" ht="15.75">
      <c r="AE5598" s="67"/>
    </row>
    <row r="5599" spans="31:31" ht="15.75">
      <c r="AE5599" s="67"/>
    </row>
    <row r="5600" spans="31:31" ht="15.75">
      <c r="AE5600" s="67"/>
    </row>
    <row r="5601" spans="31:31" ht="15.75">
      <c r="AE5601" s="67"/>
    </row>
    <row r="5602" spans="31:31" ht="15.75">
      <c r="AE5602" s="67"/>
    </row>
    <row r="5603" spans="31:31" ht="15.75">
      <c r="AE5603" s="67"/>
    </row>
    <row r="5604" spans="31:31" ht="15.75">
      <c r="AE5604" s="67"/>
    </row>
    <row r="5605" spans="31:31" ht="15.75">
      <c r="AE5605" s="67"/>
    </row>
    <row r="5606" spans="31:31" ht="15.75">
      <c r="AE5606" s="67"/>
    </row>
    <row r="5607" spans="31:31" ht="15.75">
      <c r="AE5607" s="67"/>
    </row>
    <row r="5608" spans="31:31" ht="15.75">
      <c r="AE5608" s="67"/>
    </row>
    <row r="5609" spans="31:31" ht="15.75">
      <c r="AE5609" s="67"/>
    </row>
    <row r="5610" spans="31:31" ht="15.75">
      <c r="AE5610" s="67"/>
    </row>
    <row r="5611" spans="31:31" ht="15.75">
      <c r="AE5611" s="67"/>
    </row>
    <row r="5612" spans="31:31" ht="15.75">
      <c r="AE5612" s="67"/>
    </row>
    <row r="5613" spans="31:31" ht="15.75">
      <c r="AE5613" s="67"/>
    </row>
    <row r="5614" spans="31:31" ht="15.75">
      <c r="AE5614" s="67"/>
    </row>
    <row r="5615" spans="31:31" ht="15.75">
      <c r="AE5615" s="67"/>
    </row>
    <row r="5616" spans="31:31" ht="15.75">
      <c r="AE5616" s="67"/>
    </row>
    <row r="5617" spans="31:31" ht="15.75">
      <c r="AE5617" s="67"/>
    </row>
    <row r="5618" spans="31:31" ht="15.75">
      <c r="AE5618" s="67"/>
    </row>
    <row r="5619" spans="31:31" ht="15.75">
      <c r="AE5619" s="67"/>
    </row>
    <row r="5620" spans="31:31" ht="15.75">
      <c r="AE5620" s="67"/>
    </row>
    <row r="5621" spans="31:31" ht="15.75">
      <c r="AE5621" s="67"/>
    </row>
    <row r="5622" spans="31:31" ht="15.75">
      <c r="AE5622" s="67"/>
    </row>
    <row r="5623" spans="31:31" ht="15.75">
      <c r="AE5623" s="67"/>
    </row>
    <row r="5624" spans="31:31" ht="15.75">
      <c r="AE5624" s="67"/>
    </row>
    <row r="5625" spans="31:31" ht="15.75">
      <c r="AE5625" s="67"/>
    </row>
    <row r="5626" spans="31:31" ht="15.75">
      <c r="AE5626" s="67"/>
    </row>
    <row r="5627" spans="31:31" ht="15.75">
      <c r="AE5627" s="67"/>
    </row>
    <row r="5628" spans="31:31" ht="15.75">
      <c r="AE5628" s="67"/>
    </row>
    <row r="5629" spans="31:31" ht="15.75">
      <c r="AE5629" s="67"/>
    </row>
    <row r="5630" spans="31:31" ht="15.75">
      <c r="AE5630" s="67"/>
    </row>
    <row r="5631" spans="31:31" ht="15.75">
      <c r="AE5631" s="67"/>
    </row>
    <row r="5632" spans="31:31" ht="15.75">
      <c r="AE5632" s="67"/>
    </row>
    <row r="5633" spans="31:31" ht="15.75">
      <c r="AE5633" s="67"/>
    </row>
    <row r="5634" spans="31:31" ht="15.75">
      <c r="AE5634" s="67"/>
    </row>
    <row r="5635" spans="31:31" ht="15.75">
      <c r="AE5635" s="67"/>
    </row>
    <row r="5636" spans="31:31" ht="15.75">
      <c r="AE5636" s="67"/>
    </row>
    <row r="5637" spans="31:31" ht="15.75">
      <c r="AE5637" s="67"/>
    </row>
    <row r="5638" spans="31:31" ht="15.75">
      <c r="AE5638" s="67"/>
    </row>
    <row r="5639" spans="31:31" ht="15.75">
      <c r="AE5639" s="67"/>
    </row>
    <row r="5640" spans="31:31" ht="15.75">
      <c r="AE5640" s="67"/>
    </row>
    <row r="5641" spans="31:31" ht="15.75">
      <c r="AE5641" s="67"/>
    </row>
    <row r="5642" spans="31:31" ht="15.75">
      <c r="AE5642" s="67"/>
    </row>
    <row r="5643" spans="31:31" ht="15.75">
      <c r="AE5643" s="67"/>
    </row>
    <row r="5644" spans="31:31" ht="15.75">
      <c r="AE5644" s="67"/>
    </row>
    <row r="5645" spans="31:31" ht="15.75">
      <c r="AE5645" s="67"/>
    </row>
    <row r="5646" spans="31:31" ht="15.75">
      <c r="AE5646" s="67"/>
    </row>
    <row r="5647" spans="31:31" ht="15.75">
      <c r="AE5647" s="67"/>
    </row>
    <row r="5648" spans="31:31" ht="15.75">
      <c r="AE5648" s="67"/>
    </row>
    <row r="5649" spans="31:31" ht="15.75">
      <c r="AE5649" s="67"/>
    </row>
    <row r="5650" spans="31:31" ht="15.75">
      <c r="AE5650" s="67"/>
    </row>
    <row r="5651" spans="31:31" ht="15.75">
      <c r="AE5651" s="67"/>
    </row>
    <row r="5652" spans="31:31" ht="15.75">
      <c r="AE5652" s="67"/>
    </row>
    <row r="5653" spans="31:31" ht="15.75">
      <c r="AE5653" s="67"/>
    </row>
    <row r="5654" spans="31:31" ht="15.75">
      <c r="AE5654" s="67"/>
    </row>
    <row r="5655" spans="31:31" ht="15.75">
      <c r="AE5655" s="67"/>
    </row>
    <row r="5656" spans="31:31" ht="15.75">
      <c r="AE5656" s="67"/>
    </row>
    <row r="5657" spans="31:31" ht="15.75">
      <c r="AE5657" s="67"/>
    </row>
    <row r="5658" spans="31:31" ht="15.75">
      <c r="AE5658" s="67"/>
    </row>
    <row r="5659" spans="31:31" ht="15.75">
      <c r="AE5659" s="67"/>
    </row>
    <row r="5660" spans="31:31" ht="15.75">
      <c r="AE5660" s="67"/>
    </row>
    <row r="5661" spans="31:31" ht="15.75">
      <c r="AE5661" s="67"/>
    </row>
    <row r="5662" spans="31:31" ht="15.75">
      <c r="AE5662" s="67"/>
    </row>
    <row r="5663" spans="31:31" ht="15.75">
      <c r="AE5663" s="67"/>
    </row>
    <row r="5664" spans="31:31" ht="15.75">
      <c r="AE5664" s="67"/>
    </row>
    <row r="5665" spans="31:31" ht="15.75">
      <c r="AE5665" s="67"/>
    </row>
    <row r="5666" spans="31:31" ht="15.75">
      <c r="AE5666" s="67"/>
    </row>
    <row r="5667" spans="31:31" ht="15.75">
      <c r="AE5667" s="67"/>
    </row>
    <row r="5668" spans="31:31" ht="15.75">
      <c r="AE5668" s="67"/>
    </row>
    <row r="5669" spans="31:31" ht="15.75">
      <c r="AE5669" s="67"/>
    </row>
    <row r="5670" spans="31:31" ht="15.75">
      <c r="AE5670" s="67"/>
    </row>
    <row r="5671" spans="31:31" ht="15.75">
      <c r="AE5671" s="67"/>
    </row>
    <row r="5672" spans="31:31" ht="15.75">
      <c r="AE5672" s="67"/>
    </row>
    <row r="5673" spans="31:31" ht="15.75">
      <c r="AE5673" s="67"/>
    </row>
    <row r="5674" spans="31:31" ht="15.75">
      <c r="AE5674" s="67"/>
    </row>
    <row r="5675" spans="31:31" ht="15.75">
      <c r="AE5675" s="67"/>
    </row>
    <row r="5676" spans="31:31" ht="15.75">
      <c r="AE5676" s="67"/>
    </row>
    <row r="5677" spans="31:31" ht="15.75">
      <c r="AE5677" s="67"/>
    </row>
    <row r="5678" spans="31:31" ht="15.75">
      <c r="AE5678" s="67"/>
    </row>
    <row r="5679" spans="31:31" ht="15.75">
      <c r="AE5679" s="67"/>
    </row>
    <row r="5680" spans="31:31" ht="15.75">
      <c r="AE5680" s="67"/>
    </row>
    <row r="5681" spans="31:31" ht="15.75">
      <c r="AE5681" s="67"/>
    </row>
    <row r="5682" spans="31:31" ht="15.75">
      <c r="AE5682" s="67"/>
    </row>
    <row r="5683" spans="31:31" ht="15.75">
      <c r="AE5683" s="67"/>
    </row>
    <row r="5684" spans="31:31" ht="15.75">
      <c r="AE5684" s="67"/>
    </row>
    <row r="5685" spans="31:31" ht="15.75">
      <c r="AE5685" s="67"/>
    </row>
    <row r="5686" spans="31:31" ht="15.75">
      <c r="AE5686" s="67"/>
    </row>
    <row r="5687" spans="31:31" ht="15.75">
      <c r="AE5687" s="67"/>
    </row>
    <row r="5688" spans="31:31" ht="15.75">
      <c r="AE5688" s="67"/>
    </row>
    <row r="5689" spans="31:31" ht="15.75">
      <c r="AE5689" s="67"/>
    </row>
    <row r="5690" spans="31:31" ht="15.75">
      <c r="AE5690" s="67"/>
    </row>
    <row r="5691" spans="31:31" ht="15.75">
      <c r="AE5691" s="67"/>
    </row>
    <row r="5692" spans="31:31" ht="15.75">
      <c r="AE5692" s="67"/>
    </row>
    <row r="5693" spans="31:31" ht="15.75">
      <c r="AE5693" s="67"/>
    </row>
    <row r="5694" spans="31:31" ht="15.75">
      <c r="AE5694" s="67"/>
    </row>
    <row r="5695" spans="31:31" ht="15.75">
      <c r="AE5695" s="67"/>
    </row>
    <row r="5696" spans="31:31" ht="15.75">
      <c r="AE5696" s="67"/>
    </row>
    <row r="5697" spans="31:31" ht="15.75">
      <c r="AE5697" s="67"/>
    </row>
    <row r="5698" spans="31:31" ht="15.75">
      <c r="AE5698" s="67"/>
    </row>
    <row r="5699" spans="31:31" ht="15.75">
      <c r="AE5699" s="67"/>
    </row>
    <row r="5700" spans="31:31" ht="15.75">
      <c r="AE5700" s="67"/>
    </row>
    <row r="5701" spans="31:31" ht="15.75">
      <c r="AE5701" s="67"/>
    </row>
    <row r="5702" spans="31:31" ht="15.75">
      <c r="AE5702" s="67"/>
    </row>
    <row r="5703" spans="31:31" ht="15.75">
      <c r="AE5703" s="67"/>
    </row>
    <row r="5704" spans="31:31" ht="15.75">
      <c r="AE5704" s="67"/>
    </row>
    <row r="5705" spans="31:31" ht="15.75">
      <c r="AE5705" s="67"/>
    </row>
    <row r="5706" spans="31:31" ht="15.75">
      <c r="AE5706" s="67"/>
    </row>
    <row r="5707" spans="31:31" ht="15.75">
      <c r="AE5707" s="67"/>
    </row>
    <row r="5708" spans="31:31" ht="15.75">
      <c r="AE5708" s="67"/>
    </row>
    <row r="5709" spans="31:31" ht="15.75">
      <c r="AE5709" s="67"/>
    </row>
    <row r="5710" spans="31:31" ht="15.75">
      <c r="AE5710" s="67"/>
    </row>
    <row r="5711" spans="31:31" ht="15.75">
      <c r="AE5711" s="67"/>
    </row>
    <row r="5712" spans="31:31" ht="15.75">
      <c r="AE5712" s="67"/>
    </row>
    <row r="5713" spans="31:31" ht="15.75">
      <c r="AE5713" s="67"/>
    </row>
    <row r="5714" spans="31:31" ht="15.75">
      <c r="AE5714" s="67"/>
    </row>
    <row r="5715" spans="31:31" ht="15.75">
      <c r="AE5715" s="67"/>
    </row>
    <row r="5716" spans="31:31" ht="15.75">
      <c r="AE5716" s="67"/>
    </row>
    <row r="5717" spans="31:31" ht="15.75">
      <c r="AE5717" s="67"/>
    </row>
    <row r="5718" spans="31:31" ht="15.75">
      <c r="AE5718" s="67"/>
    </row>
    <row r="5719" spans="31:31" ht="15.75">
      <c r="AE5719" s="67"/>
    </row>
    <row r="5720" spans="31:31" ht="15.75">
      <c r="AE5720" s="67"/>
    </row>
    <row r="5721" spans="31:31" ht="15.75">
      <c r="AE5721" s="67"/>
    </row>
    <row r="5722" spans="31:31" ht="15.75">
      <c r="AE5722" s="67"/>
    </row>
    <row r="5723" spans="31:31" ht="15.75">
      <c r="AE5723" s="67"/>
    </row>
    <row r="5724" spans="31:31" ht="15.75">
      <c r="AE5724" s="67"/>
    </row>
    <row r="5725" spans="31:31" ht="15.75">
      <c r="AE5725" s="67"/>
    </row>
    <row r="5726" spans="31:31" ht="15.75">
      <c r="AE5726" s="67"/>
    </row>
    <row r="5727" spans="31:31" ht="15.75">
      <c r="AE5727" s="67"/>
    </row>
    <row r="5728" spans="31:31" ht="15.75">
      <c r="AE5728" s="67"/>
    </row>
    <row r="5729" spans="31:31" ht="15.75">
      <c r="AE5729" s="67"/>
    </row>
    <row r="5730" spans="31:31" ht="15.75">
      <c r="AE5730" s="67"/>
    </row>
    <row r="5731" spans="31:31" ht="15.75">
      <c r="AE5731" s="67"/>
    </row>
    <row r="5732" spans="31:31" ht="15.75">
      <c r="AE5732" s="67"/>
    </row>
    <row r="5733" spans="31:31" ht="15.75">
      <c r="AE5733" s="67"/>
    </row>
    <row r="5734" spans="31:31" ht="15.75">
      <c r="AE5734" s="67"/>
    </row>
    <row r="5735" spans="31:31" ht="15.75">
      <c r="AE5735" s="67"/>
    </row>
    <row r="5736" spans="31:31" ht="15.75">
      <c r="AE5736" s="67"/>
    </row>
    <row r="5737" spans="31:31" ht="15.75">
      <c r="AE5737" s="67"/>
    </row>
    <row r="5738" spans="31:31" ht="15.75">
      <c r="AE5738" s="67"/>
    </row>
    <row r="5739" spans="31:31" ht="15.75">
      <c r="AE5739" s="67"/>
    </row>
    <row r="5740" spans="31:31" ht="15.75">
      <c r="AE5740" s="67"/>
    </row>
    <row r="5741" spans="31:31" ht="15.75">
      <c r="AE5741" s="67"/>
    </row>
    <row r="5742" spans="31:31" ht="15.75">
      <c r="AE5742" s="67"/>
    </row>
    <row r="5743" spans="31:31" ht="15.75">
      <c r="AE5743" s="67"/>
    </row>
    <row r="5744" spans="31:31" ht="15.75">
      <c r="AE5744" s="67"/>
    </row>
    <row r="5745" spans="31:31" ht="15.75">
      <c r="AE5745" s="67"/>
    </row>
    <row r="5746" spans="31:31" ht="15.75">
      <c r="AE5746" s="67"/>
    </row>
    <row r="5747" spans="31:31" ht="15.75">
      <c r="AE5747" s="67"/>
    </row>
    <row r="5748" spans="31:31" ht="15.75">
      <c r="AE5748" s="67"/>
    </row>
    <row r="5749" spans="31:31" ht="15.75">
      <c r="AE5749" s="67"/>
    </row>
    <row r="5750" spans="31:31" ht="15.75">
      <c r="AE5750" s="67"/>
    </row>
    <row r="5751" spans="31:31" ht="15.75">
      <c r="AE5751" s="67"/>
    </row>
    <row r="5752" spans="31:31" ht="15.75">
      <c r="AE5752" s="67"/>
    </row>
    <row r="5753" spans="31:31" ht="15.75">
      <c r="AE5753" s="67"/>
    </row>
    <row r="5754" spans="31:31" ht="15.75">
      <c r="AE5754" s="67"/>
    </row>
    <row r="5755" spans="31:31" ht="15.75">
      <c r="AE5755" s="67"/>
    </row>
    <row r="5756" spans="31:31" ht="15.75">
      <c r="AE5756" s="67"/>
    </row>
    <row r="5757" spans="31:31" ht="15.75">
      <c r="AE5757" s="67"/>
    </row>
    <row r="5758" spans="31:31" ht="15.75">
      <c r="AE5758" s="67"/>
    </row>
    <row r="5759" spans="31:31" ht="15.75">
      <c r="AE5759" s="67"/>
    </row>
    <row r="5760" spans="31:31" ht="15.75">
      <c r="AE5760" s="67"/>
    </row>
    <row r="5761" spans="31:31" ht="15.75">
      <c r="AE5761" s="67"/>
    </row>
    <row r="5762" spans="31:31" ht="15.75">
      <c r="AE5762" s="67"/>
    </row>
    <row r="5763" spans="31:31" ht="15.75">
      <c r="AE5763" s="67"/>
    </row>
    <row r="5764" spans="31:31" ht="15.75">
      <c r="AE5764" s="67"/>
    </row>
    <row r="5765" spans="31:31" ht="15.75">
      <c r="AE5765" s="67"/>
    </row>
    <row r="5766" spans="31:31" ht="15.75">
      <c r="AE5766" s="67"/>
    </row>
    <row r="5767" spans="31:31" ht="15.75">
      <c r="AE5767" s="67"/>
    </row>
    <row r="5768" spans="31:31" ht="15.75">
      <c r="AE5768" s="67"/>
    </row>
    <row r="5769" spans="31:31" ht="15.75">
      <c r="AE5769" s="67"/>
    </row>
    <row r="5770" spans="31:31" ht="15.75">
      <c r="AE5770" s="67"/>
    </row>
    <row r="5771" spans="31:31" ht="15.75">
      <c r="AE5771" s="67"/>
    </row>
    <row r="5772" spans="31:31" ht="15.75">
      <c r="AE5772" s="67"/>
    </row>
    <row r="5773" spans="31:31" ht="15.75">
      <c r="AE5773" s="67"/>
    </row>
    <row r="5774" spans="31:31" ht="15.75">
      <c r="AE5774" s="67"/>
    </row>
    <row r="5775" spans="31:31" ht="15.75">
      <c r="AE5775" s="67"/>
    </row>
    <row r="5776" spans="31:31" ht="15.75">
      <c r="AE5776" s="67"/>
    </row>
    <row r="5777" spans="31:31" ht="15.75">
      <c r="AE5777" s="67"/>
    </row>
    <row r="5778" spans="31:31" ht="15.75">
      <c r="AE5778" s="67"/>
    </row>
    <row r="5779" spans="31:31" ht="15.75">
      <c r="AE5779" s="67"/>
    </row>
    <row r="5780" spans="31:31" ht="15.75">
      <c r="AE5780" s="67"/>
    </row>
    <row r="5781" spans="31:31" ht="15.75">
      <c r="AE5781" s="67"/>
    </row>
    <row r="5782" spans="31:31" ht="15.75">
      <c r="AE5782" s="67"/>
    </row>
    <row r="5783" spans="31:31" ht="15.75">
      <c r="AE5783" s="67"/>
    </row>
    <row r="5784" spans="31:31" ht="15.75">
      <c r="AE5784" s="67"/>
    </row>
    <row r="5785" spans="31:31" ht="15.75">
      <c r="AE5785" s="67"/>
    </row>
    <row r="5786" spans="31:31" ht="15.75">
      <c r="AE5786" s="67"/>
    </row>
    <row r="5787" spans="31:31" ht="15.75">
      <c r="AE5787" s="67"/>
    </row>
    <row r="5788" spans="31:31" ht="15.75">
      <c r="AE5788" s="67"/>
    </row>
    <row r="5789" spans="31:31" ht="15.75">
      <c r="AE5789" s="67"/>
    </row>
    <row r="5790" spans="31:31" ht="15.75">
      <c r="AE5790" s="67"/>
    </row>
    <row r="5791" spans="31:31" ht="15.75">
      <c r="AE5791" s="67"/>
    </row>
    <row r="5792" spans="31:31" ht="15.75">
      <c r="AE5792" s="67"/>
    </row>
    <row r="5793" spans="31:31" ht="15.75">
      <c r="AE5793" s="67"/>
    </row>
    <row r="5794" spans="31:31" ht="15.75">
      <c r="AE5794" s="67"/>
    </row>
    <row r="5795" spans="31:31" ht="15.75">
      <c r="AE5795" s="67"/>
    </row>
    <row r="5796" spans="31:31" ht="15.75">
      <c r="AE5796" s="67"/>
    </row>
    <row r="5797" spans="31:31" ht="15.75">
      <c r="AE5797" s="67"/>
    </row>
    <row r="5798" spans="31:31" ht="15.75">
      <c r="AE5798" s="67"/>
    </row>
    <row r="5799" spans="31:31" ht="15.75">
      <c r="AE5799" s="67"/>
    </row>
    <row r="5800" spans="31:31" ht="15.75">
      <c r="AE5800" s="67"/>
    </row>
    <row r="5801" spans="31:31" ht="15.75">
      <c r="AE5801" s="67"/>
    </row>
    <row r="5802" spans="31:31" ht="15.75">
      <c r="AE5802" s="67"/>
    </row>
    <row r="5803" spans="31:31" ht="15.75">
      <c r="AE5803" s="67"/>
    </row>
    <row r="5804" spans="31:31" ht="15.75">
      <c r="AE5804" s="67"/>
    </row>
    <row r="5805" spans="31:31" ht="15.75">
      <c r="AE5805" s="67"/>
    </row>
    <row r="5806" spans="31:31" ht="15.75">
      <c r="AE5806" s="67"/>
    </row>
    <row r="5807" spans="31:31" ht="15.75">
      <c r="AE5807" s="67"/>
    </row>
    <row r="5808" spans="31:31" ht="15.75">
      <c r="AE5808" s="67"/>
    </row>
    <row r="5809" spans="31:31" ht="15.75">
      <c r="AE5809" s="67"/>
    </row>
    <row r="5810" spans="31:31" ht="15.75">
      <c r="AE5810" s="67"/>
    </row>
    <row r="5811" spans="31:31" ht="15.75">
      <c r="AE5811" s="67"/>
    </row>
    <row r="5812" spans="31:31" ht="15.75">
      <c r="AE5812" s="67"/>
    </row>
    <row r="5813" spans="31:31" ht="15.75">
      <c r="AE5813" s="67"/>
    </row>
    <row r="5814" spans="31:31" ht="15.75">
      <c r="AE5814" s="67"/>
    </row>
    <row r="5815" spans="31:31" ht="15.75">
      <c r="AE5815" s="67"/>
    </row>
    <row r="5816" spans="31:31" ht="15.75">
      <c r="AE5816" s="67"/>
    </row>
    <row r="5817" spans="31:31" ht="15.75">
      <c r="AE5817" s="67"/>
    </row>
    <row r="5818" spans="31:31" ht="15.75">
      <c r="AE5818" s="67"/>
    </row>
    <row r="5819" spans="31:31" ht="15.75">
      <c r="AE5819" s="67"/>
    </row>
    <row r="5820" spans="31:31" ht="15.75">
      <c r="AE5820" s="67"/>
    </row>
    <row r="5821" spans="31:31" ht="15.75">
      <c r="AE5821" s="67"/>
    </row>
    <row r="5822" spans="31:31" ht="15.75">
      <c r="AE5822" s="67"/>
    </row>
    <row r="5823" spans="31:31" ht="15.75">
      <c r="AE5823" s="67"/>
    </row>
    <row r="5824" spans="31:31" ht="15.75">
      <c r="AE5824" s="67"/>
    </row>
    <row r="5825" spans="31:31" ht="15.75">
      <c r="AE5825" s="67"/>
    </row>
    <row r="5826" spans="31:31" ht="15.75">
      <c r="AE5826" s="67"/>
    </row>
    <row r="5827" spans="31:31" ht="15.75">
      <c r="AE5827" s="67"/>
    </row>
    <row r="5828" spans="31:31" ht="15.75">
      <c r="AE5828" s="67"/>
    </row>
    <row r="5829" spans="31:31" ht="15.75">
      <c r="AE5829" s="67"/>
    </row>
    <row r="5830" spans="31:31" ht="15.75">
      <c r="AE5830" s="67"/>
    </row>
    <row r="5831" spans="31:31" ht="15.75">
      <c r="AE5831" s="67"/>
    </row>
    <row r="5832" spans="31:31" ht="15.75">
      <c r="AE5832" s="67"/>
    </row>
    <row r="5833" spans="31:31" ht="15.75">
      <c r="AE5833" s="67"/>
    </row>
    <row r="5834" spans="31:31" ht="15.75">
      <c r="AE5834" s="67"/>
    </row>
    <row r="5835" spans="31:31" ht="15.75">
      <c r="AE5835" s="67"/>
    </row>
    <row r="5836" spans="31:31" ht="15.75">
      <c r="AE5836" s="67"/>
    </row>
    <row r="5837" spans="31:31" ht="15.75">
      <c r="AE5837" s="67"/>
    </row>
    <row r="5838" spans="31:31" ht="15.75">
      <c r="AE5838" s="67"/>
    </row>
    <row r="5839" spans="31:31" ht="15.75">
      <c r="AE5839" s="67"/>
    </row>
    <row r="5840" spans="31:31" ht="15.75">
      <c r="AE5840" s="67"/>
    </row>
    <row r="5841" spans="31:31" ht="15.75">
      <c r="AE5841" s="67"/>
    </row>
    <row r="5842" spans="31:31" ht="15.75">
      <c r="AE5842" s="67"/>
    </row>
    <row r="5843" spans="31:31" ht="15.75">
      <c r="AE5843" s="67"/>
    </row>
    <row r="5844" spans="31:31" ht="15.75">
      <c r="AE5844" s="67"/>
    </row>
    <row r="5845" spans="31:31" ht="15.75">
      <c r="AE5845" s="67"/>
    </row>
    <row r="5846" spans="31:31" ht="15.75">
      <c r="AE5846" s="67"/>
    </row>
    <row r="5847" spans="31:31" ht="15.75">
      <c r="AE5847" s="67"/>
    </row>
    <row r="5848" spans="31:31" ht="15.75">
      <c r="AE5848" s="67"/>
    </row>
    <row r="5849" spans="31:31" ht="15.75">
      <c r="AE5849" s="67"/>
    </row>
    <row r="5850" spans="31:31" ht="15.75">
      <c r="AE5850" s="67"/>
    </row>
    <row r="5851" spans="31:31" ht="15.75">
      <c r="AE5851" s="67"/>
    </row>
    <row r="5852" spans="31:31" ht="15.75">
      <c r="AE5852" s="67"/>
    </row>
    <row r="5853" spans="31:31" ht="15.75">
      <c r="AE5853" s="67"/>
    </row>
    <row r="5854" spans="31:31" ht="15.75">
      <c r="AE5854" s="67"/>
    </row>
    <row r="5855" spans="31:31" ht="15.75">
      <c r="AE5855" s="67"/>
    </row>
    <row r="5856" spans="31:31" ht="15.75">
      <c r="AE5856" s="67"/>
    </row>
    <row r="5857" spans="31:31" ht="15.75">
      <c r="AE5857" s="67"/>
    </row>
    <row r="5858" spans="31:31" ht="15.75">
      <c r="AE5858" s="67"/>
    </row>
    <row r="5859" spans="31:31" ht="15.75">
      <c r="AE5859" s="67"/>
    </row>
    <row r="5860" spans="31:31" ht="15.75">
      <c r="AE5860" s="67"/>
    </row>
    <row r="5861" spans="31:31" ht="15.75">
      <c r="AE5861" s="67"/>
    </row>
    <row r="5862" spans="31:31" ht="15.75">
      <c r="AE5862" s="67"/>
    </row>
    <row r="5863" spans="31:31" ht="15.75">
      <c r="AE5863" s="67"/>
    </row>
    <row r="5864" spans="31:31" ht="15.75">
      <c r="AE5864" s="67"/>
    </row>
    <row r="5865" spans="31:31" ht="15.75">
      <c r="AE5865" s="67"/>
    </row>
    <row r="5866" spans="31:31" ht="15.75">
      <c r="AE5866" s="67"/>
    </row>
    <row r="5867" spans="31:31" ht="15.75">
      <c r="AE5867" s="67"/>
    </row>
    <row r="5868" spans="31:31" ht="15.75">
      <c r="AE5868" s="67"/>
    </row>
    <row r="5869" spans="31:31" ht="15.75">
      <c r="AE5869" s="67"/>
    </row>
    <row r="5870" spans="31:31" ht="15.75">
      <c r="AE5870" s="67"/>
    </row>
    <row r="5871" spans="31:31" ht="15.75">
      <c r="AE5871" s="67"/>
    </row>
    <row r="5872" spans="31:31" ht="15.75">
      <c r="AE5872" s="67"/>
    </row>
    <row r="5873" spans="31:31" ht="15.75">
      <c r="AE5873" s="67"/>
    </row>
    <row r="5874" spans="31:31" ht="15.75">
      <c r="AE5874" s="67"/>
    </row>
    <row r="5875" spans="31:31" ht="15.75">
      <c r="AE5875" s="67"/>
    </row>
    <row r="5876" spans="31:31" ht="15.75">
      <c r="AE5876" s="67"/>
    </row>
    <row r="5877" spans="31:31" ht="15.75">
      <c r="AE5877" s="67"/>
    </row>
    <row r="5878" spans="31:31" ht="15.75">
      <c r="AE5878" s="67"/>
    </row>
    <row r="5879" spans="31:31" ht="15.75">
      <c r="AE5879" s="67"/>
    </row>
    <row r="5880" spans="31:31" ht="15.75">
      <c r="AE5880" s="67"/>
    </row>
    <row r="5881" spans="31:31" ht="15.75">
      <c r="AE5881" s="67"/>
    </row>
    <row r="5882" spans="31:31" ht="15.75">
      <c r="AE5882" s="67"/>
    </row>
    <row r="5883" spans="31:31" ht="15.75">
      <c r="AE5883" s="67"/>
    </row>
    <row r="5884" spans="31:31" ht="15.75">
      <c r="AE5884" s="67"/>
    </row>
    <row r="5885" spans="31:31" ht="15.75">
      <c r="AE5885" s="67"/>
    </row>
    <row r="5886" spans="31:31" ht="15.75">
      <c r="AE5886" s="67"/>
    </row>
    <row r="5887" spans="31:31" ht="15.75">
      <c r="AE5887" s="67"/>
    </row>
    <row r="5888" spans="31:31" ht="15.75">
      <c r="AE5888" s="67"/>
    </row>
    <row r="5889" spans="31:31" ht="15.75">
      <c r="AE5889" s="67"/>
    </row>
    <row r="5890" spans="31:31" ht="15.75">
      <c r="AE5890" s="67"/>
    </row>
    <row r="5891" spans="31:31" ht="15.75">
      <c r="AE5891" s="67"/>
    </row>
    <row r="5892" spans="31:31" ht="15.75">
      <c r="AE5892" s="67"/>
    </row>
    <row r="5893" spans="31:31" ht="15.75">
      <c r="AE5893" s="67"/>
    </row>
    <row r="5894" spans="31:31" ht="15.75">
      <c r="AE5894" s="67"/>
    </row>
    <row r="5895" spans="31:31" ht="15.75">
      <c r="AE5895" s="67"/>
    </row>
    <row r="5896" spans="31:31" ht="15.75">
      <c r="AE5896" s="67"/>
    </row>
    <row r="5897" spans="31:31" ht="15.75">
      <c r="AE5897" s="67"/>
    </row>
    <row r="5898" spans="31:31" ht="15.75">
      <c r="AE5898" s="67"/>
    </row>
    <row r="5899" spans="31:31" ht="15.75">
      <c r="AE5899" s="67"/>
    </row>
    <row r="5900" spans="31:31" ht="15.75">
      <c r="AE5900" s="67"/>
    </row>
    <row r="5901" spans="31:31" ht="15.75">
      <c r="AE5901" s="67"/>
    </row>
    <row r="5902" spans="31:31" ht="15.75">
      <c r="AE5902" s="67"/>
    </row>
    <row r="5903" spans="31:31" ht="15.75">
      <c r="AE5903" s="67"/>
    </row>
    <row r="5904" spans="31:31" ht="15.75">
      <c r="AE5904" s="67"/>
    </row>
    <row r="5905" spans="31:31" ht="15.75">
      <c r="AE5905" s="67"/>
    </row>
    <row r="5906" spans="31:31" ht="15.75">
      <c r="AE5906" s="67"/>
    </row>
    <row r="5907" spans="31:31" ht="15.75">
      <c r="AE5907" s="67"/>
    </row>
    <row r="5908" spans="31:31" ht="15.75">
      <c r="AE5908" s="67"/>
    </row>
    <row r="5909" spans="31:31" ht="15.75">
      <c r="AE5909" s="67"/>
    </row>
    <row r="5910" spans="31:31" ht="15.75">
      <c r="AE5910" s="67"/>
    </row>
    <row r="5911" spans="31:31" ht="15.75">
      <c r="AE5911" s="67"/>
    </row>
    <row r="5912" spans="31:31" ht="15.75">
      <c r="AE5912" s="67"/>
    </row>
    <row r="5913" spans="31:31" ht="15.75">
      <c r="AE5913" s="67"/>
    </row>
    <row r="5914" spans="31:31" ht="15.75">
      <c r="AE5914" s="67"/>
    </row>
    <row r="5915" spans="31:31" ht="15.75">
      <c r="AE5915" s="67"/>
    </row>
    <row r="5916" spans="31:31" ht="15.75">
      <c r="AE5916" s="67"/>
    </row>
    <row r="5917" spans="31:31" ht="15.75">
      <c r="AE5917" s="67"/>
    </row>
    <row r="5918" spans="31:31" ht="15.75">
      <c r="AE5918" s="67"/>
    </row>
    <row r="5919" spans="31:31" ht="15.75">
      <c r="AE5919" s="67"/>
    </row>
    <row r="5920" spans="31:31" ht="15.75">
      <c r="AE5920" s="67"/>
    </row>
    <row r="5921" spans="31:31" ht="15.75">
      <c r="AE5921" s="67"/>
    </row>
    <row r="5922" spans="31:31" ht="15.75">
      <c r="AE5922" s="67"/>
    </row>
    <row r="5923" spans="31:31" ht="15.75">
      <c r="AE5923" s="67"/>
    </row>
    <row r="5924" spans="31:31" ht="15.75">
      <c r="AE5924" s="67"/>
    </row>
    <row r="5925" spans="31:31" ht="15.75">
      <c r="AE5925" s="67"/>
    </row>
    <row r="5926" spans="31:31" ht="15.75">
      <c r="AE5926" s="67"/>
    </row>
    <row r="5927" spans="31:31" ht="15.75">
      <c r="AE5927" s="67"/>
    </row>
    <row r="5928" spans="31:31" ht="15.75">
      <c r="AE5928" s="67"/>
    </row>
    <row r="5929" spans="31:31" ht="15.75">
      <c r="AE5929" s="67"/>
    </row>
    <row r="5930" spans="31:31" ht="15.75">
      <c r="AE5930" s="67"/>
    </row>
    <row r="5931" spans="31:31" ht="15.75">
      <c r="AE5931" s="67"/>
    </row>
    <row r="5932" spans="31:31" ht="15.75">
      <c r="AE5932" s="67"/>
    </row>
    <row r="5933" spans="31:31" ht="15.75">
      <c r="AE5933" s="67"/>
    </row>
    <row r="5934" spans="31:31" ht="15.75">
      <c r="AE5934" s="67"/>
    </row>
    <row r="5935" spans="31:31" ht="15.75">
      <c r="AE5935" s="67"/>
    </row>
    <row r="5936" spans="31:31" ht="15.75">
      <c r="AE5936" s="67"/>
    </row>
    <row r="5937" spans="31:31" ht="15.75">
      <c r="AE5937" s="67"/>
    </row>
    <row r="5938" spans="31:31" ht="15.75">
      <c r="AE5938" s="67"/>
    </row>
    <row r="5939" spans="31:31" ht="15.75">
      <c r="AE5939" s="67"/>
    </row>
    <row r="5940" spans="31:31" ht="15.75">
      <c r="AE5940" s="67"/>
    </row>
    <row r="5941" spans="31:31" ht="15.75">
      <c r="AE5941" s="67"/>
    </row>
    <row r="5942" spans="31:31" ht="15.75">
      <c r="AE5942" s="67"/>
    </row>
    <row r="5943" spans="31:31" ht="15.75">
      <c r="AE5943" s="67"/>
    </row>
    <row r="5944" spans="31:31" ht="15.75">
      <c r="AE5944" s="67"/>
    </row>
    <row r="5945" spans="31:31" ht="15.75">
      <c r="AE5945" s="67"/>
    </row>
    <row r="5946" spans="31:31" ht="15.75">
      <c r="AE5946" s="67"/>
    </row>
    <row r="5947" spans="31:31" ht="15.75">
      <c r="AE5947" s="67"/>
    </row>
    <row r="5948" spans="31:31" ht="15.75">
      <c r="AE5948" s="67"/>
    </row>
    <row r="5949" spans="31:31" ht="15.75">
      <c r="AE5949" s="67"/>
    </row>
    <row r="5950" spans="31:31" ht="15.75">
      <c r="AE5950" s="67"/>
    </row>
    <row r="5951" spans="31:31" ht="15.75">
      <c r="AE5951" s="67"/>
    </row>
    <row r="5952" spans="31:31" ht="15.75">
      <c r="AE5952" s="67"/>
    </row>
    <row r="5953" spans="31:31" ht="15.75">
      <c r="AE5953" s="67"/>
    </row>
    <row r="5954" spans="31:31" ht="15.75">
      <c r="AE5954" s="67"/>
    </row>
    <row r="5955" spans="31:31" ht="15.75">
      <c r="AE5955" s="67"/>
    </row>
    <row r="5956" spans="31:31" ht="15.75">
      <c r="AE5956" s="67"/>
    </row>
    <row r="5957" spans="31:31" ht="15.75">
      <c r="AE5957" s="67"/>
    </row>
    <row r="5958" spans="31:31" ht="15.75">
      <c r="AE5958" s="67"/>
    </row>
    <row r="5959" spans="31:31" ht="15.75">
      <c r="AE5959" s="67"/>
    </row>
    <row r="5960" spans="31:31" ht="15.75">
      <c r="AE5960" s="67"/>
    </row>
    <row r="5961" spans="31:31" ht="15.75">
      <c r="AE5961" s="67"/>
    </row>
    <row r="5962" spans="31:31" ht="15.75">
      <c r="AE5962" s="67"/>
    </row>
    <row r="5963" spans="31:31" ht="15.75">
      <c r="AE5963" s="67"/>
    </row>
    <row r="5964" spans="31:31" ht="15.75">
      <c r="AE5964" s="67"/>
    </row>
    <row r="5965" spans="31:31" ht="15.75">
      <c r="AE5965" s="67"/>
    </row>
    <row r="5966" spans="31:31" ht="15.75">
      <c r="AE5966" s="67"/>
    </row>
    <row r="5967" spans="31:31" ht="15.75">
      <c r="AE5967" s="67"/>
    </row>
    <row r="5968" spans="31:31" ht="15.75">
      <c r="AE5968" s="67"/>
    </row>
    <row r="5969" spans="31:31" ht="15.75">
      <c r="AE5969" s="67"/>
    </row>
    <row r="5970" spans="31:31" ht="15.75">
      <c r="AE5970" s="67"/>
    </row>
    <row r="5971" spans="31:31" ht="15.75">
      <c r="AE5971" s="67"/>
    </row>
    <row r="5972" spans="31:31" ht="15.75">
      <c r="AE5972" s="67"/>
    </row>
    <row r="5973" spans="31:31" ht="15.75">
      <c r="AE5973" s="67"/>
    </row>
    <row r="5974" spans="31:31" ht="15.75">
      <c r="AE5974" s="67"/>
    </row>
    <row r="5975" spans="31:31" ht="15.75">
      <c r="AE5975" s="67"/>
    </row>
    <row r="5976" spans="31:31" ht="15.75">
      <c r="AE5976" s="67"/>
    </row>
    <row r="5977" spans="31:31" ht="15.75">
      <c r="AE5977" s="67"/>
    </row>
    <row r="5978" spans="31:31" ht="15.75">
      <c r="AE5978" s="67"/>
    </row>
    <row r="5979" spans="31:31" ht="15.75">
      <c r="AE5979" s="67"/>
    </row>
    <row r="5980" spans="31:31" ht="15.75">
      <c r="AE5980" s="67"/>
    </row>
    <row r="5981" spans="31:31" ht="15.75">
      <c r="AE5981" s="67"/>
    </row>
    <row r="5982" spans="31:31" ht="15.75">
      <c r="AE5982" s="67"/>
    </row>
    <row r="5983" spans="31:31" ht="15.75">
      <c r="AE5983" s="67"/>
    </row>
    <row r="5984" spans="31:31" ht="15.75">
      <c r="AE5984" s="67"/>
    </row>
    <row r="5985" spans="31:31" ht="15.75">
      <c r="AE5985" s="67"/>
    </row>
    <row r="5986" spans="31:31" ht="15.75">
      <c r="AE5986" s="67"/>
    </row>
    <row r="5987" spans="31:31" ht="15.75">
      <c r="AE5987" s="67"/>
    </row>
    <row r="5988" spans="31:31" ht="15.75">
      <c r="AE5988" s="67"/>
    </row>
    <row r="5989" spans="31:31" ht="15.75">
      <c r="AE5989" s="67"/>
    </row>
    <row r="5990" spans="31:31" ht="15.75">
      <c r="AE5990" s="67"/>
    </row>
    <row r="5991" spans="31:31" ht="15.75">
      <c r="AE5991" s="67"/>
    </row>
    <row r="5992" spans="31:31" ht="15.75">
      <c r="AE5992" s="67"/>
    </row>
    <row r="5993" spans="31:31" ht="15.75">
      <c r="AE5993" s="67"/>
    </row>
    <row r="5994" spans="31:31" ht="15.75">
      <c r="AE5994" s="67"/>
    </row>
    <row r="5995" spans="31:31" ht="15.75">
      <c r="AE5995" s="67"/>
    </row>
    <row r="5996" spans="31:31" ht="15.75">
      <c r="AE5996" s="67"/>
    </row>
    <row r="5997" spans="31:31" ht="15.75">
      <c r="AE5997" s="67"/>
    </row>
    <row r="5998" spans="31:31" ht="15.75">
      <c r="AE5998" s="67"/>
    </row>
    <row r="5999" spans="31:31" ht="15.75">
      <c r="AE5999" s="67"/>
    </row>
    <row r="6000" spans="31:31" ht="15.75">
      <c r="AE6000" s="67"/>
    </row>
    <row r="6001" spans="31:31" ht="15.75">
      <c r="AE6001" s="67"/>
    </row>
    <row r="6002" spans="31:31" ht="15.75">
      <c r="AE6002" s="67"/>
    </row>
    <row r="6003" spans="31:31" ht="15.75">
      <c r="AE6003" s="67"/>
    </row>
    <row r="6004" spans="31:31" ht="15.75">
      <c r="AE6004" s="67"/>
    </row>
    <row r="6005" spans="31:31" ht="15.75">
      <c r="AE6005" s="67"/>
    </row>
    <row r="6006" spans="31:31" ht="15.75">
      <c r="AE6006" s="67"/>
    </row>
    <row r="6007" spans="31:31" ht="15.75">
      <c r="AE6007" s="67"/>
    </row>
    <row r="6008" spans="31:31" ht="15.75">
      <c r="AE6008" s="67"/>
    </row>
    <row r="6009" spans="31:31" ht="15.75">
      <c r="AE6009" s="67"/>
    </row>
    <row r="6010" spans="31:31" ht="15.75">
      <c r="AE6010" s="67"/>
    </row>
    <row r="6011" spans="31:31" ht="15.75">
      <c r="AE6011" s="67"/>
    </row>
    <row r="6012" spans="31:31" ht="15.75">
      <c r="AE6012" s="67"/>
    </row>
    <row r="6013" spans="31:31" ht="15.75">
      <c r="AE6013" s="67"/>
    </row>
    <row r="6014" spans="31:31" ht="15.75">
      <c r="AE6014" s="67"/>
    </row>
    <row r="6015" spans="31:31" ht="15.75">
      <c r="AE6015" s="67"/>
    </row>
    <row r="6016" spans="31:31" ht="15.75">
      <c r="AE6016" s="67"/>
    </row>
    <row r="6017" spans="31:31" ht="15.75">
      <c r="AE6017" s="67"/>
    </row>
    <row r="6018" spans="31:31" ht="15.75">
      <c r="AE6018" s="67"/>
    </row>
    <row r="6019" spans="31:31" ht="15.75">
      <c r="AE6019" s="67"/>
    </row>
    <row r="6020" spans="31:31" ht="15.75">
      <c r="AE6020" s="67"/>
    </row>
    <row r="6021" spans="31:31" ht="15.75">
      <c r="AE6021" s="67"/>
    </row>
    <row r="6022" spans="31:31" ht="15.75">
      <c r="AE6022" s="67"/>
    </row>
    <row r="6023" spans="31:31" ht="15.75">
      <c r="AE6023" s="67"/>
    </row>
    <row r="6024" spans="31:31" ht="15.75">
      <c r="AE6024" s="67"/>
    </row>
    <row r="6025" spans="31:31" ht="15.75">
      <c r="AE6025" s="67"/>
    </row>
    <row r="6026" spans="31:31" ht="15.75">
      <c r="AE6026" s="67"/>
    </row>
    <row r="6027" spans="31:31" ht="15.75">
      <c r="AE6027" s="67"/>
    </row>
    <row r="6028" spans="31:31" ht="15.75">
      <c r="AE6028" s="67"/>
    </row>
    <row r="6029" spans="31:31" ht="15.75">
      <c r="AE6029" s="67"/>
    </row>
    <row r="6030" spans="31:31" ht="15.75">
      <c r="AE6030" s="67"/>
    </row>
    <row r="6031" spans="31:31" ht="15.75">
      <c r="AE6031" s="67"/>
    </row>
    <row r="6032" spans="31:31" ht="15.75">
      <c r="AE6032" s="67"/>
    </row>
    <row r="6033" spans="31:31" ht="15.75">
      <c r="AE6033" s="67"/>
    </row>
    <row r="6034" spans="31:31" ht="15.75">
      <c r="AE6034" s="67"/>
    </row>
    <row r="6035" spans="31:31" ht="15.75">
      <c r="AE6035" s="67"/>
    </row>
    <row r="6036" spans="31:31" ht="15.75">
      <c r="AE6036" s="67"/>
    </row>
    <row r="6037" spans="31:31" ht="15.75">
      <c r="AE6037" s="67"/>
    </row>
    <row r="6038" spans="31:31" ht="15.75">
      <c r="AE6038" s="67"/>
    </row>
    <row r="6039" spans="31:31" ht="15.75">
      <c r="AE6039" s="67"/>
    </row>
    <row r="6040" spans="31:31" ht="15.75">
      <c r="AE6040" s="67"/>
    </row>
    <row r="6041" spans="31:31" ht="15.75">
      <c r="AE6041" s="67"/>
    </row>
    <row r="6042" spans="31:31" ht="15.75">
      <c r="AE6042" s="67"/>
    </row>
    <row r="6043" spans="31:31" ht="15.75">
      <c r="AE6043" s="67"/>
    </row>
    <row r="6044" spans="31:31" ht="15.75">
      <c r="AE6044" s="67"/>
    </row>
    <row r="6045" spans="31:31" ht="15.75">
      <c r="AE6045" s="67"/>
    </row>
    <row r="6046" spans="31:31" ht="15.75">
      <c r="AE6046" s="67"/>
    </row>
    <row r="6047" spans="31:31" ht="15.75">
      <c r="AE6047" s="67"/>
    </row>
    <row r="6048" spans="31:31" ht="15.75">
      <c r="AE6048" s="67"/>
    </row>
    <row r="6049" spans="31:31" ht="15.75">
      <c r="AE6049" s="67"/>
    </row>
    <row r="6050" spans="31:31" ht="15.75">
      <c r="AE6050" s="67"/>
    </row>
    <row r="6051" spans="31:31" ht="15.75">
      <c r="AE6051" s="67"/>
    </row>
    <row r="6052" spans="31:31" ht="15.75">
      <c r="AE6052" s="67"/>
    </row>
    <row r="6053" spans="31:31" ht="15.75">
      <c r="AE6053" s="67"/>
    </row>
    <row r="6054" spans="31:31" ht="15.75">
      <c r="AE6054" s="67"/>
    </row>
    <row r="6055" spans="31:31" ht="15.75">
      <c r="AE6055" s="67"/>
    </row>
    <row r="6056" spans="31:31" ht="15.75">
      <c r="AE6056" s="67"/>
    </row>
    <row r="6057" spans="31:31" ht="15.75">
      <c r="AE6057" s="67"/>
    </row>
    <row r="6058" spans="31:31" ht="15.75">
      <c r="AE6058" s="67"/>
    </row>
    <row r="6059" spans="31:31" ht="15.75">
      <c r="AE6059" s="67"/>
    </row>
    <row r="6060" spans="31:31" ht="15.75">
      <c r="AE6060" s="67"/>
    </row>
    <row r="6061" spans="31:31" ht="15.75">
      <c r="AE6061" s="67"/>
    </row>
    <row r="6062" spans="31:31" ht="15.75">
      <c r="AE6062" s="67"/>
    </row>
    <row r="6063" spans="31:31" ht="15.75">
      <c r="AE6063" s="67"/>
    </row>
    <row r="6064" spans="31:31" ht="15.75">
      <c r="AE6064" s="67"/>
    </row>
    <row r="6065" spans="31:31" ht="15.75">
      <c r="AE6065" s="67"/>
    </row>
    <row r="6066" spans="31:31" ht="15.75">
      <c r="AE6066" s="67"/>
    </row>
    <row r="6067" spans="31:31" ht="15.75">
      <c r="AE6067" s="67"/>
    </row>
    <row r="6068" spans="31:31" ht="15.75">
      <c r="AE6068" s="67"/>
    </row>
    <row r="6069" spans="31:31" ht="15.75">
      <c r="AE6069" s="67"/>
    </row>
    <row r="6070" spans="31:31" ht="15.75">
      <c r="AE6070" s="67"/>
    </row>
    <row r="6071" spans="31:31" ht="15.75">
      <c r="AE6071" s="67"/>
    </row>
    <row r="6072" spans="31:31" ht="15.75">
      <c r="AE6072" s="67"/>
    </row>
    <row r="6073" spans="31:31" ht="15.75">
      <c r="AE6073" s="67"/>
    </row>
    <row r="6074" spans="31:31" ht="15.75">
      <c r="AE6074" s="67"/>
    </row>
    <row r="6075" spans="31:31" ht="15.75">
      <c r="AE6075" s="67"/>
    </row>
    <row r="6076" spans="31:31" ht="15.75">
      <c r="AE6076" s="67"/>
    </row>
    <row r="6077" spans="31:31" ht="15.75">
      <c r="AE6077" s="67"/>
    </row>
    <row r="6078" spans="31:31" ht="15.75">
      <c r="AE6078" s="67"/>
    </row>
    <row r="6079" spans="31:31" ht="15.75">
      <c r="AE6079" s="67"/>
    </row>
    <row r="6080" spans="31:31" ht="15.75">
      <c r="AE6080" s="67"/>
    </row>
    <row r="6081" spans="31:31" ht="15.75">
      <c r="AE6081" s="67"/>
    </row>
    <row r="6082" spans="31:31" ht="15.75">
      <c r="AE6082" s="67"/>
    </row>
    <row r="6083" spans="31:31" ht="15.75">
      <c r="AE6083" s="67"/>
    </row>
    <row r="6084" spans="31:31" ht="15.75">
      <c r="AE6084" s="67"/>
    </row>
    <row r="6085" spans="31:31" ht="15.75">
      <c r="AE6085" s="67"/>
    </row>
    <row r="6086" spans="31:31" ht="15.75">
      <c r="AE6086" s="67"/>
    </row>
    <row r="6087" spans="31:31" ht="15.75">
      <c r="AE6087" s="67"/>
    </row>
    <row r="6088" spans="31:31" ht="15.75">
      <c r="AE6088" s="67"/>
    </row>
    <row r="6089" spans="31:31" ht="15.75">
      <c r="AE6089" s="67"/>
    </row>
    <row r="6090" spans="31:31" ht="15.75">
      <c r="AE6090" s="67"/>
    </row>
    <row r="6091" spans="31:31" ht="15.75">
      <c r="AE6091" s="67"/>
    </row>
    <row r="6092" spans="31:31" ht="15.75">
      <c r="AE6092" s="67"/>
    </row>
    <row r="6093" spans="31:31" ht="15.75">
      <c r="AE6093" s="67"/>
    </row>
    <row r="6094" spans="31:31" ht="15.75">
      <c r="AE6094" s="67"/>
    </row>
    <row r="6095" spans="31:31" ht="15.75">
      <c r="AE6095" s="67"/>
    </row>
    <row r="6096" spans="31:31" ht="15.75">
      <c r="AE6096" s="67"/>
    </row>
    <row r="6097" spans="31:31" ht="15.75">
      <c r="AE6097" s="67"/>
    </row>
    <row r="6098" spans="31:31" ht="15.75">
      <c r="AE6098" s="67"/>
    </row>
    <row r="6099" spans="31:31" ht="15.75">
      <c r="AE6099" s="67"/>
    </row>
    <row r="6100" spans="31:31" ht="15.75">
      <c r="AE6100" s="67"/>
    </row>
    <row r="6101" spans="31:31" ht="15.75">
      <c r="AE6101" s="67"/>
    </row>
    <row r="6102" spans="31:31" ht="15.75">
      <c r="AE6102" s="67"/>
    </row>
    <row r="6103" spans="31:31" ht="15.75">
      <c r="AE6103" s="67"/>
    </row>
    <row r="6104" spans="31:31" ht="15.75">
      <c r="AE6104" s="67"/>
    </row>
    <row r="6105" spans="31:31" ht="15.75">
      <c r="AE6105" s="67"/>
    </row>
    <row r="6106" spans="31:31" ht="15.75">
      <c r="AE6106" s="67"/>
    </row>
    <row r="6107" spans="31:31" ht="15.75">
      <c r="AE6107" s="67"/>
    </row>
    <row r="6108" spans="31:31" ht="15.75">
      <c r="AE6108" s="67"/>
    </row>
    <row r="6109" spans="31:31" ht="15.75">
      <c r="AE6109" s="67"/>
    </row>
    <row r="6110" spans="31:31" ht="15.75">
      <c r="AE6110" s="67"/>
    </row>
    <row r="6111" spans="31:31" ht="15.75">
      <c r="AE6111" s="67"/>
    </row>
    <row r="6112" spans="31:31" ht="15.75">
      <c r="AE6112" s="67"/>
    </row>
    <row r="6113" spans="31:31" ht="15.75">
      <c r="AE6113" s="67"/>
    </row>
    <row r="6114" spans="31:31" ht="15.75">
      <c r="AE6114" s="67"/>
    </row>
    <row r="6115" spans="31:31" ht="15.75">
      <c r="AE6115" s="67"/>
    </row>
    <row r="6116" spans="31:31" ht="15.75">
      <c r="AE6116" s="67"/>
    </row>
    <row r="6117" spans="31:31" ht="15.75">
      <c r="AE6117" s="67"/>
    </row>
    <row r="6118" spans="31:31" ht="15.75">
      <c r="AE6118" s="67"/>
    </row>
    <row r="6119" spans="31:31" ht="15.75">
      <c r="AE6119" s="67"/>
    </row>
    <row r="6120" spans="31:31" ht="15.75">
      <c r="AE6120" s="67"/>
    </row>
    <row r="6121" spans="31:31" ht="15.75">
      <c r="AE6121" s="67"/>
    </row>
    <row r="6122" spans="31:31" ht="15.75">
      <c r="AE6122" s="67"/>
    </row>
    <row r="6123" spans="31:31" ht="15.75">
      <c r="AE6123" s="67"/>
    </row>
    <row r="6124" spans="31:31" ht="15.75">
      <c r="AE6124" s="67"/>
    </row>
    <row r="6125" spans="31:31" ht="15.75">
      <c r="AE6125" s="67"/>
    </row>
    <row r="6126" spans="31:31" ht="15.75">
      <c r="AE6126" s="67"/>
    </row>
    <row r="6127" spans="31:31" ht="15.75">
      <c r="AE6127" s="67"/>
    </row>
    <row r="6128" spans="31:31" ht="15.75">
      <c r="AE6128" s="67"/>
    </row>
    <row r="6129" spans="31:31" ht="15.75">
      <c r="AE6129" s="67"/>
    </row>
    <row r="6130" spans="31:31" ht="15.75">
      <c r="AE6130" s="67"/>
    </row>
    <row r="6131" spans="31:31" ht="15.75">
      <c r="AE6131" s="67"/>
    </row>
    <row r="6132" spans="31:31" ht="15.75">
      <c r="AE6132" s="67"/>
    </row>
    <row r="6133" spans="31:31" ht="15.75">
      <c r="AE6133" s="67"/>
    </row>
    <row r="6134" spans="31:31" ht="15.75">
      <c r="AE6134" s="67"/>
    </row>
    <row r="6135" spans="31:31" ht="15.75">
      <c r="AE6135" s="67"/>
    </row>
    <row r="6136" spans="31:31" ht="15.75">
      <c r="AE6136" s="67"/>
    </row>
    <row r="6137" spans="31:31" ht="15.75">
      <c r="AE6137" s="67"/>
    </row>
    <row r="6138" spans="31:31" ht="15.75">
      <c r="AE6138" s="67"/>
    </row>
    <row r="6139" spans="31:31" ht="15.75">
      <c r="AE6139" s="67"/>
    </row>
    <row r="6140" spans="31:31" ht="15.75">
      <c r="AE6140" s="67"/>
    </row>
    <row r="6141" spans="31:31" ht="15.75">
      <c r="AE6141" s="67"/>
    </row>
    <row r="6142" spans="31:31" ht="15.75">
      <c r="AE6142" s="67"/>
    </row>
    <row r="6143" spans="31:31" ht="15.75">
      <c r="AE6143" s="67"/>
    </row>
    <row r="6144" spans="31:31" ht="15.75">
      <c r="AE6144" s="67"/>
    </row>
    <row r="6145" spans="31:31" ht="15.75">
      <c r="AE6145" s="67"/>
    </row>
    <row r="6146" spans="31:31" ht="15.75">
      <c r="AE6146" s="67"/>
    </row>
    <row r="6147" spans="31:31" ht="15.75">
      <c r="AE6147" s="67"/>
    </row>
    <row r="6148" spans="31:31" ht="15.75">
      <c r="AE6148" s="67"/>
    </row>
    <row r="6149" spans="31:31" ht="15.75">
      <c r="AE6149" s="67"/>
    </row>
    <row r="6150" spans="31:31" ht="15.75">
      <c r="AE6150" s="67"/>
    </row>
    <row r="6151" spans="31:31" ht="15.75">
      <c r="AE6151" s="67"/>
    </row>
    <row r="6152" spans="31:31" ht="15.75">
      <c r="AE6152" s="67"/>
    </row>
    <row r="6153" spans="31:31" ht="15.75">
      <c r="AE6153" s="67"/>
    </row>
    <row r="6154" spans="31:31" ht="15.75">
      <c r="AE6154" s="67"/>
    </row>
    <row r="6155" spans="31:31" ht="15.75">
      <c r="AE6155" s="67"/>
    </row>
    <row r="6156" spans="31:31" ht="15.75">
      <c r="AE6156" s="67"/>
    </row>
    <row r="6157" spans="31:31" ht="15.75">
      <c r="AE6157" s="67"/>
    </row>
    <row r="6158" spans="31:31" ht="15.75">
      <c r="AE6158" s="67"/>
    </row>
    <row r="6159" spans="31:31" ht="15.75">
      <c r="AE6159" s="67"/>
    </row>
    <row r="6160" spans="31:31" ht="15.75">
      <c r="AE6160" s="67"/>
    </row>
    <row r="6161" spans="31:31" ht="15.75">
      <c r="AE6161" s="67"/>
    </row>
    <row r="6162" spans="31:31" ht="15.75">
      <c r="AE6162" s="67"/>
    </row>
    <row r="6163" spans="31:31" ht="15.75">
      <c r="AE6163" s="67"/>
    </row>
    <row r="6164" spans="31:31" ht="15.75">
      <c r="AE6164" s="67"/>
    </row>
    <row r="6165" spans="31:31" ht="15.75">
      <c r="AE6165" s="67"/>
    </row>
    <row r="6166" spans="31:31" ht="15.75">
      <c r="AE6166" s="67"/>
    </row>
    <row r="6167" spans="31:31" ht="15.75">
      <c r="AE6167" s="67"/>
    </row>
    <row r="6168" spans="31:31" ht="15.75">
      <c r="AE6168" s="67"/>
    </row>
    <row r="6169" spans="31:31" ht="15.75">
      <c r="AE6169" s="67"/>
    </row>
    <row r="6170" spans="31:31" ht="15.75">
      <c r="AE6170" s="67"/>
    </row>
    <row r="6171" spans="31:31" ht="15.75">
      <c r="AE6171" s="67"/>
    </row>
    <row r="6172" spans="31:31" ht="15.75">
      <c r="AE6172" s="67"/>
    </row>
    <row r="6173" spans="31:31" ht="15.75">
      <c r="AE6173" s="67"/>
    </row>
    <row r="6174" spans="31:31" ht="15.75">
      <c r="AE6174" s="67"/>
    </row>
    <row r="6175" spans="31:31" ht="15.75">
      <c r="AE6175" s="67"/>
    </row>
    <row r="6176" spans="31:31" ht="15.75">
      <c r="AE6176" s="67"/>
    </row>
    <row r="6177" spans="31:31" ht="15.75">
      <c r="AE6177" s="67"/>
    </row>
    <row r="6178" spans="31:31" ht="15.75">
      <c r="AE6178" s="67"/>
    </row>
    <row r="6179" spans="31:31" ht="15.75">
      <c r="AE6179" s="67"/>
    </row>
    <row r="6180" spans="31:31" ht="15.75">
      <c r="AE6180" s="67"/>
    </row>
    <row r="6181" spans="31:31" ht="15.75">
      <c r="AE6181" s="67"/>
    </row>
    <row r="6182" spans="31:31" ht="15.75">
      <c r="AE6182" s="67"/>
    </row>
    <row r="6183" spans="31:31" ht="15.75">
      <c r="AE6183" s="67"/>
    </row>
    <row r="6184" spans="31:31" ht="15.75">
      <c r="AE6184" s="67"/>
    </row>
    <row r="6185" spans="31:31" ht="15.75">
      <c r="AE6185" s="67"/>
    </row>
    <row r="6186" spans="31:31" ht="15.75">
      <c r="AE6186" s="67"/>
    </row>
    <row r="6187" spans="31:31" ht="15.75">
      <c r="AE6187" s="67"/>
    </row>
    <row r="6188" spans="31:31" ht="15.75">
      <c r="AE6188" s="67"/>
    </row>
    <row r="6189" spans="31:31" ht="15.75">
      <c r="AE6189" s="67"/>
    </row>
    <row r="6190" spans="31:31" ht="15.75">
      <c r="AE6190" s="67"/>
    </row>
    <row r="6191" spans="31:31" ht="15.75">
      <c r="AE6191" s="67"/>
    </row>
    <row r="6192" spans="31:31" ht="15.75">
      <c r="AE6192" s="67"/>
    </row>
    <row r="6193" spans="31:31" ht="15.75">
      <c r="AE6193" s="67"/>
    </row>
    <row r="6194" spans="31:31" ht="15.75">
      <c r="AE6194" s="67"/>
    </row>
    <row r="6195" spans="31:31" ht="15.75">
      <c r="AE6195" s="67"/>
    </row>
    <row r="6196" spans="31:31" ht="15.75">
      <c r="AE6196" s="67"/>
    </row>
    <row r="6197" spans="31:31" ht="15.75">
      <c r="AE6197" s="67"/>
    </row>
    <row r="6198" spans="31:31" ht="15.75">
      <c r="AE6198" s="67"/>
    </row>
    <row r="6199" spans="31:31" ht="15.75">
      <c r="AE6199" s="67"/>
    </row>
    <row r="6200" spans="31:31" ht="15.75">
      <c r="AE6200" s="67"/>
    </row>
    <row r="6201" spans="31:31" ht="15.75">
      <c r="AE6201" s="67"/>
    </row>
    <row r="6202" spans="31:31" ht="15.75">
      <c r="AE6202" s="67"/>
    </row>
    <row r="6203" spans="31:31" ht="15.75">
      <c r="AE6203" s="67"/>
    </row>
    <row r="6204" spans="31:31" ht="15.75">
      <c r="AE6204" s="67"/>
    </row>
    <row r="6205" spans="31:31" ht="15.75">
      <c r="AE6205" s="67"/>
    </row>
    <row r="6206" spans="31:31" ht="15.75">
      <c r="AE6206" s="67"/>
    </row>
    <row r="6207" spans="31:31" ht="15.75">
      <c r="AE6207" s="67"/>
    </row>
    <row r="6208" spans="31:31" ht="15.75">
      <c r="AE6208" s="67"/>
    </row>
    <row r="6209" spans="31:31" ht="15.75">
      <c r="AE6209" s="67"/>
    </row>
    <row r="6210" spans="31:31" ht="15.75">
      <c r="AE6210" s="67"/>
    </row>
    <row r="6211" spans="31:31" ht="15.75">
      <c r="AE6211" s="67"/>
    </row>
    <row r="6212" spans="31:31" ht="15.75">
      <c r="AE6212" s="67"/>
    </row>
    <row r="6213" spans="31:31" ht="15.75">
      <c r="AE6213" s="67"/>
    </row>
    <row r="6214" spans="31:31" ht="15.75">
      <c r="AE6214" s="67"/>
    </row>
    <row r="6215" spans="31:31" ht="15.75">
      <c r="AE6215" s="67"/>
    </row>
    <row r="6216" spans="31:31" ht="15.75">
      <c r="AE6216" s="67"/>
    </row>
    <row r="6217" spans="31:31" ht="15.75">
      <c r="AE6217" s="67"/>
    </row>
    <row r="6218" spans="31:31" ht="15.75">
      <c r="AE6218" s="67"/>
    </row>
    <row r="6219" spans="31:31" ht="15.75">
      <c r="AE6219" s="67"/>
    </row>
    <row r="6220" spans="31:31" ht="15.75">
      <c r="AE6220" s="67"/>
    </row>
    <row r="6221" spans="31:31" ht="15.75">
      <c r="AE6221" s="67"/>
    </row>
    <row r="6222" spans="31:31" ht="15.75">
      <c r="AE6222" s="67"/>
    </row>
    <row r="6223" spans="31:31" ht="15.75">
      <c r="AE6223" s="67"/>
    </row>
    <row r="6224" spans="31:31" ht="15.75">
      <c r="AE6224" s="67"/>
    </row>
    <row r="6225" spans="31:31" ht="15.75">
      <c r="AE6225" s="67"/>
    </row>
    <row r="6226" spans="31:31" ht="15.75">
      <c r="AE6226" s="67"/>
    </row>
    <row r="6227" spans="31:31" ht="15.75">
      <c r="AE6227" s="67"/>
    </row>
    <row r="6228" spans="31:31" ht="15.75">
      <c r="AE6228" s="67"/>
    </row>
    <row r="6229" spans="31:31" ht="15.75">
      <c r="AE6229" s="67"/>
    </row>
    <row r="6230" spans="31:31" ht="15.75">
      <c r="AE6230" s="67"/>
    </row>
    <row r="6231" spans="31:31" ht="15.75">
      <c r="AE6231" s="67"/>
    </row>
    <row r="6232" spans="31:31" ht="15.75">
      <c r="AE6232" s="67"/>
    </row>
    <row r="6233" spans="31:31" ht="15.75">
      <c r="AE6233" s="67"/>
    </row>
    <row r="6234" spans="31:31" ht="15.75">
      <c r="AE6234" s="67"/>
    </row>
    <row r="6235" spans="31:31" ht="15.75">
      <c r="AE6235" s="67"/>
    </row>
    <row r="6236" spans="31:31" ht="15.75">
      <c r="AE6236" s="67"/>
    </row>
    <row r="6237" spans="31:31" ht="15.75">
      <c r="AE6237" s="67"/>
    </row>
    <row r="6238" spans="31:31" ht="15.75">
      <c r="AE6238" s="67"/>
    </row>
    <row r="6239" spans="31:31" ht="15.75">
      <c r="AE6239" s="67"/>
    </row>
    <row r="6240" spans="31:31" ht="15.75">
      <c r="AE6240" s="67"/>
    </row>
    <row r="6241" spans="31:31" ht="15.75">
      <c r="AE6241" s="67"/>
    </row>
    <row r="6242" spans="31:31" ht="15.75">
      <c r="AE6242" s="67"/>
    </row>
    <row r="6243" spans="31:31" ht="15.75">
      <c r="AE6243" s="67"/>
    </row>
    <row r="6244" spans="31:31" ht="15.75">
      <c r="AE6244" s="67"/>
    </row>
    <row r="6245" spans="31:31" ht="15.75">
      <c r="AE6245" s="67"/>
    </row>
    <row r="6246" spans="31:31" ht="15.75">
      <c r="AE6246" s="67"/>
    </row>
    <row r="6247" spans="31:31" ht="15.75">
      <c r="AE6247" s="67"/>
    </row>
    <row r="6248" spans="31:31" ht="15.75">
      <c r="AE6248" s="67"/>
    </row>
    <row r="6249" spans="31:31" ht="15.75">
      <c r="AE6249" s="67"/>
    </row>
    <row r="6250" spans="31:31" ht="15.75">
      <c r="AE6250" s="67"/>
    </row>
    <row r="6251" spans="31:31" ht="15.75">
      <c r="AE6251" s="67"/>
    </row>
    <row r="6252" spans="31:31" ht="15.75">
      <c r="AE6252" s="67"/>
    </row>
    <row r="6253" spans="31:31" ht="15.75">
      <c r="AE6253" s="67"/>
    </row>
    <row r="6254" spans="31:31" ht="15.75">
      <c r="AE6254" s="67"/>
    </row>
    <row r="6255" spans="31:31" ht="15.75">
      <c r="AE6255" s="67"/>
    </row>
    <row r="6256" spans="31:31" ht="15.75">
      <c r="AE6256" s="67"/>
    </row>
    <row r="6257" spans="31:31" ht="15.75">
      <c r="AE6257" s="67"/>
    </row>
    <row r="6258" spans="31:31" ht="15.75">
      <c r="AE6258" s="67"/>
    </row>
    <row r="6259" spans="31:31" ht="15.75">
      <c r="AE6259" s="67"/>
    </row>
    <row r="6260" spans="31:31" ht="15.75">
      <c r="AE6260" s="67"/>
    </row>
    <row r="6261" spans="31:31" ht="15.75">
      <c r="AE6261" s="67"/>
    </row>
    <row r="6262" spans="31:31" ht="15.75">
      <c r="AE6262" s="67"/>
    </row>
    <row r="6263" spans="31:31" ht="15.75">
      <c r="AE6263" s="67"/>
    </row>
    <row r="6264" spans="31:31" ht="15.75">
      <c r="AE6264" s="67"/>
    </row>
    <row r="6265" spans="31:31" ht="15.75">
      <c r="AE6265" s="67"/>
    </row>
    <row r="6266" spans="31:31" ht="15.75">
      <c r="AE6266" s="67"/>
    </row>
    <row r="6267" spans="31:31" ht="15.75">
      <c r="AE6267" s="67"/>
    </row>
    <row r="6268" spans="31:31" ht="15.75">
      <c r="AE6268" s="67"/>
    </row>
    <row r="6269" spans="31:31" ht="15.75">
      <c r="AE6269" s="67"/>
    </row>
    <row r="6270" spans="31:31" ht="15.75">
      <c r="AE6270" s="67"/>
    </row>
    <row r="6271" spans="31:31" ht="15.75">
      <c r="AE6271" s="67"/>
    </row>
    <row r="6272" spans="31:31" ht="15.75">
      <c r="AE6272" s="67"/>
    </row>
    <row r="6273" spans="31:31" ht="15.75">
      <c r="AE6273" s="67"/>
    </row>
    <row r="6274" spans="31:31" ht="15.75">
      <c r="AE6274" s="67"/>
    </row>
    <row r="6275" spans="31:31" ht="15.75">
      <c r="AE6275" s="67"/>
    </row>
    <row r="6276" spans="31:31" ht="15.75">
      <c r="AE6276" s="67"/>
    </row>
    <row r="6277" spans="31:31" ht="15.75">
      <c r="AE6277" s="67"/>
    </row>
    <row r="6278" spans="31:31" ht="15.75">
      <c r="AE6278" s="67"/>
    </row>
    <row r="6279" spans="31:31" ht="15.75">
      <c r="AE6279" s="67"/>
    </row>
    <row r="6280" spans="31:31" ht="15.75">
      <c r="AE6280" s="67"/>
    </row>
    <row r="6281" spans="31:31" ht="15.75">
      <c r="AE6281" s="67"/>
    </row>
    <row r="6282" spans="31:31" ht="15.75">
      <c r="AE6282" s="67"/>
    </row>
    <row r="6283" spans="31:31" ht="15.75">
      <c r="AE6283" s="67"/>
    </row>
    <row r="6284" spans="31:31" ht="15.75">
      <c r="AE6284" s="67"/>
    </row>
    <row r="6285" spans="31:31" ht="15.75">
      <c r="AE6285" s="67"/>
    </row>
    <row r="6286" spans="31:31" ht="15.75">
      <c r="AE6286" s="67"/>
    </row>
    <row r="6287" spans="31:31" ht="15.75">
      <c r="AE6287" s="67"/>
    </row>
    <row r="6288" spans="31:31" ht="15.75">
      <c r="AE6288" s="67"/>
    </row>
    <row r="6289" spans="31:31" ht="15.75">
      <c r="AE6289" s="67"/>
    </row>
    <row r="6290" spans="31:31" ht="15.75">
      <c r="AE6290" s="67"/>
    </row>
    <row r="6291" spans="31:31" ht="15.75">
      <c r="AE6291" s="67"/>
    </row>
    <row r="6292" spans="31:31" ht="15.75">
      <c r="AE6292" s="67"/>
    </row>
    <row r="6293" spans="31:31" ht="15.75">
      <c r="AE6293" s="67"/>
    </row>
    <row r="6294" spans="31:31" ht="15.75">
      <c r="AE6294" s="67"/>
    </row>
    <row r="6295" spans="31:31" ht="15.75">
      <c r="AE6295" s="67"/>
    </row>
    <row r="6296" spans="31:31" ht="15.75">
      <c r="AE6296" s="67"/>
    </row>
    <row r="6297" spans="31:31" ht="15.75">
      <c r="AE6297" s="67"/>
    </row>
    <row r="6298" spans="31:31" ht="15.75">
      <c r="AE6298" s="67"/>
    </row>
    <row r="6299" spans="31:31" ht="15.75">
      <c r="AE6299" s="67"/>
    </row>
    <row r="6300" spans="31:31" ht="15.75">
      <c r="AE6300" s="67"/>
    </row>
    <row r="6301" spans="31:31" ht="15.75">
      <c r="AE6301" s="67"/>
    </row>
    <row r="6302" spans="31:31" ht="15.75">
      <c r="AE6302" s="67"/>
    </row>
    <row r="6303" spans="31:31" ht="15.75">
      <c r="AE6303" s="67"/>
    </row>
    <row r="6304" spans="31:31" ht="15.75">
      <c r="AE6304" s="67"/>
    </row>
    <row r="6305" spans="31:31" ht="15.75">
      <c r="AE6305" s="67"/>
    </row>
    <row r="6306" spans="31:31" ht="15.75">
      <c r="AE6306" s="67"/>
    </row>
    <row r="6307" spans="31:31" ht="15.75">
      <c r="AE6307" s="67"/>
    </row>
    <row r="6308" spans="31:31" ht="15.75">
      <c r="AE6308" s="67"/>
    </row>
    <row r="6309" spans="31:31" ht="15.75">
      <c r="AE6309" s="67"/>
    </row>
    <row r="6310" spans="31:31" ht="15.75">
      <c r="AE6310" s="67"/>
    </row>
    <row r="6311" spans="31:31" ht="15.75">
      <c r="AE6311" s="67"/>
    </row>
    <row r="6312" spans="31:31" ht="15.75">
      <c r="AE6312" s="67"/>
    </row>
    <row r="6313" spans="31:31" ht="15.75">
      <c r="AE6313" s="67"/>
    </row>
    <row r="6314" spans="31:31" ht="15.75">
      <c r="AE6314" s="67"/>
    </row>
    <row r="6315" spans="31:31" ht="15.75">
      <c r="AE6315" s="67"/>
    </row>
    <row r="6316" spans="31:31" ht="15.75">
      <c r="AE6316" s="67"/>
    </row>
    <row r="6317" spans="31:31" ht="15.75">
      <c r="AE6317" s="67"/>
    </row>
    <row r="6318" spans="31:31" ht="15.75">
      <c r="AE6318" s="67"/>
    </row>
    <row r="6319" spans="31:31" ht="15.75">
      <c r="AE6319" s="67"/>
    </row>
    <row r="6320" spans="31:31" ht="15.75">
      <c r="AE6320" s="67"/>
    </row>
    <row r="6321" spans="31:31" ht="15.75">
      <c r="AE6321" s="67"/>
    </row>
    <row r="6322" spans="31:31" ht="15.75">
      <c r="AE6322" s="67"/>
    </row>
    <row r="6323" spans="31:31" ht="15.75">
      <c r="AE6323" s="67"/>
    </row>
    <row r="6324" spans="31:31" ht="15.75">
      <c r="AE6324" s="67"/>
    </row>
    <row r="6325" spans="31:31" ht="15.75">
      <c r="AE6325" s="67"/>
    </row>
    <row r="6326" spans="31:31" ht="15.75">
      <c r="AE6326" s="67"/>
    </row>
    <row r="6327" spans="31:31" ht="15.75">
      <c r="AE6327" s="67"/>
    </row>
    <row r="6328" spans="31:31" ht="15.75">
      <c r="AE6328" s="67"/>
    </row>
    <row r="6329" spans="31:31" ht="15.75">
      <c r="AE6329" s="67"/>
    </row>
    <row r="6330" spans="31:31" ht="15.75">
      <c r="AE6330" s="67"/>
    </row>
    <row r="6331" spans="31:31" ht="15.75">
      <c r="AE6331" s="67"/>
    </row>
    <row r="6332" spans="31:31" ht="15.75">
      <c r="AE6332" s="67"/>
    </row>
    <row r="6333" spans="31:31" ht="15.75">
      <c r="AE6333" s="67"/>
    </row>
    <row r="6334" spans="31:31" ht="15.75">
      <c r="AE6334" s="67"/>
    </row>
    <row r="6335" spans="31:31" ht="15.75">
      <c r="AE6335" s="67"/>
    </row>
    <row r="6336" spans="31:31" ht="15.75">
      <c r="AE6336" s="67"/>
    </row>
    <row r="6337" spans="31:31" ht="15.75">
      <c r="AE6337" s="67"/>
    </row>
    <row r="6338" spans="31:31" ht="15.75">
      <c r="AE6338" s="67"/>
    </row>
    <row r="6339" spans="31:31" ht="15.75">
      <c r="AE6339" s="67"/>
    </row>
    <row r="6340" spans="31:31" ht="15.75">
      <c r="AE6340" s="67"/>
    </row>
    <row r="6341" spans="31:31" ht="15.75">
      <c r="AE6341" s="67"/>
    </row>
    <row r="6342" spans="31:31" ht="15.75">
      <c r="AE6342" s="67"/>
    </row>
    <row r="6343" spans="31:31" ht="15.75">
      <c r="AE6343" s="67"/>
    </row>
    <row r="6344" spans="31:31" ht="15.75">
      <c r="AE6344" s="67"/>
    </row>
    <row r="6345" spans="31:31" ht="15.75">
      <c r="AE6345" s="67"/>
    </row>
    <row r="6346" spans="31:31" ht="15.75">
      <c r="AE6346" s="67"/>
    </row>
    <row r="6347" spans="31:31" ht="15.75">
      <c r="AE6347" s="67"/>
    </row>
    <row r="6348" spans="31:31" ht="15.75">
      <c r="AE6348" s="67"/>
    </row>
    <row r="6349" spans="31:31" ht="15.75">
      <c r="AE6349" s="67"/>
    </row>
    <row r="6350" spans="31:31" ht="15.75">
      <c r="AE6350" s="67"/>
    </row>
    <row r="6351" spans="31:31" ht="15.75">
      <c r="AE6351" s="67"/>
    </row>
    <row r="6352" spans="31:31" ht="15.75">
      <c r="AE6352" s="67"/>
    </row>
    <row r="6353" spans="31:31" ht="15.75">
      <c r="AE6353" s="67"/>
    </row>
    <row r="6354" spans="31:31" ht="15.75">
      <c r="AE6354" s="67"/>
    </row>
    <row r="6355" spans="31:31" ht="15.75">
      <c r="AE6355" s="67"/>
    </row>
    <row r="6356" spans="31:31" ht="15.75">
      <c r="AE6356" s="67"/>
    </row>
    <row r="6357" spans="31:31" ht="15.75">
      <c r="AE6357" s="67"/>
    </row>
    <row r="6358" spans="31:31" ht="15.75">
      <c r="AE6358" s="67"/>
    </row>
    <row r="6359" spans="31:31" ht="15.75">
      <c r="AE6359" s="67"/>
    </row>
    <row r="6360" spans="31:31" ht="15.75">
      <c r="AE6360" s="67"/>
    </row>
    <row r="6361" spans="31:31" ht="15.75">
      <c r="AE6361" s="67"/>
    </row>
    <row r="6362" spans="31:31" ht="15.75">
      <c r="AE6362" s="67"/>
    </row>
    <row r="6363" spans="31:31" ht="15.75">
      <c r="AE6363" s="67"/>
    </row>
    <row r="6364" spans="31:31" ht="15.75">
      <c r="AE6364" s="67"/>
    </row>
    <row r="6365" spans="31:31" ht="15.75">
      <c r="AE6365" s="67"/>
    </row>
    <row r="6366" spans="31:31" ht="15.75">
      <c r="AE6366" s="67"/>
    </row>
    <row r="6367" spans="31:31" ht="15.75">
      <c r="AE6367" s="67"/>
    </row>
    <row r="6368" spans="31:31" ht="15.75">
      <c r="AE6368" s="67"/>
    </row>
    <row r="6369" spans="31:31" ht="15.75">
      <c r="AE6369" s="67"/>
    </row>
    <row r="6370" spans="31:31" ht="15.75">
      <c r="AE6370" s="67"/>
    </row>
    <row r="6371" spans="31:31" ht="15.75">
      <c r="AE6371" s="67"/>
    </row>
    <row r="6372" spans="31:31" ht="15.75">
      <c r="AE6372" s="67"/>
    </row>
    <row r="6373" spans="31:31" ht="15.75">
      <c r="AE6373" s="67"/>
    </row>
    <row r="6374" spans="31:31" ht="15.75">
      <c r="AE6374" s="67"/>
    </row>
    <row r="6375" spans="31:31" ht="15.75">
      <c r="AE6375" s="67"/>
    </row>
    <row r="6376" spans="31:31" ht="15.75">
      <c r="AE6376" s="67"/>
    </row>
    <row r="6377" spans="31:31" ht="15.75">
      <c r="AE6377" s="67"/>
    </row>
    <row r="6378" spans="31:31" ht="15.75">
      <c r="AE6378" s="67"/>
    </row>
    <row r="6379" spans="31:31" ht="15.75">
      <c r="AE6379" s="67"/>
    </row>
    <row r="6380" spans="31:31" ht="15.75">
      <c r="AE6380" s="67"/>
    </row>
    <row r="6381" spans="31:31" ht="15.75">
      <c r="AE6381" s="67"/>
    </row>
    <row r="6382" spans="31:31" ht="15.75">
      <c r="AE6382" s="67"/>
    </row>
    <row r="6383" spans="31:31" ht="15.75">
      <c r="AE6383" s="67"/>
    </row>
    <row r="6384" spans="31:31" ht="15.75">
      <c r="AE6384" s="67"/>
    </row>
    <row r="6385" spans="31:31" ht="15.75">
      <c r="AE6385" s="67"/>
    </row>
    <row r="6386" spans="31:31" ht="15.75">
      <c r="AE6386" s="67"/>
    </row>
    <row r="6387" spans="31:31" ht="15.75">
      <c r="AE6387" s="67"/>
    </row>
    <row r="6388" spans="31:31" ht="15.75">
      <c r="AE6388" s="67"/>
    </row>
    <row r="6389" spans="31:31" ht="15.75">
      <c r="AE6389" s="67"/>
    </row>
    <row r="6390" spans="31:31" ht="15.75">
      <c r="AE6390" s="67"/>
    </row>
    <row r="6391" spans="31:31" ht="15.75">
      <c r="AE6391" s="67"/>
    </row>
    <row r="6392" spans="31:31" ht="15.75">
      <c r="AE6392" s="67"/>
    </row>
    <row r="6393" spans="31:31" ht="15.75">
      <c r="AE6393" s="67"/>
    </row>
    <row r="6394" spans="31:31" ht="15.75">
      <c r="AE6394" s="67"/>
    </row>
    <row r="6395" spans="31:31" ht="15.75">
      <c r="AE6395" s="67"/>
    </row>
    <row r="6396" spans="31:31" ht="15.75">
      <c r="AE6396" s="67"/>
    </row>
    <row r="6397" spans="31:31" ht="15.75">
      <c r="AE6397" s="67"/>
    </row>
    <row r="6398" spans="31:31" ht="15.75">
      <c r="AE6398" s="67"/>
    </row>
    <row r="6399" spans="31:31" ht="15.75">
      <c r="AE6399" s="67"/>
    </row>
    <row r="6400" spans="31:31" ht="15.75">
      <c r="AE6400" s="67"/>
    </row>
    <row r="6401" spans="31:31" ht="15.75">
      <c r="AE6401" s="67"/>
    </row>
    <row r="6402" spans="31:31" ht="15.75">
      <c r="AE6402" s="67"/>
    </row>
    <row r="6403" spans="31:31" ht="15.75">
      <c r="AE6403" s="67"/>
    </row>
    <row r="6404" spans="31:31" ht="15.75">
      <c r="AE6404" s="67"/>
    </row>
    <row r="6405" spans="31:31" ht="15.75">
      <c r="AE6405" s="67"/>
    </row>
    <row r="6406" spans="31:31" ht="15.75">
      <c r="AE6406" s="67"/>
    </row>
    <row r="6407" spans="31:31" ht="15.75">
      <c r="AE6407" s="67"/>
    </row>
    <row r="6408" spans="31:31" ht="15.75">
      <c r="AE6408" s="67"/>
    </row>
    <row r="6409" spans="31:31" ht="15.75">
      <c r="AE6409" s="67"/>
    </row>
    <row r="6410" spans="31:31" ht="15.75">
      <c r="AE6410" s="67"/>
    </row>
    <row r="6411" spans="31:31" ht="15.75">
      <c r="AE6411" s="67"/>
    </row>
    <row r="6412" spans="31:31" ht="15.75">
      <c r="AE6412" s="67"/>
    </row>
    <row r="6413" spans="31:31" ht="15.75">
      <c r="AE6413" s="67"/>
    </row>
    <row r="6414" spans="31:31" ht="15.75">
      <c r="AE6414" s="67"/>
    </row>
    <row r="6415" spans="31:31" ht="15.75">
      <c r="AE6415" s="67"/>
    </row>
    <row r="6416" spans="31:31" ht="15.75">
      <c r="AE6416" s="67"/>
    </row>
    <row r="6417" spans="31:31" ht="15.75">
      <c r="AE6417" s="67"/>
    </row>
    <row r="6418" spans="31:31" ht="15.75">
      <c r="AE6418" s="67"/>
    </row>
    <row r="6419" spans="31:31" ht="15.75">
      <c r="AE6419" s="67"/>
    </row>
    <row r="6420" spans="31:31" ht="15.75">
      <c r="AE6420" s="67"/>
    </row>
    <row r="6421" spans="31:31" ht="15.75">
      <c r="AE6421" s="67"/>
    </row>
    <row r="6422" spans="31:31" ht="15.75">
      <c r="AE6422" s="67"/>
    </row>
    <row r="6423" spans="31:31" ht="15.75">
      <c r="AE6423" s="67"/>
    </row>
    <row r="6424" spans="31:31" ht="15.75">
      <c r="AE6424" s="67"/>
    </row>
    <row r="6425" spans="31:31" ht="15.75">
      <c r="AE6425" s="67"/>
    </row>
    <row r="6426" spans="31:31" ht="15.75">
      <c r="AE6426" s="67"/>
    </row>
    <row r="6427" spans="31:31" ht="15.75">
      <c r="AE6427" s="67"/>
    </row>
    <row r="6428" spans="31:31" ht="15.75">
      <c r="AE6428" s="67"/>
    </row>
    <row r="6429" spans="31:31" ht="15.75">
      <c r="AE6429" s="67"/>
    </row>
    <row r="6430" spans="31:31" ht="15.75">
      <c r="AE6430" s="67"/>
    </row>
    <row r="6431" spans="31:31" ht="15.75">
      <c r="AE6431" s="67"/>
    </row>
    <row r="6432" spans="31:31" ht="15.75">
      <c r="AE6432" s="67"/>
    </row>
    <row r="6433" spans="31:31" ht="15.75">
      <c r="AE6433" s="67"/>
    </row>
    <row r="6434" spans="31:31" ht="15.75">
      <c r="AE6434" s="67"/>
    </row>
    <row r="6435" spans="31:31" ht="15.75">
      <c r="AE6435" s="67"/>
    </row>
    <row r="6436" spans="31:31" ht="15.75">
      <c r="AE6436" s="67"/>
    </row>
    <row r="6437" spans="31:31" ht="15.75">
      <c r="AE6437" s="67"/>
    </row>
    <row r="6438" spans="31:31" ht="15.75">
      <c r="AE6438" s="67"/>
    </row>
    <row r="6439" spans="31:31" ht="15.75">
      <c r="AE6439" s="67"/>
    </row>
    <row r="6440" spans="31:31" ht="15.75">
      <c r="AE6440" s="67"/>
    </row>
    <row r="6441" spans="31:31" ht="15.75">
      <c r="AE6441" s="67"/>
    </row>
    <row r="6442" spans="31:31" ht="15.75">
      <c r="AE6442" s="67"/>
    </row>
    <row r="6443" spans="31:31" ht="15.75">
      <c r="AE6443" s="67"/>
    </row>
    <row r="6444" spans="31:31" ht="15.75">
      <c r="AE6444" s="67"/>
    </row>
    <row r="6445" spans="31:31" ht="15.75">
      <c r="AE6445" s="67"/>
    </row>
    <row r="6446" spans="31:31" ht="15.75">
      <c r="AE6446" s="67"/>
    </row>
    <row r="6447" spans="31:31" ht="15.75">
      <c r="AE6447" s="67"/>
    </row>
    <row r="6448" spans="31:31" ht="15.75">
      <c r="AE6448" s="67"/>
    </row>
    <row r="6449" spans="31:31" ht="15.75">
      <c r="AE6449" s="67"/>
    </row>
    <row r="6450" spans="31:31" ht="15.75">
      <c r="AE6450" s="67"/>
    </row>
    <row r="6451" spans="31:31" ht="15.75">
      <c r="AE6451" s="67"/>
    </row>
    <row r="6452" spans="31:31" ht="15.75">
      <c r="AE6452" s="67"/>
    </row>
    <row r="6453" spans="31:31" ht="15.75">
      <c r="AE6453" s="67"/>
    </row>
    <row r="6454" spans="31:31" ht="15.75">
      <c r="AE6454" s="67"/>
    </row>
    <row r="6455" spans="31:31" ht="15.75">
      <c r="AE6455" s="67"/>
    </row>
    <row r="6456" spans="31:31" ht="15.75">
      <c r="AE6456" s="67"/>
    </row>
    <row r="6457" spans="31:31" ht="15.75">
      <c r="AE6457" s="67"/>
    </row>
    <row r="6458" spans="31:31" ht="15.75">
      <c r="AE6458" s="67"/>
    </row>
    <row r="6459" spans="31:31" ht="15.75">
      <c r="AE6459" s="67"/>
    </row>
    <row r="6460" spans="31:31" ht="15.75">
      <c r="AE6460" s="67"/>
    </row>
    <row r="6461" spans="31:31" ht="15.75">
      <c r="AE6461" s="67"/>
    </row>
    <row r="6462" spans="31:31" ht="15.75">
      <c r="AE6462" s="67"/>
    </row>
    <row r="6463" spans="31:31" ht="15.75">
      <c r="AE6463" s="67"/>
    </row>
    <row r="6464" spans="31:31" ht="15.75">
      <c r="AE6464" s="67"/>
    </row>
    <row r="6465" spans="31:31" ht="15.75">
      <c r="AE6465" s="67"/>
    </row>
    <row r="6466" spans="31:31" ht="15.75">
      <c r="AE6466" s="67"/>
    </row>
    <row r="6467" spans="31:31" ht="15.75">
      <c r="AE6467" s="67"/>
    </row>
    <row r="6468" spans="31:31" ht="15.75">
      <c r="AE6468" s="67"/>
    </row>
    <row r="6469" spans="31:31" ht="15.75">
      <c r="AE6469" s="67"/>
    </row>
    <row r="6470" spans="31:31" ht="15.75">
      <c r="AE6470" s="67"/>
    </row>
    <row r="6471" spans="31:31" ht="15.75">
      <c r="AE6471" s="67"/>
    </row>
    <row r="6472" spans="31:31" ht="15.75">
      <c r="AE6472" s="67"/>
    </row>
    <row r="6473" spans="31:31" ht="15.75">
      <c r="AE6473" s="67"/>
    </row>
    <row r="6474" spans="31:31" ht="15.75">
      <c r="AE6474" s="67"/>
    </row>
    <row r="6475" spans="31:31" ht="15.75">
      <c r="AE6475" s="67"/>
    </row>
    <row r="6476" spans="31:31" ht="15.75">
      <c r="AE6476" s="67"/>
    </row>
    <row r="6477" spans="31:31" ht="15.75">
      <c r="AE6477" s="67"/>
    </row>
    <row r="6478" spans="31:31" ht="15.75">
      <c r="AE6478" s="67"/>
    </row>
    <row r="6479" spans="31:31" ht="15.75">
      <c r="AE6479" s="67"/>
    </row>
    <row r="6480" spans="31:31" ht="15.75">
      <c r="AE6480" s="67"/>
    </row>
    <row r="6481" spans="31:31" ht="15.75">
      <c r="AE6481" s="67"/>
    </row>
    <row r="6482" spans="31:31" ht="15.75">
      <c r="AE6482" s="67"/>
    </row>
    <row r="6483" spans="31:31" ht="15.75">
      <c r="AE6483" s="67"/>
    </row>
    <row r="6484" spans="31:31" ht="15.75">
      <c r="AE6484" s="67"/>
    </row>
    <row r="6485" spans="31:31" ht="15.75">
      <c r="AE6485" s="67"/>
    </row>
    <row r="6486" spans="31:31" ht="15.75">
      <c r="AE6486" s="67"/>
    </row>
    <row r="6487" spans="31:31" ht="15.75">
      <c r="AE6487" s="67"/>
    </row>
    <row r="6488" spans="31:31" ht="15.75">
      <c r="AE6488" s="67"/>
    </row>
    <row r="6489" spans="31:31" ht="15.75">
      <c r="AE6489" s="67"/>
    </row>
    <row r="6490" spans="31:31" ht="15.75">
      <c r="AE6490" s="67"/>
    </row>
    <row r="6491" spans="31:31" ht="15.75">
      <c r="AE6491" s="67"/>
    </row>
    <row r="6492" spans="31:31" ht="15.75">
      <c r="AE6492" s="67"/>
    </row>
    <row r="6493" spans="31:31" ht="15.75">
      <c r="AE6493" s="67"/>
    </row>
    <row r="6494" spans="31:31" ht="15.75">
      <c r="AE6494" s="67"/>
    </row>
    <row r="6495" spans="31:31" ht="15.75">
      <c r="AE6495" s="67"/>
    </row>
    <row r="6496" spans="31:31" ht="15.75">
      <c r="AE6496" s="67"/>
    </row>
    <row r="6497" spans="31:31" ht="15.75">
      <c r="AE6497" s="67"/>
    </row>
    <row r="6498" spans="31:31" ht="15.75">
      <c r="AE6498" s="67"/>
    </row>
    <row r="6499" spans="31:31" ht="15.75">
      <c r="AE6499" s="67"/>
    </row>
    <row r="6500" spans="31:31" ht="15.75">
      <c r="AE6500" s="67"/>
    </row>
    <row r="6501" spans="31:31" ht="15.75">
      <c r="AE6501" s="67"/>
    </row>
    <row r="6502" spans="31:31" ht="15.75">
      <c r="AE6502" s="67"/>
    </row>
    <row r="6503" spans="31:31" ht="15.75">
      <c r="AE6503" s="67"/>
    </row>
    <row r="6504" spans="31:31" ht="15.75">
      <c r="AE6504" s="67"/>
    </row>
    <row r="6505" spans="31:31" ht="15.75">
      <c r="AE6505" s="67"/>
    </row>
    <row r="6506" spans="31:31" ht="15.75">
      <c r="AE6506" s="67"/>
    </row>
    <row r="6507" spans="31:31" ht="15.75">
      <c r="AE6507" s="67"/>
    </row>
    <row r="6508" spans="31:31" ht="15.75">
      <c r="AE6508" s="67"/>
    </row>
    <row r="6509" spans="31:31" ht="15.75">
      <c r="AE6509" s="67"/>
    </row>
    <row r="6510" spans="31:31" ht="15.75">
      <c r="AE6510" s="67"/>
    </row>
    <row r="6511" spans="31:31" ht="15.75">
      <c r="AE6511" s="67"/>
    </row>
    <row r="6512" spans="31:31" ht="15.75">
      <c r="AE6512" s="67"/>
    </row>
    <row r="6513" spans="31:31" ht="15.75">
      <c r="AE6513" s="67"/>
    </row>
    <row r="6514" spans="31:31" ht="15.75">
      <c r="AE6514" s="67"/>
    </row>
    <row r="6515" spans="31:31" ht="15.75">
      <c r="AE6515" s="67"/>
    </row>
    <row r="6516" spans="31:31" ht="15.75">
      <c r="AE6516" s="67"/>
    </row>
    <row r="6517" spans="31:31" ht="15.75">
      <c r="AE6517" s="67"/>
    </row>
    <row r="6518" spans="31:31" ht="15.75">
      <c r="AE6518" s="67"/>
    </row>
    <row r="6519" spans="31:31" ht="15.75">
      <c r="AE6519" s="67"/>
    </row>
    <row r="6520" spans="31:31" ht="15.75">
      <c r="AE6520" s="67"/>
    </row>
    <row r="6521" spans="31:31" ht="15.75">
      <c r="AE6521" s="67"/>
    </row>
    <row r="6522" spans="31:31" ht="15.75">
      <c r="AE6522" s="67"/>
    </row>
    <row r="6523" spans="31:31" ht="15.75">
      <c r="AE6523" s="67"/>
    </row>
    <row r="6524" spans="31:31" ht="15.75">
      <c r="AE6524" s="67"/>
    </row>
    <row r="6525" spans="31:31" ht="15.75">
      <c r="AE6525" s="67"/>
    </row>
    <row r="6526" spans="31:31" ht="15.75">
      <c r="AE6526" s="67"/>
    </row>
    <row r="6527" spans="31:31" ht="15.75">
      <c r="AE6527" s="67"/>
    </row>
    <row r="6528" spans="31:31" ht="15.75">
      <c r="AE6528" s="67"/>
    </row>
    <row r="6529" spans="31:31" ht="15.75">
      <c r="AE6529" s="67"/>
    </row>
    <row r="6530" spans="31:31" ht="15.75">
      <c r="AE6530" s="67"/>
    </row>
    <row r="6531" spans="31:31" ht="15.75">
      <c r="AE6531" s="67"/>
    </row>
    <row r="6532" spans="31:31" ht="15.75">
      <c r="AE6532" s="67"/>
    </row>
    <row r="6533" spans="31:31" ht="15.75">
      <c r="AE6533" s="67"/>
    </row>
    <row r="6534" spans="31:31" ht="15.75">
      <c r="AE6534" s="67"/>
    </row>
    <row r="6535" spans="31:31" ht="15.75">
      <c r="AE6535" s="67"/>
    </row>
    <row r="6536" spans="31:31" ht="15.75">
      <c r="AE6536" s="67"/>
    </row>
    <row r="6537" spans="31:31" ht="15.75">
      <c r="AE6537" s="67"/>
    </row>
    <row r="6538" spans="31:31" ht="15.75">
      <c r="AE6538" s="67"/>
    </row>
    <row r="6539" spans="31:31" ht="15.75">
      <c r="AE6539" s="67"/>
    </row>
    <row r="6540" spans="31:31" ht="15.75">
      <c r="AE6540" s="67"/>
    </row>
    <row r="6541" spans="31:31" ht="15.75">
      <c r="AE6541" s="67"/>
    </row>
    <row r="6542" spans="31:31" ht="15.75">
      <c r="AE6542" s="67"/>
    </row>
    <row r="6543" spans="31:31" ht="15.75">
      <c r="AE6543" s="67"/>
    </row>
    <row r="6544" spans="31:31" ht="15.75">
      <c r="AE6544" s="67"/>
    </row>
    <row r="6545" spans="31:31" ht="15.75">
      <c r="AE6545" s="67"/>
    </row>
    <row r="6546" spans="31:31" ht="15.75">
      <c r="AE6546" s="67"/>
    </row>
    <row r="6547" spans="31:31" ht="15.75">
      <c r="AE6547" s="67"/>
    </row>
    <row r="6548" spans="31:31" ht="15.75">
      <c r="AE6548" s="67"/>
    </row>
    <row r="6549" spans="31:31" ht="15.75">
      <c r="AE6549" s="67"/>
    </row>
    <row r="6550" spans="31:31" ht="15.75">
      <c r="AE6550" s="67"/>
    </row>
    <row r="6551" spans="31:31" ht="15.75">
      <c r="AE6551" s="67"/>
    </row>
    <row r="6552" spans="31:31" ht="15.75">
      <c r="AE6552" s="67"/>
    </row>
    <row r="6553" spans="31:31" ht="15.75">
      <c r="AE6553" s="67"/>
    </row>
    <row r="6554" spans="31:31" ht="15.75">
      <c r="AE6554" s="67"/>
    </row>
    <row r="6555" spans="31:31" ht="15.75">
      <c r="AE6555" s="67"/>
    </row>
    <row r="6556" spans="31:31" ht="15.75">
      <c r="AE6556" s="67"/>
    </row>
    <row r="6557" spans="31:31" ht="15.75">
      <c r="AE6557" s="67"/>
    </row>
    <row r="6558" spans="31:31" ht="15.75">
      <c r="AE6558" s="67"/>
    </row>
    <row r="6559" spans="31:31" ht="15.75">
      <c r="AE6559" s="67"/>
    </row>
    <row r="6560" spans="31:31" ht="15.75">
      <c r="AE6560" s="67"/>
    </row>
    <row r="6561" spans="31:31" ht="15.75">
      <c r="AE6561" s="67"/>
    </row>
    <row r="6562" spans="31:31" ht="15.75">
      <c r="AE6562" s="67"/>
    </row>
    <row r="6563" spans="31:31" ht="15.75">
      <c r="AE6563" s="67"/>
    </row>
    <row r="6564" spans="31:31" ht="15.75">
      <c r="AE6564" s="67"/>
    </row>
    <row r="6565" spans="31:31" ht="15.75">
      <c r="AE6565" s="67"/>
    </row>
    <row r="6566" spans="31:31" ht="15.75">
      <c r="AE6566" s="67"/>
    </row>
    <row r="6567" spans="31:31" ht="15.75">
      <c r="AE6567" s="67"/>
    </row>
    <row r="6568" spans="31:31" ht="15.75">
      <c r="AE6568" s="67"/>
    </row>
    <row r="6569" spans="31:31" ht="15.75">
      <c r="AE6569" s="67"/>
    </row>
    <row r="6570" spans="31:31" ht="15.75">
      <c r="AE6570" s="67"/>
    </row>
    <row r="6571" spans="31:31" ht="15.75">
      <c r="AE6571" s="67"/>
    </row>
    <row r="6572" spans="31:31" ht="15.75">
      <c r="AE6572" s="67"/>
    </row>
    <row r="6573" spans="31:31" ht="15.75">
      <c r="AE6573" s="67"/>
    </row>
    <row r="6574" spans="31:31" ht="15.75">
      <c r="AE6574" s="67"/>
    </row>
    <row r="6575" spans="31:31" ht="15.75">
      <c r="AE6575" s="67"/>
    </row>
    <row r="6576" spans="31:31" ht="15.75">
      <c r="AE6576" s="67"/>
    </row>
    <row r="6577" spans="31:31" ht="15.75">
      <c r="AE6577" s="67"/>
    </row>
    <row r="6578" spans="31:31" ht="15.75">
      <c r="AE6578" s="67"/>
    </row>
    <row r="6579" spans="31:31" ht="15.75">
      <c r="AE6579" s="67"/>
    </row>
    <row r="6580" spans="31:31" ht="15.75">
      <c r="AE6580" s="67"/>
    </row>
    <row r="6581" spans="31:31" ht="15.75">
      <c r="AE6581" s="67"/>
    </row>
    <row r="6582" spans="31:31" ht="15.75">
      <c r="AE6582" s="67"/>
    </row>
    <row r="6583" spans="31:31" ht="15.75">
      <c r="AE6583" s="67"/>
    </row>
    <row r="6584" spans="31:31" ht="15.75">
      <c r="AE6584" s="67"/>
    </row>
    <row r="6585" spans="31:31" ht="15.75">
      <c r="AE6585" s="67"/>
    </row>
    <row r="6586" spans="31:31" ht="15.75">
      <c r="AE6586" s="67"/>
    </row>
    <row r="6587" spans="31:31" ht="15.75">
      <c r="AE6587" s="67"/>
    </row>
    <row r="6588" spans="31:31" ht="15.75">
      <c r="AE6588" s="67"/>
    </row>
    <row r="6589" spans="31:31" ht="15.75">
      <c r="AE6589" s="67"/>
    </row>
    <row r="6590" spans="31:31" ht="15.75">
      <c r="AE6590" s="67"/>
    </row>
    <row r="6591" spans="31:31" ht="15.75">
      <c r="AE6591" s="67"/>
    </row>
    <row r="6592" spans="31:31" ht="15.75">
      <c r="AE6592" s="67"/>
    </row>
    <row r="6593" spans="31:31" ht="15.75">
      <c r="AE6593" s="67"/>
    </row>
    <row r="6594" spans="31:31" ht="15.75">
      <c r="AE6594" s="67"/>
    </row>
    <row r="6595" spans="31:31" ht="15.75">
      <c r="AE6595" s="67"/>
    </row>
    <row r="6596" spans="31:31" ht="15.75">
      <c r="AE6596" s="67"/>
    </row>
    <row r="6597" spans="31:31" ht="15.75">
      <c r="AE6597" s="67"/>
    </row>
    <row r="6598" spans="31:31" ht="15.75">
      <c r="AE6598" s="67"/>
    </row>
    <row r="6599" spans="31:31" ht="15.75">
      <c r="AE6599" s="67"/>
    </row>
    <row r="6600" spans="31:31" ht="15.75">
      <c r="AE6600" s="67"/>
    </row>
    <row r="6601" spans="31:31" ht="15.75">
      <c r="AE6601" s="67"/>
    </row>
    <row r="6602" spans="31:31" ht="15.75">
      <c r="AE6602" s="67"/>
    </row>
    <row r="6603" spans="31:31" ht="15.75">
      <c r="AE6603" s="67"/>
    </row>
    <row r="6604" spans="31:31" ht="15.75">
      <c r="AE6604" s="67"/>
    </row>
    <row r="6605" spans="31:31" ht="15.75">
      <c r="AE6605" s="67"/>
    </row>
    <row r="6606" spans="31:31" ht="15.75">
      <c r="AE6606" s="67"/>
    </row>
    <row r="6607" spans="31:31" ht="15.75">
      <c r="AE6607" s="67"/>
    </row>
    <row r="6608" spans="31:31" ht="15.75">
      <c r="AE6608" s="67"/>
    </row>
    <row r="6609" spans="31:31" ht="15.75">
      <c r="AE6609" s="67"/>
    </row>
    <row r="6610" spans="31:31" ht="15.75">
      <c r="AE6610" s="67"/>
    </row>
    <row r="6611" spans="31:31" ht="15.75">
      <c r="AE6611" s="67"/>
    </row>
    <row r="6612" spans="31:31" ht="15.75">
      <c r="AE6612" s="67"/>
    </row>
    <row r="6613" spans="31:31" ht="15.75">
      <c r="AE6613" s="67"/>
    </row>
    <row r="6614" spans="31:31" ht="15.75">
      <c r="AE6614" s="67"/>
    </row>
    <row r="6615" spans="31:31" ht="15.75">
      <c r="AE6615" s="67"/>
    </row>
    <row r="6616" spans="31:31" ht="15.75">
      <c r="AE6616" s="67"/>
    </row>
    <row r="6617" spans="31:31" ht="15.75">
      <c r="AE6617" s="67"/>
    </row>
    <row r="6618" spans="31:31" ht="15.75">
      <c r="AE6618" s="67"/>
    </row>
    <row r="6619" spans="31:31" ht="15.75">
      <c r="AE6619" s="67"/>
    </row>
    <row r="6620" spans="31:31" ht="15.75">
      <c r="AE6620" s="67"/>
    </row>
    <row r="6621" spans="31:31" ht="15.75">
      <c r="AE6621" s="67"/>
    </row>
    <row r="6622" spans="31:31" ht="15.75">
      <c r="AE6622" s="67"/>
    </row>
    <row r="6623" spans="31:31" ht="15.75">
      <c r="AE6623" s="67"/>
    </row>
    <row r="6624" spans="31:31" ht="15.75">
      <c r="AE6624" s="67"/>
    </row>
    <row r="6625" spans="31:31" ht="15.75">
      <c r="AE6625" s="67"/>
    </row>
    <row r="6626" spans="31:31" ht="15.75">
      <c r="AE6626" s="67"/>
    </row>
    <row r="6627" spans="31:31" ht="15.75">
      <c r="AE6627" s="67"/>
    </row>
    <row r="6628" spans="31:31" ht="15.75">
      <c r="AE6628" s="67"/>
    </row>
    <row r="6629" spans="31:31" ht="15.75">
      <c r="AE6629" s="67"/>
    </row>
    <row r="6630" spans="31:31" ht="15.75">
      <c r="AE6630" s="67"/>
    </row>
    <row r="6631" spans="31:31" ht="15.75">
      <c r="AE6631" s="67"/>
    </row>
    <row r="6632" spans="31:31" ht="15.75">
      <c r="AE6632" s="67"/>
    </row>
    <row r="6633" spans="31:31" ht="15.75">
      <c r="AE6633" s="67"/>
    </row>
    <row r="6634" spans="31:31" ht="15.75">
      <c r="AE6634" s="67"/>
    </row>
    <row r="6635" spans="31:31" ht="15.75">
      <c r="AE6635" s="67"/>
    </row>
    <row r="6636" spans="31:31" ht="15.75">
      <c r="AE6636" s="67"/>
    </row>
    <row r="6637" spans="31:31" ht="15.75">
      <c r="AE6637" s="67"/>
    </row>
    <row r="6638" spans="31:31" ht="15.75">
      <c r="AE6638" s="67"/>
    </row>
    <row r="6639" spans="31:31" ht="15.75">
      <c r="AE6639" s="67"/>
    </row>
    <row r="6640" spans="31:31" ht="15.75">
      <c r="AE6640" s="67"/>
    </row>
    <row r="6641" spans="31:31" ht="15.75">
      <c r="AE6641" s="67"/>
    </row>
    <row r="6642" spans="31:31" ht="15.75">
      <c r="AE6642" s="67"/>
    </row>
    <row r="6643" spans="31:31" ht="15.75">
      <c r="AE6643" s="67"/>
    </row>
    <row r="6644" spans="31:31" ht="15.75">
      <c r="AE6644" s="67"/>
    </row>
    <row r="6645" spans="31:31" ht="15.75">
      <c r="AE6645" s="67"/>
    </row>
    <row r="6646" spans="31:31" ht="15.75">
      <c r="AE6646" s="67"/>
    </row>
    <row r="6647" spans="31:31" ht="15.75">
      <c r="AE6647" s="67"/>
    </row>
    <row r="6648" spans="31:31" ht="15.75">
      <c r="AE6648" s="67"/>
    </row>
    <row r="6649" spans="31:31" ht="15.75">
      <c r="AE6649" s="67"/>
    </row>
    <row r="6650" spans="31:31" ht="15.75">
      <c r="AE6650" s="67"/>
    </row>
    <row r="6651" spans="31:31" ht="15.75">
      <c r="AE6651" s="67"/>
    </row>
    <row r="6652" spans="31:31" ht="15.75">
      <c r="AE6652" s="67"/>
    </row>
    <row r="6653" spans="31:31" ht="15.75">
      <c r="AE6653" s="67"/>
    </row>
    <row r="6654" spans="31:31" ht="15.75">
      <c r="AE6654" s="67"/>
    </row>
    <row r="6655" spans="31:31" ht="15.75">
      <c r="AE6655" s="67"/>
    </row>
    <row r="6656" spans="31:31" ht="15.75">
      <c r="AE6656" s="67"/>
    </row>
    <row r="6657" spans="31:31" ht="15.75">
      <c r="AE6657" s="67"/>
    </row>
    <row r="6658" spans="31:31" ht="15.75">
      <c r="AE6658" s="67"/>
    </row>
    <row r="6659" spans="31:31" ht="15.75">
      <c r="AE6659" s="67"/>
    </row>
    <row r="6660" spans="31:31" ht="15.75">
      <c r="AE6660" s="67"/>
    </row>
    <row r="6661" spans="31:31" ht="15.75">
      <c r="AE6661" s="67"/>
    </row>
    <row r="6662" spans="31:31" ht="15.75">
      <c r="AE6662" s="67"/>
    </row>
    <row r="6663" spans="31:31" ht="15.75">
      <c r="AE6663" s="67"/>
    </row>
    <row r="6664" spans="31:31" ht="15.75">
      <c r="AE6664" s="67"/>
    </row>
    <row r="6665" spans="31:31" ht="15.75">
      <c r="AE6665" s="67"/>
    </row>
    <row r="6666" spans="31:31" ht="15.75">
      <c r="AE6666" s="67"/>
    </row>
    <row r="6667" spans="31:31" ht="15.75">
      <c r="AE6667" s="67"/>
    </row>
    <row r="6668" spans="31:31" ht="15.75">
      <c r="AE6668" s="67"/>
    </row>
    <row r="6669" spans="31:31" ht="15.75">
      <c r="AE6669" s="67"/>
    </row>
    <row r="6670" spans="31:31" ht="15.75">
      <c r="AE6670" s="67"/>
    </row>
    <row r="6671" spans="31:31" ht="15.75">
      <c r="AE6671" s="67"/>
    </row>
    <row r="6672" spans="31:31" ht="15.75">
      <c r="AE6672" s="67"/>
    </row>
    <row r="6673" spans="31:31" ht="15.75">
      <c r="AE6673" s="67"/>
    </row>
    <row r="6674" spans="31:31" ht="15.75">
      <c r="AE6674" s="67"/>
    </row>
    <row r="6675" spans="31:31" ht="15.75">
      <c r="AE6675" s="67"/>
    </row>
    <row r="6676" spans="31:31" ht="15.75">
      <c r="AE6676" s="67"/>
    </row>
    <row r="6677" spans="31:31" ht="15.75">
      <c r="AE6677" s="67"/>
    </row>
    <row r="6678" spans="31:31" ht="15.75">
      <c r="AE6678" s="67"/>
    </row>
    <row r="6679" spans="31:31" ht="15.75">
      <c r="AE6679" s="67"/>
    </row>
    <row r="6680" spans="31:31" ht="15.75">
      <c r="AE6680" s="67"/>
    </row>
    <row r="6681" spans="31:31" ht="15.75">
      <c r="AE6681" s="67"/>
    </row>
    <row r="6682" spans="31:31" ht="15.75">
      <c r="AE6682" s="67"/>
    </row>
    <row r="6683" spans="31:31" ht="15.75">
      <c r="AE6683" s="67"/>
    </row>
    <row r="6684" spans="31:31" ht="15.75">
      <c r="AE6684" s="67"/>
    </row>
    <row r="6685" spans="31:31" ht="15.75">
      <c r="AE6685" s="67"/>
    </row>
    <row r="6686" spans="31:31" ht="15.75">
      <c r="AE6686" s="67"/>
    </row>
    <row r="6687" spans="31:31" ht="15.75">
      <c r="AE6687" s="67"/>
    </row>
    <row r="6688" spans="31:31" ht="15.75">
      <c r="AE6688" s="67"/>
    </row>
    <row r="6689" spans="31:31" ht="15.75">
      <c r="AE6689" s="67"/>
    </row>
    <row r="6690" spans="31:31" ht="15.75">
      <c r="AE6690" s="67"/>
    </row>
    <row r="6691" spans="31:31" ht="15.75">
      <c r="AE6691" s="67"/>
    </row>
    <row r="6692" spans="31:31" ht="15.75">
      <c r="AE6692" s="67"/>
    </row>
    <row r="6693" spans="31:31" ht="15.75">
      <c r="AE6693" s="67"/>
    </row>
    <row r="6694" spans="31:31" ht="15.75">
      <c r="AE6694" s="67"/>
    </row>
    <row r="6695" spans="31:31" ht="15.75">
      <c r="AE6695" s="67"/>
    </row>
    <row r="6696" spans="31:31" ht="15.75">
      <c r="AE6696" s="67"/>
    </row>
    <row r="6697" spans="31:31" ht="15.75">
      <c r="AE6697" s="67"/>
    </row>
    <row r="6698" spans="31:31" ht="15.75">
      <c r="AE6698" s="67"/>
    </row>
    <row r="6699" spans="31:31" ht="15.75">
      <c r="AE6699" s="67"/>
    </row>
    <row r="6700" spans="31:31" ht="15.75">
      <c r="AE6700" s="67"/>
    </row>
    <row r="6701" spans="31:31" ht="15.75">
      <c r="AE6701" s="67"/>
    </row>
    <row r="6702" spans="31:31" ht="15.75">
      <c r="AE6702" s="67"/>
    </row>
    <row r="6703" spans="31:31" ht="15.75">
      <c r="AE6703" s="67"/>
    </row>
    <row r="6704" spans="31:31" ht="15.75">
      <c r="AE6704" s="67"/>
    </row>
    <row r="6705" spans="31:31" ht="15.75">
      <c r="AE6705" s="67"/>
    </row>
    <row r="6706" spans="31:31" ht="15.75">
      <c r="AE6706" s="67"/>
    </row>
    <row r="6707" spans="31:31" ht="15.75">
      <c r="AE6707" s="67"/>
    </row>
    <row r="6708" spans="31:31" ht="15.75">
      <c r="AE6708" s="67"/>
    </row>
    <row r="6709" spans="31:31" ht="15.75">
      <c r="AE6709" s="67"/>
    </row>
    <row r="6710" spans="31:31" ht="15.75">
      <c r="AE6710" s="67"/>
    </row>
    <row r="6711" spans="31:31" ht="15.75">
      <c r="AE6711" s="67"/>
    </row>
    <row r="6712" spans="31:31" ht="15.75">
      <c r="AE6712" s="67"/>
    </row>
    <row r="6713" spans="31:31" ht="15.75">
      <c r="AE6713" s="67"/>
    </row>
    <row r="6714" spans="31:31" ht="15.75">
      <c r="AE6714" s="67"/>
    </row>
    <row r="6715" spans="31:31" ht="15.75">
      <c r="AE6715" s="67"/>
    </row>
    <row r="6716" spans="31:31" ht="15.75">
      <c r="AE6716" s="67"/>
    </row>
    <row r="6717" spans="31:31" ht="15.75">
      <c r="AE6717" s="67"/>
    </row>
    <row r="6718" spans="31:31" ht="15.75">
      <c r="AE6718" s="67"/>
    </row>
    <row r="6719" spans="31:31" ht="15.75">
      <c r="AE6719" s="67"/>
    </row>
    <row r="6720" spans="31:31" ht="15.75">
      <c r="AE6720" s="67"/>
    </row>
    <row r="6721" spans="31:31" ht="15.75">
      <c r="AE6721" s="67"/>
    </row>
    <row r="6722" spans="31:31" ht="15.75">
      <c r="AE6722" s="67"/>
    </row>
    <row r="6723" spans="31:31" ht="15.75">
      <c r="AE6723" s="67"/>
    </row>
    <row r="6724" spans="31:31" ht="15.75">
      <c r="AE6724" s="67"/>
    </row>
    <row r="6725" spans="31:31" ht="15.75">
      <c r="AE6725" s="67"/>
    </row>
    <row r="6726" spans="31:31" ht="15.75">
      <c r="AE6726" s="67"/>
    </row>
    <row r="6727" spans="31:31" ht="15.75">
      <c r="AE6727" s="67"/>
    </row>
    <row r="6728" spans="31:31" ht="15.75">
      <c r="AE6728" s="67"/>
    </row>
    <row r="6729" spans="31:31" ht="15.75">
      <c r="AE6729" s="67"/>
    </row>
    <row r="6730" spans="31:31" ht="15.75">
      <c r="AE6730" s="67"/>
    </row>
    <row r="6731" spans="31:31" ht="15.75">
      <c r="AE6731" s="67"/>
    </row>
    <row r="6732" spans="31:31" ht="15.75">
      <c r="AE6732" s="67"/>
    </row>
    <row r="6733" spans="31:31" ht="15.75">
      <c r="AE6733" s="67"/>
    </row>
    <row r="6734" spans="31:31" ht="15.75">
      <c r="AE6734" s="67"/>
    </row>
    <row r="6735" spans="31:31" ht="15.75">
      <c r="AE6735" s="67"/>
    </row>
    <row r="6736" spans="31:31" ht="15.75">
      <c r="AE6736" s="67"/>
    </row>
    <row r="6737" spans="31:31" ht="15.75">
      <c r="AE6737" s="67"/>
    </row>
    <row r="6738" spans="31:31" ht="15.75">
      <c r="AE6738" s="67"/>
    </row>
    <row r="6739" spans="31:31" ht="15.75">
      <c r="AE6739" s="67"/>
    </row>
    <row r="6740" spans="31:31" ht="15.75">
      <c r="AE6740" s="67"/>
    </row>
    <row r="6741" spans="31:31" ht="15.75">
      <c r="AE6741" s="67"/>
    </row>
    <row r="6742" spans="31:31" ht="15.75">
      <c r="AE6742" s="67"/>
    </row>
    <row r="6743" spans="31:31" ht="15.75">
      <c r="AE6743" s="67"/>
    </row>
    <row r="6744" spans="31:31" ht="15.75">
      <c r="AE6744" s="67"/>
    </row>
    <row r="6745" spans="31:31" ht="15.75">
      <c r="AE6745" s="67"/>
    </row>
    <row r="6746" spans="31:31" ht="15.75">
      <c r="AE6746" s="67"/>
    </row>
    <row r="6747" spans="31:31" ht="15.75">
      <c r="AE6747" s="67"/>
    </row>
    <row r="6748" spans="31:31" ht="15.75">
      <c r="AE6748" s="67"/>
    </row>
    <row r="6749" spans="31:31" ht="15.75">
      <c r="AE6749" s="67"/>
    </row>
    <row r="6750" spans="31:31" ht="15.75">
      <c r="AE6750" s="67"/>
    </row>
    <row r="6751" spans="31:31" ht="15.75">
      <c r="AE6751" s="67"/>
    </row>
    <row r="6752" spans="31:31" ht="15.75">
      <c r="AE6752" s="67"/>
    </row>
    <row r="6753" spans="31:31" ht="15.75">
      <c r="AE6753" s="67"/>
    </row>
    <row r="6754" spans="31:31" ht="15.75">
      <c r="AE6754" s="67"/>
    </row>
    <row r="6755" spans="31:31" ht="15.75">
      <c r="AE6755" s="67"/>
    </row>
    <row r="6756" spans="31:31" ht="15.75">
      <c r="AE6756" s="67"/>
    </row>
    <row r="6757" spans="31:31" ht="15.75">
      <c r="AE6757" s="67"/>
    </row>
    <row r="6758" spans="31:31" ht="15.75">
      <c r="AE6758" s="67"/>
    </row>
    <row r="6759" spans="31:31" ht="15.75">
      <c r="AE6759" s="67"/>
    </row>
    <row r="6760" spans="31:31" ht="15.75">
      <c r="AE6760" s="67"/>
    </row>
    <row r="6761" spans="31:31" ht="15.75">
      <c r="AE6761" s="67"/>
    </row>
    <row r="6762" spans="31:31" ht="15.75">
      <c r="AE6762" s="67"/>
    </row>
    <row r="6763" spans="31:31" ht="15.75">
      <c r="AE6763" s="67"/>
    </row>
    <row r="6764" spans="31:31" ht="15.75">
      <c r="AE6764" s="67"/>
    </row>
    <row r="6765" spans="31:31" ht="15.75">
      <c r="AE6765" s="67"/>
    </row>
    <row r="6766" spans="31:31" ht="15.75">
      <c r="AE6766" s="67"/>
    </row>
    <row r="6767" spans="31:31" ht="15.75">
      <c r="AE6767" s="67"/>
    </row>
    <row r="6768" spans="31:31" ht="15.75">
      <c r="AE6768" s="67"/>
    </row>
    <row r="6769" spans="31:31" ht="15.75">
      <c r="AE6769" s="67"/>
    </row>
    <row r="6770" spans="31:31" ht="15.75">
      <c r="AE6770" s="67"/>
    </row>
    <row r="6771" spans="31:31" ht="15.75">
      <c r="AE6771" s="67"/>
    </row>
    <row r="6772" spans="31:31" ht="15.75">
      <c r="AE6772" s="67"/>
    </row>
    <row r="6773" spans="31:31" ht="15.75">
      <c r="AE6773" s="67"/>
    </row>
    <row r="6774" spans="31:31" ht="15.75">
      <c r="AE6774" s="67"/>
    </row>
    <row r="6775" spans="31:31" ht="15.75">
      <c r="AE6775" s="67"/>
    </row>
    <row r="6776" spans="31:31" ht="15.75">
      <c r="AE6776" s="67"/>
    </row>
    <row r="6777" spans="31:31" ht="15.75">
      <c r="AE6777" s="67"/>
    </row>
    <row r="6778" spans="31:31" ht="15.75">
      <c r="AE6778" s="67"/>
    </row>
    <row r="6779" spans="31:31" ht="15.75">
      <c r="AE6779" s="67"/>
    </row>
    <row r="6780" spans="31:31" ht="15.75">
      <c r="AE6780" s="67"/>
    </row>
    <row r="6781" spans="31:31" ht="15.75">
      <c r="AE6781" s="67"/>
    </row>
    <row r="6782" spans="31:31" ht="15.75">
      <c r="AE6782" s="67"/>
    </row>
    <row r="6783" spans="31:31" ht="15.75">
      <c r="AE6783" s="67"/>
    </row>
    <row r="6784" spans="31:31" ht="15.75">
      <c r="AE6784" s="67"/>
    </row>
    <row r="6785" spans="31:31" ht="15.75">
      <c r="AE6785" s="67"/>
    </row>
    <row r="6786" spans="31:31" ht="15.75">
      <c r="AE6786" s="67"/>
    </row>
    <row r="6787" spans="31:31" ht="15.75">
      <c r="AE6787" s="67"/>
    </row>
    <row r="6788" spans="31:31" ht="15.75">
      <c r="AE6788" s="67"/>
    </row>
    <row r="6789" spans="31:31" ht="15.75">
      <c r="AE6789" s="67"/>
    </row>
    <row r="6790" spans="31:31" ht="15.75">
      <c r="AE6790" s="67"/>
    </row>
    <row r="6791" spans="31:31" ht="15.75">
      <c r="AE6791" s="67"/>
    </row>
    <row r="6792" spans="31:31" ht="15.75">
      <c r="AE6792" s="67"/>
    </row>
    <row r="6793" spans="31:31" ht="15.75">
      <c r="AE6793" s="67"/>
    </row>
    <row r="6794" spans="31:31" ht="15.75">
      <c r="AE6794" s="67"/>
    </row>
    <row r="6795" spans="31:31" ht="15.75">
      <c r="AE6795" s="67"/>
    </row>
    <row r="6796" spans="31:31" ht="15.75">
      <c r="AE6796" s="67"/>
    </row>
    <row r="6797" spans="31:31" ht="15.75">
      <c r="AE6797" s="67"/>
    </row>
    <row r="6798" spans="31:31" ht="15.75">
      <c r="AE6798" s="67"/>
    </row>
    <row r="6799" spans="31:31" ht="15.75">
      <c r="AE6799" s="67"/>
    </row>
    <row r="6800" spans="31:31" ht="15.75">
      <c r="AE6800" s="67"/>
    </row>
    <row r="6801" spans="31:31" ht="15.75">
      <c r="AE6801" s="67"/>
    </row>
    <row r="6802" spans="31:31" ht="15.75">
      <c r="AE6802" s="67"/>
    </row>
    <row r="6803" spans="31:31" ht="15.75">
      <c r="AE6803" s="67"/>
    </row>
    <row r="6804" spans="31:31" ht="15.75">
      <c r="AE6804" s="67"/>
    </row>
    <row r="6805" spans="31:31" ht="15.75">
      <c r="AE6805" s="67"/>
    </row>
    <row r="6806" spans="31:31" ht="15.75">
      <c r="AE6806" s="67"/>
    </row>
    <row r="6807" spans="31:31" ht="15.75">
      <c r="AE6807" s="67"/>
    </row>
    <row r="6808" spans="31:31" ht="15.75">
      <c r="AE6808" s="67"/>
    </row>
    <row r="6809" spans="31:31" ht="15.75">
      <c r="AE6809" s="67"/>
    </row>
    <row r="6810" spans="31:31" ht="15.75">
      <c r="AE6810" s="67"/>
    </row>
    <row r="6811" spans="31:31" ht="15.75">
      <c r="AE6811" s="67"/>
    </row>
    <row r="6812" spans="31:31" ht="15.75">
      <c r="AE6812" s="67"/>
    </row>
    <row r="6813" spans="31:31" ht="15.75">
      <c r="AE6813" s="67"/>
    </row>
    <row r="6814" spans="31:31" ht="15.75">
      <c r="AE6814" s="67"/>
    </row>
    <row r="6815" spans="31:31" ht="15.75">
      <c r="AE6815" s="67"/>
    </row>
    <row r="6816" spans="31:31" ht="15.75">
      <c r="AE6816" s="67"/>
    </row>
    <row r="6817" spans="31:31" ht="15.75">
      <c r="AE6817" s="67"/>
    </row>
    <row r="6818" spans="31:31" ht="15.75">
      <c r="AE6818" s="67"/>
    </row>
    <row r="6819" spans="31:31" ht="15.75">
      <c r="AE6819" s="67"/>
    </row>
    <row r="6820" spans="31:31" ht="15.75">
      <c r="AE6820" s="67"/>
    </row>
    <row r="6821" spans="31:31" ht="15.75">
      <c r="AE6821" s="67"/>
    </row>
    <row r="6822" spans="31:31" ht="15.75">
      <c r="AE6822" s="67"/>
    </row>
    <row r="6823" spans="31:31" ht="15.75">
      <c r="AE6823" s="67"/>
    </row>
    <row r="6824" spans="31:31" ht="15.75">
      <c r="AE6824" s="67"/>
    </row>
    <row r="6825" spans="31:31" ht="15.75">
      <c r="AE6825" s="67"/>
    </row>
    <row r="6826" spans="31:31" ht="15.75">
      <c r="AE6826" s="67"/>
    </row>
    <row r="6827" spans="31:31" ht="15.75">
      <c r="AE6827" s="67"/>
    </row>
    <row r="6828" spans="31:31" ht="15.75">
      <c r="AE6828" s="67"/>
    </row>
    <row r="6829" spans="31:31" ht="15.75">
      <c r="AE6829" s="67"/>
    </row>
    <row r="6830" spans="31:31" ht="15.75">
      <c r="AE6830" s="67"/>
    </row>
    <row r="6831" spans="31:31" ht="15.75">
      <c r="AE6831" s="67"/>
    </row>
    <row r="6832" spans="31:31" ht="15.75">
      <c r="AE6832" s="67"/>
    </row>
    <row r="6833" spans="31:31" ht="15.75">
      <c r="AE6833" s="67"/>
    </row>
    <row r="6834" spans="31:31" ht="15.75">
      <c r="AE6834" s="67"/>
    </row>
    <row r="6835" spans="31:31" ht="15.75">
      <c r="AE6835" s="67"/>
    </row>
    <row r="6836" spans="31:31" ht="15.75">
      <c r="AE6836" s="67"/>
    </row>
    <row r="6837" spans="31:31" ht="15.75">
      <c r="AE6837" s="67"/>
    </row>
    <row r="6838" spans="31:31" ht="15.75">
      <c r="AE6838" s="67"/>
    </row>
    <row r="6839" spans="31:31" ht="15.75">
      <c r="AE6839" s="67"/>
    </row>
    <row r="6840" spans="31:31" ht="15.75">
      <c r="AE6840" s="67"/>
    </row>
    <row r="6841" spans="31:31" ht="15.75">
      <c r="AE6841" s="67"/>
    </row>
    <row r="6842" spans="31:31" ht="15.75">
      <c r="AE6842" s="67"/>
    </row>
    <row r="6843" spans="31:31" ht="15.75">
      <c r="AE6843" s="67"/>
    </row>
    <row r="6844" spans="31:31" ht="15.75">
      <c r="AE6844" s="67"/>
    </row>
    <row r="6845" spans="31:31" ht="15.75">
      <c r="AE6845" s="67"/>
    </row>
    <row r="6846" spans="31:31" ht="15.75">
      <c r="AE6846" s="67"/>
    </row>
    <row r="6847" spans="31:31" ht="15.75">
      <c r="AE6847" s="67"/>
    </row>
    <row r="6848" spans="31:31" ht="15.75">
      <c r="AE6848" s="67"/>
    </row>
    <row r="6849" spans="31:31" ht="15.75">
      <c r="AE6849" s="67"/>
    </row>
    <row r="6850" spans="31:31" ht="15.75">
      <c r="AE6850" s="67"/>
    </row>
    <row r="6851" spans="31:31" ht="15.75">
      <c r="AE6851" s="67"/>
    </row>
    <row r="6852" spans="31:31" ht="15.75">
      <c r="AE6852" s="67"/>
    </row>
    <row r="6853" spans="31:31" ht="15.75">
      <c r="AE6853" s="67"/>
    </row>
    <row r="6854" spans="31:31" ht="15.75">
      <c r="AE6854" s="67"/>
    </row>
    <row r="6855" spans="31:31" ht="15.75">
      <c r="AE6855" s="67"/>
    </row>
    <row r="6856" spans="31:31" ht="15.75">
      <c r="AE6856" s="67"/>
    </row>
    <row r="6857" spans="31:31" ht="15.75">
      <c r="AE6857" s="67"/>
    </row>
    <row r="6858" spans="31:31" ht="15.75">
      <c r="AE6858" s="67"/>
    </row>
    <row r="6859" spans="31:31" ht="15.75">
      <c r="AE6859" s="67"/>
    </row>
    <row r="6860" spans="31:31" ht="15.75">
      <c r="AE6860" s="67"/>
    </row>
    <row r="6861" spans="31:31" ht="15.75">
      <c r="AE6861" s="67"/>
    </row>
    <row r="6862" spans="31:31" ht="15.75">
      <c r="AE6862" s="67"/>
    </row>
    <row r="6863" spans="31:31" ht="15.75">
      <c r="AE6863" s="67"/>
    </row>
    <row r="6864" spans="31:31" ht="15.75">
      <c r="AE6864" s="67"/>
    </row>
    <row r="6865" spans="31:31" ht="15.75">
      <c r="AE6865" s="67"/>
    </row>
    <row r="6866" spans="31:31" ht="15.75">
      <c r="AE6866" s="67"/>
    </row>
    <row r="6867" spans="31:31" ht="15.75">
      <c r="AE6867" s="67"/>
    </row>
    <row r="6868" spans="31:31" ht="15.75">
      <c r="AE6868" s="67"/>
    </row>
    <row r="6869" spans="31:31" ht="15.75">
      <c r="AE6869" s="67"/>
    </row>
    <row r="6870" spans="31:31" ht="15.75">
      <c r="AE6870" s="67"/>
    </row>
    <row r="6871" spans="31:31" ht="15.75">
      <c r="AE6871" s="67"/>
    </row>
    <row r="6872" spans="31:31" ht="15.75">
      <c r="AE6872" s="67"/>
    </row>
    <row r="6873" spans="31:31" ht="15.75">
      <c r="AE6873" s="67"/>
    </row>
    <row r="6874" spans="31:31" ht="15.75">
      <c r="AE6874" s="67"/>
    </row>
    <row r="6875" spans="31:31" ht="15.75">
      <c r="AE6875" s="67"/>
    </row>
    <row r="6876" spans="31:31" ht="15.75">
      <c r="AE6876" s="67"/>
    </row>
    <row r="6877" spans="31:31" ht="15.75">
      <c r="AE6877" s="67"/>
    </row>
    <row r="6878" spans="31:31" ht="15.75">
      <c r="AE6878" s="67"/>
    </row>
    <row r="6879" spans="31:31" ht="15.75">
      <c r="AE6879" s="67"/>
    </row>
    <row r="6880" spans="31:31" ht="15.75">
      <c r="AE6880" s="67"/>
    </row>
    <row r="6881" spans="31:31" ht="15.75">
      <c r="AE6881" s="67"/>
    </row>
    <row r="6882" spans="31:31" ht="15.75">
      <c r="AE6882" s="67"/>
    </row>
    <row r="6883" spans="31:31" ht="15.75">
      <c r="AE6883" s="67"/>
    </row>
    <row r="6884" spans="31:31" ht="15.75">
      <c r="AE6884" s="67"/>
    </row>
    <row r="6885" spans="31:31" ht="15.75">
      <c r="AE6885" s="67"/>
    </row>
    <row r="6886" spans="31:31" ht="15.75">
      <c r="AE6886" s="67"/>
    </row>
    <row r="6887" spans="31:31" ht="15.75">
      <c r="AE6887" s="67"/>
    </row>
    <row r="6888" spans="31:31" ht="15.75">
      <c r="AE6888" s="67"/>
    </row>
    <row r="6889" spans="31:31" ht="15.75">
      <c r="AE6889" s="67"/>
    </row>
    <row r="6890" spans="31:31" ht="15.75">
      <c r="AE6890" s="67"/>
    </row>
    <row r="6891" spans="31:31" ht="15.75">
      <c r="AE6891" s="67"/>
    </row>
    <row r="6892" spans="31:31" ht="15.75">
      <c r="AE6892" s="67"/>
    </row>
    <row r="6893" spans="31:31" ht="15.75">
      <c r="AE6893" s="67"/>
    </row>
    <row r="6894" spans="31:31" ht="15.75">
      <c r="AE6894" s="67"/>
    </row>
    <row r="6895" spans="31:31" ht="15.75">
      <c r="AE6895" s="67"/>
    </row>
    <row r="6896" spans="31:31" ht="15.75">
      <c r="AE6896" s="67"/>
    </row>
    <row r="6897" spans="31:31" ht="15.75">
      <c r="AE6897" s="67"/>
    </row>
    <row r="6898" spans="31:31" ht="15.75">
      <c r="AE6898" s="67"/>
    </row>
    <row r="6899" spans="31:31" ht="15.75">
      <c r="AE6899" s="67"/>
    </row>
    <row r="6900" spans="31:31" ht="15.75">
      <c r="AE6900" s="67"/>
    </row>
    <row r="6901" spans="31:31" ht="15.75">
      <c r="AE6901" s="67"/>
    </row>
    <row r="6902" spans="31:31" ht="15.75">
      <c r="AE6902" s="67"/>
    </row>
    <row r="6903" spans="31:31" ht="15.75">
      <c r="AE6903" s="67"/>
    </row>
    <row r="6904" spans="31:31" ht="15.75">
      <c r="AE6904" s="67"/>
    </row>
    <row r="6905" spans="31:31" ht="15.75">
      <c r="AE6905" s="67"/>
    </row>
    <row r="6906" spans="31:31" ht="15.75">
      <c r="AE6906" s="67"/>
    </row>
    <row r="6907" spans="31:31" ht="15.75">
      <c r="AE6907" s="67"/>
    </row>
    <row r="6908" spans="31:31" ht="15.75">
      <c r="AE6908" s="67"/>
    </row>
    <row r="6909" spans="31:31" ht="15.75">
      <c r="AE6909" s="67"/>
    </row>
    <row r="6910" spans="31:31" ht="15.75">
      <c r="AE6910" s="67"/>
    </row>
    <row r="6911" spans="31:31" ht="15.75">
      <c r="AE6911" s="67"/>
    </row>
    <row r="6912" spans="31:31" ht="15.75">
      <c r="AE6912" s="67"/>
    </row>
    <row r="6913" spans="31:31" ht="15.75">
      <c r="AE6913" s="67"/>
    </row>
    <row r="6914" spans="31:31" ht="15.75">
      <c r="AE6914" s="67"/>
    </row>
    <row r="6915" spans="31:31" ht="15.75">
      <c r="AE6915" s="67"/>
    </row>
    <row r="6916" spans="31:31" ht="15.75">
      <c r="AE6916" s="67"/>
    </row>
    <row r="6917" spans="31:31" ht="15.75">
      <c r="AE6917" s="67"/>
    </row>
    <row r="6918" spans="31:31" ht="15.75">
      <c r="AE6918" s="67"/>
    </row>
    <row r="6919" spans="31:31" ht="15.75">
      <c r="AE6919" s="67"/>
    </row>
    <row r="6920" spans="31:31" ht="15.75">
      <c r="AE6920" s="67"/>
    </row>
    <row r="6921" spans="31:31" ht="15.75">
      <c r="AE6921" s="67"/>
    </row>
    <row r="6922" spans="31:31" ht="15.75">
      <c r="AE6922" s="67"/>
    </row>
    <row r="6923" spans="31:31" ht="15.75">
      <c r="AE6923" s="67"/>
    </row>
    <row r="6924" spans="31:31" ht="15.75">
      <c r="AE6924" s="67"/>
    </row>
    <row r="6925" spans="31:31" ht="15.75">
      <c r="AE6925" s="67"/>
    </row>
    <row r="6926" spans="31:31" ht="15.75">
      <c r="AE6926" s="67"/>
    </row>
    <row r="6927" spans="31:31" ht="15.75">
      <c r="AE6927" s="67"/>
    </row>
    <row r="6928" spans="31:31" ht="15.75">
      <c r="AE6928" s="67"/>
    </row>
    <row r="6929" spans="31:31" ht="15.75">
      <c r="AE6929" s="67"/>
    </row>
    <row r="6930" spans="31:31" ht="15.75">
      <c r="AE6930" s="67"/>
    </row>
    <row r="6931" spans="31:31" ht="15.75">
      <c r="AE6931" s="67"/>
    </row>
    <row r="6932" spans="31:31" ht="15.75">
      <c r="AE6932" s="67"/>
    </row>
    <row r="6933" spans="31:31" ht="15.75">
      <c r="AE6933" s="67"/>
    </row>
    <row r="6934" spans="31:31" ht="15.75">
      <c r="AE6934" s="67"/>
    </row>
    <row r="6935" spans="31:31" ht="15.75">
      <c r="AE6935" s="67"/>
    </row>
    <row r="6936" spans="31:31" ht="15.75">
      <c r="AE6936" s="67"/>
    </row>
    <row r="6937" spans="31:31" ht="15.75">
      <c r="AE6937" s="67"/>
    </row>
    <row r="6938" spans="31:31" ht="15.75">
      <c r="AE6938" s="67"/>
    </row>
    <row r="6939" spans="31:31" ht="15.75">
      <c r="AE6939" s="67"/>
    </row>
    <row r="6940" spans="31:31" ht="15.75">
      <c r="AE6940" s="67"/>
    </row>
    <row r="6941" spans="31:31" ht="15.75">
      <c r="AE6941" s="67"/>
    </row>
    <row r="6942" spans="31:31" ht="15.75">
      <c r="AE6942" s="67"/>
    </row>
    <row r="6943" spans="31:31" ht="15.75">
      <c r="AE6943" s="67"/>
    </row>
    <row r="6944" spans="31:31" ht="15.75">
      <c r="AE6944" s="67"/>
    </row>
    <row r="6945" spans="31:31" ht="15.75">
      <c r="AE6945" s="67"/>
    </row>
    <row r="6946" spans="31:31" ht="15.75">
      <c r="AE6946" s="67"/>
    </row>
    <row r="6947" spans="31:31" ht="15.75">
      <c r="AE6947" s="67"/>
    </row>
    <row r="6948" spans="31:31" ht="15.75">
      <c r="AE6948" s="67"/>
    </row>
    <row r="6949" spans="31:31" ht="15.75">
      <c r="AE6949" s="67"/>
    </row>
    <row r="6950" spans="31:31" ht="15.75">
      <c r="AE6950" s="67"/>
    </row>
    <row r="6951" spans="31:31" ht="15.75">
      <c r="AE6951" s="67"/>
    </row>
    <row r="6952" spans="31:31" ht="15.75">
      <c r="AE6952" s="67"/>
    </row>
    <row r="6953" spans="31:31" ht="15.75">
      <c r="AE6953" s="67"/>
    </row>
    <row r="6954" spans="31:31" ht="15.75">
      <c r="AE6954" s="67"/>
    </row>
    <row r="6955" spans="31:31" ht="15.75">
      <c r="AE6955" s="67"/>
    </row>
    <row r="6956" spans="31:31" ht="15.75">
      <c r="AE6956" s="67"/>
    </row>
    <row r="6957" spans="31:31" ht="15.75">
      <c r="AE6957" s="67"/>
    </row>
    <row r="6958" spans="31:31" ht="15.75">
      <c r="AE6958" s="67"/>
    </row>
    <row r="6959" spans="31:31" ht="15.75">
      <c r="AE6959" s="67"/>
    </row>
    <row r="6960" spans="31:31" ht="15.75">
      <c r="AE6960" s="67"/>
    </row>
    <row r="6961" spans="31:31" ht="15.75">
      <c r="AE6961" s="67"/>
    </row>
    <row r="6962" spans="31:31" ht="15.75">
      <c r="AE6962" s="67"/>
    </row>
    <row r="6963" spans="31:31" ht="15.75">
      <c r="AE6963" s="67"/>
    </row>
    <row r="6964" spans="31:31" ht="15.75">
      <c r="AE6964" s="67"/>
    </row>
    <row r="6965" spans="31:31" ht="15.75">
      <c r="AE6965" s="67"/>
    </row>
    <row r="6966" spans="31:31" ht="15.75">
      <c r="AE6966" s="67"/>
    </row>
    <row r="6967" spans="31:31" ht="15.75">
      <c r="AE6967" s="67"/>
    </row>
    <row r="6968" spans="31:31" ht="15.75">
      <c r="AE6968" s="67"/>
    </row>
    <row r="6969" spans="31:31" ht="15.75">
      <c r="AE6969" s="67"/>
    </row>
    <row r="6970" spans="31:31" ht="15.75">
      <c r="AE6970" s="67"/>
    </row>
    <row r="6971" spans="31:31" ht="15.75">
      <c r="AE6971" s="67"/>
    </row>
    <row r="6972" spans="31:31" ht="15.75">
      <c r="AE6972" s="67"/>
    </row>
    <row r="6973" spans="31:31" ht="15.75">
      <c r="AE6973" s="67"/>
    </row>
    <row r="6974" spans="31:31" ht="15.75">
      <c r="AE6974" s="67"/>
    </row>
    <row r="6975" spans="31:31" ht="15.75">
      <c r="AE6975" s="67"/>
    </row>
    <row r="6976" spans="31:31" ht="15.75">
      <c r="AE6976" s="67"/>
    </row>
    <row r="6977" spans="31:31" ht="15.75">
      <c r="AE6977" s="67"/>
    </row>
    <row r="6978" spans="31:31" ht="15.75">
      <c r="AE6978" s="67"/>
    </row>
    <row r="6979" spans="31:31" ht="15.75">
      <c r="AE6979" s="67"/>
    </row>
    <row r="6980" spans="31:31" ht="15.75">
      <c r="AE6980" s="67"/>
    </row>
    <row r="6981" spans="31:31" ht="15.75">
      <c r="AE6981" s="67"/>
    </row>
    <row r="6982" spans="31:31" ht="15.75">
      <c r="AE6982" s="67"/>
    </row>
    <row r="6983" spans="31:31" ht="15.75">
      <c r="AE6983" s="67"/>
    </row>
    <row r="6984" spans="31:31" ht="15.75">
      <c r="AE6984" s="67"/>
    </row>
    <row r="6985" spans="31:31" ht="15.75">
      <c r="AE6985" s="67"/>
    </row>
    <row r="6986" spans="31:31" ht="15.75">
      <c r="AE6986" s="67"/>
    </row>
    <row r="6987" spans="31:31" ht="15.75">
      <c r="AE6987" s="67"/>
    </row>
    <row r="6988" spans="31:31" ht="15.75">
      <c r="AE6988" s="67"/>
    </row>
    <row r="6989" spans="31:31" ht="15.75">
      <c r="AE6989" s="67"/>
    </row>
    <row r="6990" spans="31:31" ht="15.75">
      <c r="AE6990" s="67"/>
    </row>
    <row r="6991" spans="31:31" ht="15.75">
      <c r="AE6991" s="67"/>
    </row>
    <row r="6992" spans="31:31" ht="15.75">
      <c r="AE6992" s="67"/>
    </row>
    <row r="6993" spans="31:31" ht="15.75">
      <c r="AE6993" s="67"/>
    </row>
    <row r="6994" spans="31:31" ht="15.75">
      <c r="AE6994" s="67"/>
    </row>
    <row r="6995" spans="31:31" ht="15.75">
      <c r="AE6995" s="67"/>
    </row>
    <row r="6996" spans="31:31" ht="15.75">
      <c r="AE6996" s="67"/>
    </row>
    <row r="6997" spans="31:31" ht="15.75">
      <c r="AE6997" s="67"/>
    </row>
    <row r="6998" spans="31:31" ht="15.75">
      <c r="AE6998" s="67"/>
    </row>
    <row r="6999" spans="31:31" ht="15.75">
      <c r="AE6999" s="67"/>
    </row>
    <row r="7000" spans="31:31" ht="15.75">
      <c r="AE7000" s="67"/>
    </row>
    <row r="7001" spans="31:31" ht="15.75">
      <c r="AE7001" s="67"/>
    </row>
    <row r="7002" spans="31:31" ht="15.75">
      <c r="AE7002" s="67"/>
    </row>
    <row r="7003" spans="31:31" ht="15.75">
      <c r="AE7003" s="67"/>
    </row>
    <row r="7004" spans="31:31" ht="15.75">
      <c r="AE7004" s="67"/>
    </row>
    <row r="7005" spans="31:31" ht="15.75">
      <c r="AE7005" s="67"/>
    </row>
    <row r="7006" spans="31:31" ht="15.75">
      <c r="AE7006" s="67"/>
    </row>
    <row r="7007" spans="31:31" ht="15.75">
      <c r="AE7007" s="67"/>
    </row>
    <row r="7008" spans="31:31" ht="15.75">
      <c r="AE7008" s="67"/>
    </row>
    <row r="7009" spans="31:31" ht="15.75">
      <c r="AE7009" s="67"/>
    </row>
    <row r="7010" spans="31:31" ht="15.75">
      <c r="AE7010" s="67"/>
    </row>
    <row r="7011" spans="31:31" ht="15.75">
      <c r="AE7011" s="67"/>
    </row>
    <row r="7012" spans="31:31" ht="15.75">
      <c r="AE7012" s="67"/>
    </row>
    <row r="7013" spans="31:31" ht="15.75">
      <c r="AE7013" s="67"/>
    </row>
    <row r="7014" spans="31:31" ht="15.75">
      <c r="AE7014" s="67"/>
    </row>
    <row r="7015" spans="31:31" ht="15.75">
      <c r="AE7015" s="67"/>
    </row>
    <row r="7016" spans="31:31" ht="15.75">
      <c r="AE7016" s="67"/>
    </row>
    <row r="7017" spans="31:31" ht="15.75">
      <c r="AE7017" s="67"/>
    </row>
    <row r="7018" spans="31:31" ht="15.75">
      <c r="AE7018" s="67"/>
    </row>
    <row r="7019" spans="31:31" ht="15.75">
      <c r="AE7019" s="67"/>
    </row>
    <row r="7020" spans="31:31" ht="15.75">
      <c r="AE7020" s="67"/>
    </row>
    <row r="7021" spans="31:31" ht="15.75">
      <c r="AE7021" s="67"/>
    </row>
    <row r="7022" spans="31:31" ht="15.75">
      <c r="AE7022" s="67"/>
    </row>
    <row r="7023" spans="31:31" ht="15.75">
      <c r="AE7023" s="67"/>
    </row>
    <row r="7024" spans="31:31" ht="15.75">
      <c r="AE7024" s="67"/>
    </row>
    <row r="7025" spans="31:31" ht="15.75">
      <c r="AE7025" s="67"/>
    </row>
    <row r="7026" spans="31:31" ht="15.75">
      <c r="AE7026" s="67"/>
    </row>
    <row r="7027" spans="31:31" ht="15.75">
      <c r="AE7027" s="67"/>
    </row>
    <row r="7028" spans="31:31" ht="15.75">
      <c r="AE7028" s="67"/>
    </row>
    <row r="7029" spans="31:31" ht="15.75">
      <c r="AE7029" s="67"/>
    </row>
    <row r="7030" spans="31:31" ht="15.75">
      <c r="AE7030" s="67"/>
    </row>
    <row r="7031" spans="31:31" ht="15.75">
      <c r="AE7031" s="67"/>
    </row>
    <row r="7032" spans="31:31" ht="15.75">
      <c r="AE7032" s="67"/>
    </row>
    <row r="7033" spans="31:31" ht="15.75">
      <c r="AE7033" s="67"/>
    </row>
    <row r="7034" spans="31:31" ht="15.75">
      <c r="AE7034" s="67"/>
    </row>
    <row r="7035" spans="31:31" ht="15.75">
      <c r="AE7035" s="67"/>
    </row>
    <row r="7036" spans="31:31" ht="15.75">
      <c r="AE7036" s="67"/>
    </row>
    <row r="7037" spans="31:31" ht="15.75">
      <c r="AE7037" s="67"/>
    </row>
    <row r="7038" spans="31:31" ht="15.75">
      <c r="AE7038" s="67"/>
    </row>
    <row r="7039" spans="31:31" ht="15.75">
      <c r="AE7039" s="67"/>
    </row>
    <row r="7040" spans="31:31" ht="15.75">
      <c r="AE7040" s="67"/>
    </row>
    <row r="7041" spans="31:31" ht="15.75">
      <c r="AE7041" s="67"/>
    </row>
    <row r="7042" spans="31:31" ht="15.75">
      <c r="AE7042" s="67"/>
    </row>
    <row r="7043" spans="31:31" ht="15.75">
      <c r="AE7043" s="67"/>
    </row>
    <row r="7044" spans="31:31" ht="15.75">
      <c r="AE7044" s="67"/>
    </row>
    <row r="7045" spans="31:31" ht="15.75">
      <c r="AE7045" s="67"/>
    </row>
    <row r="7046" spans="31:31" ht="15.75">
      <c r="AE7046" s="67"/>
    </row>
    <row r="7047" spans="31:31" ht="15.75">
      <c r="AE7047" s="67"/>
    </row>
    <row r="7048" spans="31:31" ht="15.75">
      <c r="AE7048" s="67"/>
    </row>
    <row r="7049" spans="31:31" ht="15.75">
      <c r="AE7049" s="67"/>
    </row>
    <row r="7050" spans="31:31" ht="15.75">
      <c r="AE7050" s="67"/>
    </row>
    <row r="7051" spans="31:31" ht="15.75">
      <c r="AE7051" s="67"/>
    </row>
    <row r="7052" spans="31:31" ht="15.75">
      <c r="AE7052" s="67"/>
    </row>
    <row r="7053" spans="31:31" ht="15.75">
      <c r="AE7053" s="67"/>
    </row>
    <row r="7054" spans="31:31" ht="15.75">
      <c r="AE7054" s="67"/>
    </row>
    <row r="7055" spans="31:31" ht="15.75">
      <c r="AE7055" s="67"/>
    </row>
    <row r="7056" spans="31:31" ht="15.75">
      <c r="AE7056" s="67"/>
    </row>
    <row r="7057" spans="31:31" ht="15.75">
      <c r="AE7057" s="67"/>
    </row>
    <row r="7058" spans="31:31" ht="15.75">
      <c r="AE7058" s="67"/>
    </row>
    <row r="7059" spans="31:31" ht="15.75">
      <c r="AE7059" s="67"/>
    </row>
    <row r="7060" spans="31:31" ht="15.75">
      <c r="AE7060" s="67"/>
    </row>
    <row r="7061" spans="31:31" ht="15.75">
      <c r="AE7061" s="67"/>
    </row>
    <row r="7062" spans="31:31" ht="15.75">
      <c r="AE7062" s="67"/>
    </row>
    <row r="7063" spans="31:31" ht="15.75">
      <c r="AE7063" s="67"/>
    </row>
    <row r="7064" spans="31:31" ht="15.75">
      <c r="AE7064" s="67"/>
    </row>
    <row r="7065" spans="31:31" ht="15.75">
      <c r="AE7065" s="67"/>
    </row>
    <row r="7066" spans="31:31" ht="15.75">
      <c r="AE7066" s="67"/>
    </row>
    <row r="7067" spans="31:31" ht="15.75">
      <c r="AE7067" s="67"/>
    </row>
    <row r="7068" spans="31:31" ht="15.75">
      <c r="AE7068" s="67"/>
    </row>
    <row r="7069" spans="31:31" ht="15.75">
      <c r="AE7069" s="67"/>
    </row>
    <row r="7070" spans="31:31" ht="15.75">
      <c r="AE7070" s="67"/>
    </row>
    <row r="7071" spans="31:31" ht="15.75">
      <c r="AE7071" s="67"/>
    </row>
    <row r="7072" spans="31:31" ht="15.75">
      <c r="AE7072" s="67"/>
    </row>
    <row r="7073" spans="31:31" ht="15.75">
      <c r="AE7073" s="67"/>
    </row>
    <row r="7074" spans="31:31" ht="15.75">
      <c r="AE7074" s="67"/>
    </row>
    <row r="7075" spans="31:31" ht="15.75">
      <c r="AE7075" s="67"/>
    </row>
    <row r="7076" spans="31:31" ht="15.75">
      <c r="AE7076" s="67"/>
    </row>
    <row r="7077" spans="31:31" ht="15.75">
      <c r="AE7077" s="67"/>
    </row>
    <row r="7078" spans="31:31" ht="15.75">
      <c r="AE7078" s="67"/>
    </row>
    <row r="7079" spans="31:31" ht="15.75">
      <c r="AE7079" s="67"/>
    </row>
    <row r="7080" spans="31:31" ht="15.75">
      <c r="AE7080" s="67"/>
    </row>
    <row r="7081" spans="31:31" ht="15.75">
      <c r="AE7081" s="67"/>
    </row>
    <row r="7082" spans="31:31" ht="15.75">
      <c r="AE7082" s="67"/>
    </row>
    <row r="7083" spans="31:31" ht="15.75">
      <c r="AE7083" s="67"/>
    </row>
    <row r="7084" spans="31:31" ht="15.75">
      <c r="AE7084" s="67"/>
    </row>
    <row r="7085" spans="31:31" ht="15.75">
      <c r="AE7085" s="67"/>
    </row>
    <row r="7086" spans="31:31" ht="15.75">
      <c r="AE7086" s="67"/>
    </row>
    <row r="7087" spans="31:31" ht="15.75">
      <c r="AE7087" s="67"/>
    </row>
    <row r="7088" spans="31:31" ht="15.75">
      <c r="AE7088" s="67"/>
    </row>
    <row r="7089" spans="31:31" ht="15.75">
      <c r="AE7089" s="67"/>
    </row>
    <row r="7090" spans="31:31" ht="15.75">
      <c r="AE7090" s="67"/>
    </row>
    <row r="7091" spans="31:31" ht="15.75">
      <c r="AE7091" s="67"/>
    </row>
    <row r="7092" spans="31:31" ht="15.75">
      <c r="AE7092" s="67"/>
    </row>
    <row r="7093" spans="31:31" ht="15.75">
      <c r="AE7093" s="67"/>
    </row>
    <row r="7094" spans="31:31" ht="15.75">
      <c r="AE7094" s="67"/>
    </row>
    <row r="7095" spans="31:31" ht="15.75">
      <c r="AE7095" s="67"/>
    </row>
    <row r="7096" spans="31:31" ht="15.75">
      <c r="AE7096" s="67"/>
    </row>
    <row r="7097" spans="31:31" ht="15.75">
      <c r="AE7097" s="67"/>
    </row>
    <row r="7098" spans="31:31" ht="15.75">
      <c r="AE7098" s="67"/>
    </row>
    <row r="7099" spans="31:31" ht="15.75">
      <c r="AE7099" s="67"/>
    </row>
    <row r="7100" spans="31:31" ht="15.75">
      <c r="AE7100" s="67"/>
    </row>
    <row r="7101" spans="31:31" ht="15.75">
      <c r="AE7101" s="67"/>
    </row>
    <row r="7102" spans="31:31" ht="15.75">
      <c r="AE7102" s="67"/>
    </row>
    <row r="7103" spans="31:31" ht="15.75">
      <c r="AE7103" s="67"/>
    </row>
    <row r="7104" spans="31:31" ht="15.75">
      <c r="AE7104" s="67"/>
    </row>
    <row r="7105" spans="31:31" ht="15.75">
      <c r="AE7105" s="67"/>
    </row>
    <row r="7106" spans="31:31" ht="15.75">
      <c r="AE7106" s="67"/>
    </row>
    <row r="7107" spans="31:31" ht="15.75">
      <c r="AE7107" s="67"/>
    </row>
    <row r="7108" spans="31:31" ht="15.75">
      <c r="AE7108" s="67"/>
    </row>
    <row r="7109" spans="31:31" ht="15.75">
      <c r="AE7109" s="67"/>
    </row>
    <row r="7110" spans="31:31" ht="15.75">
      <c r="AE7110" s="67"/>
    </row>
    <row r="7111" spans="31:31" ht="15.75">
      <c r="AE7111" s="67"/>
    </row>
    <row r="7112" spans="31:31" ht="15.75">
      <c r="AE7112" s="67"/>
    </row>
    <row r="7113" spans="31:31" ht="15.75">
      <c r="AE7113" s="67"/>
    </row>
    <row r="7114" spans="31:31" ht="15.75">
      <c r="AE7114" s="67"/>
    </row>
    <row r="7115" spans="31:31" ht="15.75">
      <c r="AE7115" s="67"/>
    </row>
    <row r="7116" spans="31:31" ht="15.75">
      <c r="AE7116" s="67"/>
    </row>
    <row r="7117" spans="31:31" ht="15.75">
      <c r="AE7117" s="67"/>
    </row>
    <row r="7118" spans="31:31" ht="15.75">
      <c r="AE7118" s="67"/>
    </row>
    <row r="7119" spans="31:31" ht="15.75">
      <c r="AE7119" s="67"/>
    </row>
    <row r="7120" spans="31:31" ht="15.75">
      <c r="AE7120" s="67"/>
    </row>
    <row r="7121" spans="31:31" ht="15.75">
      <c r="AE7121" s="67"/>
    </row>
    <row r="7122" spans="31:31" ht="15.75">
      <c r="AE7122" s="67"/>
    </row>
    <row r="7123" spans="31:31" ht="15.75">
      <c r="AE7123" s="67"/>
    </row>
    <row r="7124" spans="31:31" ht="15.75">
      <c r="AE7124" s="67"/>
    </row>
    <row r="7125" spans="31:31" ht="15.75">
      <c r="AE7125" s="67"/>
    </row>
    <row r="7126" spans="31:31" ht="15.75">
      <c r="AE7126" s="67"/>
    </row>
    <row r="7127" spans="31:31" ht="15.75">
      <c r="AE7127" s="67"/>
    </row>
    <row r="7128" spans="31:31" ht="15.75">
      <c r="AE7128" s="67"/>
    </row>
    <row r="7129" spans="31:31" ht="15.75">
      <c r="AE7129" s="67"/>
    </row>
    <row r="7130" spans="31:31" ht="15.75">
      <c r="AE7130" s="67"/>
    </row>
    <row r="7131" spans="31:31" ht="15.75">
      <c r="AE7131" s="67"/>
    </row>
    <row r="7132" spans="31:31" ht="15.75">
      <c r="AE7132" s="67"/>
    </row>
    <row r="7133" spans="31:31" ht="15.75">
      <c r="AE7133" s="67"/>
    </row>
    <row r="7134" spans="31:31" ht="15.75">
      <c r="AE7134" s="67"/>
    </row>
    <row r="7135" spans="31:31" ht="15.75">
      <c r="AE7135" s="67"/>
    </row>
    <row r="7136" spans="31:31" ht="15.75">
      <c r="AE7136" s="67"/>
    </row>
    <row r="7137" spans="31:31" ht="15.75">
      <c r="AE7137" s="67"/>
    </row>
    <row r="7138" spans="31:31" ht="15.75">
      <c r="AE7138" s="67"/>
    </row>
    <row r="7139" spans="31:31" ht="15.75">
      <c r="AE7139" s="67"/>
    </row>
    <row r="7140" spans="31:31" ht="15.75">
      <c r="AE7140" s="67"/>
    </row>
    <row r="7141" spans="31:31" ht="15.75">
      <c r="AE7141" s="67"/>
    </row>
    <row r="7142" spans="31:31" ht="15.75">
      <c r="AE7142" s="67"/>
    </row>
    <row r="7143" spans="31:31" ht="15.75">
      <c r="AE7143" s="67"/>
    </row>
    <row r="7144" spans="31:31" ht="15.75">
      <c r="AE7144" s="67"/>
    </row>
    <row r="7145" spans="31:31" ht="15.75">
      <c r="AE7145" s="67"/>
    </row>
    <row r="7146" spans="31:31" ht="15.75">
      <c r="AE7146" s="67"/>
    </row>
    <row r="7147" spans="31:31" ht="15.75">
      <c r="AE7147" s="67"/>
    </row>
    <row r="7148" spans="31:31" ht="15.75">
      <c r="AE7148" s="67"/>
    </row>
    <row r="7149" spans="31:31" ht="15.75">
      <c r="AE7149" s="67"/>
    </row>
    <row r="7150" spans="31:31" ht="15.75">
      <c r="AE7150" s="67"/>
    </row>
    <row r="7151" spans="31:31" ht="15.75">
      <c r="AE7151" s="67"/>
    </row>
    <row r="7152" spans="31:31" ht="15.75">
      <c r="AE7152" s="67"/>
    </row>
    <row r="7153" spans="31:31" ht="15.75">
      <c r="AE7153" s="67"/>
    </row>
    <row r="7154" spans="31:31" ht="15.75">
      <c r="AE7154" s="67"/>
    </row>
    <row r="7155" spans="31:31" ht="15.75">
      <c r="AE7155" s="67"/>
    </row>
    <row r="7156" spans="31:31" ht="15.75">
      <c r="AE7156" s="67"/>
    </row>
    <row r="7157" spans="31:31" ht="15.75">
      <c r="AE7157" s="67"/>
    </row>
    <row r="7158" spans="31:31" ht="15.75">
      <c r="AE7158" s="67"/>
    </row>
    <row r="7159" spans="31:31" ht="15.75">
      <c r="AE7159" s="67"/>
    </row>
    <row r="7160" spans="31:31" ht="15.75">
      <c r="AE7160" s="67"/>
    </row>
    <row r="7161" spans="31:31" ht="15.75">
      <c r="AE7161" s="67"/>
    </row>
    <row r="7162" spans="31:31" ht="15.75">
      <c r="AE7162" s="67"/>
    </row>
    <row r="7163" spans="31:31" ht="15.75">
      <c r="AE7163" s="67"/>
    </row>
    <row r="7164" spans="31:31" ht="15.75">
      <c r="AE7164" s="67"/>
    </row>
    <row r="7165" spans="31:31" ht="15.75">
      <c r="AE7165" s="67"/>
    </row>
    <row r="7166" spans="31:31" ht="15.75">
      <c r="AE7166" s="67"/>
    </row>
    <row r="7167" spans="31:31" ht="15.75">
      <c r="AE7167" s="67"/>
    </row>
    <row r="7168" spans="31:31" ht="15.75">
      <c r="AE7168" s="67"/>
    </row>
    <row r="7169" spans="31:31" ht="15.75">
      <c r="AE7169" s="67"/>
    </row>
    <row r="7170" spans="31:31" ht="15.75">
      <c r="AE7170" s="67"/>
    </row>
    <row r="7171" spans="31:31" ht="15.75">
      <c r="AE7171" s="67"/>
    </row>
    <row r="7172" spans="31:31" ht="15.75">
      <c r="AE7172" s="67"/>
    </row>
    <row r="7173" spans="31:31" ht="15.75">
      <c r="AE7173" s="67"/>
    </row>
    <row r="7174" spans="31:31" ht="15.75">
      <c r="AE7174" s="67"/>
    </row>
    <row r="7175" spans="31:31" ht="15.75">
      <c r="AE7175" s="67"/>
    </row>
    <row r="7176" spans="31:31" ht="15.75">
      <c r="AE7176" s="67"/>
    </row>
    <row r="7177" spans="31:31" ht="15.75">
      <c r="AE7177" s="67"/>
    </row>
    <row r="7178" spans="31:31" ht="15.75">
      <c r="AE7178" s="67"/>
    </row>
    <row r="7179" spans="31:31" ht="15.75">
      <c r="AE7179" s="67"/>
    </row>
    <row r="7180" spans="31:31" ht="15.75">
      <c r="AE7180" s="67"/>
    </row>
    <row r="7181" spans="31:31" ht="15.75">
      <c r="AE7181" s="67"/>
    </row>
    <row r="7182" spans="31:31" ht="15.75">
      <c r="AE7182" s="67"/>
    </row>
    <row r="7183" spans="31:31" ht="15.75">
      <c r="AE7183" s="67"/>
    </row>
    <row r="7184" spans="31:31" ht="15.75">
      <c r="AE7184" s="67"/>
    </row>
    <row r="7185" spans="31:31" ht="15.75">
      <c r="AE7185" s="67"/>
    </row>
    <row r="7186" spans="31:31" ht="15.75">
      <c r="AE7186" s="67"/>
    </row>
    <row r="7187" spans="31:31" ht="15.75">
      <c r="AE7187" s="67"/>
    </row>
    <row r="7188" spans="31:31" ht="15.75">
      <c r="AE7188" s="67"/>
    </row>
    <row r="7189" spans="31:31" ht="15.75">
      <c r="AE7189" s="67"/>
    </row>
    <row r="7190" spans="31:31" ht="15.75">
      <c r="AE7190" s="67"/>
    </row>
    <row r="7191" spans="31:31" ht="15.75">
      <c r="AE7191" s="67"/>
    </row>
    <row r="7192" spans="31:31" ht="15.75">
      <c r="AE7192" s="67"/>
    </row>
    <row r="7193" spans="31:31" ht="15.75">
      <c r="AE7193" s="67"/>
    </row>
    <row r="7194" spans="31:31" ht="15.75">
      <c r="AE7194" s="67"/>
    </row>
    <row r="7195" spans="31:31" ht="15.75">
      <c r="AE7195" s="67"/>
    </row>
    <row r="7196" spans="31:31" ht="15.75">
      <c r="AE7196" s="67"/>
    </row>
    <row r="7197" spans="31:31" ht="15.75">
      <c r="AE7197" s="67"/>
    </row>
    <row r="7198" spans="31:31" ht="15.75">
      <c r="AE7198" s="67"/>
    </row>
    <row r="7199" spans="31:31" ht="15.75">
      <c r="AE7199" s="67"/>
    </row>
    <row r="7200" spans="31:31" ht="15.75">
      <c r="AE7200" s="67"/>
    </row>
    <row r="7201" spans="31:31" ht="15.75">
      <c r="AE7201" s="67"/>
    </row>
    <row r="7202" spans="31:31" ht="15.75">
      <c r="AE7202" s="67"/>
    </row>
    <row r="7203" spans="31:31" ht="15.75">
      <c r="AE7203" s="67"/>
    </row>
    <row r="7204" spans="31:31" ht="15.75">
      <c r="AE7204" s="67"/>
    </row>
    <row r="7205" spans="31:31" ht="15.75">
      <c r="AE7205" s="67"/>
    </row>
    <row r="7206" spans="31:31" ht="15.75">
      <c r="AE7206" s="67"/>
    </row>
    <row r="7207" spans="31:31" ht="15.75">
      <c r="AE7207" s="67"/>
    </row>
    <row r="7208" spans="31:31" ht="15.75">
      <c r="AE7208" s="67"/>
    </row>
    <row r="7209" spans="31:31" ht="15.75">
      <c r="AE7209" s="67"/>
    </row>
    <row r="7210" spans="31:31" ht="15.75">
      <c r="AE7210" s="67"/>
    </row>
    <row r="7211" spans="31:31" ht="15.75">
      <c r="AE7211" s="67"/>
    </row>
    <row r="7212" spans="31:31" ht="15.75">
      <c r="AE7212" s="67"/>
    </row>
    <row r="7213" spans="31:31" ht="15.75">
      <c r="AE7213" s="67"/>
    </row>
    <row r="7214" spans="31:31" ht="15.75">
      <c r="AE7214" s="67"/>
    </row>
    <row r="7215" spans="31:31" ht="15.75">
      <c r="AE7215" s="67"/>
    </row>
    <row r="7216" spans="31:31" ht="15.75">
      <c r="AE7216" s="67"/>
    </row>
    <row r="7217" spans="31:31" ht="15.75">
      <c r="AE7217" s="67"/>
    </row>
    <row r="7218" spans="31:31" ht="15.75">
      <c r="AE7218" s="67"/>
    </row>
    <row r="7219" spans="31:31" ht="15.75">
      <c r="AE7219" s="67"/>
    </row>
    <row r="7220" spans="31:31" ht="15.75">
      <c r="AE7220" s="67"/>
    </row>
    <row r="7221" spans="31:31" ht="15.75">
      <c r="AE7221" s="67"/>
    </row>
    <row r="7222" spans="31:31" ht="15.75">
      <c r="AE7222" s="67"/>
    </row>
    <row r="7223" spans="31:31" ht="15.75">
      <c r="AE7223" s="67"/>
    </row>
    <row r="7224" spans="31:31" ht="15.75">
      <c r="AE7224" s="67"/>
    </row>
    <row r="7225" spans="31:31" ht="15.75">
      <c r="AE7225" s="67"/>
    </row>
    <row r="7226" spans="31:31" ht="15.75">
      <c r="AE7226" s="67"/>
    </row>
    <row r="7227" spans="31:31" ht="15.75">
      <c r="AE7227" s="67"/>
    </row>
    <row r="7228" spans="31:31" ht="15.75">
      <c r="AE7228" s="67"/>
    </row>
    <row r="7229" spans="31:31" ht="15.75">
      <c r="AE7229" s="67"/>
    </row>
    <row r="7230" spans="31:31" ht="15.75">
      <c r="AE7230" s="67"/>
    </row>
    <row r="7231" spans="31:31" ht="15.75">
      <c r="AE7231" s="67"/>
    </row>
    <row r="7232" spans="31:31" ht="15.75">
      <c r="AE7232" s="67"/>
    </row>
    <row r="7233" spans="31:31" ht="15.75">
      <c r="AE7233" s="67"/>
    </row>
    <row r="7234" spans="31:31" ht="15.75">
      <c r="AE7234" s="67"/>
    </row>
    <row r="7235" spans="31:31" ht="15.75">
      <c r="AE7235" s="67"/>
    </row>
    <row r="7236" spans="31:31" ht="15.75">
      <c r="AE7236" s="67"/>
    </row>
    <row r="7237" spans="31:31" ht="15.75">
      <c r="AE7237" s="67"/>
    </row>
    <row r="7238" spans="31:31" ht="15.75">
      <c r="AE7238" s="67"/>
    </row>
    <row r="7239" spans="31:31" ht="15.75">
      <c r="AE7239" s="67"/>
    </row>
    <row r="7240" spans="31:31" ht="15.75">
      <c r="AE7240" s="67"/>
    </row>
    <row r="7241" spans="31:31" ht="15.75">
      <c r="AE7241" s="67"/>
    </row>
    <row r="7242" spans="31:31" ht="15.75">
      <c r="AE7242" s="67"/>
    </row>
    <row r="7243" spans="31:31" ht="15.75">
      <c r="AE7243" s="67"/>
    </row>
    <row r="7244" spans="31:31" ht="15.75">
      <c r="AE7244" s="67"/>
    </row>
    <row r="7245" spans="31:31" ht="15.75">
      <c r="AE7245" s="67"/>
    </row>
    <row r="7246" spans="31:31" ht="15.75">
      <c r="AE7246" s="67"/>
    </row>
    <row r="7247" spans="31:31" ht="15.75">
      <c r="AE7247" s="67"/>
    </row>
    <row r="7248" spans="31:31" ht="15.75">
      <c r="AE7248" s="67"/>
    </row>
    <row r="7249" spans="31:31" ht="15.75">
      <c r="AE7249" s="67"/>
    </row>
    <row r="7250" spans="31:31" ht="15.75">
      <c r="AE7250" s="67"/>
    </row>
    <row r="7251" spans="31:31" ht="15.75">
      <c r="AE7251" s="67"/>
    </row>
    <row r="7252" spans="31:31" ht="15.75">
      <c r="AE7252" s="67"/>
    </row>
    <row r="7253" spans="31:31" ht="15.75">
      <c r="AE7253" s="67"/>
    </row>
    <row r="7254" spans="31:31" ht="15.75">
      <c r="AE7254" s="67"/>
    </row>
    <row r="7255" spans="31:31" ht="15.75">
      <c r="AE7255" s="67"/>
    </row>
    <row r="7256" spans="31:31" ht="15.75">
      <c r="AE7256" s="67"/>
    </row>
    <row r="7257" spans="31:31" ht="15.75">
      <c r="AE7257" s="67"/>
    </row>
    <row r="7258" spans="31:31" ht="15.75">
      <c r="AE7258" s="67"/>
    </row>
    <row r="7259" spans="31:31" ht="15.75">
      <c r="AE7259" s="67"/>
    </row>
    <row r="7260" spans="31:31" ht="15.75">
      <c r="AE7260" s="67"/>
    </row>
    <row r="7261" spans="31:31" ht="15.75">
      <c r="AE7261" s="67"/>
    </row>
    <row r="7262" spans="31:31" ht="15.75">
      <c r="AE7262" s="67"/>
    </row>
    <row r="7263" spans="31:31" ht="15.75">
      <c r="AE7263" s="67"/>
    </row>
    <row r="7264" spans="31:31" ht="15.75">
      <c r="AE7264" s="67"/>
    </row>
    <row r="7265" spans="31:31" ht="15.75">
      <c r="AE7265" s="67"/>
    </row>
    <row r="7266" spans="31:31" ht="15.75">
      <c r="AE7266" s="67"/>
    </row>
    <row r="7267" spans="31:31" ht="15.75">
      <c r="AE7267" s="67"/>
    </row>
    <row r="7268" spans="31:31" ht="15.75">
      <c r="AE7268" s="67"/>
    </row>
    <row r="7269" spans="31:31" ht="15.75">
      <c r="AE7269" s="67"/>
    </row>
    <row r="7270" spans="31:31" ht="15.75">
      <c r="AE7270" s="67"/>
    </row>
    <row r="7271" spans="31:31" ht="15.75">
      <c r="AE7271" s="67"/>
    </row>
    <row r="7272" spans="31:31" ht="15.75">
      <c r="AE7272" s="67"/>
    </row>
    <row r="7273" spans="31:31" ht="15.75">
      <c r="AE7273" s="67"/>
    </row>
    <row r="7274" spans="31:31" ht="15.75">
      <c r="AE7274" s="67"/>
    </row>
    <row r="7275" spans="31:31" ht="15.75">
      <c r="AE7275" s="67"/>
    </row>
    <row r="7276" spans="31:31" ht="15.75">
      <c r="AE7276" s="67"/>
    </row>
    <row r="7277" spans="31:31" ht="15.75">
      <c r="AE7277" s="67"/>
    </row>
    <row r="7278" spans="31:31" ht="15.75">
      <c r="AE7278" s="67"/>
    </row>
    <row r="7279" spans="31:31" ht="15.75">
      <c r="AE7279" s="67"/>
    </row>
    <row r="7280" spans="31:31" ht="15.75">
      <c r="AE7280" s="67"/>
    </row>
    <row r="7281" spans="31:31" ht="15.75">
      <c r="AE7281" s="67"/>
    </row>
    <row r="7282" spans="31:31" ht="15.75">
      <c r="AE7282" s="67"/>
    </row>
    <row r="7283" spans="31:31" ht="15.75">
      <c r="AE7283" s="67"/>
    </row>
    <row r="7284" spans="31:31" ht="15.75">
      <c r="AE7284" s="67"/>
    </row>
    <row r="7285" spans="31:31" ht="15.75">
      <c r="AE7285" s="67"/>
    </row>
    <row r="7286" spans="31:31" ht="15.75">
      <c r="AE7286" s="67"/>
    </row>
    <row r="7287" spans="31:31" ht="15.75">
      <c r="AE7287" s="67"/>
    </row>
    <row r="7288" spans="31:31" ht="15.75">
      <c r="AE7288" s="67"/>
    </row>
    <row r="7289" spans="31:31" ht="15.75">
      <c r="AE7289" s="67"/>
    </row>
    <row r="7290" spans="31:31" ht="15.75">
      <c r="AE7290" s="67"/>
    </row>
    <row r="7291" spans="31:31" ht="15.75">
      <c r="AE7291" s="67"/>
    </row>
    <row r="7292" spans="31:31" ht="15.75">
      <c r="AE7292" s="67"/>
    </row>
    <row r="7293" spans="31:31" ht="15.75">
      <c r="AE7293" s="67"/>
    </row>
    <row r="7294" spans="31:31" ht="15.75">
      <c r="AE7294" s="67"/>
    </row>
    <row r="7295" spans="31:31" ht="15.75">
      <c r="AE7295" s="67"/>
    </row>
    <row r="7296" spans="31:31" ht="15.75">
      <c r="AE7296" s="67"/>
    </row>
    <row r="7297" spans="31:31" ht="15.75">
      <c r="AE7297" s="67"/>
    </row>
    <row r="7298" spans="31:31" ht="15.75">
      <c r="AE7298" s="67"/>
    </row>
    <row r="7299" spans="31:31" ht="15.75">
      <c r="AE7299" s="67"/>
    </row>
    <row r="7300" spans="31:31" ht="15.75">
      <c r="AE7300" s="67"/>
    </row>
    <row r="7301" spans="31:31" ht="15.75">
      <c r="AE7301" s="67"/>
    </row>
    <row r="7302" spans="31:31" ht="15.75">
      <c r="AE7302" s="67"/>
    </row>
    <row r="7303" spans="31:31" ht="15.75">
      <c r="AE7303" s="67"/>
    </row>
    <row r="7304" spans="31:31" ht="15.75">
      <c r="AE7304" s="67"/>
    </row>
    <row r="7305" spans="31:31" ht="15.75">
      <c r="AE7305" s="67"/>
    </row>
    <row r="7306" spans="31:31" ht="15.75">
      <c r="AE7306" s="67"/>
    </row>
    <row r="7307" spans="31:31" ht="15.75">
      <c r="AE7307" s="67"/>
    </row>
    <row r="7308" spans="31:31" ht="15.75">
      <c r="AE7308" s="67"/>
    </row>
    <row r="7309" spans="31:31" ht="15.75">
      <c r="AE7309" s="67"/>
    </row>
    <row r="7310" spans="31:31" ht="15.75">
      <c r="AE7310" s="67"/>
    </row>
    <row r="7311" spans="31:31" ht="15.75">
      <c r="AE7311" s="67"/>
    </row>
    <row r="7312" spans="31:31" ht="15.75">
      <c r="AE7312" s="67"/>
    </row>
    <row r="7313" spans="31:31" ht="15.75">
      <c r="AE7313" s="67"/>
    </row>
    <row r="7314" spans="31:31" ht="15.75">
      <c r="AE7314" s="67"/>
    </row>
    <row r="7315" spans="31:31" ht="15.75">
      <c r="AE7315" s="67"/>
    </row>
    <row r="7316" spans="31:31" ht="15.75">
      <c r="AE7316" s="67"/>
    </row>
    <row r="7317" spans="31:31" ht="15.75">
      <c r="AE7317" s="67"/>
    </row>
    <row r="7318" spans="31:31" ht="15.75">
      <c r="AE7318" s="67"/>
    </row>
    <row r="7319" spans="31:31" ht="15.75">
      <c r="AE7319" s="67"/>
    </row>
    <row r="7320" spans="31:31" ht="15.75">
      <c r="AE7320" s="67"/>
    </row>
    <row r="7321" spans="31:31" ht="15.75">
      <c r="AE7321" s="67"/>
    </row>
    <row r="7322" spans="31:31" ht="15.75">
      <c r="AE7322" s="67"/>
    </row>
    <row r="7323" spans="31:31" ht="15.75">
      <c r="AE7323" s="67"/>
    </row>
    <row r="7324" spans="31:31" ht="15.75">
      <c r="AE7324" s="67"/>
    </row>
    <row r="7325" spans="31:31" ht="15.75">
      <c r="AE7325" s="67"/>
    </row>
    <row r="7326" spans="31:31" ht="15.75">
      <c r="AE7326" s="67"/>
    </row>
    <row r="7327" spans="31:31" ht="15.75">
      <c r="AE7327" s="67"/>
    </row>
    <row r="7328" spans="31:31" ht="15.75">
      <c r="AE7328" s="67"/>
    </row>
    <row r="7329" spans="31:31" ht="15.75">
      <c r="AE7329" s="67"/>
    </row>
    <row r="7330" spans="31:31" ht="15.75">
      <c r="AE7330" s="67"/>
    </row>
    <row r="7331" spans="31:31" ht="15.75">
      <c r="AE7331" s="67"/>
    </row>
    <row r="7332" spans="31:31" ht="15.75">
      <c r="AE7332" s="67"/>
    </row>
    <row r="7333" spans="31:31" ht="15.75">
      <c r="AE7333" s="67"/>
    </row>
    <row r="7334" spans="31:31" ht="15.75">
      <c r="AE7334" s="67"/>
    </row>
    <row r="7335" spans="31:31" ht="15.75">
      <c r="AE7335" s="67"/>
    </row>
    <row r="7336" spans="31:31" ht="15.75">
      <c r="AE7336" s="67"/>
    </row>
    <row r="7337" spans="31:31" ht="15.75">
      <c r="AE7337" s="67"/>
    </row>
    <row r="7338" spans="31:31" ht="15.75">
      <c r="AE7338" s="67"/>
    </row>
    <row r="7339" spans="31:31" ht="15.75">
      <c r="AE7339" s="67"/>
    </row>
    <row r="7340" spans="31:31" ht="15.75">
      <c r="AE7340" s="67"/>
    </row>
    <row r="7341" spans="31:31" ht="15.75">
      <c r="AE7341" s="67"/>
    </row>
    <row r="7342" spans="31:31" ht="15.75">
      <c r="AE7342" s="67"/>
    </row>
    <row r="7343" spans="31:31" ht="15.75">
      <c r="AE7343" s="67"/>
    </row>
    <row r="7344" spans="31:31" ht="15.75">
      <c r="AE7344" s="67"/>
    </row>
    <row r="7345" spans="31:31" ht="15.75">
      <c r="AE7345" s="67"/>
    </row>
    <row r="7346" spans="31:31" ht="15.75">
      <c r="AE7346" s="67"/>
    </row>
    <row r="7347" spans="31:31" ht="15.75">
      <c r="AE7347" s="67"/>
    </row>
    <row r="7348" spans="31:31" ht="15.75">
      <c r="AE7348" s="67"/>
    </row>
    <row r="7349" spans="31:31" ht="15.75">
      <c r="AE7349" s="67"/>
    </row>
    <row r="7350" spans="31:31" ht="15.75">
      <c r="AE7350" s="67"/>
    </row>
    <row r="7351" spans="31:31" ht="15.75">
      <c r="AE7351" s="67"/>
    </row>
    <row r="7352" spans="31:31" ht="15.75">
      <c r="AE7352" s="67"/>
    </row>
    <row r="7353" spans="31:31" ht="15.75">
      <c r="AE7353" s="67"/>
    </row>
    <row r="7354" spans="31:31" ht="15.75">
      <c r="AE7354" s="67"/>
    </row>
    <row r="7355" spans="31:31" ht="15.75">
      <c r="AE7355" s="67"/>
    </row>
    <row r="7356" spans="31:31" ht="15.75">
      <c r="AE7356" s="67"/>
    </row>
    <row r="7357" spans="31:31" ht="15.75">
      <c r="AE7357" s="67"/>
    </row>
    <row r="7358" spans="31:31" ht="15.75">
      <c r="AE7358" s="67"/>
    </row>
    <row r="7359" spans="31:31" ht="15.75">
      <c r="AE7359" s="67"/>
    </row>
    <row r="7360" spans="31:31" ht="15.75">
      <c r="AE7360" s="67"/>
    </row>
    <row r="7361" spans="31:31" ht="15.75">
      <c r="AE7361" s="67"/>
    </row>
    <row r="7362" spans="31:31" ht="15.75">
      <c r="AE7362" s="67"/>
    </row>
    <row r="7363" spans="31:31" ht="15.75">
      <c r="AE7363" s="67"/>
    </row>
    <row r="7364" spans="31:31" ht="15.75">
      <c r="AE7364" s="67"/>
    </row>
    <row r="7365" spans="31:31" ht="15.75">
      <c r="AE7365" s="67"/>
    </row>
    <row r="7366" spans="31:31" ht="15.75">
      <c r="AE7366" s="67"/>
    </row>
    <row r="7367" spans="31:31" ht="15.75">
      <c r="AE7367" s="67"/>
    </row>
    <row r="7368" spans="31:31" ht="15.75">
      <c r="AE7368" s="67"/>
    </row>
    <row r="7369" spans="31:31" ht="15.75">
      <c r="AE7369" s="67"/>
    </row>
    <row r="7370" spans="31:31" ht="15.75">
      <c r="AE7370" s="67"/>
    </row>
    <row r="7371" spans="31:31" ht="15.75">
      <c r="AE7371" s="67"/>
    </row>
    <row r="7372" spans="31:31" ht="15.75">
      <c r="AE7372" s="67"/>
    </row>
    <row r="7373" spans="31:31" ht="15.75">
      <c r="AE7373" s="67"/>
    </row>
    <row r="7374" spans="31:31" ht="15.75">
      <c r="AE7374" s="67"/>
    </row>
    <row r="7375" spans="31:31" ht="15.75">
      <c r="AE7375" s="67"/>
    </row>
    <row r="7376" spans="31:31" ht="15.75">
      <c r="AE7376" s="67"/>
    </row>
    <row r="7377" spans="31:31" ht="15.75">
      <c r="AE7377" s="67"/>
    </row>
    <row r="7378" spans="31:31" ht="15.75">
      <c r="AE7378" s="67"/>
    </row>
    <row r="7379" spans="31:31" ht="15.75">
      <c r="AE7379" s="67"/>
    </row>
    <row r="7380" spans="31:31" ht="15.75">
      <c r="AE7380" s="67"/>
    </row>
    <row r="7381" spans="31:31" ht="15.75">
      <c r="AE7381" s="67"/>
    </row>
    <row r="7382" spans="31:31" ht="15.75">
      <c r="AE7382" s="67"/>
    </row>
    <row r="7383" spans="31:31" ht="15.75">
      <c r="AE7383" s="67"/>
    </row>
    <row r="7384" spans="31:31" ht="15.75">
      <c r="AE7384" s="67"/>
    </row>
    <row r="7385" spans="31:31" ht="15.75">
      <c r="AE7385" s="67"/>
    </row>
    <row r="7386" spans="31:31" ht="15.75">
      <c r="AE7386" s="67"/>
    </row>
    <row r="7387" spans="31:31" ht="15.75">
      <c r="AE7387" s="67"/>
    </row>
    <row r="7388" spans="31:31" ht="15.75">
      <c r="AE7388" s="67"/>
    </row>
    <row r="7389" spans="31:31" ht="15.75">
      <c r="AE7389" s="67"/>
    </row>
    <row r="7390" spans="31:31" ht="15.75">
      <c r="AE7390" s="67"/>
    </row>
    <row r="7391" spans="31:31" ht="15.75">
      <c r="AE7391" s="67"/>
    </row>
    <row r="7392" spans="31:31" ht="15.75">
      <c r="AE7392" s="67"/>
    </row>
    <row r="7393" spans="31:31" ht="15.75">
      <c r="AE7393" s="67"/>
    </row>
    <row r="7394" spans="31:31" ht="15.75">
      <c r="AE7394" s="67"/>
    </row>
    <row r="7395" spans="31:31" ht="15.75">
      <c r="AE7395" s="67"/>
    </row>
    <row r="7396" spans="31:31" ht="15.75">
      <c r="AE7396" s="67"/>
    </row>
    <row r="7397" spans="31:31" ht="15.75">
      <c r="AE7397" s="67"/>
    </row>
    <row r="7398" spans="31:31" ht="15.75">
      <c r="AE7398" s="67"/>
    </row>
    <row r="7399" spans="31:31" ht="15.75">
      <c r="AE7399" s="67"/>
    </row>
    <row r="7400" spans="31:31" ht="15.75">
      <c r="AE7400" s="67"/>
    </row>
    <row r="7401" spans="31:31" ht="15.75">
      <c r="AE7401" s="67"/>
    </row>
    <row r="7402" spans="31:31" ht="15.75">
      <c r="AE7402" s="67"/>
    </row>
    <row r="7403" spans="31:31" ht="15.75">
      <c r="AE7403" s="67"/>
    </row>
    <row r="7404" spans="31:31" ht="15.75">
      <c r="AE7404" s="67"/>
    </row>
    <row r="7405" spans="31:31" ht="15.75">
      <c r="AE7405" s="67"/>
    </row>
    <row r="7406" spans="31:31" ht="15.75">
      <c r="AE7406" s="67"/>
    </row>
    <row r="7407" spans="31:31" ht="15.75">
      <c r="AE7407" s="67"/>
    </row>
    <row r="7408" spans="31:31" ht="15.75">
      <c r="AE7408" s="67"/>
    </row>
    <row r="7409" spans="31:31" ht="15.75">
      <c r="AE7409" s="67"/>
    </row>
    <row r="7410" spans="31:31" ht="15.75">
      <c r="AE7410" s="67"/>
    </row>
    <row r="7411" spans="31:31" ht="15.75">
      <c r="AE7411" s="67"/>
    </row>
    <row r="7412" spans="31:31" ht="15.75">
      <c r="AE7412" s="67"/>
    </row>
    <row r="7413" spans="31:31" ht="15.75">
      <c r="AE7413" s="67"/>
    </row>
    <row r="7414" spans="31:31" ht="15.75">
      <c r="AE7414" s="67"/>
    </row>
    <row r="7415" spans="31:31" ht="15.75">
      <c r="AE7415" s="67"/>
    </row>
    <row r="7416" spans="31:31" ht="15.75">
      <c r="AE7416" s="67"/>
    </row>
    <row r="7417" spans="31:31" ht="15.75">
      <c r="AE7417" s="67"/>
    </row>
    <row r="7418" spans="31:31" ht="15.75">
      <c r="AE7418" s="67"/>
    </row>
    <row r="7419" spans="31:31" ht="15.75">
      <c r="AE7419" s="67"/>
    </row>
    <row r="7420" spans="31:31" ht="15.75">
      <c r="AE7420" s="67"/>
    </row>
    <row r="7421" spans="31:31" ht="15.75">
      <c r="AE7421" s="67"/>
    </row>
    <row r="7422" spans="31:31" ht="15.75">
      <c r="AE7422" s="67"/>
    </row>
    <row r="7423" spans="31:31" ht="15.75">
      <c r="AE7423" s="67"/>
    </row>
    <row r="7424" spans="31:31" ht="15.75">
      <c r="AE7424" s="67"/>
    </row>
    <row r="7425" spans="31:31" ht="15.75">
      <c r="AE7425" s="67"/>
    </row>
    <row r="7426" spans="31:31" ht="15.75">
      <c r="AE7426" s="67"/>
    </row>
    <row r="7427" spans="31:31" ht="15.75">
      <c r="AE7427" s="67"/>
    </row>
    <row r="7428" spans="31:31" ht="15.75">
      <c r="AE7428" s="67"/>
    </row>
    <row r="7429" spans="31:31" ht="15.75">
      <c r="AE7429" s="67"/>
    </row>
    <row r="7430" spans="31:31" ht="15.75">
      <c r="AE7430" s="67"/>
    </row>
    <row r="7431" spans="31:31" ht="15.75">
      <c r="AE7431" s="67"/>
    </row>
    <row r="7432" spans="31:31" ht="15.75">
      <c r="AE7432" s="67"/>
    </row>
    <row r="7433" spans="31:31" ht="15.75">
      <c r="AE7433" s="67"/>
    </row>
    <row r="7434" spans="31:31" ht="15.75">
      <c r="AE7434" s="67"/>
    </row>
    <row r="7435" spans="31:31" ht="15.75">
      <c r="AE7435" s="67"/>
    </row>
    <row r="7436" spans="31:31" ht="15.75">
      <c r="AE7436" s="67"/>
    </row>
    <row r="7437" spans="31:31" ht="15.75">
      <c r="AE7437" s="67"/>
    </row>
    <row r="7438" spans="31:31" ht="15.75">
      <c r="AE7438" s="67"/>
    </row>
    <row r="7439" spans="31:31" ht="15.75">
      <c r="AE7439" s="67"/>
    </row>
    <row r="7440" spans="31:31" ht="15.75">
      <c r="AE7440" s="67"/>
    </row>
    <row r="7441" spans="31:31" ht="15.75">
      <c r="AE7441" s="67"/>
    </row>
    <row r="7442" spans="31:31" ht="15.75">
      <c r="AE7442" s="67"/>
    </row>
    <row r="7443" spans="31:31" ht="15.75">
      <c r="AE7443" s="67"/>
    </row>
    <row r="7444" spans="31:31" ht="15.75">
      <c r="AE7444" s="67"/>
    </row>
    <row r="7445" spans="31:31" ht="15.75">
      <c r="AE7445" s="67"/>
    </row>
    <row r="7446" spans="31:31" ht="15.75">
      <c r="AE7446" s="67"/>
    </row>
    <row r="7447" spans="31:31" ht="15.75">
      <c r="AE7447" s="67"/>
    </row>
    <row r="7448" spans="31:31" ht="15.75">
      <c r="AE7448" s="67"/>
    </row>
    <row r="7449" spans="31:31" ht="15.75">
      <c r="AE7449" s="67"/>
    </row>
    <row r="7450" spans="31:31" ht="15.75">
      <c r="AE7450" s="67"/>
    </row>
    <row r="7451" spans="31:31" ht="15.75">
      <c r="AE7451" s="67"/>
    </row>
    <row r="7452" spans="31:31" ht="15.75">
      <c r="AE7452" s="67"/>
    </row>
    <row r="7453" spans="31:31" ht="15.75">
      <c r="AE7453" s="67"/>
    </row>
    <row r="7454" spans="31:31" ht="15.75">
      <c r="AE7454" s="67"/>
    </row>
    <row r="7455" spans="31:31" ht="15.75">
      <c r="AE7455" s="67"/>
    </row>
    <row r="7456" spans="31:31" ht="15.75">
      <c r="AE7456" s="67"/>
    </row>
    <row r="7457" spans="31:31" ht="15.75">
      <c r="AE7457" s="67"/>
    </row>
    <row r="7458" spans="31:31" ht="15.75">
      <c r="AE7458" s="67"/>
    </row>
    <row r="7459" spans="31:31" ht="15.75">
      <c r="AE7459" s="67"/>
    </row>
    <row r="7460" spans="31:31" ht="15.75">
      <c r="AE7460" s="67"/>
    </row>
    <row r="7461" spans="31:31" ht="15.75">
      <c r="AE7461" s="67"/>
    </row>
    <row r="7462" spans="31:31" ht="15.75">
      <c r="AE7462" s="67"/>
    </row>
    <row r="7463" spans="31:31" ht="15.75">
      <c r="AE7463" s="67"/>
    </row>
    <row r="7464" spans="31:31" ht="15.75">
      <c r="AE7464" s="67"/>
    </row>
    <row r="7465" spans="31:31" ht="15.75">
      <c r="AE7465" s="67"/>
    </row>
    <row r="7466" spans="31:31" ht="15.75">
      <c r="AE7466" s="67"/>
    </row>
    <row r="7467" spans="31:31" ht="15.75">
      <c r="AE7467" s="67"/>
    </row>
    <row r="7468" spans="31:31" ht="15.75">
      <c r="AE7468" s="67"/>
    </row>
    <row r="7469" spans="31:31" ht="15.75">
      <c r="AE7469" s="67"/>
    </row>
    <row r="7470" spans="31:31" ht="15.75">
      <c r="AE7470" s="67"/>
    </row>
    <row r="7471" spans="31:31" ht="15.75">
      <c r="AE7471" s="67"/>
    </row>
    <row r="7472" spans="31:31" ht="15.75">
      <c r="AE7472" s="67"/>
    </row>
    <row r="7473" spans="31:31" ht="15.75">
      <c r="AE7473" s="67"/>
    </row>
    <row r="7474" spans="31:31" ht="15.75">
      <c r="AE7474" s="67"/>
    </row>
    <row r="7475" spans="31:31" ht="15.75">
      <c r="AE7475" s="67"/>
    </row>
    <row r="7476" spans="31:31" ht="15.75">
      <c r="AE7476" s="67"/>
    </row>
    <row r="7477" spans="31:31" ht="15.75">
      <c r="AE7477" s="67"/>
    </row>
    <row r="7478" spans="31:31" ht="15.75">
      <c r="AE7478" s="67"/>
    </row>
    <row r="7479" spans="31:31" ht="15.75">
      <c r="AE7479" s="67"/>
    </row>
    <row r="7480" spans="31:31" ht="15.75">
      <c r="AE7480" s="67"/>
    </row>
    <row r="7481" spans="31:31" ht="15.75">
      <c r="AE7481" s="67"/>
    </row>
    <row r="7482" spans="31:31" ht="15.75">
      <c r="AE7482" s="67"/>
    </row>
    <row r="7483" spans="31:31" ht="15.75">
      <c r="AE7483" s="67"/>
    </row>
    <row r="7484" spans="31:31" ht="15.75">
      <c r="AE7484" s="67"/>
    </row>
    <row r="7485" spans="31:31" ht="15.75">
      <c r="AE7485" s="67"/>
    </row>
    <row r="7486" spans="31:31" ht="15.75">
      <c r="AE7486" s="67"/>
    </row>
    <row r="7487" spans="31:31" ht="15.75">
      <c r="AE7487" s="67"/>
    </row>
    <row r="7488" spans="31:31" ht="15.75">
      <c r="AE7488" s="67"/>
    </row>
    <row r="7489" spans="31:31" ht="15.75">
      <c r="AE7489" s="67"/>
    </row>
    <row r="7490" spans="31:31" ht="15.75">
      <c r="AE7490" s="67"/>
    </row>
    <row r="7491" spans="31:31" ht="15.75">
      <c r="AE7491" s="67"/>
    </row>
    <row r="7492" spans="31:31" ht="15.75">
      <c r="AE7492" s="67"/>
    </row>
    <row r="7493" spans="31:31" ht="15.75">
      <c r="AE7493" s="67"/>
    </row>
    <row r="7494" spans="31:31" ht="15.75">
      <c r="AE7494" s="67"/>
    </row>
    <row r="7495" spans="31:31" ht="15.75">
      <c r="AE7495" s="67"/>
    </row>
    <row r="7496" spans="31:31" ht="15.75">
      <c r="AE7496" s="67"/>
    </row>
    <row r="7497" spans="31:31" ht="15.75">
      <c r="AE7497" s="67"/>
    </row>
    <row r="7498" spans="31:31" ht="15.75">
      <c r="AE7498" s="67"/>
    </row>
    <row r="7499" spans="31:31" ht="15.75">
      <c r="AE7499" s="67"/>
    </row>
    <row r="7500" spans="31:31" ht="15.75">
      <c r="AE7500" s="67"/>
    </row>
    <row r="7501" spans="31:31" ht="15.75">
      <c r="AE7501" s="67"/>
    </row>
    <row r="7502" spans="31:31" ht="15.75">
      <c r="AE7502" s="67"/>
    </row>
    <row r="7503" spans="31:31" ht="15.75">
      <c r="AE7503" s="67"/>
    </row>
    <row r="7504" spans="31:31" ht="15.75">
      <c r="AE7504" s="67"/>
    </row>
    <row r="7505" spans="31:31" ht="15.75">
      <c r="AE7505" s="67"/>
    </row>
    <row r="7506" spans="31:31" ht="15.75">
      <c r="AE7506" s="67"/>
    </row>
    <row r="7507" spans="31:31" ht="15.75">
      <c r="AE7507" s="67"/>
    </row>
    <row r="7508" spans="31:31" ht="15.75">
      <c r="AE7508" s="67"/>
    </row>
    <row r="7509" spans="31:31" ht="15.75">
      <c r="AE7509" s="67"/>
    </row>
    <row r="7510" spans="31:31" ht="15.75">
      <c r="AE7510" s="67"/>
    </row>
    <row r="7511" spans="31:31" ht="15.75">
      <c r="AE7511" s="67"/>
    </row>
    <row r="7512" spans="31:31" ht="15.75">
      <c r="AE7512" s="67"/>
    </row>
    <row r="7513" spans="31:31" ht="15.75">
      <c r="AE7513" s="67"/>
    </row>
    <row r="7514" spans="31:31" ht="15.75">
      <c r="AE7514" s="67"/>
    </row>
    <row r="7515" spans="31:31" ht="15.75">
      <c r="AE7515" s="67"/>
    </row>
    <row r="7516" spans="31:31" ht="15.75">
      <c r="AE7516" s="67"/>
    </row>
    <row r="7517" spans="31:31" ht="15.75">
      <c r="AE7517" s="67"/>
    </row>
    <row r="7518" spans="31:31" ht="15.75">
      <c r="AE7518" s="67"/>
    </row>
    <row r="7519" spans="31:31" ht="15.75">
      <c r="AE7519" s="67"/>
    </row>
    <row r="7520" spans="31:31" ht="15.75">
      <c r="AE7520" s="67"/>
    </row>
    <row r="7521" spans="31:31" ht="15.75">
      <c r="AE7521" s="67"/>
    </row>
    <row r="7522" spans="31:31" ht="15.75">
      <c r="AE7522" s="67"/>
    </row>
    <row r="7523" spans="31:31" ht="15.75">
      <c r="AE7523" s="67"/>
    </row>
    <row r="7524" spans="31:31" ht="15.75">
      <c r="AE7524" s="67"/>
    </row>
    <row r="7525" spans="31:31" ht="15.75">
      <c r="AE7525" s="67"/>
    </row>
    <row r="7526" spans="31:31" ht="15.75">
      <c r="AE7526" s="67"/>
    </row>
    <row r="7527" spans="31:31" ht="15.75">
      <c r="AE7527" s="67"/>
    </row>
    <row r="7528" spans="31:31" ht="15.75">
      <c r="AE7528" s="67"/>
    </row>
    <row r="7529" spans="31:31" ht="15.75">
      <c r="AE7529" s="67"/>
    </row>
    <row r="7530" spans="31:31" ht="15.75">
      <c r="AE7530" s="67"/>
    </row>
    <row r="7531" spans="31:31" ht="15.75">
      <c r="AE7531" s="67"/>
    </row>
    <row r="7532" spans="31:31" ht="15.75">
      <c r="AE7532" s="67"/>
    </row>
    <row r="7533" spans="31:31" ht="15.75">
      <c r="AE7533" s="67"/>
    </row>
    <row r="7534" spans="31:31" ht="15.75">
      <c r="AE7534" s="67"/>
    </row>
    <row r="7535" spans="31:31" ht="15.75">
      <c r="AE7535" s="67"/>
    </row>
    <row r="7536" spans="31:31" ht="15.75">
      <c r="AE7536" s="67"/>
    </row>
    <row r="7537" spans="31:31" ht="15.75">
      <c r="AE7537" s="67"/>
    </row>
    <row r="7538" spans="31:31" ht="15.75">
      <c r="AE7538" s="67"/>
    </row>
    <row r="7539" spans="31:31" ht="15.75">
      <c r="AE7539" s="67"/>
    </row>
    <row r="7540" spans="31:31" ht="15.75">
      <c r="AE7540" s="67"/>
    </row>
    <row r="7541" spans="31:31" ht="15.75">
      <c r="AE7541" s="67"/>
    </row>
    <row r="7542" spans="31:31" ht="15.75">
      <c r="AE7542" s="67"/>
    </row>
    <row r="7543" spans="31:31" ht="15.75">
      <c r="AE7543" s="67"/>
    </row>
    <row r="7544" spans="31:31" ht="15.75">
      <c r="AE7544" s="67"/>
    </row>
    <row r="7545" spans="31:31" ht="15.75">
      <c r="AE7545" s="67"/>
    </row>
    <row r="7546" spans="31:31" ht="15.75">
      <c r="AE7546" s="67"/>
    </row>
    <row r="7547" spans="31:31" ht="15.75">
      <c r="AE7547" s="67"/>
    </row>
    <row r="7548" spans="31:31" ht="15.75">
      <c r="AE7548" s="67"/>
    </row>
    <row r="7549" spans="31:31" ht="15.75">
      <c r="AE7549" s="67"/>
    </row>
    <row r="7550" spans="31:31" ht="15.75">
      <c r="AE7550" s="67"/>
    </row>
    <row r="7551" spans="31:31" ht="15.75">
      <c r="AE7551" s="67"/>
    </row>
    <row r="7552" spans="31:31" ht="15.75">
      <c r="AE7552" s="67"/>
    </row>
    <row r="7553" spans="31:31" ht="15.75">
      <c r="AE7553" s="67"/>
    </row>
    <row r="7554" spans="31:31" ht="15.75">
      <c r="AE7554" s="67"/>
    </row>
    <row r="7555" spans="31:31" ht="15.75">
      <c r="AE7555" s="67"/>
    </row>
    <row r="7556" spans="31:31" ht="15.75">
      <c r="AE7556" s="67"/>
    </row>
    <row r="7557" spans="31:31" ht="15.75">
      <c r="AE7557" s="67"/>
    </row>
    <row r="7558" spans="31:31" ht="15.75">
      <c r="AE7558" s="67"/>
    </row>
    <row r="7559" spans="31:31" ht="15.75">
      <c r="AE7559" s="67"/>
    </row>
    <row r="7560" spans="31:31" ht="15.75">
      <c r="AE7560" s="67"/>
    </row>
    <row r="7561" spans="31:31" ht="15.75">
      <c r="AE7561" s="67"/>
    </row>
    <row r="7562" spans="31:31" ht="15.75">
      <c r="AE7562" s="67"/>
    </row>
    <row r="7563" spans="31:31" ht="15.75">
      <c r="AE7563" s="67"/>
    </row>
    <row r="7564" spans="31:31" ht="15.75">
      <c r="AE7564" s="67"/>
    </row>
    <row r="7565" spans="31:31" ht="15.75">
      <c r="AE7565" s="67"/>
    </row>
    <row r="7566" spans="31:31" ht="15.75">
      <c r="AE7566" s="67"/>
    </row>
    <row r="7567" spans="31:31" ht="15.75">
      <c r="AE7567" s="67"/>
    </row>
    <row r="7568" spans="31:31" ht="15.75">
      <c r="AE7568" s="67"/>
    </row>
    <row r="7569" spans="31:31" ht="15.75">
      <c r="AE7569" s="67"/>
    </row>
    <row r="7570" spans="31:31" ht="15.75">
      <c r="AE7570" s="67"/>
    </row>
    <row r="7571" spans="31:31" ht="15.75">
      <c r="AE7571" s="67"/>
    </row>
    <row r="7572" spans="31:31" ht="15.75">
      <c r="AE7572" s="67"/>
    </row>
    <row r="7573" spans="31:31" ht="15.75">
      <c r="AE7573" s="67"/>
    </row>
    <row r="7574" spans="31:31" ht="15.75">
      <c r="AE7574" s="67"/>
    </row>
    <row r="7575" spans="31:31" ht="15.75">
      <c r="AE7575" s="67"/>
    </row>
    <row r="7576" spans="31:31" ht="15.75">
      <c r="AE7576" s="67"/>
    </row>
    <row r="7577" spans="31:31" ht="15.75">
      <c r="AE7577" s="67"/>
    </row>
    <row r="7578" spans="31:31" ht="15.75">
      <c r="AE7578" s="67"/>
    </row>
    <row r="7579" spans="31:31" ht="15.75">
      <c r="AE7579" s="67"/>
    </row>
    <row r="7580" spans="31:31" ht="15.75">
      <c r="AE7580" s="67"/>
    </row>
    <row r="7581" spans="31:31" ht="15.75">
      <c r="AE7581" s="67"/>
    </row>
    <row r="7582" spans="31:31" ht="15.75">
      <c r="AE7582" s="67"/>
    </row>
    <row r="7583" spans="31:31" ht="15.75">
      <c r="AE7583" s="67"/>
    </row>
    <row r="7584" spans="31:31" ht="15.75">
      <c r="AE7584" s="67"/>
    </row>
    <row r="7585" spans="31:31" ht="15.75">
      <c r="AE7585" s="67"/>
    </row>
    <row r="7586" spans="31:31" ht="15.75">
      <c r="AE7586" s="67"/>
    </row>
    <row r="7587" spans="31:31" ht="15.75">
      <c r="AE7587" s="67"/>
    </row>
    <row r="7588" spans="31:31" ht="15.75">
      <c r="AE7588" s="67"/>
    </row>
    <row r="7589" spans="31:31" ht="15.75">
      <c r="AE7589" s="67"/>
    </row>
    <row r="7590" spans="31:31" ht="15.75">
      <c r="AE7590" s="67"/>
    </row>
    <row r="7591" spans="31:31" ht="15.75">
      <c r="AE7591" s="67"/>
    </row>
    <row r="7592" spans="31:31" ht="15.75">
      <c r="AE7592" s="67"/>
    </row>
    <row r="7593" spans="31:31" ht="15.75">
      <c r="AE7593" s="67"/>
    </row>
    <row r="7594" spans="31:31" ht="15.75">
      <c r="AE7594" s="67"/>
    </row>
    <row r="7595" spans="31:31" ht="15.75">
      <c r="AE7595" s="67"/>
    </row>
    <row r="7596" spans="31:31" ht="15.75">
      <c r="AE7596" s="67"/>
    </row>
    <row r="7597" spans="31:31" ht="15.75">
      <c r="AE7597" s="67"/>
    </row>
    <row r="7598" spans="31:31" ht="15.75">
      <c r="AE7598" s="67"/>
    </row>
    <row r="7599" spans="31:31" ht="15.75">
      <c r="AE7599" s="67"/>
    </row>
    <row r="7600" spans="31:31" ht="15.75">
      <c r="AE7600" s="67"/>
    </row>
    <row r="7601" spans="31:31" ht="15.75">
      <c r="AE7601" s="67"/>
    </row>
    <row r="7602" spans="31:31" ht="15.75">
      <c r="AE7602" s="67"/>
    </row>
    <row r="7603" spans="31:31" ht="15.75">
      <c r="AE7603" s="67"/>
    </row>
    <row r="7604" spans="31:31" ht="15.75">
      <c r="AE7604" s="67"/>
    </row>
    <row r="7605" spans="31:31" ht="15.75">
      <c r="AE7605" s="67"/>
    </row>
    <row r="7606" spans="31:31" ht="15.75">
      <c r="AE7606" s="67"/>
    </row>
    <row r="7607" spans="31:31" ht="15.75">
      <c r="AE7607" s="67"/>
    </row>
    <row r="7608" spans="31:31" ht="15.75">
      <c r="AE7608" s="67"/>
    </row>
    <row r="7609" spans="31:31" ht="15.75">
      <c r="AE7609" s="67"/>
    </row>
    <row r="7610" spans="31:31" ht="15.75">
      <c r="AE7610" s="67"/>
    </row>
    <row r="7611" spans="31:31" ht="15.75">
      <c r="AE7611" s="67"/>
    </row>
    <row r="7612" spans="31:31" ht="15.75">
      <c r="AE7612" s="67"/>
    </row>
    <row r="7613" spans="31:31" ht="15.75">
      <c r="AE7613" s="67"/>
    </row>
    <row r="7614" spans="31:31" ht="15.75">
      <c r="AE7614" s="67"/>
    </row>
    <row r="7615" spans="31:31" ht="15.75">
      <c r="AE7615" s="67"/>
    </row>
    <row r="7616" spans="31:31" ht="15.75">
      <c r="AE7616" s="67"/>
    </row>
    <row r="7617" spans="31:31" ht="15.75">
      <c r="AE7617" s="67"/>
    </row>
    <row r="7618" spans="31:31" ht="15.75">
      <c r="AE7618" s="67"/>
    </row>
    <row r="7619" spans="31:31" ht="15.75">
      <c r="AE7619" s="67"/>
    </row>
    <row r="7620" spans="31:31" ht="15.75">
      <c r="AE7620" s="67"/>
    </row>
    <row r="7621" spans="31:31" ht="15.75">
      <c r="AE7621" s="67"/>
    </row>
    <row r="7622" spans="31:31" ht="15.75">
      <c r="AE7622" s="67"/>
    </row>
    <row r="7623" spans="31:31" ht="15.75">
      <c r="AE7623" s="67"/>
    </row>
    <row r="7624" spans="31:31" ht="15.75">
      <c r="AE7624" s="67"/>
    </row>
    <row r="7625" spans="31:31" ht="15.75">
      <c r="AE7625" s="67"/>
    </row>
    <row r="7626" spans="31:31" ht="15.75">
      <c r="AE7626" s="67"/>
    </row>
    <row r="7627" spans="31:31" ht="15.75">
      <c r="AE7627" s="67"/>
    </row>
    <row r="7628" spans="31:31" ht="15.75">
      <c r="AE7628" s="67"/>
    </row>
    <row r="7629" spans="31:31" ht="15.75">
      <c r="AE7629" s="67"/>
    </row>
    <row r="7630" spans="31:31" ht="15.75">
      <c r="AE7630" s="67"/>
    </row>
    <row r="7631" spans="31:31" ht="15.75">
      <c r="AE7631" s="67"/>
    </row>
    <row r="7632" spans="31:31" ht="15.75">
      <c r="AE7632" s="67"/>
    </row>
    <row r="7633" spans="31:31" ht="15.75">
      <c r="AE7633" s="67"/>
    </row>
    <row r="7634" spans="31:31" ht="15.75">
      <c r="AE7634" s="67"/>
    </row>
    <row r="7635" spans="31:31" ht="15.75">
      <c r="AE7635" s="67"/>
    </row>
    <row r="7636" spans="31:31" ht="15.75">
      <c r="AE7636" s="67"/>
    </row>
    <row r="7637" spans="31:31" ht="15.75">
      <c r="AE7637" s="67"/>
    </row>
    <row r="7638" spans="31:31" ht="15.75">
      <c r="AE7638" s="67"/>
    </row>
    <row r="7639" spans="31:31" ht="15.75">
      <c r="AE7639" s="67"/>
    </row>
    <row r="7640" spans="31:31" ht="15.75">
      <c r="AE7640" s="67"/>
    </row>
    <row r="7641" spans="31:31" ht="15.75">
      <c r="AE7641" s="67"/>
    </row>
    <row r="7642" spans="31:31" ht="15.75">
      <c r="AE7642" s="67"/>
    </row>
    <row r="7643" spans="31:31" ht="15.75">
      <c r="AE7643" s="67"/>
    </row>
    <row r="7644" spans="31:31" ht="15.75">
      <c r="AE7644" s="67"/>
    </row>
    <row r="7645" spans="31:31" ht="15.75">
      <c r="AE7645" s="67"/>
    </row>
    <row r="7646" spans="31:31" ht="15.75">
      <c r="AE7646" s="67"/>
    </row>
    <row r="7647" spans="31:31" ht="15.75">
      <c r="AE7647" s="67"/>
    </row>
    <row r="7648" spans="31:31" ht="15.75">
      <c r="AE7648" s="67"/>
    </row>
    <row r="7649" spans="31:31" ht="15.75">
      <c r="AE7649" s="67"/>
    </row>
    <row r="7650" spans="31:31" ht="15.75">
      <c r="AE7650" s="67"/>
    </row>
    <row r="7651" spans="31:31" ht="15.75">
      <c r="AE7651" s="67"/>
    </row>
    <row r="7652" spans="31:31" ht="15.75">
      <c r="AE7652" s="67"/>
    </row>
    <row r="7653" spans="31:31" ht="15.75">
      <c r="AE7653" s="67"/>
    </row>
    <row r="7654" spans="31:31" ht="15.75">
      <c r="AE7654" s="67"/>
    </row>
    <row r="7655" spans="31:31" ht="15.75">
      <c r="AE7655" s="67"/>
    </row>
    <row r="7656" spans="31:31" ht="15.75">
      <c r="AE7656" s="67"/>
    </row>
    <row r="7657" spans="31:31" ht="15.75">
      <c r="AE7657" s="67"/>
    </row>
    <row r="7658" spans="31:31" ht="15.75">
      <c r="AE7658" s="67"/>
    </row>
    <row r="7659" spans="31:31" ht="15.75">
      <c r="AE7659" s="67"/>
    </row>
    <row r="7660" spans="31:31" ht="15.75">
      <c r="AE7660" s="67"/>
    </row>
    <row r="7661" spans="31:31" ht="15.75">
      <c r="AE7661" s="67"/>
    </row>
    <row r="7662" spans="31:31" ht="15.75">
      <c r="AE7662" s="67"/>
    </row>
    <row r="7663" spans="31:31" ht="15.75">
      <c r="AE7663" s="67"/>
    </row>
    <row r="7664" spans="31:31" ht="15.75">
      <c r="AE7664" s="67"/>
    </row>
    <row r="7665" spans="31:31" ht="15.75">
      <c r="AE7665" s="67"/>
    </row>
    <row r="7666" spans="31:31" ht="15.75">
      <c r="AE7666" s="67"/>
    </row>
    <row r="7667" spans="31:31" ht="15.75">
      <c r="AE7667" s="67"/>
    </row>
    <row r="7668" spans="31:31" ht="15.75">
      <c r="AE7668" s="67"/>
    </row>
    <row r="7669" spans="31:31" ht="15.75">
      <c r="AE7669" s="67"/>
    </row>
    <row r="7670" spans="31:31" ht="15.75">
      <c r="AE7670" s="67"/>
    </row>
    <row r="7671" spans="31:31" ht="15.75">
      <c r="AE7671" s="67"/>
    </row>
    <row r="7672" spans="31:31" ht="15.75">
      <c r="AE7672" s="67"/>
    </row>
    <row r="7673" spans="31:31" ht="15.75">
      <c r="AE7673" s="67"/>
    </row>
    <row r="7674" spans="31:31" ht="15.75">
      <c r="AE7674" s="67"/>
    </row>
    <row r="7675" spans="31:31" ht="15.75">
      <c r="AE7675" s="67"/>
    </row>
    <row r="7676" spans="31:31" ht="15.75">
      <c r="AE7676" s="67"/>
    </row>
    <row r="7677" spans="31:31" ht="15.75">
      <c r="AE7677" s="67"/>
    </row>
    <row r="7678" spans="31:31" ht="15.75">
      <c r="AE7678" s="67"/>
    </row>
    <row r="7679" spans="31:31" ht="15.75">
      <c r="AE7679" s="67"/>
    </row>
    <row r="7680" spans="31:31" ht="15.75">
      <c r="AE7680" s="67"/>
    </row>
    <row r="7681" spans="31:31" ht="15.75">
      <c r="AE7681" s="67"/>
    </row>
    <row r="7682" spans="31:31" ht="15.75">
      <c r="AE7682" s="67"/>
    </row>
    <row r="7683" spans="31:31" ht="15.75">
      <c r="AE7683" s="67"/>
    </row>
    <row r="7684" spans="31:31" ht="15.75">
      <c r="AE7684" s="67"/>
    </row>
    <row r="7685" spans="31:31" ht="15.75">
      <c r="AE7685" s="67"/>
    </row>
    <row r="7686" spans="31:31" ht="15.75">
      <c r="AE7686" s="67"/>
    </row>
    <row r="7687" spans="31:31" ht="15.75">
      <c r="AE7687" s="67"/>
    </row>
    <row r="7688" spans="31:31" ht="15.75">
      <c r="AE7688" s="67"/>
    </row>
    <row r="7689" spans="31:31" ht="15.75">
      <c r="AE7689" s="67"/>
    </row>
    <row r="7690" spans="31:31" ht="15.75">
      <c r="AE7690" s="67"/>
    </row>
    <row r="7691" spans="31:31" ht="15.75">
      <c r="AE7691" s="67"/>
    </row>
    <row r="7692" spans="31:31" ht="15.75">
      <c r="AE7692" s="67"/>
    </row>
    <row r="7693" spans="31:31" ht="15.75">
      <c r="AE7693" s="67"/>
    </row>
    <row r="7694" spans="31:31" ht="15.75">
      <c r="AE7694" s="67"/>
    </row>
    <row r="7695" spans="31:31" ht="15.75">
      <c r="AE7695" s="67"/>
    </row>
    <row r="7696" spans="31:31" ht="15.75">
      <c r="AE7696" s="67"/>
    </row>
    <row r="7697" spans="31:31" ht="15.75">
      <c r="AE7697" s="67"/>
    </row>
    <row r="7698" spans="31:31" ht="15.75">
      <c r="AE7698" s="67"/>
    </row>
    <row r="7699" spans="31:31" ht="15.75">
      <c r="AE7699" s="67"/>
    </row>
    <row r="7700" spans="31:31" ht="15.75">
      <c r="AE7700" s="67"/>
    </row>
    <row r="7701" spans="31:31" ht="15.75">
      <c r="AE7701" s="67"/>
    </row>
    <row r="7702" spans="31:31" ht="15.75">
      <c r="AE7702" s="67"/>
    </row>
    <row r="7703" spans="31:31" ht="15.75">
      <c r="AE7703" s="67"/>
    </row>
    <row r="7704" spans="31:31" ht="15.75">
      <c r="AE7704" s="67"/>
    </row>
    <row r="7705" spans="31:31" ht="15.75">
      <c r="AE7705" s="67"/>
    </row>
    <row r="7706" spans="31:31" ht="15.75">
      <c r="AE7706" s="67"/>
    </row>
    <row r="7707" spans="31:31" ht="15.75">
      <c r="AE7707" s="67"/>
    </row>
    <row r="7708" spans="31:31" ht="15.75">
      <c r="AE7708" s="67"/>
    </row>
    <row r="7709" spans="31:31" ht="15.75">
      <c r="AE7709" s="67"/>
    </row>
    <row r="7710" spans="31:31" ht="15.75">
      <c r="AE7710" s="67"/>
    </row>
    <row r="7711" spans="31:31" ht="15.75">
      <c r="AE7711" s="67"/>
    </row>
    <row r="7712" spans="31:31" ht="15.75">
      <c r="AE7712" s="67"/>
    </row>
    <row r="7713" spans="31:31" ht="15.75">
      <c r="AE7713" s="67"/>
    </row>
    <row r="7714" spans="31:31" ht="15.75">
      <c r="AE7714" s="67"/>
    </row>
    <row r="7715" spans="31:31" ht="15.75">
      <c r="AE7715" s="67"/>
    </row>
    <row r="7716" spans="31:31" ht="15.75">
      <c r="AE7716" s="67"/>
    </row>
    <row r="7717" spans="31:31" ht="15.75">
      <c r="AE7717" s="67"/>
    </row>
    <row r="7718" spans="31:31" ht="15.75">
      <c r="AE7718" s="67"/>
    </row>
    <row r="7719" spans="31:31" ht="15.75">
      <c r="AE7719" s="67"/>
    </row>
    <row r="7720" spans="31:31" ht="15.75">
      <c r="AE7720" s="67"/>
    </row>
    <row r="7721" spans="31:31" ht="15.75">
      <c r="AE7721" s="67"/>
    </row>
    <row r="7722" spans="31:31" ht="15.75">
      <c r="AE7722" s="67"/>
    </row>
    <row r="7723" spans="31:31" ht="15.75">
      <c r="AE7723" s="67"/>
    </row>
    <row r="7724" spans="31:31" ht="15.75">
      <c r="AE7724" s="67"/>
    </row>
    <row r="7725" spans="31:31" ht="15.75">
      <c r="AE7725" s="67"/>
    </row>
    <row r="7726" spans="31:31" ht="15.75">
      <c r="AE7726" s="67"/>
    </row>
    <row r="7727" spans="31:31" ht="15.75">
      <c r="AE7727" s="67"/>
    </row>
    <row r="7728" spans="31:31" ht="15.75">
      <c r="AE7728" s="67"/>
    </row>
    <row r="7729" spans="31:31" ht="15.75">
      <c r="AE7729" s="67"/>
    </row>
    <row r="7730" spans="31:31" ht="15.75">
      <c r="AE7730" s="67"/>
    </row>
    <row r="7731" spans="31:31" ht="15.75">
      <c r="AE7731" s="67"/>
    </row>
    <row r="7732" spans="31:31" ht="15.75">
      <c r="AE7732" s="67"/>
    </row>
    <row r="7733" spans="31:31" ht="15.75">
      <c r="AE7733" s="67"/>
    </row>
    <row r="7734" spans="31:31" ht="15.75">
      <c r="AE7734" s="67"/>
    </row>
    <row r="7735" spans="31:31" ht="15.75">
      <c r="AE7735" s="67"/>
    </row>
    <row r="7736" spans="31:31" ht="15.75">
      <c r="AE7736" s="67"/>
    </row>
    <row r="7737" spans="31:31" ht="15.75">
      <c r="AE7737" s="67"/>
    </row>
    <row r="7738" spans="31:31" ht="15.75">
      <c r="AE7738" s="67"/>
    </row>
    <row r="7739" spans="31:31" ht="15.75">
      <c r="AE7739" s="67"/>
    </row>
    <row r="7740" spans="31:31" ht="15.75">
      <c r="AE7740" s="67"/>
    </row>
    <row r="7741" spans="31:31" ht="15.75">
      <c r="AE7741" s="67"/>
    </row>
    <row r="7742" spans="31:31" ht="15.75">
      <c r="AE7742" s="67"/>
    </row>
    <row r="7743" spans="31:31" ht="15.75">
      <c r="AE7743" s="67"/>
    </row>
    <row r="7744" spans="31:31" ht="15.75">
      <c r="AE7744" s="67"/>
    </row>
    <row r="7745" spans="31:31" ht="15.75">
      <c r="AE7745" s="67"/>
    </row>
    <row r="7746" spans="31:31" ht="15.75">
      <c r="AE7746" s="67"/>
    </row>
    <row r="7747" spans="31:31" ht="15.75">
      <c r="AE7747" s="67"/>
    </row>
    <row r="7748" spans="31:31" ht="15.75">
      <c r="AE7748" s="67"/>
    </row>
    <row r="7749" spans="31:31" ht="15.75">
      <c r="AE7749" s="67"/>
    </row>
    <row r="7750" spans="31:31" ht="15.75">
      <c r="AE7750" s="67"/>
    </row>
    <row r="7751" spans="31:31" ht="15.75">
      <c r="AE7751" s="67"/>
    </row>
    <row r="7752" spans="31:31" ht="15.75">
      <c r="AE7752" s="67"/>
    </row>
    <row r="7753" spans="31:31" ht="15.75">
      <c r="AE7753" s="67"/>
    </row>
    <row r="7754" spans="31:31" ht="15.75">
      <c r="AE7754" s="67"/>
    </row>
    <row r="7755" spans="31:31" ht="15.75">
      <c r="AE7755" s="67"/>
    </row>
    <row r="7756" spans="31:31" ht="15.75">
      <c r="AE7756" s="67"/>
    </row>
    <row r="7757" spans="31:31" ht="15.75">
      <c r="AE7757" s="67"/>
    </row>
    <row r="7758" spans="31:31" ht="15.75">
      <c r="AE7758" s="67"/>
    </row>
    <row r="7759" spans="31:31" ht="15.75">
      <c r="AE7759" s="67"/>
    </row>
    <row r="7760" spans="31:31" ht="15.75">
      <c r="AE7760" s="67"/>
    </row>
    <row r="7761" spans="31:31" ht="15.75">
      <c r="AE7761" s="67"/>
    </row>
    <row r="7762" spans="31:31" ht="15.75">
      <c r="AE7762" s="67"/>
    </row>
    <row r="7763" spans="31:31" ht="15.75">
      <c r="AE7763" s="67"/>
    </row>
    <row r="7764" spans="31:31" ht="15.75">
      <c r="AE7764" s="67"/>
    </row>
    <row r="7765" spans="31:31" ht="15.75">
      <c r="AE7765" s="67"/>
    </row>
    <row r="7766" spans="31:31" ht="15.75">
      <c r="AE7766" s="67"/>
    </row>
    <row r="7767" spans="31:31" ht="15.75">
      <c r="AE7767" s="67"/>
    </row>
    <row r="7768" spans="31:31" ht="15.75">
      <c r="AE7768" s="67"/>
    </row>
    <row r="7769" spans="31:31" ht="15.75">
      <c r="AE7769" s="67"/>
    </row>
    <row r="7770" spans="31:31" ht="15.75">
      <c r="AE7770" s="67"/>
    </row>
    <row r="7771" spans="31:31" ht="15.75">
      <c r="AE7771" s="67"/>
    </row>
    <row r="7772" spans="31:31" ht="15.75">
      <c r="AE7772" s="67"/>
    </row>
    <row r="7773" spans="31:31" ht="15.75">
      <c r="AE7773" s="67"/>
    </row>
    <row r="7774" spans="31:31" ht="15.75">
      <c r="AE7774" s="67"/>
    </row>
    <row r="7775" spans="31:31" ht="15.75">
      <c r="AE7775" s="67"/>
    </row>
    <row r="7776" spans="31:31" ht="15.75">
      <c r="AE7776" s="67"/>
    </row>
    <row r="7777" spans="31:31" ht="15.75">
      <c r="AE7777" s="67"/>
    </row>
    <row r="7778" spans="31:31" ht="15.75">
      <c r="AE7778" s="67"/>
    </row>
    <row r="7779" spans="31:31" ht="15.75">
      <c r="AE7779" s="67"/>
    </row>
    <row r="7780" spans="31:31" ht="15.75">
      <c r="AE7780" s="67"/>
    </row>
    <row r="7781" spans="31:31" ht="15.75">
      <c r="AE7781" s="67"/>
    </row>
    <row r="7782" spans="31:31" ht="15.75">
      <c r="AE7782" s="67"/>
    </row>
    <row r="7783" spans="31:31" ht="15.75">
      <c r="AE7783" s="67"/>
    </row>
    <row r="7784" spans="31:31" ht="15.75">
      <c r="AE7784" s="67"/>
    </row>
    <row r="7785" spans="31:31" ht="15.75">
      <c r="AE7785" s="67"/>
    </row>
    <row r="7786" spans="31:31" ht="15.75">
      <c r="AE7786" s="67"/>
    </row>
    <row r="7787" spans="31:31" ht="15.75">
      <c r="AE7787" s="67"/>
    </row>
    <row r="7788" spans="31:31" ht="15.75">
      <c r="AE7788" s="67"/>
    </row>
    <row r="7789" spans="31:31" ht="15.75">
      <c r="AE7789" s="67"/>
    </row>
    <row r="7790" spans="31:31" ht="15.75">
      <c r="AE7790" s="67"/>
    </row>
    <row r="7791" spans="31:31" ht="15.75">
      <c r="AE7791" s="67"/>
    </row>
    <row r="7792" spans="31:31" ht="15.75">
      <c r="AE7792" s="67"/>
    </row>
    <row r="7793" spans="31:31" ht="15.75">
      <c r="AE7793" s="67"/>
    </row>
    <row r="7794" spans="31:31" ht="15.75">
      <c r="AE7794" s="67"/>
    </row>
    <row r="7795" spans="31:31" ht="15.75">
      <c r="AE7795" s="67"/>
    </row>
    <row r="7796" spans="31:31" ht="15.75">
      <c r="AE7796" s="67"/>
    </row>
    <row r="7797" spans="31:31" ht="15.75">
      <c r="AE7797" s="67"/>
    </row>
    <row r="7798" spans="31:31" ht="15.75">
      <c r="AE7798" s="67"/>
    </row>
    <row r="7799" spans="31:31" ht="15.75">
      <c r="AE7799" s="67"/>
    </row>
    <row r="7800" spans="31:31" ht="15.75">
      <c r="AE7800" s="67"/>
    </row>
    <row r="7801" spans="31:31" ht="15.75">
      <c r="AE7801" s="67"/>
    </row>
    <row r="7802" spans="31:31" ht="15.75">
      <c r="AE7802" s="67"/>
    </row>
    <row r="7803" spans="31:31" ht="15.75">
      <c r="AE7803" s="67"/>
    </row>
    <row r="7804" spans="31:31" ht="15.75">
      <c r="AE7804" s="67"/>
    </row>
    <row r="7805" spans="31:31" ht="15.75">
      <c r="AE7805" s="67"/>
    </row>
    <row r="7806" spans="31:31" ht="15.75">
      <c r="AE7806" s="67"/>
    </row>
    <row r="7807" spans="31:31" ht="15.75">
      <c r="AE7807" s="67"/>
    </row>
    <row r="7808" spans="31:31" ht="15.75">
      <c r="AE7808" s="67"/>
    </row>
    <row r="7809" spans="31:31" ht="15.75">
      <c r="AE7809" s="67"/>
    </row>
    <row r="7810" spans="31:31" ht="15.75">
      <c r="AE7810" s="67"/>
    </row>
    <row r="7811" spans="31:31" ht="15.75">
      <c r="AE7811" s="67"/>
    </row>
    <row r="7812" spans="31:31" ht="15.75">
      <c r="AE7812" s="67"/>
    </row>
    <row r="7813" spans="31:31" ht="15.75">
      <c r="AE7813" s="67"/>
    </row>
    <row r="7814" spans="31:31" ht="15.75">
      <c r="AE7814" s="67"/>
    </row>
    <row r="7815" spans="31:31" ht="15.75">
      <c r="AE7815" s="67"/>
    </row>
    <row r="7816" spans="31:31" ht="15.75">
      <c r="AE7816" s="67"/>
    </row>
    <row r="7817" spans="31:31" ht="15.75">
      <c r="AE7817" s="67"/>
    </row>
    <row r="7818" spans="31:31" ht="15.75">
      <c r="AE7818" s="67"/>
    </row>
    <row r="7819" spans="31:31" ht="15.75">
      <c r="AE7819" s="67"/>
    </row>
    <row r="7820" spans="31:31" ht="15.75">
      <c r="AE7820" s="67"/>
    </row>
    <row r="7821" spans="31:31" ht="15.75">
      <c r="AE7821" s="67"/>
    </row>
    <row r="7822" spans="31:31" ht="15.75">
      <c r="AE7822" s="67"/>
    </row>
    <row r="7823" spans="31:31" ht="15.75">
      <c r="AE7823" s="67"/>
    </row>
    <row r="7824" spans="31:31" ht="15.75">
      <c r="AE7824" s="67"/>
    </row>
    <row r="7825" spans="31:31" ht="15.75">
      <c r="AE7825" s="67"/>
    </row>
    <row r="7826" spans="31:31" ht="15.75">
      <c r="AE7826" s="67"/>
    </row>
    <row r="7827" spans="31:31" ht="15.75">
      <c r="AE7827" s="67"/>
    </row>
    <row r="7828" spans="31:31" ht="15.75">
      <c r="AE7828" s="67"/>
    </row>
    <row r="7829" spans="31:31" ht="15.75">
      <c r="AE7829" s="67"/>
    </row>
    <row r="7830" spans="31:31" ht="15.75">
      <c r="AE7830" s="67"/>
    </row>
    <row r="7831" spans="31:31" ht="15.75">
      <c r="AE7831" s="67"/>
    </row>
    <row r="7832" spans="31:31" ht="15.75">
      <c r="AE7832" s="67"/>
    </row>
    <row r="7833" spans="31:31" ht="15.75">
      <c r="AE7833" s="67"/>
    </row>
    <row r="7834" spans="31:31" ht="15.75">
      <c r="AE7834" s="67"/>
    </row>
    <row r="7835" spans="31:31" ht="15.75">
      <c r="AE7835" s="67"/>
    </row>
    <row r="7836" spans="31:31" ht="15.75">
      <c r="AE7836" s="67"/>
    </row>
    <row r="7837" spans="31:31" ht="15.75">
      <c r="AE7837" s="67"/>
    </row>
    <row r="7838" spans="31:31" ht="15.75">
      <c r="AE7838" s="67"/>
    </row>
    <row r="7839" spans="31:31" ht="15.75">
      <c r="AE7839" s="67"/>
    </row>
    <row r="7840" spans="31:31" ht="15.75">
      <c r="AE7840" s="67"/>
    </row>
    <row r="7841" spans="31:31" ht="15.75">
      <c r="AE7841" s="67"/>
    </row>
    <row r="7842" spans="31:31" ht="15.75">
      <c r="AE7842" s="67"/>
    </row>
    <row r="7843" spans="31:31" ht="15.75">
      <c r="AE7843" s="67"/>
    </row>
    <row r="7844" spans="31:31" ht="15.75">
      <c r="AE7844" s="67"/>
    </row>
    <row r="7845" spans="31:31" ht="15.75">
      <c r="AE7845" s="67"/>
    </row>
    <row r="7846" spans="31:31" ht="15.75">
      <c r="AE7846" s="67"/>
    </row>
    <row r="7847" spans="31:31" ht="15.75">
      <c r="AE7847" s="67"/>
    </row>
    <row r="7848" spans="31:31" ht="15.75">
      <c r="AE7848" s="67"/>
    </row>
    <row r="7849" spans="31:31" ht="15.75">
      <c r="AE7849" s="67"/>
    </row>
    <row r="7850" spans="31:31" ht="15.75">
      <c r="AE7850" s="67"/>
    </row>
    <row r="7851" spans="31:31" ht="15.75">
      <c r="AE7851" s="67"/>
    </row>
    <row r="7852" spans="31:31" ht="15.75">
      <c r="AE7852" s="67"/>
    </row>
    <row r="7853" spans="31:31" ht="15.75">
      <c r="AE7853" s="67"/>
    </row>
    <row r="7854" spans="31:31" ht="15.75">
      <c r="AE7854" s="67"/>
    </row>
    <row r="7855" spans="31:31" ht="15.75">
      <c r="AE7855" s="67"/>
    </row>
    <row r="7856" spans="31:31" ht="15.75">
      <c r="AE7856" s="67"/>
    </row>
    <row r="7857" spans="31:31" ht="15.75">
      <c r="AE7857" s="67"/>
    </row>
    <row r="7858" spans="31:31" ht="15.75">
      <c r="AE7858" s="67"/>
    </row>
    <row r="7859" spans="31:31" ht="15.75">
      <c r="AE7859" s="67"/>
    </row>
    <row r="7860" spans="31:31" ht="15.75">
      <c r="AE7860" s="67"/>
    </row>
    <row r="7861" spans="31:31" ht="15.75">
      <c r="AE7861" s="67"/>
    </row>
    <row r="7862" spans="31:31" ht="15.75">
      <c r="AE7862" s="67"/>
    </row>
    <row r="7863" spans="31:31" ht="15.75">
      <c r="AE7863" s="67"/>
    </row>
    <row r="7864" spans="31:31" ht="15.75">
      <c r="AE7864" s="67"/>
    </row>
    <row r="7865" spans="31:31" ht="15.75">
      <c r="AE7865" s="67"/>
    </row>
    <row r="7866" spans="31:31" ht="15.75">
      <c r="AE7866" s="67"/>
    </row>
    <row r="7867" spans="31:31" ht="15.75">
      <c r="AE7867" s="67"/>
    </row>
    <row r="7868" spans="31:31" ht="15.75">
      <c r="AE7868" s="67"/>
    </row>
    <row r="7869" spans="31:31" ht="15.75">
      <c r="AE7869" s="67"/>
    </row>
    <row r="7870" spans="31:31" ht="15.75">
      <c r="AE7870" s="67"/>
    </row>
    <row r="7871" spans="31:31" ht="15.75">
      <c r="AE7871" s="67"/>
    </row>
    <row r="7872" spans="31:31" ht="15.75">
      <c r="AE7872" s="67"/>
    </row>
    <row r="7873" spans="31:31" ht="15.75">
      <c r="AE7873" s="67"/>
    </row>
    <row r="7874" spans="31:31" ht="15.75">
      <c r="AE7874" s="67"/>
    </row>
    <row r="7875" spans="31:31" ht="15.75">
      <c r="AE7875" s="67"/>
    </row>
    <row r="7876" spans="31:31" ht="15.75">
      <c r="AE7876" s="67"/>
    </row>
    <row r="7877" spans="31:31" ht="15.75">
      <c r="AE7877" s="67"/>
    </row>
    <row r="7878" spans="31:31" ht="15.75">
      <c r="AE7878" s="67"/>
    </row>
    <row r="7879" spans="31:31" ht="15.75">
      <c r="AE7879" s="67"/>
    </row>
    <row r="7880" spans="31:31" ht="15.75">
      <c r="AE7880" s="67"/>
    </row>
    <row r="7881" spans="31:31" ht="15.75">
      <c r="AE7881" s="67"/>
    </row>
    <row r="7882" spans="31:31" ht="15.75">
      <c r="AE7882" s="67"/>
    </row>
    <row r="7883" spans="31:31" ht="15.75">
      <c r="AE7883" s="67"/>
    </row>
    <row r="7884" spans="31:31" ht="15.75">
      <c r="AE7884" s="67"/>
    </row>
    <row r="7885" spans="31:31" ht="15.75">
      <c r="AE7885" s="67"/>
    </row>
    <row r="7886" spans="31:31" ht="15.75">
      <c r="AE7886" s="67"/>
    </row>
    <row r="7887" spans="31:31" ht="15.75">
      <c r="AE7887" s="67"/>
    </row>
    <row r="7888" spans="31:31" ht="15.75">
      <c r="AE7888" s="67"/>
    </row>
    <row r="7889" spans="31:31" ht="15.75">
      <c r="AE7889" s="67"/>
    </row>
    <row r="7890" spans="31:31" ht="15.75">
      <c r="AE7890" s="67"/>
    </row>
    <row r="7891" spans="31:31" ht="15.75">
      <c r="AE7891" s="67"/>
    </row>
    <row r="7892" spans="31:31" ht="15.75">
      <c r="AE7892" s="67"/>
    </row>
    <row r="7893" spans="31:31" ht="15.75">
      <c r="AE7893" s="67"/>
    </row>
    <row r="7894" spans="31:31" ht="15.75">
      <c r="AE7894" s="67"/>
    </row>
    <row r="7895" spans="31:31" ht="15.75">
      <c r="AE7895" s="67"/>
    </row>
    <row r="7896" spans="31:31" ht="15.75">
      <c r="AE7896" s="67"/>
    </row>
    <row r="7897" spans="31:31" ht="15.75">
      <c r="AE7897" s="67"/>
    </row>
    <row r="7898" spans="31:31" ht="15.75">
      <c r="AE7898" s="67"/>
    </row>
    <row r="7899" spans="31:31" ht="15.75">
      <c r="AE7899" s="67"/>
    </row>
    <row r="7900" spans="31:31" ht="15.75">
      <c r="AE7900" s="67"/>
    </row>
    <row r="7901" spans="31:31" ht="15.75">
      <c r="AE7901" s="67"/>
    </row>
    <row r="7902" spans="31:31" ht="15.75">
      <c r="AE7902" s="67"/>
    </row>
    <row r="7903" spans="31:31" ht="15.75">
      <c r="AE7903" s="67"/>
    </row>
    <row r="7904" spans="31:31" ht="15.75">
      <c r="AE7904" s="67"/>
    </row>
    <row r="7905" spans="31:31" ht="15.75">
      <c r="AE7905" s="67"/>
    </row>
    <row r="7906" spans="31:31" ht="15.75">
      <c r="AE7906" s="67"/>
    </row>
    <row r="7907" spans="31:31" ht="15.75">
      <c r="AE7907" s="67"/>
    </row>
    <row r="7908" spans="31:31" ht="15.75">
      <c r="AE7908" s="67"/>
    </row>
    <row r="7909" spans="31:31" ht="15.75">
      <c r="AE7909" s="67"/>
    </row>
    <row r="7910" spans="31:31" ht="15.75">
      <c r="AE7910" s="67"/>
    </row>
    <row r="7911" spans="31:31" ht="15.75">
      <c r="AE7911" s="67"/>
    </row>
    <row r="7912" spans="31:31" ht="15.75">
      <c r="AE7912" s="67"/>
    </row>
    <row r="7913" spans="31:31" ht="15.75">
      <c r="AE7913" s="67"/>
    </row>
    <row r="7914" spans="31:31" ht="15.75">
      <c r="AE7914" s="67"/>
    </row>
    <row r="7915" spans="31:31" ht="15.75">
      <c r="AE7915" s="67"/>
    </row>
    <row r="7916" spans="31:31" ht="15.75">
      <c r="AE7916" s="67"/>
    </row>
    <row r="7917" spans="31:31" ht="15.75">
      <c r="AE7917" s="67"/>
    </row>
    <row r="7918" spans="31:31" ht="15.75">
      <c r="AE7918" s="67"/>
    </row>
    <row r="7919" spans="31:31" ht="15.75">
      <c r="AE7919" s="67"/>
    </row>
    <row r="7920" spans="31:31" ht="15.75">
      <c r="AE7920" s="67"/>
    </row>
    <row r="7921" spans="31:31" ht="15.75">
      <c r="AE7921" s="67"/>
    </row>
    <row r="7922" spans="31:31" ht="15.75">
      <c r="AE7922" s="67"/>
    </row>
    <row r="7923" spans="31:31" ht="15.75">
      <c r="AE7923" s="67"/>
    </row>
    <row r="7924" spans="31:31" ht="15.75">
      <c r="AE7924" s="67"/>
    </row>
    <row r="7925" spans="31:31" ht="15.75">
      <c r="AE7925" s="67"/>
    </row>
    <row r="7926" spans="31:31" ht="15.75">
      <c r="AE7926" s="67"/>
    </row>
    <row r="7927" spans="31:31" ht="15.75">
      <c r="AE7927" s="67"/>
    </row>
    <row r="7928" spans="31:31" ht="15.75">
      <c r="AE7928" s="67"/>
    </row>
    <row r="7929" spans="31:31" ht="15.75">
      <c r="AE7929" s="67"/>
    </row>
    <row r="7930" spans="31:31" ht="15.75">
      <c r="AE7930" s="67"/>
    </row>
    <row r="7931" spans="31:31" ht="15.75">
      <c r="AE7931" s="67"/>
    </row>
    <row r="7932" spans="31:31" ht="15.75">
      <c r="AE7932" s="67"/>
    </row>
    <row r="7933" spans="31:31" ht="15.75">
      <c r="AE7933" s="67"/>
    </row>
    <row r="7934" spans="31:31" ht="15.75">
      <c r="AE7934" s="67"/>
    </row>
    <row r="7935" spans="31:31" ht="15.75">
      <c r="AE7935" s="67"/>
    </row>
    <row r="7936" spans="31:31" ht="15.75">
      <c r="AE7936" s="67"/>
    </row>
    <row r="7937" spans="31:31" ht="15.75">
      <c r="AE7937" s="67"/>
    </row>
    <row r="7938" spans="31:31" ht="15.75">
      <c r="AE7938" s="67"/>
    </row>
    <row r="7939" spans="31:31" ht="15.75">
      <c r="AE7939" s="67"/>
    </row>
    <row r="7940" spans="31:31" ht="15.75">
      <c r="AE7940" s="67"/>
    </row>
    <row r="7941" spans="31:31" ht="15.75">
      <c r="AE7941" s="67"/>
    </row>
    <row r="7942" spans="31:31" ht="15.75">
      <c r="AE7942" s="67"/>
    </row>
    <row r="7943" spans="31:31" ht="15.75">
      <c r="AE7943" s="67"/>
    </row>
    <row r="7944" spans="31:31" ht="15.75">
      <c r="AE7944" s="67"/>
    </row>
    <row r="7945" spans="31:31" ht="15.75">
      <c r="AE7945" s="67"/>
    </row>
    <row r="7946" spans="31:31" ht="15.75">
      <c r="AE7946" s="67"/>
    </row>
    <row r="7947" spans="31:31" ht="15.75">
      <c r="AE7947" s="67"/>
    </row>
    <row r="7948" spans="31:31" ht="15.75">
      <c r="AE7948" s="67"/>
    </row>
    <row r="7949" spans="31:31" ht="15.75">
      <c r="AE7949" s="67"/>
    </row>
    <row r="7950" spans="31:31" ht="15.75">
      <c r="AE7950" s="67"/>
    </row>
    <row r="7951" spans="31:31" ht="15.75">
      <c r="AE7951" s="67"/>
    </row>
    <row r="7952" spans="31:31" ht="15.75">
      <c r="AE7952" s="67"/>
    </row>
    <row r="7953" spans="31:31" ht="15.75">
      <c r="AE7953" s="67"/>
    </row>
    <row r="7954" spans="31:31" ht="15.75">
      <c r="AE7954" s="67"/>
    </row>
    <row r="7955" spans="31:31" ht="15.75">
      <c r="AE7955" s="67"/>
    </row>
    <row r="7956" spans="31:31" ht="15.75">
      <c r="AE7956" s="67"/>
    </row>
    <row r="7957" spans="31:31" ht="15.75">
      <c r="AE7957" s="67"/>
    </row>
    <row r="7958" spans="31:31" ht="15.75">
      <c r="AE7958" s="67"/>
    </row>
    <row r="7959" spans="31:31" ht="15.75">
      <c r="AE7959" s="67"/>
    </row>
    <row r="7960" spans="31:31" ht="15.75">
      <c r="AE7960" s="67"/>
    </row>
    <row r="7961" spans="31:31" ht="15.75">
      <c r="AE7961" s="67"/>
    </row>
    <row r="7962" spans="31:31" ht="15.75">
      <c r="AE7962" s="67"/>
    </row>
    <row r="7963" spans="31:31" ht="15.75">
      <c r="AE7963" s="67"/>
    </row>
    <row r="7964" spans="31:31" ht="15.75">
      <c r="AE7964" s="67"/>
    </row>
    <row r="7965" spans="31:31" ht="15.75">
      <c r="AE7965" s="67"/>
    </row>
    <row r="7966" spans="31:31" ht="15.75">
      <c r="AE7966" s="67"/>
    </row>
    <row r="7967" spans="31:31" ht="15.75">
      <c r="AE7967" s="67"/>
    </row>
    <row r="7968" spans="31:31" ht="15.75">
      <c r="AE7968" s="67"/>
    </row>
    <row r="7969" spans="31:31" ht="15.75">
      <c r="AE7969" s="67"/>
    </row>
    <row r="7970" spans="31:31" ht="15.75">
      <c r="AE7970" s="67"/>
    </row>
    <row r="7971" spans="31:31" ht="15.75">
      <c r="AE7971" s="67"/>
    </row>
    <row r="7972" spans="31:31" ht="15.75">
      <c r="AE7972" s="67"/>
    </row>
    <row r="7973" spans="31:31" ht="15.75">
      <c r="AE7973" s="67"/>
    </row>
    <row r="7974" spans="31:31" ht="15.75">
      <c r="AE7974" s="67"/>
    </row>
    <row r="7975" spans="31:31" ht="15.75">
      <c r="AE7975" s="67"/>
    </row>
    <row r="7976" spans="31:31" ht="15.75">
      <c r="AE7976" s="67"/>
    </row>
    <row r="7977" spans="31:31" ht="15.75">
      <c r="AE7977" s="67"/>
    </row>
    <row r="7978" spans="31:31" ht="15.75">
      <c r="AE7978" s="67"/>
    </row>
    <row r="7979" spans="31:31" ht="15.75">
      <c r="AE7979" s="67"/>
    </row>
    <row r="7980" spans="31:31" ht="15.75">
      <c r="AE7980" s="67"/>
    </row>
    <row r="7981" spans="31:31" ht="15.75">
      <c r="AE7981" s="67"/>
    </row>
    <row r="7982" spans="31:31" ht="15.75">
      <c r="AE7982" s="67"/>
    </row>
    <row r="7983" spans="31:31" ht="15.75">
      <c r="AE7983" s="67"/>
    </row>
    <row r="7984" spans="31:31" ht="15.75">
      <c r="AE7984" s="67"/>
    </row>
    <row r="7985" spans="31:31" ht="15.75">
      <c r="AE7985" s="67"/>
    </row>
    <row r="7986" spans="31:31" ht="15.75">
      <c r="AE7986" s="67"/>
    </row>
    <row r="7987" spans="31:31" ht="15.75">
      <c r="AE7987" s="67"/>
    </row>
    <row r="7988" spans="31:31" ht="15.75">
      <c r="AE7988" s="67"/>
    </row>
    <row r="7989" spans="31:31" ht="15.75">
      <c r="AE7989" s="67"/>
    </row>
    <row r="7990" spans="31:31" ht="15.75">
      <c r="AE7990" s="67"/>
    </row>
    <row r="7991" spans="31:31" ht="15.75">
      <c r="AE7991" s="67"/>
    </row>
    <row r="7992" spans="31:31" ht="15.75">
      <c r="AE7992" s="67"/>
    </row>
    <row r="7993" spans="31:31" ht="15.75">
      <c r="AE7993" s="67"/>
    </row>
    <row r="7994" spans="31:31" ht="15.75">
      <c r="AE7994" s="67"/>
    </row>
    <row r="7995" spans="31:31" ht="15.75">
      <c r="AE7995" s="67"/>
    </row>
    <row r="7996" spans="31:31" ht="15.75">
      <c r="AE7996" s="67"/>
    </row>
    <row r="7997" spans="31:31" ht="15.75">
      <c r="AE7997" s="67"/>
    </row>
    <row r="7998" spans="31:31" ht="15.75">
      <c r="AE7998" s="67"/>
    </row>
    <row r="7999" spans="31:31" ht="15.75">
      <c r="AE7999" s="67"/>
    </row>
    <row r="8000" spans="31:31" ht="15.75">
      <c r="AE8000" s="67"/>
    </row>
    <row r="8001" spans="31:31" ht="15.75">
      <c r="AE8001" s="67"/>
    </row>
    <row r="8002" spans="31:31" ht="15.75">
      <c r="AE8002" s="67"/>
    </row>
    <row r="8003" spans="31:31" ht="15.75">
      <c r="AE8003" s="67"/>
    </row>
    <row r="8004" spans="31:31" ht="15.75">
      <c r="AE8004" s="67"/>
    </row>
    <row r="8005" spans="31:31" ht="15.75">
      <c r="AE8005" s="67"/>
    </row>
    <row r="8006" spans="31:31" ht="15.75">
      <c r="AE8006" s="67"/>
    </row>
    <row r="8007" spans="31:31" ht="15.75">
      <c r="AE8007" s="67"/>
    </row>
    <row r="8008" spans="31:31" ht="15.75">
      <c r="AE8008" s="67"/>
    </row>
    <row r="8009" spans="31:31" ht="15.75">
      <c r="AE8009" s="67"/>
    </row>
    <row r="8010" spans="31:31" ht="15.75">
      <c r="AE8010" s="67"/>
    </row>
    <row r="8011" spans="31:31" ht="15.75">
      <c r="AE8011" s="67"/>
    </row>
    <row r="8012" spans="31:31" ht="15.75">
      <c r="AE8012" s="67"/>
    </row>
    <row r="8013" spans="31:31" ht="15.75">
      <c r="AE8013" s="67"/>
    </row>
    <row r="8014" spans="31:31" ht="15.75">
      <c r="AE8014" s="67"/>
    </row>
    <row r="8015" spans="31:31" ht="15.75">
      <c r="AE8015" s="67"/>
    </row>
    <row r="8016" spans="31:31" ht="15.75">
      <c r="AE8016" s="67"/>
    </row>
    <row r="8017" spans="31:31" ht="15.75">
      <c r="AE8017" s="67"/>
    </row>
    <row r="8018" spans="31:31" ht="15.75">
      <c r="AE8018" s="67"/>
    </row>
    <row r="8019" spans="31:31" ht="15.75">
      <c r="AE8019" s="67"/>
    </row>
    <row r="8020" spans="31:31" ht="15.75">
      <c r="AE8020" s="67"/>
    </row>
    <row r="8021" spans="31:31" ht="15.75">
      <c r="AE8021" s="67"/>
    </row>
    <row r="8022" spans="31:31" ht="15.75">
      <c r="AE8022" s="67"/>
    </row>
    <row r="8023" spans="31:31" ht="15.75">
      <c r="AE8023" s="67"/>
    </row>
    <row r="8024" spans="31:31" ht="15.75">
      <c r="AE8024" s="67"/>
    </row>
    <row r="8025" spans="31:31" ht="15.75">
      <c r="AE8025" s="67"/>
    </row>
    <row r="8026" spans="31:31" ht="15.75">
      <c r="AE8026" s="67"/>
    </row>
    <row r="8027" spans="31:31" ht="15.75">
      <c r="AE8027" s="67"/>
    </row>
    <row r="8028" spans="31:31" ht="15.75">
      <c r="AE8028" s="67"/>
    </row>
    <row r="8029" spans="31:31" ht="15.75">
      <c r="AE8029" s="67"/>
    </row>
    <row r="8030" spans="31:31" ht="15.75">
      <c r="AE8030" s="67"/>
    </row>
    <row r="8031" spans="31:31" ht="15.75">
      <c r="AE8031" s="67"/>
    </row>
    <row r="8032" spans="31:31" ht="15.75">
      <c r="AE8032" s="67"/>
    </row>
    <row r="8033" spans="31:31" ht="15.75">
      <c r="AE8033" s="67"/>
    </row>
    <row r="8034" spans="31:31" ht="15.75">
      <c r="AE8034" s="67"/>
    </row>
    <row r="8035" spans="31:31" ht="15.75">
      <c r="AE8035" s="67"/>
    </row>
    <row r="8036" spans="31:31" ht="15.75">
      <c r="AE8036" s="67"/>
    </row>
    <row r="8037" spans="31:31" ht="15.75">
      <c r="AE8037" s="67"/>
    </row>
    <row r="8038" spans="31:31" ht="15.75">
      <c r="AE8038" s="67"/>
    </row>
    <row r="8039" spans="31:31" ht="15.75">
      <c r="AE8039" s="67"/>
    </row>
    <row r="8040" spans="31:31" ht="15.75">
      <c r="AE8040" s="67"/>
    </row>
    <row r="8041" spans="31:31" ht="15.75">
      <c r="AE8041" s="67"/>
    </row>
    <row r="8042" spans="31:31" ht="15.75">
      <c r="AE8042" s="67"/>
    </row>
    <row r="8043" spans="31:31" ht="15.75">
      <c r="AE8043" s="67"/>
    </row>
    <row r="8044" spans="31:31" ht="15.75">
      <c r="AE8044" s="67"/>
    </row>
    <row r="8045" spans="31:31" ht="15.75">
      <c r="AE8045" s="67"/>
    </row>
    <row r="8046" spans="31:31" ht="15.75">
      <c r="AE8046" s="67"/>
    </row>
    <row r="8047" spans="31:31" ht="15.75">
      <c r="AE8047" s="67"/>
    </row>
    <row r="8048" spans="31:31" ht="15.75">
      <c r="AE8048" s="67"/>
    </row>
    <row r="8049" spans="31:31" ht="15.75">
      <c r="AE8049" s="67"/>
    </row>
    <row r="8050" spans="31:31" ht="15.75">
      <c r="AE8050" s="67"/>
    </row>
    <row r="8051" spans="31:31" ht="15.75">
      <c r="AE8051" s="67"/>
    </row>
    <row r="8052" spans="31:31" ht="15.75">
      <c r="AE8052" s="67"/>
    </row>
    <row r="8053" spans="31:31" ht="15.75">
      <c r="AE8053" s="67"/>
    </row>
    <row r="8054" spans="31:31" ht="15.75">
      <c r="AE8054" s="67"/>
    </row>
    <row r="8055" spans="31:31" ht="15.75">
      <c r="AE8055" s="67"/>
    </row>
    <row r="8056" spans="31:31" ht="15.75">
      <c r="AE8056" s="67"/>
    </row>
    <row r="8057" spans="31:31" ht="15.75">
      <c r="AE8057" s="67"/>
    </row>
    <row r="8058" spans="31:31" ht="15.75">
      <c r="AE8058" s="67"/>
    </row>
    <row r="8059" spans="31:31" ht="15.75">
      <c r="AE8059" s="67"/>
    </row>
    <row r="8060" spans="31:31" ht="15.75">
      <c r="AE8060" s="67"/>
    </row>
    <row r="8061" spans="31:31" ht="15.75">
      <c r="AE8061" s="67"/>
    </row>
    <row r="8062" spans="31:31" ht="15.75">
      <c r="AE8062" s="67"/>
    </row>
    <row r="8063" spans="31:31" ht="15.75">
      <c r="AE8063" s="67"/>
    </row>
    <row r="8064" spans="31:31" ht="15.75">
      <c r="AE8064" s="67"/>
    </row>
    <row r="8065" spans="31:31" ht="15.75">
      <c r="AE8065" s="67"/>
    </row>
    <row r="8066" spans="31:31" ht="15.75">
      <c r="AE8066" s="67"/>
    </row>
    <row r="8067" spans="31:31" ht="15.75">
      <c r="AE8067" s="67"/>
    </row>
    <row r="8068" spans="31:31" ht="15.75">
      <c r="AE8068" s="67"/>
    </row>
    <row r="8069" spans="31:31" ht="15.75">
      <c r="AE8069" s="67"/>
    </row>
    <row r="8070" spans="31:31" ht="15.75">
      <c r="AE8070" s="67"/>
    </row>
    <row r="8071" spans="31:31" ht="15.75">
      <c r="AE8071" s="67"/>
    </row>
    <row r="8072" spans="31:31" ht="15.75">
      <c r="AE8072" s="67"/>
    </row>
    <row r="8073" spans="31:31" ht="15.75">
      <c r="AE8073" s="67"/>
    </row>
    <row r="8074" spans="31:31" ht="15.75">
      <c r="AE8074" s="67"/>
    </row>
    <row r="8075" spans="31:31" ht="15.75">
      <c r="AE8075" s="67"/>
    </row>
    <row r="8076" spans="31:31" ht="15.75">
      <c r="AE8076" s="67"/>
    </row>
    <row r="8077" spans="31:31" ht="15.75">
      <c r="AE8077" s="67"/>
    </row>
    <row r="8078" spans="31:31" ht="15.75">
      <c r="AE8078" s="67"/>
    </row>
    <row r="8079" spans="31:31" ht="15.75">
      <c r="AE8079" s="67"/>
    </row>
    <row r="8080" spans="31:31" ht="15.75">
      <c r="AE8080" s="67"/>
    </row>
    <row r="8081" spans="31:31" ht="15.75">
      <c r="AE8081" s="67"/>
    </row>
    <row r="8082" spans="31:31" ht="15.75">
      <c r="AE8082" s="67"/>
    </row>
    <row r="8083" spans="31:31" ht="15.75">
      <c r="AE8083" s="67"/>
    </row>
    <row r="8084" spans="31:31" ht="15.75">
      <c r="AE8084" s="67"/>
    </row>
    <row r="8085" spans="31:31" ht="15.75">
      <c r="AE8085" s="67"/>
    </row>
    <row r="8086" spans="31:31" ht="15.75">
      <c r="AE8086" s="67"/>
    </row>
    <row r="8087" spans="31:31" ht="15.75">
      <c r="AE8087" s="67"/>
    </row>
    <row r="8088" spans="31:31" ht="15.75">
      <c r="AE8088" s="67"/>
    </row>
    <row r="8089" spans="31:31" ht="15.75">
      <c r="AE8089" s="67"/>
    </row>
    <row r="8090" spans="31:31" ht="15.75">
      <c r="AE8090" s="67"/>
    </row>
    <row r="8091" spans="31:31" ht="15.75">
      <c r="AE8091" s="67"/>
    </row>
    <row r="8092" spans="31:31" ht="15.75">
      <c r="AE8092" s="67"/>
    </row>
    <row r="8093" spans="31:31" ht="15.75">
      <c r="AE8093" s="67"/>
    </row>
    <row r="8094" spans="31:31" ht="15.75">
      <c r="AE8094" s="67"/>
    </row>
    <row r="8095" spans="31:31" ht="15.75">
      <c r="AE8095" s="67"/>
    </row>
    <row r="8096" spans="31:31" ht="15.75">
      <c r="AE8096" s="67"/>
    </row>
    <row r="8097" spans="31:31" ht="15.75">
      <c r="AE8097" s="67"/>
    </row>
    <row r="8098" spans="31:31" ht="15.75">
      <c r="AE8098" s="67"/>
    </row>
    <row r="8099" spans="31:31" ht="15.75">
      <c r="AE8099" s="67"/>
    </row>
    <row r="8100" spans="31:31" ht="15.75">
      <c r="AE8100" s="67"/>
    </row>
    <row r="8101" spans="31:31" ht="15.75">
      <c r="AE8101" s="67"/>
    </row>
    <row r="8102" spans="31:31" ht="15.75">
      <c r="AE8102" s="67"/>
    </row>
    <row r="8103" spans="31:31" ht="15.75">
      <c r="AE8103" s="67"/>
    </row>
    <row r="8104" spans="31:31" ht="15.75">
      <c r="AE8104" s="67"/>
    </row>
    <row r="8105" spans="31:31" ht="15.75">
      <c r="AE8105" s="67"/>
    </row>
    <row r="8106" spans="31:31" ht="15.75">
      <c r="AE8106" s="67"/>
    </row>
    <row r="8107" spans="31:31" ht="15.75">
      <c r="AE8107" s="67"/>
    </row>
    <row r="8108" spans="31:31" ht="15.75">
      <c r="AE8108" s="67"/>
    </row>
    <row r="8109" spans="31:31" ht="15.75">
      <c r="AE8109" s="67"/>
    </row>
    <row r="8110" spans="31:31" ht="15.75">
      <c r="AE8110" s="67"/>
    </row>
    <row r="8111" spans="31:31" ht="15.75">
      <c r="AE8111" s="67"/>
    </row>
    <row r="8112" spans="31:31" ht="15.75">
      <c r="AE8112" s="67"/>
    </row>
    <row r="8113" spans="31:31" ht="15.75">
      <c r="AE8113" s="67"/>
    </row>
    <row r="8114" spans="31:31" ht="15.75">
      <c r="AE8114" s="67"/>
    </row>
    <row r="8115" spans="31:31" ht="15.75">
      <c r="AE8115" s="67"/>
    </row>
    <row r="8116" spans="31:31" ht="15.75">
      <c r="AE8116" s="67"/>
    </row>
    <row r="8117" spans="31:31" ht="15.75">
      <c r="AE8117" s="67"/>
    </row>
    <row r="8118" spans="31:31" ht="15.75">
      <c r="AE8118" s="67"/>
    </row>
    <row r="8119" spans="31:31" ht="15.75">
      <c r="AE8119" s="67"/>
    </row>
    <row r="8120" spans="31:31" ht="15.75">
      <c r="AE8120" s="67"/>
    </row>
    <row r="8121" spans="31:31" ht="15.75">
      <c r="AE8121" s="67"/>
    </row>
    <row r="8122" spans="31:31" ht="15.75">
      <c r="AE8122" s="67"/>
    </row>
    <row r="8123" spans="31:31" ht="15.75">
      <c r="AE8123" s="67"/>
    </row>
    <row r="8124" spans="31:31" ht="15.75">
      <c r="AE8124" s="67"/>
    </row>
    <row r="8125" spans="31:31" ht="15.75">
      <c r="AE8125" s="67"/>
    </row>
    <row r="8126" spans="31:31" ht="15.75">
      <c r="AE8126" s="67"/>
    </row>
    <row r="8127" spans="31:31" ht="15.75">
      <c r="AE8127" s="67"/>
    </row>
    <row r="8128" spans="31:31" ht="15.75">
      <c r="AE8128" s="67"/>
    </row>
    <row r="8129" spans="31:31" ht="15.75">
      <c r="AE8129" s="67"/>
    </row>
    <row r="8130" spans="31:31" ht="15.75">
      <c r="AE8130" s="67"/>
    </row>
    <row r="8131" spans="31:31" ht="15.75">
      <c r="AE8131" s="67"/>
    </row>
    <row r="8132" spans="31:31" ht="15.75">
      <c r="AE8132" s="67"/>
    </row>
    <row r="8133" spans="31:31" ht="15.75">
      <c r="AE8133" s="67"/>
    </row>
    <row r="8134" spans="31:31" ht="15.75">
      <c r="AE8134" s="67"/>
    </row>
    <row r="8135" spans="31:31" ht="15.75">
      <c r="AE8135" s="67"/>
    </row>
    <row r="8136" spans="31:31" ht="15.75">
      <c r="AE8136" s="67"/>
    </row>
    <row r="8137" spans="31:31" ht="15.75">
      <c r="AE8137" s="67"/>
    </row>
    <row r="8138" spans="31:31" ht="15.75">
      <c r="AE8138" s="67"/>
    </row>
    <row r="8139" spans="31:31" ht="15.75">
      <c r="AE8139" s="67"/>
    </row>
    <row r="8140" spans="31:31" ht="15.75">
      <c r="AE8140" s="67"/>
    </row>
    <row r="8141" spans="31:31" ht="15.75">
      <c r="AE8141" s="67"/>
    </row>
    <row r="8142" spans="31:31" ht="15.75">
      <c r="AE8142" s="67"/>
    </row>
    <row r="8143" spans="31:31" ht="15.75">
      <c r="AE8143" s="67"/>
    </row>
    <row r="8144" spans="31:31" ht="15.75">
      <c r="AE8144" s="67"/>
    </row>
    <row r="8145" spans="31:31" ht="15.75">
      <c r="AE8145" s="67"/>
    </row>
    <row r="8146" spans="31:31" ht="15.75">
      <c r="AE8146" s="67"/>
    </row>
    <row r="8147" spans="31:31" ht="15.75">
      <c r="AE8147" s="67"/>
    </row>
    <row r="8148" spans="31:31" ht="15.75">
      <c r="AE8148" s="67"/>
    </row>
    <row r="8149" spans="31:31" ht="15.75">
      <c r="AE8149" s="67"/>
    </row>
    <row r="8150" spans="31:31" ht="15.75">
      <c r="AE8150" s="67"/>
    </row>
    <row r="8151" spans="31:31" ht="15.75">
      <c r="AE8151" s="67"/>
    </row>
    <row r="8152" spans="31:31" ht="15.75">
      <c r="AE8152" s="67"/>
    </row>
    <row r="8153" spans="31:31" ht="15.75">
      <c r="AE8153" s="67"/>
    </row>
    <row r="8154" spans="31:31" ht="15.75">
      <c r="AE8154" s="67"/>
    </row>
    <row r="8155" spans="31:31" ht="15.75">
      <c r="AE8155" s="67"/>
    </row>
    <row r="8156" spans="31:31" ht="15.75">
      <c r="AE8156" s="67"/>
    </row>
    <row r="8157" spans="31:31" ht="15.75">
      <c r="AE8157" s="67"/>
    </row>
    <row r="8158" spans="31:31" ht="15.75">
      <c r="AE8158" s="67"/>
    </row>
    <row r="8159" spans="31:31" ht="15.75">
      <c r="AE8159" s="67"/>
    </row>
    <row r="8160" spans="31:31" ht="15.75">
      <c r="AE8160" s="67"/>
    </row>
    <row r="8161" spans="31:31" ht="15.75">
      <c r="AE8161" s="67"/>
    </row>
    <row r="8162" spans="31:31" ht="15.75">
      <c r="AE8162" s="67"/>
    </row>
    <row r="8163" spans="31:31" ht="15.75">
      <c r="AE8163" s="67"/>
    </row>
    <row r="8164" spans="31:31" ht="15.75">
      <c r="AE8164" s="67"/>
    </row>
    <row r="8165" spans="31:31" ht="15.75">
      <c r="AE8165" s="67"/>
    </row>
    <row r="8166" spans="31:31" ht="15.75">
      <c r="AE8166" s="67"/>
    </row>
    <row r="8167" spans="31:31" ht="15.75">
      <c r="AE8167" s="67"/>
    </row>
    <row r="8168" spans="31:31" ht="15.75">
      <c r="AE8168" s="67"/>
    </row>
    <row r="8169" spans="31:31" ht="15.75">
      <c r="AE8169" s="67"/>
    </row>
    <row r="8170" spans="31:31" ht="15.75">
      <c r="AE8170" s="67"/>
    </row>
    <row r="8171" spans="31:31" ht="15.75">
      <c r="AE8171" s="67"/>
    </row>
    <row r="8172" spans="31:31" ht="15.75">
      <c r="AE8172" s="67"/>
    </row>
    <row r="8173" spans="31:31" ht="15.75">
      <c r="AE8173" s="67"/>
    </row>
    <row r="8174" spans="31:31" ht="15.75">
      <c r="AE8174" s="67"/>
    </row>
    <row r="8175" spans="31:31" ht="15.75">
      <c r="AE8175" s="67"/>
    </row>
    <row r="8176" spans="31:31" ht="15.75">
      <c r="AE8176" s="67"/>
    </row>
    <row r="8177" spans="31:31" ht="15.75">
      <c r="AE8177" s="67"/>
    </row>
    <row r="8178" spans="31:31" ht="15.75">
      <c r="AE8178" s="67"/>
    </row>
    <row r="8179" spans="31:31" ht="15.75">
      <c r="AE8179" s="67"/>
    </row>
    <row r="8180" spans="31:31" ht="15.75">
      <c r="AE8180" s="67"/>
    </row>
    <row r="8181" spans="31:31" ht="15.75">
      <c r="AE8181" s="67"/>
    </row>
    <row r="8182" spans="31:31" ht="15.75">
      <c r="AE8182" s="67"/>
    </row>
    <row r="8183" spans="31:31" ht="15.75">
      <c r="AE8183" s="67"/>
    </row>
    <row r="8184" spans="31:31" ht="15.75">
      <c r="AE8184" s="67"/>
    </row>
    <row r="8185" spans="31:31" ht="15.75">
      <c r="AE8185" s="67"/>
    </row>
    <row r="8186" spans="31:31" ht="15.75">
      <c r="AE8186" s="67"/>
    </row>
    <row r="8187" spans="31:31" ht="15.75">
      <c r="AE8187" s="67"/>
    </row>
    <row r="8188" spans="31:31" ht="15.75">
      <c r="AE8188" s="67"/>
    </row>
    <row r="8189" spans="31:31" ht="15.75">
      <c r="AE8189" s="67"/>
    </row>
    <row r="8190" spans="31:31" ht="15.75">
      <c r="AE8190" s="67"/>
    </row>
    <row r="8191" spans="31:31" ht="15.75">
      <c r="AE8191" s="67"/>
    </row>
    <row r="8192" spans="31:31" ht="15.75">
      <c r="AE8192" s="67"/>
    </row>
    <row r="8193" spans="31:31" ht="15.75">
      <c r="AE8193" s="67"/>
    </row>
    <row r="8194" spans="31:31" ht="15.75">
      <c r="AE8194" s="67"/>
    </row>
    <row r="8195" spans="31:31" ht="15.75">
      <c r="AE8195" s="67"/>
    </row>
    <row r="8196" spans="31:31" ht="15.75">
      <c r="AE8196" s="67"/>
    </row>
    <row r="8197" spans="31:31" ht="15.75">
      <c r="AE8197" s="67"/>
    </row>
    <row r="8198" spans="31:31" ht="15.75">
      <c r="AE8198" s="67"/>
    </row>
    <row r="8199" spans="31:31" ht="15.75">
      <c r="AE8199" s="67"/>
    </row>
    <row r="8200" spans="31:31" ht="15.75">
      <c r="AE8200" s="67"/>
    </row>
    <row r="8201" spans="31:31" ht="15.75">
      <c r="AE8201" s="67"/>
    </row>
    <row r="8202" spans="31:31" ht="15.75">
      <c r="AE8202" s="67"/>
    </row>
    <row r="8203" spans="31:31" ht="15.75">
      <c r="AE8203" s="67"/>
    </row>
    <row r="8204" spans="31:31" ht="15.75">
      <c r="AE8204" s="67"/>
    </row>
    <row r="8205" spans="31:31" ht="15.75">
      <c r="AE8205" s="67"/>
    </row>
    <row r="8206" spans="31:31" ht="15.75">
      <c r="AE8206" s="67"/>
    </row>
    <row r="8207" spans="31:31" ht="15.75">
      <c r="AE8207" s="67"/>
    </row>
    <row r="8208" spans="31:31" ht="15.75">
      <c r="AE8208" s="67"/>
    </row>
    <row r="8209" spans="31:31" ht="15.75">
      <c r="AE8209" s="67"/>
    </row>
    <row r="8210" spans="31:31" ht="15.75">
      <c r="AE8210" s="67"/>
    </row>
    <row r="8211" spans="31:31" ht="15.75">
      <c r="AE8211" s="67"/>
    </row>
    <row r="8212" spans="31:31" ht="15.75">
      <c r="AE8212" s="67"/>
    </row>
    <row r="8213" spans="31:31" ht="15.75">
      <c r="AE8213" s="67"/>
    </row>
    <row r="8214" spans="31:31" ht="15.75">
      <c r="AE8214" s="67"/>
    </row>
    <row r="8215" spans="31:31" ht="15.75">
      <c r="AE8215" s="67"/>
    </row>
    <row r="8216" spans="31:31" ht="15.75">
      <c r="AE8216" s="67"/>
    </row>
    <row r="8217" spans="31:31" ht="15.75">
      <c r="AE8217" s="67"/>
    </row>
    <row r="8218" spans="31:31" ht="15.75">
      <c r="AE8218" s="67"/>
    </row>
    <row r="8219" spans="31:31" ht="15.75">
      <c r="AE8219" s="67"/>
    </row>
    <row r="8220" spans="31:31" ht="15.75">
      <c r="AE8220" s="67"/>
    </row>
    <row r="8221" spans="31:31" ht="15.75">
      <c r="AE8221" s="67"/>
    </row>
    <row r="8222" spans="31:31" ht="15.75">
      <c r="AE8222" s="67"/>
    </row>
    <row r="8223" spans="31:31" ht="15.75">
      <c r="AE8223" s="67"/>
    </row>
    <row r="8224" spans="31:31" ht="15.75">
      <c r="AE8224" s="67"/>
    </row>
    <row r="8225" spans="31:31" ht="15.75">
      <c r="AE8225" s="67"/>
    </row>
    <row r="8226" spans="31:31" ht="15.75">
      <c r="AE8226" s="67"/>
    </row>
    <row r="8227" spans="31:31" ht="15.75">
      <c r="AE8227" s="67"/>
    </row>
    <row r="8228" spans="31:31" ht="15.75">
      <c r="AE8228" s="67"/>
    </row>
    <row r="8229" spans="31:31" ht="15.75">
      <c r="AE8229" s="67"/>
    </row>
    <row r="8230" spans="31:31" ht="15.75">
      <c r="AE8230" s="67"/>
    </row>
    <row r="8231" spans="31:31" ht="15.75">
      <c r="AE8231" s="67"/>
    </row>
    <row r="8232" spans="31:31" ht="15.75">
      <c r="AE8232" s="67"/>
    </row>
    <row r="8233" spans="31:31" ht="15.75">
      <c r="AE8233" s="67"/>
    </row>
    <row r="8234" spans="31:31" ht="15.75">
      <c r="AE8234" s="67"/>
    </row>
    <row r="8235" spans="31:31" ht="15.75">
      <c r="AE8235" s="67"/>
    </row>
    <row r="8236" spans="31:31" ht="15.75">
      <c r="AE8236" s="67"/>
    </row>
    <row r="8237" spans="31:31" ht="15.75">
      <c r="AE8237" s="67"/>
    </row>
    <row r="8238" spans="31:31" ht="15.75">
      <c r="AE8238" s="67"/>
    </row>
    <row r="8239" spans="31:31" ht="15.75">
      <c r="AE8239" s="67"/>
    </row>
    <row r="8240" spans="31:31" ht="15.75">
      <c r="AE8240" s="67"/>
    </row>
    <row r="8241" spans="31:31" ht="15.75">
      <c r="AE8241" s="67"/>
    </row>
    <row r="8242" spans="31:31" ht="15.75">
      <c r="AE8242" s="67"/>
    </row>
    <row r="8243" spans="31:31" ht="15.75">
      <c r="AE8243" s="67"/>
    </row>
    <row r="8244" spans="31:31" ht="15.75">
      <c r="AE8244" s="67"/>
    </row>
    <row r="8245" spans="31:31" ht="15.75">
      <c r="AE8245" s="67"/>
    </row>
    <row r="8246" spans="31:31" ht="15.75">
      <c r="AE8246" s="67"/>
    </row>
    <row r="8247" spans="31:31" ht="15.75">
      <c r="AE8247" s="67"/>
    </row>
    <row r="8248" spans="31:31" ht="15.75">
      <c r="AE8248" s="67"/>
    </row>
    <row r="8249" spans="31:31" ht="15.75">
      <c r="AE8249" s="67"/>
    </row>
    <row r="8250" spans="31:31" ht="15.75">
      <c r="AE8250" s="67"/>
    </row>
    <row r="8251" spans="31:31" ht="15.75">
      <c r="AE8251" s="67"/>
    </row>
    <row r="8252" spans="31:31" ht="15.75">
      <c r="AE8252" s="67"/>
    </row>
    <row r="8253" spans="31:31" ht="15.75">
      <c r="AE8253" s="67"/>
    </row>
    <row r="8254" spans="31:31" ht="15.75">
      <c r="AE8254" s="67"/>
    </row>
    <row r="8255" spans="31:31" ht="15.75">
      <c r="AE8255" s="67"/>
    </row>
    <row r="8256" spans="31:31" ht="15.75">
      <c r="AE8256" s="67"/>
    </row>
    <row r="8257" spans="31:31" ht="15.75">
      <c r="AE8257" s="67"/>
    </row>
    <row r="8258" spans="31:31" ht="15.75">
      <c r="AE8258" s="67"/>
    </row>
    <row r="8259" spans="31:31" ht="15.75">
      <c r="AE8259" s="67"/>
    </row>
    <row r="8260" spans="31:31" ht="15.75">
      <c r="AE8260" s="67"/>
    </row>
    <row r="8261" spans="31:31" ht="15.75">
      <c r="AE8261" s="67"/>
    </row>
    <row r="8262" spans="31:31" ht="15.75">
      <c r="AE8262" s="67"/>
    </row>
    <row r="8263" spans="31:31" ht="15.75">
      <c r="AE8263" s="67"/>
    </row>
    <row r="8264" spans="31:31" ht="15.75">
      <c r="AE8264" s="67"/>
    </row>
    <row r="8265" spans="31:31" ht="15.75">
      <c r="AE8265" s="67"/>
    </row>
    <row r="8266" spans="31:31" ht="15.75">
      <c r="AE8266" s="67"/>
    </row>
    <row r="8267" spans="31:31" ht="15.75">
      <c r="AE8267" s="67"/>
    </row>
    <row r="8268" spans="31:31" ht="15.75">
      <c r="AE8268" s="67"/>
    </row>
    <row r="8269" spans="31:31" ht="15.75">
      <c r="AE8269" s="67"/>
    </row>
    <row r="8270" spans="31:31" ht="15.75">
      <c r="AE8270" s="67"/>
    </row>
    <row r="8271" spans="31:31" ht="15.75">
      <c r="AE8271" s="67"/>
    </row>
    <row r="8272" spans="31:31" ht="15.75">
      <c r="AE8272" s="67"/>
    </row>
    <row r="8273" spans="31:31" ht="15.75">
      <c r="AE8273" s="67"/>
    </row>
    <row r="8274" spans="31:31" ht="15.75">
      <c r="AE8274" s="67"/>
    </row>
    <row r="8275" spans="31:31" ht="15.75">
      <c r="AE8275" s="67"/>
    </row>
    <row r="8276" spans="31:31" ht="15.75">
      <c r="AE8276" s="67"/>
    </row>
    <row r="8277" spans="31:31" ht="15.75">
      <c r="AE8277" s="67"/>
    </row>
    <row r="8278" spans="31:31" ht="15.75">
      <c r="AE8278" s="67"/>
    </row>
    <row r="8279" spans="31:31" ht="15.75">
      <c r="AE8279" s="67"/>
    </row>
    <row r="8280" spans="31:31" ht="15.75">
      <c r="AE8280" s="67"/>
    </row>
    <row r="8281" spans="31:31" ht="15.75">
      <c r="AE8281" s="67"/>
    </row>
    <row r="8282" spans="31:31" ht="15.75">
      <c r="AE8282" s="67"/>
    </row>
    <row r="8283" spans="31:31" ht="15.75">
      <c r="AE8283" s="67"/>
    </row>
    <row r="8284" spans="31:31" ht="15.75">
      <c r="AE8284" s="67"/>
    </row>
    <row r="8285" spans="31:31" ht="15.75">
      <c r="AE8285" s="67"/>
    </row>
    <row r="8286" spans="31:31" ht="15.75">
      <c r="AE8286" s="67"/>
    </row>
    <row r="8287" spans="31:31" ht="15.75">
      <c r="AE8287" s="67"/>
    </row>
    <row r="8288" spans="31:31" ht="15.75">
      <c r="AE8288" s="67"/>
    </row>
    <row r="8289" spans="31:31" ht="15.75">
      <c r="AE8289" s="67"/>
    </row>
    <row r="8290" spans="31:31" ht="15.75">
      <c r="AE8290" s="67"/>
    </row>
    <row r="8291" spans="31:31" ht="15.75">
      <c r="AE8291" s="67"/>
    </row>
    <row r="8292" spans="31:31" ht="15.75">
      <c r="AE8292" s="67"/>
    </row>
    <row r="8293" spans="31:31" ht="15.75">
      <c r="AE8293" s="67"/>
    </row>
    <row r="8294" spans="31:31" ht="15.75">
      <c r="AE8294" s="67"/>
    </row>
    <row r="8295" spans="31:31" ht="15.75">
      <c r="AE8295" s="67"/>
    </row>
    <row r="8296" spans="31:31" ht="15.75">
      <c r="AE8296" s="67"/>
    </row>
    <row r="8297" spans="31:31" ht="15.75">
      <c r="AE8297" s="67"/>
    </row>
    <row r="8298" spans="31:31" ht="15.75">
      <c r="AE8298" s="67"/>
    </row>
    <row r="8299" spans="31:31" ht="15.75">
      <c r="AE8299" s="67"/>
    </row>
    <row r="8300" spans="31:31" ht="15.75">
      <c r="AE8300" s="67"/>
    </row>
    <row r="8301" spans="31:31" ht="15.75">
      <c r="AE8301" s="67"/>
    </row>
    <row r="8302" spans="31:31" ht="15.75">
      <c r="AE8302" s="67"/>
    </row>
    <row r="8303" spans="31:31" ht="15.75">
      <c r="AE8303" s="67"/>
    </row>
    <row r="8304" spans="31:31" ht="15.75">
      <c r="AE8304" s="67"/>
    </row>
    <row r="8305" spans="31:31" ht="15.75">
      <c r="AE8305" s="67"/>
    </row>
    <row r="8306" spans="31:31" ht="15.75">
      <c r="AE8306" s="67"/>
    </row>
    <row r="8307" spans="31:31" ht="15.75">
      <c r="AE8307" s="67"/>
    </row>
    <row r="8308" spans="31:31" ht="15.75">
      <c r="AE8308" s="67"/>
    </row>
    <row r="8309" spans="31:31" ht="15.75">
      <c r="AE8309" s="67"/>
    </row>
    <row r="8310" spans="31:31" ht="15.75">
      <c r="AE8310" s="67"/>
    </row>
    <row r="8311" spans="31:31" ht="15.75">
      <c r="AE8311" s="67"/>
    </row>
    <row r="8312" spans="31:31" ht="15.75">
      <c r="AE8312" s="67"/>
    </row>
    <row r="8313" spans="31:31" ht="15.75">
      <c r="AE8313" s="67"/>
    </row>
    <row r="8314" spans="31:31" ht="15.75">
      <c r="AE8314" s="67"/>
    </row>
    <row r="8315" spans="31:31" ht="15.75">
      <c r="AE8315" s="67"/>
    </row>
    <row r="8316" spans="31:31" ht="15.75">
      <c r="AE8316" s="67"/>
    </row>
    <row r="8317" spans="31:31" ht="15.75">
      <c r="AE8317" s="67"/>
    </row>
    <row r="8318" spans="31:31" ht="15.75">
      <c r="AE8318" s="67"/>
    </row>
    <row r="8319" spans="31:31" ht="15.75">
      <c r="AE8319" s="67"/>
    </row>
    <row r="8320" spans="31:31" ht="15.75">
      <c r="AE8320" s="67"/>
    </row>
    <row r="8321" spans="31:31" ht="15.75">
      <c r="AE8321" s="67"/>
    </row>
    <row r="8322" spans="31:31" ht="15.75">
      <c r="AE8322" s="67"/>
    </row>
    <row r="8323" spans="31:31" ht="15.75">
      <c r="AE8323" s="67"/>
    </row>
    <row r="8324" spans="31:31" ht="15.75">
      <c r="AE8324" s="67"/>
    </row>
    <row r="8325" spans="31:31" ht="15.75">
      <c r="AE8325" s="67"/>
    </row>
    <row r="8326" spans="31:31" ht="15.75">
      <c r="AE8326" s="67"/>
    </row>
    <row r="8327" spans="31:31" ht="15.75">
      <c r="AE8327" s="67"/>
    </row>
    <row r="8328" spans="31:31" ht="15.75">
      <c r="AE8328" s="67"/>
    </row>
    <row r="8329" spans="31:31" ht="15.75">
      <c r="AE8329" s="67"/>
    </row>
    <row r="8330" spans="31:31" ht="15.75">
      <c r="AE8330" s="67"/>
    </row>
    <row r="8331" spans="31:31" ht="15.75">
      <c r="AE8331" s="67"/>
    </row>
    <row r="8332" spans="31:31" ht="15.75">
      <c r="AE8332" s="67"/>
    </row>
    <row r="8333" spans="31:31" ht="15.75">
      <c r="AE8333" s="67"/>
    </row>
    <row r="8334" spans="31:31" ht="15.75">
      <c r="AE8334" s="67"/>
    </row>
    <row r="8335" spans="31:31" ht="15.75">
      <c r="AE8335" s="67"/>
    </row>
    <row r="8336" spans="31:31" ht="15.75">
      <c r="AE8336" s="67"/>
    </row>
    <row r="8337" spans="31:31" ht="15.75">
      <c r="AE8337" s="67"/>
    </row>
    <row r="8338" spans="31:31" ht="15.75">
      <c r="AE8338" s="67"/>
    </row>
    <row r="8339" spans="31:31" ht="15.75">
      <c r="AE8339" s="67"/>
    </row>
    <row r="8340" spans="31:31" ht="15.75">
      <c r="AE8340" s="67"/>
    </row>
    <row r="8341" spans="31:31" ht="15.75">
      <c r="AE8341" s="67"/>
    </row>
    <row r="8342" spans="31:31" ht="15.75">
      <c r="AE8342" s="67"/>
    </row>
    <row r="8343" spans="31:31" ht="15.75">
      <c r="AE8343" s="67"/>
    </row>
    <row r="8344" spans="31:31" ht="15.75">
      <c r="AE8344" s="67"/>
    </row>
    <row r="8345" spans="31:31" ht="15.75">
      <c r="AE8345" s="67"/>
    </row>
    <row r="8346" spans="31:31" ht="15.75">
      <c r="AE8346" s="67"/>
    </row>
    <row r="8347" spans="31:31" ht="15.75">
      <c r="AE8347" s="67"/>
    </row>
    <row r="8348" spans="31:31" ht="15.75">
      <c r="AE8348" s="67"/>
    </row>
    <row r="8349" spans="31:31" ht="15.75">
      <c r="AE8349" s="67"/>
    </row>
    <row r="8350" spans="31:31" ht="15.75">
      <c r="AE8350" s="67"/>
    </row>
    <row r="8351" spans="31:31" ht="15.75">
      <c r="AE8351" s="67"/>
    </row>
    <row r="8352" spans="31:31" ht="15.75">
      <c r="AE8352" s="67"/>
    </row>
    <row r="8353" spans="31:31" ht="15.75">
      <c r="AE8353" s="67"/>
    </row>
    <row r="8354" spans="31:31" ht="15.75">
      <c r="AE8354" s="67"/>
    </row>
    <row r="8355" spans="31:31" ht="15.75">
      <c r="AE8355" s="67"/>
    </row>
    <row r="8356" spans="31:31" ht="15.75">
      <c r="AE8356" s="67"/>
    </row>
    <row r="8357" spans="31:31" ht="15.75">
      <c r="AE8357" s="67"/>
    </row>
    <row r="8358" spans="31:31" ht="15.75">
      <c r="AE8358" s="67"/>
    </row>
    <row r="8359" spans="31:31" ht="15.75">
      <c r="AE8359" s="67"/>
    </row>
    <row r="8360" spans="31:31" ht="15.75">
      <c r="AE8360" s="67"/>
    </row>
    <row r="8361" spans="31:31" ht="15.75">
      <c r="AE8361" s="67"/>
    </row>
    <row r="8362" spans="31:31" ht="15.75">
      <c r="AE8362" s="67"/>
    </row>
    <row r="8363" spans="31:31" ht="15.75">
      <c r="AE8363" s="67"/>
    </row>
    <row r="8364" spans="31:31" ht="15.75">
      <c r="AE8364" s="67"/>
    </row>
    <row r="8365" spans="31:31" ht="15.75">
      <c r="AE8365" s="67"/>
    </row>
    <row r="8366" spans="31:31" ht="15.75">
      <c r="AE8366" s="67"/>
    </row>
    <row r="8367" spans="31:31" ht="15.75">
      <c r="AE8367" s="67"/>
    </row>
    <row r="8368" spans="31:31" ht="15.75">
      <c r="AE8368" s="67"/>
    </row>
    <row r="8369" spans="31:31" ht="15.75">
      <c r="AE8369" s="67"/>
    </row>
    <row r="8370" spans="31:31" ht="15.75">
      <c r="AE8370" s="67"/>
    </row>
    <row r="8371" spans="31:31" ht="15.75">
      <c r="AE8371" s="67"/>
    </row>
    <row r="8372" spans="31:31" ht="15.75">
      <c r="AE8372" s="67"/>
    </row>
    <row r="8373" spans="31:31" ht="15.75">
      <c r="AE8373" s="67"/>
    </row>
    <row r="8374" spans="31:31" ht="15.75">
      <c r="AE8374" s="67"/>
    </row>
    <row r="8375" spans="31:31" ht="15.75">
      <c r="AE8375" s="67"/>
    </row>
    <row r="8376" spans="31:31" ht="15.75">
      <c r="AE8376" s="67"/>
    </row>
    <row r="8377" spans="31:31" ht="15.75">
      <c r="AE8377" s="67"/>
    </row>
    <row r="8378" spans="31:31" ht="15.75">
      <c r="AE8378" s="67"/>
    </row>
    <row r="8379" spans="31:31" ht="15.75">
      <c r="AE8379" s="67"/>
    </row>
    <row r="8380" spans="31:31" ht="15.75">
      <c r="AE8380" s="67"/>
    </row>
    <row r="8381" spans="31:31" ht="15.75">
      <c r="AE8381" s="67"/>
    </row>
    <row r="8382" spans="31:31" ht="15.75">
      <c r="AE8382" s="67"/>
    </row>
    <row r="8383" spans="31:31" ht="15.75">
      <c r="AE8383" s="67"/>
    </row>
    <row r="8384" spans="31:31" ht="15.75">
      <c r="AE8384" s="67"/>
    </row>
    <row r="8385" spans="31:31" ht="15.75">
      <c r="AE8385" s="67"/>
    </row>
    <row r="8386" spans="31:31" ht="15.75">
      <c r="AE8386" s="67"/>
    </row>
    <row r="8387" spans="31:31" ht="15.75">
      <c r="AE8387" s="67"/>
    </row>
    <row r="8388" spans="31:31" ht="15.75">
      <c r="AE8388" s="67"/>
    </row>
    <row r="8389" spans="31:31" ht="15.75">
      <c r="AE8389" s="67"/>
    </row>
    <row r="8390" spans="31:31" ht="15.75">
      <c r="AE8390" s="67"/>
    </row>
    <row r="8391" spans="31:31" ht="15.75">
      <c r="AE8391" s="67"/>
    </row>
    <row r="8392" spans="31:31" ht="15.75">
      <c r="AE8392" s="67"/>
    </row>
    <row r="8393" spans="31:31" ht="15.75">
      <c r="AE8393" s="67"/>
    </row>
    <row r="8394" spans="31:31" ht="15.75">
      <c r="AE8394" s="67"/>
    </row>
    <row r="8395" spans="31:31" ht="15.75">
      <c r="AE8395" s="67"/>
    </row>
    <row r="8396" spans="31:31" ht="15.75">
      <c r="AE8396" s="67"/>
    </row>
    <row r="8397" spans="31:31" ht="15.75">
      <c r="AE8397" s="67"/>
    </row>
    <row r="8398" spans="31:31" ht="15.75">
      <c r="AE8398" s="67"/>
    </row>
    <row r="8399" spans="31:31" ht="15.75">
      <c r="AE8399" s="67"/>
    </row>
    <row r="8400" spans="31:31" ht="15.75">
      <c r="AE8400" s="67"/>
    </row>
    <row r="8401" spans="31:31" ht="15.75">
      <c r="AE8401" s="67"/>
    </row>
    <row r="8402" spans="31:31" ht="15.75">
      <c r="AE8402" s="67"/>
    </row>
    <row r="8403" spans="31:31" ht="15.75">
      <c r="AE8403" s="67"/>
    </row>
    <row r="8404" spans="31:31" ht="15.75">
      <c r="AE8404" s="67"/>
    </row>
    <row r="8405" spans="31:31" ht="15.75">
      <c r="AE8405" s="67"/>
    </row>
    <row r="8406" spans="31:31" ht="15.75">
      <c r="AE8406" s="67"/>
    </row>
    <row r="8407" spans="31:31" ht="15.75">
      <c r="AE8407" s="67"/>
    </row>
    <row r="8408" spans="31:31" ht="15.75">
      <c r="AE8408" s="67"/>
    </row>
    <row r="8409" spans="31:31" ht="15.75">
      <c r="AE8409" s="67"/>
    </row>
    <row r="8410" spans="31:31" ht="15.75">
      <c r="AE8410" s="67"/>
    </row>
    <row r="8411" spans="31:31" ht="15.75">
      <c r="AE8411" s="67"/>
    </row>
    <row r="8412" spans="31:31" ht="15.75">
      <c r="AE8412" s="67"/>
    </row>
    <row r="8413" spans="31:31" ht="15.75">
      <c r="AE8413" s="67"/>
    </row>
    <row r="8414" spans="31:31" ht="15.75">
      <c r="AE8414" s="67"/>
    </row>
    <row r="8415" spans="31:31" ht="15.75">
      <c r="AE8415" s="67"/>
    </row>
    <row r="8416" spans="31:31" ht="15.75">
      <c r="AE8416" s="67"/>
    </row>
    <row r="8417" spans="31:31" ht="15.75">
      <c r="AE8417" s="67"/>
    </row>
    <row r="8418" spans="31:31" ht="15.75">
      <c r="AE8418" s="67"/>
    </row>
    <row r="8419" spans="31:31" ht="15.75">
      <c r="AE8419" s="67"/>
    </row>
    <row r="8420" spans="31:31" ht="15.75">
      <c r="AE8420" s="67"/>
    </row>
    <row r="8421" spans="31:31" ht="15.75">
      <c r="AE8421" s="67"/>
    </row>
    <row r="8422" spans="31:31" ht="15.75">
      <c r="AE8422" s="67"/>
    </row>
    <row r="8423" spans="31:31" ht="15.75">
      <c r="AE8423" s="67"/>
    </row>
    <row r="8424" spans="31:31" ht="15.75">
      <c r="AE8424" s="67"/>
    </row>
    <row r="8425" spans="31:31" ht="15.75">
      <c r="AE8425" s="67"/>
    </row>
    <row r="8426" spans="31:31" ht="15.75">
      <c r="AE8426" s="67"/>
    </row>
    <row r="8427" spans="31:31" ht="15.75">
      <c r="AE8427" s="67"/>
    </row>
    <row r="8428" spans="31:31" ht="15.75">
      <c r="AE8428" s="67"/>
    </row>
    <row r="8429" spans="31:31" ht="15.75">
      <c r="AE8429" s="67"/>
    </row>
    <row r="8430" spans="31:31" ht="15.75">
      <c r="AE8430" s="67"/>
    </row>
    <row r="8431" spans="31:31" ht="15.75">
      <c r="AE8431" s="67"/>
    </row>
    <row r="8432" spans="31:31" ht="15.75">
      <c r="AE8432" s="67"/>
    </row>
    <row r="8433" spans="31:31" ht="15.75">
      <c r="AE8433" s="67"/>
    </row>
    <row r="8434" spans="31:31" ht="15.75">
      <c r="AE8434" s="67"/>
    </row>
    <row r="8435" spans="31:31" ht="15.75">
      <c r="AE8435" s="67"/>
    </row>
    <row r="8436" spans="31:31" ht="15.75">
      <c r="AE8436" s="67"/>
    </row>
    <row r="8437" spans="31:31" ht="15.75">
      <c r="AE8437" s="67"/>
    </row>
    <row r="8438" spans="31:31" ht="15.75">
      <c r="AE8438" s="67"/>
    </row>
    <row r="8439" spans="31:31" ht="15.75">
      <c r="AE8439" s="67"/>
    </row>
    <row r="8440" spans="31:31" ht="15.75">
      <c r="AE8440" s="67"/>
    </row>
    <row r="8441" spans="31:31" ht="15.75">
      <c r="AE8441" s="67"/>
    </row>
    <row r="8442" spans="31:31" ht="15.75">
      <c r="AE8442" s="67"/>
    </row>
    <row r="8443" spans="31:31" ht="15.75">
      <c r="AE8443" s="67"/>
    </row>
    <row r="8444" spans="31:31" ht="15.75">
      <c r="AE8444" s="67"/>
    </row>
    <row r="8445" spans="31:31" ht="15.75">
      <c r="AE8445" s="67"/>
    </row>
    <row r="8446" spans="31:31" ht="15.75">
      <c r="AE8446" s="67"/>
    </row>
    <row r="8447" spans="31:31" ht="15.75">
      <c r="AE8447" s="67"/>
    </row>
    <row r="8448" spans="31:31" ht="15.75">
      <c r="AE8448" s="67"/>
    </row>
    <row r="8449" spans="31:31" ht="15.75">
      <c r="AE8449" s="67"/>
    </row>
    <row r="8450" spans="31:31" ht="15.75">
      <c r="AE8450" s="67"/>
    </row>
    <row r="8451" spans="31:31" ht="15.75">
      <c r="AE8451" s="67"/>
    </row>
    <row r="8452" spans="31:31" ht="15.75">
      <c r="AE8452" s="67"/>
    </row>
    <row r="8453" spans="31:31" ht="15.75">
      <c r="AE8453" s="67"/>
    </row>
    <row r="8454" spans="31:31" ht="15.75">
      <c r="AE8454" s="67"/>
    </row>
    <row r="8455" spans="31:31" ht="15.75">
      <c r="AE8455" s="67"/>
    </row>
    <row r="8456" spans="31:31" ht="15.75">
      <c r="AE8456" s="67"/>
    </row>
    <row r="8457" spans="31:31" ht="15.75">
      <c r="AE8457" s="67"/>
    </row>
    <row r="8458" spans="31:31" ht="15.75">
      <c r="AE8458" s="67"/>
    </row>
    <row r="8459" spans="31:31" ht="15.75">
      <c r="AE8459" s="67"/>
    </row>
    <row r="8460" spans="31:31" ht="15.75">
      <c r="AE8460" s="67"/>
    </row>
    <row r="8461" spans="31:31" ht="15.75">
      <c r="AE8461" s="67"/>
    </row>
    <row r="8462" spans="31:31" ht="15.75">
      <c r="AE8462" s="67"/>
    </row>
    <row r="8463" spans="31:31" ht="15.75">
      <c r="AE8463" s="67"/>
    </row>
    <row r="8464" spans="31:31" ht="15.75">
      <c r="AE8464" s="67"/>
    </row>
    <row r="8465" spans="31:31" ht="15.75">
      <c r="AE8465" s="67"/>
    </row>
    <row r="8466" spans="31:31" ht="15.75">
      <c r="AE8466" s="67"/>
    </row>
    <row r="8467" spans="31:31" ht="15.75">
      <c r="AE8467" s="67"/>
    </row>
    <row r="8468" spans="31:31" ht="15.75">
      <c r="AE8468" s="67"/>
    </row>
    <row r="8469" spans="31:31" ht="15.75">
      <c r="AE8469" s="67"/>
    </row>
    <row r="8470" spans="31:31" ht="15.75">
      <c r="AE8470" s="67"/>
    </row>
    <row r="8471" spans="31:31" ht="15.75">
      <c r="AE8471" s="67"/>
    </row>
    <row r="8472" spans="31:31" ht="15.75">
      <c r="AE8472" s="67"/>
    </row>
    <row r="8473" spans="31:31" ht="15.75">
      <c r="AE8473" s="67"/>
    </row>
    <row r="8474" spans="31:31" ht="15.75">
      <c r="AE8474" s="67"/>
    </row>
    <row r="8475" spans="31:31" ht="15.75">
      <c r="AE8475" s="67"/>
    </row>
    <row r="8476" spans="31:31" ht="15.75">
      <c r="AE8476" s="67"/>
    </row>
    <row r="8477" spans="31:31" ht="15.75">
      <c r="AE8477" s="67"/>
    </row>
    <row r="8478" spans="31:31" ht="15.75">
      <c r="AE8478" s="67"/>
    </row>
    <row r="8479" spans="31:31" ht="15.75">
      <c r="AE8479" s="67"/>
    </row>
    <row r="8480" spans="31:31" ht="15.75">
      <c r="AE8480" s="67"/>
    </row>
    <row r="8481" spans="31:31" ht="15.75">
      <c r="AE8481" s="67"/>
    </row>
    <row r="8482" spans="31:31" ht="15.75">
      <c r="AE8482" s="67"/>
    </row>
    <row r="8483" spans="31:31" ht="15.75">
      <c r="AE8483" s="67"/>
    </row>
    <row r="8484" spans="31:31" ht="15.75">
      <c r="AE8484" s="67"/>
    </row>
    <row r="8485" spans="31:31" ht="15.75">
      <c r="AE8485" s="67"/>
    </row>
    <row r="8486" spans="31:31" ht="15.75">
      <c r="AE8486" s="67"/>
    </row>
    <row r="8487" spans="31:31" ht="15.75">
      <c r="AE8487" s="67"/>
    </row>
    <row r="8488" spans="31:31" ht="15.75">
      <c r="AE8488" s="67"/>
    </row>
    <row r="8489" spans="31:31" ht="15.75">
      <c r="AE8489" s="67"/>
    </row>
    <row r="8490" spans="31:31" ht="15.75">
      <c r="AE8490" s="67"/>
    </row>
    <row r="8491" spans="31:31" ht="15.75">
      <c r="AE8491" s="67"/>
    </row>
    <row r="8492" spans="31:31" ht="15.75">
      <c r="AE8492" s="67"/>
    </row>
    <row r="8493" spans="31:31" ht="15.75">
      <c r="AE8493" s="67"/>
    </row>
    <row r="8494" spans="31:31" ht="15.75">
      <c r="AE8494" s="67"/>
    </row>
    <row r="8495" spans="31:31" ht="15.75">
      <c r="AE8495" s="67"/>
    </row>
    <row r="8496" spans="31:31" ht="15.75">
      <c r="AE8496" s="67"/>
    </row>
    <row r="8497" spans="31:31" ht="15.75">
      <c r="AE8497" s="67"/>
    </row>
    <row r="8498" spans="31:31" ht="15.75">
      <c r="AE8498" s="67"/>
    </row>
    <row r="8499" spans="31:31" ht="15.75">
      <c r="AE8499" s="67"/>
    </row>
    <row r="8500" spans="31:31" ht="15.75">
      <c r="AE8500" s="67"/>
    </row>
    <row r="8501" spans="31:31" ht="15.75">
      <c r="AE8501" s="67"/>
    </row>
    <row r="8502" spans="31:31" ht="15.75">
      <c r="AE8502" s="67"/>
    </row>
    <row r="8503" spans="31:31" ht="15.75">
      <c r="AE8503" s="67"/>
    </row>
    <row r="8504" spans="31:31" ht="15.75">
      <c r="AE8504" s="67"/>
    </row>
    <row r="8505" spans="31:31" ht="15.75">
      <c r="AE8505" s="67"/>
    </row>
    <row r="8506" spans="31:31" ht="15.75">
      <c r="AE8506" s="67"/>
    </row>
    <row r="8507" spans="31:31" ht="15.75">
      <c r="AE8507" s="67"/>
    </row>
    <row r="8508" spans="31:31" ht="15.75">
      <c r="AE8508" s="67"/>
    </row>
    <row r="8509" spans="31:31" ht="15.75">
      <c r="AE8509" s="67"/>
    </row>
    <row r="8510" spans="31:31" ht="15.75">
      <c r="AE8510" s="67"/>
    </row>
    <row r="8511" spans="31:31" ht="15.75">
      <c r="AE8511" s="67"/>
    </row>
    <row r="8512" spans="31:31" ht="15.75">
      <c r="AE8512" s="67"/>
    </row>
    <row r="8513" spans="31:31" ht="15.75">
      <c r="AE8513" s="67"/>
    </row>
    <row r="8514" spans="31:31" ht="15.75">
      <c r="AE8514" s="67"/>
    </row>
    <row r="8515" spans="31:31" ht="15.75">
      <c r="AE8515" s="67"/>
    </row>
    <row r="8516" spans="31:31" ht="15.75">
      <c r="AE8516" s="67"/>
    </row>
    <row r="8517" spans="31:31" ht="15.75">
      <c r="AE8517" s="67"/>
    </row>
    <row r="8518" spans="31:31" ht="15.75">
      <c r="AE8518" s="67"/>
    </row>
    <row r="8519" spans="31:31" ht="15.75">
      <c r="AE8519" s="67"/>
    </row>
    <row r="8520" spans="31:31" ht="15.75">
      <c r="AE8520" s="67"/>
    </row>
    <row r="8521" spans="31:31" ht="15.75">
      <c r="AE8521" s="67"/>
    </row>
    <row r="8522" spans="31:31" ht="15.75">
      <c r="AE8522" s="67"/>
    </row>
    <row r="8523" spans="31:31" ht="15.75">
      <c r="AE8523" s="67"/>
    </row>
    <row r="8524" spans="31:31" ht="15.75">
      <c r="AE8524" s="67"/>
    </row>
    <row r="8525" spans="31:31" ht="15.75">
      <c r="AE8525" s="67"/>
    </row>
    <row r="8526" spans="31:31" ht="15.75">
      <c r="AE8526" s="67"/>
    </row>
    <row r="8527" spans="31:31" ht="15.75">
      <c r="AE8527" s="67"/>
    </row>
    <row r="8528" spans="31:31" ht="15.75">
      <c r="AE8528" s="67"/>
    </row>
    <row r="8529" spans="31:31" ht="15.75">
      <c r="AE8529" s="67"/>
    </row>
    <row r="8530" spans="31:31" ht="15.75">
      <c r="AE8530" s="67"/>
    </row>
    <row r="8531" spans="31:31" ht="15.75">
      <c r="AE8531" s="67"/>
    </row>
    <row r="8532" spans="31:31" ht="15.75">
      <c r="AE8532" s="67"/>
    </row>
    <row r="8533" spans="31:31" ht="15.75">
      <c r="AE8533" s="67"/>
    </row>
    <row r="8534" spans="31:31" ht="15.75">
      <c r="AE8534" s="67"/>
    </row>
    <row r="8535" spans="31:31" ht="15.75">
      <c r="AE8535" s="67"/>
    </row>
    <row r="8536" spans="31:31" ht="15.75">
      <c r="AE8536" s="67"/>
    </row>
    <row r="8537" spans="31:31" ht="15.75">
      <c r="AE8537" s="67"/>
    </row>
    <row r="8538" spans="31:31" ht="15.75">
      <c r="AE8538" s="67"/>
    </row>
    <row r="8539" spans="31:31" ht="15.75">
      <c r="AE8539" s="67"/>
    </row>
    <row r="8540" spans="31:31" ht="15.75">
      <c r="AE8540" s="67"/>
    </row>
    <row r="8541" spans="31:31" ht="15.75">
      <c r="AE8541" s="67"/>
    </row>
    <row r="8542" spans="31:31" ht="15.75">
      <c r="AE8542" s="67"/>
    </row>
    <row r="8543" spans="31:31" ht="15.75">
      <c r="AE8543" s="67"/>
    </row>
    <row r="8544" spans="31:31" ht="15.75">
      <c r="AE8544" s="67"/>
    </row>
    <row r="8545" spans="31:31" ht="15.75">
      <c r="AE8545" s="67"/>
    </row>
    <row r="8546" spans="31:31" ht="15.75">
      <c r="AE8546" s="67"/>
    </row>
    <row r="8547" spans="31:31" ht="15.75">
      <c r="AE8547" s="67"/>
    </row>
    <row r="8548" spans="31:31" ht="15.75">
      <c r="AE8548" s="67"/>
    </row>
    <row r="8549" spans="31:31" ht="15.75">
      <c r="AE8549" s="67"/>
    </row>
    <row r="8550" spans="31:31" ht="15.75">
      <c r="AE8550" s="67"/>
    </row>
    <row r="8551" spans="31:31" ht="15.75">
      <c r="AE8551" s="67"/>
    </row>
    <row r="8552" spans="31:31" ht="15.75">
      <c r="AE8552" s="67"/>
    </row>
    <row r="8553" spans="31:31" ht="15.75">
      <c r="AE8553" s="67"/>
    </row>
    <row r="8554" spans="31:31" ht="15.75">
      <c r="AE8554" s="67"/>
    </row>
    <row r="8555" spans="31:31" ht="15.75">
      <c r="AE8555" s="67"/>
    </row>
    <row r="8556" spans="31:31" ht="15.75">
      <c r="AE8556" s="67"/>
    </row>
    <row r="8557" spans="31:31" ht="15.75">
      <c r="AE8557" s="67"/>
    </row>
    <row r="8558" spans="31:31" ht="15.75">
      <c r="AE8558" s="67"/>
    </row>
    <row r="8559" spans="31:31" ht="15.75">
      <c r="AE8559" s="67"/>
    </row>
    <row r="8560" spans="31:31" ht="15.75">
      <c r="AE8560" s="67"/>
    </row>
    <row r="8561" spans="31:31" ht="15.75">
      <c r="AE8561" s="67"/>
    </row>
    <row r="8562" spans="31:31" ht="15.75">
      <c r="AE8562" s="67"/>
    </row>
    <row r="8563" spans="31:31" ht="15.75">
      <c r="AE8563" s="67"/>
    </row>
    <row r="8564" spans="31:31" ht="15.75">
      <c r="AE8564" s="67"/>
    </row>
    <row r="8565" spans="31:31" ht="15.75">
      <c r="AE8565" s="67"/>
    </row>
    <row r="8566" spans="31:31" ht="15.75">
      <c r="AE8566" s="67"/>
    </row>
    <row r="8567" spans="31:31" ht="15.75">
      <c r="AE8567" s="67"/>
    </row>
    <row r="8568" spans="31:31" ht="15.75">
      <c r="AE8568" s="67"/>
    </row>
    <row r="8569" spans="31:31" ht="15.75">
      <c r="AE8569" s="67"/>
    </row>
    <row r="8570" spans="31:31" ht="15.75">
      <c r="AE8570" s="67"/>
    </row>
    <row r="8571" spans="31:31" ht="15.75">
      <c r="AE8571" s="67"/>
    </row>
    <row r="8572" spans="31:31" ht="15.75">
      <c r="AE8572" s="67"/>
    </row>
    <row r="8573" spans="31:31" ht="15.75">
      <c r="AE8573" s="67"/>
    </row>
    <row r="8574" spans="31:31" ht="15.75">
      <c r="AE8574" s="67"/>
    </row>
    <row r="8575" spans="31:31" ht="15.75">
      <c r="AE8575" s="67"/>
    </row>
    <row r="8576" spans="31:31" ht="15.75">
      <c r="AE8576" s="67"/>
    </row>
    <row r="8577" spans="31:31" ht="15.75">
      <c r="AE8577" s="67"/>
    </row>
    <row r="8578" spans="31:31" ht="15.75">
      <c r="AE8578" s="67"/>
    </row>
    <row r="8579" spans="31:31" ht="15.75">
      <c r="AE8579" s="67"/>
    </row>
    <row r="8580" spans="31:31" ht="15.75">
      <c r="AE8580" s="67"/>
    </row>
    <row r="8581" spans="31:31" ht="15.75">
      <c r="AE8581" s="67"/>
    </row>
    <row r="8582" spans="31:31" ht="15.75">
      <c r="AE8582" s="67"/>
    </row>
    <row r="8583" spans="31:31" ht="15.75">
      <c r="AE8583" s="67"/>
    </row>
    <row r="8584" spans="31:31" ht="15.75">
      <c r="AE8584" s="67"/>
    </row>
    <row r="8585" spans="31:31" ht="15.75">
      <c r="AE8585" s="67"/>
    </row>
    <row r="8586" spans="31:31" ht="15.75">
      <c r="AE8586" s="67"/>
    </row>
    <row r="8587" spans="31:31" ht="15.75">
      <c r="AE8587" s="67"/>
    </row>
    <row r="8588" spans="31:31" ht="15.75">
      <c r="AE8588" s="67"/>
    </row>
    <row r="8589" spans="31:31" ht="15.75">
      <c r="AE8589" s="67"/>
    </row>
    <row r="8590" spans="31:31" ht="15.75">
      <c r="AE8590" s="67"/>
    </row>
    <row r="8591" spans="31:31" ht="15.75">
      <c r="AE8591" s="67"/>
    </row>
    <row r="8592" spans="31:31" ht="15.75">
      <c r="AE8592" s="67"/>
    </row>
    <row r="8593" spans="31:31" ht="15.75">
      <c r="AE8593" s="67"/>
    </row>
    <row r="8594" spans="31:31" ht="15.75">
      <c r="AE8594" s="67"/>
    </row>
    <row r="8595" spans="31:31" ht="15.75">
      <c r="AE8595" s="67"/>
    </row>
    <row r="8596" spans="31:31" ht="15.75">
      <c r="AE8596" s="67"/>
    </row>
    <row r="8597" spans="31:31" ht="15.75">
      <c r="AE8597" s="67"/>
    </row>
    <row r="8598" spans="31:31" ht="15.75">
      <c r="AE8598" s="67"/>
    </row>
    <row r="8599" spans="31:31" ht="15.75">
      <c r="AE8599" s="67"/>
    </row>
    <row r="8600" spans="31:31" ht="15.75">
      <c r="AE8600" s="67"/>
    </row>
    <row r="8601" spans="31:31" ht="15.75">
      <c r="AE8601" s="67"/>
    </row>
    <row r="8602" spans="31:31" ht="15.75">
      <c r="AE8602" s="67"/>
    </row>
    <row r="8603" spans="31:31" ht="15.75">
      <c r="AE8603" s="67"/>
    </row>
    <row r="8604" spans="31:31" ht="15.75">
      <c r="AE8604" s="67"/>
    </row>
    <row r="8605" spans="31:31" ht="15.75">
      <c r="AE8605" s="67"/>
    </row>
    <row r="8606" spans="31:31" ht="15.75">
      <c r="AE8606" s="67"/>
    </row>
    <row r="8607" spans="31:31" ht="15.75">
      <c r="AE8607" s="67"/>
    </row>
    <row r="8608" spans="31:31" ht="15.75">
      <c r="AE8608" s="67"/>
    </row>
    <row r="8609" spans="31:31" ht="15.75">
      <c r="AE8609" s="67"/>
    </row>
    <row r="8610" spans="31:31" ht="15.75">
      <c r="AE8610" s="67"/>
    </row>
    <row r="8611" spans="31:31" ht="15.75">
      <c r="AE8611" s="67"/>
    </row>
    <row r="8612" spans="31:31" ht="15.75">
      <c r="AE8612" s="67"/>
    </row>
    <row r="8613" spans="31:31" ht="15.75">
      <c r="AE8613" s="67"/>
    </row>
    <row r="8614" spans="31:31" ht="15.75">
      <c r="AE8614" s="67"/>
    </row>
    <row r="8615" spans="31:31" ht="15.75">
      <c r="AE8615" s="67"/>
    </row>
    <row r="8616" spans="31:31" ht="15.75">
      <c r="AE8616" s="67"/>
    </row>
    <row r="8617" spans="31:31" ht="15.75">
      <c r="AE8617" s="67"/>
    </row>
    <row r="8618" spans="31:31" ht="15.75">
      <c r="AE8618" s="67"/>
    </row>
    <row r="8619" spans="31:31" ht="15.75">
      <c r="AE8619" s="67"/>
    </row>
    <row r="8620" spans="31:31" ht="15.75">
      <c r="AE8620" s="67"/>
    </row>
    <row r="8621" spans="31:31" ht="15.75">
      <c r="AE8621" s="67"/>
    </row>
    <row r="8622" spans="31:31" ht="15.75">
      <c r="AE8622" s="67"/>
    </row>
    <row r="8623" spans="31:31" ht="15.75">
      <c r="AE8623" s="67"/>
    </row>
    <row r="8624" spans="31:31" ht="15.75">
      <c r="AE8624" s="67"/>
    </row>
    <row r="8625" spans="31:31" ht="15.75">
      <c r="AE8625" s="67"/>
    </row>
    <row r="8626" spans="31:31" ht="15.75">
      <c r="AE8626" s="67"/>
    </row>
    <row r="8627" spans="31:31" ht="15.75">
      <c r="AE8627" s="67"/>
    </row>
    <row r="8628" spans="31:31" ht="15.75">
      <c r="AE8628" s="67"/>
    </row>
    <row r="8629" spans="31:31" ht="15.75">
      <c r="AE8629" s="67"/>
    </row>
    <row r="8630" spans="31:31" ht="15.75">
      <c r="AE8630" s="67"/>
    </row>
    <row r="8631" spans="31:31" ht="15.75">
      <c r="AE8631" s="67"/>
    </row>
    <row r="8632" spans="31:31" ht="15.75">
      <c r="AE8632" s="67"/>
    </row>
    <row r="8633" spans="31:31" ht="15.75">
      <c r="AE8633" s="67"/>
    </row>
    <row r="8634" spans="31:31" ht="15.75">
      <c r="AE8634" s="67"/>
    </row>
    <row r="8635" spans="31:31" ht="15.75">
      <c r="AE8635" s="67"/>
    </row>
    <row r="8636" spans="31:31" ht="15.75">
      <c r="AE8636" s="67"/>
    </row>
    <row r="8637" spans="31:31" ht="15.75">
      <c r="AE8637" s="67"/>
    </row>
    <row r="8638" spans="31:31" ht="15.75">
      <c r="AE8638" s="67"/>
    </row>
    <row r="8639" spans="31:31" ht="15.75">
      <c r="AE8639" s="67"/>
    </row>
    <row r="8640" spans="31:31" ht="15.75">
      <c r="AE8640" s="67"/>
    </row>
    <row r="8641" spans="31:31" ht="15.75">
      <c r="AE8641" s="67"/>
    </row>
    <row r="8642" spans="31:31" ht="15.75">
      <c r="AE8642" s="67"/>
    </row>
    <row r="8643" spans="31:31" ht="15.75">
      <c r="AE8643" s="67"/>
    </row>
    <row r="8644" spans="31:31" ht="15.75">
      <c r="AE8644" s="67"/>
    </row>
    <row r="8645" spans="31:31" ht="15.75">
      <c r="AE8645" s="67"/>
    </row>
    <row r="8646" spans="31:31" ht="15.75">
      <c r="AE8646" s="67"/>
    </row>
    <row r="8647" spans="31:31" ht="15.75">
      <c r="AE8647" s="67"/>
    </row>
    <row r="8648" spans="31:31" ht="15.75">
      <c r="AE8648" s="67"/>
    </row>
    <row r="8649" spans="31:31" ht="15.75">
      <c r="AE8649" s="67"/>
    </row>
    <row r="8650" spans="31:31" ht="15.75">
      <c r="AE8650" s="67"/>
    </row>
    <row r="8651" spans="31:31" ht="15.75">
      <c r="AE8651" s="67"/>
    </row>
    <row r="8652" spans="31:31" ht="15.75">
      <c r="AE8652" s="67"/>
    </row>
    <row r="8653" spans="31:31" ht="15.75">
      <c r="AE8653" s="67"/>
    </row>
    <row r="8654" spans="31:31" ht="15.75">
      <c r="AE8654" s="67"/>
    </row>
    <row r="8655" spans="31:31" ht="15.75">
      <c r="AE8655" s="67"/>
    </row>
    <row r="8656" spans="31:31" ht="15.75">
      <c r="AE8656" s="67"/>
    </row>
    <row r="8657" spans="31:31" ht="15.75">
      <c r="AE8657" s="67"/>
    </row>
    <row r="8658" spans="31:31" ht="15.75">
      <c r="AE8658" s="67"/>
    </row>
    <row r="8659" spans="31:31" ht="15.75">
      <c r="AE8659" s="67"/>
    </row>
    <row r="8660" spans="31:31" ht="15.75">
      <c r="AE8660" s="67"/>
    </row>
    <row r="8661" spans="31:31" ht="15.75">
      <c r="AE8661" s="67"/>
    </row>
    <row r="8662" spans="31:31" ht="15.75">
      <c r="AE8662" s="67"/>
    </row>
    <row r="8663" spans="31:31" ht="15.75">
      <c r="AE8663" s="67"/>
    </row>
    <row r="8664" spans="31:31" ht="15.75">
      <c r="AE8664" s="67"/>
    </row>
    <row r="8665" spans="31:31" ht="15.75">
      <c r="AE8665" s="67"/>
    </row>
    <row r="8666" spans="31:31" ht="15.75">
      <c r="AE8666" s="67"/>
    </row>
    <row r="8667" spans="31:31" ht="15.75">
      <c r="AE8667" s="67"/>
    </row>
    <row r="8668" spans="31:31" ht="15.75">
      <c r="AE8668" s="67"/>
    </row>
    <row r="8669" spans="31:31" ht="15.75">
      <c r="AE8669" s="67"/>
    </row>
    <row r="8670" spans="31:31" ht="15.75">
      <c r="AE8670" s="67"/>
    </row>
    <row r="8671" spans="31:31" ht="15.75">
      <c r="AE8671" s="67"/>
    </row>
    <row r="8672" spans="31:31" ht="15.75">
      <c r="AE8672" s="67"/>
    </row>
    <row r="8673" spans="31:31" ht="15.75">
      <c r="AE8673" s="67"/>
    </row>
    <row r="8674" spans="31:31" ht="15.75">
      <c r="AE8674" s="67"/>
    </row>
    <row r="8675" spans="31:31" ht="15.75">
      <c r="AE8675" s="67"/>
    </row>
    <row r="8676" spans="31:31" ht="15.75">
      <c r="AE8676" s="67"/>
    </row>
    <row r="8677" spans="31:31" ht="15.75">
      <c r="AE8677" s="67"/>
    </row>
    <row r="8678" spans="31:31" ht="15.75">
      <c r="AE8678" s="67"/>
    </row>
    <row r="8679" spans="31:31" ht="15.75">
      <c r="AE8679" s="67"/>
    </row>
    <row r="8680" spans="31:31" ht="15.75">
      <c r="AE8680" s="67"/>
    </row>
    <row r="8681" spans="31:31" ht="15.75">
      <c r="AE8681" s="67"/>
    </row>
    <row r="8682" spans="31:31" ht="15.75">
      <c r="AE8682" s="67"/>
    </row>
    <row r="8683" spans="31:31" ht="15.75">
      <c r="AE8683" s="67"/>
    </row>
    <row r="8684" spans="31:31" ht="15.75">
      <c r="AE8684" s="67"/>
    </row>
    <row r="8685" spans="31:31" ht="15.75">
      <c r="AE8685" s="67"/>
    </row>
    <row r="8686" spans="31:31" ht="15.75">
      <c r="AE8686" s="67"/>
    </row>
    <row r="8687" spans="31:31" ht="15.75">
      <c r="AE8687" s="67"/>
    </row>
    <row r="8688" spans="31:31" ht="15.75">
      <c r="AE8688" s="67"/>
    </row>
    <row r="8689" spans="31:31" ht="15.75">
      <c r="AE8689" s="67"/>
    </row>
    <row r="8690" spans="31:31" ht="15.75">
      <c r="AE8690" s="67"/>
    </row>
    <row r="8691" spans="31:31" ht="15.75">
      <c r="AE8691" s="67"/>
    </row>
    <row r="8692" spans="31:31" ht="15.75">
      <c r="AE8692" s="67"/>
    </row>
    <row r="8693" spans="31:31" ht="15.75">
      <c r="AE8693" s="67"/>
    </row>
    <row r="8694" spans="31:31" ht="15.75">
      <c r="AE8694" s="67"/>
    </row>
    <row r="8695" spans="31:31" ht="15.75">
      <c r="AE8695" s="67"/>
    </row>
    <row r="8696" spans="31:31" ht="15.75">
      <c r="AE8696" s="67"/>
    </row>
    <row r="8697" spans="31:31" ht="15.75">
      <c r="AE8697" s="67"/>
    </row>
    <row r="8698" spans="31:31" ht="15.75">
      <c r="AE8698" s="67"/>
    </row>
    <row r="8699" spans="31:31" ht="15.75">
      <c r="AE8699" s="67"/>
    </row>
    <row r="8700" spans="31:31" ht="15.75">
      <c r="AE8700" s="67"/>
    </row>
    <row r="8701" spans="31:31" ht="15.75">
      <c r="AE8701" s="67"/>
    </row>
    <row r="8702" spans="31:31" ht="15.75">
      <c r="AE8702" s="67"/>
    </row>
    <row r="8703" spans="31:31" ht="15.75">
      <c r="AE8703" s="67"/>
    </row>
    <row r="8704" spans="31:31" ht="15.75">
      <c r="AE8704" s="67"/>
    </row>
    <row r="8705" spans="31:31" ht="15.75">
      <c r="AE8705" s="67"/>
    </row>
    <row r="8706" spans="31:31" ht="15.75">
      <c r="AE8706" s="67"/>
    </row>
    <row r="8707" spans="31:31" ht="15.75">
      <c r="AE8707" s="67"/>
    </row>
    <row r="8708" spans="31:31" ht="15.75">
      <c r="AE8708" s="67"/>
    </row>
    <row r="8709" spans="31:31" ht="15.75">
      <c r="AE8709" s="67"/>
    </row>
    <row r="8710" spans="31:31" ht="15.75">
      <c r="AE8710" s="67"/>
    </row>
    <row r="8711" spans="31:31" ht="15.75">
      <c r="AE8711" s="67"/>
    </row>
    <row r="8712" spans="31:31" ht="15.75">
      <c r="AE8712" s="67"/>
    </row>
    <row r="8713" spans="31:31" ht="15.75">
      <c r="AE8713" s="67"/>
    </row>
    <row r="8714" spans="31:31" ht="15.75">
      <c r="AE8714" s="67"/>
    </row>
    <row r="8715" spans="31:31" ht="15.75">
      <c r="AE8715" s="67"/>
    </row>
    <row r="8716" spans="31:31" ht="15.75">
      <c r="AE8716" s="67"/>
    </row>
    <row r="8717" spans="31:31" ht="15.75">
      <c r="AE8717" s="67"/>
    </row>
    <row r="8718" spans="31:31" ht="15.75">
      <c r="AE8718" s="67"/>
    </row>
    <row r="8719" spans="31:31" ht="15.75">
      <c r="AE8719" s="67"/>
    </row>
    <row r="8720" spans="31:31" ht="15.75">
      <c r="AE8720" s="67"/>
    </row>
    <row r="8721" spans="31:31" ht="15.75">
      <c r="AE8721" s="67"/>
    </row>
    <row r="8722" spans="31:31" ht="15.75">
      <c r="AE8722" s="67"/>
    </row>
    <row r="8723" spans="31:31" ht="15.75">
      <c r="AE8723" s="67"/>
    </row>
    <row r="8724" spans="31:31" ht="15.75">
      <c r="AE8724" s="67"/>
    </row>
    <row r="8725" spans="31:31" ht="15.75">
      <c r="AE8725" s="67"/>
    </row>
    <row r="8726" spans="31:31" ht="15.75">
      <c r="AE8726" s="67"/>
    </row>
    <row r="8727" spans="31:31" ht="15.75">
      <c r="AE8727" s="67"/>
    </row>
    <row r="8728" spans="31:31" ht="15.75">
      <c r="AE8728" s="67"/>
    </row>
    <row r="8729" spans="31:31" ht="15.75">
      <c r="AE8729" s="67"/>
    </row>
    <row r="8730" spans="31:31" ht="15.75">
      <c r="AE8730" s="67"/>
    </row>
    <row r="8731" spans="31:31" ht="15.75">
      <c r="AE8731" s="67"/>
    </row>
    <row r="8732" spans="31:31" ht="15.75">
      <c r="AE8732" s="67"/>
    </row>
    <row r="8733" spans="31:31" ht="15.75">
      <c r="AE8733" s="67"/>
    </row>
    <row r="8734" spans="31:31" ht="15.75">
      <c r="AE8734" s="67"/>
    </row>
    <row r="8735" spans="31:31" ht="15.75">
      <c r="AE8735" s="67"/>
    </row>
    <row r="8736" spans="31:31" ht="15.75">
      <c r="AE8736" s="67"/>
    </row>
    <row r="8737" spans="31:31" ht="15.75">
      <c r="AE8737" s="67"/>
    </row>
    <row r="8738" spans="31:31" ht="15.75">
      <c r="AE8738" s="67"/>
    </row>
    <row r="8739" spans="31:31" ht="15.75">
      <c r="AE8739" s="67"/>
    </row>
    <row r="8740" spans="31:31" ht="15.75">
      <c r="AE8740" s="67"/>
    </row>
    <row r="8741" spans="31:31" ht="15.75">
      <c r="AE8741" s="67"/>
    </row>
    <row r="8742" spans="31:31" ht="15.75">
      <c r="AE8742" s="67"/>
    </row>
    <row r="8743" spans="31:31" ht="15.75">
      <c r="AE8743" s="67"/>
    </row>
    <row r="8744" spans="31:31" ht="15.75">
      <c r="AE8744" s="67"/>
    </row>
    <row r="8745" spans="31:31" ht="15.75">
      <c r="AE8745" s="67"/>
    </row>
    <row r="8746" spans="31:31" ht="15.75">
      <c r="AE8746" s="67"/>
    </row>
    <row r="8747" spans="31:31" ht="15.75">
      <c r="AE8747" s="67"/>
    </row>
    <row r="8748" spans="31:31" ht="15.75">
      <c r="AE8748" s="67"/>
    </row>
    <row r="8749" spans="31:31" ht="15.75">
      <c r="AE8749" s="67"/>
    </row>
    <row r="8750" spans="31:31" ht="15.75">
      <c r="AE8750" s="67"/>
    </row>
    <row r="8751" spans="31:31" ht="15.75">
      <c r="AE8751" s="67"/>
    </row>
    <row r="8752" spans="31:31" ht="15.75">
      <c r="AE8752" s="67"/>
    </row>
    <row r="8753" spans="31:31" ht="15.75">
      <c r="AE8753" s="67"/>
    </row>
    <row r="8754" spans="31:31" ht="15.75">
      <c r="AE8754" s="67"/>
    </row>
    <row r="8755" spans="31:31" ht="15.75">
      <c r="AE8755" s="67"/>
    </row>
    <row r="8756" spans="31:31" ht="15.75">
      <c r="AE8756" s="67"/>
    </row>
    <row r="8757" spans="31:31" ht="15.75">
      <c r="AE8757" s="67"/>
    </row>
    <row r="8758" spans="31:31" ht="15.75">
      <c r="AE8758" s="67"/>
    </row>
    <row r="8759" spans="31:31" ht="15.75">
      <c r="AE8759" s="67"/>
    </row>
    <row r="8760" spans="31:31" ht="15.75">
      <c r="AE8760" s="67"/>
    </row>
    <row r="8761" spans="31:31" ht="15.75">
      <c r="AE8761" s="67"/>
    </row>
    <row r="8762" spans="31:31" ht="15.75">
      <c r="AE8762" s="67"/>
    </row>
    <row r="8763" spans="31:31" ht="15.75">
      <c r="AE8763" s="67"/>
    </row>
    <row r="8764" spans="31:31" ht="15.75">
      <c r="AE8764" s="67"/>
    </row>
    <row r="8765" spans="31:31" ht="15.75">
      <c r="AE8765" s="67"/>
    </row>
    <row r="8766" spans="31:31" ht="15.75">
      <c r="AE8766" s="67"/>
    </row>
    <row r="8767" spans="31:31" ht="15.75">
      <c r="AE8767" s="67"/>
    </row>
    <row r="8768" spans="31:31" ht="15.75">
      <c r="AE8768" s="67"/>
    </row>
    <row r="8769" spans="31:31" ht="15.75">
      <c r="AE8769" s="67"/>
    </row>
    <row r="8770" spans="31:31" ht="15.75">
      <c r="AE8770" s="67"/>
    </row>
    <row r="8771" spans="31:31" ht="15.75">
      <c r="AE8771" s="67"/>
    </row>
    <row r="8772" spans="31:31" ht="15.75">
      <c r="AE8772" s="67"/>
    </row>
    <row r="8773" spans="31:31" ht="15.75">
      <c r="AE8773" s="67"/>
    </row>
    <row r="8774" spans="31:31" ht="15.75">
      <c r="AE8774" s="67"/>
    </row>
    <row r="8775" spans="31:31" ht="15.75">
      <c r="AE8775" s="67"/>
    </row>
    <row r="8776" spans="31:31" ht="15.75">
      <c r="AE8776" s="67"/>
    </row>
    <row r="8777" spans="31:31" ht="15.75">
      <c r="AE8777" s="67"/>
    </row>
    <row r="8778" spans="31:31" ht="15.75">
      <c r="AE8778" s="67"/>
    </row>
    <row r="8779" spans="31:31" ht="15.75">
      <c r="AE8779" s="67"/>
    </row>
    <row r="8780" spans="31:31" ht="15.75">
      <c r="AE8780" s="67"/>
    </row>
    <row r="8781" spans="31:31" ht="15.75">
      <c r="AE8781" s="67"/>
    </row>
    <row r="8782" spans="31:31" ht="15.75">
      <c r="AE8782" s="67"/>
    </row>
    <row r="8783" spans="31:31" ht="15.75">
      <c r="AE8783" s="67"/>
    </row>
    <row r="8784" spans="31:31" ht="15.75">
      <c r="AE8784" s="67"/>
    </row>
    <row r="8785" spans="31:31" ht="15.75">
      <c r="AE8785" s="67"/>
    </row>
    <row r="8786" spans="31:31" ht="15.75">
      <c r="AE8786" s="67"/>
    </row>
    <row r="8787" spans="31:31" ht="15.75">
      <c r="AE8787" s="67"/>
    </row>
    <row r="8788" spans="31:31" ht="15.75">
      <c r="AE8788" s="67"/>
    </row>
    <row r="8789" spans="31:31" ht="15.75">
      <c r="AE8789" s="67"/>
    </row>
    <row r="8790" spans="31:31" ht="15.75">
      <c r="AE8790" s="67"/>
    </row>
    <row r="8791" spans="31:31" ht="15.75">
      <c r="AE8791" s="67"/>
    </row>
    <row r="8792" spans="31:31" ht="15.75">
      <c r="AE8792" s="67"/>
    </row>
    <row r="8793" spans="31:31" ht="15.75">
      <c r="AE8793" s="67"/>
    </row>
    <row r="8794" spans="31:31" ht="15.75">
      <c r="AE8794" s="67"/>
    </row>
    <row r="8795" spans="31:31" ht="15.75">
      <c r="AE8795" s="67"/>
    </row>
    <row r="8796" spans="31:31" ht="15.75">
      <c r="AE8796" s="67"/>
    </row>
    <row r="8797" spans="31:31" ht="15.75">
      <c r="AE8797" s="67"/>
    </row>
    <row r="8798" spans="31:31" ht="15.75">
      <c r="AE8798" s="67"/>
    </row>
    <row r="8799" spans="31:31" ht="15.75">
      <c r="AE8799" s="67"/>
    </row>
    <row r="8800" spans="31:31" ht="15.75">
      <c r="AE8800" s="67"/>
    </row>
    <row r="8801" spans="31:31" ht="15.75">
      <c r="AE8801" s="67"/>
    </row>
    <row r="8802" spans="31:31" ht="15.75">
      <c r="AE8802" s="67"/>
    </row>
    <row r="8803" spans="31:31" ht="15.75">
      <c r="AE8803" s="67"/>
    </row>
    <row r="8804" spans="31:31" ht="15.75">
      <c r="AE8804" s="67"/>
    </row>
    <row r="8805" spans="31:31" ht="15.75">
      <c r="AE8805" s="67"/>
    </row>
    <row r="8806" spans="31:31" ht="15.75">
      <c r="AE8806" s="67"/>
    </row>
    <row r="8807" spans="31:31" ht="15.75">
      <c r="AE8807" s="67"/>
    </row>
    <row r="8808" spans="31:31" ht="15.75">
      <c r="AE8808" s="67"/>
    </row>
    <row r="8809" spans="31:31" ht="15.75">
      <c r="AE8809" s="67"/>
    </row>
    <row r="8810" spans="31:31" ht="15.75">
      <c r="AE8810" s="67"/>
    </row>
    <row r="8811" spans="31:31" ht="15.75">
      <c r="AE8811" s="67"/>
    </row>
    <row r="8812" spans="31:31" ht="15.75">
      <c r="AE8812" s="67"/>
    </row>
    <row r="8813" spans="31:31" ht="15.75">
      <c r="AE8813" s="67"/>
    </row>
    <row r="8814" spans="31:31" ht="15.75">
      <c r="AE8814" s="67"/>
    </row>
    <row r="8815" spans="31:31" ht="15.75">
      <c r="AE8815" s="67"/>
    </row>
    <row r="8816" spans="31:31" ht="15.75">
      <c r="AE8816" s="67"/>
    </row>
    <row r="8817" spans="31:31" ht="15.75">
      <c r="AE8817" s="67"/>
    </row>
    <row r="8818" spans="31:31" ht="15.75">
      <c r="AE8818" s="67"/>
    </row>
    <row r="8819" spans="31:31" ht="15.75">
      <c r="AE8819" s="67"/>
    </row>
    <row r="8820" spans="31:31" ht="15.75">
      <c r="AE8820" s="67"/>
    </row>
    <row r="8821" spans="31:31" ht="15.75">
      <c r="AE8821" s="67"/>
    </row>
    <row r="8822" spans="31:31" ht="15.75">
      <c r="AE8822" s="67"/>
    </row>
    <row r="8823" spans="31:31" ht="15.75">
      <c r="AE8823" s="67"/>
    </row>
    <row r="8824" spans="31:31" ht="15.75">
      <c r="AE8824" s="67"/>
    </row>
    <row r="8825" spans="31:31" ht="15.75">
      <c r="AE8825" s="67"/>
    </row>
    <row r="8826" spans="31:31" ht="15.75">
      <c r="AE8826" s="67"/>
    </row>
    <row r="8827" spans="31:31" ht="15.75">
      <c r="AE8827" s="67"/>
    </row>
    <row r="8828" spans="31:31" ht="15.75">
      <c r="AE8828" s="67"/>
    </row>
    <row r="8829" spans="31:31" ht="15.75">
      <c r="AE8829" s="67"/>
    </row>
    <row r="8830" spans="31:31" ht="15.75">
      <c r="AE8830" s="67"/>
    </row>
    <row r="8831" spans="31:31" ht="15.75">
      <c r="AE8831" s="67"/>
    </row>
    <row r="8832" spans="31:31" ht="15.75">
      <c r="AE8832" s="67"/>
    </row>
    <row r="8833" spans="31:31" ht="15.75">
      <c r="AE8833" s="67"/>
    </row>
    <row r="8834" spans="31:31" ht="15.75">
      <c r="AE8834" s="67"/>
    </row>
    <row r="8835" spans="31:31" ht="15.75">
      <c r="AE8835" s="67"/>
    </row>
    <row r="8836" spans="31:31" ht="15.75">
      <c r="AE8836" s="67"/>
    </row>
    <row r="8837" spans="31:31" ht="15.75">
      <c r="AE8837" s="67"/>
    </row>
    <row r="8838" spans="31:31" ht="15.75">
      <c r="AE8838" s="67"/>
    </row>
    <row r="8839" spans="31:31" ht="15.75">
      <c r="AE8839" s="67"/>
    </row>
    <row r="8840" spans="31:31" ht="15.75">
      <c r="AE8840" s="67"/>
    </row>
    <row r="8841" spans="31:31" ht="15.75">
      <c r="AE8841" s="67"/>
    </row>
    <row r="8842" spans="31:31" ht="15.75">
      <c r="AE8842" s="67"/>
    </row>
    <row r="8843" spans="31:31" ht="15.75">
      <c r="AE8843" s="67"/>
    </row>
    <row r="8844" spans="31:31" ht="15.75">
      <c r="AE8844" s="67"/>
    </row>
    <row r="8845" spans="31:31" ht="15.75">
      <c r="AE8845" s="67"/>
    </row>
    <row r="8846" spans="31:31" ht="15.75">
      <c r="AE8846" s="67"/>
    </row>
    <row r="8847" spans="31:31" ht="15.75">
      <c r="AE8847" s="67"/>
    </row>
    <row r="8848" spans="31:31" ht="15.75">
      <c r="AE8848" s="67"/>
    </row>
    <row r="8849" spans="31:31" ht="15.75">
      <c r="AE8849" s="67"/>
    </row>
    <row r="8850" spans="31:31" ht="15.75">
      <c r="AE8850" s="67"/>
    </row>
    <row r="8851" spans="31:31" ht="15.75">
      <c r="AE8851" s="67"/>
    </row>
    <row r="8852" spans="31:31" ht="15.75">
      <c r="AE8852" s="67"/>
    </row>
    <row r="8853" spans="31:31" ht="15.75">
      <c r="AE8853" s="67"/>
    </row>
    <row r="8854" spans="31:31" ht="15.75">
      <c r="AE8854" s="67"/>
    </row>
    <row r="8855" spans="31:31" ht="15.75">
      <c r="AE8855" s="67"/>
    </row>
    <row r="8856" spans="31:31" ht="15.75">
      <c r="AE8856" s="67"/>
    </row>
    <row r="8857" spans="31:31" ht="15.75">
      <c r="AE8857" s="67"/>
    </row>
    <row r="8858" spans="31:31" ht="15.75">
      <c r="AE8858" s="67"/>
    </row>
    <row r="8859" spans="31:31" ht="15.75">
      <c r="AE8859" s="67"/>
    </row>
    <row r="8860" spans="31:31" ht="15.75">
      <c r="AE8860" s="67"/>
    </row>
    <row r="8861" spans="31:31" ht="15.75">
      <c r="AE8861" s="67"/>
    </row>
    <row r="8862" spans="31:31" ht="15.75">
      <c r="AE8862" s="67"/>
    </row>
    <row r="8863" spans="31:31" ht="15.75">
      <c r="AE8863" s="67"/>
    </row>
    <row r="8864" spans="31:31" ht="15.75">
      <c r="AE8864" s="67"/>
    </row>
    <row r="8865" spans="31:31" ht="15.75">
      <c r="AE8865" s="67"/>
    </row>
    <row r="8866" spans="31:31" ht="15.75">
      <c r="AE8866" s="67"/>
    </row>
    <row r="8867" spans="31:31" ht="15.75">
      <c r="AE8867" s="67"/>
    </row>
    <row r="8868" spans="31:31" ht="15.75">
      <c r="AE8868" s="67"/>
    </row>
    <row r="8869" spans="31:31" ht="15.75">
      <c r="AE8869" s="67"/>
    </row>
    <row r="8870" spans="31:31" ht="15.75">
      <c r="AE8870" s="67"/>
    </row>
    <row r="8871" spans="31:31" ht="15.75">
      <c r="AE8871" s="67"/>
    </row>
    <row r="8872" spans="31:31" ht="15.75">
      <c r="AE8872" s="67"/>
    </row>
    <row r="8873" spans="31:31" ht="15.75">
      <c r="AE8873" s="67"/>
    </row>
    <row r="8874" spans="31:31" ht="15.75">
      <c r="AE8874" s="67"/>
    </row>
    <row r="8875" spans="31:31" ht="15.75">
      <c r="AE8875" s="67"/>
    </row>
    <row r="8876" spans="31:31" ht="15.75">
      <c r="AE8876" s="67"/>
    </row>
    <row r="8877" spans="31:31" ht="15.75">
      <c r="AE8877" s="67"/>
    </row>
    <row r="8878" spans="31:31" ht="15.75">
      <c r="AE8878" s="67"/>
    </row>
    <row r="8879" spans="31:31" ht="15.75">
      <c r="AE8879" s="67"/>
    </row>
    <row r="8880" spans="31:31" ht="15.75">
      <c r="AE8880" s="67"/>
    </row>
    <row r="8881" spans="31:31" ht="15.75">
      <c r="AE8881" s="67"/>
    </row>
    <row r="8882" spans="31:31" ht="15.75">
      <c r="AE8882" s="67"/>
    </row>
    <row r="8883" spans="31:31" ht="15.75">
      <c r="AE8883" s="67"/>
    </row>
    <row r="8884" spans="31:31" ht="15.75">
      <c r="AE8884" s="67"/>
    </row>
    <row r="8885" spans="31:31" ht="15.75">
      <c r="AE8885" s="67"/>
    </row>
    <row r="8886" spans="31:31" ht="15.75">
      <c r="AE8886" s="67"/>
    </row>
    <row r="8887" spans="31:31" ht="15.75">
      <c r="AE8887" s="67"/>
    </row>
    <row r="8888" spans="31:31" ht="15.75">
      <c r="AE8888" s="67"/>
    </row>
    <row r="8889" spans="31:31" ht="15.75">
      <c r="AE8889" s="67"/>
    </row>
    <row r="8890" spans="31:31" ht="15.75">
      <c r="AE8890" s="67"/>
    </row>
    <row r="8891" spans="31:31" ht="15.75">
      <c r="AE8891" s="67"/>
    </row>
    <row r="8892" spans="31:31" ht="15.75">
      <c r="AE8892" s="67"/>
    </row>
    <row r="8893" spans="31:31" ht="15.75">
      <c r="AE8893" s="67"/>
    </row>
    <row r="8894" spans="31:31" ht="15.75">
      <c r="AE8894" s="67"/>
    </row>
    <row r="8895" spans="31:31" ht="15.75">
      <c r="AE8895" s="67"/>
    </row>
    <row r="8896" spans="31:31" ht="15.75">
      <c r="AE8896" s="67"/>
    </row>
    <row r="8897" spans="31:31" ht="15.75">
      <c r="AE8897" s="67"/>
    </row>
    <row r="8898" spans="31:31" ht="15.75">
      <c r="AE8898" s="67"/>
    </row>
    <row r="8899" spans="31:31" ht="15.75">
      <c r="AE8899" s="67"/>
    </row>
    <row r="8900" spans="31:31" ht="15.75">
      <c r="AE8900" s="67"/>
    </row>
    <row r="8901" spans="31:31" ht="15.75">
      <c r="AE8901" s="67"/>
    </row>
    <row r="8902" spans="31:31" ht="15.75">
      <c r="AE8902" s="67"/>
    </row>
    <row r="8903" spans="31:31" ht="15.75">
      <c r="AE8903" s="67"/>
    </row>
    <row r="8904" spans="31:31" ht="15.75">
      <c r="AE8904" s="67"/>
    </row>
    <row r="8905" spans="31:31" ht="15.75">
      <c r="AE8905" s="67"/>
    </row>
    <row r="8906" spans="31:31" ht="15.75">
      <c r="AE8906" s="67"/>
    </row>
    <row r="8907" spans="31:31" ht="15.75">
      <c r="AE8907" s="67"/>
    </row>
    <row r="8908" spans="31:31" ht="15.75">
      <c r="AE8908" s="67"/>
    </row>
    <row r="8909" spans="31:31" ht="15.75">
      <c r="AE8909" s="67"/>
    </row>
    <row r="8910" spans="31:31" ht="15.75">
      <c r="AE8910" s="67"/>
    </row>
    <row r="8911" spans="31:31" ht="15.75">
      <c r="AE8911" s="67"/>
    </row>
    <row r="8912" spans="31:31" ht="15.75">
      <c r="AE8912" s="67"/>
    </row>
    <row r="8913" spans="31:31" ht="15.75">
      <c r="AE8913" s="67"/>
    </row>
    <row r="8914" spans="31:31" ht="15.75">
      <c r="AE8914" s="67"/>
    </row>
    <row r="8915" spans="31:31" ht="15.75">
      <c r="AE8915" s="67"/>
    </row>
    <row r="8916" spans="31:31" ht="15.75">
      <c r="AE8916" s="67"/>
    </row>
    <row r="8917" spans="31:31" ht="15.75">
      <c r="AE8917" s="67"/>
    </row>
    <row r="8918" spans="31:31" ht="15.75">
      <c r="AE8918" s="67"/>
    </row>
    <row r="8919" spans="31:31" ht="15.75">
      <c r="AE8919" s="67"/>
    </row>
    <row r="8920" spans="31:31" ht="15.75">
      <c r="AE8920" s="67"/>
    </row>
    <row r="8921" spans="31:31" ht="15.75">
      <c r="AE8921" s="67"/>
    </row>
    <row r="8922" spans="31:31" ht="15.75">
      <c r="AE8922" s="67"/>
    </row>
    <row r="8923" spans="31:31" ht="15.75">
      <c r="AE8923" s="67"/>
    </row>
    <row r="8924" spans="31:31" ht="15.75">
      <c r="AE8924" s="67"/>
    </row>
    <row r="8925" spans="31:31" ht="15.75">
      <c r="AE8925" s="67"/>
    </row>
    <row r="8926" spans="31:31" ht="15.75">
      <c r="AE8926" s="67"/>
    </row>
    <row r="8927" spans="31:31" ht="15.75">
      <c r="AE8927" s="67"/>
    </row>
    <row r="8928" spans="31:31" ht="15.75">
      <c r="AE8928" s="67"/>
    </row>
    <row r="8929" spans="31:31" ht="15.75">
      <c r="AE8929" s="67"/>
    </row>
    <row r="8930" spans="31:31" ht="15.75">
      <c r="AE8930" s="67"/>
    </row>
    <row r="8931" spans="31:31" ht="15.75">
      <c r="AE8931" s="67"/>
    </row>
    <row r="8932" spans="31:31" ht="15.75">
      <c r="AE8932" s="67"/>
    </row>
    <row r="8933" spans="31:31" ht="15.75">
      <c r="AE8933" s="67"/>
    </row>
    <row r="8934" spans="31:31" ht="15.75">
      <c r="AE8934" s="67"/>
    </row>
    <row r="8935" spans="31:31" ht="15.75">
      <c r="AE8935" s="67"/>
    </row>
    <row r="8936" spans="31:31" ht="15.75">
      <c r="AE8936" s="67"/>
    </row>
    <row r="8937" spans="31:31" ht="15.75">
      <c r="AE8937" s="67"/>
    </row>
    <row r="8938" spans="31:31" ht="15.75">
      <c r="AE8938" s="67"/>
    </row>
    <row r="8939" spans="31:31" ht="15.75">
      <c r="AE8939" s="67"/>
    </row>
    <row r="8940" spans="31:31" ht="15.75">
      <c r="AE8940" s="67"/>
    </row>
    <row r="8941" spans="31:31" ht="15.75">
      <c r="AE8941" s="67"/>
    </row>
    <row r="8942" spans="31:31" ht="15.75">
      <c r="AE8942" s="67"/>
    </row>
    <row r="8943" spans="31:31" ht="15.75">
      <c r="AE8943" s="67"/>
    </row>
    <row r="8944" spans="31:31" ht="15.75">
      <c r="AE8944" s="67"/>
    </row>
    <row r="8945" spans="31:31" ht="15.75">
      <c r="AE8945" s="67"/>
    </row>
    <row r="8946" spans="31:31" ht="15.75">
      <c r="AE8946" s="67"/>
    </row>
    <row r="8947" spans="31:31" ht="15.75">
      <c r="AE8947" s="67"/>
    </row>
    <row r="8948" spans="31:31" ht="15.75">
      <c r="AE8948" s="67"/>
    </row>
    <row r="8949" spans="31:31" ht="15.75">
      <c r="AE8949" s="67"/>
    </row>
    <row r="8950" spans="31:31" ht="15.75">
      <c r="AE8950" s="67"/>
    </row>
    <row r="8951" spans="31:31" ht="15.75">
      <c r="AE8951" s="67"/>
    </row>
    <row r="8952" spans="31:31" ht="15.75">
      <c r="AE8952" s="67"/>
    </row>
    <row r="8953" spans="31:31" ht="15.75">
      <c r="AE8953" s="67"/>
    </row>
    <row r="8954" spans="31:31" ht="15.75">
      <c r="AE8954" s="67"/>
    </row>
    <row r="8955" spans="31:31" ht="15.75">
      <c r="AE8955" s="67"/>
    </row>
    <row r="8956" spans="31:31" ht="15.75">
      <c r="AE8956" s="67"/>
    </row>
    <row r="8957" spans="31:31" ht="15.75">
      <c r="AE8957" s="67"/>
    </row>
    <row r="8958" spans="31:31" ht="15.75">
      <c r="AE8958" s="67"/>
    </row>
    <row r="8959" spans="31:31" ht="15.75">
      <c r="AE8959" s="67"/>
    </row>
    <row r="8960" spans="31:31" ht="15.75">
      <c r="AE8960" s="67"/>
    </row>
    <row r="8961" spans="31:31" ht="15.75">
      <c r="AE8961" s="67"/>
    </row>
    <row r="8962" spans="31:31" ht="15.75">
      <c r="AE8962" s="67"/>
    </row>
    <row r="8963" spans="31:31" ht="15.75">
      <c r="AE8963" s="67"/>
    </row>
    <row r="8964" spans="31:31" ht="15.75">
      <c r="AE8964" s="67"/>
    </row>
    <row r="8965" spans="31:31" ht="15.75">
      <c r="AE8965" s="67"/>
    </row>
    <row r="8966" spans="31:31" ht="15.75">
      <c r="AE8966" s="67"/>
    </row>
    <row r="8967" spans="31:31" ht="15.75">
      <c r="AE8967" s="67"/>
    </row>
    <row r="8968" spans="31:31" ht="15.75">
      <c r="AE8968" s="67"/>
    </row>
    <row r="8969" spans="31:31" ht="15.75">
      <c r="AE8969" s="67"/>
    </row>
    <row r="8970" spans="31:31" ht="15.75">
      <c r="AE8970" s="67"/>
    </row>
    <row r="8971" spans="31:31" ht="15.75">
      <c r="AE8971" s="67"/>
    </row>
    <row r="8972" spans="31:31" ht="15.75">
      <c r="AE8972" s="67"/>
    </row>
    <row r="8973" spans="31:31" ht="15.75">
      <c r="AE8973" s="67"/>
    </row>
    <row r="8974" spans="31:31" ht="15.75">
      <c r="AE8974" s="67"/>
    </row>
    <row r="8975" spans="31:31" ht="15.75">
      <c r="AE8975" s="67"/>
    </row>
    <row r="8976" spans="31:31" ht="15.75">
      <c r="AE8976" s="67"/>
    </row>
    <row r="8977" spans="31:31" ht="15.75">
      <c r="AE8977" s="67"/>
    </row>
    <row r="8978" spans="31:31" ht="15.75">
      <c r="AE8978" s="67"/>
    </row>
    <row r="8979" spans="31:31" ht="15.75">
      <c r="AE8979" s="67"/>
    </row>
    <row r="8980" spans="31:31" ht="15.75">
      <c r="AE8980" s="67"/>
    </row>
    <row r="8981" spans="31:31" ht="15.75">
      <c r="AE8981" s="67"/>
    </row>
    <row r="8982" spans="31:31" ht="15.75">
      <c r="AE8982" s="67"/>
    </row>
    <row r="8983" spans="31:31" ht="15.75">
      <c r="AE8983" s="67"/>
    </row>
    <row r="8984" spans="31:31" ht="15.75">
      <c r="AE8984" s="67"/>
    </row>
    <row r="8985" spans="31:31" ht="15.75">
      <c r="AE8985" s="67"/>
    </row>
    <row r="8986" spans="31:31" ht="15.75">
      <c r="AE8986" s="67"/>
    </row>
    <row r="8987" spans="31:31" ht="15.75">
      <c r="AE8987" s="67"/>
    </row>
    <row r="8988" spans="31:31" ht="15.75">
      <c r="AE8988" s="67"/>
    </row>
    <row r="8989" spans="31:31" ht="15.75">
      <c r="AE8989" s="67"/>
    </row>
    <row r="8990" spans="31:31" ht="15.75">
      <c r="AE8990" s="67"/>
    </row>
    <row r="8991" spans="31:31" ht="15.75">
      <c r="AE8991" s="67"/>
    </row>
    <row r="8992" spans="31:31" ht="15.75">
      <c r="AE8992" s="67"/>
    </row>
    <row r="8993" spans="31:31" ht="15.75">
      <c r="AE8993" s="67"/>
    </row>
    <row r="8994" spans="31:31" ht="15.75">
      <c r="AE8994" s="67"/>
    </row>
    <row r="8995" spans="31:31" ht="15.75">
      <c r="AE8995" s="67"/>
    </row>
    <row r="8996" spans="31:31" ht="15.75">
      <c r="AE8996" s="67"/>
    </row>
    <row r="8997" spans="31:31" ht="15.75">
      <c r="AE8997" s="67"/>
    </row>
    <row r="8998" spans="31:31" ht="15.75">
      <c r="AE8998" s="67"/>
    </row>
    <row r="8999" spans="31:31" ht="15.75">
      <c r="AE8999" s="67"/>
    </row>
    <row r="9000" spans="31:31" ht="15.75">
      <c r="AE9000" s="67"/>
    </row>
    <row r="9001" spans="31:31" ht="15.75">
      <c r="AE9001" s="67"/>
    </row>
    <row r="9002" spans="31:31" ht="15.75">
      <c r="AE9002" s="67"/>
    </row>
    <row r="9003" spans="31:31" ht="15.75">
      <c r="AE9003" s="67"/>
    </row>
    <row r="9004" spans="31:31" ht="15.75">
      <c r="AE9004" s="67"/>
    </row>
    <row r="9005" spans="31:31" ht="15.75">
      <c r="AE9005" s="67"/>
    </row>
    <row r="9006" spans="31:31" ht="15.75">
      <c r="AE9006" s="67"/>
    </row>
    <row r="9007" spans="31:31" ht="15.75">
      <c r="AE9007" s="67"/>
    </row>
    <row r="9008" spans="31:31" ht="15.75">
      <c r="AE9008" s="67"/>
    </row>
    <row r="9009" spans="31:31" ht="15.75">
      <c r="AE9009" s="67"/>
    </row>
    <row r="9010" spans="31:31" ht="15.75">
      <c r="AE9010" s="67"/>
    </row>
    <row r="9011" spans="31:31" ht="15.75">
      <c r="AE9011" s="67"/>
    </row>
    <row r="9012" spans="31:31" ht="15.75">
      <c r="AE9012" s="67"/>
    </row>
    <row r="9013" spans="31:31" ht="15.75">
      <c r="AE9013" s="67"/>
    </row>
    <row r="9014" spans="31:31" ht="15.75">
      <c r="AE9014" s="67"/>
    </row>
    <row r="9015" spans="31:31" ht="15.75">
      <c r="AE9015" s="67"/>
    </row>
    <row r="9016" spans="31:31" ht="15.75">
      <c r="AE9016" s="67"/>
    </row>
    <row r="9017" spans="31:31" ht="15.75">
      <c r="AE9017" s="67"/>
    </row>
    <row r="9018" spans="31:31" ht="15.75">
      <c r="AE9018" s="67"/>
    </row>
    <row r="9019" spans="31:31" ht="15.75">
      <c r="AE9019" s="67"/>
    </row>
    <row r="9020" spans="31:31" ht="15.75">
      <c r="AE9020" s="67"/>
    </row>
    <row r="9021" spans="31:31" ht="15.75">
      <c r="AE9021" s="67"/>
    </row>
    <row r="9022" spans="31:31" ht="15.75">
      <c r="AE9022" s="67"/>
    </row>
    <row r="9023" spans="31:31" ht="15.75">
      <c r="AE9023" s="67"/>
    </row>
    <row r="9024" spans="31:31" ht="15.75">
      <c r="AE9024" s="67"/>
    </row>
    <row r="9025" spans="31:31" ht="15.75">
      <c r="AE9025" s="67"/>
    </row>
    <row r="9026" spans="31:31" ht="15.75">
      <c r="AE9026" s="67"/>
    </row>
    <row r="9027" spans="31:31" ht="15.75">
      <c r="AE9027" s="67"/>
    </row>
    <row r="9028" spans="31:31" ht="15.75">
      <c r="AE9028" s="67"/>
    </row>
    <row r="9029" spans="31:31" ht="15.75">
      <c r="AE9029" s="67"/>
    </row>
    <row r="9030" spans="31:31" ht="15.75">
      <c r="AE9030" s="67"/>
    </row>
    <row r="9031" spans="31:31" ht="15.75">
      <c r="AE9031" s="67"/>
    </row>
    <row r="9032" spans="31:31" ht="15.75">
      <c r="AE9032" s="67"/>
    </row>
    <row r="9033" spans="31:31" ht="15.75">
      <c r="AE9033" s="67"/>
    </row>
    <row r="9034" spans="31:31" ht="15.75">
      <c r="AE9034" s="67"/>
    </row>
    <row r="9035" spans="31:31" ht="15.75">
      <c r="AE9035" s="67"/>
    </row>
    <row r="9036" spans="31:31" ht="15.75">
      <c r="AE9036" s="67"/>
    </row>
    <row r="9037" spans="31:31" ht="15.75">
      <c r="AE9037" s="67"/>
    </row>
    <row r="9038" spans="31:31" ht="15.75">
      <c r="AE9038" s="67"/>
    </row>
    <row r="9039" spans="31:31" ht="15.75">
      <c r="AE9039" s="67"/>
    </row>
    <row r="9040" spans="31:31" ht="15.75">
      <c r="AE9040" s="67"/>
    </row>
    <row r="9041" spans="31:31" ht="15.75">
      <c r="AE9041" s="67"/>
    </row>
    <row r="9042" spans="31:31" ht="15.75">
      <c r="AE9042" s="67"/>
    </row>
    <row r="9043" spans="31:31" ht="15.75">
      <c r="AE9043" s="67"/>
    </row>
    <row r="9044" spans="31:31" ht="15.75">
      <c r="AE9044" s="67"/>
    </row>
    <row r="9045" spans="31:31" ht="15.75">
      <c r="AE9045" s="67"/>
    </row>
    <row r="9046" spans="31:31" ht="15.75">
      <c r="AE9046" s="67"/>
    </row>
    <row r="9047" spans="31:31" ht="15.75">
      <c r="AE9047" s="67"/>
    </row>
    <row r="9048" spans="31:31" ht="15.75">
      <c r="AE9048" s="67"/>
    </row>
    <row r="9049" spans="31:31" ht="15.75">
      <c r="AE9049" s="67"/>
    </row>
    <row r="9050" spans="31:31" ht="15.75">
      <c r="AE9050" s="67"/>
    </row>
    <row r="9051" spans="31:31" ht="15.75">
      <c r="AE9051" s="67"/>
    </row>
    <row r="9052" spans="31:31" ht="15.75">
      <c r="AE9052" s="67"/>
    </row>
    <row r="9053" spans="31:31" ht="15.75">
      <c r="AE9053" s="67"/>
    </row>
    <row r="9054" spans="31:31" ht="15.75">
      <c r="AE9054" s="67"/>
    </row>
    <row r="9055" spans="31:31" ht="15.75">
      <c r="AE9055" s="67"/>
    </row>
    <row r="9056" spans="31:31" ht="15.75">
      <c r="AE9056" s="67"/>
    </row>
    <row r="9057" spans="31:31" ht="15.75">
      <c r="AE9057" s="67"/>
    </row>
    <row r="9058" spans="31:31" ht="15.75">
      <c r="AE9058" s="67"/>
    </row>
    <row r="9059" spans="31:31" ht="15.75">
      <c r="AE9059" s="67"/>
    </row>
    <row r="9060" spans="31:31" ht="15.75">
      <c r="AE9060" s="67"/>
    </row>
    <row r="9061" spans="31:31" ht="15.75">
      <c r="AE9061" s="67"/>
    </row>
    <row r="9062" spans="31:31" ht="15.75">
      <c r="AE9062" s="67"/>
    </row>
    <row r="9063" spans="31:31" ht="15.75">
      <c r="AE9063" s="67"/>
    </row>
    <row r="9064" spans="31:31" ht="15.75">
      <c r="AE9064" s="67"/>
    </row>
    <row r="9065" spans="31:31" ht="15.75">
      <c r="AE9065" s="67"/>
    </row>
    <row r="9066" spans="31:31" ht="15.75">
      <c r="AE9066" s="67"/>
    </row>
    <row r="9067" spans="31:31" ht="15.75">
      <c r="AE9067" s="67"/>
    </row>
    <row r="9068" spans="31:31" ht="15.75">
      <c r="AE9068" s="67"/>
    </row>
    <row r="9069" spans="31:31" ht="15.75">
      <c r="AE9069" s="67"/>
    </row>
    <row r="9070" spans="31:31" ht="15.75">
      <c r="AE9070" s="67"/>
    </row>
    <row r="9071" spans="31:31" ht="15.75">
      <c r="AE9071" s="67"/>
    </row>
    <row r="9072" spans="31:31" ht="15.75">
      <c r="AE9072" s="67"/>
    </row>
    <row r="9073" spans="31:31" ht="15.75">
      <c r="AE9073" s="67"/>
    </row>
    <row r="9074" spans="31:31" ht="15.75">
      <c r="AE9074" s="67"/>
    </row>
    <row r="9075" spans="31:31" ht="15.75">
      <c r="AE9075" s="67"/>
    </row>
    <row r="9076" spans="31:31" ht="15.75">
      <c r="AE9076" s="67"/>
    </row>
    <row r="9077" spans="31:31" ht="15.75">
      <c r="AE9077" s="67"/>
    </row>
    <row r="9078" spans="31:31" ht="15.75">
      <c r="AE9078" s="67"/>
    </row>
    <row r="9079" spans="31:31" ht="15.75">
      <c r="AE9079" s="67"/>
    </row>
    <row r="9080" spans="31:31" ht="15.75">
      <c r="AE9080" s="67"/>
    </row>
    <row r="9081" spans="31:31" ht="15.75">
      <c r="AE9081" s="67"/>
    </row>
    <row r="9082" spans="31:31" ht="15.75">
      <c r="AE9082" s="67"/>
    </row>
    <row r="9083" spans="31:31" ht="15.75">
      <c r="AE9083" s="67"/>
    </row>
    <row r="9084" spans="31:31" ht="15.75">
      <c r="AE9084" s="67"/>
    </row>
    <row r="9085" spans="31:31" ht="15.75">
      <c r="AE9085" s="67"/>
    </row>
    <row r="9086" spans="31:31" ht="15.75">
      <c r="AE9086" s="67"/>
    </row>
    <row r="9087" spans="31:31" ht="15.75">
      <c r="AE9087" s="67"/>
    </row>
    <row r="9088" spans="31:31" ht="15.75">
      <c r="AE9088" s="67"/>
    </row>
    <row r="9089" spans="31:31" ht="15.75">
      <c r="AE9089" s="67"/>
    </row>
    <row r="9090" spans="31:31" ht="15.75">
      <c r="AE9090" s="67"/>
    </row>
    <row r="9091" spans="31:31" ht="15.75">
      <c r="AE9091" s="67"/>
    </row>
    <row r="9092" spans="31:31" ht="15.75">
      <c r="AE9092" s="67"/>
    </row>
    <row r="9093" spans="31:31" ht="15.75">
      <c r="AE9093" s="67"/>
    </row>
    <row r="9094" spans="31:31" ht="15.75">
      <c r="AE9094" s="67"/>
    </row>
    <row r="9095" spans="31:31" ht="15.75">
      <c r="AE9095" s="67"/>
    </row>
    <row r="9096" spans="31:31" ht="15.75">
      <c r="AE9096" s="67"/>
    </row>
    <row r="9097" spans="31:31" ht="15.75">
      <c r="AE9097" s="67"/>
    </row>
    <row r="9098" spans="31:31" ht="15.75">
      <c r="AE9098" s="67"/>
    </row>
    <row r="9099" spans="31:31" ht="15.75">
      <c r="AE9099" s="67"/>
    </row>
    <row r="9100" spans="31:31" ht="15.75">
      <c r="AE9100" s="67"/>
    </row>
    <row r="9101" spans="31:31" ht="15.75">
      <c r="AE9101" s="67"/>
    </row>
    <row r="9102" spans="31:31" ht="15.75">
      <c r="AE9102" s="67"/>
    </row>
    <row r="9103" spans="31:31" ht="15.75">
      <c r="AE9103" s="67"/>
    </row>
    <row r="9104" spans="31:31" ht="15.75">
      <c r="AE9104" s="67"/>
    </row>
    <row r="9105" spans="31:31" ht="15.75">
      <c r="AE9105" s="67"/>
    </row>
    <row r="9106" spans="31:31" ht="15.75">
      <c r="AE9106" s="67"/>
    </row>
    <row r="9107" spans="31:31" ht="15.75">
      <c r="AE9107" s="67"/>
    </row>
    <row r="9108" spans="31:31" ht="15.75">
      <c r="AE9108" s="67"/>
    </row>
    <row r="9109" spans="31:31" ht="15.75">
      <c r="AE9109" s="67"/>
    </row>
    <row r="9110" spans="31:31" ht="15.75">
      <c r="AE9110" s="67"/>
    </row>
    <row r="9111" spans="31:31" ht="15.75">
      <c r="AE9111" s="67"/>
    </row>
    <row r="9112" spans="31:31" ht="15.75">
      <c r="AE9112" s="67"/>
    </row>
    <row r="9113" spans="31:31" ht="15.75">
      <c r="AE9113" s="67"/>
    </row>
    <row r="9114" spans="31:31" ht="15.75">
      <c r="AE9114" s="67"/>
    </row>
    <row r="9115" spans="31:31" ht="15.75">
      <c r="AE9115" s="67"/>
    </row>
    <row r="9116" spans="31:31" ht="15.75">
      <c r="AE9116" s="67"/>
    </row>
    <row r="9117" spans="31:31" ht="15.75">
      <c r="AE9117" s="67"/>
    </row>
    <row r="9118" spans="31:31" ht="15.75">
      <c r="AE9118" s="67"/>
    </row>
    <row r="9119" spans="31:31" ht="15.75">
      <c r="AE9119" s="67"/>
    </row>
    <row r="9120" spans="31:31" ht="15.75">
      <c r="AE9120" s="67"/>
    </row>
    <row r="9121" spans="31:31" ht="15.75">
      <c r="AE9121" s="67"/>
    </row>
    <row r="9122" spans="31:31" ht="15.75">
      <c r="AE9122" s="67"/>
    </row>
    <row r="9123" spans="31:31" ht="15.75">
      <c r="AE9123" s="67"/>
    </row>
    <row r="9124" spans="31:31" ht="15.75">
      <c r="AE9124" s="67"/>
    </row>
    <row r="9125" spans="31:31" ht="15.75">
      <c r="AE9125" s="67"/>
    </row>
    <row r="9126" spans="31:31" ht="15.75">
      <c r="AE9126" s="67"/>
    </row>
    <row r="9127" spans="31:31" ht="15.75">
      <c r="AE9127" s="67"/>
    </row>
    <row r="9128" spans="31:31" ht="15.75">
      <c r="AE9128" s="67"/>
    </row>
    <row r="9129" spans="31:31" ht="15.75">
      <c r="AE9129" s="67"/>
    </row>
    <row r="9130" spans="31:31" ht="15.75">
      <c r="AE9130" s="67"/>
    </row>
    <row r="9131" spans="31:31" ht="15.75">
      <c r="AE9131" s="67"/>
    </row>
    <row r="9132" spans="31:31" ht="15.75">
      <c r="AE9132" s="67"/>
    </row>
    <row r="9133" spans="31:31" ht="15.75">
      <c r="AE9133" s="67"/>
    </row>
    <row r="9134" spans="31:31" ht="15.75">
      <c r="AE9134" s="67"/>
    </row>
    <row r="9135" spans="31:31" ht="15.75">
      <c r="AE9135" s="67"/>
    </row>
    <row r="9136" spans="31:31" ht="15.75">
      <c r="AE9136" s="67"/>
    </row>
    <row r="9137" spans="31:31" ht="15.75">
      <c r="AE9137" s="67"/>
    </row>
    <row r="9138" spans="31:31" ht="15.75">
      <c r="AE9138" s="67"/>
    </row>
    <row r="9139" spans="31:31" ht="15.75">
      <c r="AE9139" s="67"/>
    </row>
    <row r="9140" spans="31:31" ht="15.75">
      <c r="AE9140" s="67"/>
    </row>
    <row r="9141" spans="31:31" ht="15.75">
      <c r="AE9141" s="67"/>
    </row>
    <row r="9142" spans="31:31" ht="15.75">
      <c r="AE9142" s="67"/>
    </row>
    <row r="9143" spans="31:31" ht="15.75">
      <c r="AE9143" s="67"/>
    </row>
    <row r="9144" spans="31:31" ht="15.75">
      <c r="AE9144" s="67"/>
    </row>
    <row r="9145" spans="31:31" ht="15.75">
      <c r="AE9145" s="67"/>
    </row>
    <row r="9146" spans="31:31" ht="15.75">
      <c r="AE9146" s="67"/>
    </row>
    <row r="9147" spans="31:31" ht="15.75">
      <c r="AE9147" s="67"/>
    </row>
    <row r="9148" spans="31:31" ht="15.75">
      <c r="AE9148" s="67"/>
    </row>
    <row r="9149" spans="31:31" ht="15.75">
      <c r="AE9149" s="67"/>
    </row>
    <row r="9150" spans="31:31" ht="15.75">
      <c r="AE9150" s="67"/>
    </row>
    <row r="9151" spans="31:31" ht="15.75">
      <c r="AE9151" s="67"/>
    </row>
    <row r="9152" spans="31:31" ht="15.75">
      <c r="AE9152" s="67"/>
    </row>
    <row r="9153" spans="31:31" ht="15.75">
      <c r="AE9153" s="67"/>
    </row>
    <row r="9154" spans="31:31" ht="15.75">
      <c r="AE9154" s="67"/>
    </row>
    <row r="9155" spans="31:31" ht="15.75">
      <c r="AE9155" s="67"/>
    </row>
    <row r="9156" spans="31:31" ht="15.75">
      <c r="AE9156" s="67"/>
    </row>
    <row r="9157" spans="31:31" ht="15.75">
      <c r="AE9157" s="67"/>
    </row>
    <row r="9158" spans="31:31" ht="15.75">
      <c r="AE9158" s="67"/>
    </row>
    <row r="9159" spans="31:31" ht="15.75">
      <c r="AE9159" s="67"/>
    </row>
    <row r="9160" spans="31:31" ht="15.75">
      <c r="AE9160" s="67"/>
    </row>
    <row r="9161" spans="31:31" ht="15.75">
      <c r="AE9161" s="67"/>
    </row>
    <row r="9162" spans="31:31" ht="15.75">
      <c r="AE9162" s="67"/>
    </row>
    <row r="9163" spans="31:31" ht="15.75">
      <c r="AE9163" s="67"/>
    </row>
    <row r="9164" spans="31:31" ht="15.75">
      <c r="AE9164" s="67"/>
    </row>
    <row r="9165" spans="31:31" ht="15.75">
      <c r="AE9165" s="67"/>
    </row>
    <row r="9166" spans="31:31" ht="15.75">
      <c r="AE9166" s="67"/>
    </row>
    <row r="9167" spans="31:31" ht="15.75">
      <c r="AE9167" s="67"/>
    </row>
    <row r="9168" spans="31:31" ht="15.75">
      <c r="AE9168" s="67"/>
    </row>
    <row r="9169" spans="31:31" ht="15.75">
      <c r="AE9169" s="67"/>
    </row>
    <row r="9170" spans="31:31" ht="15.75">
      <c r="AE9170" s="67"/>
    </row>
    <row r="9171" spans="31:31" ht="15.75">
      <c r="AE9171" s="67"/>
    </row>
    <row r="9172" spans="31:31" ht="15.75">
      <c r="AE9172" s="67"/>
    </row>
    <row r="9173" spans="31:31" ht="15.75">
      <c r="AE9173" s="67"/>
    </row>
    <row r="9174" spans="31:31" ht="15.75">
      <c r="AE9174" s="67"/>
    </row>
    <row r="9175" spans="31:31" ht="15.75">
      <c r="AE9175" s="67"/>
    </row>
    <row r="9176" spans="31:31" ht="15.75">
      <c r="AE9176" s="67"/>
    </row>
    <row r="9177" spans="31:31" ht="15.75">
      <c r="AE9177" s="67"/>
    </row>
    <row r="9178" spans="31:31" ht="15.75">
      <c r="AE9178" s="67"/>
    </row>
    <row r="9179" spans="31:31" ht="15.75">
      <c r="AE9179" s="67"/>
    </row>
    <row r="9180" spans="31:31" ht="15.75">
      <c r="AE9180" s="67"/>
    </row>
    <row r="9181" spans="31:31" ht="15.75">
      <c r="AE9181" s="67"/>
    </row>
    <row r="9182" spans="31:31" ht="15.75">
      <c r="AE9182" s="67"/>
    </row>
    <row r="9183" spans="31:31" ht="15.75">
      <c r="AE9183" s="67"/>
    </row>
    <row r="9184" spans="31:31" ht="15.75">
      <c r="AE9184" s="67"/>
    </row>
    <row r="9185" spans="31:31" ht="15.75">
      <c r="AE9185" s="67"/>
    </row>
    <row r="9186" spans="31:31" ht="15.75">
      <c r="AE9186" s="67"/>
    </row>
    <row r="9187" spans="31:31" ht="15.75">
      <c r="AE9187" s="67"/>
    </row>
    <row r="9188" spans="31:31" ht="15.75">
      <c r="AE9188" s="67"/>
    </row>
    <row r="9189" spans="31:31" ht="15.75">
      <c r="AE9189" s="67"/>
    </row>
    <row r="9190" spans="31:31" ht="15.75">
      <c r="AE9190" s="67"/>
    </row>
    <row r="9191" spans="31:31" ht="15.75">
      <c r="AE9191" s="67"/>
    </row>
    <row r="9192" spans="31:31" ht="15.75">
      <c r="AE9192" s="67"/>
    </row>
    <row r="9193" spans="31:31" ht="15.75">
      <c r="AE9193" s="67"/>
    </row>
    <row r="9194" spans="31:31" ht="15.75">
      <c r="AE9194" s="67"/>
    </row>
    <row r="9195" spans="31:31" ht="15.75">
      <c r="AE9195" s="67"/>
    </row>
    <row r="9196" spans="31:31" ht="15.75">
      <c r="AE9196" s="67"/>
    </row>
    <row r="9197" spans="31:31" ht="15.75">
      <c r="AE9197" s="67"/>
    </row>
    <row r="9198" spans="31:31" ht="15.75">
      <c r="AE9198" s="67"/>
    </row>
    <row r="9199" spans="31:31" ht="15.75">
      <c r="AE9199" s="67"/>
    </row>
    <row r="9200" spans="31:31" ht="15.75">
      <c r="AE9200" s="67"/>
    </row>
    <row r="9201" spans="31:31" ht="15.75">
      <c r="AE9201" s="67"/>
    </row>
    <row r="9202" spans="31:31" ht="15.75">
      <c r="AE9202" s="67"/>
    </row>
    <row r="9203" spans="31:31" ht="15.75">
      <c r="AE9203" s="67"/>
    </row>
    <row r="9204" spans="31:31" ht="15.75">
      <c r="AE9204" s="67"/>
    </row>
    <row r="9205" spans="31:31" ht="15.75">
      <c r="AE9205" s="67"/>
    </row>
    <row r="9206" spans="31:31" ht="15.75">
      <c r="AE9206" s="67"/>
    </row>
    <row r="9207" spans="31:31" ht="15.75">
      <c r="AE9207" s="67"/>
    </row>
    <row r="9208" spans="31:31" ht="15.75">
      <c r="AE9208" s="67"/>
    </row>
    <row r="9209" spans="31:31" ht="15.75">
      <c r="AE9209" s="67"/>
    </row>
    <row r="9210" spans="31:31" ht="15.75">
      <c r="AE9210" s="67"/>
    </row>
    <row r="9211" spans="31:31" ht="15.75">
      <c r="AE9211" s="67"/>
    </row>
    <row r="9212" spans="31:31" ht="15.75">
      <c r="AE9212" s="67"/>
    </row>
    <row r="9213" spans="31:31" ht="15.75">
      <c r="AE9213" s="67"/>
    </row>
    <row r="9214" spans="31:31" ht="15.75">
      <c r="AE9214" s="67"/>
    </row>
    <row r="9215" spans="31:31" ht="15.75">
      <c r="AE9215" s="67"/>
    </row>
    <row r="9216" spans="31:31" ht="15.75">
      <c r="AE9216" s="67"/>
    </row>
    <row r="9217" spans="31:31" ht="15.75">
      <c r="AE9217" s="67"/>
    </row>
    <row r="9218" spans="31:31" ht="15.75">
      <c r="AE9218" s="67"/>
    </row>
    <row r="9219" spans="31:31" ht="15.75">
      <c r="AE9219" s="67"/>
    </row>
    <row r="9220" spans="31:31" ht="15.75">
      <c r="AE9220" s="67"/>
    </row>
    <row r="9221" spans="31:31" ht="15.75">
      <c r="AE9221" s="67"/>
    </row>
    <row r="9222" spans="31:31" ht="15.75">
      <c r="AE9222" s="67"/>
    </row>
    <row r="9223" spans="31:31" ht="15.75">
      <c r="AE9223" s="67"/>
    </row>
    <row r="9224" spans="31:31" ht="15.75">
      <c r="AE9224" s="67"/>
    </row>
    <row r="9225" spans="31:31" ht="15.75">
      <c r="AE9225" s="67"/>
    </row>
    <row r="9226" spans="31:31" ht="15.75">
      <c r="AE9226" s="67"/>
    </row>
    <row r="9227" spans="31:31" ht="15.75">
      <c r="AE9227" s="67"/>
    </row>
    <row r="9228" spans="31:31" ht="15.75">
      <c r="AE9228" s="67"/>
    </row>
    <row r="9229" spans="31:31" ht="15.75">
      <c r="AE9229" s="67"/>
    </row>
    <row r="9230" spans="31:31" ht="15.75">
      <c r="AE9230" s="67"/>
    </row>
    <row r="9231" spans="31:31" ht="15.75">
      <c r="AE9231" s="67"/>
    </row>
    <row r="9232" spans="31:31" ht="15.75">
      <c r="AE9232" s="67"/>
    </row>
    <row r="9233" spans="31:31" ht="15.75">
      <c r="AE9233" s="67"/>
    </row>
    <row r="9234" spans="31:31" ht="15.75">
      <c r="AE9234" s="67"/>
    </row>
    <row r="9235" spans="31:31" ht="15.75">
      <c r="AE9235" s="67"/>
    </row>
    <row r="9236" spans="31:31" ht="15.75">
      <c r="AE9236" s="67"/>
    </row>
    <row r="9237" spans="31:31" ht="15.75">
      <c r="AE9237" s="67"/>
    </row>
    <row r="9238" spans="31:31" ht="15.75">
      <c r="AE9238" s="67"/>
    </row>
    <row r="9239" spans="31:31" ht="15.75">
      <c r="AE9239" s="67"/>
    </row>
    <row r="9240" spans="31:31" ht="15.75">
      <c r="AE9240" s="67"/>
    </row>
    <row r="9241" spans="31:31" ht="15.75">
      <c r="AE9241" s="67"/>
    </row>
    <row r="9242" spans="31:31" ht="15.75">
      <c r="AE9242" s="67"/>
    </row>
    <row r="9243" spans="31:31" ht="15.75">
      <c r="AE9243" s="67"/>
    </row>
    <row r="9244" spans="31:31" ht="15.75">
      <c r="AE9244" s="67"/>
    </row>
    <row r="9245" spans="31:31" ht="15.75">
      <c r="AE9245" s="67"/>
    </row>
    <row r="9246" spans="31:31" ht="15.75">
      <c r="AE9246" s="67"/>
    </row>
    <row r="9247" spans="31:31" ht="15.75">
      <c r="AE9247" s="67"/>
    </row>
    <row r="9248" spans="31:31" ht="15.75">
      <c r="AE9248" s="67"/>
    </row>
    <row r="9249" spans="31:31" ht="15.75">
      <c r="AE9249" s="67"/>
    </row>
    <row r="9250" spans="31:31" ht="15.75">
      <c r="AE9250" s="67"/>
    </row>
    <row r="9251" spans="31:31" ht="15.75">
      <c r="AE9251" s="67"/>
    </row>
    <row r="9252" spans="31:31" ht="15.75">
      <c r="AE9252" s="67"/>
    </row>
    <row r="9253" spans="31:31" ht="15.75">
      <c r="AE9253" s="67"/>
    </row>
    <row r="9254" spans="31:31" ht="15.75">
      <c r="AE9254" s="67"/>
    </row>
    <row r="9255" spans="31:31" ht="15.75">
      <c r="AE9255" s="67"/>
    </row>
    <row r="9256" spans="31:31" ht="15.75">
      <c r="AE9256" s="67"/>
    </row>
    <row r="9257" spans="31:31" ht="15.75">
      <c r="AE9257" s="67"/>
    </row>
    <row r="9258" spans="31:31" ht="15.75">
      <c r="AE9258" s="67"/>
    </row>
    <row r="9259" spans="31:31" ht="15.75">
      <c r="AE9259" s="67"/>
    </row>
    <row r="9260" spans="31:31" ht="15.75">
      <c r="AE9260" s="67"/>
    </row>
    <row r="9261" spans="31:31" ht="15.75">
      <c r="AE9261" s="67"/>
    </row>
    <row r="9262" spans="31:31" ht="15.75">
      <c r="AE9262" s="67"/>
    </row>
    <row r="9263" spans="31:31" ht="15.75">
      <c r="AE9263" s="67"/>
    </row>
    <row r="9264" spans="31:31" ht="15.75">
      <c r="AE9264" s="67"/>
    </row>
    <row r="9265" spans="31:31" ht="15.75">
      <c r="AE9265" s="67"/>
    </row>
    <row r="9266" spans="31:31" ht="15.75">
      <c r="AE9266" s="67"/>
    </row>
    <row r="9267" spans="31:31" ht="15.75">
      <c r="AE9267" s="67"/>
    </row>
    <row r="9268" spans="31:31" ht="15.75">
      <c r="AE9268" s="67"/>
    </row>
    <row r="9269" spans="31:31" ht="15.75">
      <c r="AE9269" s="67"/>
    </row>
    <row r="9270" spans="31:31" ht="15.75">
      <c r="AE9270" s="67"/>
    </row>
    <row r="9271" spans="31:31" ht="15.75">
      <c r="AE9271" s="67"/>
    </row>
    <row r="9272" spans="31:31" ht="15.75">
      <c r="AE9272" s="67"/>
    </row>
    <row r="9273" spans="31:31" ht="15.75">
      <c r="AE9273" s="67"/>
    </row>
    <row r="9274" spans="31:31" ht="15.75">
      <c r="AE9274" s="67"/>
    </row>
    <row r="9275" spans="31:31" ht="15.75">
      <c r="AE9275" s="67"/>
    </row>
    <row r="9276" spans="31:31" ht="15.75">
      <c r="AE9276" s="67"/>
    </row>
    <row r="9277" spans="31:31" ht="15.75">
      <c r="AE9277" s="67"/>
    </row>
    <row r="9278" spans="31:31" ht="15.75">
      <c r="AE9278" s="67"/>
    </row>
    <row r="9279" spans="31:31" ht="15.75">
      <c r="AE9279" s="67"/>
    </row>
    <row r="9280" spans="31:31" ht="15.75">
      <c r="AE9280" s="67"/>
    </row>
    <row r="9281" spans="31:31" ht="15.75">
      <c r="AE9281" s="67"/>
    </row>
    <row r="9282" spans="31:31" ht="15.75">
      <c r="AE9282" s="67"/>
    </row>
    <row r="9283" spans="31:31" ht="15.75">
      <c r="AE9283" s="67"/>
    </row>
    <row r="9284" spans="31:31" ht="15.75">
      <c r="AE9284" s="67"/>
    </row>
    <row r="9285" spans="31:31" ht="15.75">
      <c r="AE9285" s="67"/>
    </row>
    <row r="9286" spans="31:31" ht="15.75">
      <c r="AE9286" s="67"/>
    </row>
    <row r="9287" spans="31:31" ht="15.75">
      <c r="AE9287" s="67"/>
    </row>
    <row r="9288" spans="31:31" ht="15.75">
      <c r="AE9288" s="67"/>
    </row>
    <row r="9289" spans="31:31" ht="15.75">
      <c r="AE9289" s="67"/>
    </row>
    <row r="9290" spans="31:31" ht="15.75">
      <c r="AE9290" s="67"/>
    </row>
    <row r="9291" spans="31:31" ht="15.75">
      <c r="AE9291" s="67"/>
    </row>
    <row r="9292" spans="31:31" ht="15.75">
      <c r="AE9292" s="67"/>
    </row>
    <row r="9293" spans="31:31" ht="15.75">
      <c r="AE9293" s="67"/>
    </row>
    <row r="9294" spans="31:31" ht="15.75">
      <c r="AE9294" s="67"/>
    </row>
    <row r="9295" spans="31:31" ht="15.75">
      <c r="AE9295" s="67"/>
    </row>
    <row r="9296" spans="31:31" ht="15.75">
      <c r="AE9296" s="67"/>
    </row>
    <row r="9297" spans="31:31" ht="15.75">
      <c r="AE9297" s="67"/>
    </row>
    <row r="9298" spans="31:31" ht="15.75">
      <c r="AE9298" s="67"/>
    </row>
    <row r="9299" spans="31:31" ht="15.75">
      <c r="AE9299" s="67"/>
    </row>
    <row r="9300" spans="31:31" ht="15.75">
      <c r="AE9300" s="67"/>
    </row>
    <row r="9301" spans="31:31" ht="15.75">
      <c r="AE9301" s="67"/>
    </row>
    <row r="9302" spans="31:31" ht="15.75">
      <c r="AE9302" s="67"/>
    </row>
    <row r="9303" spans="31:31" ht="15.75">
      <c r="AE9303" s="67"/>
    </row>
    <row r="9304" spans="31:31" ht="15.75">
      <c r="AE9304" s="67"/>
    </row>
    <row r="9305" spans="31:31" ht="15.75">
      <c r="AE9305" s="67"/>
    </row>
    <row r="9306" spans="31:31" ht="15.75">
      <c r="AE9306" s="67"/>
    </row>
    <row r="9307" spans="31:31" ht="15.75">
      <c r="AE9307" s="67"/>
    </row>
    <row r="9308" spans="31:31" ht="15.75">
      <c r="AE9308" s="67"/>
    </row>
    <row r="9309" spans="31:31" ht="15.75">
      <c r="AE9309" s="67"/>
    </row>
    <row r="9310" spans="31:31" ht="15.75">
      <c r="AE9310" s="67"/>
    </row>
    <row r="9311" spans="31:31" ht="15.75">
      <c r="AE9311" s="67"/>
    </row>
    <row r="9312" spans="31:31" ht="15.75">
      <c r="AE9312" s="67"/>
    </row>
    <row r="9313" spans="31:31" ht="15.75">
      <c r="AE9313" s="67"/>
    </row>
    <row r="9314" spans="31:31" ht="15.75">
      <c r="AE9314" s="67"/>
    </row>
    <row r="9315" spans="31:31" ht="15.75">
      <c r="AE9315" s="67"/>
    </row>
    <row r="9316" spans="31:31" ht="15.75">
      <c r="AE9316" s="67"/>
    </row>
    <row r="9317" spans="31:31" ht="15.75">
      <c r="AE9317" s="67"/>
    </row>
    <row r="9318" spans="31:31" ht="15.75">
      <c r="AE9318" s="67"/>
    </row>
    <row r="9319" spans="31:31" ht="15.75">
      <c r="AE9319" s="67"/>
    </row>
    <row r="9320" spans="31:31" ht="15.75">
      <c r="AE9320" s="67"/>
    </row>
    <row r="9321" spans="31:31" ht="15.75">
      <c r="AE9321" s="67"/>
    </row>
    <row r="9322" spans="31:31" ht="15.75">
      <c r="AE9322" s="67"/>
    </row>
    <row r="9323" spans="31:31" ht="15.75">
      <c r="AE9323" s="67"/>
    </row>
    <row r="9324" spans="31:31" ht="15.75">
      <c r="AE9324" s="67"/>
    </row>
    <row r="9325" spans="31:31" ht="15.75">
      <c r="AE9325" s="67"/>
    </row>
    <row r="9326" spans="31:31" ht="15.75">
      <c r="AE9326" s="67"/>
    </row>
    <row r="9327" spans="31:31" ht="15.75">
      <c r="AE9327" s="67"/>
    </row>
    <row r="9328" spans="31:31" ht="15.75">
      <c r="AE9328" s="67"/>
    </row>
    <row r="9329" spans="31:31" ht="15.75">
      <c r="AE9329" s="67"/>
    </row>
    <row r="9330" spans="31:31" ht="15.75">
      <c r="AE9330" s="67"/>
    </row>
    <row r="9331" spans="31:31" ht="15.75">
      <c r="AE9331" s="67"/>
    </row>
    <row r="9332" spans="31:31" ht="15.75">
      <c r="AE9332" s="67"/>
    </row>
    <row r="9333" spans="31:31" ht="15.75">
      <c r="AE9333" s="67"/>
    </row>
    <row r="9334" spans="31:31" ht="15.75">
      <c r="AE9334" s="67"/>
    </row>
    <row r="9335" spans="31:31" ht="15.75">
      <c r="AE9335" s="67"/>
    </row>
    <row r="9336" spans="31:31" ht="15.75">
      <c r="AE9336" s="67"/>
    </row>
    <row r="9337" spans="31:31" ht="15.75">
      <c r="AE9337" s="67"/>
    </row>
    <row r="9338" spans="31:31" ht="15.75">
      <c r="AE9338" s="67"/>
    </row>
    <row r="9339" spans="31:31" ht="15.75">
      <c r="AE9339" s="67"/>
    </row>
    <row r="9340" spans="31:31" ht="15.75">
      <c r="AE9340" s="67"/>
    </row>
    <row r="9341" spans="31:31" ht="15.75">
      <c r="AE9341" s="67"/>
    </row>
    <row r="9342" spans="31:31" ht="15.75">
      <c r="AE9342" s="67"/>
    </row>
    <row r="9343" spans="31:31" ht="15.75">
      <c r="AE9343" s="67"/>
    </row>
    <row r="9344" spans="31:31" ht="15.75">
      <c r="AE9344" s="67"/>
    </row>
    <row r="9345" spans="31:31" ht="15.75">
      <c r="AE9345" s="67"/>
    </row>
    <row r="9346" spans="31:31" ht="15.75">
      <c r="AE9346" s="67"/>
    </row>
    <row r="9347" spans="31:31" ht="15.75">
      <c r="AE9347" s="67"/>
    </row>
    <row r="9348" spans="31:31" ht="15.75">
      <c r="AE9348" s="67"/>
    </row>
    <row r="9349" spans="31:31" ht="15.75">
      <c r="AE9349" s="67"/>
    </row>
    <row r="9350" spans="31:31" ht="15.75">
      <c r="AE9350" s="67"/>
    </row>
    <row r="9351" spans="31:31" ht="15.75">
      <c r="AE9351" s="67"/>
    </row>
    <row r="9352" spans="31:31" ht="15.75">
      <c r="AE9352" s="67"/>
    </row>
    <row r="9353" spans="31:31" ht="15.75">
      <c r="AE9353" s="67"/>
    </row>
    <row r="9354" spans="31:31" ht="15.75">
      <c r="AE9354" s="67"/>
    </row>
    <row r="9355" spans="31:31" ht="15.75">
      <c r="AE9355" s="67"/>
    </row>
    <row r="9356" spans="31:31" ht="15.75">
      <c r="AE9356" s="67"/>
    </row>
    <row r="9357" spans="31:31" ht="15.75">
      <c r="AE9357" s="67"/>
    </row>
    <row r="9358" spans="31:31" ht="15.75">
      <c r="AE9358" s="67"/>
    </row>
    <row r="9359" spans="31:31" ht="15.75">
      <c r="AE9359" s="67"/>
    </row>
    <row r="9360" spans="31:31" ht="15.75">
      <c r="AE9360" s="67"/>
    </row>
    <row r="9361" spans="31:31" ht="15.75">
      <c r="AE9361" s="67"/>
    </row>
    <row r="9362" spans="31:31" ht="15.75">
      <c r="AE9362" s="67"/>
    </row>
    <row r="9363" spans="31:31" ht="15.75">
      <c r="AE9363" s="67"/>
    </row>
    <row r="9364" spans="31:31" ht="15.75">
      <c r="AE9364" s="67"/>
    </row>
    <row r="9365" spans="31:31" ht="15.75">
      <c r="AE9365" s="67"/>
    </row>
    <row r="9366" spans="31:31" ht="15.75">
      <c r="AE9366" s="67"/>
    </row>
    <row r="9367" spans="31:31" ht="15.75">
      <c r="AE9367" s="67"/>
    </row>
    <row r="9368" spans="31:31" ht="15.75">
      <c r="AE9368" s="67"/>
    </row>
    <row r="9369" spans="31:31" ht="15.75">
      <c r="AE9369" s="67"/>
    </row>
    <row r="9370" spans="31:31" ht="15.75">
      <c r="AE9370" s="67"/>
    </row>
    <row r="9371" spans="31:31" ht="15.75">
      <c r="AE9371" s="67"/>
    </row>
    <row r="9372" spans="31:31" ht="15.75">
      <c r="AE9372" s="67"/>
    </row>
    <row r="9373" spans="31:31" ht="15.75">
      <c r="AE9373" s="67"/>
    </row>
    <row r="9374" spans="31:31" ht="15.75">
      <c r="AE9374" s="67"/>
    </row>
    <row r="9375" spans="31:31" ht="15.75">
      <c r="AE9375" s="67"/>
    </row>
    <row r="9376" spans="31:31" ht="15.75">
      <c r="AE9376" s="67"/>
    </row>
    <row r="9377" spans="31:31" ht="15.75">
      <c r="AE9377" s="67"/>
    </row>
    <row r="9378" spans="31:31" ht="15.75">
      <c r="AE9378" s="67"/>
    </row>
    <row r="9379" spans="31:31" ht="15.75">
      <c r="AE9379" s="67"/>
    </row>
    <row r="9380" spans="31:31" ht="15.75">
      <c r="AE9380" s="67"/>
    </row>
    <row r="9381" spans="31:31" ht="15.75">
      <c r="AE9381" s="67"/>
    </row>
    <row r="9382" spans="31:31" ht="15.75">
      <c r="AE9382" s="67"/>
    </row>
    <row r="9383" spans="31:31" ht="15.75">
      <c r="AE9383" s="67"/>
    </row>
    <row r="9384" spans="31:31" ht="15.75">
      <c r="AE9384" s="67"/>
    </row>
    <row r="9385" spans="31:31" ht="15.75">
      <c r="AE9385" s="67"/>
    </row>
    <row r="9386" spans="31:31" ht="15.75">
      <c r="AE9386" s="67"/>
    </row>
    <row r="9387" spans="31:31" ht="15.75">
      <c r="AE9387" s="67"/>
    </row>
    <row r="9388" spans="31:31" ht="15.75">
      <c r="AE9388" s="67"/>
    </row>
    <row r="9389" spans="31:31" ht="15.75">
      <c r="AE9389" s="67"/>
    </row>
    <row r="9390" spans="31:31" ht="15.75">
      <c r="AE9390" s="67"/>
    </row>
    <row r="9391" spans="31:31" ht="15.75">
      <c r="AE9391" s="67"/>
    </row>
    <row r="9392" spans="31:31" ht="15.75">
      <c r="AE9392" s="67"/>
    </row>
    <row r="9393" spans="31:31" ht="15.75">
      <c r="AE9393" s="67"/>
    </row>
    <row r="9394" spans="31:31" ht="15.75">
      <c r="AE9394" s="67"/>
    </row>
    <row r="9395" spans="31:31" ht="15.75">
      <c r="AE9395" s="67"/>
    </row>
    <row r="9396" spans="31:31" ht="15.75">
      <c r="AE9396" s="67"/>
    </row>
    <row r="9397" spans="31:31" ht="15.75">
      <c r="AE9397" s="67"/>
    </row>
    <row r="9398" spans="31:31" ht="15.75">
      <c r="AE9398" s="67"/>
    </row>
    <row r="9399" spans="31:31" ht="15.75">
      <c r="AE9399" s="67"/>
    </row>
    <row r="9400" spans="31:31" ht="15.75">
      <c r="AE9400" s="67"/>
    </row>
    <row r="9401" spans="31:31" ht="15.75">
      <c r="AE9401" s="67"/>
    </row>
    <row r="9402" spans="31:31" ht="15.75">
      <c r="AE9402" s="67"/>
    </row>
    <row r="9403" spans="31:31" ht="15.75">
      <c r="AE9403" s="67"/>
    </row>
    <row r="9404" spans="31:31" ht="15.75">
      <c r="AE9404" s="67"/>
    </row>
    <row r="9405" spans="31:31" ht="15.75">
      <c r="AE9405" s="67"/>
    </row>
    <row r="9406" spans="31:31" ht="15.75">
      <c r="AE9406" s="67"/>
    </row>
    <row r="9407" spans="31:31" ht="15.75">
      <c r="AE9407" s="67"/>
    </row>
    <row r="9408" spans="31:31" ht="15.75">
      <c r="AE9408" s="67"/>
    </row>
    <row r="9409" spans="31:31" ht="15.75">
      <c r="AE9409" s="67"/>
    </row>
    <row r="9410" spans="31:31" ht="15.75">
      <c r="AE9410" s="67"/>
    </row>
    <row r="9411" spans="31:31" ht="15.75">
      <c r="AE9411" s="67"/>
    </row>
    <row r="9412" spans="31:31" ht="15.75">
      <c r="AE9412" s="67"/>
    </row>
    <row r="9413" spans="31:31" ht="15.75">
      <c r="AE9413" s="67"/>
    </row>
    <row r="9414" spans="31:31" ht="15.75">
      <c r="AE9414" s="67"/>
    </row>
    <row r="9415" spans="31:31" ht="15.75">
      <c r="AE9415" s="67"/>
    </row>
    <row r="9416" spans="31:31" ht="15.75">
      <c r="AE9416" s="67"/>
    </row>
    <row r="9417" spans="31:31" ht="15.75">
      <c r="AE9417" s="67"/>
    </row>
    <row r="9418" spans="31:31" ht="15.75">
      <c r="AE9418" s="67"/>
    </row>
    <row r="9419" spans="31:31" ht="15.75">
      <c r="AE9419" s="67"/>
    </row>
    <row r="9420" spans="31:31" ht="15.75">
      <c r="AE9420" s="67"/>
    </row>
    <row r="9421" spans="31:31" ht="15.75">
      <c r="AE9421" s="67"/>
    </row>
    <row r="9422" spans="31:31" ht="15.75">
      <c r="AE9422" s="67"/>
    </row>
    <row r="9423" spans="31:31" ht="15.75">
      <c r="AE9423" s="67"/>
    </row>
    <row r="9424" spans="31:31" ht="15.75">
      <c r="AE9424" s="67"/>
    </row>
    <row r="9425" spans="31:31" ht="15.75">
      <c r="AE9425" s="67"/>
    </row>
    <row r="9426" spans="31:31" ht="15.75">
      <c r="AE9426" s="67"/>
    </row>
    <row r="9427" spans="31:31" ht="15.75">
      <c r="AE9427" s="67"/>
    </row>
    <row r="9428" spans="31:31" ht="15.75">
      <c r="AE9428" s="67"/>
    </row>
    <row r="9429" spans="31:31" ht="15.75">
      <c r="AE9429" s="67"/>
    </row>
    <row r="9430" spans="31:31" ht="15.75">
      <c r="AE9430" s="67"/>
    </row>
    <row r="9431" spans="31:31" ht="15.75">
      <c r="AE9431" s="67"/>
    </row>
    <row r="9432" spans="31:31" ht="15.75">
      <c r="AE9432" s="67"/>
    </row>
    <row r="9433" spans="31:31" ht="15.75">
      <c r="AE9433" s="67"/>
    </row>
    <row r="9434" spans="31:31" ht="15.75">
      <c r="AE9434" s="67"/>
    </row>
    <row r="9435" spans="31:31" ht="15.75">
      <c r="AE9435" s="67"/>
    </row>
    <row r="9436" spans="31:31" ht="15.75">
      <c r="AE9436" s="67"/>
    </row>
    <row r="9437" spans="31:31" ht="15.75">
      <c r="AE9437" s="67"/>
    </row>
    <row r="9438" spans="31:31" ht="15.75">
      <c r="AE9438" s="67"/>
    </row>
    <row r="9439" spans="31:31" ht="15.75">
      <c r="AE9439" s="67"/>
    </row>
    <row r="9440" spans="31:31" ht="15.75">
      <c r="AE9440" s="67"/>
    </row>
    <row r="9441" spans="31:31" ht="15.75">
      <c r="AE9441" s="67"/>
    </row>
    <row r="9442" spans="31:31" ht="15.75">
      <c r="AE9442" s="67"/>
    </row>
    <row r="9443" spans="31:31" ht="15.75">
      <c r="AE9443" s="67"/>
    </row>
    <row r="9444" spans="31:31" ht="15.75">
      <c r="AE9444" s="67"/>
    </row>
    <row r="9445" spans="31:31" ht="15.75">
      <c r="AE9445" s="67"/>
    </row>
    <row r="9446" spans="31:31" ht="15.75">
      <c r="AE9446" s="67"/>
    </row>
    <row r="9447" spans="31:31" ht="15.75">
      <c r="AE9447" s="67"/>
    </row>
    <row r="9448" spans="31:31" ht="15.75">
      <c r="AE9448" s="67"/>
    </row>
    <row r="9449" spans="31:31" ht="15.75">
      <c r="AE9449" s="67"/>
    </row>
    <row r="9450" spans="31:31" ht="15.75">
      <c r="AE9450" s="67"/>
    </row>
    <row r="9451" spans="31:31" ht="15.75">
      <c r="AE9451" s="67"/>
    </row>
    <row r="9452" spans="31:31" ht="15.75">
      <c r="AE9452" s="67"/>
    </row>
    <row r="9453" spans="31:31" ht="15.75">
      <c r="AE9453" s="67"/>
    </row>
    <row r="9454" spans="31:31" ht="15.75">
      <c r="AE9454" s="67"/>
    </row>
    <row r="9455" spans="31:31" ht="15.75">
      <c r="AE9455" s="67"/>
    </row>
    <row r="9456" spans="31:31" ht="15.75">
      <c r="AE9456" s="67"/>
    </row>
    <row r="9457" spans="31:31" ht="15.75">
      <c r="AE9457" s="67"/>
    </row>
    <row r="9458" spans="31:31" ht="15.75">
      <c r="AE9458" s="67"/>
    </row>
    <row r="9459" spans="31:31" ht="15.75">
      <c r="AE9459" s="67"/>
    </row>
    <row r="9460" spans="31:31" ht="15.75">
      <c r="AE9460" s="67"/>
    </row>
    <row r="9461" spans="31:31" ht="15.75">
      <c r="AE9461" s="67"/>
    </row>
    <row r="9462" spans="31:31" ht="15.75">
      <c r="AE9462" s="67"/>
    </row>
    <row r="9463" spans="31:31" ht="15.75">
      <c r="AE9463" s="67"/>
    </row>
    <row r="9464" spans="31:31" ht="15.75">
      <c r="AE9464" s="67"/>
    </row>
    <row r="9465" spans="31:31" ht="15.75">
      <c r="AE9465" s="67"/>
    </row>
    <row r="9466" spans="31:31" ht="15.75">
      <c r="AE9466" s="67"/>
    </row>
    <row r="9467" spans="31:31" ht="15.75">
      <c r="AE9467" s="67"/>
    </row>
    <row r="9468" spans="31:31" ht="15.75">
      <c r="AE9468" s="67"/>
    </row>
    <row r="9469" spans="31:31" ht="15.75">
      <c r="AE9469" s="67"/>
    </row>
    <row r="9470" spans="31:31" ht="15.75">
      <c r="AE9470" s="67"/>
    </row>
    <row r="9471" spans="31:31" ht="15.75">
      <c r="AE9471" s="67"/>
    </row>
    <row r="9472" spans="31:31" ht="15.75">
      <c r="AE9472" s="67"/>
    </row>
    <row r="9473" spans="31:31" ht="15.75">
      <c r="AE9473" s="67"/>
    </row>
    <row r="9474" spans="31:31" ht="15.75">
      <c r="AE9474" s="67"/>
    </row>
    <row r="9475" spans="31:31" ht="15.75">
      <c r="AE9475" s="67"/>
    </row>
    <row r="9476" spans="31:31" ht="15.75">
      <c r="AE9476" s="67"/>
    </row>
    <row r="9477" spans="31:31" ht="15.75">
      <c r="AE9477" s="67"/>
    </row>
    <row r="9478" spans="31:31" ht="15.75">
      <c r="AE9478" s="67"/>
    </row>
    <row r="9479" spans="31:31" ht="15.75">
      <c r="AE9479" s="67"/>
    </row>
    <row r="9480" spans="31:31" ht="15.75">
      <c r="AE9480" s="67"/>
    </row>
    <row r="9481" spans="31:31" ht="15.75">
      <c r="AE9481" s="67"/>
    </row>
    <row r="9482" spans="31:31" ht="15.75">
      <c r="AE9482" s="67"/>
    </row>
    <row r="9483" spans="31:31" ht="15.75">
      <c r="AE9483" s="67"/>
    </row>
    <row r="9484" spans="31:31" ht="15.75">
      <c r="AE9484" s="67"/>
    </row>
    <row r="9485" spans="31:31" ht="15.75">
      <c r="AE9485" s="67"/>
    </row>
    <row r="9486" spans="31:31" ht="15.75">
      <c r="AE9486" s="67"/>
    </row>
    <row r="9487" spans="31:31" ht="15.75">
      <c r="AE9487" s="67"/>
    </row>
    <row r="9488" spans="31:31" ht="15.75">
      <c r="AE9488" s="67"/>
    </row>
    <row r="9489" spans="31:31" ht="15.75">
      <c r="AE9489" s="67"/>
    </row>
    <row r="9490" spans="31:31" ht="15.75">
      <c r="AE9490" s="67"/>
    </row>
    <row r="9491" spans="31:31" ht="15.75">
      <c r="AE9491" s="67"/>
    </row>
    <row r="9492" spans="31:31" ht="15.75">
      <c r="AE9492" s="67"/>
    </row>
    <row r="9493" spans="31:31" ht="15.75">
      <c r="AE9493" s="67"/>
    </row>
    <row r="9494" spans="31:31" ht="15.75">
      <c r="AE9494" s="67"/>
    </row>
    <row r="9495" spans="31:31" ht="15.75">
      <c r="AE9495" s="67"/>
    </row>
    <row r="9496" spans="31:31" ht="15.75">
      <c r="AE9496" s="67"/>
    </row>
    <row r="9497" spans="31:31" ht="15.75">
      <c r="AE9497" s="67"/>
    </row>
    <row r="9498" spans="31:31" ht="15.75">
      <c r="AE9498" s="67"/>
    </row>
    <row r="9499" spans="31:31" ht="15.75">
      <c r="AE9499" s="67"/>
    </row>
    <row r="9500" spans="31:31" ht="15.75">
      <c r="AE9500" s="67"/>
    </row>
    <row r="9501" spans="31:31" ht="15.75">
      <c r="AE9501" s="67"/>
    </row>
    <row r="9502" spans="31:31" ht="15.75">
      <c r="AE9502" s="67"/>
    </row>
    <row r="9503" spans="31:31" ht="15.75">
      <c r="AE9503" s="67"/>
    </row>
    <row r="9504" spans="31:31" ht="15.75">
      <c r="AE9504" s="67"/>
    </row>
    <row r="9505" spans="31:31" ht="15.75">
      <c r="AE9505" s="67"/>
    </row>
    <row r="9506" spans="31:31" ht="15.75">
      <c r="AE9506" s="67"/>
    </row>
    <row r="9507" spans="31:31" ht="15.75">
      <c r="AE9507" s="67"/>
    </row>
    <row r="9508" spans="31:31" ht="15.75">
      <c r="AE9508" s="67"/>
    </row>
    <row r="9509" spans="31:31" ht="15.75">
      <c r="AE9509" s="67"/>
    </row>
    <row r="9510" spans="31:31" ht="15.75">
      <c r="AE9510" s="67"/>
    </row>
    <row r="9511" spans="31:31" ht="15.75">
      <c r="AE9511" s="67"/>
    </row>
    <row r="9512" spans="31:31" ht="15.75">
      <c r="AE9512" s="67"/>
    </row>
    <row r="9513" spans="31:31" ht="15.75">
      <c r="AE9513" s="67"/>
    </row>
    <row r="9514" spans="31:31" ht="15.75">
      <c r="AE9514" s="67"/>
    </row>
    <row r="9515" spans="31:31" ht="15.75">
      <c r="AE9515" s="67"/>
    </row>
    <row r="9516" spans="31:31" ht="15.75">
      <c r="AE9516" s="67"/>
    </row>
    <row r="9517" spans="31:31" ht="15.75">
      <c r="AE9517" s="67"/>
    </row>
    <row r="9518" spans="31:31" ht="15.75">
      <c r="AE9518" s="67"/>
    </row>
    <row r="9519" spans="31:31" ht="15.75">
      <c r="AE9519" s="67"/>
    </row>
    <row r="9520" spans="31:31" ht="15.75">
      <c r="AE9520" s="67"/>
    </row>
    <row r="9521" spans="31:31" ht="15.75">
      <c r="AE9521" s="67"/>
    </row>
    <row r="9522" spans="31:31" ht="15.75">
      <c r="AE9522" s="67"/>
    </row>
    <row r="9523" spans="31:31" ht="15.75">
      <c r="AE9523" s="67"/>
    </row>
    <row r="9524" spans="31:31" ht="15.75">
      <c r="AE9524" s="67"/>
    </row>
    <row r="9525" spans="31:31" ht="15.75">
      <c r="AE9525" s="67"/>
    </row>
    <row r="9526" spans="31:31" ht="15.75">
      <c r="AE9526" s="67"/>
    </row>
    <row r="9527" spans="31:31" ht="15.75">
      <c r="AE9527" s="67"/>
    </row>
    <row r="9528" spans="31:31" ht="15.75">
      <c r="AE9528" s="67"/>
    </row>
    <row r="9529" spans="31:31" ht="15.75">
      <c r="AE9529" s="67"/>
    </row>
    <row r="9530" spans="31:31" ht="15.75">
      <c r="AE9530" s="67"/>
    </row>
    <row r="9531" spans="31:31" ht="15.75">
      <c r="AE9531" s="67"/>
    </row>
    <row r="9532" spans="31:31" ht="15.75">
      <c r="AE9532" s="67"/>
    </row>
    <row r="9533" spans="31:31" ht="15.75">
      <c r="AE9533" s="67"/>
    </row>
    <row r="9534" spans="31:31" ht="15.75">
      <c r="AE9534" s="67"/>
    </row>
    <row r="9535" spans="31:31" ht="15.75">
      <c r="AE9535" s="67"/>
    </row>
    <row r="9536" spans="31:31" ht="15.75">
      <c r="AE9536" s="67"/>
    </row>
    <row r="9537" spans="31:31" ht="15.75">
      <c r="AE9537" s="67"/>
    </row>
    <row r="9538" spans="31:31" ht="15.75">
      <c r="AE9538" s="67"/>
    </row>
    <row r="9539" spans="31:31" ht="15.75">
      <c r="AE9539" s="67"/>
    </row>
    <row r="9540" spans="31:31" ht="15.75">
      <c r="AE9540" s="67"/>
    </row>
    <row r="9541" spans="31:31" ht="15.75">
      <c r="AE9541" s="67"/>
    </row>
    <row r="9542" spans="31:31" ht="15.75">
      <c r="AE9542" s="67"/>
    </row>
    <row r="9543" spans="31:31" ht="15.75">
      <c r="AE9543" s="67"/>
    </row>
    <row r="9544" spans="31:31" ht="15.75">
      <c r="AE9544" s="67"/>
    </row>
    <row r="9545" spans="31:31" ht="15.75">
      <c r="AE9545" s="67"/>
    </row>
    <row r="9546" spans="31:31" ht="15.75">
      <c r="AE9546" s="67"/>
    </row>
    <row r="9547" spans="31:31" ht="15.75">
      <c r="AE9547" s="67"/>
    </row>
    <row r="9548" spans="31:31" ht="15.75">
      <c r="AE9548" s="67"/>
    </row>
    <row r="9549" spans="31:31" ht="15.75">
      <c r="AE9549" s="67"/>
    </row>
    <row r="9550" spans="31:31" ht="15.75">
      <c r="AE9550" s="67"/>
    </row>
    <row r="9551" spans="31:31" ht="15.75">
      <c r="AE9551" s="67"/>
    </row>
    <row r="9552" spans="31:31" ht="15.75">
      <c r="AE9552" s="67"/>
    </row>
    <row r="9553" spans="31:31" ht="15.75">
      <c r="AE9553" s="67"/>
    </row>
    <row r="9554" spans="31:31" ht="15.75">
      <c r="AE9554" s="67"/>
    </row>
    <row r="9555" spans="31:31" ht="15.75">
      <c r="AE9555" s="67"/>
    </row>
    <row r="9556" spans="31:31" ht="15.75">
      <c r="AE9556" s="67"/>
    </row>
    <row r="9557" spans="31:31" ht="15.75">
      <c r="AE9557" s="67"/>
    </row>
    <row r="9558" spans="31:31" ht="15.75">
      <c r="AE9558" s="67"/>
    </row>
    <row r="9559" spans="31:31" ht="15.75">
      <c r="AE9559" s="67"/>
    </row>
    <row r="9560" spans="31:31" ht="15.75">
      <c r="AE9560" s="67"/>
    </row>
    <row r="9561" spans="31:31" ht="15.75">
      <c r="AE9561" s="67"/>
    </row>
    <row r="9562" spans="31:31" ht="15.75">
      <c r="AE9562" s="67"/>
    </row>
    <row r="9563" spans="31:31" ht="15.75">
      <c r="AE9563" s="67"/>
    </row>
    <row r="9564" spans="31:31" ht="15.75">
      <c r="AE9564" s="67"/>
    </row>
    <row r="9565" spans="31:31" ht="15.75">
      <c r="AE9565" s="67"/>
    </row>
    <row r="9566" spans="31:31" ht="15.75">
      <c r="AE9566" s="67"/>
    </row>
    <row r="9567" spans="31:31" ht="15.75">
      <c r="AE9567" s="67"/>
    </row>
    <row r="9568" spans="31:31" ht="15.75">
      <c r="AE9568" s="67"/>
    </row>
    <row r="9569" spans="31:31" ht="15.75">
      <c r="AE9569" s="67"/>
    </row>
    <row r="9570" spans="31:31" ht="15.75">
      <c r="AE9570" s="67"/>
    </row>
    <row r="9571" spans="31:31" ht="15.75">
      <c r="AE9571" s="67"/>
    </row>
    <row r="9572" spans="31:31" ht="15.75">
      <c r="AE9572" s="67"/>
    </row>
    <row r="9573" spans="31:31" ht="15.75">
      <c r="AE9573" s="67"/>
    </row>
    <row r="9574" spans="31:31" ht="15.75">
      <c r="AE9574" s="67"/>
    </row>
    <row r="9575" spans="31:31" ht="15.75">
      <c r="AE9575" s="67"/>
    </row>
    <row r="9576" spans="31:31" ht="15.75">
      <c r="AE9576" s="67"/>
    </row>
    <row r="9577" spans="31:31" ht="15.75">
      <c r="AE9577" s="67"/>
    </row>
    <row r="9578" spans="31:31" ht="15.75">
      <c r="AE9578" s="67"/>
    </row>
    <row r="9579" spans="31:31" ht="15.75">
      <c r="AE9579" s="67"/>
    </row>
    <row r="9580" spans="31:31" ht="15.75">
      <c r="AE9580" s="67"/>
    </row>
    <row r="9581" spans="31:31" ht="15.75">
      <c r="AE9581" s="67"/>
    </row>
    <row r="9582" spans="31:31" ht="15.75">
      <c r="AE9582" s="67"/>
    </row>
    <row r="9583" spans="31:31" ht="15.75">
      <c r="AE9583" s="67"/>
    </row>
    <row r="9584" spans="31:31" ht="15.75">
      <c r="AE9584" s="67"/>
    </row>
    <row r="9585" spans="31:31" ht="15.75">
      <c r="AE9585" s="67"/>
    </row>
    <row r="9586" spans="31:31" ht="15.75">
      <c r="AE9586" s="67"/>
    </row>
    <row r="9587" spans="31:31" ht="15.75">
      <c r="AE9587" s="67"/>
    </row>
    <row r="9588" spans="31:31" ht="15.75">
      <c r="AE9588" s="67"/>
    </row>
    <row r="9589" spans="31:31" ht="15.75">
      <c r="AE9589" s="67"/>
    </row>
    <row r="9590" spans="31:31" ht="15.75">
      <c r="AE9590" s="67"/>
    </row>
    <row r="9591" spans="31:31" ht="15.75">
      <c r="AE9591" s="67"/>
    </row>
    <row r="9592" spans="31:31" ht="15.75">
      <c r="AE9592" s="67"/>
    </row>
    <row r="9593" spans="31:31" ht="15.75">
      <c r="AE9593" s="67"/>
    </row>
    <row r="9594" spans="31:31" ht="15.75">
      <c r="AE9594" s="67"/>
    </row>
    <row r="9595" spans="31:31" ht="15.75">
      <c r="AE9595" s="67"/>
    </row>
    <row r="9596" spans="31:31" ht="15.75">
      <c r="AE9596" s="67"/>
    </row>
    <row r="9597" spans="31:31" ht="15.75">
      <c r="AE9597" s="67"/>
    </row>
    <row r="9598" spans="31:31" ht="15.75">
      <c r="AE9598" s="67"/>
    </row>
    <row r="9599" spans="31:31" ht="15.75">
      <c r="AE9599" s="67"/>
    </row>
    <row r="9600" spans="31:31" ht="15.75">
      <c r="AE9600" s="67"/>
    </row>
    <row r="9601" spans="31:31" ht="15.75">
      <c r="AE9601" s="67"/>
    </row>
    <row r="9602" spans="31:31" ht="15.75">
      <c r="AE9602" s="67"/>
    </row>
    <row r="9603" spans="31:31" ht="15.75">
      <c r="AE9603" s="67"/>
    </row>
    <row r="9604" spans="31:31" ht="15.75">
      <c r="AE9604" s="67"/>
    </row>
    <row r="9605" spans="31:31" ht="15.75">
      <c r="AE9605" s="67"/>
    </row>
    <row r="9606" spans="31:31" ht="15.75">
      <c r="AE9606" s="67"/>
    </row>
    <row r="9607" spans="31:31" ht="15.75">
      <c r="AE9607" s="67"/>
    </row>
    <row r="9608" spans="31:31" ht="15.75">
      <c r="AE9608" s="67"/>
    </row>
    <row r="9609" spans="31:31" ht="15.75">
      <c r="AE9609" s="67"/>
    </row>
    <row r="9610" spans="31:31" ht="15.75">
      <c r="AE9610" s="67"/>
    </row>
    <row r="9611" spans="31:31" ht="15.75">
      <c r="AE9611" s="67"/>
    </row>
    <row r="9612" spans="31:31" ht="15.75">
      <c r="AE9612" s="67"/>
    </row>
    <row r="9613" spans="31:31" ht="15.75">
      <c r="AE9613" s="67"/>
    </row>
    <row r="9614" spans="31:31" ht="15.75">
      <c r="AE9614" s="67"/>
    </row>
    <row r="9615" spans="31:31" ht="15.75">
      <c r="AE9615" s="67"/>
    </row>
    <row r="9616" spans="31:31" ht="15.75">
      <c r="AE9616" s="67"/>
    </row>
    <row r="9617" spans="31:31" ht="15.75">
      <c r="AE9617" s="67"/>
    </row>
    <row r="9618" spans="31:31" ht="15.75">
      <c r="AE9618" s="67"/>
    </row>
    <row r="9619" spans="31:31" ht="15.75">
      <c r="AE9619" s="67"/>
    </row>
    <row r="9620" spans="31:31" ht="15.75">
      <c r="AE9620" s="67"/>
    </row>
    <row r="9621" spans="31:31" ht="15.75">
      <c r="AE9621" s="67"/>
    </row>
    <row r="9622" spans="31:31" ht="15.75">
      <c r="AE9622" s="67"/>
    </row>
    <row r="9623" spans="31:31" ht="15.75">
      <c r="AE9623" s="67"/>
    </row>
    <row r="9624" spans="31:31" ht="15.75">
      <c r="AE9624" s="67"/>
    </row>
    <row r="9625" spans="31:31" ht="15.75">
      <c r="AE9625" s="67"/>
    </row>
    <row r="9626" spans="31:31" ht="15.75">
      <c r="AE9626" s="67"/>
    </row>
    <row r="9627" spans="31:31" ht="15.75">
      <c r="AE9627" s="67"/>
    </row>
    <row r="9628" spans="31:31" ht="15.75">
      <c r="AE9628" s="67"/>
    </row>
    <row r="9629" spans="31:31" ht="15.75">
      <c r="AE9629" s="67"/>
    </row>
    <row r="9630" spans="31:31" ht="15.75">
      <c r="AE9630" s="67"/>
    </row>
    <row r="9631" spans="31:31" ht="15.75">
      <c r="AE9631" s="67"/>
    </row>
    <row r="9632" spans="31:31" ht="15.75">
      <c r="AE9632" s="67"/>
    </row>
    <row r="9633" spans="31:31" ht="15.75">
      <c r="AE9633" s="67"/>
    </row>
    <row r="9634" spans="31:31" ht="15.75">
      <c r="AE9634" s="67"/>
    </row>
    <row r="9635" spans="31:31" ht="15.75">
      <c r="AE9635" s="67"/>
    </row>
    <row r="9636" spans="31:31" ht="15.75">
      <c r="AE9636" s="67"/>
    </row>
    <row r="9637" spans="31:31" ht="15.75">
      <c r="AE9637" s="67"/>
    </row>
    <row r="9638" spans="31:31" ht="15.75">
      <c r="AE9638" s="67"/>
    </row>
    <row r="9639" spans="31:31" ht="15.75">
      <c r="AE9639" s="67"/>
    </row>
    <row r="9640" spans="31:31" ht="15.75">
      <c r="AE9640" s="67"/>
    </row>
    <row r="9641" spans="31:31" ht="15.75">
      <c r="AE9641" s="67"/>
    </row>
    <row r="9642" spans="31:31" ht="15.75">
      <c r="AE9642" s="67"/>
    </row>
    <row r="9643" spans="31:31" ht="15.75">
      <c r="AE9643" s="67"/>
    </row>
    <row r="9644" spans="31:31" ht="15.75">
      <c r="AE9644" s="67"/>
    </row>
    <row r="9645" spans="31:31" ht="15.75">
      <c r="AE9645" s="67"/>
    </row>
    <row r="9646" spans="31:31" ht="15.75">
      <c r="AE9646" s="67"/>
    </row>
    <row r="9647" spans="31:31" ht="15.75">
      <c r="AE9647" s="67"/>
    </row>
    <row r="9648" spans="31:31" ht="15.75">
      <c r="AE9648" s="67"/>
    </row>
    <row r="9649" spans="31:31" ht="15.75">
      <c r="AE9649" s="67"/>
    </row>
    <row r="9650" spans="31:31" ht="15.75">
      <c r="AE9650" s="67"/>
    </row>
    <row r="9651" spans="31:31" ht="15.75">
      <c r="AE9651" s="67"/>
    </row>
    <row r="9652" spans="31:31" ht="15.75">
      <c r="AE9652" s="67"/>
    </row>
    <row r="9653" spans="31:31" ht="15.75">
      <c r="AE9653" s="67"/>
    </row>
    <row r="9654" spans="31:31" ht="15.75">
      <c r="AE9654" s="67"/>
    </row>
    <row r="9655" spans="31:31" ht="15.75">
      <c r="AE9655" s="67"/>
    </row>
    <row r="9656" spans="31:31" ht="15.75">
      <c r="AE9656" s="67"/>
    </row>
    <row r="9657" spans="31:31" ht="15.75">
      <c r="AE9657" s="67"/>
    </row>
    <row r="9658" spans="31:31" ht="15.75">
      <c r="AE9658" s="67"/>
    </row>
    <row r="9659" spans="31:31" ht="15.75">
      <c r="AE9659" s="67"/>
    </row>
    <row r="9660" spans="31:31" ht="15.75">
      <c r="AE9660" s="67"/>
    </row>
    <row r="9661" spans="31:31" ht="15.75">
      <c r="AE9661" s="67"/>
    </row>
    <row r="9662" spans="31:31" ht="15.75">
      <c r="AE9662" s="67"/>
    </row>
    <row r="9663" spans="31:31" ht="15.75">
      <c r="AE9663" s="67"/>
    </row>
    <row r="9664" spans="31:31" ht="15.75">
      <c r="AE9664" s="67"/>
    </row>
    <row r="9665" spans="31:31" ht="15.75">
      <c r="AE9665" s="67"/>
    </row>
    <row r="9666" spans="31:31" ht="15.75">
      <c r="AE9666" s="67"/>
    </row>
    <row r="9667" spans="31:31" ht="15.75">
      <c r="AE9667" s="67"/>
    </row>
    <row r="9668" spans="31:31" ht="15.75">
      <c r="AE9668" s="67"/>
    </row>
    <row r="9669" spans="31:31" ht="15.75">
      <c r="AE9669" s="67"/>
    </row>
    <row r="9670" spans="31:31" ht="15.75">
      <c r="AE9670" s="67"/>
    </row>
    <row r="9671" spans="31:31" ht="15.75">
      <c r="AE9671" s="67"/>
    </row>
    <row r="9672" spans="31:31" ht="15.75">
      <c r="AE9672" s="67"/>
    </row>
    <row r="9673" spans="31:31" ht="15.75">
      <c r="AE9673" s="67"/>
    </row>
    <row r="9674" spans="31:31" ht="15.75">
      <c r="AE9674" s="67"/>
    </row>
    <row r="9675" spans="31:31" ht="15.75">
      <c r="AE9675" s="67"/>
    </row>
    <row r="9676" spans="31:31" ht="15.75">
      <c r="AE9676" s="67"/>
    </row>
    <row r="9677" spans="31:31" ht="15.75">
      <c r="AE9677" s="67"/>
    </row>
    <row r="9678" spans="31:31" ht="15.75">
      <c r="AE9678" s="67"/>
    </row>
    <row r="9679" spans="31:31" ht="15.75">
      <c r="AE9679" s="67"/>
    </row>
    <row r="9680" spans="31:31" ht="15.75">
      <c r="AE9680" s="67"/>
    </row>
    <row r="9681" spans="31:31" ht="15.75">
      <c r="AE9681" s="67"/>
    </row>
    <row r="9682" spans="31:31" ht="15.75">
      <c r="AE9682" s="67"/>
    </row>
    <row r="9683" spans="31:31" ht="15.75">
      <c r="AE9683" s="67"/>
    </row>
    <row r="9684" spans="31:31" ht="15.75">
      <c r="AE9684" s="67"/>
    </row>
    <row r="9685" spans="31:31" ht="15.75">
      <c r="AE9685" s="67"/>
    </row>
    <row r="9686" spans="31:31" ht="15.75">
      <c r="AE9686" s="67"/>
    </row>
    <row r="9687" spans="31:31" ht="15.75">
      <c r="AE9687" s="67"/>
    </row>
    <row r="9688" spans="31:31" ht="15.75">
      <c r="AE9688" s="67"/>
    </row>
    <row r="9689" spans="31:31" ht="15.75">
      <c r="AE9689" s="67"/>
    </row>
    <row r="9690" spans="31:31" ht="15.75">
      <c r="AE9690" s="67"/>
    </row>
    <row r="9691" spans="31:31" ht="15.75">
      <c r="AE9691" s="67"/>
    </row>
    <row r="9692" spans="31:31" ht="15.75">
      <c r="AE9692" s="67"/>
    </row>
    <row r="9693" spans="31:31" ht="15.75">
      <c r="AE9693" s="67"/>
    </row>
    <row r="9694" spans="31:31" ht="15.75">
      <c r="AE9694" s="67"/>
    </row>
    <row r="9695" spans="31:31" ht="15.75">
      <c r="AE9695" s="67"/>
    </row>
    <row r="9696" spans="31:31" ht="15.75">
      <c r="AE9696" s="67"/>
    </row>
    <row r="9697" spans="31:31" ht="15.75">
      <c r="AE9697" s="67"/>
    </row>
    <row r="9698" spans="31:31" ht="15.75">
      <c r="AE9698" s="67"/>
    </row>
    <row r="9699" spans="31:31" ht="15.75">
      <c r="AE9699" s="67"/>
    </row>
    <row r="9700" spans="31:31" ht="15.75">
      <c r="AE9700" s="67"/>
    </row>
    <row r="9701" spans="31:31" ht="15.75">
      <c r="AE9701" s="67"/>
    </row>
    <row r="9702" spans="31:31" ht="15.75">
      <c r="AE9702" s="67"/>
    </row>
    <row r="9703" spans="31:31" ht="15.75">
      <c r="AE9703" s="67"/>
    </row>
    <row r="9704" spans="31:31" ht="15.75">
      <c r="AE9704" s="67"/>
    </row>
    <row r="9705" spans="31:31" ht="15.75">
      <c r="AE9705" s="67"/>
    </row>
    <row r="9706" spans="31:31" ht="15.75">
      <c r="AE9706" s="67"/>
    </row>
    <row r="9707" spans="31:31" ht="15.75">
      <c r="AE9707" s="67"/>
    </row>
    <row r="9708" spans="31:31" ht="15.75">
      <c r="AE9708" s="67"/>
    </row>
    <row r="9709" spans="31:31" ht="15.75">
      <c r="AE9709" s="67"/>
    </row>
    <row r="9710" spans="31:31" ht="15.75">
      <c r="AE9710" s="67"/>
    </row>
    <row r="9711" spans="31:31" ht="15.75">
      <c r="AE9711" s="67"/>
    </row>
    <row r="9712" spans="31:31" ht="15.75">
      <c r="AE9712" s="67"/>
    </row>
    <row r="9713" spans="31:31" ht="15.75">
      <c r="AE9713" s="67"/>
    </row>
    <row r="9714" spans="31:31" ht="15.75">
      <c r="AE9714" s="67"/>
    </row>
    <row r="9715" spans="31:31" ht="15.75">
      <c r="AE9715" s="67"/>
    </row>
    <row r="9716" spans="31:31" ht="15.75">
      <c r="AE9716" s="67"/>
    </row>
    <row r="9717" spans="31:31" ht="15.75">
      <c r="AE9717" s="67"/>
    </row>
    <row r="9718" spans="31:31" ht="15.75">
      <c r="AE9718" s="67"/>
    </row>
    <row r="9719" spans="31:31" ht="15.75">
      <c r="AE9719" s="67"/>
    </row>
    <row r="9720" spans="31:31" ht="15.75">
      <c r="AE9720" s="67"/>
    </row>
    <row r="9721" spans="31:31" ht="15.75">
      <c r="AE9721" s="67"/>
    </row>
    <row r="9722" spans="31:31" ht="15.75">
      <c r="AE9722" s="67"/>
    </row>
    <row r="9723" spans="31:31" ht="15.75">
      <c r="AE9723" s="67"/>
    </row>
    <row r="9724" spans="31:31" ht="15.75">
      <c r="AE9724" s="67"/>
    </row>
    <row r="9725" spans="31:31" ht="15.75">
      <c r="AE9725" s="67"/>
    </row>
    <row r="9726" spans="31:31" ht="15.75">
      <c r="AE9726" s="67"/>
    </row>
    <row r="9727" spans="31:31" ht="15.75">
      <c r="AE9727" s="67"/>
    </row>
    <row r="9728" spans="31:31" ht="15.75">
      <c r="AE9728" s="67"/>
    </row>
    <row r="9729" spans="31:31" ht="15.75">
      <c r="AE9729" s="67"/>
    </row>
    <row r="9730" spans="31:31" ht="15.75">
      <c r="AE9730" s="67"/>
    </row>
    <row r="9731" spans="31:31" ht="15.75">
      <c r="AE9731" s="67"/>
    </row>
    <row r="9732" spans="31:31" ht="15.75">
      <c r="AE9732" s="67"/>
    </row>
    <row r="9733" spans="31:31" ht="15.75">
      <c r="AE9733" s="67"/>
    </row>
    <row r="9734" spans="31:31" ht="15.75">
      <c r="AE9734" s="67"/>
    </row>
    <row r="9735" spans="31:31" ht="15.75">
      <c r="AE9735" s="67"/>
    </row>
    <row r="9736" spans="31:31" ht="15.75">
      <c r="AE9736" s="67"/>
    </row>
    <row r="9737" spans="31:31" ht="15.75">
      <c r="AE9737" s="67"/>
    </row>
    <row r="9738" spans="31:31" ht="15.75">
      <c r="AE9738" s="67"/>
    </row>
    <row r="9739" spans="31:31" ht="15.75">
      <c r="AE9739" s="67"/>
    </row>
    <row r="9740" spans="31:31" ht="15.75">
      <c r="AE9740" s="67"/>
    </row>
    <row r="9741" spans="31:31" ht="15.75">
      <c r="AE9741" s="67"/>
    </row>
    <row r="9742" spans="31:31" ht="15.75">
      <c r="AE9742" s="67"/>
    </row>
    <row r="9743" spans="31:31" ht="15.75">
      <c r="AE9743" s="67"/>
    </row>
    <row r="9744" spans="31:31" ht="15.75">
      <c r="AE9744" s="67"/>
    </row>
    <row r="9745" spans="31:31" ht="15.75">
      <c r="AE9745" s="67"/>
    </row>
    <row r="9746" spans="31:31" ht="15.75">
      <c r="AE9746" s="67"/>
    </row>
    <row r="9747" spans="31:31" ht="15.75">
      <c r="AE9747" s="67"/>
    </row>
    <row r="9748" spans="31:31" ht="15.75">
      <c r="AE9748" s="67"/>
    </row>
    <row r="9749" spans="31:31" ht="15.75">
      <c r="AE9749" s="67"/>
    </row>
    <row r="9750" spans="31:31" ht="15.75">
      <c r="AE9750" s="67"/>
    </row>
    <row r="9751" spans="31:31" ht="15.75">
      <c r="AE9751" s="67"/>
    </row>
    <row r="9752" spans="31:31" ht="15.75">
      <c r="AE9752" s="67"/>
    </row>
    <row r="9753" spans="31:31" ht="15.75">
      <c r="AE9753" s="67"/>
    </row>
    <row r="9754" spans="31:31" ht="15.75">
      <c r="AE9754" s="67"/>
    </row>
    <row r="9755" spans="31:31" ht="15.75">
      <c r="AE9755" s="67"/>
    </row>
    <row r="9756" spans="31:31" ht="15.75">
      <c r="AE9756" s="67"/>
    </row>
    <row r="9757" spans="31:31" ht="15.75">
      <c r="AE9757" s="67"/>
    </row>
    <row r="9758" spans="31:31" ht="15.75">
      <c r="AE9758" s="67"/>
    </row>
    <row r="9759" spans="31:31" ht="15.75">
      <c r="AE9759" s="67"/>
    </row>
    <row r="9760" spans="31:31" ht="15.75">
      <c r="AE9760" s="67"/>
    </row>
    <row r="9761" spans="31:31" ht="15.75">
      <c r="AE9761" s="67"/>
    </row>
    <row r="9762" spans="31:31" ht="15.75">
      <c r="AE9762" s="67"/>
    </row>
    <row r="9763" spans="31:31" ht="15.75">
      <c r="AE9763" s="67"/>
    </row>
    <row r="9764" spans="31:31" ht="15.75">
      <c r="AE9764" s="67"/>
    </row>
    <row r="9765" spans="31:31" ht="15.75">
      <c r="AE9765" s="67"/>
    </row>
    <row r="9766" spans="31:31" ht="15.75">
      <c r="AE9766" s="67"/>
    </row>
    <row r="9767" spans="31:31" ht="15.75">
      <c r="AE9767" s="67"/>
    </row>
    <row r="9768" spans="31:31" ht="15.75">
      <c r="AE9768" s="67"/>
    </row>
    <row r="9769" spans="31:31" ht="15.75">
      <c r="AE9769" s="67"/>
    </row>
    <row r="9770" spans="31:31" ht="15.75">
      <c r="AE9770" s="67"/>
    </row>
    <row r="9771" spans="31:31" ht="15.75">
      <c r="AE9771" s="67"/>
    </row>
    <row r="9772" spans="31:31" ht="15.75">
      <c r="AE9772" s="67"/>
    </row>
    <row r="9773" spans="31:31" ht="15.75">
      <c r="AE9773" s="67"/>
    </row>
    <row r="9774" spans="31:31" ht="15.75">
      <c r="AE9774" s="67"/>
    </row>
    <row r="9775" spans="31:31" ht="15.75">
      <c r="AE9775" s="67"/>
    </row>
    <row r="9776" spans="31:31" ht="15.75">
      <c r="AE9776" s="67"/>
    </row>
    <row r="9777" spans="31:31" ht="15.75">
      <c r="AE9777" s="67"/>
    </row>
    <row r="9778" spans="31:31" ht="15.75">
      <c r="AE9778" s="67"/>
    </row>
    <row r="9779" spans="31:31" ht="15.75">
      <c r="AE9779" s="67"/>
    </row>
    <row r="9780" spans="31:31" ht="15.75">
      <c r="AE9780" s="67"/>
    </row>
    <row r="9781" spans="31:31" ht="15.75">
      <c r="AE9781" s="67"/>
    </row>
    <row r="9782" spans="31:31" ht="15.75">
      <c r="AE9782" s="67"/>
    </row>
    <row r="9783" spans="31:31" ht="15.75">
      <c r="AE9783" s="67"/>
    </row>
    <row r="9784" spans="31:31" ht="15.75">
      <c r="AE9784" s="67"/>
    </row>
    <row r="9785" spans="31:31" ht="15.75">
      <c r="AE9785" s="67"/>
    </row>
    <row r="9786" spans="31:31" ht="15.75">
      <c r="AE9786" s="67"/>
    </row>
    <row r="9787" spans="31:31" ht="15.75">
      <c r="AE9787" s="67"/>
    </row>
    <row r="9788" spans="31:31" ht="15.75">
      <c r="AE9788" s="67"/>
    </row>
    <row r="9789" spans="31:31" ht="15.75">
      <c r="AE9789" s="67"/>
    </row>
    <row r="9790" spans="31:31" ht="15.75">
      <c r="AE9790" s="67"/>
    </row>
    <row r="9791" spans="31:31" ht="15.75">
      <c r="AE9791" s="67"/>
    </row>
    <row r="9792" spans="31:31" ht="15.75">
      <c r="AE9792" s="67"/>
    </row>
    <row r="9793" spans="31:31" ht="15.75">
      <c r="AE9793" s="67"/>
    </row>
    <row r="9794" spans="31:31" ht="15.75">
      <c r="AE9794" s="67"/>
    </row>
    <row r="9795" spans="31:31" ht="15.75">
      <c r="AE9795" s="67"/>
    </row>
    <row r="9796" spans="31:31" ht="15.75">
      <c r="AE9796" s="67"/>
    </row>
    <row r="9797" spans="31:31" ht="15.75">
      <c r="AE9797" s="67"/>
    </row>
    <row r="9798" spans="31:31" ht="15.75">
      <c r="AE9798" s="67"/>
    </row>
    <row r="9799" spans="31:31" ht="15.75">
      <c r="AE9799" s="67"/>
    </row>
    <row r="9800" spans="31:31" ht="15.75">
      <c r="AE9800" s="67"/>
    </row>
    <row r="9801" spans="31:31" ht="15.75">
      <c r="AE9801" s="67"/>
    </row>
    <row r="9802" spans="31:31" ht="15.75">
      <c r="AE9802" s="67"/>
    </row>
    <row r="9803" spans="31:31" ht="15.75">
      <c r="AE9803" s="67"/>
    </row>
    <row r="9804" spans="31:31" ht="15.75">
      <c r="AE9804" s="67"/>
    </row>
    <row r="9805" spans="31:31" ht="15.75">
      <c r="AE9805" s="67"/>
    </row>
    <row r="9806" spans="31:31" ht="15.75">
      <c r="AE9806" s="67"/>
    </row>
    <row r="9807" spans="31:31" ht="15.75">
      <c r="AE9807" s="67"/>
    </row>
    <row r="9808" spans="31:31" ht="15.75">
      <c r="AE9808" s="67"/>
    </row>
    <row r="9809" spans="31:31" ht="15.75">
      <c r="AE9809" s="67"/>
    </row>
    <row r="9810" spans="31:31" ht="15.75">
      <c r="AE9810" s="67"/>
    </row>
    <row r="9811" spans="31:31" ht="15.75">
      <c r="AE9811" s="67"/>
    </row>
    <row r="9812" spans="31:31" ht="15.75">
      <c r="AE9812" s="67"/>
    </row>
    <row r="9813" spans="31:31" ht="15.75">
      <c r="AE9813" s="67"/>
    </row>
    <row r="9814" spans="31:31" ht="15.75">
      <c r="AE9814" s="67"/>
    </row>
    <row r="9815" spans="31:31" ht="15.75">
      <c r="AE9815" s="67"/>
    </row>
    <row r="9816" spans="31:31" ht="15.75">
      <c r="AE9816" s="67"/>
    </row>
    <row r="9817" spans="31:31" ht="15.75">
      <c r="AE9817" s="67"/>
    </row>
    <row r="9818" spans="31:31" ht="15.75">
      <c r="AE9818" s="67"/>
    </row>
    <row r="9819" spans="31:31" ht="15.75">
      <c r="AE9819" s="67"/>
    </row>
    <row r="9820" spans="31:31" ht="15.75">
      <c r="AE9820" s="67"/>
    </row>
    <row r="9821" spans="31:31" ht="15.75">
      <c r="AE9821" s="67"/>
    </row>
    <row r="9822" spans="31:31" ht="15.75">
      <c r="AE9822" s="67"/>
    </row>
    <row r="9823" spans="31:31" ht="15.75">
      <c r="AE9823" s="67"/>
    </row>
    <row r="9824" spans="31:31" ht="15.75">
      <c r="AE9824" s="67"/>
    </row>
    <row r="9825" spans="31:31" ht="15.75">
      <c r="AE9825" s="67"/>
    </row>
    <row r="9826" spans="31:31" ht="15.75">
      <c r="AE9826" s="67"/>
    </row>
    <row r="9827" spans="31:31" ht="15.75">
      <c r="AE9827" s="67"/>
    </row>
    <row r="9828" spans="31:31" ht="15.75">
      <c r="AE9828" s="67"/>
    </row>
    <row r="9829" spans="31:31" ht="15.75">
      <c r="AE9829" s="67"/>
    </row>
    <row r="9830" spans="31:31" ht="15.75">
      <c r="AE9830" s="67"/>
    </row>
    <row r="9831" spans="31:31" ht="15.75">
      <c r="AE9831" s="67"/>
    </row>
    <row r="9832" spans="31:31" ht="15.75">
      <c r="AE9832" s="67"/>
    </row>
    <row r="9833" spans="31:31" ht="15.75">
      <c r="AE9833" s="67"/>
    </row>
    <row r="9834" spans="31:31" ht="15.75">
      <c r="AE9834" s="67"/>
    </row>
    <row r="9835" spans="31:31" ht="15.75">
      <c r="AE9835" s="67"/>
    </row>
    <row r="9836" spans="31:31" ht="15.75">
      <c r="AE9836" s="67"/>
    </row>
    <row r="9837" spans="31:31" ht="15.75">
      <c r="AE9837" s="67"/>
    </row>
    <row r="9838" spans="31:31" ht="15.75">
      <c r="AE9838" s="67"/>
    </row>
    <row r="9839" spans="31:31" ht="15.75">
      <c r="AE9839" s="67"/>
    </row>
    <row r="9840" spans="31:31" ht="15.75">
      <c r="AE9840" s="67"/>
    </row>
    <row r="9841" spans="31:31" ht="15.75">
      <c r="AE9841" s="67"/>
    </row>
    <row r="9842" spans="31:31" ht="15.75">
      <c r="AE9842" s="67"/>
    </row>
    <row r="9843" spans="31:31" ht="15.75">
      <c r="AE9843" s="67"/>
    </row>
    <row r="9844" spans="31:31" ht="15.75">
      <c r="AE9844" s="67"/>
    </row>
    <row r="9845" spans="31:31" ht="15.75">
      <c r="AE9845" s="67"/>
    </row>
    <row r="9846" spans="31:31" ht="15.75">
      <c r="AE9846" s="67"/>
    </row>
    <row r="9847" spans="31:31" ht="15.75">
      <c r="AE9847" s="67"/>
    </row>
    <row r="9848" spans="31:31" ht="15.75">
      <c r="AE9848" s="67"/>
    </row>
    <row r="9849" spans="31:31" ht="15.75">
      <c r="AE9849" s="67"/>
    </row>
    <row r="9850" spans="31:31" ht="15.75">
      <c r="AE9850" s="67"/>
    </row>
    <row r="9851" spans="31:31" ht="15.75">
      <c r="AE9851" s="67"/>
    </row>
    <row r="9852" spans="31:31" ht="15.75">
      <c r="AE9852" s="67"/>
    </row>
    <row r="9853" spans="31:31" ht="15.75">
      <c r="AE9853" s="67"/>
    </row>
    <row r="9854" spans="31:31" ht="15.75">
      <c r="AE9854" s="67"/>
    </row>
    <row r="9855" spans="31:31" ht="15.75">
      <c r="AE9855" s="67"/>
    </row>
    <row r="9856" spans="31:31" ht="15.75">
      <c r="AE9856" s="67"/>
    </row>
    <row r="9857" spans="31:31" ht="15.75">
      <c r="AE9857" s="67"/>
    </row>
    <row r="9858" spans="31:31" ht="15.75">
      <c r="AE9858" s="67"/>
    </row>
    <row r="9859" spans="31:31" ht="15.75">
      <c r="AE9859" s="67"/>
    </row>
    <row r="9860" spans="31:31" ht="15.75">
      <c r="AE9860" s="67"/>
    </row>
    <row r="9861" spans="31:31" ht="15.75">
      <c r="AE9861" s="67"/>
    </row>
    <row r="9862" spans="31:31" ht="15.75">
      <c r="AE9862" s="67"/>
    </row>
    <row r="9863" spans="31:31" ht="15.75">
      <c r="AE9863" s="67"/>
    </row>
    <row r="9864" spans="31:31" ht="15.75">
      <c r="AE9864" s="67"/>
    </row>
    <row r="9865" spans="31:31" ht="15.75">
      <c r="AE9865" s="67"/>
    </row>
    <row r="9866" spans="31:31" ht="15.75">
      <c r="AE9866" s="67"/>
    </row>
    <row r="9867" spans="31:31" ht="15.75">
      <c r="AE9867" s="67"/>
    </row>
    <row r="9868" spans="31:31" ht="15.75">
      <c r="AE9868" s="67"/>
    </row>
    <row r="9869" spans="31:31" ht="15.75">
      <c r="AE9869" s="67"/>
    </row>
    <row r="9870" spans="31:31" ht="15.75">
      <c r="AE9870" s="67"/>
    </row>
    <row r="9871" spans="31:31" ht="15.75">
      <c r="AE9871" s="67"/>
    </row>
    <row r="9872" spans="31:31" ht="15.75">
      <c r="AE9872" s="67"/>
    </row>
    <row r="9873" spans="31:31" ht="15.75">
      <c r="AE9873" s="67"/>
    </row>
    <row r="9874" spans="31:31" ht="15.75">
      <c r="AE9874" s="67"/>
    </row>
    <row r="9875" spans="31:31" ht="15.75">
      <c r="AE9875" s="67"/>
    </row>
    <row r="9876" spans="31:31" ht="15.75">
      <c r="AE9876" s="67"/>
    </row>
    <row r="9877" spans="31:31" ht="15.75">
      <c r="AE9877" s="67"/>
    </row>
    <row r="9878" spans="31:31" ht="15.75">
      <c r="AE9878" s="67"/>
    </row>
    <row r="9879" spans="31:31" ht="15.75">
      <c r="AE9879" s="67"/>
    </row>
    <row r="9880" spans="31:31" ht="15.75">
      <c r="AE9880" s="67"/>
    </row>
    <row r="9881" spans="31:31" ht="15.75">
      <c r="AE9881" s="67"/>
    </row>
    <row r="9882" spans="31:31" ht="15.75">
      <c r="AE9882" s="67"/>
    </row>
    <row r="9883" spans="31:31" ht="15.75">
      <c r="AE9883" s="67"/>
    </row>
    <row r="9884" spans="31:31" ht="15.75">
      <c r="AE9884" s="67"/>
    </row>
    <row r="9885" spans="31:31" ht="15.75">
      <c r="AE9885" s="67"/>
    </row>
    <row r="9886" spans="31:31" ht="15.75">
      <c r="AE9886" s="67"/>
    </row>
    <row r="9887" spans="31:31" ht="15.75">
      <c r="AE9887" s="67"/>
    </row>
    <row r="9888" spans="31:31" ht="15.75">
      <c r="AE9888" s="67"/>
    </row>
    <row r="9889" spans="31:31" ht="15.75">
      <c r="AE9889" s="67"/>
    </row>
    <row r="9890" spans="31:31" ht="15.75">
      <c r="AE9890" s="67"/>
    </row>
    <row r="9891" spans="31:31" ht="15.75">
      <c r="AE9891" s="67"/>
    </row>
    <row r="9892" spans="31:31" ht="15.75">
      <c r="AE9892" s="67"/>
    </row>
    <row r="9893" spans="31:31" ht="15.75">
      <c r="AE9893" s="67"/>
    </row>
    <row r="9894" spans="31:31" ht="15.75">
      <c r="AE9894" s="67"/>
    </row>
    <row r="9895" spans="31:31" ht="15.75">
      <c r="AE9895" s="67"/>
    </row>
    <row r="9896" spans="31:31" ht="15.75">
      <c r="AE9896" s="67"/>
    </row>
    <row r="9897" spans="31:31" ht="15.75">
      <c r="AE9897" s="67"/>
    </row>
    <row r="9898" spans="31:31" ht="15.75">
      <c r="AE9898" s="67"/>
    </row>
    <row r="9899" spans="31:31" ht="15.75">
      <c r="AE9899" s="67"/>
    </row>
    <row r="9900" spans="31:31" ht="15.75">
      <c r="AE9900" s="67"/>
    </row>
    <row r="9901" spans="31:31" ht="15.75">
      <c r="AE9901" s="67"/>
    </row>
    <row r="9902" spans="31:31" ht="15.75">
      <c r="AE9902" s="67"/>
    </row>
    <row r="9903" spans="31:31" ht="15.75">
      <c r="AE9903" s="67"/>
    </row>
    <row r="9904" spans="31:31" ht="15.75">
      <c r="AE9904" s="67"/>
    </row>
    <row r="9905" spans="31:31" ht="15.75">
      <c r="AE9905" s="67"/>
    </row>
    <row r="9906" spans="31:31" ht="15.75">
      <c r="AE9906" s="67"/>
    </row>
    <row r="9907" spans="31:31" ht="15.75">
      <c r="AE9907" s="67"/>
    </row>
    <row r="9908" spans="31:31" ht="15.75">
      <c r="AE9908" s="67"/>
    </row>
    <row r="9909" spans="31:31" ht="15.75">
      <c r="AE9909" s="67"/>
    </row>
    <row r="9910" spans="31:31" ht="15.75">
      <c r="AE9910" s="67"/>
    </row>
    <row r="9911" spans="31:31" ht="15.75">
      <c r="AE9911" s="67"/>
    </row>
    <row r="9912" spans="31:31" ht="15.75">
      <c r="AE9912" s="67"/>
    </row>
    <row r="9913" spans="31:31" ht="15.75">
      <c r="AE9913" s="67"/>
    </row>
    <row r="9914" spans="31:31" ht="15.75">
      <c r="AE9914" s="67"/>
    </row>
    <row r="9915" spans="31:31" ht="15.75">
      <c r="AE9915" s="67"/>
    </row>
    <row r="9916" spans="31:31" ht="15.75">
      <c r="AE9916" s="67"/>
    </row>
    <row r="9917" spans="31:31" ht="15.75">
      <c r="AE9917" s="67"/>
    </row>
    <row r="9918" spans="31:31" ht="15.75">
      <c r="AE9918" s="67"/>
    </row>
    <row r="9919" spans="31:31" ht="15.75">
      <c r="AE9919" s="67"/>
    </row>
    <row r="9920" spans="31:31" ht="15.75">
      <c r="AE9920" s="67"/>
    </row>
    <row r="9921" spans="31:31" ht="15.75">
      <c r="AE9921" s="67"/>
    </row>
    <row r="9922" spans="31:31" ht="15.75">
      <c r="AE9922" s="67"/>
    </row>
    <row r="9923" spans="31:31" ht="15.75">
      <c r="AE9923" s="67"/>
    </row>
    <row r="9924" spans="31:31" ht="15.75">
      <c r="AE9924" s="67"/>
    </row>
    <row r="9925" spans="31:31" ht="15.75">
      <c r="AE9925" s="67"/>
    </row>
    <row r="9926" spans="31:31" ht="15.75">
      <c r="AE9926" s="67"/>
    </row>
    <row r="9927" spans="31:31" ht="15.75">
      <c r="AE9927" s="67"/>
    </row>
    <row r="9928" spans="31:31" ht="15.75">
      <c r="AE9928" s="67"/>
    </row>
    <row r="9929" spans="31:31" ht="15.75">
      <c r="AE9929" s="67"/>
    </row>
    <row r="9930" spans="31:31" ht="15.75">
      <c r="AE9930" s="67"/>
    </row>
    <row r="9931" spans="31:31" ht="15.75">
      <c r="AE9931" s="67"/>
    </row>
    <row r="9932" spans="31:31" ht="15.75">
      <c r="AE9932" s="67"/>
    </row>
    <row r="9933" spans="31:31" ht="15.75">
      <c r="AE9933" s="67"/>
    </row>
    <row r="9934" spans="31:31" ht="15.75">
      <c r="AE9934" s="67"/>
    </row>
    <row r="9935" spans="31:31" ht="15.75">
      <c r="AE9935" s="67"/>
    </row>
    <row r="9936" spans="31:31" ht="15.75">
      <c r="AE9936" s="67"/>
    </row>
    <row r="9937" spans="31:31" ht="15.75">
      <c r="AE9937" s="67"/>
    </row>
    <row r="9938" spans="31:31" ht="15.75">
      <c r="AE9938" s="67"/>
    </row>
    <row r="9939" spans="31:31" ht="15.75">
      <c r="AE9939" s="67"/>
    </row>
    <row r="9940" spans="31:31" ht="15.75">
      <c r="AE9940" s="67"/>
    </row>
    <row r="9941" spans="31:31" ht="15.75">
      <c r="AE9941" s="67"/>
    </row>
    <row r="9942" spans="31:31" ht="15.75">
      <c r="AE9942" s="67"/>
    </row>
    <row r="9943" spans="31:31" ht="15.75">
      <c r="AE9943" s="67"/>
    </row>
    <row r="9944" spans="31:31" ht="15.75">
      <c r="AE9944" s="67"/>
    </row>
    <row r="9945" spans="31:31" ht="15.75">
      <c r="AE9945" s="67"/>
    </row>
    <row r="9946" spans="31:31" ht="15.75">
      <c r="AE9946" s="67"/>
    </row>
    <row r="9947" spans="31:31" ht="15.75">
      <c r="AE9947" s="67"/>
    </row>
    <row r="9948" spans="31:31" ht="15.75">
      <c r="AE9948" s="67"/>
    </row>
    <row r="9949" spans="31:31" ht="15.75">
      <c r="AE9949" s="67"/>
    </row>
    <row r="9950" spans="31:31" ht="15.75">
      <c r="AE9950" s="67"/>
    </row>
    <row r="9951" spans="31:31" ht="15.75">
      <c r="AE9951" s="67"/>
    </row>
    <row r="9952" spans="31:31" ht="15.75">
      <c r="AE9952" s="67"/>
    </row>
    <row r="9953" spans="31:31" ht="15.75">
      <c r="AE9953" s="67"/>
    </row>
    <row r="9954" spans="31:31" ht="15.75">
      <c r="AE9954" s="67"/>
    </row>
    <row r="9955" spans="31:31" ht="15.75">
      <c r="AE9955" s="67"/>
    </row>
    <row r="9956" spans="31:31" ht="15.75">
      <c r="AE9956" s="67"/>
    </row>
    <row r="9957" spans="31:31" ht="15.75">
      <c r="AE9957" s="67"/>
    </row>
    <row r="9958" spans="31:31" ht="15.75">
      <c r="AE9958" s="67"/>
    </row>
    <row r="9959" spans="31:31" ht="15.75">
      <c r="AE9959" s="67"/>
    </row>
    <row r="9960" spans="31:31" ht="15.75">
      <c r="AE9960" s="67"/>
    </row>
    <row r="9961" spans="31:31" ht="15.75">
      <c r="AE9961" s="67"/>
    </row>
    <row r="9962" spans="31:31" ht="15.75">
      <c r="AE9962" s="67"/>
    </row>
    <row r="9963" spans="31:31" ht="15.75">
      <c r="AE9963" s="67"/>
    </row>
    <row r="9964" spans="31:31" ht="15.75">
      <c r="AE9964" s="67"/>
    </row>
    <row r="9965" spans="31:31" ht="15.75">
      <c r="AE9965" s="67"/>
    </row>
    <row r="9966" spans="31:31" ht="15.75">
      <c r="AE9966" s="67"/>
    </row>
    <row r="9967" spans="31:31" ht="15.75">
      <c r="AE9967" s="67"/>
    </row>
    <row r="9968" spans="31:31" ht="15.75">
      <c r="AE9968" s="67"/>
    </row>
    <row r="9969" spans="31:31" ht="15.75">
      <c r="AE9969" s="67"/>
    </row>
    <row r="9970" spans="31:31" ht="15.75">
      <c r="AE9970" s="67"/>
    </row>
    <row r="9971" spans="31:31" ht="15.75">
      <c r="AE9971" s="67"/>
    </row>
    <row r="9972" spans="31:31" ht="15.75">
      <c r="AE9972" s="67"/>
    </row>
    <row r="9973" spans="31:31" ht="15.75">
      <c r="AE9973" s="67"/>
    </row>
    <row r="9974" spans="31:31" ht="15.75">
      <c r="AE9974" s="67"/>
    </row>
    <row r="9975" spans="31:31" ht="15.75">
      <c r="AE9975" s="67"/>
    </row>
    <row r="9976" spans="31:31" ht="15.75">
      <c r="AE9976" s="67"/>
    </row>
    <row r="9977" spans="31:31" ht="15.75">
      <c r="AE9977" s="67"/>
    </row>
    <row r="9978" spans="31:31" ht="15.75">
      <c r="AE9978" s="67"/>
    </row>
    <row r="9979" spans="31:31" ht="15.75">
      <c r="AE9979" s="67"/>
    </row>
    <row r="9980" spans="31:31" ht="15.75">
      <c r="AE9980" s="67"/>
    </row>
    <row r="9981" spans="31:31" ht="15.75">
      <c r="AE9981" s="67"/>
    </row>
    <row r="9982" spans="31:31" ht="15.75">
      <c r="AE9982" s="67"/>
    </row>
    <row r="9983" spans="31:31" ht="15.75">
      <c r="AE9983" s="67"/>
    </row>
    <row r="9984" spans="31:31" ht="15.75">
      <c r="AE9984" s="67"/>
    </row>
    <row r="9985" spans="31:31" ht="15.75">
      <c r="AE9985" s="67"/>
    </row>
    <row r="9986" spans="31:31" ht="15.75">
      <c r="AE9986" s="67"/>
    </row>
    <row r="9987" spans="31:31" ht="15.75">
      <c r="AE9987" s="67"/>
    </row>
    <row r="9988" spans="31:31" ht="15.75">
      <c r="AE9988" s="67"/>
    </row>
    <row r="9989" spans="31:31" ht="15.75">
      <c r="AE9989" s="67"/>
    </row>
    <row r="9990" spans="31:31" ht="15.75">
      <c r="AE9990" s="67"/>
    </row>
    <row r="9991" spans="31:31" ht="15.75">
      <c r="AE9991" s="67"/>
    </row>
    <row r="9992" spans="31:31" ht="15.75">
      <c r="AE9992" s="67"/>
    </row>
    <row r="9993" spans="31:31" ht="15.75">
      <c r="AE9993" s="67"/>
    </row>
    <row r="9994" spans="31:31" ht="15.75">
      <c r="AE9994" s="67"/>
    </row>
    <row r="9995" spans="31:31" ht="15.75">
      <c r="AE9995" s="67"/>
    </row>
    <row r="9996" spans="31:31" ht="15.75">
      <c r="AE9996" s="67"/>
    </row>
    <row r="9997" spans="31:31" ht="15.75">
      <c r="AE9997" s="67"/>
    </row>
    <row r="9998" spans="31:31" ht="15.75">
      <c r="AE9998" s="67"/>
    </row>
    <row r="9999" spans="31:31" ht="15.75">
      <c r="AE9999" s="67"/>
    </row>
    <row r="10000" spans="31:31" ht="15.75">
      <c r="AE10000" s="67"/>
    </row>
    <row r="10001" spans="31:31" ht="15.75">
      <c r="AE10001" s="67"/>
    </row>
    <row r="10002" spans="31:31" ht="15.75">
      <c r="AE10002" s="67"/>
    </row>
    <row r="10003" spans="31:31" ht="15.75">
      <c r="AE10003" s="67"/>
    </row>
    <row r="10004" spans="31:31" ht="15.75">
      <c r="AE10004" s="67"/>
    </row>
    <row r="10005" spans="31:31" ht="15.75">
      <c r="AE10005" s="67"/>
    </row>
    <row r="10006" spans="31:31" ht="15.75">
      <c r="AE10006" s="67"/>
    </row>
    <row r="10007" spans="31:31" ht="15.75">
      <c r="AE10007" s="67"/>
    </row>
    <row r="10008" spans="31:31" ht="15.75">
      <c r="AE10008" s="67"/>
    </row>
    <row r="10009" spans="31:31" ht="15.75">
      <c r="AE10009" s="67"/>
    </row>
    <row r="10010" spans="31:31" ht="15.75">
      <c r="AE10010" s="67"/>
    </row>
    <row r="10011" spans="31:31" ht="15.75">
      <c r="AE10011" s="67"/>
    </row>
    <row r="10012" spans="31:31" ht="15.75">
      <c r="AE10012" s="67"/>
    </row>
    <row r="10013" spans="31:31" ht="15.75">
      <c r="AE10013" s="67"/>
    </row>
    <row r="10014" spans="31:31" ht="15.75">
      <c r="AE10014" s="67"/>
    </row>
    <row r="10015" spans="31:31" ht="15.75">
      <c r="AE10015" s="67"/>
    </row>
    <row r="10016" spans="31:31" ht="15.75">
      <c r="AE10016" s="67"/>
    </row>
    <row r="10017" spans="31:31" ht="15.75">
      <c r="AE10017" s="67"/>
    </row>
    <row r="10018" spans="31:31" ht="15.75">
      <c r="AE10018" s="67"/>
    </row>
    <row r="10019" spans="31:31" ht="15.75">
      <c r="AE10019" s="67"/>
    </row>
    <row r="10020" spans="31:31" ht="15.75">
      <c r="AE10020" s="67"/>
    </row>
    <row r="10021" spans="31:31" ht="15.75">
      <c r="AE10021" s="67"/>
    </row>
    <row r="10022" spans="31:31" ht="15.75">
      <c r="AE10022" s="67"/>
    </row>
    <row r="10023" spans="31:31" ht="15.75">
      <c r="AE10023" s="67"/>
    </row>
    <row r="10024" spans="31:31" ht="15.75">
      <c r="AE10024" s="67"/>
    </row>
    <row r="10025" spans="31:31" ht="15.75">
      <c r="AE10025" s="67"/>
    </row>
    <row r="10026" spans="31:31" ht="15.75">
      <c r="AE10026" s="67"/>
    </row>
    <row r="10027" spans="31:31" ht="15.75">
      <c r="AE10027" s="67"/>
    </row>
    <row r="10028" spans="31:31" ht="15.75">
      <c r="AE10028" s="67"/>
    </row>
    <row r="10029" spans="31:31" ht="15.75">
      <c r="AE10029" s="67"/>
    </row>
    <row r="10030" spans="31:31" ht="15.75">
      <c r="AE10030" s="67"/>
    </row>
    <row r="10031" spans="31:31" ht="15.75">
      <c r="AE10031" s="67"/>
    </row>
    <row r="10032" spans="31:31" ht="15.75">
      <c r="AE10032" s="67"/>
    </row>
    <row r="10033" spans="31:31" ht="15.75">
      <c r="AE10033" s="67"/>
    </row>
    <row r="10034" spans="31:31" ht="15.75">
      <c r="AE10034" s="67"/>
    </row>
    <row r="10035" spans="31:31" ht="15.75">
      <c r="AE10035" s="67"/>
    </row>
    <row r="10036" spans="31:31" ht="15.75">
      <c r="AE10036" s="67"/>
    </row>
    <row r="10037" spans="31:31" ht="15.75">
      <c r="AE10037" s="67"/>
    </row>
    <row r="10038" spans="31:31" ht="15.75">
      <c r="AE10038" s="67"/>
    </row>
    <row r="10039" spans="31:31" ht="15.75">
      <c r="AE10039" s="67"/>
    </row>
    <row r="10040" spans="31:31" ht="15.75">
      <c r="AE10040" s="67"/>
    </row>
    <row r="10041" spans="31:31" ht="15.75">
      <c r="AE10041" s="67"/>
    </row>
    <row r="10042" spans="31:31" ht="15.75">
      <c r="AE10042" s="67"/>
    </row>
    <row r="10043" spans="31:31" ht="15.75">
      <c r="AE10043" s="67"/>
    </row>
    <row r="10044" spans="31:31" ht="15.75">
      <c r="AE10044" s="67"/>
    </row>
    <row r="10045" spans="31:31" ht="15.75">
      <c r="AE10045" s="67"/>
    </row>
    <row r="10046" spans="31:31" ht="15.75">
      <c r="AE10046" s="67"/>
    </row>
    <row r="10047" spans="31:31" ht="15.75">
      <c r="AE10047" s="67"/>
    </row>
    <row r="10048" spans="31:31" ht="15.75">
      <c r="AE10048" s="67"/>
    </row>
    <row r="10049" spans="31:31" ht="15.75">
      <c r="AE10049" s="67"/>
    </row>
    <row r="10050" spans="31:31" ht="15.75">
      <c r="AE10050" s="67"/>
    </row>
    <row r="10051" spans="31:31" ht="15.75">
      <c r="AE10051" s="67"/>
    </row>
    <row r="10052" spans="31:31" ht="15.75">
      <c r="AE10052" s="67"/>
    </row>
    <row r="10053" spans="31:31" ht="15.75">
      <c r="AE10053" s="67"/>
    </row>
    <row r="10054" spans="31:31" ht="15.75">
      <c r="AE10054" s="67"/>
    </row>
    <row r="10055" spans="31:31" ht="15.75">
      <c r="AE10055" s="67"/>
    </row>
    <row r="10056" spans="31:31" ht="15.75">
      <c r="AE10056" s="67"/>
    </row>
    <row r="10057" spans="31:31" ht="15.75">
      <c r="AE10057" s="67"/>
    </row>
    <row r="10058" spans="31:31" ht="15.75">
      <c r="AE10058" s="67"/>
    </row>
    <row r="10059" spans="31:31" ht="15.75">
      <c r="AE10059" s="67"/>
    </row>
    <row r="10060" spans="31:31" ht="15.75">
      <c r="AE10060" s="67"/>
    </row>
    <row r="10061" spans="31:31" ht="15.75">
      <c r="AE10061" s="67"/>
    </row>
    <row r="10062" spans="31:31" ht="15.75">
      <c r="AE10062" s="67"/>
    </row>
    <row r="10063" spans="31:31" ht="15.75">
      <c r="AE10063" s="67"/>
    </row>
    <row r="10064" spans="31:31" ht="15.75">
      <c r="AE10064" s="67"/>
    </row>
    <row r="10065" spans="31:31" ht="15.75">
      <c r="AE10065" s="67"/>
    </row>
    <row r="10066" spans="31:31" ht="15.75">
      <c r="AE10066" s="67"/>
    </row>
    <row r="10067" spans="31:31" ht="15.75">
      <c r="AE10067" s="67"/>
    </row>
    <row r="10068" spans="31:31" ht="15.75">
      <c r="AE10068" s="67"/>
    </row>
    <row r="10069" spans="31:31" ht="15.75">
      <c r="AE10069" s="67"/>
    </row>
    <row r="10070" spans="31:31" ht="15.75">
      <c r="AE10070" s="67"/>
    </row>
    <row r="10071" spans="31:31" ht="15.75">
      <c r="AE10071" s="67"/>
    </row>
    <row r="10072" spans="31:31" ht="15.75">
      <c r="AE10072" s="67"/>
    </row>
    <row r="10073" spans="31:31" ht="15.75">
      <c r="AE10073" s="67"/>
    </row>
    <row r="10074" spans="31:31" ht="15.75">
      <c r="AE10074" s="67"/>
    </row>
    <row r="10075" spans="31:31" ht="15.75">
      <c r="AE10075" s="67"/>
    </row>
    <row r="10076" spans="31:31" ht="15.75">
      <c r="AE10076" s="67"/>
    </row>
    <row r="10077" spans="31:31" ht="15.75">
      <c r="AE10077" s="67"/>
    </row>
    <row r="10078" spans="31:31" ht="15.75">
      <c r="AE10078" s="67"/>
    </row>
    <row r="10079" spans="31:31" ht="15.75">
      <c r="AE10079" s="67"/>
    </row>
    <row r="10080" spans="31:31" ht="15.75">
      <c r="AE10080" s="67"/>
    </row>
    <row r="10081" spans="31:31" ht="15.75">
      <c r="AE10081" s="67"/>
    </row>
    <row r="10082" spans="31:31" ht="15.75">
      <c r="AE10082" s="67"/>
    </row>
    <row r="10083" spans="31:31" ht="15.75">
      <c r="AE10083" s="67"/>
    </row>
    <row r="10084" spans="31:31" ht="15.75">
      <c r="AE10084" s="67"/>
    </row>
    <row r="10085" spans="31:31" ht="15.75">
      <c r="AE10085" s="67"/>
    </row>
    <row r="10086" spans="31:31" ht="15.75">
      <c r="AE10086" s="67"/>
    </row>
    <row r="10087" spans="31:31" ht="15.75">
      <c r="AE10087" s="67"/>
    </row>
    <row r="10088" spans="31:31" ht="15.75">
      <c r="AE10088" s="67"/>
    </row>
    <row r="10089" spans="31:31" ht="15.75">
      <c r="AE10089" s="67"/>
    </row>
    <row r="10090" spans="31:31" ht="15.75">
      <c r="AE10090" s="67"/>
    </row>
    <row r="10091" spans="31:31" ht="15.75">
      <c r="AE10091" s="67"/>
    </row>
    <row r="10092" spans="31:31" ht="15.75">
      <c r="AE10092" s="67"/>
    </row>
    <row r="10093" spans="31:31" ht="15.75">
      <c r="AE10093" s="67"/>
    </row>
    <row r="10094" spans="31:31" ht="15.75">
      <c r="AE10094" s="67"/>
    </row>
    <row r="10095" spans="31:31" ht="15.75">
      <c r="AE10095" s="67"/>
    </row>
    <row r="10096" spans="31:31" ht="15.75">
      <c r="AE10096" s="67"/>
    </row>
    <row r="10097" spans="31:31" ht="15.75">
      <c r="AE10097" s="67"/>
    </row>
    <row r="10098" spans="31:31" ht="15.75">
      <c r="AE10098" s="67"/>
    </row>
    <row r="10099" spans="31:31" ht="15.75">
      <c r="AE10099" s="67"/>
    </row>
    <row r="10100" spans="31:31" ht="15.75">
      <c r="AE10100" s="67"/>
    </row>
    <row r="10101" spans="31:31" ht="15.75">
      <c r="AE10101" s="67"/>
    </row>
    <row r="10102" spans="31:31" ht="15.75">
      <c r="AE10102" s="67"/>
    </row>
    <row r="10103" spans="31:31" ht="15.75">
      <c r="AE10103" s="67"/>
    </row>
    <row r="10104" spans="31:31" ht="15.75">
      <c r="AE10104" s="67"/>
    </row>
    <row r="10105" spans="31:31" ht="15.75">
      <c r="AE10105" s="67"/>
    </row>
    <row r="10106" spans="31:31" ht="15.75">
      <c r="AE10106" s="67"/>
    </row>
    <row r="10107" spans="31:31" ht="15.75">
      <c r="AE10107" s="67"/>
    </row>
    <row r="10108" spans="31:31" ht="15.75">
      <c r="AE10108" s="67"/>
    </row>
    <row r="10109" spans="31:31" ht="15.75">
      <c r="AE10109" s="67"/>
    </row>
    <row r="10110" spans="31:31" ht="15.75">
      <c r="AE10110" s="67"/>
    </row>
    <row r="10111" spans="31:31" ht="15.75">
      <c r="AE10111" s="67"/>
    </row>
    <row r="10112" spans="31:31" ht="15.75">
      <c r="AE10112" s="67"/>
    </row>
    <row r="10113" spans="31:31" ht="15.75">
      <c r="AE10113" s="67"/>
    </row>
    <row r="10114" spans="31:31" ht="15.75">
      <c r="AE10114" s="67"/>
    </row>
    <row r="10115" spans="31:31" ht="15.75">
      <c r="AE10115" s="67"/>
    </row>
    <row r="10116" spans="31:31" ht="15.75">
      <c r="AE10116" s="67"/>
    </row>
    <row r="10117" spans="31:31" ht="15.75">
      <c r="AE10117" s="67"/>
    </row>
    <row r="10118" spans="31:31" ht="15.75">
      <c r="AE10118" s="67"/>
    </row>
    <row r="10119" spans="31:31" ht="15.75">
      <c r="AE10119" s="67"/>
    </row>
    <row r="10120" spans="31:31" ht="15.75">
      <c r="AE10120" s="67"/>
    </row>
    <row r="10121" spans="31:31" ht="15.75">
      <c r="AE10121" s="67"/>
    </row>
    <row r="10122" spans="31:31" ht="15.75">
      <c r="AE10122" s="67"/>
    </row>
    <row r="10123" spans="31:31" ht="15.75">
      <c r="AE10123" s="67"/>
    </row>
    <row r="10124" spans="31:31" ht="15.75">
      <c r="AE10124" s="67"/>
    </row>
    <row r="10125" spans="31:31" ht="15.75">
      <c r="AE10125" s="67"/>
    </row>
    <row r="10126" spans="31:31" ht="15.75">
      <c r="AE10126" s="67"/>
    </row>
    <row r="10127" spans="31:31" ht="15.75">
      <c r="AE10127" s="67"/>
    </row>
    <row r="10128" spans="31:31" ht="15.75">
      <c r="AE10128" s="67"/>
    </row>
    <row r="10129" spans="31:31" ht="15.75">
      <c r="AE10129" s="67"/>
    </row>
    <row r="10130" spans="31:31" ht="15.75">
      <c r="AE10130" s="67"/>
    </row>
    <row r="10131" spans="31:31" ht="15.75">
      <c r="AE10131" s="67"/>
    </row>
    <row r="10132" spans="31:31" ht="15.75">
      <c r="AE10132" s="67"/>
    </row>
    <row r="10133" spans="31:31" ht="15.75">
      <c r="AE10133" s="67"/>
    </row>
    <row r="10134" spans="31:31" ht="15.75">
      <c r="AE10134" s="67"/>
    </row>
    <row r="10135" spans="31:31" ht="15.75">
      <c r="AE10135" s="67"/>
    </row>
    <row r="10136" spans="31:31" ht="15.75">
      <c r="AE10136" s="67"/>
    </row>
    <row r="10137" spans="31:31" ht="15.75">
      <c r="AE10137" s="67"/>
    </row>
    <row r="10138" spans="31:31" ht="15.75">
      <c r="AE10138" s="67"/>
    </row>
    <row r="10139" spans="31:31" ht="15.75">
      <c r="AE10139" s="67"/>
    </row>
    <row r="10140" spans="31:31" ht="15.75">
      <c r="AE10140" s="67"/>
    </row>
    <row r="10141" spans="31:31" ht="15.75">
      <c r="AE10141" s="67"/>
    </row>
    <row r="10142" spans="31:31" ht="15.75">
      <c r="AE10142" s="67"/>
    </row>
    <row r="10143" spans="31:31" ht="15.75">
      <c r="AE10143" s="67"/>
    </row>
    <row r="10144" spans="31:31" ht="15.75">
      <c r="AE10144" s="67"/>
    </row>
    <row r="10145" spans="31:31" ht="15.75">
      <c r="AE10145" s="67"/>
    </row>
    <row r="10146" spans="31:31" ht="15.75">
      <c r="AE10146" s="67"/>
    </row>
    <row r="10147" spans="31:31" ht="15.75">
      <c r="AE10147" s="67"/>
    </row>
    <row r="10148" spans="31:31" ht="15.75">
      <c r="AE10148" s="67"/>
    </row>
    <row r="10149" spans="31:31" ht="15.75">
      <c r="AE10149" s="67"/>
    </row>
    <row r="10150" spans="31:31" ht="15.75">
      <c r="AE10150" s="67"/>
    </row>
    <row r="10151" spans="31:31" ht="15.75">
      <c r="AE10151" s="67"/>
    </row>
    <row r="10152" spans="31:31" ht="15.75">
      <c r="AE10152" s="67"/>
    </row>
    <row r="10153" spans="31:31" ht="15.75">
      <c r="AE10153" s="67"/>
    </row>
    <row r="10154" spans="31:31" ht="15.75">
      <c r="AE10154" s="67"/>
    </row>
    <row r="10155" spans="31:31" ht="15.75">
      <c r="AE10155" s="67"/>
    </row>
    <row r="10156" spans="31:31" ht="15.75">
      <c r="AE10156" s="67"/>
    </row>
    <row r="10157" spans="31:31" ht="15.75">
      <c r="AE10157" s="67"/>
    </row>
    <row r="10158" spans="31:31" ht="15.75">
      <c r="AE10158" s="67"/>
    </row>
    <row r="10159" spans="31:31" ht="15.75">
      <c r="AE10159" s="67"/>
    </row>
    <row r="10160" spans="31:31" ht="15.75">
      <c r="AE10160" s="67"/>
    </row>
    <row r="10161" spans="31:31" ht="15.75">
      <c r="AE10161" s="67"/>
    </row>
    <row r="10162" spans="31:31" ht="15.75">
      <c r="AE10162" s="67"/>
    </row>
    <row r="10163" spans="31:31" ht="15.75">
      <c r="AE10163" s="67"/>
    </row>
    <row r="10164" spans="31:31" ht="15.75">
      <c r="AE10164" s="67"/>
    </row>
    <row r="10165" spans="31:31" ht="15.75">
      <c r="AE10165" s="67"/>
    </row>
    <row r="10166" spans="31:31" ht="15.75">
      <c r="AE10166" s="67"/>
    </row>
    <row r="10167" spans="31:31" ht="15.75">
      <c r="AE10167" s="67"/>
    </row>
    <row r="10168" spans="31:31" ht="15.75">
      <c r="AE10168" s="67"/>
    </row>
    <row r="10169" spans="31:31" ht="15.75">
      <c r="AE10169" s="67"/>
    </row>
    <row r="10170" spans="31:31" ht="15.75">
      <c r="AE10170" s="67"/>
    </row>
    <row r="10171" spans="31:31" ht="15.75">
      <c r="AE10171" s="67"/>
    </row>
    <row r="10172" spans="31:31" ht="15.75">
      <c r="AE10172" s="67"/>
    </row>
    <row r="10173" spans="31:31" ht="15.75">
      <c r="AE10173" s="67"/>
    </row>
    <row r="10174" spans="31:31" ht="15.75">
      <c r="AE10174" s="67"/>
    </row>
    <row r="10175" spans="31:31" ht="15.75">
      <c r="AE10175" s="67"/>
    </row>
    <row r="10176" spans="31:31" ht="15.75">
      <c r="AE10176" s="67"/>
    </row>
    <row r="10177" spans="31:31" ht="15.75">
      <c r="AE10177" s="67"/>
    </row>
    <row r="10178" spans="31:31" ht="15.75">
      <c r="AE10178" s="67"/>
    </row>
    <row r="10179" spans="31:31" ht="15.75">
      <c r="AE10179" s="67"/>
    </row>
    <row r="10180" spans="31:31" ht="15.75">
      <c r="AE10180" s="67"/>
    </row>
    <row r="10181" spans="31:31" ht="15.75">
      <c r="AE10181" s="67"/>
    </row>
    <row r="10182" spans="31:31" ht="15.75">
      <c r="AE10182" s="67"/>
    </row>
    <row r="10183" spans="31:31" ht="15.75">
      <c r="AE10183" s="67"/>
    </row>
    <row r="10184" spans="31:31" ht="15.75">
      <c r="AE10184" s="67"/>
    </row>
    <row r="10185" spans="31:31" ht="15.75">
      <c r="AE10185" s="67"/>
    </row>
    <row r="10186" spans="31:31" ht="15.75">
      <c r="AE10186" s="67"/>
    </row>
    <row r="10187" spans="31:31" ht="15.75">
      <c r="AE10187" s="67"/>
    </row>
    <row r="10188" spans="31:31" ht="15.75">
      <c r="AE10188" s="67"/>
    </row>
    <row r="10189" spans="31:31" ht="15.75">
      <c r="AE10189" s="67"/>
    </row>
    <row r="10190" spans="31:31" ht="15.75">
      <c r="AE10190" s="67"/>
    </row>
    <row r="10191" spans="31:31" ht="15.75">
      <c r="AE10191" s="67"/>
    </row>
    <row r="10192" spans="31:31" ht="15.75">
      <c r="AE10192" s="67"/>
    </row>
    <row r="10193" spans="31:31" ht="15.75">
      <c r="AE10193" s="67"/>
    </row>
    <row r="10194" spans="31:31" ht="15.75">
      <c r="AE10194" s="67"/>
    </row>
    <row r="10195" spans="31:31" ht="15.75">
      <c r="AE10195" s="67"/>
    </row>
    <row r="10196" spans="31:31" ht="15.75">
      <c r="AE10196" s="67"/>
    </row>
    <row r="10197" spans="31:31" ht="15.75">
      <c r="AE10197" s="67"/>
    </row>
    <row r="10198" spans="31:31" ht="15.75">
      <c r="AE10198" s="67"/>
    </row>
    <row r="10199" spans="31:31" ht="15.75">
      <c r="AE10199" s="67"/>
    </row>
    <row r="10200" spans="31:31" ht="15.75">
      <c r="AE10200" s="67"/>
    </row>
    <row r="10201" spans="31:31" ht="15.75">
      <c r="AE10201" s="67"/>
    </row>
    <row r="10202" spans="31:31" ht="15.75">
      <c r="AE10202" s="67"/>
    </row>
    <row r="10203" spans="31:31" ht="15.75">
      <c r="AE10203" s="67"/>
    </row>
    <row r="10204" spans="31:31" ht="15.75">
      <c r="AE10204" s="67"/>
    </row>
    <row r="10205" spans="31:31" ht="15.75">
      <c r="AE10205" s="67"/>
    </row>
    <row r="10206" spans="31:31" ht="15.75">
      <c r="AE10206" s="67"/>
    </row>
    <row r="10207" spans="31:31" ht="15.75">
      <c r="AE10207" s="67"/>
    </row>
    <row r="10208" spans="31:31" ht="15.75">
      <c r="AE10208" s="67"/>
    </row>
    <row r="10209" spans="31:31" ht="15.75">
      <c r="AE10209" s="67"/>
    </row>
    <row r="10210" spans="31:31" ht="15.75">
      <c r="AE10210" s="67"/>
    </row>
    <row r="10211" spans="31:31" ht="15.75">
      <c r="AE10211" s="67"/>
    </row>
    <row r="10212" spans="31:31" ht="15.75">
      <c r="AE10212" s="67"/>
    </row>
    <row r="10213" spans="31:31" ht="15.75">
      <c r="AE10213" s="67"/>
    </row>
    <row r="10214" spans="31:31" ht="15.75">
      <c r="AE10214" s="67"/>
    </row>
    <row r="10215" spans="31:31" ht="15.75">
      <c r="AE10215" s="67"/>
    </row>
    <row r="10216" spans="31:31" ht="15.75">
      <c r="AE10216" s="67"/>
    </row>
    <row r="10217" spans="31:31" ht="15.75">
      <c r="AE10217" s="67"/>
    </row>
    <row r="10218" spans="31:31" ht="15.75">
      <c r="AE10218" s="67"/>
    </row>
    <row r="10219" spans="31:31" ht="15.75">
      <c r="AE10219" s="67"/>
    </row>
    <row r="10220" spans="31:31" ht="15.75">
      <c r="AE10220" s="67"/>
    </row>
    <row r="10221" spans="31:31" ht="15.75">
      <c r="AE10221" s="67"/>
    </row>
    <row r="10222" spans="31:31" ht="15.75">
      <c r="AE10222" s="67"/>
    </row>
    <row r="10223" spans="31:31" ht="15.75">
      <c r="AE10223" s="67"/>
    </row>
    <row r="10224" spans="31:31" ht="15.75">
      <c r="AE10224" s="67"/>
    </row>
    <row r="10225" spans="31:31" ht="15.75">
      <c r="AE10225" s="67"/>
    </row>
    <row r="10226" spans="31:31" ht="15.75">
      <c r="AE10226" s="67"/>
    </row>
    <row r="10227" spans="31:31" ht="15.75">
      <c r="AE10227" s="67"/>
    </row>
    <row r="10228" spans="31:31" ht="15.75">
      <c r="AE10228" s="67"/>
    </row>
    <row r="10229" spans="31:31" ht="15.75">
      <c r="AE10229" s="67"/>
    </row>
    <row r="10230" spans="31:31" ht="15.75">
      <c r="AE10230" s="67"/>
    </row>
    <row r="10231" spans="31:31" ht="15.75">
      <c r="AE10231" s="67"/>
    </row>
    <row r="10232" spans="31:31" ht="15.75">
      <c r="AE10232" s="67"/>
    </row>
    <row r="10233" spans="31:31" ht="15.75">
      <c r="AE10233" s="67"/>
    </row>
    <row r="10234" spans="31:31" ht="15.75">
      <c r="AE10234" s="67"/>
    </row>
    <row r="10235" spans="31:31" ht="15.75">
      <c r="AE10235" s="67"/>
    </row>
    <row r="10236" spans="31:31" ht="15.75">
      <c r="AE10236" s="67"/>
    </row>
    <row r="10237" spans="31:31" ht="15.75">
      <c r="AE10237" s="67"/>
    </row>
    <row r="10238" spans="31:31" ht="15.75">
      <c r="AE10238" s="67"/>
    </row>
    <row r="10239" spans="31:31" ht="15.75">
      <c r="AE10239" s="67"/>
    </row>
    <row r="10240" spans="31:31" ht="15.75">
      <c r="AE10240" s="67"/>
    </row>
    <row r="10241" spans="31:31" ht="15.75">
      <c r="AE10241" s="67"/>
    </row>
    <row r="10242" spans="31:31" ht="15.75">
      <c r="AE10242" s="67"/>
    </row>
    <row r="10243" spans="31:31" ht="15.75">
      <c r="AE10243" s="67"/>
    </row>
    <row r="10244" spans="31:31" ht="15.75">
      <c r="AE10244" s="67"/>
    </row>
    <row r="10245" spans="31:31" ht="15.75">
      <c r="AE10245" s="67"/>
    </row>
    <row r="10246" spans="31:31" ht="15.75">
      <c r="AE10246" s="67"/>
    </row>
    <row r="10247" spans="31:31" ht="15.75">
      <c r="AE10247" s="67"/>
    </row>
    <row r="10248" spans="31:31" ht="15.75">
      <c r="AE10248" s="67"/>
    </row>
    <row r="10249" spans="31:31" ht="15.75">
      <c r="AE10249" s="67"/>
    </row>
    <row r="10250" spans="31:31" ht="15.75">
      <c r="AE10250" s="67"/>
    </row>
    <row r="10251" spans="31:31" ht="15.75">
      <c r="AE10251" s="67"/>
    </row>
    <row r="10252" spans="31:31" ht="15.75">
      <c r="AE10252" s="67"/>
    </row>
    <row r="10253" spans="31:31" ht="15.75">
      <c r="AE10253" s="67"/>
    </row>
    <row r="10254" spans="31:31" ht="15.75">
      <c r="AE10254" s="67"/>
    </row>
    <row r="10255" spans="31:31" ht="15.75">
      <c r="AE10255" s="67"/>
    </row>
    <row r="10256" spans="31:31" ht="15.75">
      <c r="AE10256" s="67"/>
    </row>
    <row r="10257" spans="31:31" ht="15.75">
      <c r="AE10257" s="67"/>
    </row>
    <row r="10258" spans="31:31" ht="15.75">
      <c r="AE10258" s="67"/>
    </row>
    <row r="10259" spans="31:31" ht="15.75">
      <c r="AE10259" s="67"/>
    </row>
    <row r="10260" spans="31:31" ht="15.75">
      <c r="AE10260" s="67"/>
    </row>
    <row r="10261" spans="31:31" ht="15.75">
      <c r="AE10261" s="67"/>
    </row>
    <row r="10262" spans="31:31" ht="15.75">
      <c r="AE10262" s="67"/>
    </row>
    <row r="10263" spans="31:31" ht="15.75">
      <c r="AE10263" s="67"/>
    </row>
    <row r="10264" spans="31:31" ht="15.75">
      <c r="AE10264" s="67"/>
    </row>
    <row r="10265" spans="31:31" ht="15.75">
      <c r="AE10265" s="67"/>
    </row>
    <row r="10266" spans="31:31" ht="15.75">
      <c r="AE10266" s="67"/>
    </row>
    <row r="10267" spans="31:31" ht="15.75">
      <c r="AE10267" s="67"/>
    </row>
    <row r="10268" spans="31:31" ht="15.75">
      <c r="AE10268" s="67"/>
    </row>
    <row r="10269" spans="31:31" ht="15.75">
      <c r="AE10269" s="67"/>
    </row>
    <row r="10270" spans="31:31" ht="15.75">
      <c r="AE10270" s="67"/>
    </row>
    <row r="10271" spans="31:31" ht="15.75">
      <c r="AE10271" s="67"/>
    </row>
    <row r="10272" spans="31:31" ht="15.75">
      <c r="AE10272" s="67"/>
    </row>
    <row r="10273" spans="31:31" ht="15.75">
      <c r="AE10273" s="67"/>
    </row>
    <row r="10274" spans="31:31" ht="15.75">
      <c r="AE10274" s="67"/>
    </row>
    <row r="10275" spans="31:31" ht="15.75">
      <c r="AE10275" s="67"/>
    </row>
    <row r="10276" spans="31:31" ht="15.75">
      <c r="AE10276" s="67"/>
    </row>
    <row r="10277" spans="31:31" ht="15.75">
      <c r="AE10277" s="67"/>
    </row>
    <row r="10278" spans="31:31" ht="15.75">
      <c r="AE10278" s="67"/>
    </row>
    <row r="10279" spans="31:31" ht="15.75">
      <c r="AE10279" s="67"/>
    </row>
    <row r="10280" spans="31:31" ht="15.75">
      <c r="AE10280" s="67"/>
    </row>
    <row r="10281" spans="31:31" ht="15.75">
      <c r="AE10281" s="67"/>
    </row>
    <row r="10282" spans="31:31" ht="15.75">
      <c r="AE10282" s="67"/>
    </row>
    <row r="10283" spans="31:31" ht="15.75">
      <c r="AE10283" s="67"/>
    </row>
    <row r="10284" spans="31:31" ht="15.75">
      <c r="AE10284" s="67"/>
    </row>
    <row r="10285" spans="31:31" ht="15.75">
      <c r="AE10285" s="67"/>
    </row>
    <row r="10286" spans="31:31" ht="15.75">
      <c r="AE10286" s="67"/>
    </row>
    <row r="10287" spans="31:31" ht="15.75">
      <c r="AE10287" s="67"/>
    </row>
    <row r="10288" spans="31:31" ht="15.75">
      <c r="AE10288" s="67"/>
    </row>
    <row r="10289" spans="31:31" ht="15.75">
      <c r="AE10289" s="67"/>
    </row>
    <row r="10290" spans="31:31" ht="15.75">
      <c r="AE10290" s="67"/>
    </row>
    <row r="10291" spans="31:31" ht="15.75">
      <c r="AE10291" s="67"/>
    </row>
    <row r="10292" spans="31:31" ht="15.75">
      <c r="AE10292" s="67"/>
    </row>
    <row r="10293" spans="31:31" ht="15.75">
      <c r="AE10293" s="67"/>
    </row>
    <row r="10294" spans="31:31" ht="15.75">
      <c r="AE10294" s="67"/>
    </row>
    <row r="10295" spans="31:31" ht="15.75">
      <c r="AE10295" s="67"/>
    </row>
    <row r="10296" spans="31:31" ht="15.75">
      <c r="AE10296" s="67"/>
    </row>
    <row r="10297" spans="31:31" ht="15.75">
      <c r="AE10297" s="67"/>
    </row>
    <row r="10298" spans="31:31" ht="15.75">
      <c r="AE10298" s="67"/>
    </row>
    <row r="10299" spans="31:31" ht="15.75">
      <c r="AE10299" s="67"/>
    </row>
    <row r="10300" spans="31:31" ht="15.75">
      <c r="AE10300" s="67"/>
    </row>
    <row r="10301" spans="31:31" ht="15.75">
      <c r="AE10301" s="67"/>
    </row>
    <row r="10302" spans="31:31" ht="15.75">
      <c r="AE10302" s="67"/>
    </row>
    <row r="10303" spans="31:31" ht="15.75">
      <c r="AE10303" s="67"/>
    </row>
    <row r="10304" spans="31:31" ht="15.75">
      <c r="AE10304" s="67"/>
    </row>
    <row r="10305" spans="31:31" ht="15.75">
      <c r="AE10305" s="67"/>
    </row>
    <row r="10306" spans="31:31" ht="15.75">
      <c r="AE10306" s="67"/>
    </row>
    <row r="10307" spans="31:31" ht="15.75">
      <c r="AE10307" s="67"/>
    </row>
    <row r="10308" spans="31:31" ht="15.75">
      <c r="AE10308" s="67"/>
    </row>
    <row r="10309" spans="31:31" ht="15.75">
      <c r="AE10309" s="67"/>
    </row>
    <row r="10310" spans="31:31" ht="15.75">
      <c r="AE10310" s="67"/>
    </row>
    <row r="10311" spans="31:31" ht="15.75">
      <c r="AE10311" s="67"/>
    </row>
    <row r="10312" spans="31:31" ht="15.75">
      <c r="AE10312" s="67"/>
    </row>
    <row r="10313" spans="31:31" ht="15.75">
      <c r="AE10313" s="67"/>
    </row>
    <row r="10314" spans="31:31" ht="15.75">
      <c r="AE10314" s="67"/>
    </row>
    <row r="10315" spans="31:31" ht="15.75">
      <c r="AE10315" s="67"/>
    </row>
    <row r="10316" spans="31:31" ht="15.75">
      <c r="AE10316" s="67"/>
    </row>
    <row r="10317" spans="31:31" ht="15.75">
      <c r="AE10317" s="67"/>
    </row>
    <row r="10318" spans="31:31" ht="15.75">
      <c r="AE10318" s="67"/>
    </row>
    <row r="10319" spans="31:31" ht="15.75">
      <c r="AE10319" s="67"/>
    </row>
    <row r="10320" spans="31:31" ht="15.75">
      <c r="AE10320" s="67"/>
    </row>
    <row r="10321" spans="31:31" ht="15.75">
      <c r="AE10321" s="67"/>
    </row>
    <row r="10322" spans="31:31" ht="15.75">
      <c r="AE10322" s="67"/>
    </row>
    <row r="10323" spans="31:31" ht="15.75">
      <c r="AE10323" s="67"/>
    </row>
    <row r="10324" spans="31:31" ht="15.75">
      <c r="AE10324" s="67"/>
    </row>
    <row r="10325" spans="31:31" ht="15.75">
      <c r="AE10325" s="67"/>
    </row>
    <row r="10326" spans="31:31" ht="15.75">
      <c r="AE10326" s="67"/>
    </row>
    <row r="10327" spans="31:31" ht="15.75">
      <c r="AE10327" s="67"/>
    </row>
    <row r="10328" spans="31:31" ht="15.75">
      <c r="AE10328" s="67"/>
    </row>
    <row r="10329" spans="31:31" ht="15.75">
      <c r="AE10329" s="67"/>
    </row>
    <row r="10330" spans="31:31" ht="15.75">
      <c r="AE10330" s="67"/>
    </row>
    <row r="10331" spans="31:31" ht="15.75">
      <c r="AE10331" s="67"/>
    </row>
    <row r="10332" spans="31:31" ht="15.75">
      <c r="AE10332" s="67"/>
    </row>
    <row r="10333" spans="31:31" ht="15.75">
      <c r="AE10333" s="67"/>
    </row>
    <row r="10334" spans="31:31" ht="15.75">
      <c r="AE10334" s="67"/>
    </row>
    <row r="10335" spans="31:31" ht="15.75">
      <c r="AE10335" s="67"/>
    </row>
    <row r="10336" spans="31:31" ht="15.75">
      <c r="AE10336" s="67"/>
    </row>
    <row r="10337" spans="31:31" ht="15.75">
      <c r="AE10337" s="67"/>
    </row>
    <row r="10338" spans="31:31" ht="15.75">
      <c r="AE10338" s="67"/>
    </row>
    <row r="10339" spans="31:31" ht="15.75">
      <c r="AE10339" s="67"/>
    </row>
    <row r="10340" spans="31:31" ht="15.75">
      <c r="AE10340" s="67"/>
    </row>
    <row r="10341" spans="31:31" ht="15.75">
      <c r="AE10341" s="67"/>
    </row>
    <row r="10342" spans="31:31" ht="15.75">
      <c r="AE10342" s="67"/>
    </row>
    <row r="10343" spans="31:31" ht="15.75">
      <c r="AE10343" s="67"/>
    </row>
    <row r="10344" spans="31:31" ht="15.75">
      <c r="AE10344" s="67"/>
    </row>
    <row r="10345" spans="31:31" ht="15.75">
      <c r="AE10345" s="67"/>
    </row>
    <row r="10346" spans="31:31" ht="15.75">
      <c r="AE10346" s="67"/>
    </row>
    <row r="10347" spans="31:31" ht="15.75">
      <c r="AE10347" s="67"/>
    </row>
    <row r="10348" spans="31:31" ht="15.75">
      <c r="AE10348" s="67"/>
    </row>
    <row r="10349" spans="31:31" ht="15.75">
      <c r="AE10349" s="67"/>
    </row>
    <row r="10350" spans="31:31" ht="15.75">
      <c r="AE10350" s="67"/>
    </row>
    <row r="10351" spans="31:31" ht="15.75">
      <c r="AE10351" s="67"/>
    </row>
    <row r="10352" spans="31:31" ht="15.75">
      <c r="AE10352" s="67"/>
    </row>
    <row r="10353" spans="31:31" ht="15.75">
      <c r="AE10353" s="67"/>
    </row>
    <row r="10354" spans="31:31" ht="15.75">
      <c r="AE10354" s="67"/>
    </row>
    <row r="10355" spans="31:31" ht="15.75">
      <c r="AE10355" s="67"/>
    </row>
    <row r="10356" spans="31:31" ht="15.75">
      <c r="AE10356" s="67"/>
    </row>
    <row r="10357" spans="31:31" ht="15.75">
      <c r="AE10357" s="67"/>
    </row>
    <row r="10358" spans="31:31" ht="15.75">
      <c r="AE10358" s="67"/>
    </row>
    <row r="10359" spans="31:31" ht="15.75">
      <c r="AE10359" s="67"/>
    </row>
    <row r="10360" spans="31:31" ht="15.75">
      <c r="AE10360" s="67"/>
    </row>
    <row r="10361" spans="31:31" ht="15.75">
      <c r="AE10361" s="67"/>
    </row>
    <row r="10362" spans="31:31" ht="15.75">
      <c r="AE10362" s="67"/>
    </row>
    <row r="10363" spans="31:31" ht="15.75">
      <c r="AE10363" s="67"/>
    </row>
    <row r="10364" spans="31:31" ht="15.75">
      <c r="AE10364" s="67"/>
    </row>
    <row r="10365" spans="31:31" ht="15.75">
      <c r="AE10365" s="67"/>
    </row>
    <row r="10366" spans="31:31" ht="15.75">
      <c r="AE10366" s="67"/>
    </row>
    <row r="10367" spans="31:31" ht="15.75">
      <c r="AE10367" s="67"/>
    </row>
    <row r="10368" spans="31:31" ht="15.75">
      <c r="AE10368" s="67"/>
    </row>
    <row r="10369" spans="31:31" ht="15.75">
      <c r="AE10369" s="67"/>
    </row>
    <row r="10370" spans="31:31" ht="15.75">
      <c r="AE10370" s="67"/>
    </row>
    <row r="10371" spans="31:31" ht="15.75">
      <c r="AE10371" s="67"/>
    </row>
    <row r="10372" spans="31:31" ht="15.75">
      <c r="AE10372" s="67"/>
    </row>
    <row r="10373" spans="31:31" ht="15.75">
      <c r="AE10373" s="67"/>
    </row>
    <row r="10374" spans="31:31" ht="15.75">
      <c r="AE10374" s="67"/>
    </row>
    <row r="10375" spans="31:31" ht="15.75">
      <c r="AE10375" s="67"/>
    </row>
    <row r="10376" spans="31:31" ht="15.75">
      <c r="AE10376" s="67"/>
    </row>
    <row r="10377" spans="31:31" ht="15.75">
      <c r="AE10377" s="67"/>
    </row>
    <row r="10378" spans="31:31" ht="15.75">
      <c r="AE10378" s="67"/>
    </row>
    <row r="10379" spans="31:31" ht="15.75">
      <c r="AE10379" s="67"/>
    </row>
    <row r="10380" spans="31:31" ht="15.75">
      <c r="AE10380" s="67"/>
    </row>
    <row r="10381" spans="31:31" ht="15.75">
      <c r="AE10381" s="67"/>
    </row>
    <row r="10382" spans="31:31" ht="15.75">
      <c r="AE10382" s="67"/>
    </row>
    <row r="10383" spans="31:31" ht="15.75">
      <c r="AE10383" s="67"/>
    </row>
    <row r="10384" spans="31:31" ht="15.75">
      <c r="AE10384" s="67"/>
    </row>
    <row r="10385" spans="31:31" ht="15.75">
      <c r="AE10385" s="67"/>
    </row>
    <row r="10386" spans="31:31" ht="15.75">
      <c r="AE10386" s="67"/>
    </row>
    <row r="10387" spans="31:31" ht="15.75">
      <c r="AE10387" s="67"/>
    </row>
    <row r="10388" spans="31:31" ht="15.75">
      <c r="AE10388" s="67"/>
    </row>
    <row r="10389" spans="31:31" ht="15.75">
      <c r="AE10389" s="67"/>
    </row>
    <row r="10390" spans="31:31" ht="15.75">
      <c r="AE10390" s="67"/>
    </row>
    <row r="10391" spans="31:31" ht="15.75">
      <c r="AE10391" s="67"/>
    </row>
    <row r="10392" spans="31:31" ht="15.75">
      <c r="AE10392" s="67"/>
    </row>
    <row r="10393" spans="31:31" ht="15.75">
      <c r="AE10393" s="67"/>
    </row>
    <row r="10394" spans="31:31" ht="15.75">
      <c r="AE10394" s="67"/>
    </row>
    <row r="10395" spans="31:31" ht="15.75">
      <c r="AE10395" s="67"/>
    </row>
    <row r="10396" spans="31:31" ht="15.75">
      <c r="AE10396" s="67"/>
    </row>
    <row r="10397" spans="31:31" ht="15.75">
      <c r="AE10397" s="67"/>
    </row>
    <row r="10398" spans="31:31" ht="15.75">
      <c r="AE10398" s="67"/>
    </row>
    <row r="10399" spans="31:31" ht="15.75">
      <c r="AE10399" s="67"/>
    </row>
    <row r="10400" spans="31:31" ht="15.75">
      <c r="AE10400" s="67"/>
    </row>
    <row r="10401" spans="31:31" ht="15.75">
      <c r="AE10401" s="67"/>
    </row>
    <row r="10402" spans="31:31" ht="15.75">
      <c r="AE10402" s="67"/>
    </row>
    <row r="10403" spans="31:31" ht="15.75">
      <c r="AE10403" s="67"/>
    </row>
    <row r="10404" spans="31:31" ht="15.75">
      <c r="AE10404" s="67"/>
    </row>
    <row r="10405" spans="31:31" ht="15.75">
      <c r="AE10405" s="67"/>
    </row>
    <row r="10406" spans="31:31" ht="15.75">
      <c r="AE10406" s="67"/>
    </row>
    <row r="10407" spans="31:31" ht="15.75">
      <c r="AE10407" s="67"/>
    </row>
    <row r="10408" spans="31:31" ht="15.75">
      <c r="AE10408" s="67"/>
    </row>
    <row r="10409" spans="31:31" ht="15.75">
      <c r="AE10409" s="67"/>
    </row>
    <row r="10410" spans="31:31" ht="15.75">
      <c r="AE10410" s="67"/>
    </row>
    <row r="10411" spans="31:31" ht="15.75">
      <c r="AE10411" s="67"/>
    </row>
    <row r="10412" spans="31:31" ht="15.75">
      <c r="AE10412" s="67"/>
    </row>
    <row r="10413" spans="31:31" ht="15.75">
      <c r="AE10413" s="67"/>
    </row>
    <row r="10414" spans="31:31" ht="15.75">
      <c r="AE10414" s="67"/>
    </row>
    <row r="10415" spans="31:31" ht="15.75">
      <c r="AE10415" s="67"/>
    </row>
    <row r="10416" spans="31:31" ht="15.75">
      <c r="AE10416" s="67"/>
    </row>
    <row r="10417" spans="31:31" ht="15.75">
      <c r="AE10417" s="67"/>
    </row>
    <row r="10418" spans="31:31" ht="15.75">
      <c r="AE10418" s="67"/>
    </row>
    <row r="10419" spans="31:31" ht="15.75">
      <c r="AE10419" s="67"/>
    </row>
    <row r="10420" spans="31:31" ht="15.75">
      <c r="AE10420" s="67"/>
    </row>
    <row r="10421" spans="31:31" ht="15.75">
      <c r="AE10421" s="67"/>
    </row>
    <row r="10422" spans="31:31" ht="15.75">
      <c r="AE10422" s="67"/>
    </row>
    <row r="10423" spans="31:31" ht="15.75">
      <c r="AE10423" s="67"/>
    </row>
    <row r="10424" spans="31:31" ht="15.75">
      <c r="AE10424" s="67"/>
    </row>
    <row r="10425" spans="31:31" ht="15.75">
      <c r="AE10425" s="67"/>
    </row>
    <row r="10426" spans="31:31" ht="15.75">
      <c r="AE10426" s="67"/>
    </row>
    <row r="10427" spans="31:31" ht="15.75">
      <c r="AE10427" s="67"/>
    </row>
    <row r="10428" spans="31:31" ht="15.75">
      <c r="AE10428" s="67"/>
    </row>
    <row r="10429" spans="31:31" ht="15.75">
      <c r="AE10429" s="67"/>
    </row>
    <row r="10430" spans="31:31" ht="15.75">
      <c r="AE10430" s="67"/>
    </row>
    <row r="10431" spans="31:31" ht="15.75">
      <c r="AE10431" s="67"/>
    </row>
    <row r="10432" spans="31:31" ht="15.75">
      <c r="AE10432" s="67"/>
    </row>
    <row r="10433" spans="31:31" ht="15.75">
      <c r="AE10433" s="67"/>
    </row>
    <row r="10434" spans="31:31" ht="15.75">
      <c r="AE10434" s="67"/>
    </row>
    <row r="10435" spans="31:31" ht="15.75">
      <c r="AE10435" s="67"/>
    </row>
    <row r="10436" spans="31:31" ht="15.75">
      <c r="AE10436" s="67"/>
    </row>
    <row r="10437" spans="31:31" ht="15.75">
      <c r="AE10437" s="67"/>
    </row>
    <row r="10438" spans="31:31" ht="15.75">
      <c r="AE10438" s="67"/>
    </row>
    <row r="10439" spans="31:31" ht="15.75">
      <c r="AE10439" s="67"/>
    </row>
    <row r="10440" spans="31:31" ht="15.75">
      <c r="AE10440" s="67"/>
    </row>
    <row r="10441" spans="31:31" ht="15.75">
      <c r="AE10441" s="67"/>
    </row>
    <row r="10442" spans="31:31" ht="15.75">
      <c r="AE10442" s="67"/>
    </row>
    <row r="10443" spans="31:31" ht="15.75">
      <c r="AE10443" s="67"/>
    </row>
    <row r="10444" spans="31:31" ht="15.75">
      <c r="AE10444" s="67"/>
    </row>
    <row r="10445" spans="31:31" ht="15.75">
      <c r="AE10445" s="67"/>
    </row>
    <row r="10446" spans="31:31" ht="15.75">
      <c r="AE10446" s="67"/>
    </row>
    <row r="10447" spans="31:31" ht="15.75">
      <c r="AE10447" s="67"/>
    </row>
    <row r="10448" spans="31:31" ht="15.75">
      <c r="AE10448" s="67"/>
    </row>
    <row r="10449" spans="31:31" ht="15.75">
      <c r="AE10449" s="67"/>
    </row>
    <row r="10450" spans="31:31" ht="15.75">
      <c r="AE10450" s="67"/>
    </row>
    <row r="10451" spans="31:31" ht="15.75">
      <c r="AE10451" s="67"/>
    </row>
    <row r="10452" spans="31:31" ht="15.75">
      <c r="AE10452" s="67"/>
    </row>
    <row r="10453" spans="31:31" ht="15.75">
      <c r="AE10453" s="67"/>
    </row>
    <row r="10454" spans="31:31" ht="15.75">
      <c r="AE10454" s="67"/>
    </row>
    <row r="10455" spans="31:31" ht="15.75">
      <c r="AE10455" s="67"/>
    </row>
    <row r="10456" spans="31:31" ht="15.75">
      <c r="AE10456" s="67"/>
    </row>
    <row r="10457" spans="31:31" ht="15.75">
      <c r="AE10457" s="67"/>
    </row>
    <row r="10458" spans="31:31" ht="15.75">
      <c r="AE10458" s="67"/>
    </row>
    <row r="10459" spans="31:31" ht="15.75">
      <c r="AE10459" s="67"/>
    </row>
    <row r="10460" spans="31:31" ht="15.75">
      <c r="AE10460" s="67"/>
    </row>
    <row r="10461" spans="31:31" ht="15.75">
      <c r="AE10461" s="67"/>
    </row>
    <row r="10462" spans="31:31" ht="15.75">
      <c r="AE10462" s="67"/>
    </row>
    <row r="10463" spans="31:31" ht="15.75">
      <c r="AE10463" s="67"/>
    </row>
    <row r="10464" spans="31:31" ht="15.75">
      <c r="AE10464" s="67"/>
    </row>
    <row r="10465" spans="31:31" ht="15.75">
      <c r="AE10465" s="67"/>
    </row>
    <row r="10466" spans="31:31" ht="15.75">
      <c r="AE10466" s="67"/>
    </row>
    <row r="10467" spans="31:31" ht="15.75">
      <c r="AE10467" s="67"/>
    </row>
    <row r="10468" spans="31:31" ht="15.75">
      <c r="AE10468" s="67"/>
    </row>
    <row r="10469" spans="31:31" ht="15.75">
      <c r="AE10469" s="67"/>
    </row>
    <row r="10470" spans="31:31" ht="15.75">
      <c r="AE10470" s="67"/>
    </row>
    <row r="10471" spans="31:31" ht="15.75">
      <c r="AE10471" s="67"/>
    </row>
    <row r="10472" spans="31:31" ht="15.75">
      <c r="AE10472" s="67"/>
    </row>
    <row r="10473" spans="31:31" ht="15.75">
      <c r="AE10473" s="67"/>
    </row>
    <row r="10474" spans="31:31" ht="15.75">
      <c r="AE10474" s="67"/>
    </row>
    <row r="10475" spans="31:31" ht="15.75">
      <c r="AE10475" s="67"/>
    </row>
    <row r="10476" spans="31:31" ht="15.75">
      <c r="AE10476" s="67"/>
    </row>
    <row r="10477" spans="31:31" ht="15.75">
      <c r="AE10477" s="67"/>
    </row>
    <row r="10478" spans="31:31" ht="15.75">
      <c r="AE10478" s="67"/>
    </row>
    <row r="10479" spans="31:31" ht="15.75">
      <c r="AE10479" s="67"/>
    </row>
    <row r="10480" spans="31:31" ht="15.75">
      <c r="AE10480" s="67"/>
    </row>
    <row r="10481" spans="31:31" ht="15.75">
      <c r="AE10481" s="67"/>
    </row>
    <row r="10482" spans="31:31" ht="15.75">
      <c r="AE10482" s="67"/>
    </row>
    <row r="10483" spans="31:31" ht="15.75">
      <c r="AE10483" s="67"/>
    </row>
    <row r="10484" spans="31:31" ht="15.75">
      <c r="AE10484" s="67"/>
    </row>
    <row r="10485" spans="31:31" ht="15.75">
      <c r="AE10485" s="67"/>
    </row>
    <row r="10486" spans="31:31" ht="15.75">
      <c r="AE10486" s="67"/>
    </row>
    <row r="10487" spans="31:31" ht="15.75">
      <c r="AE10487" s="67"/>
    </row>
    <row r="10488" spans="31:31" ht="15.75">
      <c r="AE10488" s="67"/>
    </row>
    <row r="10489" spans="31:31" ht="15.75">
      <c r="AE10489" s="67"/>
    </row>
    <row r="10490" spans="31:31" ht="15.75">
      <c r="AE10490" s="67"/>
    </row>
    <row r="10491" spans="31:31" ht="15.75">
      <c r="AE10491" s="67"/>
    </row>
    <row r="10492" spans="31:31" ht="15.75">
      <c r="AE10492" s="67"/>
    </row>
    <row r="10493" spans="31:31" ht="15.75">
      <c r="AE10493" s="67"/>
    </row>
    <row r="10494" spans="31:31" ht="15.75">
      <c r="AE10494" s="67"/>
    </row>
    <row r="10495" spans="31:31" ht="15.75">
      <c r="AE10495" s="67"/>
    </row>
    <row r="10496" spans="31:31" ht="15.75">
      <c r="AE10496" s="67"/>
    </row>
    <row r="10497" spans="31:31" ht="15.75">
      <c r="AE10497" s="67"/>
    </row>
    <row r="10498" spans="31:31" ht="15.75">
      <c r="AE10498" s="67"/>
    </row>
    <row r="10499" spans="31:31" ht="15.75">
      <c r="AE10499" s="67"/>
    </row>
    <row r="10500" spans="31:31" ht="15.75">
      <c r="AE10500" s="67"/>
    </row>
    <row r="10501" spans="31:31" ht="15.75">
      <c r="AE10501" s="67"/>
    </row>
    <row r="10502" spans="31:31" ht="15.75">
      <c r="AE10502" s="67"/>
    </row>
    <row r="10503" spans="31:31" ht="15.75">
      <c r="AE10503" s="67"/>
    </row>
    <row r="10504" spans="31:31" ht="15.75">
      <c r="AE10504" s="67"/>
    </row>
    <row r="10505" spans="31:31" ht="15.75">
      <c r="AE10505" s="67"/>
    </row>
    <row r="10506" spans="31:31" ht="15.75">
      <c r="AE10506" s="67"/>
    </row>
    <row r="10507" spans="31:31" ht="15.75">
      <c r="AE10507" s="67"/>
    </row>
    <row r="10508" spans="31:31" ht="15.75">
      <c r="AE10508" s="67"/>
    </row>
    <row r="10509" spans="31:31" ht="15.75">
      <c r="AE10509" s="67"/>
    </row>
    <row r="10510" spans="31:31" ht="15.75">
      <c r="AE10510" s="67"/>
    </row>
    <row r="10511" spans="31:31" ht="15.75">
      <c r="AE10511" s="67"/>
    </row>
    <row r="10512" spans="31:31" ht="15.75">
      <c r="AE10512" s="67"/>
    </row>
    <row r="10513" spans="31:31" ht="15.75">
      <c r="AE10513" s="67"/>
    </row>
    <row r="10514" spans="31:31" ht="15.75">
      <c r="AE10514" s="67"/>
    </row>
    <row r="10515" spans="31:31" ht="15.75">
      <c r="AE10515" s="67"/>
    </row>
    <row r="10516" spans="31:31" ht="15.75">
      <c r="AE10516" s="67"/>
    </row>
    <row r="10517" spans="31:31" ht="15.75">
      <c r="AE10517" s="67"/>
    </row>
    <row r="10518" spans="31:31" ht="15.75">
      <c r="AE10518" s="67"/>
    </row>
    <row r="10519" spans="31:31" ht="15.75">
      <c r="AE10519" s="67"/>
    </row>
    <row r="10520" spans="31:31" ht="15.75">
      <c r="AE10520" s="67"/>
    </row>
    <row r="10521" spans="31:31" ht="15.75">
      <c r="AE10521" s="67"/>
    </row>
    <row r="10522" spans="31:31" ht="15.75">
      <c r="AE10522" s="67"/>
    </row>
    <row r="10523" spans="31:31" ht="15.75">
      <c r="AE10523" s="67"/>
    </row>
    <row r="10524" spans="31:31" ht="15.75">
      <c r="AE10524" s="67"/>
    </row>
    <row r="10525" spans="31:31" ht="15.75">
      <c r="AE10525" s="67"/>
    </row>
    <row r="10526" spans="31:31" ht="15.75">
      <c r="AE10526" s="67"/>
    </row>
    <row r="10527" spans="31:31" ht="15.75">
      <c r="AE10527" s="67"/>
    </row>
    <row r="10528" spans="31:31" ht="15.75">
      <c r="AE10528" s="67"/>
    </row>
    <row r="10529" spans="31:31" ht="15.75">
      <c r="AE10529" s="67"/>
    </row>
    <row r="10530" spans="31:31" ht="15.75">
      <c r="AE10530" s="67"/>
    </row>
    <row r="10531" spans="31:31" ht="15.75">
      <c r="AE10531" s="67"/>
    </row>
    <row r="10532" spans="31:31" ht="15.75">
      <c r="AE10532" s="67"/>
    </row>
    <row r="10533" spans="31:31" ht="15.75">
      <c r="AE10533" s="67"/>
    </row>
    <row r="10534" spans="31:31" ht="15.75">
      <c r="AE10534" s="67"/>
    </row>
    <row r="10535" spans="31:31" ht="15.75">
      <c r="AE10535" s="67"/>
    </row>
    <row r="10536" spans="31:31" ht="15.75">
      <c r="AE10536" s="67"/>
    </row>
    <row r="10537" spans="31:31" ht="15.75">
      <c r="AE10537" s="67"/>
    </row>
    <row r="10538" spans="31:31" ht="15.75">
      <c r="AE10538" s="67"/>
    </row>
    <row r="10539" spans="31:31" ht="15.75">
      <c r="AE10539" s="67"/>
    </row>
    <row r="10540" spans="31:31" ht="15.75">
      <c r="AE10540" s="67"/>
    </row>
    <row r="10541" spans="31:31" ht="15.75">
      <c r="AE10541" s="67"/>
    </row>
    <row r="10542" spans="31:31" ht="15.75">
      <c r="AE10542" s="67"/>
    </row>
    <row r="10543" spans="31:31" ht="15.75">
      <c r="AE10543" s="67"/>
    </row>
    <row r="10544" spans="31:31" ht="15.75">
      <c r="AE10544" s="67"/>
    </row>
    <row r="10545" spans="31:31" ht="15.75">
      <c r="AE10545" s="67"/>
    </row>
    <row r="10546" spans="31:31" ht="15.75">
      <c r="AE10546" s="67"/>
    </row>
    <row r="10547" spans="31:31" ht="15.75">
      <c r="AE10547" s="67"/>
    </row>
    <row r="10548" spans="31:31" ht="15.75">
      <c r="AE10548" s="67"/>
    </row>
    <row r="10549" spans="31:31" ht="15.75">
      <c r="AE10549" s="67"/>
    </row>
    <row r="10550" spans="31:31" ht="15.75">
      <c r="AE10550" s="67"/>
    </row>
    <row r="10551" spans="31:31" ht="15.75">
      <c r="AE10551" s="67"/>
    </row>
    <row r="10552" spans="31:31" ht="15.75">
      <c r="AE10552" s="67"/>
    </row>
    <row r="10553" spans="31:31" ht="15.75">
      <c r="AE10553" s="67"/>
    </row>
    <row r="10554" spans="31:31" ht="15.75">
      <c r="AE10554" s="67"/>
    </row>
    <row r="10555" spans="31:31" ht="15.75">
      <c r="AE10555" s="67"/>
    </row>
    <row r="10556" spans="31:31" ht="15.75">
      <c r="AE10556" s="67"/>
    </row>
    <row r="10557" spans="31:31" ht="15.75">
      <c r="AE10557" s="67"/>
    </row>
    <row r="10558" spans="31:31" ht="15.75">
      <c r="AE10558" s="67"/>
    </row>
    <row r="10559" spans="31:31" ht="15.75">
      <c r="AE10559" s="67"/>
    </row>
    <row r="10560" spans="31:31" ht="15.75">
      <c r="AE10560" s="67"/>
    </row>
    <row r="10561" spans="31:31" ht="15.75">
      <c r="AE10561" s="67"/>
    </row>
    <row r="10562" spans="31:31" ht="15.75">
      <c r="AE10562" s="67"/>
    </row>
    <row r="10563" spans="31:31" ht="15.75">
      <c r="AE10563" s="67"/>
    </row>
    <row r="10564" spans="31:31" ht="15.75">
      <c r="AE10564" s="67"/>
    </row>
    <row r="10565" spans="31:31" ht="15.75">
      <c r="AE10565" s="67"/>
    </row>
    <row r="10566" spans="31:31" ht="15.75">
      <c r="AE10566" s="67"/>
    </row>
    <row r="10567" spans="31:31" ht="15.75">
      <c r="AE10567" s="67"/>
    </row>
    <row r="10568" spans="31:31" ht="15.75">
      <c r="AE10568" s="67"/>
    </row>
    <row r="10569" spans="31:31" ht="15.75">
      <c r="AE10569" s="67"/>
    </row>
    <row r="10570" spans="31:31" ht="15.75">
      <c r="AE10570" s="67"/>
    </row>
    <row r="10571" spans="31:31" ht="15.75">
      <c r="AE10571" s="67"/>
    </row>
    <row r="10572" spans="31:31" ht="15.75">
      <c r="AE10572" s="67"/>
    </row>
    <row r="10573" spans="31:31" ht="15.75">
      <c r="AE10573" s="67"/>
    </row>
    <row r="10574" spans="31:31" ht="15.75">
      <c r="AE10574" s="67"/>
    </row>
    <row r="10575" spans="31:31" ht="15.75">
      <c r="AE10575" s="67"/>
    </row>
    <row r="10576" spans="31:31" ht="15.75">
      <c r="AE10576" s="67"/>
    </row>
    <row r="10577" spans="31:31" ht="15.75">
      <c r="AE10577" s="67"/>
    </row>
    <row r="10578" spans="31:31" ht="15.75">
      <c r="AE10578" s="67"/>
    </row>
    <row r="10579" spans="31:31" ht="15.75">
      <c r="AE10579" s="67"/>
    </row>
    <row r="10580" spans="31:31" ht="15.75">
      <c r="AE10580" s="67"/>
    </row>
    <row r="10581" spans="31:31" ht="15.75">
      <c r="AE10581" s="67"/>
    </row>
    <row r="10582" spans="31:31" ht="15.75">
      <c r="AE10582" s="67"/>
    </row>
    <row r="10583" spans="31:31" ht="15.75">
      <c r="AE10583" s="67"/>
    </row>
    <row r="10584" spans="31:31" ht="15.75">
      <c r="AE10584" s="67"/>
    </row>
    <row r="10585" spans="31:31" ht="15.75">
      <c r="AE10585" s="67"/>
    </row>
    <row r="10586" spans="31:31" ht="15.75">
      <c r="AE10586" s="67"/>
    </row>
    <row r="10587" spans="31:31" ht="15.75">
      <c r="AE10587" s="67"/>
    </row>
    <row r="10588" spans="31:31" ht="15.75">
      <c r="AE10588" s="67"/>
    </row>
    <row r="10589" spans="31:31" ht="15.75">
      <c r="AE10589" s="67"/>
    </row>
    <row r="10590" spans="31:31" ht="15.75">
      <c r="AE10590" s="67"/>
    </row>
    <row r="10591" spans="31:31" ht="15.75">
      <c r="AE10591" s="67"/>
    </row>
    <row r="10592" spans="31:31" ht="15.75">
      <c r="AE10592" s="67"/>
    </row>
    <row r="10593" spans="31:31" ht="15.75">
      <c r="AE10593" s="67"/>
    </row>
    <row r="10594" spans="31:31" ht="15.75">
      <c r="AE10594" s="67"/>
    </row>
    <row r="10595" spans="31:31" ht="15.75">
      <c r="AE10595" s="67"/>
    </row>
    <row r="10596" spans="31:31" ht="15.75">
      <c r="AE10596" s="67"/>
    </row>
    <row r="10597" spans="31:31" ht="15.75">
      <c r="AE10597" s="67"/>
    </row>
    <row r="10598" spans="31:31" ht="15.75">
      <c r="AE10598" s="67"/>
    </row>
    <row r="10599" spans="31:31" ht="15.75">
      <c r="AE10599" s="67"/>
    </row>
    <row r="10600" spans="31:31" ht="15.75">
      <c r="AE10600" s="67"/>
    </row>
    <row r="10601" spans="31:31" ht="15.75">
      <c r="AE10601" s="67"/>
    </row>
    <row r="10602" spans="31:31" ht="15.75">
      <c r="AE10602" s="67"/>
    </row>
    <row r="10603" spans="31:31" ht="15.75">
      <c r="AE10603" s="67"/>
    </row>
    <row r="10604" spans="31:31" ht="15.75">
      <c r="AE10604" s="67"/>
    </row>
    <row r="10605" spans="31:31" ht="15.75">
      <c r="AE10605" s="67"/>
    </row>
    <row r="10606" spans="31:31" ht="15.75">
      <c r="AE10606" s="67"/>
    </row>
    <row r="10607" spans="31:31" ht="15.75">
      <c r="AE10607" s="67"/>
    </row>
    <row r="10608" spans="31:31" ht="15.75">
      <c r="AE10608" s="67"/>
    </row>
    <row r="10609" spans="31:31" ht="15.75">
      <c r="AE10609" s="67"/>
    </row>
    <row r="10610" spans="31:31" ht="15.75">
      <c r="AE10610" s="67"/>
    </row>
    <row r="10611" spans="31:31" ht="15.75">
      <c r="AE10611" s="67"/>
    </row>
    <row r="10612" spans="31:31" ht="15.75">
      <c r="AE10612" s="67"/>
    </row>
    <row r="10613" spans="31:31" ht="15.75">
      <c r="AE10613" s="67"/>
    </row>
    <row r="10614" spans="31:31" ht="15.75">
      <c r="AE10614" s="67"/>
    </row>
    <row r="10615" spans="31:31" ht="15.75">
      <c r="AE10615" s="67"/>
    </row>
    <row r="10616" spans="31:31" ht="15.75">
      <c r="AE10616" s="67"/>
    </row>
    <row r="10617" spans="31:31" ht="15.75">
      <c r="AE10617" s="67"/>
    </row>
    <row r="10618" spans="31:31" ht="15.75">
      <c r="AE10618" s="67"/>
    </row>
    <row r="10619" spans="31:31" ht="15.75">
      <c r="AE10619" s="67"/>
    </row>
    <row r="10620" spans="31:31" ht="15.75">
      <c r="AE10620" s="67"/>
    </row>
    <row r="10621" spans="31:31" ht="15.75">
      <c r="AE10621" s="67"/>
    </row>
    <row r="10622" spans="31:31" ht="15.75">
      <c r="AE10622" s="67"/>
    </row>
    <row r="10623" spans="31:31" ht="15.75">
      <c r="AE10623" s="67"/>
    </row>
    <row r="10624" spans="31:31" ht="15.75">
      <c r="AE10624" s="67"/>
    </row>
    <row r="10625" spans="31:31" ht="15.75">
      <c r="AE10625" s="67"/>
    </row>
    <row r="10626" spans="31:31" ht="15.75">
      <c r="AE10626" s="67"/>
    </row>
    <row r="10627" spans="31:31" ht="15.75">
      <c r="AE10627" s="67"/>
    </row>
    <row r="10628" spans="31:31" ht="15.75">
      <c r="AE10628" s="67"/>
    </row>
    <row r="10629" spans="31:31" ht="15.75">
      <c r="AE10629" s="67"/>
    </row>
    <row r="10630" spans="31:31" ht="15.75">
      <c r="AE10630" s="67"/>
    </row>
    <row r="10631" spans="31:31" ht="15.75">
      <c r="AE10631" s="67"/>
    </row>
    <row r="10632" spans="31:31" ht="15.75">
      <c r="AE10632" s="67"/>
    </row>
    <row r="10633" spans="31:31" ht="15.75">
      <c r="AE10633" s="67"/>
    </row>
    <row r="10634" spans="31:31" ht="15.75">
      <c r="AE10634" s="67"/>
    </row>
    <row r="10635" spans="31:31" ht="15.75">
      <c r="AE10635" s="67"/>
    </row>
    <row r="10636" spans="31:31" ht="15.75">
      <c r="AE10636" s="67"/>
    </row>
    <row r="10637" spans="31:31" ht="15.75">
      <c r="AE10637" s="67"/>
    </row>
    <row r="10638" spans="31:31" ht="15.75">
      <c r="AE10638" s="67"/>
    </row>
    <row r="10639" spans="31:31" ht="15.75">
      <c r="AE10639" s="67"/>
    </row>
    <row r="10640" spans="31:31" ht="15.75">
      <c r="AE10640" s="67"/>
    </row>
    <row r="10641" spans="31:31" ht="15.75">
      <c r="AE10641" s="67"/>
    </row>
    <row r="10642" spans="31:31" ht="15.75">
      <c r="AE10642" s="67"/>
    </row>
    <row r="10643" spans="31:31" ht="15.75">
      <c r="AE10643" s="67"/>
    </row>
    <row r="10644" spans="31:31" ht="15.75">
      <c r="AE10644" s="67"/>
    </row>
    <row r="10645" spans="31:31" ht="15.75">
      <c r="AE10645" s="67"/>
    </row>
    <row r="10646" spans="31:31" ht="15.75">
      <c r="AE10646" s="67"/>
    </row>
    <row r="10647" spans="31:31" ht="15.75">
      <c r="AE10647" s="67"/>
    </row>
    <row r="10648" spans="31:31" ht="15.75">
      <c r="AE10648" s="67"/>
    </row>
    <row r="10649" spans="31:31" ht="15.75">
      <c r="AE10649" s="67"/>
    </row>
    <row r="10650" spans="31:31" ht="15.75">
      <c r="AE10650" s="67"/>
    </row>
    <row r="10651" spans="31:31" ht="15.75">
      <c r="AE10651" s="67"/>
    </row>
    <row r="10652" spans="31:31" ht="15.75">
      <c r="AE10652" s="67"/>
    </row>
    <row r="10653" spans="31:31" ht="15.75">
      <c r="AE10653" s="67"/>
    </row>
    <row r="10654" spans="31:31" ht="15.75">
      <c r="AE10654" s="67"/>
    </row>
    <row r="10655" spans="31:31" ht="15.75">
      <c r="AE10655" s="67"/>
    </row>
    <row r="10656" spans="31:31" ht="15.75">
      <c r="AE10656" s="67"/>
    </row>
    <row r="10657" spans="31:31" ht="15.75">
      <c r="AE10657" s="67"/>
    </row>
    <row r="10658" spans="31:31" ht="15.75">
      <c r="AE10658" s="67"/>
    </row>
    <row r="10659" spans="31:31" ht="15.75">
      <c r="AE10659" s="67"/>
    </row>
    <row r="10660" spans="31:31" ht="15.75">
      <c r="AE10660" s="67"/>
    </row>
    <row r="10661" spans="31:31" ht="15.75">
      <c r="AE10661" s="67"/>
    </row>
    <row r="10662" spans="31:31" ht="15.75">
      <c r="AE10662" s="67"/>
    </row>
    <row r="10663" spans="31:31" ht="15.75">
      <c r="AE10663" s="67"/>
    </row>
    <row r="10664" spans="31:31" ht="15.75">
      <c r="AE10664" s="67"/>
    </row>
    <row r="10665" spans="31:31" ht="15.75">
      <c r="AE10665" s="67"/>
    </row>
    <row r="10666" spans="31:31" ht="15.75">
      <c r="AE10666" s="67"/>
    </row>
    <row r="10667" spans="31:31" ht="15.75">
      <c r="AE10667" s="67"/>
    </row>
    <row r="10668" spans="31:31" ht="15.75">
      <c r="AE10668" s="67"/>
    </row>
    <row r="10669" spans="31:31" ht="15.75">
      <c r="AE10669" s="67"/>
    </row>
    <row r="10670" spans="31:31" ht="15.75">
      <c r="AE10670" s="67"/>
    </row>
    <row r="10671" spans="31:31" ht="15.75">
      <c r="AE10671" s="67"/>
    </row>
    <row r="10672" spans="31:31" ht="15.75">
      <c r="AE10672" s="67"/>
    </row>
    <row r="10673" spans="31:31" ht="15.75">
      <c r="AE10673" s="67"/>
    </row>
    <row r="10674" spans="31:31" ht="15.75">
      <c r="AE10674" s="67"/>
    </row>
    <row r="10675" spans="31:31" ht="15.75">
      <c r="AE10675" s="67"/>
    </row>
    <row r="10676" spans="31:31" ht="15.75">
      <c r="AE10676" s="67"/>
    </row>
    <row r="10677" spans="31:31" ht="15.75">
      <c r="AE10677" s="67"/>
    </row>
    <row r="10678" spans="31:31" ht="15.75">
      <c r="AE10678" s="67"/>
    </row>
    <row r="10679" spans="31:31" ht="15.75">
      <c r="AE10679" s="67"/>
    </row>
    <row r="10680" spans="31:31" ht="15.75">
      <c r="AE10680" s="67"/>
    </row>
    <row r="10681" spans="31:31" ht="15.75">
      <c r="AE10681" s="67"/>
    </row>
    <row r="10682" spans="31:31" ht="15.75">
      <c r="AE10682" s="67"/>
    </row>
    <row r="10683" spans="31:31" ht="15.75">
      <c r="AE10683" s="67"/>
    </row>
    <row r="10684" spans="31:31" ht="15.75">
      <c r="AE10684" s="67"/>
    </row>
    <row r="10685" spans="31:31" ht="15.75">
      <c r="AE10685" s="67"/>
    </row>
    <row r="10686" spans="31:31" ht="15.75">
      <c r="AE10686" s="67"/>
    </row>
    <row r="10687" spans="31:31" ht="15.75">
      <c r="AE10687" s="67"/>
    </row>
    <row r="10688" spans="31:31" ht="15.75">
      <c r="AE10688" s="67"/>
    </row>
    <row r="10689" spans="31:31" ht="15.75">
      <c r="AE10689" s="67"/>
    </row>
    <row r="10690" spans="31:31" ht="15.75">
      <c r="AE10690" s="67"/>
    </row>
    <row r="10691" spans="31:31" ht="15.75">
      <c r="AE10691" s="67"/>
    </row>
    <row r="10692" spans="31:31" ht="15.75">
      <c r="AE10692" s="67"/>
    </row>
    <row r="10693" spans="31:31" ht="15.75">
      <c r="AE10693" s="67"/>
    </row>
    <row r="10694" spans="31:31" ht="15.75">
      <c r="AE10694" s="67"/>
    </row>
    <row r="10695" spans="31:31" ht="15.75">
      <c r="AE10695" s="67"/>
    </row>
    <row r="10696" spans="31:31" ht="15.75">
      <c r="AE10696" s="67"/>
    </row>
    <row r="10697" spans="31:31" ht="15.75">
      <c r="AE10697" s="67"/>
    </row>
    <row r="10698" spans="31:31" ht="15.75">
      <c r="AE10698" s="67"/>
    </row>
    <row r="10699" spans="31:31" ht="15.75">
      <c r="AE10699" s="67"/>
    </row>
    <row r="10700" spans="31:31" ht="15.75">
      <c r="AE10700" s="67"/>
    </row>
    <row r="10701" spans="31:31" ht="15.75">
      <c r="AE10701" s="67"/>
    </row>
    <row r="10702" spans="31:31" ht="15.75">
      <c r="AE10702" s="67"/>
    </row>
    <row r="10703" spans="31:31" ht="15.75">
      <c r="AE10703" s="67"/>
    </row>
    <row r="10704" spans="31:31" ht="15.75">
      <c r="AE10704" s="67"/>
    </row>
    <row r="10705" spans="31:31" ht="15.75">
      <c r="AE10705" s="67"/>
    </row>
    <row r="10706" spans="31:31" ht="15.75">
      <c r="AE10706" s="67"/>
    </row>
    <row r="10707" spans="31:31" ht="15.75">
      <c r="AE10707" s="67"/>
    </row>
    <row r="10708" spans="31:31" ht="15.75">
      <c r="AE10708" s="67"/>
    </row>
    <row r="10709" spans="31:31" ht="15.75">
      <c r="AE10709" s="67"/>
    </row>
    <row r="10710" spans="31:31" ht="15.75">
      <c r="AE10710" s="67"/>
    </row>
    <row r="10711" spans="31:31" ht="15.75">
      <c r="AE10711" s="67"/>
    </row>
    <row r="10712" spans="31:31" ht="15.75">
      <c r="AE10712" s="67"/>
    </row>
    <row r="10713" spans="31:31" ht="15.75">
      <c r="AE10713" s="67"/>
    </row>
    <row r="10714" spans="31:31" ht="15.75">
      <c r="AE10714" s="67"/>
    </row>
    <row r="10715" spans="31:31" ht="15.75">
      <c r="AE10715" s="67"/>
    </row>
    <row r="10716" spans="31:31" ht="15.75">
      <c r="AE10716" s="67"/>
    </row>
    <row r="10717" spans="31:31" ht="15.75">
      <c r="AE10717" s="67"/>
    </row>
    <row r="10718" spans="31:31" ht="15.75">
      <c r="AE10718" s="67"/>
    </row>
    <row r="10719" spans="31:31" ht="15.75">
      <c r="AE10719" s="67"/>
    </row>
    <row r="10720" spans="31:31" ht="15.75">
      <c r="AE10720" s="67"/>
    </row>
    <row r="10721" spans="31:31" ht="15.75">
      <c r="AE10721" s="67"/>
    </row>
    <row r="10722" spans="31:31" ht="15.75">
      <c r="AE10722" s="67"/>
    </row>
    <row r="10723" spans="31:31" ht="15.75">
      <c r="AE10723" s="67"/>
    </row>
    <row r="10724" spans="31:31" ht="15.75">
      <c r="AE10724" s="67"/>
    </row>
    <row r="10725" spans="31:31" ht="15.75">
      <c r="AE10725" s="67"/>
    </row>
    <row r="10726" spans="31:31" ht="15.75">
      <c r="AE10726" s="67"/>
    </row>
    <row r="10727" spans="31:31" ht="15.75">
      <c r="AE10727" s="67"/>
    </row>
    <row r="10728" spans="31:31" ht="15.75">
      <c r="AE10728" s="67"/>
    </row>
    <row r="10729" spans="31:31" ht="15.75">
      <c r="AE10729" s="67"/>
    </row>
    <row r="10730" spans="31:31" ht="15.75">
      <c r="AE10730" s="67"/>
    </row>
    <row r="10731" spans="31:31" ht="15.75">
      <c r="AE10731" s="67"/>
    </row>
    <row r="10732" spans="31:31" ht="15.75">
      <c r="AE10732" s="67"/>
    </row>
    <row r="10733" spans="31:31" ht="15.75">
      <c r="AE10733" s="67"/>
    </row>
    <row r="10734" spans="31:31" ht="15.75">
      <c r="AE10734" s="67"/>
    </row>
    <row r="10735" spans="31:31" ht="15.75">
      <c r="AE10735" s="67"/>
    </row>
    <row r="10736" spans="31:31" ht="15.75">
      <c r="AE10736" s="67"/>
    </row>
    <row r="10737" spans="31:31" ht="15.75">
      <c r="AE10737" s="67"/>
    </row>
    <row r="10738" spans="31:31" ht="15.75">
      <c r="AE10738" s="67"/>
    </row>
    <row r="10739" spans="31:31" ht="15.75">
      <c r="AE10739" s="67"/>
    </row>
    <row r="10740" spans="31:31" ht="15.75">
      <c r="AE10740" s="67"/>
    </row>
    <row r="10741" spans="31:31" ht="15.75">
      <c r="AE10741" s="67"/>
    </row>
    <row r="10742" spans="31:31" ht="15.75">
      <c r="AE10742" s="67"/>
    </row>
    <row r="10743" spans="31:31" ht="15.75">
      <c r="AE10743" s="67"/>
    </row>
    <row r="10744" spans="31:31" ht="15.75">
      <c r="AE10744" s="67"/>
    </row>
    <row r="10745" spans="31:31" ht="15.75">
      <c r="AE10745" s="67"/>
    </row>
    <row r="10746" spans="31:31" ht="15.75">
      <c r="AE10746" s="67"/>
    </row>
    <row r="10747" spans="31:31" ht="15.75">
      <c r="AE10747" s="67"/>
    </row>
    <row r="10748" spans="31:31" ht="15.75">
      <c r="AE10748" s="67"/>
    </row>
    <row r="10749" spans="31:31" ht="15.75">
      <c r="AE10749" s="67"/>
    </row>
    <row r="10750" spans="31:31" ht="15.75">
      <c r="AE10750" s="67"/>
    </row>
    <row r="10751" spans="31:31" ht="15.75">
      <c r="AE10751" s="67"/>
    </row>
    <row r="10752" spans="31:31" ht="15.75">
      <c r="AE10752" s="67"/>
    </row>
    <row r="10753" spans="31:31" ht="15.75">
      <c r="AE10753" s="67"/>
    </row>
    <row r="10754" spans="31:31" ht="15.75">
      <c r="AE10754" s="67"/>
    </row>
    <row r="10755" spans="31:31" ht="15.75">
      <c r="AE10755" s="67"/>
    </row>
    <row r="10756" spans="31:31" ht="15.75">
      <c r="AE10756" s="67"/>
    </row>
    <row r="10757" spans="31:31" ht="15.75">
      <c r="AE10757" s="67"/>
    </row>
    <row r="10758" spans="31:31" ht="15.75">
      <c r="AE10758" s="67"/>
    </row>
    <row r="10759" spans="31:31" ht="15.75">
      <c r="AE10759" s="67"/>
    </row>
    <row r="10760" spans="31:31" ht="15.75">
      <c r="AE10760" s="67"/>
    </row>
    <row r="10761" spans="31:31" ht="15.75">
      <c r="AE10761" s="67"/>
    </row>
    <row r="10762" spans="31:31" ht="15.75">
      <c r="AE10762" s="67"/>
    </row>
    <row r="10763" spans="31:31" ht="15.75">
      <c r="AE10763" s="67"/>
    </row>
    <row r="10764" spans="31:31" ht="15.75">
      <c r="AE10764" s="67"/>
    </row>
    <row r="10765" spans="31:31" ht="15.75">
      <c r="AE10765" s="67"/>
    </row>
    <row r="10766" spans="31:31" ht="15.75">
      <c r="AE10766" s="67"/>
    </row>
    <row r="10767" spans="31:31" ht="15.75">
      <c r="AE10767" s="67"/>
    </row>
    <row r="10768" spans="31:31" ht="15.75">
      <c r="AE10768" s="67"/>
    </row>
    <row r="10769" spans="31:31" ht="15.75">
      <c r="AE10769" s="67"/>
    </row>
    <row r="10770" spans="31:31" ht="15.75">
      <c r="AE10770" s="67"/>
    </row>
    <row r="10771" spans="31:31" ht="15.75">
      <c r="AE10771" s="67"/>
    </row>
    <row r="10772" spans="31:31" ht="15.75">
      <c r="AE10772" s="67"/>
    </row>
    <row r="10773" spans="31:31" ht="15.75">
      <c r="AE10773" s="67"/>
    </row>
    <row r="10774" spans="31:31" ht="15.75">
      <c r="AE10774" s="67"/>
    </row>
    <row r="10775" spans="31:31" ht="15.75">
      <c r="AE10775" s="67"/>
    </row>
    <row r="10776" spans="31:31" ht="15.75">
      <c r="AE10776" s="67"/>
    </row>
    <row r="10777" spans="31:31" ht="15.75">
      <c r="AE10777" s="67"/>
    </row>
    <row r="10778" spans="31:31" ht="15.75">
      <c r="AE10778" s="67"/>
    </row>
    <row r="10779" spans="31:31" ht="15.75">
      <c r="AE10779" s="67"/>
    </row>
    <row r="10780" spans="31:31" ht="15.75">
      <c r="AE10780" s="67"/>
    </row>
    <row r="10781" spans="31:31" ht="15.75">
      <c r="AE10781" s="67"/>
    </row>
    <row r="10782" spans="31:31" ht="15.75">
      <c r="AE10782" s="67"/>
    </row>
    <row r="10783" spans="31:31" ht="15.75">
      <c r="AE10783" s="67"/>
    </row>
    <row r="10784" spans="31:31" ht="15.75">
      <c r="AE10784" s="67"/>
    </row>
    <row r="10785" spans="31:31" ht="15.75">
      <c r="AE10785" s="67"/>
    </row>
    <row r="10786" spans="31:31" ht="15.75">
      <c r="AE10786" s="67"/>
    </row>
    <row r="10787" spans="31:31" ht="15.75">
      <c r="AE10787" s="67"/>
    </row>
    <row r="10788" spans="31:31" ht="15.75">
      <c r="AE10788" s="67"/>
    </row>
    <row r="10789" spans="31:31" ht="15.75">
      <c r="AE10789" s="67"/>
    </row>
    <row r="10790" spans="31:31" ht="15.75">
      <c r="AE10790" s="67"/>
    </row>
    <row r="10791" spans="31:31" ht="15.75">
      <c r="AE10791" s="67"/>
    </row>
    <row r="10792" spans="31:31" ht="15.75">
      <c r="AE10792" s="67"/>
    </row>
    <row r="10793" spans="31:31" ht="15.75">
      <c r="AE10793" s="67"/>
    </row>
    <row r="10794" spans="31:31" ht="15.75">
      <c r="AE10794" s="67"/>
    </row>
    <row r="10795" spans="31:31" ht="15.75">
      <c r="AE10795" s="67"/>
    </row>
    <row r="10796" spans="31:31" ht="15.75">
      <c r="AE10796" s="67"/>
    </row>
    <row r="10797" spans="31:31" ht="15.75">
      <c r="AE10797" s="67"/>
    </row>
    <row r="10798" spans="31:31" ht="15.75">
      <c r="AE10798" s="67"/>
    </row>
    <row r="10799" spans="31:31" ht="15.75">
      <c r="AE10799" s="67"/>
    </row>
    <row r="10800" spans="31:31" ht="15.75">
      <c r="AE10800" s="67"/>
    </row>
    <row r="10801" spans="31:31" ht="15.75">
      <c r="AE10801" s="67"/>
    </row>
    <row r="10802" spans="31:31" ht="15.75">
      <c r="AE10802" s="67"/>
    </row>
    <row r="10803" spans="31:31" ht="15.75">
      <c r="AE10803" s="67"/>
    </row>
    <row r="10804" spans="31:31" ht="15.75">
      <c r="AE10804" s="67"/>
    </row>
    <row r="10805" spans="31:31" ht="15.75">
      <c r="AE10805" s="67"/>
    </row>
    <row r="10806" spans="31:31" ht="15.75">
      <c r="AE10806" s="67"/>
    </row>
    <row r="10807" spans="31:31" ht="15.75">
      <c r="AE10807" s="67"/>
    </row>
    <row r="10808" spans="31:31" ht="15.75">
      <c r="AE10808" s="67"/>
    </row>
    <row r="10809" spans="31:31" ht="15.75">
      <c r="AE10809" s="67"/>
    </row>
    <row r="10810" spans="31:31" ht="15.75">
      <c r="AE10810" s="67"/>
    </row>
    <row r="10811" spans="31:31" ht="15.75">
      <c r="AE10811" s="67"/>
    </row>
    <row r="10812" spans="31:31" ht="15.75">
      <c r="AE10812" s="67"/>
    </row>
    <row r="10813" spans="31:31" ht="15.75">
      <c r="AE10813" s="67"/>
    </row>
    <row r="10814" spans="31:31" ht="15.75">
      <c r="AE10814" s="67"/>
    </row>
    <row r="10815" spans="31:31" ht="15.75">
      <c r="AE10815" s="67"/>
    </row>
    <row r="10816" spans="31:31" ht="15.75">
      <c r="AE10816" s="67"/>
    </row>
    <row r="10817" spans="31:31" ht="15.75">
      <c r="AE10817" s="67"/>
    </row>
    <row r="10818" spans="31:31" ht="15.75">
      <c r="AE10818" s="67"/>
    </row>
    <row r="10819" spans="31:31" ht="15.75">
      <c r="AE10819" s="67"/>
    </row>
    <row r="10820" spans="31:31" ht="15.75">
      <c r="AE10820" s="67"/>
    </row>
    <row r="10821" spans="31:31" ht="15.75">
      <c r="AE10821" s="67"/>
    </row>
    <row r="10822" spans="31:31" ht="15.75">
      <c r="AE10822" s="67"/>
    </row>
    <row r="10823" spans="31:31" ht="15.75">
      <c r="AE10823" s="67"/>
    </row>
    <row r="10824" spans="31:31" ht="15.75">
      <c r="AE10824" s="67"/>
    </row>
    <row r="10825" spans="31:31" ht="15.75">
      <c r="AE10825" s="67"/>
    </row>
    <row r="10826" spans="31:31" ht="15.75">
      <c r="AE10826" s="67"/>
    </row>
    <row r="10827" spans="31:31" ht="15.75">
      <c r="AE10827" s="67"/>
    </row>
    <row r="10828" spans="31:31" ht="15.75">
      <c r="AE10828" s="67"/>
    </row>
    <row r="10829" spans="31:31" ht="15.75">
      <c r="AE10829" s="67"/>
    </row>
    <row r="10830" spans="31:31" ht="15.75">
      <c r="AE10830" s="67"/>
    </row>
    <row r="10831" spans="31:31" ht="15.75">
      <c r="AE10831" s="67"/>
    </row>
    <row r="10832" spans="31:31" ht="15.75">
      <c r="AE10832" s="67"/>
    </row>
    <row r="10833" spans="31:31" ht="15.75">
      <c r="AE10833" s="67"/>
    </row>
    <row r="10834" spans="31:31" ht="15.75">
      <c r="AE10834" s="67"/>
    </row>
    <row r="10835" spans="31:31" ht="15.75">
      <c r="AE10835" s="67"/>
    </row>
    <row r="10836" spans="31:31" ht="15.75">
      <c r="AE10836" s="67"/>
    </row>
    <row r="10837" spans="31:31" ht="15.75">
      <c r="AE10837" s="67"/>
    </row>
    <row r="10838" spans="31:31" ht="15.75">
      <c r="AE10838" s="67"/>
    </row>
    <row r="10839" spans="31:31" ht="15.75">
      <c r="AE10839" s="67"/>
    </row>
    <row r="10840" spans="31:31" ht="15.75">
      <c r="AE10840" s="67"/>
    </row>
    <row r="10841" spans="31:31" ht="15.75">
      <c r="AE10841" s="67"/>
    </row>
    <row r="10842" spans="31:31" ht="15.75">
      <c r="AE10842" s="67"/>
    </row>
    <row r="10843" spans="31:31" ht="15.75">
      <c r="AE10843" s="67"/>
    </row>
    <row r="10844" spans="31:31" ht="15.75">
      <c r="AE10844" s="67"/>
    </row>
    <row r="10845" spans="31:31" ht="15.75">
      <c r="AE10845" s="67"/>
    </row>
    <row r="10846" spans="31:31" ht="15.75">
      <c r="AE10846" s="67"/>
    </row>
    <row r="10847" spans="31:31" ht="15.75">
      <c r="AE10847" s="67"/>
    </row>
    <row r="10848" spans="31:31" ht="15.75">
      <c r="AE10848" s="67"/>
    </row>
    <row r="10849" spans="31:31" ht="15.75">
      <c r="AE10849" s="67"/>
    </row>
    <row r="10850" spans="31:31" ht="15.75">
      <c r="AE10850" s="67"/>
    </row>
    <row r="10851" spans="31:31" ht="15.75">
      <c r="AE10851" s="67"/>
    </row>
    <row r="10852" spans="31:31" ht="15.75">
      <c r="AE10852" s="67"/>
    </row>
    <row r="10853" spans="31:31" ht="15.75">
      <c r="AE10853" s="67"/>
    </row>
    <row r="10854" spans="31:31" ht="15.75">
      <c r="AE10854" s="67"/>
    </row>
    <row r="10855" spans="31:31" ht="15.75">
      <c r="AE10855" s="67"/>
    </row>
    <row r="10856" spans="31:31" ht="15.75">
      <c r="AE10856" s="67"/>
    </row>
    <row r="10857" spans="31:31" ht="15.75">
      <c r="AE10857" s="67"/>
    </row>
    <row r="10858" spans="31:31" ht="15.75">
      <c r="AE10858" s="67"/>
    </row>
    <row r="10859" spans="31:31" ht="15.75">
      <c r="AE10859" s="67"/>
    </row>
    <row r="10860" spans="31:31" ht="15.75">
      <c r="AE10860" s="67"/>
    </row>
    <row r="10861" spans="31:31" ht="15.75">
      <c r="AE10861" s="67"/>
    </row>
    <row r="10862" spans="31:31" ht="15.75">
      <c r="AE10862" s="67"/>
    </row>
    <row r="10863" spans="31:31" ht="15.75">
      <c r="AE10863" s="67"/>
    </row>
    <row r="10864" spans="31:31" ht="15.75">
      <c r="AE10864" s="67"/>
    </row>
    <row r="10865" spans="31:31" ht="15.75">
      <c r="AE10865" s="67"/>
    </row>
    <row r="10866" spans="31:31" ht="15.75">
      <c r="AE10866" s="67"/>
    </row>
    <row r="10867" spans="31:31" ht="15.75">
      <c r="AE10867" s="67"/>
    </row>
    <row r="10868" spans="31:31" ht="15.75">
      <c r="AE10868" s="67"/>
    </row>
    <row r="10869" spans="31:31" ht="15.75">
      <c r="AE10869" s="67"/>
    </row>
    <row r="10870" spans="31:31" ht="15.75">
      <c r="AE10870" s="67"/>
    </row>
    <row r="10871" spans="31:31" ht="15.75">
      <c r="AE10871" s="67"/>
    </row>
    <row r="10872" spans="31:31" ht="15.75">
      <c r="AE10872" s="67"/>
    </row>
    <row r="10873" spans="31:31" ht="15.75">
      <c r="AE10873" s="67"/>
    </row>
    <row r="10874" spans="31:31" ht="15.75">
      <c r="AE10874" s="67"/>
    </row>
    <row r="10875" spans="31:31" ht="15.75">
      <c r="AE10875" s="67"/>
    </row>
    <row r="10876" spans="31:31" ht="15.75">
      <c r="AE10876" s="67"/>
    </row>
    <row r="10877" spans="31:31" ht="15.75">
      <c r="AE10877" s="67"/>
    </row>
    <row r="10878" spans="31:31" ht="15.75">
      <c r="AE10878" s="67"/>
    </row>
    <row r="10879" spans="31:31" ht="15.75">
      <c r="AE10879" s="67"/>
    </row>
    <row r="10880" spans="31:31" ht="15.75">
      <c r="AE10880" s="67"/>
    </row>
    <row r="10881" spans="31:31" ht="15.75">
      <c r="AE10881" s="67"/>
    </row>
    <row r="10882" spans="31:31" ht="15.75">
      <c r="AE10882" s="67"/>
    </row>
    <row r="10883" spans="31:31" ht="15.75">
      <c r="AE10883" s="67"/>
    </row>
    <row r="10884" spans="31:31" ht="15.75">
      <c r="AE10884" s="67"/>
    </row>
    <row r="10885" spans="31:31" ht="15.75">
      <c r="AE10885" s="67"/>
    </row>
    <row r="10886" spans="31:31" ht="15.75">
      <c r="AE10886" s="67"/>
    </row>
    <row r="10887" spans="31:31" ht="15.75">
      <c r="AE10887" s="67"/>
    </row>
    <row r="10888" spans="31:31" ht="15.75">
      <c r="AE10888" s="67"/>
    </row>
    <row r="10889" spans="31:31" ht="15.75">
      <c r="AE10889" s="67"/>
    </row>
    <row r="10890" spans="31:31" ht="15.75">
      <c r="AE10890" s="67"/>
    </row>
    <row r="10891" spans="31:31" ht="15.75">
      <c r="AE10891" s="67"/>
    </row>
    <row r="10892" spans="31:31" ht="15.75">
      <c r="AE10892" s="67"/>
    </row>
    <row r="10893" spans="31:31" ht="15.75">
      <c r="AE10893" s="67"/>
    </row>
    <row r="10894" spans="31:31" ht="15.75">
      <c r="AE10894" s="67"/>
    </row>
    <row r="10895" spans="31:31" ht="15.75">
      <c r="AE10895" s="67"/>
    </row>
    <row r="10896" spans="31:31" ht="15.75">
      <c r="AE10896" s="67"/>
    </row>
    <row r="10897" spans="31:31" ht="15.75">
      <c r="AE10897" s="67"/>
    </row>
    <row r="10898" spans="31:31" ht="15.75">
      <c r="AE10898" s="67"/>
    </row>
    <row r="10899" spans="31:31" ht="15.75">
      <c r="AE10899" s="67"/>
    </row>
    <row r="10900" spans="31:31" ht="15.75">
      <c r="AE10900" s="67"/>
    </row>
    <row r="10901" spans="31:31" ht="15.75">
      <c r="AE10901" s="67"/>
    </row>
    <row r="10902" spans="31:31" ht="15.75">
      <c r="AE10902" s="67"/>
    </row>
    <row r="10903" spans="31:31" ht="15.75">
      <c r="AE10903" s="67"/>
    </row>
    <row r="10904" spans="31:31" ht="15.75">
      <c r="AE10904" s="67"/>
    </row>
    <row r="10905" spans="31:31" ht="15.75">
      <c r="AE10905" s="67"/>
    </row>
    <row r="10906" spans="31:31" ht="15.75">
      <c r="AE10906" s="67"/>
    </row>
    <row r="10907" spans="31:31" ht="15.75">
      <c r="AE10907" s="67"/>
    </row>
    <row r="10908" spans="31:31" ht="15.75">
      <c r="AE10908" s="67"/>
    </row>
    <row r="10909" spans="31:31" ht="15.75">
      <c r="AE10909" s="67"/>
    </row>
    <row r="10910" spans="31:31" ht="15.75">
      <c r="AE10910" s="67"/>
    </row>
    <row r="10911" spans="31:31" ht="15.75">
      <c r="AE10911" s="67"/>
    </row>
    <row r="10912" spans="31:31" ht="15.75">
      <c r="AE10912" s="67"/>
    </row>
    <row r="10913" spans="31:31" ht="15.75">
      <c r="AE10913" s="67"/>
    </row>
    <row r="10914" spans="31:31" ht="15.75">
      <c r="AE10914" s="67"/>
    </row>
    <row r="10915" spans="31:31" ht="15.75">
      <c r="AE10915" s="67"/>
    </row>
    <row r="10916" spans="31:31" ht="15.75">
      <c r="AE10916" s="67"/>
    </row>
    <row r="10917" spans="31:31" ht="15.75">
      <c r="AE10917" s="67"/>
    </row>
    <row r="10918" spans="31:31" ht="15.75">
      <c r="AE10918" s="67"/>
    </row>
    <row r="10919" spans="31:31" ht="15.75">
      <c r="AE10919" s="67"/>
    </row>
    <row r="10920" spans="31:31" ht="15.75">
      <c r="AE10920" s="67"/>
    </row>
    <row r="10921" spans="31:31" ht="15.75">
      <c r="AE10921" s="67"/>
    </row>
    <row r="10922" spans="31:31" ht="15.75">
      <c r="AE10922" s="67"/>
    </row>
    <row r="10923" spans="31:31" ht="15.75">
      <c r="AE10923" s="67"/>
    </row>
    <row r="10924" spans="31:31" ht="15.75">
      <c r="AE10924" s="67"/>
    </row>
    <row r="10925" spans="31:31" ht="15.75">
      <c r="AE10925" s="67"/>
    </row>
    <row r="10926" spans="31:31" ht="15.75">
      <c r="AE10926" s="67"/>
    </row>
    <row r="10927" spans="31:31" ht="15.75">
      <c r="AE10927" s="67"/>
    </row>
    <row r="10928" spans="31:31" ht="15.75">
      <c r="AE10928" s="67"/>
    </row>
    <row r="10929" spans="31:31" ht="15.75">
      <c r="AE10929" s="67"/>
    </row>
    <row r="10930" spans="31:31" ht="15.75">
      <c r="AE10930" s="67"/>
    </row>
    <row r="10931" spans="31:31" ht="15.75">
      <c r="AE10931" s="67"/>
    </row>
    <row r="10932" spans="31:31" ht="15.75">
      <c r="AE10932" s="67"/>
    </row>
    <row r="10933" spans="31:31" ht="15.75">
      <c r="AE10933" s="67"/>
    </row>
    <row r="10934" spans="31:31" ht="15.75">
      <c r="AE10934" s="67"/>
    </row>
    <row r="10935" spans="31:31" ht="15.75">
      <c r="AE10935" s="67"/>
    </row>
    <row r="10936" spans="31:31" ht="15.75">
      <c r="AE10936" s="67"/>
    </row>
    <row r="10937" spans="31:31" ht="15.75">
      <c r="AE10937" s="67"/>
    </row>
    <row r="10938" spans="31:31" ht="15.75">
      <c r="AE10938" s="67"/>
    </row>
    <row r="10939" spans="31:31" ht="15.75">
      <c r="AE10939" s="67"/>
    </row>
    <row r="10940" spans="31:31" ht="15.75">
      <c r="AE10940" s="67"/>
    </row>
    <row r="10941" spans="31:31" ht="15.75">
      <c r="AE10941" s="67"/>
    </row>
    <row r="10942" spans="31:31" ht="15.75">
      <c r="AE10942" s="67"/>
    </row>
    <row r="10943" spans="31:31" ht="15.75">
      <c r="AE10943" s="67"/>
    </row>
    <row r="10944" spans="31:31" ht="15.75">
      <c r="AE10944" s="67"/>
    </row>
    <row r="10945" spans="31:31" ht="15.75">
      <c r="AE10945" s="67"/>
    </row>
    <row r="10946" spans="31:31" ht="15.75">
      <c r="AE10946" s="67"/>
    </row>
    <row r="10947" spans="31:31" ht="15.75">
      <c r="AE10947" s="67"/>
    </row>
    <row r="10948" spans="31:31" ht="15.75">
      <c r="AE10948" s="67"/>
    </row>
    <row r="10949" spans="31:31" ht="15.75">
      <c r="AE10949" s="67"/>
    </row>
    <row r="10950" spans="31:31" ht="15.75">
      <c r="AE10950" s="67"/>
    </row>
    <row r="10951" spans="31:31" ht="15.75">
      <c r="AE10951" s="67"/>
    </row>
    <row r="10952" spans="31:31" ht="15.75">
      <c r="AE10952" s="67"/>
    </row>
    <row r="10953" spans="31:31" ht="15.75">
      <c r="AE10953" s="67"/>
    </row>
    <row r="10954" spans="31:31" ht="15.75">
      <c r="AE10954" s="67"/>
    </row>
    <row r="10955" spans="31:31" ht="15.75">
      <c r="AE10955" s="67"/>
    </row>
    <row r="10956" spans="31:31" ht="15.75">
      <c r="AE10956" s="67"/>
    </row>
    <row r="10957" spans="31:31" ht="15.75">
      <c r="AE10957" s="67"/>
    </row>
    <row r="10958" spans="31:31" ht="15.75">
      <c r="AE10958" s="67"/>
    </row>
    <row r="10959" spans="31:31" ht="15.75">
      <c r="AE10959" s="67"/>
    </row>
    <row r="10960" spans="31:31" ht="15.75">
      <c r="AE10960" s="67"/>
    </row>
    <row r="10961" spans="31:31" ht="15.75">
      <c r="AE10961" s="67"/>
    </row>
    <row r="10962" spans="31:31" ht="15.75">
      <c r="AE10962" s="67"/>
    </row>
    <row r="10963" spans="31:31" ht="15.75">
      <c r="AE10963" s="67"/>
    </row>
    <row r="10964" spans="31:31" ht="15.75">
      <c r="AE10964" s="67"/>
    </row>
    <row r="10965" spans="31:31" ht="15.75">
      <c r="AE10965" s="67"/>
    </row>
    <row r="10966" spans="31:31" ht="15.75">
      <c r="AE10966" s="67"/>
    </row>
    <row r="10967" spans="31:31" ht="15.75">
      <c r="AE10967" s="67"/>
    </row>
    <row r="10968" spans="31:31" ht="15.75">
      <c r="AE10968" s="67"/>
    </row>
    <row r="10969" spans="31:31" ht="15.75">
      <c r="AE10969" s="67"/>
    </row>
    <row r="10970" spans="31:31" ht="15.75">
      <c r="AE10970" s="67"/>
    </row>
    <row r="10971" spans="31:31" ht="15.75">
      <c r="AE10971" s="67"/>
    </row>
    <row r="10972" spans="31:31" ht="15.75">
      <c r="AE10972" s="67"/>
    </row>
    <row r="10973" spans="31:31" ht="15.75">
      <c r="AE10973" s="67"/>
    </row>
    <row r="10974" spans="31:31" ht="15.75">
      <c r="AE10974" s="67"/>
    </row>
    <row r="10975" spans="31:31" ht="15.75">
      <c r="AE10975" s="67"/>
    </row>
    <row r="10976" spans="31:31" ht="15.75">
      <c r="AE10976" s="67"/>
    </row>
    <row r="10977" spans="31:31" ht="15.75">
      <c r="AE10977" s="67"/>
    </row>
    <row r="10978" spans="31:31" ht="15.75">
      <c r="AE10978" s="67"/>
    </row>
    <row r="10979" spans="31:31" ht="15.75">
      <c r="AE10979" s="67"/>
    </row>
    <row r="10980" spans="31:31" ht="15.75">
      <c r="AE10980" s="67"/>
    </row>
    <row r="10981" spans="31:31" ht="15.75">
      <c r="AE10981" s="67"/>
    </row>
    <row r="10982" spans="31:31" ht="15.75">
      <c r="AE10982" s="67"/>
    </row>
    <row r="10983" spans="31:31" ht="15.75">
      <c r="AE10983" s="67"/>
    </row>
    <row r="10984" spans="31:31" ht="15.75">
      <c r="AE10984" s="67"/>
    </row>
    <row r="10985" spans="31:31" ht="15.75">
      <c r="AE10985" s="67"/>
    </row>
    <row r="10986" spans="31:31" ht="15.75">
      <c r="AE10986" s="67"/>
    </row>
    <row r="10987" spans="31:31" ht="15.75">
      <c r="AE10987" s="67"/>
    </row>
    <row r="10988" spans="31:31" ht="15.75">
      <c r="AE10988" s="67"/>
    </row>
    <row r="10989" spans="31:31" ht="15.75">
      <c r="AE10989" s="67"/>
    </row>
    <row r="10990" spans="31:31" ht="15.75">
      <c r="AE10990" s="67"/>
    </row>
    <row r="10991" spans="31:31" ht="15.75">
      <c r="AE10991" s="67"/>
    </row>
    <row r="10992" spans="31:31" ht="15.75">
      <c r="AE10992" s="67"/>
    </row>
    <row r="10993" spans="31:31" ht="15.75">
      <c r="AE10993" s="67"/>
    </row>
    <row r="10994" spans="31:31" ht="15.75">
      <c r="AE10994" s="67"/>
    </row>
    <row r="10995" spans="31:31" ht="15.75">
      <c r="AE10995" s="67"/>
    </row>
    <row r="10996" spans="31:31" ht="15.75">
      <c r="AE10996" s="67"/>
    </row>
    <row r="10997" spans="31:31" ht="15.75">
      <c r="AE10997" s="67"/>
    </row>
    <row r="10998" spans="31:31" ht="15.75">
      <c r="AE10998" s="67"/>
    </row>
    <row r="10999" spans="31:31" ht="15.75">
      <c r="AE10999" s="67"/>
    </row>
    <row r="11000" spans="31:31" ht="15.75">
      <c r="AE11000" s="67"/>
    </row>
    <row r="11001" spans="31:31" ht="15.75">
      <c r="AE11001" s="67"/>
    </row>
    <row r="11002" spans="31:31" ht="15.75">
      <c r="AE11002" s="67"/>
    </row>
    <row r="11003" spans="31:31" ht="15.75">
      <c r="AE11003" s="67"/>
    </row>
    <row r="11004" spans="31:31" ht="15.75">
      <c r="AE11004" s="67"/>
    </row>
    <row r="11005" spans="31:31" ht="15.75">
      <c r="AE11005" s="67"/>
    </row>
    <row r="11006" spans="31:31" ht="15.75">
      <c r="AE11006" s="67"/>
    </row>
    <row r="11007" spans="31:31" ht="15.75">
      <c r="AE11007" s="67"/>
    </row>
    <row r="11008" spans="31:31" ht="15.75">
      <c r="AE11008" s="67"/>
    </row>
    <row r="11009" spans="31:31" ht="15.75">
      <c r="AE11009" s="67"/>
    </row>
    <row r="11010" spans="31:31" ht="15.75">
      <c r="AE11010" s="67"/>
    </row>
    <row r="11011" spans="31:31" ht="15.75">
      <c r="AE11011" s="67"/>
    </row>
    <row r="11012" spans="31:31" ht="15.75">
      <c r="AE11012" s="67"/>
    </row>
    <row r="11013" spans="31:31" ht="15.75">
      <c r="AE11013" s="67"/>
    </row>
    <row r="11014" spans="31:31" ht="15.75">
      <c r="AE11014" s="67"/>
    </row>
    <row r="11015" spans="31:31" ht="15.75">
      <c r="AE11015" s="67"/>
    </row>
    <row r="11016" spans="31:31" ht="15.75">
      <c r="AE11016" s="67"/>
    </row>
    <row r="11017" spans="31:31" ht="15.75">
      <c r="AE11017" s="67"/>
    </row>
    <row r="11018" spans="31:31" ht="15.75">
      <c r="AE11018" s="67"/>
    </row>
    <row r="11019" spans="31:31" ht="15.75">
      <c r="AE11019" s="67"/>
    </row>
    <row r="11020" spans="31:31" ht="15.75">
      <c r="AE11020" s="67"/>
    </row>
    <row r="11021" spans="31:31" ht="15.75">
      <c r="AE11021" s="67"/>
    </row>
    <row r="11022" spans="31:31" ht="15.75">
      <c r="AE11022" s="67"/>
    </row>
    <row r="11023" spans="31:31" ht="15.75">
      <c r="AE11023" s="67"/>
    </row>
    <row r="11024" spans="31:31" ht="15.75">
      <c r="AE11024" s="67"/>
    </row>
    <row r="11025" spans="31:31" ht="15.75">
      <c r="AE11025" s="67"/>
    </row>
    <row r="11026" spans="31:31" ht="15.75">
      <c r="AE11026" s="67"/>
    </row>
    <row r="11027" spans="31:31" ht="15.75">
      <c r="AE11027" s="67"/>
    </row>
    <row r="11028" spans="31:31" ht="15.75">
      <c r="AE11028" s="67"/>
    </row>
    <row r="11029" spans="31:31" ht="15.75">
      <c r="AE11029" s="67"/>
    </row>
    <row r="11030" spans="31:31" ht="15.75">
      <c r="AE11030" s="67"/>
    </row>
    <row r="11031" spans="31:31" ht="15.75">
      <c r="AE11031" s="67"/>
    </row>
    <row r="11032" spans="31:31" ht="15.75">
      <c r="AE11032" s="67"/>
    </row>
    <row r="11033" spans="31:31" ht="15.75">
      <c r="AE11033" s="67"/>
    </row>
    <row r="11034" spans="31:31" ht="15.75">
      <c r="AE11034" s="67"/>
    </row>
    <row r="11035" spans="31:31" ht="15.75">
      <c r="AE11035" s="67"/>
    </row>
    <row r="11036" spans="31:31" ht="15.75">
      <c r="AE11036" s="67"/>
    </row>
    <row r="11037" spans="31:31" ht="15.75">
      <c r="AE11037" s="67"/>
    </row>
    <row r="11038" spans="31:31" ht="15.75">
      <c r="AE11038" s="67"/>
    </row>
    <row r="11039" spans="31:31" ht="15.75">
      <c r="AE11039" s="67"/>
    </row>
    <row r="11040" spans="31:31" ht="15.75">
      <c r="AE11040" s="67"/>
    </row>
    <row r="11041" spans="31:31" ht="15.75">
      <c r="AE11041" s="67"/>
    </row>
    <row r="11042" spans="31:31" ht="15.75">
      <c r="AE11042" s="67"/>
    </row>
    <row r="11043" spans="31:31" ht="15.75">
      <c r="AE11043" s="67"/>
    </row>
    <row r="11044" spans="31:31" ht="15.75">
      <c r="AE11044" s="67"/>
    </row>
    <row r="11045" spans="31:31" ht="15.75">
      <c r="AE11045" s="67"/>
    </row>
    <row r="11046" spans="31:31" ht="15.75">
      <c r="AE11046" s="67"/>
    </row>
    <row r="11047" spans="31:31" ht="15.75">
      <c r="AE11047" s="67"/>
    </row>
    <row r="11048" spans="31:31" ht="15.75">
      <c r="AE11048" s="67"/>
    </row>
    <row r="11049" spans="31:31" ht="15.75">
      <c r="AE11049" s="67"/>
    </row>
    <row r="11050" spans="31:31" ht="15.75">
      <c r="AE11050" s="67"/>
    </row>
    <row r="11051" spans="31:31" ht="15.75">
      <c r="AE11051" s="67"/>
    </row>
    <row r="11052" spans="31:31" ht="15.75">
      <c r="AE11052" s="67"/>
    </row>
    <row r="11053" spans="31:31" ht="15.75">
      <c r="AE11053" s="67"/>
    </row>
    <row r="11054" spans="31:31" ht="15.75">
      <c r="AE11054" s="67"/>
    </row>
    <row r="11055" spans="31:31" ht="15.75">
      <c r="AE11055" s="67"/>
    </row>
    <row r="11056" spans="31:31" ht="15.75">
      <c r="AE11056" s="67"/>
    </row>
    <row r="11057" spans="31:31" ht="15.75">
      <c r="AE11057" s="67"/>
    </row>
    <row r="11058" spans="31:31" ht="15.75">
      <c r="AE11058" s="67"/>
    </row>
    <row r="11059" spans="31:31" ht="15.75">
      <c r="AE11059" s="67"/>
    </row>
    <row r="11060" spans="31:31" ht="15.75">
      <c r="AE11060" s="67"/>
    </row>
    <row r="11061" spans="31:31" ht="15.75">
      <c r="AE11061" s="67"/>
    </row>
    <row r="11062" spans="31:31" ht="15.75">
      <c r="AE11062" s="67"/>
    </row>
    <row r="11063" spans="31:31" ht="15.75">
      <c r="AE11063" s="67"/>
    </row>
    <row r="11064" spans="31:31" ht="15.75">
      <c r="AE11064" s="67"/>
    </row>
    <row r="11065" spans="31:31" ht="15.75">
      <c r="AE11065" s="67"/>
    </row>
    <row r="11066" spans="31:31" ht="15.75">
      <c r="AE11066" s="67"/>
    </row>
    <row r="11067" spans="31:31" ht="15.75">
      <c r="AE11067" s="67"/>
    </row>
    <row r="11068" spans="31:31" ht="15.75">
      <c r="AE11068" s="67"/>
    </row>
    <row r="11069" spans="31:31" ht="15.75">
      <c r="AE11069" s="67"/>
    </row>
    <row r="11070" spans="31:31" ht="15.75">
      <c r="AE11070" s="67"/>
    </row>
    <row r="11071" spans="31:31" ht="15.75">
      <c r="AE11071" s="67"/>
    </row>
    <row r="11072" spans="31:31" ht="15.75">
      <c r="AE11072" s="67"/>
    </row>
    <row r="11073" spans="31:31" ht="15.75">
      <c r="AE11073" s="67"/>
    </row>
    <row r="11074" spans="31:31" ht="15.75">
      <c r="AE11074" s="67"/>
    </row>
    <row r="11075" spans="31:31" ht="15.75">
      <c r="AE11075" s="67"/>
    </row>
    <row r="11076" spans="31:31" ht="15.75">
      <c r="AE11076" s="67"/>
    </row>
    <row r="11077" spans="31:31" ht="15.75">
      <c r="AE11077" s="67"/>
    </row>
    <row r="11078" spans="31:31" ht="15.75">
      <c r="AE11078" s="67"/>
    </row>
    <row r="11079" spans="31:31" ht="15.75">
      <c r="AE11079" s="67"/>
    </row>
    <row r="11080" spans="31:31" ht="15.75">
      <c r="AE11080" s="67"/>
    </row>
    <row r="11081" spans="31:31" ht="15.75">
      <c r="AE11081" s="67"/>
    </row>
    <row r="11082" spans="31:31" ht="15.75">
      <c r="AE11082" s="67"/>
    </row>
    <row r="11083" spans="31:31" ht="15.75">
      <c r="AE11083" s="67"/>
    </row>
    <row r="11084" spans="31:31" ht="15.75">
      <c r="AE11084" s="67"/>
    </row>
    <row r="11085" spans="31:31" ht="15.75">
      <c r="AE11085" s="67"/>
    </row>
    <row r="11086" spans="31:31" ht="15.75">
      <c r="AE11086" s="67"/>
    </row>
    <row r="11087" spans="31:31" ht="15.75">
      <c r="AE11087" s="67"/>
    </row>
    <row r="11088" spans="31:31" ht="15.75">
      <c r="AE11088" s="67"/>
    </row>
    <row r="11089" spans="31:31" ht="15.75">
      <c r="AE11089" s="67"/>
    </row>
    <row r="11090" spans="31:31" ht="15.75">
      <c r="AE11090" s="67"/>
    </row>
    <row r="11091" spans="31:31" ht="15.75">
      <c r="AE11091" s="67"/>
    </row>
    <row r="11092" spans="31:31" ht="15.75">
      <c r="AE11092" s="67"/>
    </row>
    <row r="11093" spans="31:31" ht="15.75">
      <c r="AE11093" s="67"/>
    </row>
    <row r="11094" spans="31:31" ht="15.75">
      <c r="AE11094" s="67"/>
    </row>
    <row r="11095" spans="31:31" ht="15.75">
      <c r="AE11095" s="67"/>
    </row>
    <row r="11096" spans="31:31" ht="15.75">
      <c r="AE11096" s="67"/>
    </row>
    <row r="11097" spans="31:31" ht="15.75">
      <c r="AE11097" s="67"/>
    </row>
    <row r="11098" spans="31:31" ht="15.75">
      <c r="AE11098" s="67"/>
    </row>
    <row r="11099" spans="31:31" ht="15.75">
      <c r="AE11099" s="67"/>
    </row>
    <row r="11100" spans="31:31" ht="15.75">
      <c r="AE11100" s="67"/>
    </row>
    <row r="11101" spans="31:31" ht="15.75">
      <c r="AE11101" s="67"/>
    </row>
    <row r="11102" spans="31:31" ht="15.75">
      <c r="AE11102" s="67"/>
    </row>
    <row r="11103" spans="31:31" ht="15.75">
      <c r="AE11103" s="67"/>
    </row>
    <row r="11104" spans="31:31" ht="15.75">
      <c r="AE11104" s="67"/>
    </row>
    <row r="11105" spans="31:31" ht="15.75">
      <c r="AE11105" s="67"/>
    </row>
    <row r="11106" spans="31:31" ht="15.75">
      <c r="AE11106" s="67"/>
    </row>
    <row r="11107" spans="31:31" ht="15.75">
      <c r="AE11107" s="67"/>
    </row>
    <row r="11108" spans="31:31" ht="15.75">
      <c r="AE11108" s="67"/>
    </row>
    <row r="11109" spans="31:31" ht="15.75">
      <c r="AE11109" s="67"/>
    </row>
    <row r="11110" spans="31:31" ht="15.75">
      <c r="AE11110" s="67"/>
    </row>
    <row r="11111" spans="31:31" ht="15.75">
      <c r="AE11111" s="67"/>
    </row>
    <row r="11112" spans="31:31" ht="15.75">
      <c r="AE11112" s="67"/>
    </row>
    <row r="11113" spans="31:31" ht="15.75">
      <c r="AE11113" s="67"/>
    </row>
    <row r="11114" spans="31:31" ht="15.75">
      <c r="AE11114" s="67"/>
    </row>
    <row r="11115" spans="31:31" ht="15.75">
      <c r="AE11115" s="67"/>
    </row>
    <row r="11116" spans="31:31" ht="15.75">
      <c r="AE11116" s="67"/>
    </row>
    <row r="11117" spans="31:31" ht="15.75">
      <c r="AE11117" s="67"/>
    </row>
    <row r="11118" spans="31:31" ht="15.75">
      <c r="AE11118" s="67"/>
    </row>
    <row r="11119" spans="31:31" ht="15.75">
      <c r="AE11119" s="67"/>
    </row>
    <row r="11120" spans="31:31" ht="15.75">
      <c r="AE11120" s="67"/>
    </row>
    <row r="11121" spans="31:31" ht="15.75">
      <c r="AE11121" s="67"/>
    </row>
    <row r="11122" spans="31:31" ht="15.75">
      <c r="AE11122" s="67"/>
    </row>
    <row r="11123" spans="31:31" ht="15.75">
      <c r="AE11123" s="67"/>
    </row>
    <row r="11124" spans="31:31" ht="15.75">
      <c r="AE11124" s="67"/>
    </row>
    <row r="11125" spans="31:31" ht="15.75">
      <c r="AE11125" s="67"/>
    </row>
    <row r="11126" spans="31:31" ht="15.75">
      <c r="AE11126" s="67"/>
    </row>
    <row r="11127" spans="31:31" ht="15.75">
      <c r="AE11127" s="67"/>
    </row>
    <row r="11128" spans="31:31" ht="15.75">
      <c r="AE11128" s="67"/>
    </row>
    <row r="11129" spans="31:31" ht="15.75">
      <c r="AE11129" s="67"/>
    </row>
    <row r="11130" spans="31:31" ht="15.75">
      <c r="AE11130" s="67"/>
    </row>
    <row r="11131" spans="31:31" ht="15.75">
      <c r="AE11131" s="67"/>
    </row>
    <row r="11132" spans="31:31" ht="15.75">
      <c r="AE11132" s="67"/>
    </row>
    <row r="11133" spans="31:31" ht="15.75">
      <c r="AE11133" s="67"/>
    </row>
    <row r="11134" spans="31:31" ht="15.75">
      <c r="AE11134" s="67"/>
    </row>
    <row r="11135" spans="31:31" ht="15.75">
      <c r="AE11135" s="67"/>
    </row>
    <row r="11136" spans="31:31" ht="15.75">
      <c r="AE11136" s="67"/>
    </row>
    <row r="11137" spans="31:31" ht="15.75">
      <c r="AE11137" s="67"/>
    </row>
    <row r="11138" spans="31:31" ht="15.75">
      <c r="AE11138" s="67"/>
    </row>
    <row r="11139" spans="31:31" ht="15.75">
      <c r="AE11139" s="67"/>
    </row>
    <row r="11140" spans="31:31" ht="15.75">
      <c r="AE11140" s="67"/>
    </row>
    <row r="11141" spans="31:31" ht="15.75">
      <c r="AE11141" s="67"/>
    </row>
    <row r="11142" spans="31:31" ht="15.75">
      <c r="AE11142" s="67"/>
    </row>
    <row r="11143" spans="31:31" ht="15.75">
      <c r="AE11143" s="67"/>
    </row>
    <row r="11144" spans="31:31" ht="15.75">
      <c r="AE11144" s="67"/>
    </row>
    <row r="11145" spans="31:31" ht="15.75">
      <c r="AE11145" s="67"/>
    </row>
    <row r="11146" spans="31:31" ht="15.75">
      <c r="AE11146" s="67"/>
    </row>
    <row r="11147" spans="31:31" ht="15.75">
      <c r="AE11147" s="67"/>
    </row>
    <row r="11148" spans="31:31" ht="15.75">
      <c r="AE11148" s="67"/>
    </row>
    <row r="11149" spans="31:31" ht="15.75">
      <c r="AE11149" s="67"/>
    </row>
    <row r="11150" spans="31:31" ht="15.75">
      <c r="AE11150" s="67"/>
    </row>
    <row r="11151" spans="31:31" ht="15.75">
      <c r="AE11151" s="67"/>
    </row>
    <row r="11152" spans="31:31" ht="15.75">
      <c r="AE11152" s="67"/>
    </row>
    <row r="11153" spans="31:31" ht="15.75">
      <c r="AE11153" s="67"/>
    </row>
    <row r="11154" spans="31:31" ht="15.75">
      <c r="AE11154" s="67"/>
    </row>
    <row r="11155" spans="31:31" ht="15.75">
      <c r="AE11155" s="67"/>
    </row>
    <row r="11156" spans="31:31" ht="15.75">
      <c r="AE11156" s="67"/>
    </row>
    <row r="11157" spans="31:31" ht="15.75">
      <c r="AE11157" s="67"/>
    </row>
    <row r="11158" spans="31:31" ht="15.75">
      <c r="AE11158" s="67"/>
    </row>
    <row r="11159" spans="31:31" ht="15.75">
      <c r="AE11159" s="67"/>
    </row>
    <row r="11160" spans="31:31" ht="15.75">
      <c r="AE11160" s="67"/>
    </row>
    <row r="11161" spans="31:31" ht="15.75">
      <c r="AE11161" s="67"/>
    </row>
    <row r="11162" spans="31:31" ht="15.75">
      <c r="AE11162" s="67"/>
    </row>
    <row r="11163" spans="31:31" ht="15.75">
      <c r="AE11163" s="67"/>
    </row>
    <row r="11164" spans="31:31" ht="15.75">
      <c r="AE11164" s="67"/>
    </row>
    <row r="11165" spans="31:31" ht="15.75">
      <c r="AE11165" s="67"/>
    </row>
    <row r="11166" spans="31:31" ht="15.75">
      <c r="AE11166" s="67"/>
    </row>
    <row r="11167" spans="31:31" ht="15.75">
      <c r="AE11167" s="67"/>
    </row>
    <row r="11168" spans="31:31" ht="15.75">
      <c r="AE11168" s="67"/>
    </row>
    <row r="11169" spans="31:31" ht="15.75">
      <c r="AE11169" s="67"/>
    </row>
    <row r="11170" spans="31:31" ht="15.75">
      <c r="AE11170" s="67"/>
    </row>
    <row r="11171" spans="31:31" ht="15.75">
      <c r="AE11171" s="67"/>
    </row>
    <row r="11172" spans="31:31" ht="15.75">
      <c r="AE11172" s="67"/>
    </row>
    <row r="11173" spans="31:31" ht="15.75">
      <c r="AE11173" s="67"/>
    </row>
    <row r="11174" spans="31:31" ht="15.75">
      <c r="AE11174" s="67"/>
    </row>
    <row r="11175" spans="31:31" ht="15.75">
      <c r="AE11175" s="67"/>
    </row>
    <row r="11176" spans="31:31" ht="15.75">
      <c r="AE11176" s="67"/>
    </row>
    <row r="11177" spans="31:31" ht="15.75">
      <c r="AE11177" s="67"/>
    </row>
    <row r="11178" spans="31:31" ht="15.75">
      <c r="AE11178" s="67"/>
    </row>
    <row r="11179" spans="31:31" ht="15.75">
      <c r="AE11179" s="67"/>
    </row>
    <row r="11180" spans="31:31" ht="15.75">
      <c r="AE11180" s="67"/>
    </row>
    <row r="11181" spans="31:31" ht="15.75">
      <c r="AE11181" s="67"/>
    </row>
    <row r="11182" spans="31:31" ht="15.75">
      <c r="AE11182" s="67"/>
    </row>
    <row r="11183" spans="31:31" ht="15.75">
      <c r="AE11183" s="67"/>
    </row>
    <row r="11184" spans="31:31" ht="15.75">
      <c r="AE11184" s="67"/>
    </row>
    <row r="11185" spans="31:31" ht="15.75">
      <c r="AE11185" s="67"/>
    </row>
    <row r="11186" spans="31:31" ht="15.75">
      <c r="AE11186" s="67"/>
    </row>
    <row r="11187" spans="31:31" ht="15.75">
      <c r="AE11187" s="67"/>
    </row>
    <row r="11188" spans="31:31" ht="15.75">
      <c r="AE11188" s="67"/>
    </row>
    <row r="11189" spans="31:31" ht="15.75">
      <c r="AE11189" s="67"/>
    </row>
    <row r="11190" spans="31:31" ht="15.75">
      <c r="AE11190" s="67"/>
    </row>
    <row r="11191" spans="31:31" ht="15.75">
      <c r="AE11191" s="67"/>
    </row>
    <row r="11192" spans="31:31" ht="15.75">
      <c r="AE11192" s="67"/>
    </row>
    <row r="11193" spans="31:31" ht="15.75">
      <c r="AE11193" s="67"/>
    </row>
    <row r="11194" spans="31:31" ht="15.75">
      <c r="AE11194" s="67"/>
    </row>
    <row r="11195" spans="31:31" ht="15.75">
      <c r="AE11195" s="67"/>
    </row>
    <row r="11196" spans="31:31" ht="15.75">
      <c r="AE11196" s="67"/>
    </row>
    <row r="11197" spans="31:31" ht="15.75">
      <c r="AE11197" s="67"/>
    </row>
    <row r="11198" spans="31:31" ht="15.75">
      <c r="AE11198" s="67"/>
    </row>
    <row r="11199" spans="31:31" ht="15.75">
      <c r="AE11199" s="67"/>
    </row>
    <row r="11200" spans="31:31" ht="15.75">
      <c r="AE11200" s="67"/>
    </row>
    <row r="11201" spans="31:31" ht="15.75">
      <c r="AE11201" s="67"/>
    </row>
    <row r="11202" spans="31:31" ht="15.75">
      <c r="AE11202" s="67"/>
    </row>
    <row r="11203" spans="31:31" ht="15.75">
      <c r="AE11203" s="67"/>
    </row>
    <row r="11204" spans="31:31" ht="15.75">
      <c r="AE11204" s="67"/>
    </row>
    <row r="11205" spans="31:31" ht="15.75">
      <c r="AE11205" s="67"/>
    </row>
    <row r="11206" spans="31:31" ht="15.75">
      <c r="AE11206" s="67"/>
    </row>
    <row r="11207" spans="31:31" ht="15.75">
      <c r="AE11207" s="67"/>
    </row>
    <row r="11208" spans="31:31" ht="15.75">
      <c r="AE11208" s="67"/>
    </row>
    <row r="11209" spans="31:31" ht="15.75">
      <c r="AE11209" s="67"/>
    </row>
    <row r="11210" spans="31:31" ht="15.75">
      <c r="AE11210" s="67"/>
    </row>
    <row r="11211" spans="31:31" ht="15.75">
      <c r="AE11211" s="67"/>
    </row>
    <row r="11212" spans="31:31" ht="15.75">
      <c r="AE11212" s="67"/>
    </row>
    <row r="11213" spans="31:31" ht="15.75">
      <c r="AE11213" s="67"/>
    </row>
    <row r="11214" spans="31:31" ht="15.75">
      <c r="AE11214" s="67"/>
    </row>
    <row r="11215" spans="31:31" ht="15.75">
      <c r="AE11215" s="67"/>
    </row>
    <row r="11216" spans="31:31" ht="15.75">
      <c r="AE11216" s="67"/>
    </row>
    <row r="11217" spans="31:31" ht="15.75">
      <c r="AE11217" s="67"/>
    </row>
    <row r="11218" spans="31:31" ht="15.75">
      <c r="AE11218" s="67"/>
    </row>
    <row r="11219" spans="31:31" ht="15.75">
      <c r="AE11219" s="67"/>
    </row>
    <row r="11220" spans="31:31" ht="15.75">
      <c r="AE11220" s="67"/>
    </row>
    <row r="11221" spans="31:31" ht="15.75">
      <c r="AE11221" s="67"/>
    </row>
    <row r="11222" spans="31:31" ht="15.75">
      <c r="AE11222" s="67"/>
    </row>
    <row r="11223" spans="31:31" ht="15.75">
      <c r="AE11223" s="67"/>
    </row>
    <row r="11224" spans="31:31" ht="15.75">
      <c r="AE11224" s="67"/>
    </row>
    <row r="11225" spans="31:31" ht="15.75">
      <c r="AE11225" s="67"/>
    </row>
    <row r="11226" spans="31:31" ht="15.75">
      <c r="AE11226" s="67"/>
    </row>
    <row r="11227" spans="31:31" ht="15.75">
      <c r="AE11227" s="67"/>
    </row>
    <row r="11228" spans="31:31" ht="15.75">
      <c r="AE11228" s="67"/>
    </row>
    <row r="11229" spans="31:31" ht="15.75">
      <c r="AE11229" s="67"/>
    </row>
    <row r="11230" spans="31:31" ht="15.75">
      <c r="AE11230" s="67"/>
    </row>
    <row r="11231" spans="31:31" ht="15.75">
      <c r="AE11231" s="67"/>
    </row>
    <row r="11232" spans="31:31" ht="15.75">
      <c r="AE11232" s="67"/>
    </row>
    <row r="11233" spans="31:31" ht="15.75">
      <c r="AE11233" s="67"/>
    </row>
    <row r="11234" spans="31:31" ht="15.75">
      <c r="AE11234" s="67"/>
    </row>
    <row r="11235" spans="31:31" ht="15.75">
      <c r="AE11235" s="67"/>
    </row>
    <row r="11236" spans="31:31" ht="15.75">
      <c r="AE11236" s="67"/>
    </row>
    <row r="11237" spans="31:31" ht="15.75">
      <c r="AE11237" s="67"/>
    </row>
    <row r="11238" spans="31:31" ht="15.75">
      <c r="AE11238" s="67"/>
    </row>
    <row r="11239" spans="31:31" ht="15.75">
      <c r="AE11239" s="67"/>
    </row>
    <row r="11240" spans="31:31" ht="15.75">
      <c r="AE11240" s="67"/>
    </row>
    <row r="11241" spans="31:31" ht="15.75">
      <c r="AE11241" s="67"/>
    </row>
    <row r="11242" spans="31:31" ht="15.75">
      <c r="AE11242" s="67"/>
    </row>
    <row r="11243" spans="31:31" ht="15.75">
      <c r="AE11243" s="67"/>
    </row>
    <row r="11244" spans="31:31" ht="15.75">
      <c r="AE11244" s="67"/>
    </row>
    <row r="11245" spans="31:31" ht="15.75">
      <c r="AE11245" s="67"/>
    </row>
    <row r="11246" spans="31:31" ht="15.75">
      <c r="AE11246" s="67"/>
    </row>
    <row r="11247" spans="31:31" ht="15.75">
      <c r="AE11247" s="67"/>
    </row>
    <row r="11248" spans="31:31" ht="15.75">
      <c r="AE11248" s="67"/>
    </row>
    <row r="11249" spans="31:31" ht="15.75">
      <c r="AE11249" s="67"/>
    </row>
    <row r="11250" spans="31:31" ht="15.75">
      <c r="AE11250" s="67"/>
    </row>
    <row r="11251" spans="31:31" ht="15.75">
      <c r="AE11251" s="67"/>
    </row>
    <row r="11252" spans="31:31" ht="15.75">
      <c r="AE11252" s="67"/>
    </row>
    <row r="11253" spans="31:31" ht="15.75">
      <c r="AE11253" s="67"/>
    </row>
    <row r="11254" spans="31:31" ht="15.75">
      <c r="AE11254" s="67"/>
    </row>
    <row r="11255" spans="31:31" ht="15.75">
      <c r="AE11255" s="67"/>
    </row>
    <row r="11256" spans="31:31" ht="15.75">
      <c r="AE11256" s="67"/>
    </row>
    <row r="11257" spans="31:31" ht="15.75">
      <c r="AE11257" s="67"/>
    </row>
    <row r="11258" spans="31:31" ht="15.75">
      <c r="AE11258" s="67"/>
    </row>
    <row r="11259" spans="31:31" ht="15.75">
      <c r="AE11259" s="67"/>
    </row>
    <row r="11260" spans="31:31" ht="15.75">
      <c r="AE11260" s="67"/>
    </row>
    <row r="11261" spans="31:31" ht="15.75">
      <c r="AE11261" s="67"/>
    </row>
    <row r="11262" spans="31:31" ht="15.75">
      <c r="AE11262" s="67"/>
    </row>
    <row r="11263" spans="31:31" ht="15.75">
      <c r="AE11263" s="67"/>
    </row>
    <row r="11264" spans="31:31" ht="15.75">
      <c r="AE11264" s="67"/>
    </row>
    <row r="11265" spans="31:31" ht="15.75">
      <c r="AE11265" s="67"/>
    </row>
    <row r="11266" spans="31:31" ht="15.75">
      <c r="AE11266" s="67"/>
    </row>
    <row r="11267" spans="31:31" ht="15.75">
      <c r="AE11267" s="67"/>
    </row>
    <row r="11268" spans="31:31" ht="15.75">
      <c r="AE11268" s="67"/>
    </row>
    <row r="11269" spans="31:31" ht="15.75">
      <c r="AE11269" s="67"/>
    </row>
    <row r="11270" spans="31:31" ht="15.75">
      <c r="AE11270" s="67"/>
    </row>
    <row r="11271" spans="31:31" ht="15.75">
      <c r="AE11271" s="67"/>
    </row>
    <row r="11272" spans="31:31" ht="15.75">
      <c r="AE11272" s="67"/>
    </row>
    <row r="11273" spans="31:31" ht="15.75">
      <c r="AE11273" s="67"/>
    </row>
    <row r="11274" spans="31:31" ht="15.75">
      <c r="AE11274" s="67"/>
    </row>
    <row r="11275" spans="31:31" ht="15.75">
      <c r="AE11275" s="67"/>
    </row>
    <row r="11276" spans="31:31" ht="15.75">
      <c r="AE11276" s="67"/>
    </row>
    <row r="11277" spans="31:31" ht="15.75">
      <c r="AE11277" s="67"/>
    </row>
    <row r="11278" spans="31:31" ht="15.75">
      <c r="AE11278" s="67"/>
    </row>
    <row r="11279" spans="31:31" ht="15.75">
      <c r="AE11279" s="67"/>
    </row>
    <row r="11280" spans="31:31" ht="15.75">
      <c r="AE11280" s="67"/>
    </row>
    <row r="11281" spans="31:31" ht="15.75">
      <c r="AE11281" s="67"/>
    </row>
    <row r="11282" spans="31:31" ht="15.75">
      <c r="AE11282" s="67"/>
    </row>
    <row r="11283" spans="31:31" ht="15.75">
      <c r="AE11283" s="67"/>
    </row>
    <row r="11284" spans="31:31" ht="15.75">
      <c r="AE11284" s="67"/>
    </row>
    <row r="11285" spans="31:31" ht="15.75">
      <c r="AE11285" s="67"/>
    </row>
    <row r="11286" spans="31:31" ht="15.75">
      <c r="AE11286" s="67"/>
    </row>
    <row r="11287" spans="31:31" ht="15.75">
      <c r="AE11287" s="67"/>
    </row>
    <row r="11288" spans="31:31" ht="15.75">
      <c r="AE11288" s="67"/>
    </row>
    <row r="11289" spans="31:31" ht="15.75">
      <c r="AE11289" s="67"/>
    </row>
    <row r="11290" spans="31:31" ht="15.75">
      <c r="AE11290" s="67"/>
    </row>
    <row r="11291" spans="31:31" ht="15.75">
      <c r="AE11291" s="67"/>
    </row>
    <row r="11292" spans="31:31" ht="15.75">
      <c r="AE11292" s="67"/>
    </row>
    <row r="11293" spans="31:31" ht="15.75">
      <c r="AE11293" s="67"/>
    </row>
    <row r="11294" spans="31:31" ht="15.75">
      <c r="AE11294" s="67"/>
    </row>
    <row r="11295" spans="31:31" ht="15.75">
      <c r="AE11295" s="67"/>
    </row>
    <row r="11296" spans="31:31" ht="15.75">
      <c r="AE11296" s="67"/>
    </row>
    <row r="11297" spans="31:31" ht="15.75">
      <c r="AE11297" s="67"/>
    </row>
    <row r="11298" spans="31:31" ht="15.75">
      <c r="AE11298" s="67"/>
    </row>
    <row r="11299" spans="31:31" ht="15.75">
      <c r="AE11299" s="67"/>
    </row>
    <row r="11300" spans="31:31" ht="15.75">
      <c r="AE11300" s="67"/>
    </row>
    <row r="11301" spans="31:31" ht="15.75">
      <c r="AE11301" s="67"/>
    </row>
    <row r="11302" spans="31:31" ht="15.75">
      <c r="AE11302" s="67"/>
    </row>
    <row r="11303" spans="31:31" ht="15.75">
      <c r="AE11303" s="67"/>
    </row>
    <row r="11304" spans="31:31" ht="15.75">
      <c r="AE11304" s="67"/>
    </row>
    <row r="11305" spans="31:31" ht="15.75">
      <c r="AE11305" s="67"/>
    </row>
    <row r="11306" spans="31:31" ht="15.75">
      <c r="AE11306" s="67"/>
    </row>
    <row r="11307" spans="31:31" ht="15.75">
      <c r="AE11307" s="67"/>
    </row>
    <row r="11308" spans="31:31" ht="15.75">
      <c r="AE11308" s="67"/>
    </row>
    <row r="11309" spans="31:31" ht="15.75">
      <c r="AE11309" s="67"/>
    </row>
    <row r="11310" spans="31:31" ht="15.75">
      <c r="AE11310" s="67"/>
    </row>
    <row r="11311" spans="31:31" ht="15.75">
      <c r="AE11311" s="67"/>
    </row>
    <row r="11312" spans="31:31" ht="15.75">
      <c r="AE11312" s="67"/>
    </row>
    <row r="11313" spans="31:31" ht="15.75">
      <c r="AE11313" s="67"/>
    </row>
    <row r="11314" spans="31:31" ht="15.75">
      <c r="AE11314" s="67"/>
    </row>
    <row r="11315" spans="31:31" ht="15.75">
      <c r="AE11315" s="67"/>
    </row>
    <row r="11316" spans="31:31" ht="15.75">
      <c r="AE11316" s="67"/>
    </row>
    <row r="11317" spans="31:31" ht="15.75">
      <c r="AE11317" s="67"/>
    </row>
    <row r="11318" spans="31:31" ht="15.75">
      <c r="AE11318" s="67"/>
    </row>
    <row r="11319" spans="31:31" ht="15.75">
      <c r="AE11319" s="67"/>
    </row>
    <row r="11320" spans="31:31" ht="15.75">
      <c r="AE11320" s="67"/>
    </row>
    <row r="11321" spans="31:31" ht="15.75">
      <c r="AE11321" s="67"/>
    </row>
    <row r="11322" spans="31:31" ht="15.75">
      <c r="AE11322" s="67"/>
    </row>
    <row r="11323" spans="31:31" ht="15.75">
      <c r="AE11323" s="67"/>
    </row>
    <row r="11324" spans="31:31" ht="15.75">
      <c r="AE11324" s="67"/>
    </row>
    <row r="11325" spans="31:31" ht="15.75">
      <c r="AE11325" s="67"/>
    </row>
    <row r="11326" spans="31:31" ht="15.75">
      <c r="AE11326" s="67"/>
    </row>
    <row r="11327" spans="31:31" ht="15.75">
      <c r="AE11327" s="67"/>
    </row>
    <row r="11328" spans="31:31" ht="15.75">
      <c r="AE11328" s="67"/>
    </row>
    <row r="11329" spans="31:31" ht="15.75">
      <c r="AE11329" s="67"/>
    </row>
    <row r="11330" spans="31:31" ht="15.75">
      <c r="AE11330" s="67"/>
    </row>
    <row r="11331" spans="31:31" ht="15.75">
      <c r="AE11331" s="67"/>
    </row>
    <row r="11332" spans="31:31" ht="15.75">
      <c r="AE11332" s="67"/>
    </row>
    <row r="11333" spans="31:31" ht="15.75">
      <c r="AE11333" s="67"/>
    </row>
    <row r="11334" spans="31:31" ht="15.75">
      <c r="AE11334" s="67"/>
    </row>
    <row r="11335" spans="31:31" ht="15.75">
      <c r="AE11335" s="67"/>
    </row>
    <row r="11336" spans="31:31" ht="15.75">
      <c r="AE11336" s="67"/>
    </row>
    <row r="11337" spans="31:31" ht="15.75">
      <c r="AE11337" s="67"/>
    </row>
    <row r="11338" spans="31:31" ht="15.75">
      <c r="AE11338" s="67"/>
    </row>
    <row r="11339" spans="31:31" ht="15.75">
      <c r="AE11339" s="67"/>
    </row>
    <row r="11340" spans="31:31" ht="15.75">
      <c r="AE11340" s="67"/>
    </row>
    <row r="11341" spans="31:31" ht="15.75">
      <c r="AE11341" s="67"/>
    </row>
    <row r="11342" spans="31:31" ht="15.75">
      <c r="AE11342" s="67"/>
    </row>
    <row r="11343" spans="31:31" ht="15.75">
      <c r="AE11343" s="67"/>
    </row>
    <row r="11344" spans="31:31" ht="15.75">
      <c r="AE11344" s="67"/>
    </row>
    <row r="11345" spans="31:31" ht="15.75">
      <c r="AE11345" s="67"/>
    </row>
    <row r="11346" spans="31:31" ht="15.75">
      <c r="AE11346" s="67"/>
    </row>
    <row r="11347" spans="31:31" ht="15.75">
      <c r="AE11347" s="67"/>
    </row>
    <row r="11348" spans="31:31" ht="15.75">
      <c r="AE11348" s="67"/>
    </row>
    <row r="11349" spans="31:31" ht="15.75">
      <c r="AE11349" s="67"/>
    </row>
    <row r="11350" spans="31:31" ht="15.75">
      <c r="AE11350" s="67"/>
    </row>
    <row r="11351" spans="31:31" ht="15.75">
      <c r="AE11351" s="67"/>
    </row>
    <row r="11352" spans="31:31" ht="15.75">
      <c r="AE11352" s="67"/>
    </row>
    <row r="11353" spans="31:31" ht="15.75">
      <c r="AE11353" s="67"/>
    </row>
    <row r="11354" spans="31:31" ht="15.75">
      <c r="AE11354" s="67"/>
    </row>
    <row r="11355" spans="31:31" ht="15.75">
      <c r="AE11355" s="67"/>
    </row>
    <row r="11356" spans="31:31" ht="15.75">
      <c r="AE11356" s="67"/>
    </row>
    <row r="11357" spans="31:31" ht="15.75">
      <c r="AE11357" s="67"/>
    </row>
    <row r="11358" spans="31:31" ht="15.75">
      <c r="AE11358" s="67"/>
    </row>
    <row r="11359" spans="31:31" ht="15.75">
      <c r="AE11359" s="67"/>
    </row>
    <row r="11360" spans="31:31" ht="15.75">
      <c r="AE11360" s="67"/>
    </row>
    <row r="11361" spans="31:31" ht="15.75">
      <c r="AE11361" s="67"/>
    </row>
    <row r="11362" spans="31:31" ht="15.75">
      <c r="AE11362" s="67"/>
    </row>
    <row r="11363" spans="31:31" ht="15.75">
      <c r="AE11363" s="67"/>
    </row>
    <row r="11364" spans="31:31" ht="15.75">
      <c r="AE11364" s="67"/>
    </row>
    <row r="11365" spans="31:31" ht="15.75">
      <c r="AE11365" s="67"/>
    </row>
    <row r="11366" spans="31:31" ht="15.75">
      <c r="AE11366" s="67"/>
    </row>
    <row r="11367" spans="31:31" ht="15.75">
      <c r="AE11367" s="67"/>
    </row>
    <row r="11368" spans="31:31" ht="15.75">
      <c r="AE11368" s="67"/>
    </row>
    <row r="11369" spans="31:31" ht="15.75">
      <c r="AE11369" s="67"/>
    </row>
    <row r="11370" spans="31:31" ht="15.75">
      <c r="AE11370" s="67"/>
    </row>
    <row r="11371" spans="31:31" ht="15.75">
      <c r="AE11371" s="67"/>
    </row>
    <row r="11372" spans="31:31" ht="15.75">
      <c r="AE11372" s="67"/>
    </row>
    <row r="11373" spans="31:31" ht="15.75">
      <c r="AE11373" s="67"/>
    </row>
    <row r="11374" spans="31:31" ht="15.75">
      <c r="AE11374" s="67"/>
    </row>
    <row r="11375" spans="31:31" ht="15.75">
      <c r="AE11375" s="67"/>
    </row>
    <row r="11376" spans="31:31" ht="15.75">
      <c r="AE11376" s="67"/>
    </row>
    <row r="11377" spans="31:31" ht="15.75">
      <c r="AE11377" s="67"/>
    </row>
    <row r="11378" spans="31:31" ht="15.75">
      <c r="AE11378" s="67"/>
    </row>
    <row r="11379" spans="31:31" ht="15.75">
      <c r="AE11379" s="67"/>
    </row>
    <row r="11380" spans="31:31" ht="15.75">
      <c r="AE11380" s="67"/>
    </row>
    <row r="11381" spans="31:31" ht="15.75">
      <c r="AE11381" s="67"/>
    </row>
    <row r="11382" spans="31:31" ht="15.75">
      <c r="AE11382" s="67"/>
    </row>
    <row r="11383" spans="31:31" ht="15.75">
      <c r="AE11383" s="67"/>
    </row>
    <row r="11384" spans="31:31" ht="15.75">
      <c r="AE11384" s="67"/>
    </row>
    <row r="11385" spans="31:31" ht="15.75">
      <c r="AE11385" s="67"/>
    </row>
    <row r="11386" spans="31:31" ht="15.75">
      <c r="AE11386" s="67"/>
    </row>
    <row r="11387" spans="31:31" ht="15.75">
      <c r="AE11387" s="67"/>
    </row>
    <row r="11388" spans="31:31" ht="15.75">
      <c r="AE11388" s="67"/>
    </row>
    <row r="11389" spans="31:31" ht="15.75">
      <c r="AE11389" s="67"/>
    </row>
    <row r="11390" spans="31:31" ht="15.75">
      <c r="AE11390" s="67"/>
    </row>
    <row r="11391" spans="31:31" ht="15.75">
      <c r="AE11391" s="67"/>
    </row>
    <row r="11392" spans="31:31" ht="15.75">
      <c r="AE11392" s="67"/>
    </row>
    <row r="11393" spans="31:31" ht="15.75">
      <c r="AE11393" s="67"/>
    </row>
    <row r="11394" spans="31:31" ht="15.75">
      <c r="AE11394" s="67"/>
    </row>
    <row r="11395" spans="31:31" ht="15.75">
      <c r="AE11395" s="67"/>
    </row>
    <row r="11396" spans="31:31" ht="15.75">
      <c r="AE11396" s="67"/>
    </row>
    <row r="11397" spans="31:31" ht="15.75">
      <c r="AE11397" s="67"/>
    </row>
    <row r="11398" spans="31:31" ht="15.75">
      <c r="AE11398" s="67"/>
    </row>
    <row r="11399" spans="31:31" ht="15.75">
      <c r="AE11399" s="67"/>
    </row>
    <row r="11400" spans="31:31" ht="15.75">
      <c r="AE11400" s="67"/>
    </row>
    <row r="11401" spans="31:31" ht="15.75">
      <c r="AE11401" s="67"/>
    </row>
    <row r="11402" spans="31:31" ht="15.75">
      <c r="AE11402" s="67"/>
    </row>
    <row r="11403" spans="31:31" ht="15.75">
      <c r="AE11403" s="67"/>
    </row>
    <row r="11404" spans="31:31" ht="15.75">
      <c r="AE11404" s="67"/>
    </row>
    <row r="11405" spans="31:31" ht="15.75">
      <c r="AE11405" s="67"/>
    </row>
    <row r="11406" spans="31:31" ht="15.75">
      <c r="AE11406" s="67"/>
    </row>
    <row r="11407" spans="31:31" ht="15.75">
      <c r="AE11407" s="67"/>
    </row>
    <row r="11408" spans="31:31" ht="15.75">
      <c r="AE11408" s="67"/>
    </row>
    <row r="11409" spans="31:31" ht="15.75">
      <c r="AE11409" s="67"/>
    </row>
    <row r="11410" spans="31:31" ht="15.75">
      <c r="AE11410" s="67"/>
    </row>
    <row r="11411" spans="31:31" ht="15.75">
      <c r="AE11411" s="67"/>
    </row>
    <row r="11412" spans="31:31" ht="15.75">
      <c r="AE11412" s="67"/>
    </row>
    <row r="11413" spans="31:31" ht="15.75">
      <c r="AE11413" s="67"/>
    </row>
    <row r="11414" spans="31:31" ht="15.75">
      <c r="AE11414" s="67"/>
    </row>
    <row r="11415" spans="31:31" ht="15.75">
      <c r="AE11415" s="67"/>
    </row>
    <row r="11416" spans="31:31" ht="15.75">
      <c r="AE11416" s="67"/>
    </row>
    <row r="11417" spans="31:31" ht="15.75">
      <c r="AE11417" s="67"/>
    </row>
    <row r="11418" spans="31:31" ht="15.75">
      <c r="AE11418" s="67"/>
    </row>
    <row r="11419" spans="31:31" ht="15.75">
      <c r="AE11419" s="67"/>
    </row>
    <row r="11420" spans="31:31" ht="15.75">
      <c r="AE11420" s="67"/>
    </row>
    <row r="11421" spans="31:31" ht="15.75">
      <c r="AE11421" s="67"/>
    </row>
    <row r="11422" spans="31:31" ht="15.75">
      <c r="AE11422" s="67"/>
    </row>
    <row r="11423" spans="31:31" ht="15.75">
      <c r="AE11423" s="67"/>
    </row>
    <row r="11424" spans="31:31" ht="15.75">
      <c r="AE11424" s="67"/>
    </row>
    <row r="11425" spans="31:31" ht="15.75">
      <c r="AE11425" s="67"/>
    </row>
    <row r="11426" spans="31:31" ht="15.75">
      <c r="AE11426" s="67"/>
    </row>
    <row r="11427" spans="31:31" ht="15.75">
      <c r="AE11427" s="67"/>
    </row>
    <row r="11428" spans="31:31" ht="15.75">
      <c r="AE11428" s="67"/>
    </row>
    <row r="11429" spans="31:31" ht="15.75">
      <c r="AE11429" s="67"/>
    </row>
    <row r="11430" spans="31:31" ht="15.75">
      <c r="AE11430" s="67"/>
    </row>
    <row r="11431" spans="31:31" ht="15.75">
      <c r="AE11431" s="67"/>
    </row>
    <row r="11432" spans="31:31" ht="15.75">
      <c r="AE11432" s="67"/>
    </row>
    <row r="11433" spans="31:31" ht="15.75">
      <c r="AE11433" s="67"/>
    </row>
    <row r="11434" spans="31:31" ht="15.75">
      <c r="AE11434" s="67"/>
    </row>
    <row r="11435" spans="31:31" ht="15.75">
      <c r="AE11435" s="67"/>
    </row>
    <row r="11436" spans="31:31" ht="15.75">
      <c r="AE11436" s="67"/>
    </row>
    <row r="11437" spans="31:31" ht="15.75">
      <c r="AE11437" s="67"/>
    </row>
    <row r="11438" spans="31:31" ht="15.75">
      <c r="AE11438" s="67"/>
    </row>
    <row r="11439" spans="31:31" ht="15.75">
      <c r="AE11439" s="67"/>
    </row>
    <row r="11440" spans="31:31" ht="15.75">
      <c r="AE11440" s="67"/>
    </row>
    <row r="11441" spans="31:31" ht="15.75">
      <c r="AE11441" s="67"/>
    </row>
    <row r="11442" spans="31:31" ht="15.75">
      <c r="AE11442" s="67"/>
    </row>
    <row r="11443" spans="31:31" ht="15.75">
      <c r="AE11443" s="67"/>
    </row>
    <row r="11444" spans="31:31" ht="15.75">
      <c r="AE11444" s="67"/>
    </row>
    <row r="11445" spans="31:31" ht="15.75">
      <c r="AE11445" s="67"/>
    </row>
    <row r="11446" spans="31:31" ht="15.75">
      <c r="AE11446" s="67"/>
    </row>
    <row r="11447" spans="31:31" ht="15.75">
      <c r="AE11447" s="67"/>
    </row>
    <row r="11448" spans="31:31" ht="15.75">
      <c r="AE11448" s="67"/>
    </row>
    <row r="11449" spans="31:31" ht="15.75">
      <c r="AE11449" s="67"/>
    </row>
    <row r="11450" spans="31:31" ht="15.75">
      <c r="AE11450" s="67"/>
    </row>
    <row r="11451" spans="31:31" ht="15.75">
      <c r="AE11451" s="67"/>
    </row>
    <row r="11452" spans="31:31" ht="15.75">
      <c r="AE11452" s="67"/>
    </row>
    <row r="11453" spans="31:31" ht="15.75">
      <c r="AE11453" s="67"/>
    </row>
    <row r="11454" spans="31:31" ht="15.75">
      <c r="AE11454" s="67"/>
    </row>
    <row r="11455" spans="31:31" ht="15.75">
      <c r="AE11455" s="67"/>
    </row>
    <row r="11456" spans="31:31" ht="15.75">
      <c r="AE11456" s="67"/>
    </row>
    <row r="11457" spans="31:31" ht="15.75">
      <c r="AE11457" s="67"/>
    </row>
    <row r="11458" spans="31:31" ht="15.75">
      <c r="AE11458" s="67"/>
    </row>
    <row r="11459" spans="31:31" ht="15.75">
      <c r="AE11459" s="67"/>
    </row>
    <row r="11460" spans="31:31" ht="15.75">
      <c r="AE11460" s="67"/>
    </row>
    <row r="11461" spans="31:31" ht="15.75">
      <c r="AE11461" s="67"/>
    </row>
    <row r="11462" spans="31:31" ht="15.75">
      <c r="AE11462" s="67"/>
    </row>
    <row r="11463" spans="31:31" ht="15.75">
      <c r="AE11463" s="67"/>
    </row>
    <row r="11464" spans="31:31" ht="15.75">
      <c r="AE11464" s="67"/>
    </row>
    <row r="11465" spans="31:31" ht="15.75">
      <c r="AE11465" s="67"/>
    </row>
    <row r="11466" spans="31:31" ht="15.75">
      <c r="AE11466" s="67"/>
    </row>
    <row r="11467" spans="31:31" ht="15.75">
      <c r="AE11467" s="67"/>
    </row>
    <row r="11468" spans="31:31" ht="15.75">
      <c r="AE11468" s="67"/>
    </row>
    <row r="11469" spans="31:31" ht="15.75">
      <c r="AE11469" s="67"/>
    </row>
    <row r="11470" spans="31:31" ht="15.75">
      <c r="AE11470" s="67"/>
    </row>
    <row r="11471" spans="31:31" ht="15.75">
      <c r="AE11471" s="67"/>
    </row>
    <row r="11472" spans="31:31" ht="15.75">
      <c r="AE11472" s="67"/>
    </row>
    <row r="11473" spans="31:31" ht="15.75">
      <c r="AE11473" s="67"/>
    </row>
    <row r="11474" spans="31:31" ht="15.75">
      <c r="AE11474" s="67"/>
    </row>
    <row r="11475" spans="31:31" ht="15.75">
      <c r="AE11475" s="67"/>
    </row>
    <row r="11476" spans="31:31" ht="15.75">
      <c r="AE11476" s="67"/>
    </row>
    <row r="11477" spans="31:31" ht="15.75">
      <c r="AE11477" s="67"/>
    </row>
    <row r="11478" spans="31:31" ht="15.75">
      <c r="AE11478" s="67"/>
    </row>
    <row r="11479" spans="31:31" ht="15.75">
      <c r="AE11479" s="67"/>
    </row>
    <row r="11480" spans="31:31" ht="15.75">
      <c r="AE11480" s="67"/>
    </row>
    <row r="11481" spans="31:31" ht="15.75">
      <c r="AE11481" s="67"/>
    </row>
    <row r="11482" spans="31:31" ht="15.75">
      <c r="AE11482" s="67"/>
    </row>
    <row r="11483" spans="31:31" ht="15.75">
      <c r="AE11483" s="67"/>
    </row>
    <row r="11484" spans="31:31" ht="15.75">
      <c r="AE11484" s="67"/>
    </row>
    <row r="11485" spans="31:31" ht="15.75">
      <c r="AE11485" s="67"/>
    </row>
    <row r="11486" spans="31:31" ht="15.75">
      <c r="AE11486" s="67"/>
    </row>
    <row r="11487" spans="31:31" ht="15.75">
      <c r="AE11487" s="67"/>
    </row>
    <row r="11488" spans="31:31" ht="15.75">
      <c r="AE11488" s="67"/>
    </row>
    <row r="11489" spans="31:31" ht="15.75">
      <c r="AE11489" s="67"/>
    </row>
    <row r="11490" spans="31:31" ht="15.75">
      <c r="AE11490" s="67"/>
    </row>
    <row r="11491" spans="31:31" ht="15.75">
      <c r="AE11491" s="67"/>
    </row>
    <row r="11492" spans="31:31" ht="15.75">
      <c r="AE11492" s="67"/>
    </row>
    <row r="11493" spans="31:31" ht="15.75">
      <c r="AE11493" s="67"/>
    </row>
    <row r="11494" spans="31:31" ht="15.75">
      <c r="AE11494" s="67"/>
    </row>
    <row r="11495" spans="31:31" ht="15.75">
      <c r="AE11495" s="67"/>
    </row>
    <row r="11496" spans="31:31" ht="15.75">
      <c r="AE11496" s="67"/>
    </row>
    <row r="11497" spans="31:31" ht="15.75">
      <c r="AE11497" s="67"/>
    </row>
    <row r="11498" spans="31:31" ht="15.75">
      <c r="AE11498" s="67"/>
    </row>
    <row r="11499" spans="31:31" ht="15.75">
      <c r="AE11499" s="67"/>
    </row>
    <row r="11500" spans="31:31" ht="15.75">
      <c r="AE11500" s="67"/>
    </row>
    <row r="11501" spans="31:31" ht="15.75">
      <c r="AE11501" s="67"/>
    </row>
    <row r="11502" spans="31:31" ht="15.75">
      <c r="AE11502" s="67"/>
    </row>
    <row r="11503" spans="31:31" ht="15.75">
      <c r="AE11503" s="67"/>
    </row>
    <row r="11504" spans="31:31" ht="15.75">
      <c r="AE11504" s="67"/>
    </row>
    <row r="11505" spans="31:31" ht="15.75">
      <c r="AE11505" s="67"/>
    </row>
    <row r="11506" spans="31:31" ht="15.75">
      <c r="AE11506" s="67"/>
    </row>
    <row r="11507" spans="31:31" ht="15.75">
      <c r="AE11507" s="67"/>
    </row>
    <row r="11508" spans="31:31" ht="15.75">
      <c r="AE11508" s="67"/>
    </row>
    <row r="11509" spans="31:31" ht="15.75">
      <c r="AE11509" s="67"/>
    </row>
    <row r="11510" spans="31:31" ht="15.75">
      <c r="AE11510" s="67"/>
    </row>
    <row r="11511" spans="31:31" ht="15.75">
      <c r="AE11511" s="67"/>
    </row>
    <row r="11512" spans="31:31" ht="15.75">
      <c r="AE11512" s="67"/>
    </row>
    <row r="11513" spans="31:31" ht="15.75">
      <c r="AE11513" s="67"/>
    </row>
    <row r="11514" spans="31:31" ht="15.75">
      <c r="AE11514" s="67"/>
    </row>
    <row r="11515" spans="31:31" ht="15.75">
      <c r="AE11515" s="67"/>
    </row>
    <row r="11516" spans="31:31" ht="15.75">
      <c r="AE11516" s="67"/>
    </row>
    <row r="11517" spans="31:31" ht="15.75">
      <c r="AE11517" s="67"/>
    </row>
    <row r="11518" spans="31:31" ht="15.75">
      <c r="AE11518" s="67"/>
    </row>
    <row r="11519" spans="31:31" ht="15.75">
      <c r="AE11519" s="67"/>
    </row>
    <row r="11520" spans="31:31" ht="15.75">
      <c r="AE11520" s="67"/>
    </row>
    <row r="11521" spans="31:31" ht="15.75">
      <c r="AE11521" s="67"/>
    </row>
    <row r="11522" spans="31:31" ht="15.75">
      <c r="AE11522" s="67"/>
    </row>
    <row r="11523" spans="31:31" ht="15.75">
      <c r="AE11523" s="67"/>
    </row>
    <row r="11524" spans="31:31" ht="15.75">
      <c r="AE11524" s="67"/>
    </row>
    <row r="11525" spans="31:31" ht="15.75">
      <c r="AE11525" s="67"/>
    </row>
    <row r="11526" spans="31:31" ht="15.75">
      <c r="AE11526" s="67"/>
    </row>
    <row r="11527" spans="31:31" ht="15.75">
      <c r="AE11527" s="67"/>
    </row>
    <row r="11528" spans="31:31" ht="15.75">
      <c r="AE11528" s="67"/>
    </row>
    <row r="11529" spans="31:31" ht="15.75">
      <c r="AE11529" s="67"/>
    </row>
    <row r="11530" spans="31:31" ht="15.75">
      <c r="AE11530" s="67"/>
    </row>
    <row r="11531" spans="31:31" ht="15.75">
      <c r="AE11531" s="67"/>
    </row>
    <row r="11532" spans="31:31" ht="15.75">
      <c r="AE11532" s="67"/>
    </row>
    <row r="11533" spans="31:31" ht="15.75">
      <c r="AE11533" s="67"/>
    </row>
    <row r="11534" spans="31:31" ht="15.75">
      <c r="AE11534" s="67"/>
    </row>
    <row r="11535" spans="31:31" ht="15.75">
      <c r="AE11535" s="67"/>
    </row>
    <row r="11536" spans="31:31" ht="15.75">
      <c r="AE11536" s="67"/>
    </row>
    <row r="11537" spans="31:31" ht="15.75">
      <c r="AE11537" s="67"/>
    </row>
    <row r="11538" spans="31:31" ht="15.75">
      <c r="AE11538" s="67"/>
    </row>
    <row r="11539" spans="31:31" ht="15.75">
      <c r="AE11539" s="67"/>
    </row>
    <row r="11540" spans="31:31" ht="15.75">
      <c r="AE11540" s="67"/>
    </row>
    <row r="11541" spans="31:31" ht="15.75">
      <c r="AE11541" s="67"/>
    </row>
    <row r="11542" spans="31:31" ht="15.75">
      <c r="AE11542" s="67"/>
    </row>
    <row r="11543" spans="31:31" ht="15.75">
      <c r="AE11543" s="67"/>
    </row>
    <row r="11544" spans="31:31" ht="15.75">
      <c r="AE11544" s="67"/>
    </row>
    <row r="11545" spans="31:31" ht="15.75">
      <c r="AE11545" s="67"/>
    </row>
    <row r="11546" spans="31:31" ht="15.75">
      <c r="AE11546" s="67"/>
    </row>
    <row r="11547" spans="31:31" ht="15.75">
      <c r="AE11547" s="67"/>
    </row>
    <row r="11548" spans="31:31" ht="15.75">
      <c r="AE11548" s="67"/>
    </row>
    <row r="11549" spans="31:31" ht="15.75">
      <c r="AE11549" s="67"/>
    </row>
    <row r="11550" spans="31:31" ht="15.75">
      <c r="AE11550" s="67"/>
    </row>
    <row r="11551" spans="31:31" ht="15.75">
      <c r="AE11551" s="67"/>
    </row>
    <row r="11552" spans="31:31" ht="15.75">
      <c r="AE11552" s="67"/>
    </row>
    <row r="11553" spans="31:31" ht="15.75">
      <c r="AE11553" s="67"/>
    </row>
    <row r="11554" spans="31:31" ht="15.75">
      <c r="AE11554" s="67"/>
    </row>
    <row r="11555" spans="31:31" ht="15.75">
      <c r="AE11555" s="67"/>
    </row>
    <row r="11556" spans="31:31" ht="15.75">
      <c r="AE11556" s="67"/>
    </row>
    <row r="11557" spans="31:31" ht="15.75">
      <c r="AE11557" s="67"/>
    </row>
    <row r="11558" spans="31:31" ht="15.75">
      <c r="AE11558" s="67"/>
    </row>
    <row r="11559" spans="31:31" ht="15.75">
      <c r="AE11559" s="67"/>
    </row>
    <row r="11560" spans="31:31" ht="15.75">
      <c r="AE11560" s="67"/>
    </row>
    <row r="11561" spans="31:31" ht="15.75">
      <c r="AE11561" s="67"/>
    </row>
    <row r="11562" spans="31:31" ht="15.75">
      <c r="AE11562" s="67"/>
    </row>
    <row r="11563" spans="31:31" ht="15.75">
      <c r="AE11563" s="67"/>
    </row>
    <row r="11564" spans="31:31" ht="15.75">
      <c r="AE11564" s="67"/>
    </row>
    <row r="11565" spans="31:31" ht="15.75">
      <c r="AE11565" s="67"/>
    </row>
    <row r="11566" spans="31:31" ht="15.75">
      <c r="AE11566" s="67"/>
    </row>
    <row r="11567" spans="31:31" ht="15.75">
      <c r="AE11567" s="67"/>
    </row>
    <row r="11568" spans="31:31" ht="15.75">
      <c r="AE11568" s="67"/>
    </row>
    <row r="11569" spans="31:31" ht="15.75">
      <c r="AE11569" s="67"/>
    </row>
    <row r="11570" spans="31:31" ht="15.75">
      <c r="AE11570" s="67"/>
    </row>
    <row r="11571" spans="31:31" ht="15.75">
      <c r="AE11571" s="67"/>
    </row>
    <row r="11572" spans="31:31" ht="15.75">
      <c r="AE11572" s="67"/>
    </row>
    <row r="11573" spans="31:31" ht="15.75">
      <c r="AE11573" s="67"/>
    </row>
    <row r="11574" spans="31:31" ht="15.75">
      <c r="AE11574" s="67"/>
    </row>
    <row r="11575" spans="31:31" ht="15.75">
      <c r="AE11575" s="67"/>
    </row>
    <row r="11576" spans="31:31" ht="15.75">
      <c r="AE11576" s="67"/>
    </row>
    <row r="11577" spans="31:31" ht="15.75">
      <c r="AE11577" s="67"/>
    </row>
    <row r="11578" spans="31:31" ht="15.75">
      <c r="AE11578" s="67"/>
    </row>
    <row r="11579" spans="31:31" ht="15.75">
      <c r="AE11579" s="67"/>
    </row>
    <row r="11580" spans="31:31" ht="15.75">
      <c r="AE11580" s="67"/>
    </row>
    <row r="11581" spans="31:31" ht="15.75">
      <c r="AE11581" s="67"/>
    </row>
    <row r="11582" spans="31:31" ht="15.75">
      <c r="AE11582" s="67"/>
    </row>
    <row r="11583" spans="31:31" ht="15.75">
      <c r="AE11583" s="67"/>
    </row>
    <row r="11584" spans="31:31" ht="15.75">
      <c r="AE11584" s="67"/>
    </row>
    <row r="11585" spans="31:31" ht="15.75">
      <c r="AE11585" s="67"/>
    </row>
    <row r="11586" spans="31:31" ht="15.75">
      <c r="AE11586" s="67"/>
    </row>
    <row r="11587" spans="31:31" ht="15.75">
      <c r="AE11587" s="67"/>
    </row>
    <row r="11588" spans="31:31" ht="15.75">
      <c r="AE11588" s="67"/>
    </row>
    <row r="11589" spans="31:31" ht="15.75">
      <c r="AE11589" s="67"/>
    </row>
    <row r="11590" spans="31:31" ht="15.75">
      <c r="AE11590" s="67"/>
    </row>
    <row r="11591" spans="31:31" ht="15.75">
      <c r="AE11591" s="67"/>
    </row>
    <row r="11592" spans="31:31" ht="15.75">
      <c r="AE11592" s="67"/>
    </row>
    <row r="11593" spans="31:31" ht="15.75">
      <c r="AE11593" s="67"/>
    </row>
    <row r="11594" spans="31:31" ht="15.75">
      <c r="AE11594" s="67"/>
    </row>
    <row r="11595" spans="31:31" ht="15.75">
      <c r="AE11595" s="67"/>
    </row>
    <row r="11596" spans="31:31" ht="15.75">
      <c r="AE11596" s="67"/>
    </row>
    <row r="11597" spans="31:31" ht="15.75">
      <c r="AE11597" s="67"/>
    </row>
    <row r="11598" spans="31:31" ht="15.75">
      <c r="AE11598" s="67"/>
    </row>
    <row r="11599" spans="31:31" ht="15.75">
      <c r="AE11599" s="67"/>
    </row>
    <row r="11600" spans="31:31" ht="15.75">
      <c r="AE11600" s="67"/>
    </row>
    <row r="11601" spans="31:31" ht="15.75">
      <c r="AE11601" s="67"/>
    </row>
    <row r="11602" spans="31:31" ht="15.75">
      <c r="AE11602" s="67"/>
    </row>
    <row r="11603" spans="31:31" ht="15.75">
      <c r="AE11603" s="67"/>
    </row>
    <row r="11604" spans="31:31" ht="15.75">
      <c r="AE11604" s="67"/>
    </row>
    <row r="11605" spans="31:31" ht="15.75">
      <c r="AE11605" s="67"/>
    </row>
    <row r="11606" spans="31:31" ht="15.75">
      <c r="AE11606" s="67"/>
    </row>
    <row r="11607" spans="31:31" ht="15.75">
      <c r="AE11607" s="67"/>
    </row>
    <row r="11608" spans="31:31" ht="15.75">
      <c r="AE11608" s="67"/>
    </row>
    <row r="11609" spans="31:31" ht="15.75">
      <c r="AE11609" s="67"/>
    </row>
    <row r="11610" spans="31:31" ht="15.75">
      <c r="AE11610" s="67"/>
    </row>
    <row r="11611" spans="31:31" ht="15.75">
      <c r="AE11611" s="67"/>
    </row>
    <row r="11612" spans="31:31" ht="15.75">
      <c r="AE11612" s="67"/>
    </row>
    <row r="11613" spans="31:31" ht="15.75">
      <c r="AE11613" s="67"/>
    </row>
    <row r="11614" spans="31:31" ht="15.75">
      <c r="AE11614" s="67"/>
    </row>
    <row r="11615" spans="31:31" ht="15.75">
      <c r="AE11615" s="67"/>
    </row>
    <row r="11616" spans="31:31" ht="15.75">
      <c r="AE11616" s="67"/>
    </row>
    <row r="11617" spans="31:31" ht="15.75">
      <c r="AE11617" s="67"/>
    </row>
    <row r="11618" spans="31:31" ht="15.75">
      <c r="AE11618" s="67"/>
    </row>
    <row r="11619" spans="31:31" ht="15.75">
      <c r="AE11619" s="67"/>
    </row>
    <row r="11620" spans="31:31" ht="15.75">
      <c r="AE11620" s="67"/>
    </row>
    <row r="11621" spans="31:31" ht="15.75">
      <c r="AE11621" s="67"/>
    </row>
    <row r="11622" spans="31:31" ht="15.75">
      <c r="AE11622" s="67"/>
    </row>
    <row r="11623" spans="31:31" ht="15.75">
      <c r="AE11623" s="67"/>
    </row>
    <row r="11624" spans="31:31" ht="15.75">
      <c r="AE11624" s="67"/>
    </row>
    <row r="11625" spans="31:31" ht="15.75">
      <c r="AE11625" s="67"/>
    </row>
    <row r="11626" spans="31:31" ht="15.75">
      <c r="AE11626" s="67"/>
    </row>
    <row r="11627" spans="31:31" ht="15.75">
      <c r="AE11627" s="67"/>
    </row>
    <row r="11628" spans="31:31" ht="15.75">
      <c r="AE11628" s="67"/>
    </row>
    <row r="11629" spans="31:31" ht="15.75">
      <c r="AE11629" s="67"/>
    </row>
    <row r="11630" spans="31:31" ht="15.75">
      <c r="AE11630" s="67"/>
    </row>
    <row r="11631" spans="31:31" ht="15.75">
      <c r="AE11631" s="67"/>
    </row>
    <row r="11632" spans="31:31" ht="15.75">
      <c r="AE11632" s="67"/>
    </row>
    <row r="11633" spans="31:31" ht="15.75">
      <c r="AE11633" s="67"/>
    </row>
    <row r="11634" spans="31:31" ht="15.75">
      <c r="AE11634" s="67"/>
    </row>
    <row r="11635" spans="31:31" ht="15.75">
      <c r="AE11635" s="67"/>
    </row>
    <row r="11636" spans="31:31" ht="15.75">
      <c r="AE11636" s="67"/>
    </row>
    <row r="11637" spans="31:31" ht="15.75">
      <c r="AE11637" s="67"/>
    </row>
    <row r="11638" spans="31:31" ht="15.75">
      <c r="AE11638" s="67"/>
    </row>
    <row r="11639" spans="31:31" ht="15.75">
      <c r="AE11639" s="67"/>
    </row>
    <row r="11640" spans="31:31" ht="15.75">
      <c r="AE11640" s="67"/>
    </row>
    <row r="11641" spans="31:31" ht="15.75">
      <c r="AE11641" s="67"/>
    </row>
    <row r="11642" spans="31:31" ht="15.75">
      <c r="AE11642" s="67"/>
    </row>
    <row r="11643" spans="31:31" ht="15.75">
      <c r="AE11643" s="67"/>
    </row>
    <row r="11644" spans="31:31" ht="15.75">
      <c r="AE11644" s="67"/>
    </row>
    <row r="11645" spans="31:31" ht="15.75">
      <c r="AE11645" s="67"/>
    </row>
    <row r="11646" spans="31:31" ht="15.75">
      <c r="AE11646" s="67"/>
    </row>
    <row r="11647" spans="31:31" ht="15.75">
      <c r="AE11647" s="67"/>
    </row>
    <row r="11648" spans="31:31" ht="15.75">
      <c r="AE11648" s="67"/>
    </row>
    <row r="11649" spans="31:31" ht="15.75">
      <c r="AE11649" s="67"/>
    </row>
    <row r="11650" spans="31:31" ht="15.75">
      <c r="AE11650" s="67"/>
    </row>
    <row r="11651" spans="31:31" ht="15.75">
      <c r="AE11651" s="67"/>
    </row>
    <row r="11652" spans="31:31" ht="15.75">
      <c r="AE11652" s="67"/>
    </row>
    <row r="11653" spans="31:31" ht="15.75">
      <c r="AE11653" s="67"/>
    </row>
    <row r="11654" spans="31:31" ht="15.75">
      <c r="AE11654" s="67"/>
    </row>
    <row r="11655" spans="31:31" ht="15.75">
      <c r="AE11655" s="67"/>
    </row>
    <row r="11656" spans="31:31" ht="15.75">
      <c r="AE11656" s="67"/>
    </row>
    <row r="11657" spans="31:31" ht="15.75">
      <c r="AE11657" s="67"/>
    </row>
    <row r="11658" spans="31:31" ht="15.75">
      <c r="AE11658" s="67"/>
    </row>
    <row r="11659" spans="31:31" ht="15.75">
      <c r="AE11659" s="67"/>
    </row>
    <row r="11660" spans="31:31" ht="15.75">
      <c r="AE11660" s="67"/>
    </row>
    <row r="11661" spans="31:31" ht="15.75">
      <c r="AE11661" s="67"/>
    </row>
    <row r="11662" spans="31:31" ht="15.75">
      <c r="AE11662" s="67"/>
    </row>
    <row r="11663" spans="31:31" ht="15.75">
      <c r="AE11663" s="67"/>
    </row>
    <row r="11664" spans="31:31" ht="15.75">
      <c r="AE11664" s="67"/>
    </row>
    <row r="11665" spans="31:31" ht="15.75">
      <c r="AE11665" s="67"/>
    </row>
    <row r="11666" spans="31:31" ht="15.75">
      <c r="AE11666" s="67"/>
    </row>
    <row r="11667" spans="31:31" ht="15.75">
      <c r="AE11667" s="67"/>
    </row>
    <row r="11668" spans="31:31" ht="15.75">
      <c r="AE11668" s="67"/>
    </row>
    <row r="11669" spans="31:31" ht="15.75">
      <c r="AE11669" s="67"/>
    </row>
    <row r="11670" spans="31:31" ht="15.75">
      <c r="AE11670" s="67"/>
    </row>
    <row r="11671" spans="31:31" ht="15.75">
      <c r="AE11671" s="67"/>
    </row>
    <row r="11672" spans="31:31" ht="15.75">
      <c r="AE11672" s="67"/>
    </row>
    <row r="11673" spans="31:31" ht="15.75">
      <c r="AE11673" s="67"/>
    </row>
    <row r="11674" spans="31:31" ht="15.75">
      <c r="AE11674" s="67"/>
    </row>
    <row r="11675" spans="31:31" ht="15.75">
      <c r="AE11675" s="67"/>
    </row>
    <row r="11676" spans="31:31" ht="15.75">
      <c r="AE11676" s="67"/>
    </row>
    <row r="11677" spans="31:31" ht="15.75">
      <c r="AE11677" s="67"/>
    </row>
    <row r="11678" spans="31:31" ht="15.75">
      <c r="AE11678" s="67"/>
    </row>
    <row r="11679" spans="31:31" ht="15.75">
      <c r="AE11679" s="67"/>
    </row>
    <row r="11680" spans="31:31" ht="15.75">
      <c r="AE11680" s="67"/>
    </row>
    <row r="11681" spans="31:31" ht="15.75">
      <c r="AE11681" s="67"/>
    </row>
    <row r="11682" spans="31:31" ht="15.75">
      <c r="AE11682" s="67"/>
    </row>
    <row r="11683" spans="31:31" ht="15.75">
      <c r="AE11683" s="67"/>
    </row>
    <row r="11684" spans="31:31" ht="15.75">
      <c r="AE11684" s="67"/>
    </row>
    <row r="11685" spans="31:31" ht="15.75">
      <c r="AE11685" s="67"/>
    </row>
    <row r="11686" spans="31:31" ht="15.75">
      <c r="AE11686" s="67"/>
    </row>
    <row r="11687" spans="31:31" ht="15.75">
      <c r="AE11687" s="67"/>
    </row>
    <row r="11688" spans="31:31" ht="15.75">
      <c r="AE11688" s="67"/>
    </row>
    <row r="11689" spans="31:31" ht="15.75">
      <c r="AE11689" s="67"/>
    </row>
    <row r="11690" spans="31:31" ht="15.75">
      <c r="AE11690" s="67"/>
    </row>
    <row r="11691" spans="31:31" ht="15.75">
      <c r="AE11691" s="67"/>
    </row>
    <row r="11692" spans="31:31" ht="15.75">
      <c r="AE11692" s="67"/>
    </row>
    <row r="11693" spans="31:31" ht="15.75">
      <c r="AE11693" s="67"/>
    </row>
    <row r="11694" spans="31:31" ht="15.75">
      <c r="AE11694" s="67"/>
    </row>
    <row r="11695" spans="31:31" ht="15.75">
      <c r="AE11695" s="67"/>
    </row>
    <row r="11696" spans="31:31" ht="15.75">
      <c r="AE11696" s="67"/>
    </row>
    <row r="11697" spans="31:31" ht="15.75">
      <c r="AE11697" s="67"/>
    </row>
    <row r="11698" spans="31:31" ht="15.75">
      <c r="AE11698" s="67"/>
    </row>
    <row r="11699" spans="31:31" ht="15.75">
      <c r="AE11699" s="67"/>
    </row>
    <row r="11700" spans="31:31" ht="15.75">
      <c r="AE11700" s="67"/>
    </row>
    <row r="11701" spans="31:31" ht="15.75">
      <c r="AE11701" s="67"/>
    </row>
    <row r="11702" spans="31:31" ht="15.75">
      <c r="AE11702" s="67"/>
    </row>
    <row r="11703" spans="31:31" ht="15.75">
      <c r="AE11703" s="67"/>
    </row>
    <row r="11704" spans="31:31" ht="15.75">
      <c r="AE11704" s="67"/>
    </row>
    <row r="11705" spans="31:31" ht="15.75">
      <c r="AE11705" s="67"/>
    </row>
    <row r="11706" spans="31:31" ht="15.75">
      <c r="AE11706" s="67"/>
    </row>
    <row r="11707" spans="31:31" ht="15.75">
      <c r="AE11707" s="67"/>
    </row>
    <row r="11708" spans="31:31" ht="15.75">
      <c r="AE11708" s="67"/>
    </row>
    <row r="11709" spans="31:31" ht="15.75">
      <c r="AE11709" s="67"/>
    </row>
    <row r="11710" spans="31:31" ht="15.75">
      <c r="AE11710" s="67"/>
    </row>
    <row r="11711" spans="31:31" ht="15.75">
      <c r="AE11711" s="67"/>
    </row>
    <row r="11712" spans="31:31" ht="15.75">
      <c r="AE11712" s="67"/>
    </row>
    <row r="11713" spans="31:31" ht="15.75">
      <c r="AE11713" s="67"/>
    </row>
    <row r="11714" spans="31:31" ht="15.75">
      <c r="AE11714" s="67"/>
    </row>
    <row r="11715" spans="31:31" ht="15.75">
      <c r="AE11715" s="67"/>
    </row>
    <row r="11716" spans="31:31" ht="15.75">
      <c r="AE11716" s="67"/>
    </row>
    <row r="11717" spans="31:31" ht="15.75">
      <c r="AE11717" s="67"/>
    </row>
    <row r="11718" spans="31:31" ht="15.75">
      <c r="AE11718" s="67"/>
    </row>
    <row r="11719" spans="31:31" ht="15.75">
      <c r="AE11719" s="67"/>
    </row>
    <row r="11720" spans="31:31" ht="15.75">
      <c r="AE11720" s="67"/>
    </row>
    <row r="11721" spans="31:31" ht="15.75">
      <c r="AE11721" s="67"/>
    </row>
    <row r="11722" spans="31:31" ht="15.75">
      <c r="AE11722" s="67"/>
    </row>
    <row r="11723" spans="31:31" ht="15.75">
      <c r="AE11723" s="67"/>
    </row>
    <row r="11724" spans="31:31" ht="15.75">
      <c r="AE11724" s="67"/>
    </row>
    <row r="11725" spans="31:31" ht="15.75">
      <c r="AE11725" s="67"/>
    </row>
    <row r="11726" spans="31:31" ht="15.75">
      <c r="AE11726" s="67"/>
    </row>
    <row r="11727" spans="31:31" ht="15.75">
      <c r="AE11727" s="67"/>
    </row>
    <row r="11728" spans="31:31" ht="15.75">
      <c r="AE11728" s="67"/>
    </row>
    <row r="11729" spans="31:31" ht="15.75">
      <c r="AE11729" s="67"/>
    </row>
    <row r="11730" spans="31:31" ht="15.75">
      <c r="AE11730" s="67"/>
    </row>
    <row r="11731" spans="31:31" ht="15.75">
      <c r="AE11731" s="67"/>
    </row>
    <row r="11732" spans="31:31" ht="15.75">
      <c r="AE11732" s="67"/>
    </row>
    <row r="11733" spans="31:31" ht="15.75">
      <c r="AE11733" s="67"/>
    </row>
    <row r="11734" spans="31:31" ht="15.75">
      <c r="AE11734" s="67"/>
    </row>
    <row r="11735" spans="31:31" ht="15.75">
      <c r="AE11735" s="67"/>
    </row>
    <row r="11736" spans="31:31" ht="15.75">
      <c r="AE11736" s="67"/>
    </row>
    <row r="11737" spans="31:31" ht="15.75">
      <c r="AE11737" s="67"/>
    </row>
    <row r="11738" spans="31:31" ht="15.75">
      <c r="AE11738" s="67"/>
    </row>
    <row r="11739" spans="31:31" ht="15.75">
      <c r="AE11739" s="67"/>
    </row>
    <row r="11740" spans="31:31" ht="15.75">
      <c r="AE11740" s="67"/>
    </row>
    <row r="11741" spans="31:31" ht="15.75">
      <c r="AE11741" s="67"/>
    </row>
    <row r="11742" spans="31:31" ht="15.75">
      <c r="AE11742" s="67"/>
    </row>
    <row r="11743" spans="31:31" ht="15.75">
      <c r="AE11743" s="67"/>
    </row>
    <row r="11744" spans="31:31" ht="15.75">
      <c r="AE11744" s="67"/>
    </row>
    <row r="11745" spans="31:31" ht="15.75">
      <c r="AE11745" s="67"/>
    </row>
    <row r="11746" spans="31:31" ht="15.75">
      <c r="AE11746" s="67"/>
    </row>
    <row r="11747" spans="31:31" ht="15.75">
      <c r="AE11747" s="67"/>
    </row>
    <row r="11748" spans="31:31" ht="15.75">
      <c r="AE11748" s="67"/>
    </row>
    <row r="11749" spans="31:31" ht="15.75">
      <c r="AE11749" s="67"/>
    </row>
    <row r="11750" spans="31:31" ht="15.75">
      <c r="AE11750" s="67"/>
    </row>
    <row r="11751" spans="31:31" ht="15.75">
      <c r="AE11751" s="67"/>
    </row>
    <row r="11752" spans="31:31" ht="15.75">
      <c r="AE11752" s="67"/>
    </row>
    <row r="11753" spans="31:31" ht="15.75">
      <c r="AE11753" s="67"/>
    </row>
    <row r="11754" spans="31:31" ht="15.75">
      <c r="AE11754" s="67"/>
    </row>
    <row r="11755" spans="31:31" ht="15.75">
      <c r="AE11755" s="67"/>
    </row>
    <row r="11756" spans="31:31" ht="15.75">
      <c r="AE11756" s="67"/>
    </row>
    <row r="11757" spans="31:31" ht="15.75">
      <c r="AE11757" s="67"/>
    </row>
    <row r="11758" spans="31:31" ht="15.75">
      <c r="AE11758" s="67"/>
    </row>
    <row r="11759" spans="31:31" ht="15.75">
      <c r="AE11759" s="67"/>
    </row>
    <row r="11760" spans="31:31" ht="15.75">
      <c r="AE11760" s="67"/>
    </row>
    <row r="11761" spans="31:31" ht="15.75">
      <c r="AE11761" s="67"/>
    </row>
    <row r="11762" spans="31:31" ht="15.75">
      <c r="AE11762" s="67"/>
    </row>
    <row r="11763" spans="31:31" ht="15.75">
      <c r="AE11763" s="67"/>
    </row>
    <row r="11764" spans="31:31" ht="15.75">
      <c r="AE11764" s="67"/>
    </row>
    <row r="11765" spans="31:31" ht="15.75">
      <c r="AE11765" s="67"/>
    </row>
    <row r="11766" spans="31:31" ht="15.75">
      <c r="AE11766" s="67"/>
    </row>
    <row r="11767" spans="31:31" ht="15.75">
      <c r="AE11767" s="67"/>
    </row>
    <row r="11768" spans="31:31" ht="15.75">
      <c r="AE11768" s="67"/>
    </row>
    <row r="11769" spans="31:31" ht="15.75">
      <c r="AE11769" s="67"/>
    </row>
    <row r="11770" spans="31:31" ht="15.75">
      <c r="AE11770" s="67"/>
    </row>
    <row r="11771" spans="31:31" ht="15.75">
      <c r="AE11771" s="67"/>
    </row>
    <row r="11772" spans="31:31" ht="15.75">
      <c r="AE11772" s="67"/>
    </row>
    <row r="11773" spans="31:31" ht="15.75">
      <c r="AE11773" s="67"/>
    </row>
    <row r="11774" spans="31:31" ht="15.75">
      <c r="AE11774" s="67"/>
    </row>
    <row r="11775" spans="31:31" ht="15.75">
      <c r="AE11775" s="67"/>
    </row>
    <row r="11776" spans="31:31" ht="15.75">
      <c r="AE11776" s="67"/>
    </row>
    <row r="11777" spans="31:31" ht="15.75">
      <c r="AE11777" s="67"/>
    </row>
    <row r="11778" spans="31:31" ht="15.75">
      <c r="AE11778" s="67"/>
    </row>
    <row r="11779" spans="31:31" ht="15.75">
      <c r="AE11779" s="67"/>
    </row>
    <row r="11780" spans="31:31" ht="15.75">
      <c r="AE11780" s="67"/>
    </row>
    <row r="11781" spans="31:31" ht="15.75">
      <c r="AE11781" s="67"/>
    </row>
    <row r="11782" spans="31:31" ht="15.75">
      <c r="AE11782" s="67"/>
    </row>
    <row r="11783" spans="31:31" ht="15.75">
      <c r="AE11783" s="67"/>
    </row>
    <row r="11784" spans="31:31" ht="15.75">
      <c r="AE11784" s="67"/>
    </row>
    <row r="11785" spans="31:31" ht="15.75">
      <c r="AE11785" s="67"/>
    </row>
    <row r="11786" spans="31:31" ht="15.75">
      <c r="AE11786" s="67"/>
    </row>
    <row r="11787" spans="31:31" ht="15.75">
      <c r="AE11787" s="67"/>
    </row>
    <row r="11788" spans="31:31" ht="15.75">
      <c r="AE11788" s="67"/>
    </row>
    <row r="11789" spans="31:31" ht="15.75">
      <c r="AE11789" s="67"/>
    </row>
    <row r="11790" spans="31:31" ht="15.75">
      <c r="AE11790" s="67"/>
    </row>
    <row r="11791" spans="31:31" ht="15.75">
      <c r="AE11791" s="67"/>
    </row>
    <row r="11792" spans="31:31" ht="15.75">
      <c r="AE11792" s="67"/>
    </row>
    <row r="11793" spans="31:31" ht="15.75">
      <c r="AE11793" s="67"/>
    </row>
    <row r="11794" spans="31:31" ht="15.75">
      <c r="AE11794" s="67"/>
    </row>
    <row r="11795" spans="31:31" ht="15.75">
      <c r="AE11795" s="67"/>
    </row>
    <row r="11796" spans="31:31" ht="15.75">
      <c r="AE11796" s="67"/>
    </row>
    <row r="11797" spans="31:31" ht="15.75">
      <c r="AE11797" s="67"/>
    </row>
    <row r="11798" spans="31:31" ht="15.75">
      <c r="AE11798" s="67"/>
    </row>
    <row r="11799" spans="31:31" ht="15.75">
      <c r="AE11799" s="67"/>
    </row>
    <row r="11800" spans="31:31" ht="15.75">
      <c r="AE11800" s="67"/>
    </row>
    <row r="11801" spans="31:31" ht="15.75">
      <c r="AE11801" s="67"/>
    </row>
    <row r="11802" spans="31:31" ht="15.75">
      <c r="AE11802" s="67"/>
    </row>
    <row r="11803" spans="31:31" ht="15.75">
      <c r="AE11803" s="67"/>
    </row>
    <row r="11804" spans="31:31" ht="15.75">
      <c r="AE11804" s="67"/>
    </row>
    <row r="11805" spans="31:31" ht="15.75">
      <c r="AE11805" s="67"/>
    </row>
    <row r="11806" spans="31:31" ht="15.75">
      <c r="AE11806" s="67"/>
    </row>
    <row r="11807" spans="31:31" ht="15.75">
      <c r="AE11807" s="67"/>
    </row>
    <row r="11808" spans="31:31" ht="15.75">
      <c r="AE11808" s="67"/>
    </row>
    <row r="11809" spans="31:31" ht="15.75">
      <c r="AE11809" s="67"/>
    </row>
    <row r="11810" spans="31:31" ht="15.75">
      <c r="AE11810" s="67"/>
    </row>
    <row r="11811" spans="31:31" ht="15.75">
      <c r="AE11811" s="67"/>
    </row>
    <row r="11812" spans="31:31" ht="15.75">
      <c r="AE11812" s="67"/>
    </row>
    <row r="11813" spans="31:31" ht="15.75">
      <c r="AE11813" s="67"/>
    </row>
    <row r="11814" spans="31:31" ht="15.75">
      <c r="AE11814" s="67"/>
    </row>
    <row r="11815" spans="31:31" ht="15.75">
      <c r="AE11815" s="67"/>
    </row>
    <row r="11816" spans="31:31" ht="15.75">
      <c r="AE11816" s="67"/>
    </row>
    <row r="11817" spans="31:31" ht="15.75">
      <c r="AE11817" s="67"/>
    </row>
    <row r="11818" spans="31:31" ht="15.75">
      <c r="AE11818" s="67"/>
    </row>
    <row r="11819" spans="31:31" ht="15.75">
      <c r="AE11819" s="67"/>
    </row>
    <row r="11820" spans="31:31" ht="15.75">
      <c r="AE11820" s="67"/>
    </row>
    <row r="11821" spans="31:31" ht="15.75">
      <c r="AE11821" s="67"/>
    </row>
    <row r="11822" spans="31:31" ht="15.75">
      <c r="AE11822" s="67"/>
    </row>
    <row r="11823" spans="31:31" ht="15.75">
      <c r="AE11823" s="67"/>
    </row>
    <row r="11824" spans="31:31" ht="15.75">
      <c r="AE11824" s="67"/>
    </row>
    <row r="11825" spans="31:31" ht="15.75">
      <c r="AE11825" s="67"/>
    </row>
    <row r="11826" spans="31:31" ht="15.75">
      <c r="AE11826" s="67"/>
    </row>
    <row r="11827" spans="31:31" ht="15.75">
      <c r="AE11827" s="67"/>
    </row>
    <row r="11828" spans="31:31" ht="15.75">
      <c r="AE11828" s="67"/>
    </row>
    <row r="11829" spans="31:31" ht="15.75">
      <c r="AE11829" s="67"/>
    </row>
    <row r="11830" spans="31:31" ht="15.75">
      <c r="AE11830" s="67"/>
    </row>
    <row r="11831" spans="31:31" ht="15.75">
      <c r="AE11831" s="67"/>
    </row>
    <row r="11832" spans="31:31" ht="15.75">
      <c r="AE11832" s="67"/>
    </row>
    <row r="11833" spans="31:31" ht="15.75">
      <c r="AE11833" s="67"/>
    </row>
    <row r="11834" spans="31:31" ht="15.75">
      <c r="AE11834" s="67"/>
    </row>
    <row r="11835" spans="31:31" ht="15.75">
      <c r="AE11835" s="67"/>
    </row>
    <row r="11836" spans="31:31" ht="15.75">
      <c r="AE11836" s="67"/>
    </row>
    <row r="11837" spans="31:31" ht="15.75">
      <c r="AE11837" s="67"/>
    </row>
    <row r="11838" spans="31:31" ht="15.75">
      <c r="AE11838" s="67"/>
    </row>
    <row r="11839" spans="31:31" ht="15.75">
      <c r="AE11839" s="67"/>
    </row>
    <row r="11840" spans="31:31" ht="15.75">
      <c r="AE11840" s="67"/>
    </row>
    <row r="11841" spans="31:31" ht="15.75">
      <c r="AE11841" s="67"/>
    </row>
    <row r="11842" spans="31:31" ht="15.75">
      <c r="AE11842" s="67"/>
    </row>
    <row r="11843" spans="31:31" ht="15.75">
      <c r="AE11843" s="67"/>
    </row>
    <row r="11844" spans="31:31" ht="15.75">
      <c r="AE11844" s="67"/>
    </row>
    <row r="11845" spans="31:31" ht="15.75">
      <c r="AE11845" s="67"/>
    </row>
    <row r="11846" spans="31:31" ht="15.75">
      <c r="AE11846" s="67"/>
    </row>
    <row r="11847" spans="31:31" ht="15.75">
      <c r="AE11847" s="67"/>
    </row>
    <row r="11848" spans="31:31" ht="15.75">
      <c r="AE11848" s="67"/>
    </row>
    <row r="11849" spans="31:31" ht="15.75">
      <c r="AE11849" s="67"/>
    </row>
    <row r="11850" spans="31:31" ht="15.75">
      <c r="AE11850" s="67"/>
    </row>
    <row r="11851" spans="31:31" ht="15.75">
      <c r="AE11851" s="67"/>
    </row>
    <row r="11852" spans="31:31" ht="15.75">
      <c r="AE11852" s="67"/>
    </row>
    <row r="11853" spans="31:31" ht="15.75">
      <c r="AE11853" s="67"/>
    </row>
    <row r="11854" spans="31:31" ht="15.75">
      <c r="AE11854" s="67"/>
    </row>
    <row r="11855" spans="31:31" ht="15.75">
      <c r="AE11855" s="67"/>
    </row>
    <row r="11856" spans="31:31" ht="15.75">
      <c r="AE11856" s="67"/>
    </row>
    <row r="11857" spans="31:31" ht="15.75">
      <c r="AE11857" s="67"/>
    </row>
    <row r="11858" spans="31:31" ht="15.75">
      <c r="AE11858" s="67"/>
    </row>
    <row r="11859" spans="31:31" ht="15.75">
      <c r="AE11859" s="67"/>
    </row>
    <row r="11860" spans="31:31" ht="15.75">
      <c r="AE11860" s="67"/>
    </row>
    <row r="11861" spans="31:31" ht="15.75">
      <c r="AE11861" s="67"/>
    </row>
    <row r="11862" spans="31:31" ht="15.75">
      <c r="AE11862" s="67"/>
    </row>
    <row r="11863" spans="31:31" ht="15.75">
      <c r="AE11863" s="67"/>
    </row>
    <row r="11864" spans="31:31" ht="15.75">
      <c r="AE11864" s="67"/>
    </row>
    <row r="11865" spans="31:31" ht="15.75">
      <c r="AE11865" s="67"/>
    </row>
    <row r="11866" spans="31:31" ht="15.75">
      <c r="AE11866" s="67"/>
    </row>
    <row r="11867" spans="31:31" ht="15.75">
      <c r="AE11867" s="67"/>
    </row>
    <row r="11868" spans="31:31" ht="15.75">
      <c r="AE11868" s="67"/>
    </row>
    <row r="11869" spans="31:31" ht="15.75">
      <c r="AE11869" s="67"/>
    </row>
    <row r="11870" spans="31:31" ht="15.75">
      <c r="AE11870" s="67"/>
    </row>
    <row r="11871" spans="31:31" ht="15.75">
      <c r="AE11871" s="67"/>
    </row>
    <row r="11872" spans="31:31" ht="15.75">
      <c r="AE11872" s="67"/>
    </row>
    <row r="11873" spans="31:31" ht="15.75">
      <c r="AE11873" s="67"/>
    </row>
    <row r="11874" spans="31:31" ht="15.75">
      <c r="AE11874" s="67"/>
    </row>
    <row r="11875" spans="31:31" ht="15.75">
      <c r="AE11875" s="67"/>
    </row>
    <row r="11876" spans="31:31" ht="15.75">
      <c r="AE11876" s="67"/>
    </row>
    <row r="11877" spans="31:31" ht="15.75">
      <c r="AE11877" s="67"/>
    </row>
    <row r="11878" spans="31:31" ht="15.75">
      <c r="AE11878" s="67"/>
    </row>
    <row r="11879" spans="31:31" ht="15.75">
      <c r="AE11879" s="67"/>
    </row>
    <row r="11880" spans="31:31" ht="15.75">
      <c r="AE11880" s="67"/>
    </row>
    <row r="11881" spans="31:31" ht="15.75">
      <c r="AE11881" s="67"/>
    </row>
    <row r="11882" spans="31:31" ht="15.75">
      <c r="AE11882" s="67"/>
    </row>
    <row r="11883" spans="31:31" ht="15.75">
      <c r="AE11883" s="67"/>
    </row>
    <row r="11884" spans="31:31" ht="15.75">
      <c r="AE11884" s="67"/>
    </row>
    <row r="11885" spans="31:31" ht="15.75">
      <c r="AE11885" s="67"/>
    </row>
    <row r="11886" spans="31:31" ht="15.75">
      <c r="AE11886" s="67"/>
    </row>
    <row r="11887" spans="31:31" ht="15.75">
      <c r="AE11887" s="67"/>
    </row>
    <row r="11888" spans="31:31" ht="15.75">
      <c r="AE11888" s="67"/>
    </row>
    <row r="11889" spans="31:31" ht="15.75">
      <c r="AE11889" s="67"/>
    </row>
    <row r="11890" spans="31:31" ht="15.75">
      <c r="AE11890" s="67"/>
    </row>
    <row r="11891" spans="31:31" ht="15.75">
      <c r="AE11891" s="67"/>
    </row>
    <row r="11892" spans="31:31" ht="15.75">
      <c r="AE11892" s="67"/>
    </row>
    <row r="11893" spans="31:31" ht="15.75">
      <c r="AE11893" s="67"/>
    </row>
    <row r="11894" spans="31:31" ht="15.75">
      <c r="AE11894" s="67"/>
    </row>
    <row r="11895" spans="31:31" ht="15.75">
      <c r="AE11895" s="67"/>
    </row>
    <row r="11896" spans="31:31" ht="15.75">
      <c r="AE11896" s="67"/>
    </row>
    <row r="11897" spans="31:31" ht="15.75">
      <c r="AE11897" s="67"/>
    </row>
    <row r="11898" spans="31:31" ht="15.75">
      <c r="AE11898" s="67"/>
    </row>
    <row r="11899" spans="31:31" ht="15.75">
      <c r="AE11899" s="67"/>
    </row>
    <row r="11900" spans="31:31" ht="15.75">
      <c r="AE11900" s="67"/>
    </row>
    <row r="11901" spans="31:31" ht="15.75">
      <c r="AE11901" s="67"/>
    </row>
    <row r="11902" spans="31:31" ht="15.75">
      <c r="AE11902" s="67"/>
    </row>
    <row r="11903" spans="31:31" ht="15.75">
      <c r="AE11903" s="67"/>
    </row>
    <row r="11904" spans="31:31" ht="15.75">
      <c r="AE11904" s="67"/>
    </row>
    <row r="11905" spans="31:31" ht="15.75">
      <c r="AE11905" s="67"/>
    </row>
    <row r="11906" spans="31:31" ht="15.75">
      <c r="AE11906" s="67"/>
    </row>
    <row r="11907" spans="31:31" ht="15.75">
      <c r="AE11907" s="67"/>
    </row>
    <row r="11908" spans="31:31" ht="15.75">
      <c r="AE11908" s="67"/>
    </row>
    <row r="11909" spans="31:31" ht="15.75">
      <c r="AE11909" s="67"/>
    </row>
    <row r="11910" spans="31:31" ht="15.75">
      <c r="AE11910" s="67"/>
    </row>
    <row r="11911" spans="31:31" ht="15.75">
      <c r="AE11911" s="67"/>
    </row>
    <row r="11912" spans="31:31" ht="15.75">
      <c r="AE11912" s="67"/>
    </row>
    <row r="11913" spans="31:31" ht="15.75">
      <c r="AE11913" s="67"/>
    </row>
    <row r="11914" spans="31:31" ht="15.75">
      <c r="AE11914" s="67"/>
    </row>
    <row r="11915" spans="31:31" ht="15.75">
      <c r="AE11915" s="67"/>
    </row>
    <row r="11916" spans="31:31" ht="15.75">
      <c r="AE11916" s="67"/>
    </row>
    <row r="11917" spans="31:31" ht="15.75">
      <c r="AE11917" s="67"/>
    </row>
    <row r="11918" spans="31:31" ht="15.75">
      <c r="AE11918" s="67"/>
    </row>
    <row r="11919" spans="31:31" ht="15.75">
      <c r="AE11919" s="67"/>
    </row>
    <row r="11920" spans="31:31" ht="15.75">
      <c r="AE11920" s="67"/>
    </row>
    <row r="11921" spans="31:31" ht="15.75">
      <c r="AE11921" s="67"/>
    </row>
    <row r="11922" spans="31:31" ht="15.75">
      <c r="AE11922" s="67"/>
    </row>
    <row r="11923" spans="31:31" ht="15.75">
      <c r="AE11923" s="67"/>
    </row>
    <row r="11924" spans="31:31" ht="15.75">
      <c r="AE11924" s="67"/>
    </row>
    <row r="11925" spans="31:31" ht="15.75">
      <c r="AE11925" s="67"/>
    </row>
    <row r="11926" spans="31:31" ht="15.75">
      <c r="AE11926" s="67"/>
    </row>
    <row r="11927" spans="31:31" ht="15.75">
      <c r="AE11927" s="67"/>
    </row>
    <row r="11928" spans="31:31" ht="15.75">
      <c r="AE11928" s="67"/>
    </row>
    <row r="11929" spans="31:31" ht="15.75">
      <c r="AE11929" s="67"/>
    </row>
    <row r="11930" spans="31:31" ht="15.75">
      <c r="AE11930" s="67"/>
    </row>
    <row r="11931" spans="31:31" ht="15.75">
      <c r="AE11931" s="67"/>
    </row>
    <row r="11932" spans="31:31" ht="15.75">
      <c r="AE11932" s="67"/>
    </row>
    <row r="11933" spans="31:31" ht="15.75">
      <c r="AE11933" s="67"/>
    </row>
    <row r="11934" spans="31:31" ht="15.75">
      <c r="AE11934" s="67"/>
    </row>
    <row r="11935" spans="31:31" ht="15.75">
      <c r="AE11935" s="67"/>
    </row>
    <row r="11936" spans="31:31" ht="15.75">
      <c r="AE11936" s="67"/>
    </row>
    <row r="11937" spans="31:31" ht="15.75">
      <c r="AE11937" s="67"/>
    </row>
    <row r="11938" spans="31:31" ht="15.75">
      <c r="AE11938" s="67"/>
    </row>
    <row r="11939" spans="31:31" ht="15.75">
      <c r="AE11939" s="67"/>
    </row>
    <row r="11940" spans="31:31" ht="15.75">
      <c r="AE11940" s="67"/>
    </row>
    <row r="11941" spans="31:31" ht="15.75">
      <c r="AE11941" s="67"/>
    </row>
    <row r="11942" spans="31:31" ht="15.75">
      <c r="AE11942" s="67"/>
    </row>
    <row r="11943" spans="31:31" ht="15.75">
      <c r="AE11943" s="67"/>
    </row>
    <row r="11944" spans="31:31" ht="15.75">
      <c r="AE11944" s="67"/>
    </row>
    <row r="11945" spans="31:31" ht="15.75">
      <c r="AE11945" s="67"/>
    </row>
    <row r="11946" spans="31:31" ht="15.75">
      <c r="AE11946" s="67"/>
    </row>
    <row r="11947" spans="31:31" ht="15.75">
      <c r="AE11947" s="67"/>
    </row>
    <row r="11948" spans="31:31" ht="15.75">
      <c r="AE11948" s="67"/>
    </row>
    <row r="11949" spans="31:31" ht="15.75">
      <c r="AE11949" s="67"/>
    </row>
    <row r="11950" spans="31:31" ht="15.75">
      <c r="AE11950" s="67"/>
    </row>
    <row r="11951" spans="31:31" ht="15.75">
      <c r="AE11951" s="67"/>
    </row>
    <row r="11952" spans="31:31" ht="15.75">
      <c r="AE11952" s="67"/>
    </row>
    <row r="11953" spans="31:31" ht="15.75">
      <c r="AE11953" s="67"/>
    </row>
    <row r="11954" spans="31:31" ht="15.75">
      <c r="AE11954" s="67"/>
    </row>
    <row r="11955" spans="31:31" ht="15.75">
      <c r="AE11955" s="67"/>
    </row>
    <row r="11956" spans="31:31" ht="15.75">
      <c r="AE11956" s="67"/>
    </row>
    <row r="11957" spans="31:31" ht="15.75">
      <c r="AE11957" s="67"/>
    </row>
    <row r="11958" spans="31:31" ht="15.75">
      <c r="AE11958" s="67"/>
    </row>
    <row r="11959" spans="31:31" ht="15.75">
      <c r="AE11959" s="67"/>
    </row>
    <row r="11960" spans="31:31" ht="15.75">
      <c r="AE11960" s="67"/>
    </row>
    <row r="11961" spans="31:31" ht="15.75">
      <c r="AE11961" s="67"/>
    </row>
    <row r="11962" spans="31:31" ht="15.75">
      <c r="AE11962" s="67"/>
    </row>
    <row r="11963" spans="31:31" ht="15.75">
      <c r="AE11963" s="67"/>
    </row>
    <row r="11964" spans="31:31" ht="15.75">
      <c r="AE11964" s="67"/>
    </row>
    <row r="11965" spans="31:31" ht="15.75">
      <c r="AE11965" s="67"/>
    </row>
    <row r="11966" spans="31:31" ht="15.75">
      <c r="AE11966" s="67"/>
    </row>
    <row r="11967" spans="31:31" ht="15.75">
      <c r="AE11967" s="67"/>
    </row>
    <row r="11968" spans="31:31" ht="15.75">
      <c r="AE11968" s="67"/>
    </row>
    <row r="11969" spans="31:31" ht="15.75">
      <c r="AE11969" s="67"/>
    </row>
    <row r="11970" spans="31:31" ht="15.75">
      <c r="AE11970" s="67"/>
    </row>
    <row r="11971" spans="31:31" ht="15.75">
      <c r="AE11971" s="67"/>
    </row>
    <row r="11972" spans="31:31" ht="15.75">
      <c r="AE11972" s="67"/>
    </row>
    <row r="11973" spans="31:31" ht="15.75">
      <c r="AE11973" s="67"/>
    </row>
    <row r="11974" spans="31:31" ht="15.75">
      <c r="AE11974" s="67"/>
    </row>
    <row r="11975" spans="31:31" ht="15.75">
      <c r="AE11975" s="67"/>
    </row>
    <row r="11976" spans="31:31" ht="15.75">
      <c r="AE11976" s="67"/>
    </row>
    <row r="11977" spans="31:31" ht="15.75">
      <c r="AE11977" s="67"/>
    </row>
    <row r="11978" spans="31:31" ht="15.75">
      <c r="AE11978" s="67"/>
    </row>
    <row r="11979" spans="31:31" ht="15.75">
      <c r="AE11979" s="67"/>
    </row>
    <row r="11980" spans="31:31" ht="15.75">
      <c r="AE11980" s="67"/>
    </row>
    <row r="11981" spans="31:31" ht="15.75">
      <c r="AE11981" s="67"/>
    </row>
    <row r="11982" spans="31:31" ht="15.75">
      <c r="AE11982" s="67"/>
    </row>
    <row r="11983" spans="31:31" ht="15.75">
      <c r="AE11983" s="67"/>
    </row>
    <row r="11984" spans="31:31" ht="15.75">
      <c r="AE11984" s="67"/>
    </row>
    <row r="11985" spans="31:31" ht="15.75">
      <c r="AE11985" s="67"/>
    </row>
    <row r="11986" spans="31:31" ht="15.75">
      <c r="AE11986" s="67"/>
    </row>
    <row r="11987" spans="31:31" ht="15.75">
      <c r="AE11987" s="67"/>
    </row>
    <row r="11988" spans="31:31" ht="15.75">
      <c r="AE11988" s="67"/>
    </row>
    <row r="11989" spans="31:31" ht="15.75">
      <c r="AE11989" s="67"/>
    </row>
    <row r="11990" spans="31:31" ht="15.75">
      <c r="AE11990" s="67"/>
    </row>
    <row r="11991" spans="31:31" ht="15.75">
      <c r="AE11991" s="67"/>
    </row>
    <row r="11992" spans="31:31" ht="15.75">
      <c r="AE11992" s="67"/>
    </row>
    <row r="11993" spans="31:31" ht="15.75">
      <c r="AE11993" s="67"/>
    </row>
    <row r="11994" spans="31:31" ht="15.75">
      <c r="AE11994" s="67"/>
    </row>
    <row r="11995" spans="31:31" ht="15.75">
      <c r="AE11995" s="67"/>
    </row>
    <row r="11996" spans="31:31" ht="15.75">
      <c r="AE11996" s="67"/>
    </row>
    <row r="11997" spans="31:31" ht="15.75">
      <c r="AE11997" s="67"/>
    </row>
    <row r="11998" spans="31:31" ht="15.75">
      <c r="AE11998" s="67"/>
    </row>
    <row r="11999" spans="31:31" ht="15.75">
      <c r="AE11999" s="67"/>
    </row>
    <row r="12000" spans="31:31" ht="15.75">
      <c r="AE12000" s="67"/>
    </row>
    <row r="12001" spans="31:31" ht="15.75">
      <c r="AE12001" s="67"/>
    </row>
    <row r="12002" spans="31:31" ht="15.75">
      <c r="AE12002" s="67"/>
    </row>
    <row r="12003" spans="31:31" ht="15.75">
      <c r="AE12003" s="67"/>
    </row>
    <row r="12004" spans="31:31" ht="15.75">
      <c r="AE12004" s="67"/>
    </row>
    <row r="12005" spans="31:31" ht="15.75">
      <c r="AE12005" s="67"/>
    </row>
    <row r="12006" spans="31:31" ht="15.75">
      <c r="AE12006" s="67"/>
    </row>
    <row r="12007" spans="31:31" ht="15.75">
      <c r="AE12007" s="67"/>
    </row>
    <row r="12008" spans="31:31" ht="15.75">
      <c r="AE12008" s="67"/>
    </row>
    <row r="12009" spans="31:31" ht="15.75">
      <c r="AE12009" s="67"/>
    </row>
    <row r="12010" spans="31:31" ht="15.75">
      <c r="AE12010" s="67"/>
    </row>
    <row r="12011" spans="31:31" ht="15.75">
      <c r="AE12011" s="67"/>
    </row>
    <row r="12012" spans="31:31" ht="15.75">
      <c r="AE12012" s="67"/>
    </row>
    <row r="12013" spans="31:31" ht="15.75">
      <c r="AE12013" s="67"/>
    </row>
    <row r="12014" spans="31:31" ht="15.75">
      <c r="AE12014" s="67"/>
    </row>
    <row r="12015" spans="31:31" ht="15.75">
      <c r="AE12015" s="67"/>
    </row>
    <row r="12016" spans="31:31" ht="15.75">
      <c r="AE12016" s="67"/>
    </row>
    <row r="12017" spans="31:31" ht="15.75">
      <c r="AE12017" s="67"/>
    </row>
    <row r="12018" spans="31:31" ht="15.75">
      <c r="AE12018" s="67"/>
    </row>
    <row r="12019" spans="31:31" ht="15.75">
      <c r="AE12019" s="67"/>
    </row>
    <row r="12020" spans="31:31" ht="15.75">
      <c r="AE12020" s="67"/>
    </row>
    <row r="12021" spans="31:31" ht="15.75">
      <c r="AE12021" s="67"/>
    </row>
    <row r="12022" spans="31:31" ht="15.75">
      <c r="AE12022" s="67"/>
    </row>
    <row r="12023" spans="31:31" ht="15.75">
      <c r="AE12023" s="67"/>
    </row>
    <row r="12024" spans="31:31" ht="15.75">
      <c r="AE12024" s="67"/>
    </row>
    <row r="12025" spans="31:31" ht="15.75">
      <c r="AE12025" s="67"/>
    </row>
    <row r="12026" spans="31:31" ht="15.75">
      <c r="AE12026" s="67"/>
    </row>
    <row r="12027" spans="31:31" ht="15.75">
      <c r="AE12027" s="67"/>
    </row>
    <row r="12028" spans="31:31" ht="15.75">
      <c r="AE12028" s="67"/>
    </row>
    <row r="12029" spans="31:31" ht="15.75">
      <c r="AE12029" s="67"/>
    </row>
    <row r="12030" spans="31:31" ht="15.75">
      <c r="AE12030" s="67"/>
    </row>
    <row r="12031" spans="31:31" ht="15.75">
      <c r="AE12031" s="67"/>
    </row>
    <row r="12032" spans="31:31" ht="15.75">
      <c r="AE12032" s="67"/>
    </row>
    <row r="12033" spans="31:31" ht="15.75">
      <c r="AE12033" s="67"/>
    </row>
    <row r="12034" spans="31:31" ht="15.75">
      <c r="AE12034" s="67"/>
    </row>
    <row r="12035" spans="31:31" ht="15.75">
      <c r="AE12035" s="67"/>
    </row>
    <row r="12036" spans="31:31" ht="15.75">
      <c r="AE12036" s="67"/>
    </row>
    <row r="12037" spans="31:31" ht="15.75">
      <c r="AE12037" s="67"/>
    </row>
    <row r="12038" spans="31:31" ht="15.75">
      <c r="AE12038" s="67"/>
    </row>
    <row r="12039" spans="31:31" ht="15.75">
      <c r="AE12039" s="67"/>
    </row>
    <row r="12040" spans="31:31" ht="15.75">
      <c r="AE12040" s="67"/>
    </row>
    <row r="12041" spans="31:31" ht="15.75">
      <c r="AE12041" s="67"/>
    </row>
    <row r="12042" spans="31:31" ht="15.75">
      <c r="AE12042" s="67"/>
    </row>
    <row r="12043" spans="31:31" ht="15.75">
      <c r="AE12043" s="67"/>
    </row>
    <row r="12044" spans="31:31" ht="15.75">
      <c r="AE12044" s="67"/>
    </row>
    <row r="12045" spans="31:31" ht="15.75">
      <c r="AE12045" s="67"/>
    </row>
    <row r="12046" spans="31:31" ht="15.75">
      <c r="AE12046" s="67"/>
    </row>
    <row r="12047" spans="31:31" ht="15.75">
      <c r="AE12047" s="67"/>
    </row>
    <row r="12048" spans="31:31" ht="15.75">
      <c r="AE12048" s="67"/>
    </row>
    <row r="12049" spans="31:31" ht="15.75">
      <c r="AE12049" s="67"/>
    </row>
    <row r="12050" spans="31:31" ht="15.75">
      <c r="AE12050" s="67"/>
    </row>
    <row r="12051" spans="31:31" ht="15.75">
      <c r="AE12051" s="67"/>
    </row>
    <row r="12052" spans="31:31" ht="15.75">
      <c r="AE12052" s="67"/>
    </row>
    <row r="12053" spans="31:31" ht="15.75">
      <c r="AE12053" s="67"/>
    </row>
    <row r="12054" spans="31:31" ht="15.75">
      <c r="AE12054" s="67"/>
    </row>
    <row r="12055" spans="31:31" ht="15.75">
      <c r="AE12055" s="67"/>
    </row>
    <row r="12056" spans="31:31" ht="15.75">
      <c r="AE12056" s="67"/>
    </row>
    <row r="12057" spans="31:31" ht="15.75">
      <c r="AE12057" s="67"/>
    </row>
    <row r="12058" spans="31:31" ht="15.75">
      <c r="AE12058" s="67"/>
    </row>
    <row r="12059" spans="31:31" ht="15.75">
      <c r="AE12059" s="67"/>
    </row>
    <row r="12060" spans="31:31" ht="15.75">
      <c r="AE12060" s="67"/>
    </row>
    <row r="12061" spans="31:31" ht="15.75">
      <c r="AE12061" s="67"/>
    </row>
    <row r="12062" spans="31:31" ht="15.75">
      <c r="AE12062" s="67"/>
    </row>
    <row r="12063" spans="31:31" ht="15.75">
      <c r="AE12063" s="67"/>
    </row>
    <row r="12064" spans="31:31" ht="15.75">
      <c r="AE12064" s="67"/>
    </row>
    <row r="12065" spans="31:31" ht="15.75">
      <c r="AE12065" s="67"/>
    </row>
    <row r="12066" spans="31:31" ht="15.75">
      <c r="AE12066" s="67"/>
    </row>
    <row r="12067" spans="31:31" ht="15.75">
      <c r="AE12067" s="67"/>
    </row>
    <row r="12068" spans="31:31" ht="15.75">
      <c r="AE12068" s="67"/>
    </row>
    <row r="12069" spans="31:31" ht="15.75">
      <c r="AE12069" s="67"/>
    </row>
    <row r="12070" spans="31:31" ht="15.75">
      <c r="AE12070" s="67"/>
    </row>
    <row r="12071" spans="31:31" ht="15.75">
      <c r="AE12071" s="67"/>
    </row>
    <row r="12072" spans="31:31" ht="15.75">
      <c r="AE12072" s="67"/>
    </row>
    <row r="12073" spans="31:31" ht="15.75">
      <c r="AE12073" s="67"/>
    </row>
    <row r="12074" spans="31:31" ht="15.75">
      <c r="AE12074" s="67"/>
    </row>
    <row r="12075" spans="31:31" ht="15.75">
      <c r="AE12075" s="67"/>
    </row>
    <row r="12076" spans="31:31" ht="15.75">
      <c r="AE12076" s="67"/>
    </row>
    <row r="12077" spans="31:31" ht="15.75">
      <c r="AE12077" s="67"/>
    </row>
    <row r="12078" spans="31:31" ht="15.75">
      <c r="AE12078" s="67"/>
    </row>
    <row r="12079" spans="31:31" ht="15.75">
      <c r="AE12079" s="67"/>
    </row>
    <row r="12080" spans="31:31" ht="15.75">
      <c r="AE12080" s="67"/>
    </row>
    <row r="12081" spans="31:31" ht="15.75">
      <c r="AE12081" s="67"/>
    </row>
    <row r="12082" spans="31:31" ht="15.75">
      <c r="AE12082" s="67"/>
    </row>
    <row r="12083" spans="31:31" ht="15.75">
      <c r="AE12083" s="67"/>
    </row>
    <row r="12084" spans="31:31" ht="15.75">
      <c r="AE12084" s="67"/>
    </row>
    <row r="12085" spans="31:31" ht="15.75">
      <c r="AE12085" s="67"/>
    </row>
    <row r="12086" spans="31:31" ht="15.75">
      <c r="AE12086" s="67"/>
    </row>
    <row r="12087" spans="31:31" ht="15.75">
      <c r="AE12087" s="67"/>
    </row>
    <row r="12088" spans="31:31" ht="15.75">
      <c r="AE12088" s="67"/>
    </row>
    <row r="12089" spans="31:31" ht="15.75">
      <c r="AE12089" s="67"/>
    </row>
    <row r="12090" spans="31:31" ht="15.75">
      <c r="AE12090" s="67"/>
    </row>
    <row r="12091" spans="31:31" ht="15.75">
      <c r="AE12091" s="67"/>
    </row>
    <row r="12092" spans="31:31" ht="15.75">
      <c r="AE12092" s="67"/>
    </row>
    <row r="12093" spans="31:31" ht="15.75">
      <c r="AE12093" s="67"/>
    </row>
    <row r="12094" spans="31:31" ht="15.75">
      <c r="AE12094" s="67"/>
    </row>
    <row r="12095" spans="31:31" ht="15.75">
      <c r="AE12095" s="67"/>
    </row>
    <row r="12096" spans="31:31" ht="15.75">
      <c r="AE12096" s="67"/>
    </row>
    <row r="12097" spans="31:31" ht="15.75">
      <c r="AE12097" s="67"/>
    </row>
    <row r="12098" spans="31:31" ht="15.75">
      <c r="AE12098" s="67"/>
    </row>
    <row r="12099" spans="31:31" ht="15.75">
      <c r="AE12099" s="67"/>
    </row>
    <row r="12100" spans="31:31" ht="15.75">
      <c r="AE12100" s="67"/>
    </row>
    <row r="12101" spans="31:31" ht="15.75">
      <c r="AE12101" s="67"/>
    </row>
    <row r="12102" spans="31:31" ht="15.75">
      <c r="AE12102" s="67"/>
    </row>
    <row r="12103" spans="31:31" ht="15.75">
      <c r="AE12103" s="67"/>
    </row>
    <row r="12104" spans="31:31" ht="15.75">
      <c r="AE12104" s="67"/>
    </row>
    <row r="12105" spans="31:31" ht="15.75">
      <c r="AE12105" s="67"/>
    </row>
    <row r="12106" spans="31:31" ht="15.75">
      <c r="AE12106" s="67"/>
    </row>
    <row r="12107" spans="31:31" ht="15.75">
      <c r="AE12107" s="67"/>
    </row>
    <row r="12108" spans="31:31" ht="15.75">
      <c r="AE12108" s="67"/>
    </row>
    <row r="12109" spans="31:31" ht="15.75">
      <c r="AE12109" s="67"/>
    </row>
    <row r="12110" spans="31:31" ht="15.75">
      <c r="AE12110" s="67"/>
    </row>
    <row r="12111" spans="31:31" ht="15.75">
      <c r="AE12111" s="67"/>
    </row>
    <row r="12112" spans="31:31" ht="15.75">
      <c r="AE12112" s="67"/>
    </row>
    <row r="12113" spans="31:31" ht="15.75">
      <c r="AE12113" s="67"/>
    </row>
    <row r="12114" spans="31:31" ht="15.75">
      <c r="AE12114" s="67"/>
    </row>
    <row r="12115" spans="31:31" ht="15.75">
      <c r="AE12115" s="67"/>
    </row>
    <row r="12116" spans="31:31" ht="15.75">
      <c r="AE12116" s="67"/>
    </row>
    <row r="12117" spans="31:31" ht="15.75">
      <c r="AE12117" s="67"/>
    </row>
    <row r="12118" spans="31:31" ht="15.75">
      <c r="AE12118" s="67"/>
    </row>
    <row r="12119" spans="31:31" ht="15.75">
      <c r="AE12119" s="67"/>
    </row>
    <row r="12120" spans="31:31" ht="15.75">
      <c r="AE12120" s="67"/>
    </row>
    <row r="12121" spans="31:31" ht="15.75">
      <c r="AE12121" s="67"/>
    </row>
    <row r="12122" spans="31:31" ht="15.75">
      <c r="AE12122" s="67"/>
    </row>
    <row r="12123" spans="31:31" ht="15.75">
      <c r="AE12123" s="67"/>
    </row>
    <row r="12124" spans="31:31" ht="15.75">
      <c r="AE12124" s="67"/>
    </row>
    <row r="12125" spans="31:31" ht="15.75">
      <c r="AE12125" s="67"/>
    </row>
    <row r="12126" spans="31:31" ht="15.75">
      <c r="AE12126" s="67"/>
    </row>
    <row r="12127" spans="31:31" ht="15.75">
      <c r="AE12127" s="67"/>
    </row>
    <row r="12128" spans="31:31" ht="15.75">
      <c r="AE12128" s="67"/>
    </row>
    <row r="12129" spans="31:31" ht="15.75">
      <c r="AE12129" s="67"/>
    </row>
    <row r="12130" spans="31:31" ht="15.75">
      <c r="AE12130" s="67"/>
    </row>
    <row r="12131" spans="31:31" ht="15.75">
      <c r="AE12131" s="67"/>
    </row>
    <row r="12132" spans="31:31" ht="15.75">
      <c r="AE12132" s="67"/>
    </row>
    <row r="12133" spans="31:31" ht="15.75">
      <c r="AE12133" s="67"/>
    </row>
    <row r="12134" spans="31:31" ht="15.75">
      <c r="AE12134" s="67"/>
    </row>
    <row r="12135" spans="31:31" ht="15.75">
      <c r="AE12135" s="67"/>
    </row>
    <row r="12136" spans="31:31" ht="15.75">
      <c r="AE12136" s="67"/>
    </row>
    <row r="12137" spans="31:31" ht="15.75">
      <c r="AE12137" s="67"/>
    </row>
    <row r="12138" spans="31:31" ht="15.75">
      <c r="AE12138" s="67"/>
    </row>
    <row r="12139" spans="31:31" ht="15.75">
      <c r="AE12139" s="67"/>
    </row>
    <row r="12140" spans="31:31" ht="15.75">
      <c r="AE12140" s="67"/>
    </row>
    <row r="12141" spans="31:31" ht="15.75">
      <c r="AE12141" s="67"/>
    </row>
    <row r="12142" spans="31:31" ht="15.75">
      <c r="AE12142" s="67"/>
    </row>
    <row r="12143" spans="31:31" ht="15.75">
      <c r="AE12143" s="67"/>
    </row>
    <row r="12144" spans="31:31" ht="15.75">
      <c r="AE12144" s="67"/>
    </row>
    <row r="12145" spans="31:31" ht="15.75">
      <c r="AE12145" s="67"/>
    </row>
    <row r="12146" spans="31:31" ht="15.75">
      <c r="AE12146" s="67"/>
    </row>
    <row r="12147" spans="31:31" ht="15.75">
      <c r="AE12147" s="67"/>
    </row>
    <row r="12148" spans="31:31" ht="15.75">
      <c r="AE12148" s="67"/>
    </row>
    <row r="12149" spans="31:31" ht="15.75">
      <c r="AE12149" s="67"/>
    </row>
    <row r="12150" spans="31:31" ht="15.75">
      <c r="AE12150" s="67"/>
    </row>
    <row r="12151" spans="31:31" ht="15.75">
      <c r="AE12151" s="67"/>
    </row>
    <row r="12152" spans="31:31" ht="15.75">
      <c r="AE12152" s="67"/>
    </row>
    <row r="12153" spans="31:31" ht="15.75">
      <c r="AE12153" s="67"/>
    </row>
    <row r="12154" spans="31:31" ht="15.75">
      <c r="AE12154" s="67"/>
    </row>
    <row r="12155" spans="31:31" ht="15.75">
      <c r="AE12155" s="67"/>
    </row>
    <row r="12156" spans="31:31" ht="15.75">
      <c r="AE12156" s="67"/>
    </row>
    <row r="12157" spans="31:31" ht="15.75">
      <c r="AE12157" s="67"/>
    </row>
    <row r="12158" spans="31:31" ht="15.75">
      <c r="AE12158" s="67"/>
    </row>
    <row r="12159" spans="31:31" ht="15.75">
      <c r="AE12159" s="67"/>
    </row>
    <row r="12160" spans="31:31" ht="15.75">
      <c r="AE12160" s="67"/>
    </row>
    <row r="12161" spans="31:31" ht="15.75">
      <c r="AE12161" s="67"/>
    </row>
    <row r="12162" spans="31:31" ht="15.75">
      <c r="AE12162" s="67"/>
    </row>
    <row r="12163" spans="31:31" ht="15.75">
      <c r="AE12163" s="67"/>
    </row>
    <row r="12164" spans="31:31" ht="15.75">
      <c r="AE12164" s="67"/>
    </row>
    <row r="12165" spans="31:31" ht="15.75">
      <c r="AE12165" s="67"/>
    </row>
    <row r="12166" spans="31:31" ht="15.75">
      <c r="AE12166" s="67"/>
    </row>
    <row r="12167" spans="31:31" ht="15.75">
      <c r="AE12167" s="67"/>
    </row>
    <row r="12168" spans="31:31" ht="15.75">
      <c r="AE12168" s="67"/>
    </row>
    <row r="12169" spans="31:31" ht="15.75">
      <c r="AE12169" s="67"/>
    </row>
    <row r="12170" spans="31:31" ht="15.75">
      <c r="AE12170" s="67"/>
    </row>
    <row r="12171" spans="31:31" ht="15.75">
      <c r="AE12171" s="67"/>
    </row>
    <row r="12172" spans="31:31" ht="15.75">
      <c r="AE12172" s="67"/>
    </row>
    <row r="12173" spans="31:31" ht="15.75">
      <c r="AE12173" s="67"/>
    </row>
    <row r="12174" spans="31:31" ht="15.75">
      <c r="AE12174" s="67"/>
    </row>
    <row r="12175" spans="31:31" ht="15.75">
      <c r="AE12175" s="67"/>
    </row>
    <row r="12176" spans="31:31" ht="15.75">
      <c r="AE12176" s="67"/>
    </row>
    <row r="12177" spans="31:31" ht="15.75">
      <c r="AE12177" s="67"/>
    </row>
    <row r="12178" spans="31:31" ht="15.75">
      <c r="AE12178" s="67"/>
    </row>
    <row r="12179" spans="31:31" ht="15.75">
      <c r="AE12179" s="67"/>
    </row>
    <row r="12180" spans="31:31" ht="15.75">
      <c r="AE12180" s="67"/>
    </row>
    <row r="12181" spans="31:31" ht="15.75">
      <c r="AE12181" s="67"/>
    </row>
    <row r="12182" spans="31:31" ht="15.75">
      <c r="AE12182" s="67"/>
    </row>
    <row r="12183" spans="31:31" ht="15.75">
      <c r="AE12183" s="67"/>
    </row>
    <row r="12184" spans="31:31" ht="15.75">
      <c r="AE12184" s="67"/>
    </row>
    <row r="12185" spans="31:31" ht="15.75">
      <c r="AE12185" s="67"/>
    </row>
    <row r="12186" spans="31:31" ht="15.75">
      <c r="AE12186" s="67"/>
    </row>
    <row r="12187" spans="31:31" ht="15.75">
      <c r="AE12187" s="67"/>
    </row>
    <row r="12188" spans="31:31" ht="15.75">
      <c r="AE12188" s="67"/>
    </row>
    <row r="12189" spans="31:31" ht="15.75">
      <c r="AE12189" s="67"/>
    </row>
    <row r="12190" spans="31:31" ht="15.75">
      <c r="AE12190" s="67"/>
    </row>
    <row r="12191" spans="31:31" ht="15.75">
      <c r="AE12191" s="67"/>
    </row>
    <row r="12192" spans="31:31" ht="15.75">
      <c r="AE12192" s="67"/>
    </row>
    <row r="12193" spans="31:31" ht="15.75">
      <c r="AE12193" s="67"/>
    </row>
    <row r="12194" spans="31:31" ht="15.75">
      <c r="AE12194" s="67"/>
    </row>
    <row r="12195" spans="31:31" ht="15.75">
      <c r="AE12195" s="67"/>
    </row>
    <row r="12196" spans="31:31" ht="15.75">
      <c r="AE12196" s="67"/>
    </row>
    <row r="12197" spans="31:31" ht="15.75">
      <c r="AE12197" s="67"/>
    </row>
    <row r="12198" spans="31:31" ht="15.75">
      <c r="AE12198" s="67"/>
    </row>
    <row r="12199" spans="31:31" ht="15.75">
      <c r="AE12199" s="67"/>
    </row>
    <row r="12200" spans="31:31" ht="15.75">
      <c r="AE12200" s="67"/>
    </row>
    <row r="12201" spans="31:31" ht="15.75">
      <c r="AE12201" s="67"/>
    </row>
    <row r="12202" spans="31:31" ht="15.75">
      <c r="AE12202" s="67"/>
    </row>
    <row r="12203" spans="31:31" ht="15.75">
      <c r="AE12203" s="67"/>
    </row>
    <row r="12204" spans="31:31" ht="15.75">
      <c r="AE12204" s="67"/>
    </row>
    <row r="12205" spans="31:31" ht="15.75">
      <c r="AE12205" s="67"/>
    </row>
    <row r="12206" spans="31:31" ht="15.75">
      <c r="AE12206" s="67"/>
    </row>
    <row r="12207" spans="31:31" ht="15.75">
      <c r="AE12207" s="67"/>
    </row>
    <row r="12208" spans="31:31" ht="15.75">
      <c r="AE12208" s="67"/>
    </row>
    <row r="12209" spans="31:31" ht="15.75">
      <c r="AE12209" s="67"/>
    </row>
    <row r="12210" spans="31:31" ht="15.75">
      <c r="AE12210" s="67"/>
    </row>
    <row r="12211" spans="31:31" ht="15.75">
      <c r="AE12211" s="67"/>
    </row>
    <row r="12212" spans="31:31" ht="15.75">
      <c r="AE12212" s="67"/>
    </row>
    <row r="12213" spans="31:31" ht="15.75">
      <c r="AE12213" s="67"/>
    </row>
    <row r="12214" spans="31:31" ht="15.75">
      <c r="AE12214" s="67"/>
    </row>
    <row r="12215" spans="31:31" ht="15.75">
      <c r="AE12215" s="67"/>
    </row>
    <row r="12216" spans="31:31" ht="15.75">
      <c r="AE12216" s="67"/>
    </row>
    <row r="12217" spans="31:31" ht="15.75">
      <c r="AE12217" s="67"/>
    </row>
    <row r="12218" spans="31:31" ht="15.75">
      <c r="AE12218" s="67"/>
    </row>
    <row r="12219" spans="31:31" ht="15.75">
      <c r="AE12219" s="67"/>
    </row>
    <row r="12220" spans="31:31" ht="15.75">
      <c r="AE12220" s="67"/>
    </row>
    <row r="12221" spans="31:31" ht="15.75">
      <c r="AE12221" s="67"/>
    </row>
    <row r="12222" spans="31:31" ht="15.75">
      <c r="AE12222" s="67"/>
    </row>
    <row r="12223" spans="31:31" ht="15.75">
      <c r="AE12223" s="67"/>
    </row>
    <row r="12224" spans="31:31" ht="15.75">
      <c r="AE12224" s="67"/>
    </row>
    <row r="12225" spans="31:31" ht="15.75">
      <c r="AE12225" s="67"/>
    </row>
    <row r="12226" spans="31:31" ht="15.75">
      <c r="AE12226" s="67"/>
    </row>
    <row r="12227" spans="31:31" ht="15.75">
      <c r="AE12227" s="67"/>
    </row>
    <row r="12228" spans="31:31" ht="15.75">
      <c r="AE12228" s="67"/>
    </row>
    <row r="12229" spans="31:31" ht="15.75">
      <c r="AE12229" s="67"/>
    </row>
    <row r="12230" spans="31:31" ht="15.75">
      <c r="AE12230" s="67"/>
    </row>
    <row r="12231" spans="31:31" ht="15.75">
      <c r="AE12231" s="67"/>
    </row>
    <row r="12232" spans="31:31" ht="15.75">
      <c r="AE12232" s="67"/>
    </row>
    <row r="12233" spans="31:31" ht="15.75">
      <c r="AE12233" s="67"/>
    </row>
    <row r="12234" spans="31:31" ht="15.75">
      <c r="AE12234" s="67"/>
    </row>
    <row r="12235" spans="31:31" ht="15.75">
      <c r="AE12235" s="67"/>
    </row>
    <row r="12236" spans="31:31" ht="15.75">
      <c r="AE12236" s="67"/>
    </row>
    <row r="12237" spans="31:31" ht="15.75">
      <c r="AE12237" s="67"/>
    </row>
    <row r="12238" spans="31:31" ht="15.75">
      <c r="AE12238" s="67"/>
    </row>
    <row r="12239" spans="31:31" ht="15.75">
      <c r="AE12239" s="67"/>
    </row>
    <row r="12240" spans="31:31" ht="15.75">
      <c r="AE12240" s="67"/>
    </row>
    <row r="12241" spans="31:31" ht="15.75">
      <c r="AE12241" s="67"/>
    </row>
    <row r="12242" spans="31:31" ht="15.75">
      <c r="AE12242" s="67"/>
    </row>
    <row r="12243" spans="31:31" ht="15.75">
      <c r="AE12243" s="67"/>
    </row>
    <row r="12244" spans="31:31" ht="15.75">
      <c r="AE12244" s="67"/>
    </row>
    <row r="12245" spans="31:31" ht="15.75">
      <c r="AE12245" s="67"/>
    </row>
    <row r="12246" spans="31:31" ht="15.75">
      <c r="AE12246" s="67"/>
    </row>
    <row r="12247" spans="31:31" ht="15.75">
      <c r="AE12247" s="67"/>
    </row>
    <row r="12248" spans="31:31" ht="15.75">
      <c r="AE12248" s="67"/>
    </row>
    <row r="12249" spans="31:31" ht="15.75">
      <c r="AE12249" s="67"/>
    </row>
    <row r="12250" spans="31:31" ht="15.75">
      <c r="AE12250" s="67"/>
    </row>
    <row r="12251" spans="31:31" ht="15.75">
      <c r="AE12251" s="67"/>
    </row>
    <row r="12252" spans="31:31" ht="15.75">
      <c r="AE12252" s="67"/>
    </row>
    <row r="12253" spans="31:31" ht="15.75">
      <c r="AE12253" s="67"/>
    </row>
    <row r="12254" spans="31:31" ht="15.75">
      <c r="AE12254" s="67"/>
    </row>
    <row r="12255" spans="31:31" ht="15.75">
      <c r="AE12255" s="67"/>
    </row>
    <row r="12256" spans="31:31" ht="15.75">
      <c r="AE12256" s="67"/>
    </row>
    <row r="12257" spans="31:31" ht="15.75">
      <c r="AE12257" s="67"/>
    </row>
    <row r="12258" spans="31:31" ht="15.75">
      <c r="AE12258" s="67"/>
    </row>
    <row r="12259" spans="31:31" ht="15.75">
      <c r="AE12259" s="67"/>
    </row>
    <row r="12260" spans="31:31" ht="15.75">
      <c r="AE12260" s="67"/>
    </row>
    <row r="12261" spans="31:31" ht="15.75">
      <c r="AE12261" s="67"/>
    </row>
    <row r="12262" spans="31:31" ht="15.75">
      <c r="AE12262" s="67"/>
    </row>
    <row r="12263" spans="31:31" ht="15.75">
      <c r="AE12263" s="67"/>
    </row>
    <row r="12264" spans="31:31" ht="15.75">
      <c r="AE12264" s="67"/>
    </row>
    <row r="12265" spans="31:31" ht="15.75">
      <c r="AE12265" s="67"/>
    </row>
    <row r="12266" spans="31:31" ht="15.75">
      <c r="AE12266" s="67"/>
    </row>
    <row r="12267" spans="31:31" ht="15.75">
      <c r="AE12267" s="67"/>
    </row>
    <row r="12268" spans="31:31" ht="15.75">
      <c r="AE12268" s="67"/>
    </row>
    <row r="12269" spans="31:31" ht="15.75">
      <c r="AE12269" s="67"/>
    </row>
    <row r="12270" spans="31:31" ht="15.75">
      <c r="AE12270" s="67"/>
    </row>
    <row r="12271" spans="31:31" ht="15.75">
      <c r="AE12271" s="67"/>
    </row>
    <row r="12272" spans="31:31" ht="15.75">
      <c r="AE12272" s="67"/>
    </row>
    <row r="12273" spans="31:31" ht="15.75">
      <c r="AE12273" s="67"/>
    </row>
    <row r="12274" spans="31:31" ht="15.75">
      <c r="AE12274" s="67"/>
    </row>
    <row r="12275" spans="31:31" ht="15.75">
      <c r="AE12275" s="67"/>
    </row>
    <row r="12276" spans="31:31" ht="15.75">
      <c r="AE12276" s="67"/>
    </row>
    <row r="12277" spans="31:31" ht="15.75">
      <c r="AE12277" s="67"/>
    </row>
    <row r="12278" spans="31:31" ht="15.75">
      <c r="AE12278" s="67"/>
    </row>
    <row r="12279" spans="31:31" ht="15.75">
      <c r="AE12279" s="67"/>
    </row>
    <row r="12280" spans="31:31" ht="15.75">
      <c r="AE12280" s="67"/>
    </row>
    <row r="12281" spans="31:31" ht="15.75">
      <c r="AE12281" s="67"/>
    </row>
    <row r="12282" spans="31:31" ht="15.75">
      <c r="AE12282" s="67"/>
    </row>
    <row r="12283" spans="31:31" ht="15.75">
      <c r="AE12283" s="67"/>
    </row>
    <row r="12284" spans="31:31" ht="15.75">
      <c r="AE12284" s="67"/>
    </row>
    <row r="12285" spans="31:31" ht="15.75">
      <c r="AE12285" s="67"/>
    </row>
    <row r="12286" spans="31:31" ht="15.75">
      <c r="AE12286" s="67"/>
    </row>
    <row r="12287" spans="31:31" ht="15.75">
      <c r="AE12287" s="67"/>
    </row>
    <row r="12288" spans="31:31" ht="15.75">
      <c r="AE12288" s="67"/>
    </row>
    <row r="12289" spans="31:31" ht="15.75">
      <c r="AE12289" s="67"/>
    </row>
    <row r="12290" spans="31:31" ht="15.75">
      <c r="AE12290" s="67"/>
    </row>
    <row r="12291" spans="31:31" ht="15.75">
      <c r="AE12291" s="67"/>
    </row>
    <row r="12292" spans="31:31" ht="15.75">
      <c r="AE12292" s="67"/>
    </row>
    <row r="12293" spans="31:31" ht="15.75">
      <c r="AE12293" s="67"/>
    </row>
    <row r="12294" spans="31:31" ht="15.75">
      <c r="AE12294" s="67"/>
    </row>
    <row r="12295" spans="31:31" ht="15.75">
      <c r="AE12295" s="67"/>
    </row>
    <row r="12296" spans="31:31" ht="15.75">
      <c r="AE12296" s="67"/>
    </row>
    <row r="12297" spans="31:31" ht="15.75">
      <c r="AE12297" s="67"/>
    </row>
    <row r="12298" spans="31:31" ht="15.75">
      <c r="AE12298" s="67"/>
    </row>
    <row r="12299" spans="31:31" ht="15.75">
      <c r="AE12299" s="67"/>
    </row>
    <row r="12300" spans="31:31" ht="15.75">
      <c r="AE12300" s="67"/>
    </row>
    <row r="12301" spans="31:31" ht="15.75">
      <c r="AE12301" s="67"/>
    </row>
    <row r="12302" spans="31:31" ht="15.75">
      <c r="AE12302" s="67"/>
    </row>
    <row r="12303" spans="31:31" ht="15.75">
      <c r="AE12303" s="67"/>
    </row>
    <row r="12304" spans="31:31" ht="15.75">
      <c r="AE12304" s="67"/>
    </row>
    <row r="12305" spans="31:31" ht="15.75">
      <c r="AE12305" s="67"/>
    </row>
    <row r="12306" spans="31:31" ht="15.75">
      <c r="AE12306" s="67"/>
    </row>
    <row r="12307" spans="31:31" ht="15.75">
      <c r="AE12307" s="67"/>
    </row>
    <row r="12308" spans="31:31" ht="15.75">
      <c r="AE12308" s="67"/>
    </row>
    <row r="12309" spans="31:31" ht="15.75">
      <c r="AE12309" s="67"/>
    </row>
    <row r="12310" spans="31:31" ht="15.75">
      <c r="AE12310" s="67"/>
    </row>
    <row r="12311" spans="31:31" ht="15.75">
      <c r="AE12311" s="67"/>
    </row>
    <row r="12312" spans="31:31" ht="15.75">
      <c r="AE12312" s="67"/>
    </row>
    <row r="12313" spans="31:31" ht="15.75">
      <c r="AE12313" s="67"/>
    </row>
    <row r="12314" spans="31:31" ht="15.75">
      <c r="AE12314" s="67"/>
    </row>
    <row r="12315" spans="31:31" ht="15.75">
      <c r="AE12315" s="67"/>
    </row>
    <row r="12316" spans="31:31" ht="15.75">
      <c r="AE12316" s="67"/>
    </row>
    <row r="12317" spans="31:31" ht="15.75">
      <c r="AE12317" s="67"/>
    </row>
    <row r="12318" spans="31:31" ht="15.75">
      <c r="AE12318" s="67"/>
    </row>
    <row r="12319" spans="31:31" ht="15.75">
      <c r="AE12319" s="67"/>
    </row>
    <row r="12320" spans="31:31" ht="15.75">
      <c r="AE12320" s="67"/>
    </row>
    <row r="12321" spans="31:31" ht="15.75">
      <c r="AE12321" s="67"/>
    </row>
    <row r="12322" spans="31:31" ht="15.75">
      <c r="AE12322" s="67"/>
    </row>
    <row r="12323" spans="31:31" ht="15.75">
      <c r="AE12323" s="67"/>
    </row>
    <row r="12324" spans="31:31" ht="15.75">
      <c r="AE12324" s="67"/>
    </row>
    <row r="12325" spans="31:31" ht="15.75">
      <c r="AE12325" s="67"/>
    </row>
    <row r="12326" spans="31:31" ht="15.75">
      <c r="AE12326" s="67"/>
    </row>
    <row r="12327" spans="31:31" ht="15.75">
      <c r="AE12327" s="67"/>
    </row>
    <row r="12328" spans="31:31" ht="15.75">
      <c r="AE12328" s="67"/>
    </row>
    <row r="12329" spans="31:31" ht="15.75">
      <c r="AE12329" s="67"/>
    </row>
    <row r="12330" spans="31:31" ht="15.75">
      <c r="AE12330" s="67"/>
    </row>
    <row r="12331" spans="31:31" ht="15.75">
      <c r="AE12331" s="67"/>
    </row>
    <row r="12332" spans="31:31" ht="15.75">
      <c r="AE12332" s="67"/>
    </row>
    <row r="12333" spans="31:31" ht="15.75">
      <c r="AE12333" s="67"/>
    </row>
    <row r="12334" spans="31:31" ht="15.75">
      <c r="AE12334" s="67"/>
    </row>
    <row r="12335" spans="31:31" ht="15.75">
      <c r="AE12335" s="67"/>
    </row>
    <row r="12336" spans="31:31" ht="15.75">
      <c r="AE12336" s="67"/>
    </row>
    <row r="12337" spans="31:31" ht="15.75">
      <c r="AE12337" s="67"/>
    </row>
    <row r="12338" spans="31:31" ht="15.75">
      <c r="AE12338" s="67"/>
    </row>
    <row r="12339" spans="31:31" ht="15.75">
      <c r="AE12339" s="67"/>
    </row>
    <row r="12340" spans="31:31" ht="15.75">
      <c r="AE12340" s="67"/>
    </row>
    <row r="12341" spans="31:31" ht="15.75">
      <c r="AE12341" s="67"/>
    </row>
    <row r="12342" spans="31:31" ht="15.75">
      <c r="AE12342" s="67"/>
    </row>
    <row r="12343" spans="31:31" ht="15.75">
      <c r="AE12343" s="67"/>
    </row>
    <row r="12344" spans="31:31" ht="15.75">
      <c r="AE12344" s="67"/>
    </row>
    <row r="12345" spans="31:31" ht="15.75">
      <c r="AE12345" s="67"/>
    </row>
    <row r="12346" spans="31:31" ht="15.75">
      <c r="AE12346" s="67"/>
    </row>
    <row r="12347" spans="31:31" ht="15.75">
      <c r="AE12347" s="67"/>
    </row>
    <row r="12348" spans="31:31" ht="15.75">
      <c r="AE12348" s="67"/>
    </row>
    <row r="12349" spans="31:31" ht="15.75">
      <c r="AE12349" s="67"/>
    </row>
    <row r="12350" spans="31:31" ht="15.75">
      <c r="AE12350" s="67"/>
    </row>
    <row r="12351" spans="31:31" ht="15.75">
      <c r="AE12351" s="67"/>
    </row>
    <row r="12352" spans="31:31" ht="15.75">
      <c r="AE12352" s="67"/>
    </row>
    <row r="12353" spans="31:31" ht="15.75">
      <c r="AE12353" s="67"/>
    </row>
    <row r="12354" spans="31:31" ht="15.75">
      <c r="AE12354" s="67"/>
    </row>
    <row r="12355" spans="31:31" ht="15.75">
      <c r="AE12355" s="67"/>
    </row>
    <row r="12356" spans="31:31" ht="15.75">
      <c r="AE12356" s="67"/>
    </row>
    <row r="12357" spans="31:31" ht="15.75">
      <c r="AE12357" s="67"/>
    </row>
    <row r="12358" spans="31:31" ht="15.75">
      <c r="AE12358" s="67"/>
    </row>
    <row r="12359" spans="31:31" ht="15.75">
      <c r="AE12359" s="67"/>
    </row>
    <row r="12360" spans="31:31" ht="15.75">
      <c r="AE12360" s="67"/>
    </row>
    <row r="12361" spans="31:31" ht="15.75">
      <c r="AE12361" s="67"/>
    </row>
    <row r="12362" spans="31:31" ht="15.75">
      <c r="AE12362" s="67"/>
    </row>
    <row r="12363" spans="31:31" ht="15.75">
      <c r="AE12363" s="67"/>
    </row>
    <row r="12364" spans="31:31" ht="15.75">
      <c r="AE12364" s="67"/>
    </row>
    <row r="12365" spans="31:31" ht="15.75">
      <c r="AE12365" s="67"/>
    </row>
    <row r="12366" spans="31:31" ht="15.75">
      <c r="AE12366" s="67"/>
    </row>
    <row r="12367" spans="31:31" ht="15.75">
      <c r="AE12367" s="67"/>
    </row>
    <row r="12368" spans="31:31" ht="15.75">
      <c r="AE12368" s="67"/>
    </row>
    <row r="12369" spans="31:31" ht="15.75">
      <c r="AE12369" s="67"/>
    </row>
    <row r="12370" spans="31:31" ht="15.75">
      <c r="AE12370" s="67"/>
    </row>
    <row r="12371" spans="31:31" ht="15.75">
      <c r="AE12371" s="67"/>
    </row>
    <row r="12372" spans="31:31" ht="15.75">
      <c r="AE12372" s="67"/>
    </row>
    <row r="12373" spans="31:31" ht="15.75">
      <c r="AE12373" s="67"/>
    </row>
    <row r="12374" spans="31:31" ht="15.75">
      <c r="AE12374" s="67"/>
    </row>
    <row r="12375" spans="31:31" ht="15.75">
      <c r="AE12375" s="67"/>
    </row>
    <row r="12376" spans="31:31" ht="15.75">
      <c r="AE12376" s="67"/>
    </row>
    <row r="12377" spans="31:31" ht="15.75">
      <c r="AE12377" s="67"/>
    </row>
    <row r="12378" spans="31:31" ht="15.75">
      <c r="AE12378" s="67"/>
    </row>
    <row r="12379" spans="31:31" ht="15.75">
      <c r="AE12379" s="67"/>
    </row>
    <row r="12380" spans="31:31" ht="15.75">
      <c r="AE12380" s="67"/>
    </row>
    <row r="12381" spans="31:31" ht="15.75">
      <c r="AE12381" s="67"/>
    </row>
    <row r="12382" spans="31:31" ht="15.75">
      <c r="AE12382" s="67"/>
    </row>
    <row r="12383" spans="31:31" ht="15.75">
      <c r="AE12383" s="67"/>
    </row>
    <row r="12384" spans="31:31" ht="15.75">
      <c r="AE12384" s="67"/>
    </row>
    <row r="12385" spans="31:31" ht="15.75">
      <c r="AE12385" s="67"/>
    </row>
    <row r="12386" spans="31:31" ht="15.75">
      <c r="AE12386" s="67"/>
    </row>
    <row r="12387" spans="31:31" ht="15.75">
      <c r="AE12387" s="67"/>
    </row>
    <row r="12388" spans="31:31" ht="15.75">
      <c r="AE12388" s="67"/>
    </row>
    <row r="12389" spans="31:31" ht="15.75">
      <c r="AE12389" s="67"/>
    </row>
    <row r="12390" spans="31:31" ht="15.75">
      <c r="AE12390" s="67"/>
    </row>
    <row r="12391" spans="31:31" ht="15.75">
      <c r="AE12391" s="67"/>
    </row>
    <row r="12392" spans="31:31" ht="15.75">
      <c r="AE12392" s="67"/>
    </row>
    <row r="12393" spans="31:31" ht="15.75">
      <c r="AE12393" s="67"/>
    </row>
    <row r="12394" spans="31:31" ht="15.75">
      <c r="AE12394" s="67"/>
    </row>
    <row r="12395" spans="31:31" ht="15.75">
      <c r="AE12395" s="67"/>
    </row>
    <row r="12396" spans="31:31" ht="15.75">
      <c r="AE12396" s="67"/>
    </row>
    <row r="12397" spans="31:31" ht="15.75">
      <c r="AE12397" s="67"/>
    </row>
    <row r="12398" spans="31:31" ht="15.75">
      <c r="AE12398" s="67"/>
    </row>
    <row r="12399" spans="31:31" ht="15.75">
      <c r="AE12399" s="67"/>
    </row>
    <row r="12400" spans="31:31" ht="15.75">
      <c r="AE12400" s="67"/>
    </row>
    <row r="12401" spans="31:31" ht="15.75">
      <c r="AE12401" s="67"/>
    </row>
    <row r="12402" spans="31:31" ht="15.75">
      <c r="AE12402" s="67"/>
    </row>
    <row r="12403" spans="31:31" ht="15.75">
      <c r="AE12403" s="67"/>
    </row>
    <row r="12404" spans="31:31" ht="15.75">
      <c r="AE12404" s="67"/>
    </row>
    <row r="12405" spans="31:31" ht="15.75">
      <c r="AE12405" s="67"/>
    </row>
    <row r="12406" spans="31:31" ht="15.75">
      <c r="AE12406" s="67"/>
    </row>
    <row r="12407" spans="31:31" ht="15.75">
      <c r="AE12407" s="67"/>
    </row>
    <row r="12408" spans="31:31" ht="15.75">
      <c r="AE12408" s="67"/>
    </row>
    <row r="12409" spans="31:31" ht="15.75">
      <c r="AE12409" s="67"/>
    </row>
    <row r="12410" spans="31:31" ht="15.75">
      <c r="AE12410" s="67"/>
    </row>
    <row r="12411" spans="31:31" ht="15.75">
      <c r="AE12411" s="67"/>
    </row>
    <row r="12412" spans="31:31" ht="15.75">
      <c r="AE12412" s="67"/>
    </row>
    <row r="12413" spans="31:31" ht="15.75">
      <c r="AE12413" s="67"/>
    </row>
    <row r="12414" spans="31:31" ht="15.75">
      <c r="AE12414" s="67"/>
    </row>
    <row r="12415" spans="31:31" ht="15.75">
      <c r="AE12415" s="67"/>
    </row>
    <row r="12416" spans="31:31" ht="15.75">
      <c r="AE12416" s="67"/>
    </row>
    <row r="12417" spans="31:31" ht="15.75">
      <c r="AE12417" s="67"/>
    </row>
    <row r="12418" spans="31:31" ht="15.75">
      <c r="AE12418" s="67"/>
    </row>
    <row r="12419" spans="31:31" ht="15.75">
      <c r="AE12419" s="67"/>
    </row>
    <row r="12420" spans="31:31" ht="15.75">
      <c r="AE12420" s="67"/>
    </row>
    <row r="12421" spans="31:31" ht="15.75">
      <c r="AE12421" s="67"/>
    </row>
    <row r="12422" spans="31:31" ht="15.75">
      <c r="AE12422" s="67"/>
    </row>
    <row r="12423" spans="31:31" ht="15.75">
      <c r="AE12423" s="67"/>
    </row>
    <row r="12424" spans="31:31" ht="15.75">
      <c r="AE12424" s="67"/>
    </row>
    <row r="12425" spans="31:31" ht="15.75">
      <c r="AE12425" s="67"/>
    </row>
    <row r="12426" spans="31:31" ht="15.75">
      <c r="AE12426" s="67"/>
    </row>
    <row r="12427" spans="31:31" ht="15.75">
      <c r="AE12427" s="67"/>
    </row>
    <row r="12428" spans="31:31" ht="15.75">
      <c r="AE12428" s="67"/>
    </row>
    <row r="12429" spans="31:31" ht="15.75">
      <c r="AE12429" s="67"/>
    </row>
    <row r="12430" spans="31:31" ht="15.75">
      <c r="AE12430" s="67"/>
    </row>
    <row r="12431" spans="31:31" ht="15.75">
      <c r="AE12431" s="67"/>
    </row>
    <row r="12432" spans="31:31" ht="15.75">
      <c r="AE12432" s="67"/>
    </row>
    <row r="12433" spans="31:31" ht="15.75">
      <c r="AE12433" s="67"/>
    </row>
    <row r="12434" spans="31:31" ht="15.75">
      <c r="AE12434" s="67"/>
    </row>
    <row r="12435" spans="31:31" ht="15.75">
      <c r="AE12435" s="67"/>
    </row>
    <row r="12436" spans="31:31" ht="15.75">
      <c r="AE12436" s="67"/>
    </row>
    <row r="12437" spans="31:31" ht="15.75">
      <c r="AE12437" s="67"/>
    </row>
    <row r="12438" spans="31:31" ht="15.75">
      <c r="AE12438" s="67"/>
    </row>
    <row r="12439" spans="31:31" ht="15.75">
      <c r="AE12439" s="67"/>
    </row>
    <row r="12440" spans="31:31" ht="15.75">
      <c r="AE12440" s="67"/>
    </row>
    <row r="12441" spans="31:31" ht="15.75">
      <c r="AE12441" s="67"/>
    </row>
    <row r="12442" spans="31:31" ht="15.75">
      <c r="AE12442" s="67"/>
    </row>
    <row r="12443" spans="31:31" ht="15.75">
      <c r="AE12443" s="67"/>
    </row>
    <row r="12444" spans="31:31" ht="15.75">
      <c r="AE12444" s="67"/>
    </row>
    <row r="12445" spans="31:31" ht="15.75">
      <c r="AE12445" s="67"/>
    </row>
    <row r="12446" spans="31:31" ht="15.75">
      <c r="AE12446" s="67"/>
    </row>
    <row r="12447" spans="31:31" ht="15.75">
      <c r="AE12447" s="67"/>
    </row>
    <row r="12448" spans="31:31" ht="15.75">
      <c r="AE12448" s="67"/>
    </row>
    <row r="12449" spans="31:31" ht="15.75">
      <c r="AE12449" s="67"/>
    </row>
    <row r="12450" spans="31:31" ht="15.75">
      <c r="AE12450" s="67"/>
    </row>
    <row r="12451" spans="31:31" ht="15.75">
      <c r="AE12451" s="67"/>
    </row>
    <row r="12452" spans="31:31" ht="15.75">
      <c r="AE12452" s="67"/>
    </row>
    <row r="12453" spans="31:31" ht="15.75">
      <c r="AE12453" s="67"/>
    </row>
    <row r="12454" spans="31:31" ht="15.75">
      <c r="AE12454" s="67"/>
    </row>
    <row r="12455" spans="31:31" ht="15.75">
      <c r="AE12455" s="67"/>
    </row>
    <row r="12456" spans="31:31" ht="15.75">
      <c r="AE12456" s="67"/>
    </row>
    <row r="12457" spans="31:31" ht="15.75">
      <c r="AE12457" s="67"/>
    </row>
    <row r="12458" spans="31:31" ht="15.75">
      <c r="AE12458" s="67"/>
    </row>
    <row r="12459" spans="31:31" ht="15.75">
      <c r="AE12459" s="67"/>
    </row>
    <row r="12460" spans="31:31" ht="15.75">
      <c r="AE12460" s="67"/>
    </row>
    <row r="12461" spans="31:31" ht="15.75">
      <c r="AE12461" s="67"/>
    </row>
    <row r="12462" spans="31:31" ht="15.75">
      <c r="AE12462" s="67"/>
    </row>
    <row r="12463" spans="31:31" ht="15.75">
      <c r="AE12463" s="67"/>
    </row>
    <row r="12464" spans="31:31" ht="15.75">
      <c r="AE12464" s="67"/>
    </row>
    <row r="12465" spans="31:31" ht="15.75">
      <c r="AE12465" s="67"/>
    </row>
    <row r="12466" spans="31:31" ht="15.75">
      <c r="AE12466" s="67"/>
    </row>
    <row r="12467" spans="31:31" ht="15.75">
      <c r="AE12467" s="67"/>
    </row>
    <row r="12468" spans="31:31" ht="15.75">
      <c r="AE12468" s="67"/>
    </row>
    <row r="12469" spans="31:31" ht="15.75">
      <c r="AE12469" s="67"/>
    </row>
    <row r="12470" spans="31:31" ht="15.75">
      <c r="AE12470" s="67"/>
    </row>
    <row r="12471" spans="31:31" ht="15.75">
      <c r="AE12471" s="67"/>
    </row>
    <row r="12472" spans="31:31" ht="15.75">
      <c r="AE12472" s="67"/>
    </row>
    <row r="12473" spans="31:31" ht="15.75">
      <c r="AE12473" s="67"/>
    </row>
    <row r="12474" spans="31:31" ht="15.75">
      <c r="AE12474" s="67"/>
    </row>
    <row r="12475" spans="31:31" ht="15.75">
      <c r="AE12475" s="67"/>
    </row>
    <row r="12476" spans="31:31" ht="15.75">
      <c r="AE12476" s="67"/>
    </row>
    <row r="12477" spans="31:31" ht="15.75">
      <c r="AE12477" s="67"/>
    </row>
    <row r="12478" spans="31:31" ht="15.75">
      <c r="AE12478" s="67"/>
    </row>
    <row r="12479" spans="31:31" ht="15.75">
      <c r="AE12479" s="67"/>
    </row>
    <row r="12480" spans="31:31" ht="15.75">
      <c r="AE12480" s="67"/>
    </row>
    <row r="12481" spans="31:31" ht="15.75">
      <c r="AE12481" s="67"/>
    </row>
    <row r="12482" spans="31:31" ht="15.75">
      <c r="AE12482" s="67"/>
    </row>
    <row r="12483" spans="31:31" ht="15.75">
      <c r="AE12483" s="67"/>
    </row>
    <row r="12484" spans="31:31" ht="15.75">
      <c r="AE12484" s="67"/>
    </row>
    <row r="12485" spans="31:31" ht="15.75">
      <c r="AE12485" s="67"/>
    </row>
    <row r="12486" spans="31:31" ht="15.75">
      <c r="AE12486" s="67"/>
    </row>
    <row r="12487" spans="31:31" ht="15.75">
      <c r="AE12487" s="67"/>
    </row>
    <row r="12488" spans="31:31" ht="15.75">
      <c r="AE12488" s="67"/>
    </row>
    <row r="12489" spans="31:31" ht="15.75">
      <c r="AE12489" s="67"/>
    </row>
    <row r="12490" spans="31:31" ht="15.75">
      <c r="AE12490" s="67"/>
    </row>
    <row r="12491" spans="31:31" ht="15.75">
      <c r="AE12491" s="67"/>
    </row>
    <row r="12492" spans="31:31" ht="15.75">
      <c r="AE12492" s="67"/>
    </row>
    <row r="12493" spans="31:31" ht="15.75">
      <c r="AE12493" s="67"/>
    </row>
    <row r="12494" spans="31:31" ht="15.75">
      <c r="AE12494" s="67"/>
    </row>
    <row r="12495" spans="31:31" ht="15.75">
      <c r="AE12495" s="67"/>
    </row>
    <row r="12496" spans="31:31" ht="15.75">
      <c r="AE12496" s="67"/>
    </row>
    <row r="12497" spans="31:31" ht="15.75">
      <c r="AE12497" s="67"/>
    </row>
    <row r="12498" spans="31:31" ht="15.75">
      <c r="AE12498" s="67"/>
    </row>
    <row r="12499" spans="31:31" ht="15.75">
      <c r="AE12499" s="67"/>
    </row>
    <row r="12500" spans="31:31" ht="15.75">
      <c r="AE12500" s="67"/>
    </row>
    <row r="12501" spans="31:31" ht="15.75">
      <c r="AE12501" s="67"/>
    </row>
    <row r="12502" spans="31:31" ht="15.75">
      <c r="AE12502" s="67"/>
    </row>
    <row r="12503" spans="31:31" ht="15.75">
      <c r="AE12503" s="67"/>
    </row>
    <row r="12504" spans="31:31" ht="15.75">
      <c r="AE12504" s="67"/>
    </row>
    <row r="12505" spans="31:31" ht="15.75">
      <c r="AE12505" s="67"/>
    </row>
    <row r="12506" spans="31:31" ht="15.75">
      <c r="AE12506" s="67"/>
    </row>
    <row r="12507" spans="31:31" ht="15.75">
      <c r="AE12507" s="67"/>
    </row>
    <row r="12508" spans="31:31" ht="15.75">
      <c r="AE12508" s="67"/>
    </row>
    <row r="12509" spans="31:31" ht="15.75">
      <c r="AE12509" s="67"/>
    </row>
    <row r="12510" spans="31:31" ht="15.75">
      <c r="AE12510" s="67"/>
    </row>
    <row r="12511" spans="31:31" ht="15.75">
      <c r="AE12511" s="67"/>
    </row>
    <row r="12512" spans="31:31" ht="15.75">
      <c r="AE12512" s="67"/>
    </row>
    <row r="12513" spans="31:31" ht="15.75">
      <c r="AE12513" s="67"/>
    </row>
    <row r="12514" spans="31:31" ht="15.75">
      <c r="AE12514" s="67"/>
    </row>
    <row r="12515" spans="31:31" ht="15.75">
      <c r="AE12515" s="67"/>
    </row>
    <row r="12516" spans="31:31" ht="15.75">
      <c r="AE12516" s="67"/>
    </row>
    <row r="12517" spans="31:31" ht="15.75">
      <c r="AE12517" s="67"/>
    </row>
    <row r="12518" spans="31:31" ht="15.75">
      <c r="AE12518" s="67"/>
    </row>
    <row r="12519" spans="31:31" ht="15.75">
      <c r="AE12519" s="67"/>
    </row>
    <row r="12520" spans="31:31" ht="15.75">
      <c r="AE12520" s="67"/>
    </row>
    <row r="12521" spans="31:31" ht="15.75">
      <c r="AE12521" s="67"/>
    </row>
    <row r="12522" spans="31:31" ht="15.75">
      <c r="AE12522" s="67"/>
    </row>
    <row r="12523" spans="31:31" ht="15.75">
      <c r="AE12523" s="67"/>
    </row>
    <row r="12524" spans="31:31" ht="15.75">
      <c r="AE12524" s="67"/>
    </row>
    <row r="12525" spans="31:31" ht="15.75">
      <c r="AE12525" s="67"/>
    </row>
    <row r="12526" spans="31:31" ht="15.75">
      <c r="AE12526" s="67"/>
    </row>
    <row r="12527" spans="31:31" ht="15.75">
      <c r="AE12527" s="67"/>
    </row>
    <row r="12528" spans="31:31" ht="15.75">
      <c r="AE12528" s="67"/>
    </row>
    <row r="12529" spans="31:31" ht="15.75">
      <c r="AE12529" s="67"/>
    </row>
    <row r="12530" spans="31:31" ht="15.75">
      <c r="AE12530" s="67"/>
    </row>
    <row r="12531" spans="31:31" ht="15.75">
      <c r="AE12531" s="67"/>
    </row>
    <row r="12532" spans="31:31" ht="15.75">
      <c r="AE12532" s="67"/>
    </row>
    <row r="12533" spans="31:31" ht="15.75">
      <c r="AE12533" s="67"/>
    </row>
    <row r="12534" spans="31:31" ht="15.75">
      <c r="AE12534" s="67"/>
    </row>
    <row r="12535" spans="31:31" ht="15.75">
      <c r="AE12535" s="67"/>
    </row>
    <row r="12536" spans="31:31" ht="15.75">
      <c r="AE12536" s="67"/>
    </row>
    <row r="12537" spans="31:31" ht="15.75">
      <c r="AE12537" s="67"/>
    </row>
    <row r="12538" spans="31:31" ht="15.75">
      <c r="AE12538" s="67"/>
    </row>
    <row r="12539" spans="31:31" ht="15.75">
      <c r="AE12539" s="67"/>
    </row>
    <row r="12540" spans="31:31" ht="15.75">
      <c r="AE12540" s="67"/>
    </row>
    <row r="12541" spans="31:31" ht="15.75">
      <c r="AE12541" s="67"/>
    </row>
    <row r="12542" spans="31:31" ht="15.75">
      <c r="AE12542" s="67"/>
    </row>
    <row r="12543" spans="31:31" ht="15.75">
      <c r="AE12543" s="67"/>
    </row>
    <row r="12544" spans="31:31" ht="15.75">
      <c r="AE12544" s="67"/>
    </row>
    <row r="12545" spans="31:31" ht="15.75">
      <c r="AE12545" s="67"/>
    </row>
    <row r="12546" spans="31:31" ht="15.75">
      <c r="AE12546" s="67"/>
    </row>
    <row r="12547" spans="31:31" ht="15.75">
      <c r="AE12547" s="67"/>
    </row>
    <row r="12548" spans="31:31" ht="15.75">
      <c r="AE12548" s="67"/>
    </row>
    <row r="12549" spans="31:31" ht="15.75">
      <c r="AE12549" s="67"/>
    </row>
    <row r="12550" spans="31:31" ht="15.75">
      <c r="AE12550" s="67"/>
    </row>
    <row r="12551" spans="31:31" ht="15.75">
      <c r="AE12551" s="67"/>
    </row>
    <row r="12552" spans="31:31" ht="15.75">
      <c r="AE12552" s="67"/>
    </row>
    <row r="12553" spans="31:31" ht="15.75">
      <c r="AE12553" s="67"/>
    </row>
    <row r="12554" spans="31:31" ht="15.75">
      <c r="AE12554" s="67"/>
    </row>
    <row r="12555" spans="31:31" ht="15.75">
      <c r="AE12555" s="67"/>
    </row>
    <row r="12556" spans="31:31" ht="15.75">
      <c r="AE12556" s="67"/>
    </row>
    <row r="12557" spans="31:31" ht="15.75">
      <c r="AE12557" s="67"/>
    </row>
    <row r="12558" spans="31:31" ht="15.75">
      <c r="AE12558" s="67"/>
    </row>
    <row r="12559" spans="31:31" ht="15.75">
      <c r="AE12559" s="67"/>
    </row>
    <row r="12560" spans="31:31" ht="15.75">
      <c r="AE12560" s="67"/>
    </row>
    <row r="12561" spans="31:31" ht="15.75">
      <c r="AE12561" s="67"/>
    </row>
    <row r="12562" spans="31:31" ht="15.75">
      <c r="AE12562" s="67"/>
    </row>
    <row r="12563" spans="31:31" ht="15.75">
      <c r="AE12563" s="67"/>
    </row>
    <row r="12564" spans="31:31" ht="15.75">
      <c r="AE12564" s="67"/>
    </row>
    <row r="12565" spans="31:31" ht="15.75">
      <c r="AE12565" s="67"/>
    </row>
    <row r="12566" spans="31:31" ht="15.75">
      <c r="AE12566" s="67"/>
    </row>
    <row r="12567" spans="31:31" ht="15.75">
      <c r="AE12567" s="67"/>
    </row>
    <row r="12568" spans="31:31" ht="15.75">
      <c r="AE12568" s="67"/>
    </row>
    <row r="12569" spans="31:31" ht="15.75">
      <c r="AE12569" s="67"/>
    </row>
    <row r="12570" spans="31:31" ht="15.75">
      <c r="AE12570" s="67"/>
    </row>
    <row r="12571" spans="31:31" ht="15.75">
      <c r="AE12571" s="67"/>
    </row>
    <row r="12572" spans="31:31" ht="15.75">
      <c r="AE12572" s="67"/>
    </row>
    <row r="12573" spans="31:31" ht="15.75">
      <c r="AE12573" s="67"/>
    </row>
    <row r="12574" spans="31:31" ht="15.75">
      <c r="AE12574" s="67"/>
    </row>
    <row r="12575" spans="31:31" ht="15.75">
      <c r="AE12575" s="67"/>
    </row>
    <row r="12576" spans="31:31" ht="15.75">
      <c r="AE12576" s="67"/>
    </row>
    <row r="12577" spans="31:31" ht="15.75">
      <c r="AE12577" s="67"/>
    </row>
    <row r="12578" spans="31:31" ht="15.75">
      <c r="AE12578" s="67"/>
    </row>
    <row r="12579" spans="31:31" ht="15.75">
      <c r="AE12579" s="67"/>
    </row>
    <row r="12580" spans="31:31" ht="15.75">
      <c r="AE12580" s="67"/>
    </row>
    <row r="12581" spans="31:31" ht="15.75">
      <c r="AE12581" s="67"/>
    </row>
    <row r="12582" spans="31:31" ht="15.75">
      <c r="AE12582" s="67"/>
    </row>
    <row r="12583" spans="31:31" ht="15.75">
      <c r="AE12583" s="67"/>
    </row>
    <row r="12584" spans="31:31" ht="15.75">
      <c r="AE12584" s="67"/>
    </row>
    <row r="12585" spans="31:31" ht="15.75">
      <c r="AE12585" s="67"/>
    </row>
    <row r="12586" spans="31:31" ht="15.75">
      <c r="AE12586" s="67"/>
    </row>
    <row r="12587" spans="31:31" ht="15.75">
      <c r="AE12587" s="67"/>
    </row>
    <row r="12588" spans="31:31" ht="15.75">
      <c r="AE12588" s="67"/>
    </row>
    <row r="12589" spans="31:31" ht="15.75">
      <c r="AE12589" s="67"/>
    </row>
    <row r="12590" spans="31:31" ht="15.75">
      <c r="AE12590" s="67"/>
    </row>
    <row r="12591" spans="31:31" ht="15.75">
      <c r="AE12591" s="67"/>
    </row>
    <row r="12592" spans="31:31" ht="15.75">
      <c r="AE12592" s="67"/>
    </row>
    <row r="12593" spans="31:31" ht="15.75">
      <c r="AE12593" s="67"/>
    </row>
    <row r="12594" spans="31:31" ht="15.75">
      <c r="AE12594" s="67"/>
    </row>
    <row r="12595" spans="31:31" ht="15.75">
      <c r="AE12595" s="67"/>
    </row>
    <row r="12596" spans="31:31" ht="15.75">
      <c r="AE12596" s="67"/>
    </row>
    <row r="12597" spans="31:31" ht="15.75">
      <c r="AE12597" s="67"/>
    </row>
    <row r="12598" spans="31:31" ht="15.75">
      <c r="AE12598" s="67"/>
    </row>
    <row r="12599" spans="31:31" ht="15.75">
      <c r="AE12599" s="67"/>
    </row>
    <row r="12600" spans="31:31" ht="15.75">
      <c r="AE12600" s="67"/>
    </row>
    <row r="12601" spans="31:31" ht="15.75">
      <c r="AE12601" s="67"/>
    </row>
    <row r="12602" spans="31:31" ht="15.75">
      <c r="AE12602" s="67"/>
    </row>
    <row r="12603" spans="31:31" ht="15.75">
      <c r="AE12603" s="67"/>
    </row>
    <row r="12604" spans="31:31" ht="15.75">
      <c r="AE12604" s="67"/>
    </row>
    <row r="12605" spans="31:31" ht="15.75">
      <c r="AE12605" s="67"/>
    </row>
    <row r="12606" spans="31:31" ht="15.75">
      <c r="AE12606" s="67"/>
    </row>
    <row r="12607" spans="31:31" ht="15.75">
      <c r="AE12607" s="67"/>
    </row>
    <row r="12608" spans="31:31" ht="15.75">
      <c r="AE12608" s="67"/>
    </row>
    <row r="12609" spans="31:31" ht="15.75">
      <c r="AE12609" s="67"/>
    </row>
    <row r="12610" spans="31:31" ht="15.75">
      <c r="AE12610" s="67"/>
    </row>
    <row r="12611" spans="31:31" ht="15.75">
      <c r="AE12611" s="67"/>
    </row>
    <row r="12612" spans="31:31" ht="15.75">
      <c r="AE12612" s="67"/>
    </row>
    <row r="12613" spans="31:31" ht="15.75">
      <c r="AE12613" s="67"/>
    </row>
    <row r="12614" spans="31:31" ht="15.75">
      <c r="AE12614" s="67"/>
    </row>
    <row r="12615" spans="31:31" ht="15.75">
      <c r="AE12615" s="67"/>
    </row>
    <row r="12616" spans="31:31" ht="15.75">
      <c r="AE12616" s="67"/>
    </row>
    <row r="12617" spans="31:31" ht="15.75">
      <c r="AE12617" s="67"/>
    </row>
    <row r="12618" spans="31:31" ht="15.75">
      <c r="AE12618" s="67"/>
    </row>
    <row r="12619" spans="31:31" ht="15.75">
      <c r="AE12619" s="67"/>
    </row>
    <row r="12620" spans="31:31" ht="15.75">
      <c r="AE12620" s="67"/>
    </row>
    <row r="12621" spans="31:31" ht="15.75">
      <c r="AE12621" s="67"/>
    </row>
    <row r="12622" spans="31:31" ht="15.75">
      <c r="AE12622" s="67"/>
    </row>
    <row r="12623" spans="31:31" ht="15.75">
      <c r="AE12623" s="67"/>
    </row>
    <row r="12624" spans="31:31" ht="15.75">
      <c r="AE12624" s="67"/>
    </row>
    <row r="12625" spans="31:31" ht="15.75">
      <c r="AE12625" s="67"/>
    </row>
    <row r="12626" spans="31:31" ht="15.75">
      <c r="AE12626" s="67"/>
    </row>
    <row r="12627" spans="31:31" ht="15.75">
      <c r="AE12627" s="67"/>
    </row>
    <row r="12628" spans="31:31" ht="15.75">
      <c r="AE12628" s="67"/>
    </row>
    <row r="12629" spans="31:31" ht="15.75">
      <c r="AE12629" s="67"/>
    </row>
    <row r="12630" spans="31:31" ht="15.75">
      <c r="AE12630" s="67"/>
    </row>
    <row r="12631" spans="31:31" ht="15.75">
      <c r="AE12631" s="67"/>
    </row>
    <row r="12632" spans="31:31" ht="15.75">
      <c r="AE12632" s="67"/>
    </row>
    <row r="12633" spans="31:31" ht="15.75">
      <c r="AE12633" s="67"/>
    </row>
    <row r="12634" spans="31:31" ht="15.75">
      <c r="AE12634" s="67"/>
    </row>
    <row r="12635" spans="31:31" ht="15.75">
      <c r="AE12635" s="67"/>
    </row>
    <row r="12636" spans="31:31" ht="15.75">
      <c r="AE12636" s="67"/>
    </row>
    <row r="12637" spans="31:31" ht="15.75">
      <c r="AE12637" s="67"/>
    </row>
    <row r="12638" spans="31:31" ht="15.75">
      <c r="AE12638" s="67"/>
    </row>
    <row r="12639" spans="31:31" ht="15.75">
      <c r="AE12639" s="67"/>
    </row>
    <row r="12640" spans="31:31" ht="15.75">
      <c r="AE12640" s="67"/>
    </row>
    <row r="12641" spans="31:31" ht="15.75">
      <c r="AE12641" s="67"/>
    </row>
    <row r="12642" spans="31:31" ht="15.75">
      <c r="AE12642" s="67"/>
    </row>
    <row r="12643" spans="31:31" ht="15.75">
      <c r="AE12643" s="67"/>
    </row>
    <row r="12644" spans="31:31" ht="15.75">
      <c r="AE12644" s="67"/>
    </row>
    <row r="12645" spans="31:31" ht="15.75">
      <c r="AE12645" s="67"/>
    </row>
    <row r="12646" spans="31:31" ht="15.75">
      <c r="AE12646" s="67"/>
    </row>
    <row r="12647" spans="31:31" ht="15.75">
      <c r="AE12647" s="67"/>
    </row>
    <row r="12648" spans="31:31" ht="15.75">
      <c r="AE12648" s="67"/>
    </row>
    <row r="12649" spans="31:31" ht="15.75">
      <c r="AE12649" s="67"/>
    </row>
    <row r="12650" spans="31:31" ht="15.75">
      <c r="AE12650" s="67"/>
    </row>
    <row r="12651" spans="31:31" ht="15.75">
      <c r="AE12651" s="67"/>
    </row>
    <row r="12652" spans="31:31" ht="15.75">
      <c r="AE12652" s="67"/>
    </row>
    <row r="12653" spans="31:31" ht="15.75">
      <c r="AE12653" s="67"/>
    </row>
    <row r="12654" spans="31:31" ht="15.75">
      <c r="AE12654" s="67"/>
    </row>
    <row r="12655" spans="31:31" ht="15.75">
      <c r="AE12655" s="67"/>
    </row>
    <row r="12656" spans="31:31" ht="15.75">
      <c r="AE12656" s="67"/>
    </row>
    <row r="12657" spans="31:31" ht="15.75">
      <c r="AE12657" s="67"/>
    </row>
    <row r="12658" spans="31:31" ht="15.75">
      <c r="AE12658" s="67"/>
    </row>
    <row r="12659" spans="31:31" ht="15.75">
      <c r="AE12659" s="67"/>
    </row>
    <row r="12660" spans="31:31" ht="15.75">
      <c r="AE12660" s="67"/>
    </row>
    <row r="12661" spans="31:31" ht="15.75">
      <c r="AE12661" s="67"/>
    </row>
    <row r="12662" spans="31:31" ht="15.75">
      <c r="AE12662" s="67"/>
    </row>
    <row r="12663" spans="31:31" ht="15.75">
      <c r="AE12663" s="67"/>
    </row>
    <row r="12664" spans="31:31" ht="15.75">
      <c r="AE12664" s="67"/>
    </row>
    <row r="12665" spans="31:31" ht="15.75">
      <c r="AE12665" s="67"/>
    </row>
    <row r="12666" spans="31:31" ht="15.75">
      <c r="AE12666" s="67"/>
    </row>
    <row r="12667" spans="31:31" ht="15.75">
      <c r="AE12667" s="67"/>
    </row>
    <row r="12668" spans="31:31" ht="15.75">
      <c r="AE12668" s="67"/>
    </row>
    <row r="12669" spans="31:31" ht="15.75">
      <c r="AE12669" s="67"/>
    </row>
    <row r="12670" spans="31:31" ht="15.75">
      <c r="AE12670" s="67"/>
    </row>
    <row r="12671" spans="31:31" ht="15.75">
      <c r="AE12671" s="67"/>
    </row>
    <row r="12672" spans="31:31" ht="15.75">
      <c r="AE12672" s="67"/>
    </row>
    <row r="12673" spans="31:31" ht="15.75">
      <c r="AE12673" s="67"/>
    </row>
    <row r="12674" spans="31:31" ht="15.75">
      <c r="AE12674" s="67"/>
    </row>
    <row r="12675" spans="31:31" ht="15.75">
      <c r="AE12675" s="67"/>
    </row>
    <row r="12676" spans="31:31" ht="15.75">
      <c r="AE12676" s="67"/>
    </row>
    <row r="12677" spans="31:31" ht="15.75">
      <c r="AE12677" s="67"/>
    </row>
    <row r="12678" spans="31:31" ht="15.75">
      <c r="AE12678" s="67"/>
    </row>
    <row r="12679" spans="31:31" ht="15.75">
      <c r="AE12679" s="67"/>
    </row>
    <row r="12680" spans="31:31" ht="15.75">
      <c r="AE12680" s="67"/>
    </row>
    <row r="12681" spans="31:31" ht="15.75">
      <c r="AE12681" s="67"/>
    </row>
    <row r="12682" spans="31:31" ht="15.75">
      <c r="AE12682" s="67"/>
    </row>
    <row r="12683" spans="31:31" ht="15.75">
      <c r="AE12683" s="67"/>
    </row>
    <row r="12684" spans="31:31" ht="15.75">
      <c r="AE12684" s="67"/>
    </row>
    <row r="12685" spans="31:31" ht="15.75">
      <c r="AE12685" s="67"/>
    </row>
    <row r="12686" spans="31:31" ht="15.75">
      <c r="AE12686" s="67"/>
    </row>
    <row r="12687" spans="31:31" ht="15.75">
      <c r="AE12687" s="67"/>
    </row>
    <row r="12688" spans="31:31" ht="15.75">
      <c r="AE12688" s="67"/>
    </row>
    <row r="12689" spans="31:31" ht="15.75">
      <c r="AE12689" s="67"/>
    </row>
    <row r="12690" spans="31:31" ht="15.75">
      <c r="AE12690" s="67"/>
    </row>
    <row r="12691" spans="31:31" ht="15.75">
      <c r="AE12691" s="67"/>
    </row>
    <row r="12692" spans="31:31" ht="15.75">
      <c r="AE12692" s="67"/>
    </row>
    <row r="12693" spans="31:31" ht="15.75">
      <c r="AE12693" s="67"/>
    </row>
    <row r="12694" spans="31:31" ht="15.75">
      <c r="AE12694" s="67"/>
    </row>
    <row r="12695" spans="31:31" ht="15.75">
      <c r="AE12695" s="67"/>
    </row>
    <row r="12696" spans="31:31" ht="15.75">
      <c r="AE12696" s="67"/>
    </row>
    <row r="12697" spans="31:31" ht="15.75">
      <c r="AE12697" s="67"/>
    </row>
    <row r="12698" spans="31:31" ht="15.75">
      <c r="AE12698" s="67"/>
    </row>
    <row r="12699" spans="31:31" ht="15.75">
      <c r="AE12699" s="67"/>
    </row>
    <row r="12700" spans="31:31" ht="15.75">
      <c r="AE12700" s="67"/>
    </row>
    <row r="12701" spans="31:31" ht="15.75">
      <c r="AE12701" s="67"/>
    </row>
    <row r="12702" spans="31:31" ht="15.75">
      <c r="AE12702" s="67"/>
    </row>
    <row r="12703" spans="31:31" ht="15.75">
      <c r="AE12703" s="67"/>
    </row>
    <row r="12704" spans="31:31" ht="15.75">
      <c r="AE12704" s="67"/>
    </row>
    <row r="12705" spans="31:31" ht="15.75">
      <c r="AE12705" s="67"/>
    </row>
    <row r="12706" spans="31:31" ht="15.75">
      <c r="AE12706" s="67"/>
    </row>
    <row r="12707" spans="31:31" ht="15.75">
      <c r="AE12707" s="67"/>
    </row>
    <row r="12708" spans="31:31" ht="15.75">
      <c r="AE12708" s="67"/>
    </row>
    <row r="12709" spans="31:31" ht="15.75">
      <c r="AE12709" s="67"/>
    </row>
    <row r="12710" spans="31:31" ht="15.75">
      <c r="AE12710" s="67"/>
    </row>
    <row r="12711" spans="31:31" ht="15.75">
      <c r="AE12711" s="67"/>
    </row>
    <row r="12712" spans="31:31" ht="15.75">
      <c r="AE12712" s="67"/>
    </row>
    <row r="12713" spans="31:31" ht="15.75">
      <c r="AE12713" s="67"/>
    </row>
    <row r="12714" spans="31:31" ht="15.75">
      <c r="AE12714" s="67"/>
    </row>
    <row r="12715" spans="31:31" ht="15.75">
      <c r="AE12715" s="67"/>
    </row>
    <row r="12716" spans="31:31" ht="15.75">
      <c r="AE12716" s="67"/>
    </row>
    <row r="12717" spans="31:31" ht="15.75">
      <c r="AE12717" s="67"/>
    </row>
    <row r="12718" spans="31:31" ht="15.75">
      <c r="AE12718" s="67"/>
    </row>
    <row r="12719" spans="31:31" ht="15.75">
      <c r="AE12719" s="67"/>
    </row>
    <row r="12720" spans="31:31" ht="15.75">
      <c r="AE12720" s="67"/>
    </row>
    <row r="12721" spans="31:31" ht="15.75">
      <c r="AE12721" s="67"/>
    </row>
    <row r="12722" spans="31:31" ht="15.75">
      <c r="AE12722" s="67"/>
    </row>
    <row r="12723" spans="31:31" ht="15.75">
      <c r="AE12723" s="67"/>
    </row>
    <row r="12724" spans="31:31" ht="15.75">
      <c r="AE12724" s="67"/>
    </row>
    <row r="12725" spans="31:31" ht="15.75">
      <c r="AE12725" s="67"/>
    </row>
    <row r="12726" spans="31:31" ht="15.75">
      <c r="AE12726" s="67"/>
    </row>
    <row r="12727" spans="31:31" ht="15.75">
      <c r="AE12727" s="67"/>
    </row>
    <row r="12728" spans="31:31" ht="15.75">
      <c r="AE12728" s="67"/>
    </row>
    <row r="12729" spans="31:31" ht="15.75">
      <c r="AE12729" s="67"/>
    </row>
    <row r="12730" spans="31:31" ht="15.75">
      <c r="AE12730" s="67"/>
    </row>
    <row r="12731" spans="31:31" ht="15.75">
      <c r="AE12731" s="67"/>
    </row>
    <row r="12732" spans="31:31" ht="15.75">
      <c r="AE12732" s="67"/>
    </row>
    <row r="12733" spans="31:31" ht="15.75">
      <c r="AE12733" s="67"/>
    </row>
    <row r="12734" spans="31:31" ht="15.75">
      <c r="AE12734" s="67"/>
    </row>
    <row r="12735" spans="31:31" ht="15.75">
      <c r="AE12735" s="67"/>
    </row>
    <row r="12736" spans="31:31" ht="15.75">
      <c r="AE12736" s="67"/>
    </row>
    <row r="12737" spans="31:31" ht="15.75">
      <c r="AE12737" s="67"/>
    </row>
    <row r="12738" spans="31:31" ht="15.75">
      <c r="AE12738" s="67"/>
    </row>
    <row r="12739" spans="31:31" ht="15.75">
      <c r="AE12739" s="67"/>
    </row>
    <row r="12740" spans="31:31" ht="15.75">
      <c r="AE12740" s="67"/>
    </row>
    <row r="12741" spans="31:31" ht="15.75">
      <c r="AE12741" s="67"/>
    </row>
    <row r="12742" spans="31:31" ht="15.75">
      <c r="AE12742" s="67"/>
    </row>
    <row r="12743" spans="31:31" ht="15.75">
      <c r="AE12743" s="67"/>
    </row>
    <row r="12744" spans="31:31" ht="15.75">
      <c r="AE12744" s="67"/>
    </row>
    <row r="12745" spans="31:31" ht="15.75">
      <c r="AE12745" s="67"/>
    </row>
    <row r="12746" spans="31:31" ht="15.75">
      <c r="AE12746" s="67"/>
    </row>
    <row r="12747" spans="31:31" ht="15.75">
      <c r="AE12747" s="67"/>
    </row>
    <row r="12748" spans="31:31" ht="15.75">
      <c r="AE12748" s="67"/>
    </row>
    <row r="12749" spans="31:31" ht="15.75">
      <c r="AE12749" s="67"/>
    </row>
    <row r="12750" spans="31:31" ht="15.75">
      <c r="AE12750" s="67"/>
    </row>
    <row r="12751" spans="31:31" ht="15.75">
      <c r="AE12751" s="67"/>
    </row>
    <row r="12752" spans="31:31" ht="15.75">
      <c r="AE12752" s="67"/>
    </row>
    <row r="12753" spans="31:31" ht="15.75">
      <c r="AE12753" s="67"/>
    </row>
    <row r="12754" spans="31:31" ht="15.75">
      <c r="AE12754" s="67"/>
    </row>
    <row r="12755" spans="31:31" ht="15.75">
      <c r="AE12755" s="67"/>
    </row>
    <row r="12756" spans="31:31" ht="15.75">
      <c r="AE12756" s="67"/>
    </row>
    <row r="12757" spans="31:31" ht="15.75">
      <c r="AE12757" s="67"/>
    </row>
    <row r="12758" spans="31:31" ht="15.75">
      <c r="AE12758" s="67"/>
    </row>
    <row r="12759" spans="31:31" ht="15.75">
      <c r="AE12759" s="67"/>
    </row>
    <row r="12760" spans="31:31" ht="15.75">
      <c r="AE12760" s="67"/>
    </row>
    <row r="12761" spans="31:31" ht="15.75">
      <c r="AE12761" s="67"/>
    </row>
    <row r="12762" spans="31:31" ht="15.75">
      <c r="AE12762" s="67"/>
    </row>
    <row r="12763" spans="31:31" ht="15.75">
      <c r="AE12763" s="67"/>
    </row>
    <row r="12764" spans="31:31" ht="15.75">
      <c r="AE12764" s="67"/>
    </row>
    <row r="12765" spans="31:31" ht="15.75">
      <c r="AE12765" s="67"/>
    </row>
    <row r="12766" spans="31:31" ht="15.75">
      <c r="AE12766" s="67"/>
    </row>
    <row r="12767" spans="31:31" ht="15.75">
      <c r="AE12767" s="67"/>
    </row>
    <row r="12768" spans="31:31" ht="15.75">
      <c r="AE12768" s="67"/>
    </row>
    <row r="12769" spans="31:31" ht="15.75">
      <c r="AE12769" s="67"/>
    </row>
    <row r="12770" spans="31:31" ht="15.75">
      <c r="AE12770" s="67"/>
    </row>
    <row r="12771" spans="31:31" ht="15.75">
      <c r="AE12771" s="67"/>
    </row>
    <row r="12772" spans="31:31" ht="15.75">
      <c r="AE12772" s="67"/>
    </row>
    <row r="12773" spans="31:31" ht="15.75">
      <c r="AE12773" s="67"/>
    </row>
    <row r="12774" spans="31:31" ht="15.75">
      <c r="AE12774" s="67"/>
    </row>
    <row r="12775" spans="31:31" ht="15.75">
      <c r="AE12775" s="67"/>
    </row>
    <row r="12776" spans="31:31" ht="15.75">
      <c r="AE12776" s="67"/>
    </row>
    <row r="12777" spans="31:31" ht="15.75">
      <c r="AE12777" s="67"/>
    </row>
    <row r="12778" spans="31:31" ht="15.75">
      <c r="AE12778" s="67"/>
    </row>
    <row r="12779" spans="31:31" ht="15.75">
      <c r="AE12779" s="67"/>
    </row>
    <row r="12780" spans="31:31" ht="15.75">
      <c r="AE12780" s="67"/>
    </row>
    <row r="12781" spans="31:31" ht="15.75">
      <c r="AE12781" s="67"/>
    </row>
    <row r="12782" spans="31:31" ht="15.75">
      <c r="AE12782" s="67"/>
    </row>
    <row r="12783" spans="31:31" ht="15.75">
      <c r="AE12783" s="67"/>
    </row>
    <row r="12784" spans="31:31" ht="15.75">
      <c r="AE12784" s="67"/>
    </row>
    <row r="12785" spans="31:31" ht="15.75">
      <c r="AE12785" s="67"/>
    </row>
    <row r="12786" spans="31:31" ht="15.75">
      <c r="AE12786" s="67"/>
    </row>
    <row r="12787" spans="31:31" ht="15.75">
      <c r="AE12787" s="67"/>
    </row>
    <row r="12788" spans="31:31" ht="15.75">
      <c r="AE12788" s="67"/>
    </row>
    <row r="12789" spans="31:31" ht="15.75">
      <c r="AE12789" s="67"/>
    </row>
    <row r="12790" spans="31:31" ht="15.75">
      <c r="AE12790" s="67"/>
    </row>
    <row r="12791" spans="31:31" ht="15.75">
      <c r="AE12791" s="67"/>
    </row>
    <row r="12792" spans="31:31" ht="15.75">
      <c r="AE12792" s="67"/>
    </row>
    <row r="12793" spans="31:31" ht="15.75">
      <c r="AE12793" s="67"/>
    </row>
    <row r="12794" spans="31:31" ht="15.75">
      <c r="AE12794" s="67"/>
    </row>
    <row r="12795" spans="31:31" ht="15.75">
      <c r="AE12795" s="67"/>
    </row>
    <row r="12796" spans="31:31" ht="15.75">
      <c r="AE12796" s="67"/>
    </row>
    <row r="12797" spans="31:31" ht="15.75">
      <c r="AE12797" s="67"/>
    </row>
    <row r="12798" spans="31:31" ht="15.75">
      <c r="AE12798" s="67"/>
    </row>
    <row r="12799" spans="31:31" ht="15.75">
      <c r="AE12799" s="67"/>
    </row>
    <row r="12800" spans="31:31" ht="15.75">
      <c r="AE12800" s="67"/>
    </row>
    <row r="12801" spans="31:31" ht="15.75">
      <c r="AE12801" s="67"/>
    </row>
    <row r="12802" spans="31:31" ht="15.75">
      <c r="AE12802" s="67"/>
    </row>
    <row r="12803" spans="31:31" ht="15.75">
      <c r="AE12803" s="67"/>
    </row>
    <row r="12804" spans="31:31" ht="15.75">
      <c r="AE12804" s="67"/>
    </row>
    <row r="12805" spans="31:31" ht="15.75">
      <c r="AE12805" s="67"/>
    </row>
    <row r="12806" spans="31:31" ht="15.75">
      <c r="AE12806" s="67"/>
    </row>
    <row r="12807" spans="31:31" ht="15.75">
      <c r="AE12807" s="67"/>
    </row>
    <row r="12808" spans="31:31" ht="15.75">
      <c r="AE12808" s="67"/>
    </row>
    <row r="12809" spans="31:31" ht="15.75">
      <c r="AE12809" s="67"/>
    </row>
    <row r="12810" spans="31:31" ht="15.75">
      <c r="AE12810" s="67"/>
    </row>
    <row r="12811" spans="31:31" ht="15.75">
      <c r="AE12811" s="67"/>
    </row>
    <row r="12812" spans="31:31" ht="15.75">
      <c r="AE12812" s="67"/>
    </row>
    <row r="12813" spans="31:31" ht="15.75">
      <c r="AE12813" s="67"/>
    </row>
    <row r="12814" spans="31:31" ht="15.75">
      <c r="AE12814" s="67"/>
    </row>
    <row r="12815" spans="31:31" ht="15.75">
      <c r="AE12815" s="67"/>
    </row>
    <row r="12816" spans="31:31" ht="15.75">
      <c r="AE12816" s="67"/>
    </row>
    <row r="12817" spans="31:31" ht="15.75">
      <c r="AE12817" s="67"/>
    </row>
    <row r="12818" spans="31:31" ht="15.75">
      <c r="AE12818" s="67"/>
    </row>
    <row r="12819" spans="31:31" ht="15.75">
      <c r="AE12819" s="67"/>
    </row>
    <row r="12820" spans="31:31" ht="15.75">
      <c r="AE12820" s="67"/>
    </row>
    <row r="12821" spans="31:31" ht="15.75">
      <c r="AE12821" s="67"/>
    </row>
    <row r="12822" spans="31:31" ht="15.75">
      <c r="AE12822" s="67"/>
    </row>
    <row r="12823" spans="31:31" ht="15.75">
      <c r="AE12823" s="67"/>
    </row>
    <row r="12824" spans="31:31" ht="15.75">
      <c r="AE12824" s="67"/>
    </row>
    <row r="12825" spans="31:31" ht="15.75">
      <c r="AE12825" s="67"/>
    </row>
    <row r="12826" spans="31:31" ht="15.75">
      <c r="AE12826" s="67"/>
    </row>
    <row r="12827" spans="31:31" ht="15.75">
      <c r="AE12827" s="67"/>
    </row>
    <row r="12828" spans="31:31" ht="15.75">
      <c r="AE12828" s="67"/>
    </row>
    <row r="12829" spans="31:31" ht="15.75">
      <c r="AE12829" s="67"/>
    </row>
    <row r="12830" spans="31:31" ht="15.75">
      <c r="AE12830" s="67"/>
    </row>
    <row r="12831" spans="31:31" ht="15.75">
      <c r="AE12831" s="67"/>
    </row>
    <row r="12832" spans="31:31" ht="15.75">
      <c r="AE12832" s="67"/>
    </row>
    <row r="12833" spans="31:31" ht="15.75">
      <c r="AE12833" s="67"/>
    </row>
    <row r="12834" spans="31:31" ht="15.75">
      <c r="AE12834" s="67"/>
    </row>
    <row r="12835" spans="31:31" ht="15.75">
      <c r="AE12835" s="67"/>
    </row>
    <row r="12836" spans="31:31" ht="15.75">
      <c r="AE12836" s="67"/>
    </row>
    <row r="12837" spans="31:31" ht="15.75">
      <c r="AE12837" s="67"/>
    </row>
    <row r="12838" spans="31:31" ht="15.75">
      <c r="AE12838" s="67"/>
    </row>
    <row r="12839" spans="31:31" ht="15.75">
      <c r="AE12839" s="67"/>
    </row>
    <row r="12840" spans="31:31" ht="15.75">
      <c r="AE12840" s="67"/>
    </row>
    <row r="12841" spans="31:31" ht="15.75">
      <c r="AE12841" s="67"/>
    </row>
    <row r="12842" spans="31:31" ht="15.75">
      <c r="AE12842" s="67"/>
    </row>
    <row r="12843" spans="31:31" ht="15.75">
      <c r="AE12843" s="67"/>
    </row>
    <row r="12844" spans="31:31" ht="15.75">
      <c r="AE12844" s="67"/>
    </row>
    <row r="12845" spans="31:31" ht="15.75">
      <c r="AE12845" s="67"/>
    </row>
    <row r="12846" spans="31:31" ht="15.75">
      <c r="AE12846" s="67"/>
    </row>
    <row r="12847" spans="31:31" ht="15.75">
      <c r="AE12847" s="67"/>
    </row>
    <row r="12848" spans="31:31" ht="15.75">
      <c r="AE12848" s="67"/>
    </row>
    <row r="12849" spans="31:31" ht="15.75">
      <c r="AE12849" s="67"/>
    </row>
    <row r="12850" spans="31:31" ht="15.75">
      <c r="AE12850" s="67"/>
    </row>
    <row r="12851" spans="31:31" ht="15.75">
      <c r="AE12851" s="67"/>
    </row>
    <row r="12852" spans="31:31" ht="15.75">
      <c r="AE12852" s="67"/>
    </row>
    <row r="12853" spans="31:31" ht="15.75">
      <c r="AE12853" s="67"/>
    </row>
    <row r="12854" spans="31:31" ht="15.75">
      <c r="AE12854" s="67"/>
    </row>
    <row r="12855" spans="31:31" ht="15.75">
      <c r="AE12855" s="67"/>
    </row>
    <row r="12856" spans="31:31" ht="15.75">
      <c r="AE12856" s="67"/>
    </row>
    <row r="12857" spans="31:31" ht="15.75">
      <c r="AE12857" s="67"/>
    </row>
    <row r="12858" spans="31:31" ht="15.75">
      <c r="AE12858" s="67"/>
    </row>
    <row r="12859" spans="31:31" ht="15.75">
      <c r="AE12859" s="67"/>
    </row>
    <row r="12860" spans="31:31" ht="15.75">
      <c r="AE12860" s="67"/>
    </row>
    <row r="12861" spans="31:31" ht="15.75">
      <c r="AE12861" s="67"/>
    </row>
    <row r="12862" spans="31:31" ht="15.75">
      <c r="AE12862" s="67"/>
    </row>
    <row r="12863" spans="31:31" ht="15.75">
      <c r="AE12863" s="67"/>
    </row>
    <row r="12864" spans="31:31" ht="15.75">
      <c r="AE12864" s="67"/>
    </row>
    <row r="12865" spans="31:31" ht="15.75">
      <c r="AE12865" s="67"/>
    </row>
    <row r="12866" spans="31:31" ht="15.75">
      <c r="AE12866" s="67"/>
    </row>
    <row r="12867" spans="31:31" ht="15.75">
      <c r="AE12867" s="67"/>
    </row>
    <row r="12868" spans="31:31" ht="15.75">
      <c r="AE12868" s="67"/>
    </row>
    <row r="12869" spans="31:31" ht="15.75">
      <c r="AE12869" s="67"/>
    </row>
    <row r="12870" spans="31:31" ht="15.75">
      <c r="AE12870" s="67"/>
    </row>
    <row r="12871" spans="31:31" ht="15.75">
      <c r="AE12871" s="67"/>
    </row>
    <row r="12872" spans="31:31" ht="15.75">
      <c r="AE12872" s="67"/>
    </row>
    <row r="12873" spans="31:31" ht="15.75">
      <c r="AE12873" s="67"/>
    </row>
    <row r="12874" spans="31:31" ht="15.75">
      <c r="AE12874" s="67"/>
    </row>
    <row r="12875" spans="31:31" ht="15.75">
      <c r="AE12875" s="67"/>
    </row>
    <row r="12876" spans="31:31" ht="15.75">
      <c r="AE12876" s="67"/>
    </row>
    <row r="12877" spans="31:31" ht="15.75">
      <c r="AE12877" s="67"/>
    </row>
    <row r="12878" spans="31:31" ht="15.75">
      <c r="AE12878" s="67"/>
    </row>
    <row r="12879" spans="31:31" ht="15.75">
      <c r="AE12879" s="67"/>
    </row>
    <row r="12880" spans="31:31" ht="15.75">
      <c r="AE12880" s="67"/>
    </row>
    <row r="12881" spans="31:31" ht="15.75">
      <c r="AE12881" s="67"/>
    </row>
    <row r="12882" spans="31:31" ht="15.75">
      <c r="AE12882" s="67"/>
    </row>
    <row r="12883" spans="31:31" ht="15.75">
      <c r="AE12883" s="67"/>
    </row>
    <row r="12884" spans="31:31" ht="15.75">
      <c r="AE12884" s="67"/>
    </row>
    <row r="12885" spans="31:31" ht="15.75">
      <c r="AE12885" s="67"/>
    </row>
    <row r="12886" spans="31:31" ht="15.75">
      <c r="AE12886" s="67"/>
    </row>
    <row r="12887" spans="31:31" ht="15.75">
      <c r="AE12887" s="67"/>
    </row>
    <row r="12888" spans="31:31" ht="15.75">
      <c r="AE12888" s="67"/>
    </row>
    <row r="12889" spans="31:31" ht="15.75">
      <c r="AE12889" s="67"/>
    </row>
    <row r="12890" spans="31:31" ht="15.75">
      <c r="AE12890" s="67"/>
    </row>
    <row r="12891" spans="31:31" ht="15.75">
      <c r="AE12891" s="67"/>
    </row>
    <row r="12892" spans="31:31" ht="15.75">
      <c r="AE12892" s="67"/>
    </row>
    <row r="12893" spans="31:31" ht="15.75">
      <c r="AE12893" s="67"/>
    </row>
    <row r="12894" spans="31:31" ht="15.75">
      <c r="AE12894" s="67"/>
    </row>
    <row r="12895" spans="31:31" ht="15.75">
      <c r="AE12895" s="67"/>
    </row>
    <row r="12896" spans="31:31" ht="15.75">
      <c r="AE12896" s="67"/>
    </row>
    <row r="12897" spans="31:31" ht="15.75">
      <c r="AE12897" s="67"/>
    </row>
    <row r="12898" spans="31:31" ht="15.75">
      <c r="AE12898" s="67"/>
    </row>
    <row r="12899" spans="31:31" ht="15.75">
      <c r="AE12899" s="67"/>
    </row>
    <row r="12900" spans="31:31" ht="15.75">
      <c r="AE12900" s="67"/>
    </row>
    <row r="12901" spans="31:31" ht="15.75">
      <c r="AE12901" s="67"/>
    </row>
    <row r="12902" spans="31:31" ht="15.75">
      <c r="AE12902" s="67"/>
    </row>
    <row r="12903" spans="31:31" ht="15.75">
      <c r="AE12903" s="67"/>
    </row>
    <row r="12904" spans="31:31" ht="15.75">
      <c r="AE12904" s="67"/>
    </row>
    <row r="12905" spans="31:31" ht="15.75">
      <c r="AE12905" s="67"/>
    </row>
    <row r="12906" spans="31:31" ht="15.75">
      <c r="AE12906" s="67"/>
    </row>
    <row r="12907" spans="31:31" ht="15.75">
      <c r="AE12907" s="67"/>
    </row>
    <row r="12908" spans="31:31" ht="15.75">
      <c r="AE12908" s="67"/>
    </row>
    <row r="12909" spans="31:31" ht="15.75">
      <c r="AE12909" s="67"/>
    </row>
    <row r="12910" spans="31:31" ht="15.75">
      <c r="AE12910" s="67"/>
    </row>
    <row r="12911" spans="31:31" ht="15.75">
      <c r="AE12911" s="67"/>
    </row>
    <row r="12912" spans="31:31" ht="15.75">
      <c r="AE12912" s="67"/>
    </row>
    <row r="12913" spans="31:31" ht="15.75">
      <c r="AE12913" s="67"/>
    </row>
    <row r="12914" spans="31:31" ht="15.75">
      <c r="AE12914" s="67"/>
    </row>
    <row r="12915" spans="31:31" ht="15.75">
      <c r="AE12915" s="67"/>
    </row>
    <row r="12916" spans="31:31" ht="15.75">
      <c r="AE12916" s="67"/>
    </row>
    <row r="12917" spans="31:31" ht="15.75">
      <c r="AE12917" s="67"/>
    </row>
    <row r="12918" spans="31:31" ht="15.75">
      <c r="AE12918" s="67"/>
    </row>
    <row r="12919" spans="31:31" ht="15.75">
      <c r="AE12919" s="67"/>
    </row>
    <row r="12920" spans="31:31" ht="15.75">
      <c r="AE12920" s="67"/>
    </row>
    <row r="12921" spans="31:31" ht="15.75">
      <c r="AE12921" s="67"/>
    </row>
    <row r="12922" spans="31:31" ht="15.75">
      <c r="AE12922" s="67"/>
    </row>
    <row r="12923" spans="31:31" ht="15.75">
      <c r="AE12923" s="67"/>
    </row>
    <row r="12924" spans="31:31" ht="15.75">
      <c r="AE12924" s="67"/>
    </row>
    <row r="12925" spans="31:31" ht="15.75">
      <c r="AE12925" s="67"/>
    </row>
    <row r="12926" spans="31:31" ht="15.75">
      <c r="AE12926" s="67"/>
    </row>
    <row r="12927" spans="31:31" ht="15.75">
      <c r="AE12927" s="67"/>
    </row>
    <row r="12928" spans="31:31" ht="15.75">
      <c r="AE12928" s="67"/>
    </row>
    <row r="12929" spans="31:31" ht="15.75">
      <c r="AE12929" s="67"/>
    </row>
    <row r="12930" spans="31:31" ht="15.75">
      <c r="AE12930" s="67"/>
    </row>
    <row r="12931" spans="31:31" ht="15.75">
      <c r="AE12931" s="67"/>
    </row>
    <row r="12932" spans="31:31" ht="15.75">
      <c r="AE12932" s="67"/>
    </row>
    <row r="12933" spans="31:31" ht="15.75">
      <c r="AE12933" s="67"/>
    </row>
    <row r="12934" spans="31:31" ht="15.75">
      <c r="AE12934" s="67"/>
    </row>
    <row r="12935" spans="31:31" ht="15.75">
      <c r="AE12935" s="67"/>
    </row>
    <row r="12936" spans="31:31" ht="15.75">
      <c r="AE12936" s="67"/>
    </row>
    <row r="12937" spans="31:31" ht="15.75">
      <c r="AE12937" s="67"/>
    </row>
    <row r="12938" spans="31:31" ht="15.75">
      <c r="AE12938" s="67"/>
    </row>
    <row r="12939" spans="31:31" ht="15.75">
      <c r="AE12939" s="67"/>
    </row>
    <row r="12940" spans="31:31" ht="15.75">
      <c r="AE12940" s="67"/>
    </row>
    <row r="12941" spans="31:31" ht="15.75">
      <c r="AE12941" s="67"/>
    </row>
    <row r="12942" spans="31:31" ht="15.75">
      <c r="AE12942" s="67"/>
    </row>
    <row r="12943" spans="31:31" ht="15.75">
      <c r="AE12943" s="67"/>
    </row>
    <row r="12944" spans="31:31" ht="15.75">
      <c r="AE12944" s="67"/>
    </row>
    <row r="12945" spans="31:31" ht="15.75">
      <c r="AE12945" s="67"/>
    </row>
    <row r="12946" spans="31:31" ht="15.75">
      <c r="AE12946" s="67"/>
    </row>
    <row r="12947" spans="31:31" ht="15.75">
      <c r="AE12947" s="67"/>
    </row>
    <row r="12948" spans="31:31" ht="15.75">
      <c r="AE12948" s="67"/>
    </row>
    <row r="12949" spans="31:31" ht="15.75">
      <c r="AE12949" s="67"/>
    </row>
    <row r="12950" spans="31:31" ht="15.75">
      <c r="AE12950" s="67"/>
    </row>
    <row r="12951" spans="31:31" ht="15.75">
      <c r="AE12951" s="67"/>
    </row>
    <row r="12952" spans="31:31" ht="15.75">
      <c r="AE12952" s="67"/>
    </row>
    <row r="12953" spans="31:31" ht="15.75">
      <c r="AE12953" s="67"/>
    </row>
    <row r="12954" spans="31:31" ht="15.75">
      <c r="AE12954" s="67"/>
    </row>
    <row r="12955" spans="31:31" ht="15.75">
      <c r="AE12955" s="67"/>
    </row>
    <row r="12956" spans="31:31" ht="15.75">
      <c r="AE12956" s="67"/>
    </row>
    <row r="12957" spans="31:31" ht="15.75">
      <c r="AE12957" s="67"/>
    </row>
    <row r="12958" spans="31:31" ht="15.75">
      <c r="AE12958" s="67"/>
    </row>
    <row r="12959" spans="31:31" ht="15.75">
      <c r="AE12959" s="67"/>
    </row>
    <row r="12960" spans="31:31" ht="15.75">
      <c r="AE12960" s="67"/>
    </row>
    <row r="12961" spans="31:31" ht="15.75">
      <c r="AE12961" s="67"/>
    </row>
    <row r="12962" spans="31:31" ht="15.75">
      <c r="AE12962" s="67"/>
    </row>
    <row r="12963" spans="31:31" ht="15.75">
      <c r="AE12963" s="67"/>
    </row>
    <row r="12964" spans="31:31" ht="15.75">
      <c r="AE12964" s="67"/>
    </row>
    <row r="12965" spans="31:31" ht="15.75">
      <c r="AE12965" s="67"/>
    </row>
    <row r="12966" spans="31:31" ht="15.75">
      <c r="AE12966" s="67"/>
    </row>
    <row r="12967" spans="31:31" ht="15.75">
      <c r="AE12967" s="67"/>
    </row>
    <row r="12968" spans="31:31" ht="15.75">
      <c r="AE12968" s="67"/>
    </row>
    <row r="12969" spans="31:31" ht="15.75">
      <c r="AE12969" s="67"/>
    </row>
    <row r="12970" spans="31:31" ht="15.75">
      <c r="AE12970" s="67"/>
    </row>
    <row r="12971" spans="31:31" ht="15.75">
      <c r="AE12971" s="67"/>
    </row>
    <row r="12972" spans="31:31" ht="15.75">
      <c r="AE12972" s="67"/>
    </row>
    <row r="12973" spans="31:31" ht="15.75">
      <c r="AE12973" s="67"/>
    </row>
    <row r="12974" spans="31:31" ht="15.75">
      <c r="AE12974" s="67"/>
    </row>
    <row r="12975" spans="31:31" ht="15.75">
      <c r="AE12975" s="67"/>
    </row>
    <row r="12976" spans="31:31" ht="15.75">
      <c r="AE12976" s="67"/>
    </row>
    <row r="12977" spans="31:31" ht="15.75">
      <c r="AE12977" s="67"/>
    </row>
    <row r="12978" spans="31:31" ht="15.75">
      <c r="AE12978" s="67"/>
    </row>
    <row r="12979" spans="31:31" ht="15.75">
      <c r="AE12979" s="67"/>
    </row>
    <row r="12980" spans="31:31" ht="15.75">
      <c r="AE12980" s="67"/>
    </row>
    <row r="12981" spans="31:31" ht="15.75">
      <c r="AE12981" s="67"/>
    </row>
    <row r="12982" spans="31:31" ht="15.75">
      <c r="AE12982" s="67"/>
    </row>
    <row r="12983" spans="31:31" ht="15.75">
      <c r="AE12983" s="67"/>
    </row>
    <row r="12984" spans="31:31" ht="15.75">
      <c r="AE12984" s="67"/>
    </row>
    <row r="12985" spans="31:31" ht="15.75">
      <c r="AE12985" s="67"/>
    </row>
    <row r="12986" spans="31:31" ht="15.75">
      <c r="AE12986" s="67"/>
    </row>
    <row r="12987" spans="31:31" ht="15.75">
      <c r="AE12987" s="67"/>
    </row>
    <row r="12988" spans="31:31" ht="15.75">
      <c r="AE12988" s="67"/>
    </row>
    <row r="12989" spans="31:31" ht="15.75">
      <c r="AE12989" s="67"/>
    </row>
    <row r="12990" spans="31:31" ht="15.75">
      <c r="AE12990" s="67"/>
    </row>
    <row r="12991" spans="31:31" ht="15.75">
      <c r="AE12991" s="67"/>
    </row>
    <row r="12992" spans="31:31" ht="15.75">
      <c r="AE12992" s="67"/>
    </row>
    <row r="12993" spans="31:31" ht="15.75">
      <c r="AE12993" s="67"/>
    </row>
    <row r="12994" spans="31:31" ht="15.75">
      <c r="AE12994" s="67"/>
    </row>
    <row r="12995" spans="31:31" ht="15.75">
      <c r="AE12995" s="67"/>
    </row>
    <row r="12996" spans="31:31" ht="15.75">
      <c r="AE12996" s="67"/>
    </row>
    <row r="12997" spans="31:31" ht="15.75">
      <c r="AE12997" s="67"/>
    </row>
    <row r="12998" spans="31:31" ht="15.75">
      <c r="AE12998" s="67"/>
    </row>
    <row r="12999" spans="31:31" ht="15.75">
      <c r="AE12999" s="67"/>
    </row>
    <row r="13000" spans="31:31" ht="15.75">
      <c r="AE13000" s="67"/>
    </row>
    <row r="13001" spans="31:31" ht="15.75">
      <c r="AE13001" s="67"/>
    </row>
    <row r="13002" spans="31:31" ht="15.75">
      <c r="AE13002" s="67"/>
    </row>
    <row r="13003" spans="31:31" ht="15.75">
      <c r="AE13003" s="67"/>
    </row>
    <row r="13004" spans="31:31" ht="15.75">
      <c r="AE13004" s="67"/>
    </row>
    <row r="13005" spans="31:31" ht="15.75">
      <c r="AE13005" s="67"/>
    </row>
    <row r="13006" spans="31:31" ht="15.75">
      <c r="AE13006" s="67"/>
    </row>
    <row r="13007" spans="31:31" ht="15.75">
      <c r="AE13007" s="67"/>
    </row>
    <row r="13008" spans="31:31" ht="15.75">
      <c r="AE13008" s="67"/>
    </row>
    <row r="13009" spans="31:31" ht="15.75">
      <c r="AE13009" s="67"/>
    </row>
    <row r="13010" spans="31:31" ht="15.75">
      <c r="AE13010" s="67"/>
    </row>
    <row r="13011" spans="31:31" ht="15.75">
      <c r="AE13011" s="67"/>
    </row>
    <row r="13012" spans="31:31" ht="15.75">
      <c r="AE13012" s="67"/>
    </row>
    <row r="13013" spans="31:31" ht="15.75">
      <c r="AE13013" s="67"/>
    </row>
    <row r="13014" spans="31:31" ht="15.75">
      <c r="AE13014" s="67"/>
    </row>
    <row r="13015" spans="31:31" ht="15.75">
      <c r="AE13015" s="67"/>
    </row>
    <row r="13016" spans="31:31" ht="15.75">
      <c r="AE13016" s="67"/>
    </row>
    <row r="13017" spans="31:31" ht="15.75">
      <c r="AE13017" s="67"/>
    </row>
    <row r="13018" spans="31:31" ht="15.75">
      <c r="AE13018" s="67"/>
    </row>
    <row r="13019" spans="31:31" ht="15.75">
      <c r="AE13019" s="67"/>
    </row>
    <row r="13020" spans="31:31" ht="15.75">
      <c r="AE13020" s="67"/>
    </row>
    <row r="13021" spans="31:31" ht="15.75">
      <c r="AE13021" s="67"/>
    </row>
    <row r="13022" spans="31:31" ht="15.75">
      <c r="AE13022" s="67"/>
    </row>
    <row r="13023" spans="31:31" ht="15.75">
      <c r="AE13023" s="67"/>
    </row>
    <row r="13024" spans="31:31" ht="15.75">
      <c r="AE13024" s="67"/>
    </row>
    <row r="13025" spans="31:31" ht="15.75">
      <c r="AE13025" s="67"/>
    </row>
    <row r="13026" spans="31:31" ht="15.75">
      <c r="AE13026" s="67"/>
    </row>
    <row r="13027" spans="31:31" ht="15.75">
      <c r="AE13027" s="67"/>
    </row>
    <row r="13028" spans="31:31" ht="15.75">
      <c r="AE13028" s="67"/>
    </row>
    <row r="13029" spans="31:31" ht="15.75">
      <c r="AE13029" s="67"/>
    </row>
    <row r="13030" spans="31:31" ht="15.75">
      <c r="AE13030" s="67"/>
    </row>
    <row r="13031" spans="31:31" ht="15.75">
      <c r="AE13031" s="67"/>
    </row>
    <row r="13032" spans="31:31" ht="15.75">
      <c r="AE13032" s="67"/>
    </row>
    <row r="13033" spans="31:31" ht="15.75">
      <c r="AE13033" s="67"/>
    </row>
    <row r="13034" spans="31:31" ht="15.75">
      <c r="AE13034" s="67"/>
    </row>
    <row r="13035" spans="31:31" ht="15.75">
      <c r="AE13035" s="67"/>
    </row>
    <row r="13036" spans="31:31" ht="15.75">
      <c r="AE13036" s="67"/>
    </row>
    <row r="13037" spans="31:31" ht="15.75">
      <c r="AE13037" s="67"/>
    </row>
    <row r="13038" spans="31:31" ht="15.75">
      <c r="AE13038" s="67"/>
    </row>
    <row r="13039" spans="31:31" ht="15.75">
      <c r="AE13039" s="67"/>
    </row>
    <row r="13040" spans="31:31" ht="15.75">
      <c r="AE13040" s="67"/>
    </row>
    <row r="13041" spans="31:31" ht="15.75">
      <c r="AE13041" s="67"/>
    </row>
    <row r="13042" spans="31:31" ht="15.75">
      <c r="AE13042" s="67"/>
    </row>
    <row r="13043" spans="31:31" ht="15.75">
      <c r="AE13043" s="67"/>
    </row>
    <row r="13044" spans="31:31" ht="15.75">
      <c r="AE13044" s="67"/>
    </row>
    <row r="13045" spans="31:31" ht="15.75">
      <c r="AE13045" s="67"/>
    </row>
    <row r="13046" spans="31:31" ht="15.75">
      <c r="AE13046" s="67"/>
    </row>
    <row r="13047" spans="31:31" ht="15.75">
      <c r="AE13047" s="67"/>
    </row>
    <row r="13048" spans="31:31" ht="15.75">
      <c r="AE13048" s="67"/>
    </row>
    <row r="13049" spans="31:31" ht="15.75">
      <c r="AE13049" s="67"/>
    </row>
    <row r="13050" spans="31:31" ht="15.75">
      <c r="AE13050" s="67"/>
    </row>
    <row r="13051" spans="31:31" ht="15.75">
      <c r="AE13051" s="67"/>
    </row>
    <row r="13052" spans="31:31" ht="15.75">
      <c r="AE13052" s="67"/>
    </row>
    <row r="13053" spans="31:31" ht="15.75">
      <c r="AE13053" s="67"/>
    </row>
    <row r="13054" spans="31:31" ht="15.75">
      <c r="AE13054" s="67"/>
    </row>
    <row r="13055" spans="31:31" ht="15.75">
      <c r="AE13055" s="67"/>
    </row>
    <row r="13056" spans="31:31" ht="15.75">
      <c r="AE13056" s="67"/>
    </row>
    <row r="13057" spans="31:31" ht="15.75">
      <c r="AE13057" s="67"/>
    </row>
    <row r="13058" spans="31:31" ht="15.75">
      <c r="AE13058" s="67"/>
    </row>
    <row r="13059" spans="31:31" ht="15.75">
      <c r="AE13059" s="67"/>
    </row>
    <row r="13060" spans="31:31" ht="15.75">
      <c r="AE13060" s="67"/>
    </row>
    <row r="13061" spans="31:31" ht="15.75">
      <c r="AE13061" s="67"/>
    </row>
    <row r="13062" spans="31:31" ht="15.75">
      <c r="AE13062" s="67"/>
    </row>
    <row r="13063" spans="31:31" ht="15.75">
      <c r="AE13063" s="67"/>
    </row>
    <row r="13064" spans="31:31" ht="15.75">
      <c r="AE13064" s="67"/>
    </row>
    <row r="13065" spans="31:31" ht="15.75">
      <c r="AE13065" s="67"/>
    </row>
    <row r="13066" spans="31:31" ht="15.75">
      <c r="AE13066" s="67"/>
    </row>
    <row r="13067" spans="31:31" ht="15.75">
      <c r="AE13067" s="67"/>
    </row>
    <row r="13068" spans="31:31" ht="15.75">
      <c r="AE13068" s="67"/>
    </row>
    <row r="13069" spans="31:31" ht="15.75">
      <c r="AE13069" s="67"/>
    </row>
    <row r="13070" spans="31:31" ht="15.75">
      <c r="AE13070" s="67"/>
    </row>
    <row r="13071" spans="31:31" ht="15.75">
      <c r="AE13071" s="67"/>
    </row>
    <row r="13072" spans="31:31" ht="15.75">
      <c r="AE13072" s="67"/>
    </row>
    <row r="13073" spans="31:31" ht="15.75">
      <c r="AE13073" s="67"/>
    </row>
    <row r="13074" spans="31:31" ht="15.75">
      <c r="AE13074" s="67"/>
    </row>
    <row r="13075" spans="31:31" ht="15.75">
      <c r="AE13075" s="67"/>
    </row>
    <row r="13076" spans="31:31" ht="15.75">
      <c r="AE13076" s="67"/>
    </row>
    <row r="13077" spans="31:31" ht="15.75">
      <c r="AE13077" s="67"/>
    </row>
    <row r="13078" spans="31:31" ht="15.75">
      <c r="AE13078" s="67"/>
    </row>
    <row r="13079" spans="31:31" ht="15.75">
      <c r="AE13079" s="67"/>
    </row>
    <row r="13080" spans="31:31" ht="15.75">
      <c r="AE13080" s="67"/>
    </row>
    <row r="13081" spans="31:31" ht="15.75">
      <c r="AE13081" s="67"/>
    </row>
    <row r="13082" spans="31:31" ht="15.75">
      <c r="AE13082" s="67"/>
    </row>
    <row r="13083" spans="31:31" ht="15.75">
      <c r="AE13083" s="67"/>
    </row>
    <row r="13084" spans="31:31" ht="15.75">
      <c r="AE13084" s="67"/>
    </row>
    <row r="13085" spans="31:31" ht="15.75">
      <c r="AE13085" s="67"/>
    </row>
    <row r="13086" spans="31:31" ht="15.75">
      <c r="AE13086" s="67"/>
    </row>
    <row r="13087" spans="31:31" ht="15.75">
      <c r="AE13087" s="67"/>
    </row>
    <row r="13088" spans="31:31" ht="15.75">
      <c r="AE13088" s="67"/>
    </row>
    <row r="13089" spans="31:31" ht="15.75">
      <c r="AE13089" s="67"/>
    </row>
    <row r="13090" spans="31:31" ht="15.75">
      <c r="AE13090" s="67"/>
    </row>
    <row r="13091" spans="31:31" ht="15.75">
      <c r="AE13091" s="67"/>
    </row>
    <row r="13092" spans="31:31" ht="15.75">
      <c r="AE13092" s="67"/>
    </row>
    <row r="13093" spans="31:31" ht="15.75">
      <c r="AE13093" s="67"/>
    </row>
    <row r="13094" spans="31:31" ht="15.75">
      <c r="AE13094" s="67"/>
    </row>
    <row r="13095" spans="31:31" ht="15.75">
      <c r="AE13095" s="67"/>
    </row>
    <row r="13096" spans="31:31" ht="15.75">
      <c r="AE13096" s="67"/>
    </row>
    <row r="13097" spans="31:31" ht="15.75">
      <c r="AE13097" s="67"/>
    </row>
    <row r="13098" spans="31:31" ht="15.75">
      <c r="AE13098" s="67"/>
    </row>
    <row r="13099" spans="31:31" ht="15.75">
      <c r="AE13099" s="67"/>
    </row>
    <row r="13100" spans="31:31" ht="15.75">
      <c r="AE13100" s="67"/>
    </row>
    <row r="13101" spans="31:31" ht="15.75">
      <c r="AE13101" s="67"/>
    </row>
    <row r="13102" spans="31:31" ht="15.75">
      <c r="AE13102" s="67"/>
    </row>
    <row r="13103" spans="31:31" ht="15.75">
      <c r="AE13103" s="67"/>
    </row>
    <row r="13104" spans="31:31" ht="15.75">
      <c r="AE13104" s="67"/>
    </row>
    <row r="13105" spans="31:31" ht="15.75">
      <c r="AE13105" s="67"/>
    </row>
    <row r="13106" spans="31:31" ht="15.75">
      <c r="AE13106" s="67"/>
    </row>
    <row r="13107" spans="31:31" ht="15.75">
      <c r="AE13107" s="67"/>
    </row>
    <row r="13108" spans="31:31" ht="15.75">
      <c r="AE13108" s="67"/>
    </row>
    <row r="13109" spans="31:31" ht="15.75">
      <c r="AE13109" s="67"/>
    </row>
    <row r="13110" spans="31:31" ht="15.75">
      <c r="AE13110" s="67"/>
    </row>
    <row r="13111" spans="31:31" ht="15.75">
      <c r="AE13111" s="67"/>
    </row>
    <row r="13112" spans="31:31" ht="15.75">
      <c r="AE13112" s="67"/>
    </row>
    <row r="13113" spans="31:31" ht="15.75">
      <c r="AE13113" s="67"/>
    </row>
    <row r="13114" spans="31:31" ht="15.75">
      <c r="AE13114" s="67"/>
    </row>
    <row r="13115" spans="31:31" ht="15.75">
      <c r="AE13115" s="67"/>
    </row>
    <row r="13116" spans="31:31" ht="15.75">
      <c r="AE13116" s="67"/>
    </row>
    <row r="13117" spans="31:31" ht="15.75">
      <c r="AE13117" s="67"/>
    </row>
    <row r="13118" spans="31:31" ht="15.75">
      <c r="AE13118" s="67"/>
    </row>
    <row r="13119" spans="31:31" ht="15.75">
      <c r="AE13119" s="67"/>
    </row>
    <row r="13120" spans="31:31" ht="15.75">
      <c r="AE13120" s="67"/>
    </row>
    <row r="13121" spans="31:31" ht="15.75">
      <c r="AE13121" s="67"/>
    </row>
    <row r="13122" spans="31:31" ht="15.75">
      <c r="AE13122" s="67"/>
    </row>
    <row r="13123" spans="31:31" ht="15.75">
      <c r="AE13123" s="67"/>
    </row>
    <row r="13124" spans="31:31" ht="15.75">
      <c r="AE13124" s="67"/>
    </row>
    <row r="13125" spans="31:31" ht="15.75">
      <c r="AE13125" s="67"/>
    </row>
    <row r="13126" spans="31:31" ht="15.75">
      <c r="AE13126" s="67"/>
    </row>
    <row r="13127" spans="31:31" ht="15.75">
      <c r="AE13127" s="67"/>
    </row>
    <row r="13128" spans="31:31" ht="15.75">
      <c r="AE13128" s="67"/>
    </row>
    <row r="13129" spans="31:31" ht="15.75">
      <c r="AE13129" s="67"/>
    </row>
    <row r="13130" spans="31:31" ht="15.75">
      <c r="AE13130" s="67"/>
    </row>
    <row r="13131" spans="31:31" ht="15.75">
      <c r="AE13131" s="67"/>
    </row>
    <row r="13132" spans="31:31" ht="15.75">
      <c r="AE13132" s="67"/>
    </row>
    <row r="13133" spans="31:31" ht="15.75">
      <c r="AE13133" s="67"/>
    </row>
    <row r="13134" spans="31:31" ht="15.75">
      <c r="AE13134" s="67"/>
    </row>
    <row r="13135" spans="31:31" ht="15.75">
      <c r="AE13135" s="67"/>
    </row>
    <row r="13136" spans="31:31" ht="15.75">
      <c r="AE13136" s="67"/>
    </row>
    <row r="13137" spans="31:31" ht="15.75">
      <c r="AE13137" s="67"/>
    </row>
    <row r="13138" spans="31:31" ht="15.75">
      <c r="AE13138" s="67"/>
    </row>
    <row r="13139" spans="31:31" ht="15.75">
      <c r="AE13139" s="67"/>
    </row>
    <row r="13140" spans="31:31" ht="15.75">
      <c r="AE13140" s="67"/>
    </row>
    <row r="13141" spans="31:31" ht="15.75">
      <c r="AE13141" s="67"/>
    </row>
    <row r="13142" spans="31:31" ht="15.75">
      <c r="AE13142" s="67"/>
    </row>
    <row r="13143" spans="31:31" ht="15.75">
      <c r="AE13143" s="67"/>
    </row>
    <row r="13144" spans="31:31" ht="15.75">
      <c r="AE13144" s="67"/>
    </row>
    <row r="13145" spans="31:31" ht="15.75">
      <c r="AE13145" s="67"/>
    </row>
    <row r="13146" spans="31:31" ht="15.75">
      <c r="AE13146" s="67"/>
    </row>
    <row r="13147" spans="31:31" ht="15.75">
      <c r="AE13147" s="67"/>
    </row>
    <row r="13148" spans="31:31" ht="15.75">
      <c r="AE13148" s="67"/>
    </row>
    <row r="13149" spans="31:31" ht="15.75">
      <c r="AE13149" s="67"/>
    </row>
    <row r="13150" spans="31:31" ht="15.75">
      <c r="AE13150" s="67"/>
    </row>
    <row r="13151" spans="31:31" ht="15.75">
      <c r="AE13151" s="67"/>
    </row>
    <row r="13152" spans="31:31" ht="15.75">
      <c r="AE13152" s="67"/>
    </row>
    <row r="13153" spans="31:31" ht="15.75">
      <c r="AE13153" s="67"/>
    </row>
    <row r="13154" spans="31:31" ht="15.75">
      <c r="AE13154" s="67"/>
    </row>
    <row r="13155" spans="31:31" ht="15.75">
      <c r="AE13155" s="67"/>
    </row>
    <row r="13156" spans="31:31" ht="15.75">
      <c r="AE13156" s="67"/>
    </row>
    <row r="13157" spans="31:31" ht="15.75">
      <c r="AE13157" s="67"/>
    </row>
    <row r="13158" spans="31:31" ht="15.75">
      <c r="AE13158" s="67"/>
    </row>
    <row r="13159" spans="31:31" ht="15.75">
      <c r="AE13159" s="67"/>
    </row>
    <row r="13160" spans="31:31" ht="15.75">
      <c r="AE13160" s="67"/>
    </row>
    <row r="13161" spans="31:31" ht="15.75">
      <c r="AE13161" s="67"/>
    </row>
    <row r="13162" spans="31:31" ht="15.75">
      <c r="AE13162" s="67"/>
    </row>
    <row r="13163" spans="31:31" ht="15.75">
      <c r="AE13163" s="67"/>
    </row>
    <row r="13164" spans="31:31" ht="15.75">
      <c r="AE13164" s="67"/>
    </row>
    <row r="13165" spans="31:31" ht="15.75">
      <c r="AE13165" s="67"/>
    </row>
    <row r="13166" spans="31:31" ht="15.75">
      <c r="AE13166" s="67"/>
    </row>
    <row r="13167" spans="31:31" ht="15.75">
      <c r="AE13167" s="67"/>
    </row>
    <row r="13168" spans="31:31" ht="15.75">
      <c r="AE13168" s="67"/>
    </row>
    <row r="13169" spans="31:31" ht="15.75">
      <c r="AE13169" s="67"/>
    </row>
    <row r="13170" spans="31:31" ht="15.75">
      <c r="AE13170" s="67"/>
    </row>
    <row r="13171" spans="31:31" ht="15.75">
      <c r="AE13171" s="67"/>
    </row>
    <row r="13172" spans="31:31" ht="15.75">
      <c r="AE13172" s="67"/>
    </row>
    <row r="13173" spans="31:31" ht="15.75">
      <c r="AE13173" s="67"/>
    </row>
    <row r="13174" spans="31:31" ht="15.75">
      <c r="AE13174" s="67"/>
    </row>
    <row r="13175" spans="31:31" ht="15.75">
      <c r="AE13175" s="67"/>
    </row>
    <row r="13176" spans="31:31" ht="15.75">
      <c r="AE13176" s="67"/>
    </row>
    <row r="13177" spans="31:31" ht="15.75">
      <c r="AE13177" s="67"/>
    </row>
    <row r="13178" spans="31:31" ht="15.75">
      <c r="AE13178" s="67"/>
    </row>
    <row r="13179" spans="31:31" ht="15.75">
      <c r="AE13179" s="67"/>
    </row>
    <row r="13180" spans="31:31" ht="15.75">
      <c r="AE13180" s="67"/>
    </row>
    <row r="13181" spans="31:31" ht="15.75">
      <c r="AE13181" s="67"/>
    </row>
    <row r="13182" spans="31:31" ht="15.75">
      <c r="AE13182" s="67"/>
    </row>
    <row r="13183" spans="31:31" ht="15.75">
      <c r="AE13183" s="67"/>
    </row>
    <row r="13184" spans="31:31" ht="15.75">
      <c r="AE13184" s="67"/>
    </row>
    <row r="13185" spans="31:31" ht="15.75">
      <c r="AE13185" s="67"/>
    </row>
    <row r="13186" spans="31:31" ht="15.75">
      <c r="AE13186" s="67"/>
    </row>
    <row r="13187" spans="31:31" ht="15.75">
      <c r="AE13187" s="67"/>
    </row>
    <row r="13188" spans="31:31" ht="15.75">
      <c r="AE13188" s="67"/>
    </row>
    <row r="13189" spans="31:31" ht="15.75">
      <c r="AE13189" s="67"/>
    </row>
    <row r="13190" spans="31:31" ht="15.75">
      <c r="AE13190" s="67"/>
    </row>
    <row r="13191" spans="31:31" ht="15.75">
      <c r="AE13191" s="67"/>
    </row>
    <row r="13192" spans="31:31" ht="15.75">
      <c r="AE13192" s="67"/>
    </row>
    <row r="13193" spans="31:31" ht="15.75">
      <c r="AE13193" s="67"/>
    </row>
    <row r="13194" spans="31:31" ht="15.75">
      <c r="AE13194" s="67"/>
    </row>
    <row r="13195" spans="31:31" ht="15.75">
      <c r="AE13195" s="67"/>
    </row>
    <row r="13196" spans="31:31" ht="15.75">
      <c r="AE13196" s="67"/>
    </row>
    <row r="13197" spans="31:31" ht="15.75">
      <c r="AE13197" s="67"/>
    </row>
    <row r="13198" spans="31:31" ht="15.75">
      <c r="AE13198" s="67"/>
    </row>
    <row r="13199" spans="31:31" ht="15.75">
      <c r="AE13199" s="67"/>
    </row>
    <row r="13200" spans="31:31" ht="15.75">
      <c r="AE13200" s="67"/>
    </row>
    <row r="13201" spans="31:31" ht="15.75">
      <c r="AE13201" s="67"/>
    </row>
    <row r="13202" spans="31:31" ht="15.75">
      <c r="AE13202" s="67"/>
    </row>
    <row r="13203" spans="31:31" ht="15.75">
      <c r="AE13203" s="67"/>
    </row>
    <row r="13204" spans="31:31" ht="15.75">
      <c r="AE13204" s="67"/>
    </row>
    <row r="13205" spans="31:31" ht="15.75">
      <c r="AE13205" s="67"/>
    </row>
    <row r="13206" spans="31:31" ht="15.75">
      <c r="AE13206" s="67"/>
    </row>
    <row r="13207" spans="31:31" ht="15.75">
      <c r="AE13207" s="67"/>
    </row>
    <row r="13208" spans="31:31" ht="15.75">
      <c r="AE13208" s="67"/>
    </row>
    <row r="13209" spans="31:31" ht="15.75">
      <c r="AE13209" s="67"/>
    </row>
    <row r="13210" spans="31:31" ht="15.75">
      <c r="AE13210" s="67"/>
    </row>
    <row r="13211" spans="31:31" ht="15.75">
      <c r="AE13211" s="67"/>
    </row>
    <row r="13212" spans="31:31" ht="15.75">
      <c r="AE13212" s="67"/>
    </row>
    <row r="13213" spans="31:31" ht="15.75">
      <c r="AE13213" s="67"/>
    </row>
    <row r="13214" spans="31:31" ht="15.75">
      <c r="AE13214" s="67"/>
    </row>
    <row r="13215" spans="31:31" ht="15.75">
      <c r="AE13215" s="67"/>
    </row>
    <row r="13216" spans="31:31" ht="15.75">
      <c r="AE13216" s="67"/>
    </row>
    <row r="13217" spans="31:31" ht="15.75">
      <c r="AE13217" s="67"/>
    </row>
    <row r="13218" spans="31:31" ht="15.75">
      <c r="AE13218" s="67"/>
    </row>
    <row r="13219" spans="31:31" ht="15.75">
      <c r="AE13219" s="67"/>
    </row>
    <row r="13220" spans="31:31" ht="15.75">
      <c r="AE13220" s="67"/>
    </row>
    <row r="13221" spans="31:31" ht="15.75">
      <c r="AE13221" s="67"/>
    </row>
    <row r="13222" spans="31:31" ht="15.75">
      <c r="AE13222" s="67"/>
    </row>
    <row r="13223" spans="31:31" ht="15.75">
      <c r="AE13223" s="67"/>
    </row>
    <row r="13224" spans="31:31" ht="15.75">
      <c r="AE13224" s="67"/>
    </row>
    <row r="13225" spans="31:31" ht="15.75">
      <c r="AE13225" s="67"/>
    </row>
    <row r="13226" spans="31:31" ht="15.75">
      <c r="AE13226" s="67"/>
    </row>
    <row r="13227" spans="31:31" ht="15.75">
      <c r="AE13227" s="67"/>
    </row>
    <row r="13228" spans="31:31" ht="15.75">
      <c r="AE13228" s="67"/>
    </row>
    <row r="13229" spans="31:31" ht="15.75">
      <c r="AE13229" s="67"/>
    </row>
    <row r="13230" spans="31:31" ht="15.75">
      <c r="AE13230" s="67"/>
    </row>
    <row r="13231" spans="31:31" ht="15.75">
      <c r="AE13231" s="67"/>
    </row>
    <row r="13232" spans="31:31" ht="15.75">
      <c r="AE13232" s="67"/>
    </row>
    <row r="13233" spans="31:31" ht="15.75">
      <c r="AE13233" s="67"/>
    </row>
    <row r="13234" spans="31:31" ht="15.75">
      <c r="AE13234" s="67"/>
    </row>
    <row r="13235" spans="31:31" ht="15.75">
      <c r="AE13235" s="67"/>
    </row>
    <row r="13236" spans="31:31" ht="15.75">
      <c r="AE13236" s="67"/>
    </row>
    <row r="13237" spans="31:31" ht="15.75">
      <c r="AE13237" s="67"/>
    </row>
    <row r="13238" spans="31:31" ht="15.75">
      <c r="AE13238" s="67"/>
    </row>
    <row r="13239" spans="31:31" ht="15.75">
      <c r="AE13239" s="67"/>
    </row>
    <row r="13240" spans="31:31" ht="15.75">
      <c r="AE13240" s="67"/>
    </row>
    <row r="13241" spans="31:31" ht="15.75">
      <c r="AE13241" s="67"/>
    </row>
    <row r="13242" spans="31:31" ht="15.75">
      <c r="AE13242" s="67"/>
    </row>
    <row r="13243" spans="31:31" ht="15.75">
      <c r="AE13243" s="67"/>
    </row>
    <row r="13244" spans="31:31" ht="15.75">
      <c r="AE13244" s="67"/>
    </row>
    <row r="13245" spans="31:31" ht="15.75">
      <c r="AE13245" s="67"/>
    </row>
    <row r="13246" spans="31:31" ht="15.75">
      <c r="AE13246" s="67"/>
    </row>
    <row r="13247" spans="31:31" ht="15.75">
      <c r="AE13247" s="67"/>
    </row>
    <row r="13248" spans="31:31" ht="15.75">
      <c r="AE13248" s="67"/>
    </row>
    <row r="13249" spans="31:31" ht="15.75">
      <c r="AE13249" s="67"/>
    </row>
    <row r="13250" spans="31:31" ht="15.75">
      <c r="AE13250" s="67"/>
    </row>
    <row r="13251" spans="31:31" ht="15.75">
      <c r="AE13251" s="67"/>
    </row>
    <row r="13252" spans="31:31" ht="15.75">
      <c r="AE13252" s="67"/>
    </row>
    <row r="13253" spans="31:31" ht="15.75">
      <c r="AE13253" s="67"/>
    </row>
    <row r="13254" spans="31:31" ht="15.75">
      <c r="AE13254" s="67"/>
    </row>
    <row r="13255" spans="31:31" ht="15.75">
      <c r="AE13255" s="67"/>
    </row>
    <row r="13256" spans="31:31" ht="15.75">
      <c r="AE13256" s="67"/>
    </row>
    <row r="13257" spans="31:31" ht="15.75">
      <c r="AE13257" s="67"/>
    </row>
    <row r="13258" spans="31:31" ht="15.75">
      <c r="AE13258" s="67"/>
    </row>
    <row r="13259" spans="31:31" ht="15.75">
      <c r="AE13259" s="67"/>
    </row>
    <row r="13260" spans="31:31" ht="15.75">
      <c r="AE13260" s="67"/>
    </row>
    <row r="13261" spans="31:31" ht="15.75">
      <c r="AE13261" s="67"/>
    </row>
    <row r="13262" spans="31:31" ht="15.75">
      <c r="AE13262" s="67"/>
    </row>
    <row r="13263" spans="31:31" ht="15.75">
      <c r="AE13263" s="67"/>
    </row>
    <row r="13264" spans="31:31" ht="15.75">
      <c r="AE13264" s="67"/>
    </row>
    <row r="13265" spans="31:31" ht="15.75">
      <c r="AE13265" s="67"/>
    </row>
    <row r="13266" spans="31:31" ht="15.75">
      <c r="AE13266" s="67"/>
    </row>
    <row r="13267" spans="31:31" ht="15.75">
      <c r="AE13267" s="67"/>
    </row>
    <row r="13268" spans="31:31" ht="15.75">
      <c r="AE13268" s="67"/>
    </row>
    <row r="13269" spans="31:31" ht="15.75">
      <c r="AE13269" s="67"/>
    </row>
    <row r="13270" spans="31:31" ht="15.75">
      <c r="AE13270" s="67"/>
    </row>
    <row r="13271" spans="31:31" ht="15.75">
      <c r="AE13271" s="67"/>
    </row>
    <row r="13272" spans="31:31" ht="15.75">
      <c r="AE13272" s="67"/>
    </row>
    <row r="13273" spans="31:31" ht="15.75">
      <c r="AE13273" s="67"/>
    </row>
    <row r="13274" spans="31:31" ht="15.75">
      <c r="AE13274" s="67"/>
    </row>
    <row r="13275" spans="31:31" ht="15.75">
      <c r="AE13275" s="67"/>
    </row>
    <row r="13276" spans="31:31" ht="15.75">
      <c r="AE13276" s="67"/>
    </row>
    <row r="13277" spans="31:31" ht="15.75">
      <c r="AE13277" s="67"/>
    </row>
    <row r="13278" spans="31:31" ht="15.75">
      <c r="AE13278" s="67"/>
    </row>
    <row r="13279" spans="31:31" ht="15.75">
      <c r="AE13279" s="67"/>
    </row>
    <row r="13280" spans="31:31" ht="15.75">
      <c r="AE13280" s="67"/>
    </row>
    <row r="13281" spans="31:31" ht="15.75">
      <c r="AE13281" s="67"/>
    </row>
    <row r="13282" spans="31:31" ht="15.75">
      <c r="AE13282" s="67"/>
    </row>
    <row r="13283" spans="31:31" ht="15.75">
      <c r="AE13283" s="67"/>
    </row>
    <row r="13284" spans="31:31" ht="15.75">
      <c r="AE13284" s="67"/>
    </row>
    <row r="13285" spans="31:31" ht="15.75">
      <c r="AE13285" s="67"/>
    </row>
    <row r="13286" spans="31:31" ht="15.75">
      <c r="AE13286" s="67"/>
    </row>
    <row r="13287" spans="31:31" ht="15.75">
      <c r="AE13287" s="67"/>
    </row>
    <row r="13288" spans="31:31" ht="15.75">
      <c r="AE13288" s="67"/>
    </row>
    <row r="13289" spans="31:31" ht="15.75">
      <c r="AE13289" s="67"/>
    </row>
    <row r="13290" spans="31:31" ht="15.75">
      <c r="AE13290" s="67"/>
    </row>
    <row r="13291" spans="31:31" ht="15.75">
      <c r="AE13291" s="67"/>
    </row>
    <row r="13292" spans="31:31" ht="15.75">
      <c r="AE13292" s="67"/>
    </row>
    <row r="13293" spans="31:31" ht="15.75">
      <c r="AE13293" s="67"/>
    </row>
    <row r="13294" spans="31:31" ht="15.75">
      <c r="AE13294" s="67"/>
    </row>
    <row r="13295" spans="31:31" ht="15.75">
      <c r="AE13295" s="67"/>
    </row>
    <row r="13296" spans="31:31" ht="15.75">
      <c r="AE13296" s="67"/>
    </row>
    <row r="13297" spans="31:31" ht="15.75">
      <c r="AE13297" s="67"/>
    </row>
    <row r="13298" spans="31:31" ht="15.75">
      <c r="AE13298" s="67"/>
    </row>
    <row r="13299" spans="31:31" ht="15.75">
      <c r="AE13299" s="67"/>
    </row>
    <row r="13300" spans="31:31" ht="15.75">
      <c r="AE13300" s="67"/>
    </row>
    <row r="13301" spans="31:31" ht="15.75">
      <c r="AE13301" s="67"/>
    </row>
    <row r="13302" spans="31:31" ht="15.75">
      <c r="AE13302" s="67"/>
    </row>
    <row r="13303" spans="31:31" ht="15.75">
      <c r="AE13303" s="67"/>
    </row>
    <row r="13304" spans="31:31" ht="15.75">
      <c r="AE13304" s="67"/>
    </row>
    <row r="13305" spans="31:31" ht="15.75">
      <c r="AE13305" s="67"/>
    </row>
    <row r="13306" spans="31:31" ht="15.75">
      <c r="AE13306" s="67"/>
    </row>
    <row r="13307" spans="31:31" ht="15.75">
      <c r="AE13307" s="67"/>
    </row>
    <row r="13308" spans="31:31" ht="15.75">
      <c r="AE13308" s="67"/>
    </row>
    <row r="13309" spans="31:31" ht="15.75">
      <c r="AE13309" s="67"/>
    </row>
    <row r="13310" spans="31:31" ht="15.75">
      <c r="AE13310" s="67"/>
    </row>
    <row r="13311" spans="31:31" ht="15.75">
      <c r="AE13311" s="67"/>
    </row>
    <row r="13312" spans="31:31" ht="15.75">
      <c r="AE13312" s="67"/>
    </row>
    <row r="13313" spans="31:31" ht="15.75">
      <c r="AE13313" s="67"/>
    </row>
    <row r="13314" spans="31:31" ht="15.75">
      <c r="AE13314" s="67"/>
    </row>
    <row r="13315" spans="31:31" ht="15.75">
      <c r="AE13315" s="67"/>
    </row>
    <row r="13316" spans="31:31" ht="15.75">
      <c r="AE13316" s="67"/>
    </row>
    <row r="13317" spans="31:31" ht="15.75">
      <c r="AE13317" s="67"/>
    </row>
    <row r="13318" spans="31:31" ht="15.75">
      <c r="AE13318" s="67"/>
    </row>
    <row r="13319" spans="31:31" ht="15.75">
      <c r="AE13319" s="67"/>
    </row>
    <row r="13320" spans="31:31" ht="15.75">
      <c r="AE13320" s="67"/>
    </row>
    <row r="13321" spans="31:31" ht="15.75">
      <c r="AE13321" s="67"/>
    </row>
    <row r="13322" spans="31:31" ht="15.75">
      <c r="AE13322" s="67"/>
    </row>
    <row r="13323" spans="31:31" ht="15.75">
      <c r="AE13323" s="67"/>
    </row>
    <row r="13324" spans="31:31" ht="15.75">
      <c r="AE13324" s="67"/>
    </row>
    <row r="13325" spans="31:31" ht="15.75">
      <c r="AE13325" s="67"/>
    </row>
    <row r="13326" spans="31:31" ht="15.75">
      <c r="AE13326" s="67"/>
    </row>
    <row r="13327" spans="31:31" ht="15.75">
      <c r="AE13327" s="67"/>
    </row>
    <row r="13328" spans="31:31" ht="15.75">
      <c r="AE13328" s="67"/>
    </row>
    <row r="13329" spans="31:31" ht="15.75">
      <c r="AE13329" s="67"/>
    </row>
    <row r="13330" spans="31:31" ht="15.75">
      <c r="AE13330" s="67"/>
    </row>
    <row r="13331" spans="31:31" ht="15.75">
      <c r="AE13331" s="67"/>
    </row>
    <row r="13332" spans="31:31" ht="15.75">
      <c r="AE13332" s="67"/>
    </row>
    <row r="13333" spans="31:31" ht="15.75">
      <c r="AE13333" s="67"/>
    </row>
    <row r="13334" spans="31:31" ht="15.75">
      <c r="AE13334" s="67"/>
    </row>
    <row r="13335" spans="31:31" ht="15.75">
      <c r="AE13335" s="67"/>
    </row>
    <row r="13336" spans="31:31" ht="15.75">
      <c r="AE13336" s="67"/>
    </row>
    <row r="13337" spans="31:31" ht="15.75">
      <c r="AE13337" s="67"/>
    </row>
    <row r="13338" spans="31:31" ht="15.75">
      <c r="AE13338" s="67"/>
    </row>
    <row r="13339" spans="31:31" ht="15.75">
      <c r="AE13339" s="67"/>
    </row>
    <row r="13340" spans="31:31" ht="15.75">
      <c r="AE13340" s="67"/>
    </row>
    <row r="13341" spans="31:31" ht="15.75">
      <c r="AE13341" s="67"/>
    </row>
    <row r="13342" spans="31:31" ht="15.75">
      <c r="AE13342" s="67"/>
    </row>
    <row r="13343" spans="31:31" ht="15.75">
      <c r="AE13343" s="67"/>
    </row>
    <row r="13344" spans="31:31" ht="15.75">
      <c r="AE13344" s="67"/>
    </row>
    <row r="13345" spans="31:31" ht="15.75">
      <c r="AE13345" s="67"/>
    </row>
    <row r="13346" spans="31:31" ht="15.75">
      <c r="AE13346" s="67"/>
    </row>
    <row r="13347" spans="31:31" ht="15.75">
      <c r="AE13347" s="67"/>
    </row>
    <row r="13348" spans="31:31" ht="15.75">
      <c r="AE13348" s="67"/>
    </row>
    <row r="13349" spans="31:31" ht="15.75">
      <c r="AE13349" s="67"/>
    </row>
    <row r="13350" spans="31:31" ht="15.75">
      <c r="AE13350" s="67"/>
    </row>
    <row r="13351" spans="31:31" ht="15.75">
      <c r="AE13351" s="67"/>
    </row>
    <row r="13352" spans="31:31" ht="15.75">
      <c r="AE13352" s="67"/>
    </row>
    <row r="13353" spans="31:31" ht="15.75">
      <c r="AE13353" s="67"/>
    </row>
    <row r="13354" spans="31:31" ht="15.75">
      <c r="AE13354" s="67"/>
    </row>
    <row r="13355" spans="31:31" ht="15.75">
      <c r="AE13355" s="67"/>
    </row>
    <row r="13356" spans="31:31" ht="15.75">
      <c r="AE13356" s="67"/>
    </row>
    <row r="13357" spans="31:31" ht="15.75">
      <c r="AE13357" s="67"/>
    </row>
    <row r="13358" spans="31:31" ht="15.75">
      <c r="AE13358" s="67"/>
    </row>
    <row r="13359" spans="31:31" ht="15.75">
      <c r="AE13359" s="67"/>
    </row>
    <row r="13360" spans="31:31" ht="15.75">
      <c r="AE13360" s="67"/>
    </row>
    <row r="13361" spans="31:31" ht="15.75">
      <c r="AE13361" s="67"/>
    </row>
    <row r="13362" spans="31:31" ht="15.75">
      <c r="AE13362" s="67"/>
    </row>
    <row r="13363" spans="31:31" ht="15.75">
      <c r="AE13363" s="67"/>
    </row>
    <row r="13364" spans="31:31" ht="15.75">
      <c r="AE13364" s="67"/>
    </row>
    <row r="13365" spans="31:31" ht="15.75">
      <c r="AE13365" s="67"/>
    </row>
    <row r="13366" spans="31:31" ht="15.75">
      <c r="AE13366" s="67"/>
    </row>
    <row r="13367" spans="31:31" ht="15.75">
      <c r="AE13367" s="67"/>
    </row>
    <row r="13368" spans="31:31" ht="15.75">
      <c r="AE13368" s="67"/>
    </row>
    <row r="13369" spans="31:31" ht="15.75">
      <c r="AE13369" s="67"/>
    </row>
    <row r="13370" spans="31:31" ht="15.75">
      <c r="AE13370" s="67"/>
    </row>
    <row r="13371" spans="31:31" ht="15.75">
      <c r="AE13371" s="67"/>
    </row>
    <row r="13372" spans="31:31" ht="15.75">
      <c r="AE13372" s="67"/>
    </row>
    <row r="13373" spans="31:31" ht="15.75">
      <c r="AE13373" s="67"/>
    </row>
    <row r="13374" spans="31:31" ht="15.75">
      <c r="AE13374" s="67"/>
    </row>
    <row r="13375" spans="31:31" ht="15.75">
      <c r="AE13375" s="67"/>
    </row>
    <row r="13376" spans="31:31" ht="15.75">
      <c r="AE13376" s="67"/>
    </row>
    <row r="13377" spans="31:31" ht="15.75">
      <c r="AE13377" s="67"/>
    </row>
    <row r="13378" spans="31:31" ht="15.75">
      <c r="AE13378" s="67"/>
    </row>
    <row r="13379" spans="31:31" ht="15.75">
      <c r="AE13379" s="67"/>
    </row>
    <row r="13380" spans="31:31" ht="15.75">
      <c r="AE13380" s="67"/>
    </row>
    <row r="13381" spans="31:31" ht="15.75">
      <c r="AE13381" s="67"/>
    </row>
    <row r="13382" spans="31:31" ht="15.75">
      <c r="AE13382" s="67"/>
    </row>
    <row r="13383" spans="31:31" ht="15.75">
      <c r="AE13383" s="67"/>
    </row>
    <row r="13384" spans="31:31" ht="15.75">
      <c r="AE13384" s="67"/>
    </row>
    <row r="13385" spans="31:31" ht="15.75">
      <c r="AE13385" s="67"/>
    </row>
    <row r="13386" spans="31:31" ht="15.75">
      <c r="AE13386" s="67"/>
    </row>
    <row r="13387" spans="31:31" ht="15.75">
      <c r="AE13387" s="67"/>
    </row>
    <row r="13388" spans="31:31" ht="15.75">
      <c r="AE13388" s="67"/>
    </row>
    <row r="13389" spans="31:31" ht="15.75">
      <c r="AE13389" s="67"/>
    </row>
    <row r="13390" spans="31:31" ht="15.75">
      <c r="AE13390" s="67"/>
    </row>
    <row r="13391" spans="31:31" ht="15.75">
      <c r="AE13391" s="67"/>
    </row>
    <row r="13392" spans="31:31" ht="15.75">
      <c r="AE13392" s="67"/>
    </row>
    <row r="13393" spans="31:31" ht="15.75">
      <c r="AE13393" s="67"/>
    </row>
    <row r="13394" spans="31:31" ht="15.75">
      <c r="AE13394" s="67"/>
    </row>
    <row r="13395" spans="31:31" ht="15.75">
      <c r="AE13395" s="67"/>
    </row>
    <row r="13396" spans="31:31" ht="15.75">
      <c r="AE13396" s="67"/>
    </row>
    <row r="13397" spans="31:31" ht="15.75">
      <c r="AE13397" s="67"/>
    </row>
    <row r="13398" spans="31:31" ht="15.75">
      <c r="AE13398" s="67"/>
    </row>
    <row r="13399" spans="31:31" ht="15.75">
      <c r="AE13399" s="67"/>
    </row>
    <row r="13400" spans="31:31" ht="15.75">
      <c r="AE13400" s="67"/>
    </row>
    <row r="13401" spans="31:31" ht="15.75">
      <c r="AE13401" s="67"/>
    </row>
    <row r="13402" spans="31:31" ht="15.75">
      <c r="AE13402" s="67"/>
    </row>
    <row r="13403" spans="31:31" ht="15.75">
      <c r="AE13403" s="67"/>
    </row>
    <row r="13404" spans="31:31" ht="15.75">
      <c r="AE13404" s="67"/>
    </row>
    <row r="13405" spans="31:31" ht="15.75">
      <c r="AE13405" s="67"/>
    </row>
    <row r="13406" spans="31:31" ht="15.75">
      <c r="AE13406" s="67"/>
    </row>
    <row r="13407" spans="31:31" ht="15.75">
      <c r="AE13407" s="67"/>
    </row>
    <row r="13408" spans="31:31" ht="15.75">
      <c r="AE13408" s="67"/>
    </row>
    <row r="13409" spans="31:31" ht="15.75">
      <c r="AE13409" s="67"/>
    </row>
    <row r="13410" spans="31:31" ht="15.75">
      <c r="AE13410" s="67"/>
    </row>
    <row r="13411" spans="31:31" ht="15.75">
      <c r="AE13411" s="67"/>
    </row>
    <row r="13412" spans="31:31" ht="15.75">
      <c r="AE13412" s="67"/>
    </row>
    <row r="13413" spans="31:31" ht="15.75">
      <c r="AE13413" s="67"/>
    </row>
    <row r="13414" spans="31:31" ht="15.75">
      <c r="AE13414" s="67"/>
    </row>
    <row r="13415" spans="31:31" ht="15.75">
      <c r="AE13415" s="67"/>
    </row>
    <row r="13416" spans="31:31" ht="15.75">
      <c r="AE13416" s="67"/>
    </row>
    <row r="13417" spans="31:31" ht="15.75">
      <c r="AE13417" s="67"/>
    </row>
    <row r="13418" spans="31:31" ht="15.75">
      <c r="AE13418" s="67"/>
    </row>
    <row r="13419" spans="31:31" ht="15.75">
      <c r="AE13419" s="67"/>
    </row>
    <row r="13420" spans="31:31" ht="15.75">
      <c r="AE13420" s="67"/>
    </row>
    <row r="13421" spans="31:31" ht="15.75">
      <c r="AE13421" s="67"/>
    </row>
    <row r="13422" spans="31:31" ht="15.75">
      <c r="AE13422" s="67"/>
    </row>
    <row r="13423" spans="31:31" ht="15.75">
      <c r="AE13423" s="67"/>
    </row>
    <row r="13424" spans="31:31" ht="15.75">
      <c r="AE13424" s="67"/>
    </row>
    <row r="13425" spans="31:31" ht="15.75">
      <c r="AE13425" s="67"/>
    </row>
    <row r="13426" spans="31:31" ht="15.75">
      <c r="AE13426" s="67"/>
    </row>
    <row r="13427" spans="31:31" ht="15.75">
      <c r="AE13427" s="67"/>
    </row>
    <row r="13428" spans="31:31" ht="15.75">
      <c r="AE13428" s="67"/>
    </row>
    <row r="13429" spans="31:31" ht="15.75">
      <c r="AE13429" s="67"/>
    </row>
    <row r="13430" spans="31:31" ht="15.75">
      <c r="AE13430" s="67"/>
    </row>
    <row r="13431" spans="31:31" ht="15.75">
      <c r="AE13431" s="67"/>
    </row>
    <row r="13432" spans="31:31" ht="15.75">
      <c r="AE13432" s="67"/>
    </row>
    <row r="13433" spans="31:31" ht="15.75">
      <c r="AE13433" s="67"/>
    </row>
    <row r="13434" spans="31:31" ht="15.75">
      <c r="AE13434" s="67"/>
    </row>
    <row r="13435" spans="31:31" ht="15.75">
      <c r="AE13435" s="67"/>
    </row>
    <row r="13436" spans="31:31" ht="15.75">
      <c r="AE13436" s="67"/>
    </row>
    <row r="13437" spans="31:31" ht="15.75">
      <c r="AE13437" s="67"/>
    </row>
    <row r="13438" spans="31:31" ht="15.75">
      <c r="AE13438" s="67"/>
    </row>
    <row r="13439" spans="31:31" ht="15.75">
      <c r="AE13439" s="67"/>
    </row>
    <row r="13440" spans="31:31" ht="15.75">
      <c r="AE13440" s="67"/>
    </row>
    <row r="13441" spans="31:31" ht="15.75">
      <c r="AE13441" s="67"/>
    </row>
    <row r="13442" spans="31:31" ht="15.75">
      <c r="AE13442" s="67"/>
    </row>
    <row r="13443" spans="31:31" ht="15.75">
      <c r="AE13443" s="67"/>
    </row>
    <row r="13444" spans="31:31" ht="15.75">
      <c r="AE13444" s="67"/>
    </row>
    <row r="13445" spans="31:31" ht="15.75">
      <c r="AE13445" s="67"/>
    </row>
    <row r="13446" spans="31:31" ht="15.75">
      <c r="AE13446" s="67"/>
    </row>
    <row r="13447" spans="31:31" ht="15.75">
      <c r="AE13447" s="67"/>
    </row>
    <row r="13448" spans="31:31" ht="15.75">
      <c r="AE13448" s="67"/>
    </row>
    <row r="13449" spans="31:31" ht="15.75">
      <c r="AE13449" s="67"/>
    </row>
    <row r="13450" spans="31:31" ht="15.75">
      <c r="AE13450" s="67"/>
    </row>
    <row r="13451" spans="31:31" ht="15.75">
      <c r="AE13451" s="67"/>
    </row>
    <row r="13452" spans="31:31" ht="15.75">
      <c r="AE13452" s="67"/>
    </row>
    <row r="13453" spans="31:31" ht="15.75">
      <c r="AE13453" s="67"/>
    </row>
    <row r="13454" spans="31:31" ht="15.75">
      <c r="AE13454" s="67"/>
    </row>
    <row r="13455" spans="31:31" ht="15.75">
      <c r="AE13455" s="67"/>
    </row>
    <row r="13456" spans="31:31" ht="15.75">
      <c r="AE13456" s="67"/>
    </row>
    <row r="13457" spans="31:31" ht="15.75">
      <c r="AE13457" s="67"/>
    </row>
    <row r="13458" spans="31:31" ht="15.75">
      <c r="AE13458" s="67"/>
    </row>
    <row r="13459" spans="31:31" ht="15.75">
      <c r="AE13459" s="67"/>
    </row>
    <row r="13460" spans="31:31" ht="15.75">
      <c r="AE13460" s="67"/>
    </row>
    <row r="13461" spans="31:31" ht="15.75">
      <c r="AE13461" s="67"/>
    </row>
    <row r="13462" spans="31:31" ht="15.75">
      <c r="AE13462" s="67"/>
    </row>
    <row r="13463" spans="31:31" ht="15.75">
      <c r="AE13463" s="67"/>
    </row>
    <row r="13464" spans="31:31" ht="15.75">
      <c r="AE13464" s="67"/>
    </row>
    <row r="13465" spans="31:31" ht="15.75">
      <c r="AE13465" s="67"/>
    </row>
    <row r="13466" spans="31:31" ht="15.75">
      <c r="AE13466" s="67"/>
    </row>
    <row r="13467" spans="31:31" ht="15.75">
      <c r="AE13467" s="67"/>
    </row>
    <row r="13468" spans="31:31" ht="15.75">
      <c r="AE13468" s="67"/>
    </row>
    <row r="13469" spans="31:31" ht="15.75">
      <c r="AE13469" s="67"/>
    </row>
    <row r="13470" spans="31:31" ht="15.75">
      <c r="AE13470" s="67"/>
    </row>
    <row r="13471" spans="31:31" ht="15.75">
      <c r="AE13471" s="67"/>
    </row>
    <row r="13472" spans="31:31" ht="15.75">
      <c r="AE13472" s="67"/>
    </row>
    <row r="13473" spans="31:31" ht="15.75">
      <c r="AE13473" s="67"/>
    </row>
    <row r="13474" spans="31:31" ht="15.75">
      <c r="AE13474" s="67"/>
    </row>
    <row r="13475" spans="31:31" ht="15.75">
      <c r="AE13475" s="67"/>
    </row>
    <row r="13476" spans="31:31" ht="15.75">
      <c r="AE13476" s="67"/>
    </row>
    <row r="13477" spans="31:31" ht="15.75">
      <c r="AE13477" s="67"/>
    </row>
    <row r="13478" spans="31:31" ht="15.75">
      <c r="AE13478" s="67"/>
    </row>
    <row r="13479" spans="31:31" ht="15.75">
      <c r="AE13479" s="67"/>
    </row>
    <row r="13480" spans="31:31" ht="15.75">
      <c r="AE13480" s="67"/>
    </row>
    <row r="13481" spans="31:31" ht="15.75">
      <c r="AE13481" s="67"/>
    </row>
    <row r="13482" spans="31:31" ht="15.75">
      <c r="AE13482" s="67"/>
    </row>
    <row r="13483" spans="31:31" ht="15.75">
      <c r="AE13483" s="67"/>
    </row>
    <row r="13484" spans="31:31" ht="15.75">
      <c r="AE13484" s="67"/>
    </row>
    <row r="13485" spans="31:31" ht="15.75">
      <c r="AE13485" s="67"/>
    </row>
    <row r="13486" spans="31:31" ht="15.75">
      <c r="AE13486" s="67"/>
    </row>
    <row r="13487" spans="31:31" ht="15.75">
      <c r="AE13487" s="67"/>
    </row>
    <row r="13488" spans="31:31" ht="15.75">
      <c r="AE13488" s="67"/>
    </row>
    <row r="13489" spans="31:31" ht="15.75">
      <c r="AE13489" s="67"/>
    </row>
    <row r="13490" spans="31:31" ht="15.75">
      <c r="AE13490" s="67"/>
    </row>
    <row r="13491" spans="31:31" ht="15.75">
      <c r="AE13491" s="67"/>
    </row>
    <row r="13492" spans="31:31" ht="15.75">
      <c r="AE13492" s="67"/>
    </row>
    <row r="13493" spans="31:31" ht="15.75">
      <c r="AE13493" s="67"/>
    </row>
    <row r="13494" spans="31:31" ht="15.75">
      <c r="AE13494" s="67"/>
    </row>
    <row r="13495" spans="31:31" ht="15.75">
      <c r="AE13495" s="67"/>
    </row>
    <row r="13496" spans="31:31" ht="15.75">
      <c r="AE13496" s="67"/>
    </row>
    <row r="13497" spans="31:31" ht="15.75">
      <c r="AE13497" s="67"/>
    </row>
    <row r="13498" spans="31:31" ht="15.75">
      <c r="AE13498" s="67"/>
    </row>
    <row r="13499" spans="31:31" ht="15.75">
      <c r="AE13499" s="67"/>
    </row>
    <row r="13500" spans="31:31" ht="15.75">
      <c r="AE13500" s="67"/>
    </row>
    <row r="13501" spans="31:31" ht="15.75">
      <c r="AE13501" s="67"/>
    </row>
    <row r="13502" spans="31:31" ht="15.75">
      <c r="AE13502" s="67"/>
    </row>
    <row r="13503" spans="31:31" ht="15.75">
      <c r="AE13503" s="67"/>
    </row>
    <row r="13504" spans="31:31" ht="15.75">
      <c r="AE13504" s="67"/>
    </row>
    <row r="13505" spans="31:31" ht="15.75">
      <c r="AE13505" s="67"/>
    </row>
    <row r="13506" spans="31:31" ht="15.75">
      <c r="AE13506" s="67"/>
    </row>
    <row r="13507" spans="31:31" ht="15.75">
      <c r="AE13507" s="67"/>
    </row>
    <row r="13508" spans="31:31" ht="15.75">
      <c r="AE13508" s="67"/>
    </row>
    <row r="13509" spans="31:31" ht="15.75">
      <c r="AE13509" s="67"/>
    </row>
    <row r="13510" spans="31:31" ht="15.75">
      <c r="AE13510" s="67"/>
    </row>
    <row r="13511" spans="31:31" ht="15.75">
      <c r="AE13511" s="67"/>
    </row>
    <row r="13512" spans="31:31" ht="15.75">
      <c r="AE13512" s="67"/>
    </row>
    <row r="13513" spans="31:31" ht="15.75">
      <c r="AE13513" s="67"/>
    </row>
    <row r="13514" spans="31:31" ht="15.75">
      <c r="AE13514" s="67"/>
    </row>
    <row r="13515" spans="31:31" ht="15.75">
      <c r="AE13515" s="67"/>
    </row>
    <row r="13516" spans="31:31" ht="15.75">
      <c r="AE13516" s="67"/>
    </row>
    <row r="13517" spans="31:31" ht="15.75">
      <c r="AE13517" s="67"/>
    </row>
    <row r="13518" spans="31:31" ht="15.75">
      <c r="AE13518" s="67"/>
    </row>
    <row r="13519" spans="31:31" ht="15.75">
      <c r="AE13519" s="67"/>
    </row>
    <row r="13520" spans="31:31" ht="15.75">
      <c r="AE13520" s="67"/>
    </row>
    <row r="13521" spans="31:31" ht="15.75">
      <c r="AE13521" s="67"/>
    </row>
    <row r="13522" spans="31:31" ht="15.75">
      <c r="AE13522" s="67"/>
    </row>
    <row r="13523" spans="31:31" ht="15.75">
      <c r="AE13523" s="67"/>
    </row>
    <row r="13524" spans="31:31" ht="15.75">
      <c r="AE13524" s="67"/>
    </row>
    <row r="13525" spans="31:31" ht="15.75">
      <c r="AE13525" s="67"/>
    </row>
    <row r="13526" spans="31:31" ht="15.75">
      <c r="AE13526" s="67"/>
    </row>
    <row r="13527" spans="31:31" ht="15.75">
      <c r="AE13527" s="67"/>
    </row>
    <row r="13528" spans="31:31" ht="15.75">
      <c r="AE13528" s="67"/>
    </row>
    <row r="13529" spans="31:31" ht="15.75">
      <c r="AE13529" s="67"/>
    </row>
    <row r="13530" spans="31:31" ht="15.75">
      <c r="AE13530" s="67"/>
    </row>
    <row r="13531" spans="31:31" ht="15.75">
      <c r="AE13531" s="67"/>
    </row>
    <row r="13532" spans="31:31" ht="15.75">
      <c r="AE13532" s="67"/>
    </row>
    <row r="13533" spans="31:31" ht="15.75">
      <c r="AE13533" s="67"/>
    </row>
    <row r="13534" spans="31:31" ht="15.75">
      <c r="AE13534" s="67"/>
    </row>
    <row r="13535" spans="31:31" ht="15.75">
      <c r="AE13535" s="67"/>
    </row>
    <row r="13536" spans="31:31" ht="15.75">
      <c r="AE13536" s="67"/>
    </row>
    <row r="13537" spans="31:31" ht="15.75">
      <c r="AE13537" s="67"/>
    </row>
    <row r="13538" spans="31:31" ht="15.75">
      <c r="AE13538" s="67"/>
    </row>
    <row r="13539" spans="31:31" ht="15.75">
      <c r="AE13539" s="67"/>
    </row>
    <row r="13540" spans="31:31" ht="15.75">
      <c r="AE13540" s="67"/>
    </row>
    <row r="13541" spans="31:31" ht="15.75">
      <c r="AE13541" s="67"/>
    </row>
    <row r="13542" spans="31:31" ht="15.75">
      <c r="AE13542" s="67"/>
    </row>
    <row r="13543" spans="31:31" ht="15.75">
      <c r="AE13543" s="67"/>
    </row>
    <row r="13544" spans="31:31" ht="15.75">
      <c r="AE13544" s="67"/>
    </row>
    <row r="13545" spans="31:31" ht="15.75">
      <c r="AE13545" s="67"/>
    </row>
    <row r="13546" spans="31:31" ht="15.75">
      <c r="AE13546" s="67"/>
    </row>
    <row r="13547" spans="31:31" ht="15.75">
      <c r="AE13547" s="67"/>
    </row>
    <row r="13548" spans="31:31" ht="15.75">
      <c r="AE13548" s="67"/>
    </row>
    <row r="13549" spans="31:31" ht="15.75">
      <c r="AE13549" s="67"/>
    </row>
    <row r="13550" spans="31:31" ht="15.75">
      <c r="AE13550" s="67"/>
    </row>
    <row r="13551" spans="31:31" ht="15.75">
      <c r="AE13551" s="67"/>
    </row>
    <row r="13552" spans="31:31" ht="15.75">
      <c r="AE13552" s="67"/>
    </row>
    <row r="13553" spans="31:31" ht="15.75">
      <c r="AE13553" s="67"/>
    </row>
    <row r="13554" spans="31:31" ht="15.75">
      <c r="AE13554" s="67"/>
    </row>
    <row r="13555" spans="31:31" ht="15.75">
      <c r="AE13555" s="67"/>
    </row>
    <row r="13556" spans="31:31" ht="15.75">
      <c r="AE13556" s="67"/>
    </row>
    <row r="13557" spans="31:31" ht="15.75">
      <c r="AE13557" s="67"/>
    </row>
    <row r="13558" spans="31:31" ht="15.75">
      <c r="AE13558" s="67"/>
    </row>
    <row r="13559" spans="31:31" ht="15.75">
      <c r="AE13559" s="67"/>
    </row>
    <row r="13560" spans="31:31" ht="15.75">
      <c r="AE13560" s="67"/>
    </row>
    <row r="13561" spans="31:31" ht="15.75">
      <c r="AE13561" s="67"/>
    </row>
    <row r="13562" spans="31:31" ht="15.75">
      <c r="AE13562" s="67"/>
    </row>
    <row r="13563" spans="31:31" ht="15.75">
      <c r="AE13563" s="67"/>
    </row>
    <row r="13564" spans="31:31" ht="15.75">
      <c r="AE13564" s="67"/>
    </row>
    <row r="13565" spans="31:31" ht="15.75">
      <c r="AE13565" s="67"/>
    </row>
    <row r="13566" spans="31:31" ht="15.75">
      <c r="AE13566" s="67"/>
    </row>
    <row r="13567" spans="31:31" ht="15.75">
      <c r="AE13567" s="67"/>
    </row>
    <row r="13568" spans="31:31" ht="15.75">
      <c r="AE13568" s="67"/>
    </row>
    <row r="13569" spans="31:31" ht="15.75">
      <c r="AE13569" s="67"/>
    </row>
    <row r="13570" spans="31:31" ht="15.75">
      <c r="AE13570" s="67"/>
    </row>
    <row r="13571" spans="31:31" ht="15.75">
      <c r="AE13571" s="67"/>
    </row>
    <row r="13572" spans="31:31" ht="15.75">
      <c r="AE13572" s="67"/>
    </row>
    <row r="13573" spans="31:31" ht="15.75">
      <c r="AE13573" s="67"/>
    </row>
    <row r="13574" spans="31:31" ht="15.75">
      <c r="AE13574" s="67"/>
    </row>
    <row r="13575" spans="31:31" ht="15.75">
      <c r="AE13575" s="67"/>
    </row>
    <row r="13576" spans="31:31" ht="15.75">
      <c r="AE13576" s="67"/>
    </row>
    <row r="13577" spans="31:31" ht="15.75">
      <c r="AE13577" s="67"/>
    </row>
    <row r="13578" spans="31:31" ht="15.75">
      <c r="AE13578" s="67"/>
    </row>
    <row r="13579" spans="31:31" ht="15.75">
      <c r="AE13579" s="67"/>
    </row>
    <row r="13580" spans="31:31" ht="15.75">
      <c r="AE13580" s="67"/>
    </row>
    <row r="13581" spans="31:31" ht="15.75">
      <c r="AE13581" s="67"/>
    </row>
    <row r="13582" spans="31:31" ht="15.75">
      <c r="AE13582" s="67"/>
    </row>
    <row r="13583" spans="31:31" ht="15.75">
      <c r="AE13583" s="67"/>
    </row>
    <row r="13584" spans="31:31" ht="15.75">
      <c r="AE13584" s="67"/>
    </row>
    <row r="13585" spans="31:31" ht="15.75">
      <c r="AE13585" s="67"/>
    </row>
    <row r="13586" spans="31:31" ht="15.75">
      <c r="AE13586" s="67"/>
    </row>
    <row r="13587" spans="31:31" ht="15.75">
      <c r="AE13587" s="67"/>
    </row>
    <row r="13588" spans="31:31" ht="15.75">
      <c r="AE13588" s="67"/>
    </row>
    <row r="13589" spans="31:31" ht="15.75">
      <c r="AE13589" s="67"/>
    </row>
    <row r="13590" spans="31:31" ht="15.75">
      <c r="AE13590" s="67"/>
    </row>
    <row r="13591" spans="31:31" ht="15.75">
      <c r="AE13591" s="67"/>
    </row>
    <row r="13592" spans="31:31" ht="15.75">
      <c r="AE13592" s="67"/>
    </row>
    <row r="13593" spans="31:31" ht="15.75">
      <c r="AE13593" s="67"/>
    </row>
    <row r="13594" spans="31:31" ht="15.75">
      <c r="AE13594" s="67"/>
    </row>
    <row r="13595" spans="31:31" ht="15.75">
      <c r="AE13595" s="67"/>
    </row>
    <row r="13596" spans="31:31" ht="15.75">
      <c r="AE13596" s="67"/>
    </row>
    <row r="13597" spans="31:31" ht="15.75">
      <c r="AE13597" s="67"/>
    </row>
    <row r="13598" spans="31:31" ht="15.75">
      <c r="AE13598" s="67"/>
    </row>
    <row r="13599" spans="31:31" ht="15.75">
      <c r="AE13599" s="67"/>
    </row>
    <row r="13600" spans="31:31" ht="15.75">
      <c r="AE13600" s="67"/>
    </row>
    <row r="13601" spans="31:31" ht="15.75">
      <c r="AE13601" s="67"/>
    </row>
    <row r="13602" spans="31:31" ht="15.75">
      <c r="AE13602" s="67"/>
    </row>
    <row r="13603" spans="31:31" ht="15.75">
      <c r="AE13603" s="67"/>
    </row>
    <row r="13604" spans="31:31" ht="15.75">
      <c r="AE13604" s="67"/>
    </row>
    <row r="13605" spans="31:31" ht="15.75">
      <c r="AE13605" s="67"/>
    </row>
    <row r="13606" spans="31:31" ht="15.75">
      <c r="AE13606" s="67"/>
    </row>
    <row r="13607" spans="31:31" ht="15.75">
      <c r="AE13607" s="67"/>
    </row>
    <row r="13608" spans="31:31" ht="15.75">
      <c r="AE13608" s="67"/>
    </row>
    <row r="13609" spans="31:31" ht="15.75">
      <c r="AE13609" s="67"/>
    </row>
    <row r="13610" spans="31:31" ht="15.75">
      <c r="AE13610" s="67"/>
    </row>
    <row r="13611" spans="31:31" ht="15.75">
      <c r="AE13611" s="67"/>
    </row>
    <row r="13612" spans="31:31" ht="15.75">
      <c r="AE13612" s="67"/>
    </row>
    <row r="13613" spans="31:31" ht="15.75">
      <c r="AE13613" s="67"/>
    </row>
    <row r="13614" spans="31:31" ht="15.75">
      <c r="AE13614" s="67"/>
    </row>
    <row r="13615" spans="31:31" ht="15.75">
      <c r="AE13615" s="67"/>
    </row>
    <row r="13616" spans="31:31" ht="15.75">
      <c r="AE13616" s="67"/>
    </row>
    <row r="13617" spans="31:31" ht="15.75">
      <c r="AE13617" s="67"/>
    </row>
    <row r="13618" spans="31:31" ht="15.75">
      <c r="AE13618" s="67"/>
    </row>
    <row r="13619" spans="31:31" ht="15.75">
      <c r="AE13619" s="67"/>
    </row>
    <row r="13620" spans="31:31" ht="15.75">
      <c r="AE13620" s="67"/>
    </row>
    <row r="13621" spans="31:31" ht="15.75">
      <c r="AE13621" s="67"/>
    </row>
    <row r="13622" spans="31:31" ht="15.75">
      <c r="AE13622" s="67"/>
    </row>
    <row r="13623" spans="31:31" ht="15.75">
      <c r="AE13623" s="67"/>
    </row>
    <row r="13624" spans="31:31" ht="15.75">
      <c r="AE13624" s="67"/>
    </row>
    <row r="13625" spans="31:31" ht="15.75">
      <c r="AE13625" s="67"/>
    </row>
    <row r="13626" spans="31:31" ht="15.75">
      <c r="AE13626" s="67"/>
    </row>
    <row r="13627" spans="31:31" ht="15.75">
      <c r="AE13627" s="67"/>
    </row>
    <row r="13628" spans="31:31" ht="15.75">
      <c r="AE13628" s="67"/>
    </row>
    <row r="13629" spans="31:31" ht="15.75">
      <c r="AE13629" s="67"/>
    </row>
    <row r="13630" spans="31:31" ht="15.75">
      <c r="AE13630" s="67"/>
    </row>
    <row r="13631" spans="31:31" ht="15.75">
      <c r="AE13631" s="67"/>
    </row>
    <row r="13632" spans="31:31" ht="15.75">
      <c r="AE13632" s="67"/>
    </row>
    <row r="13633" spans="31:31" ht="15.75">
      <c r="AE13633" s="67"/>
    </row>
    <row r="13634" spans="31:31" ht="15.75">
      <c r="AE13634" s="67"/>
    </row>
    <row r="13635" spans="31:31" ht="15.75">
      <c r="AE13635" s="67"/>
    </row>
    <row r="13636" spans="31:31" ht="15.75">
      <c r="AE13636" s="67"/>
    </row>
    <row r="13637" spans="31:31" ht="15.75">
      <c r="AE13637" s="67"/>
    </row>
    <row r="13638" spans="31:31" ht="15.75">
      <c r="AE13638" s="67"/>
    </row>
    <row r="13639" spans="31:31" ht="15.75">
      <c r="AE13639" s="67"/>
    </row>
    <row r="13640" spans="31:31" ht="15.75">
      <c r="AE13640" s="67"/>
    </row>
    <row r="13641" spans="31:31" ht="15.75">
      <c r="AE13641" s="67"/>
    </row>
    <row r="13642" spans="31:31" ht="15.75">
      <c r="AE13642" s="67"/>
    </row>
    <row r="13643" spans="31:31" ht="15.75">
      <c r="AE13643" s="67"/>
    </row>
    <row r="13644" spans="31:31" ht="15.75">
      <c r="AE13644" s="67"/>
    </row>
    <row r="13645" spans="31:31" ht="15.75">
      <c r="AE13645" s="67"/>
    </row>
    <row r="13646" spans="31:31" ht="15.75">
      <c r="AE13646" s="67"/>
    </row>
    <row r="13647" spans="31:31" ht="15.75">
      <c r="AE13647" s="67"/>
    </row>
    <row r="13648" spans="31:31" ht="15.75">
      <c r="AE13648" s="67"/>
    </row>
    <row r="13649" spans="31:31" ht="15.75">
      <c r="AE13649" s="67"/>
    </row>
    <row r="13650" spans="31:31" ht="15.75">
      <c r="AE13650" s="67"/>
    </row>
    <row r="13651" spans="31:31" ht="15.75">
      <c r="AE13651" s="67"/>
    </row>
    <row r="13652" spans="31:31" ht="15.75">
      <c r="AE13652" s="67"/>
    </row>
    <row r="13653" spans="31:31" ht="15.75">
      <c r="AE13653" s="67"/>
    </row>
    <row r="13654" spans="31:31" ht="15.75">
      <c r="AE13654" s="67"/>
    </row>
    <row r="13655" spans="31:31" ht="15.75">
      <c r="AE13655" s="67"/>
    </row>
    <row r="13656" spans="31:31" ht="15.75">
      <c r="AE13656" s="67"/>
    </row>
    <row r="13657" spans="31:31" ht="15.75">
      <c r="AE13657" s="67"/>
    </row>
    <row r="13658" spans="31:31" ht="15.75">
      <c r="AE13658" s="67"/>
    </row>
    <row r="13659" spans="31:31" ht="15.75">
      <c r="AE13659" s="67"/>
    </row>
    <row r="13660" spans="31:31" ht="15.75">
      <c r="AE13660" s="67"/>
    </row>
    <row r="13661" spans="31:31" ht="15.75">
      <c r="AE13661" s="67"/>
    </row>
    <row r="13662" spans="31:31" ht="15.75">
      <c r="AE13662" s="67"/>
    </row>
    <row r="13663" spans="31:31" ht="15.75">
      <c r="AE13663" s="67"/>
    </row>
    <row r="13664" spans="31:31" ht="15.75">
      <c r="AE13664" s="67"/>
    </row>
    <row r="13665" spans="31:31" ht="15.75">
      <c r="AE13665" s="67"/>
    </row>
    <row r="13666" spans="31:31" ht="15.75">
      <c r="AE13666" s="67"/>
    </row>
    <row r="13667" spans="31:31" ht="15.75">
      <c r="AE13667" s="67"/>
    </row>
    <row r="13668" spans="31:31" ht="15.75">
      <c r="AE13668" s="67"/>
    </row>
    <row r="13669" spans="31:31" ht="15.75">
      <c r="AE13669" s="67"/>
    </row>
    <row r="13670" spans="31:31" ht="15.75">
      <c r="AE13670" s="67"/>
    </row>
    <row r="13671" spans="31:31" ht="15.75">
      <c r="AE13671" s="67"/>
    </row>
    <row r="13672" spans="31:31" ht="15.75">
      <c r="AE13672" s="67"/>
    </row>
    <row r="13673" spans="31:31" ht="15.75">
      <c r="AE13673" s="67"/>
    </row>
    <row r="13674" spans="31:31" ht="15.75">
      <c r="AE13674" s="67"/>
    </row>
    <row r="13675" spans="31:31" ht="15.75">
      <c r="AE13675" s="67"/>
    </row>
    <row r="13676" spans="31:31" ht="15.75">
      <c r="AE13676" s="67"/>
    </row>
    <row r="13677" spans="31:31" ht="15.75">
      <c r="AE13677" s="67"/>
    </row>
    <row r="13678" spans="31:31" ht="15.75">
      <c r="AE13678" s="67"/>
    </row>
    <row r="13679" spans="31:31" ht="15.75">
      <c r="AE13679" s="67"/>
    </row>
    <row r="13680" spans="31:31" ht="15.75">
      <c r="AE13680" s="67"/>
    </row>
    <row r="13681" spans="31:31" ht="15.75">
      <c r="AE13681" s="67"/>
    </row>
    <row r="13682" spans="31:31" ht="15.75">
      <c r="AE13682" s="67"/>
    </row>
    <row r="13683" spans="31:31" ht="15.75">
      <c r="AE13683" s="67"/>
    </row>
    <row r="13684" spans="31:31" ht="15.75">
      <c r="AE13684" s="67"/>
    </row>
    <row r="13685" spans="31:31" ht="15.75">
      <c r="AE13685" s="67"/>
    </row>
    <row r="13686" spans="31:31" ht="15.75">
      <c r="AE13686" s="67"/>
    </row>
    <row r="13687" spans="31:31" ht="15.75">
      <c r="AE13687" s="67"/>
    </row>
    <row r="13688" spans="31:31" ht="15.75">
      <c r="AE13688" s="67"/>
    </row>
    <row r="13689" spans="31:31" ht="15.75">
      <c r="AE13689" s="67"/>
    </row>
    <row r="13690" spans="31:31" ht="15.75">
      <c r="AE13690" s="67"/>
    </row>
    <row r="13691" spans="31:31" ht="15.75">
      <c r="AE13691" s="67"/>
    </row>
    <row r="13692" spans="31:31" ht="15.75">
      <c r="AE13692" s="67"/>
    </row>
    <row r="13693" spans="31:31" ht="15.75">
      <c r="AE13693" s="67"/>
    </row>
    <row r="13694" spans="31:31" ht="15.75">
      <c r="AE13694" s="67"/>
    </row>
    <row r="13695" spans="31:31" ht="15.75">
      <c r="AE13695" s="67"/>
    </row>
    <row r="13696" spans="31:31" ht="15.75">
      <c r="AE13696" s="67"/>
    </row>
    <row r="13697" spans="31:31" ht="15.75">
      <c r="AE13697" s="67"/>
    </row>
    <row r="13698" spans="31:31" ht="15.75">
      <c r="AE13698" s="67"/>
    </row>
    <row r="13699" spans="31:31" ht="15.75">
      <c r="AE13699" s="67"/>
    </row>
    <row r="13700" spans="31:31" ht="15.75">
      <c r="AE13700" s="67"/>
    </row>
    <row r="13701" spans="31:31" ht="15.75">
      <c r="AE13701" s="67"/>
    </row>
    <row r="13702" spans="31:31" ht="15.75">
      <c r="AE13702" s="67"/>
    </row>
    <row r="13703" spans="31:31" ht="15.75">
      <c r="AE13703" s="67"/>
    </row>
    <row r="13704" spans="31:31" ht="15.75">
      <c r="AE13704" s="67"/>
    </row>
    <row r="13705" spans="31:31" ht="15.75">
      <c r="AE13705" s="67"/>
    </row>
    <row r="13706" spans="31:31" ht="15.75">
      <c r="AE13706" s="67"/>
    </row>
    <row r="13707" spans="31:31" ht="15.75">
      <c r="AE13707" s="67"/>
    </row>
    <row r="13708" spans="31:31" ht="15.75">
      <c r="AE13708" s="67"/>
    </row>
    <row r="13709" spans="31:31" ht="15.75">
      <c r="AE13709" s="67"/>
    </row>
    <row r="13710" spans="31:31" ht="15.75">
      <c r="AE13710" s="67"/>
    </row>
    <row r="13711" spans="31:31" ht="15.75">
      <c r="AE13711" s="67"/>
    </row>
    <row r="13712" spans="31:31" ht="15.75">
      <c r="AE13712" s="67"/>
    </row>
    <row r="13713" spans="31:31" ht="15.75">
      <c r="AE13713" s="67"/>
    </row>
    <row r="13714" spans="31:31" ht="15.75">
      <c r="AE13714" s="67"/>
    </row>
    <row r="13715" spans="31:31" ht="15.75">
      <c r="AE13715" s="67"/>
    </row>
    <row r="13716" spans="31:31" ht="15.75">
      <c r="AE13716" s="67"/>
    </row>
    <row r="13717" spans="31:31" ht="15.75">
      <c r="AE13717" s="67"/>
    </row>
    <row r="13718" spans="31:31" ht="15.75">
      <c r="AE13718" s="67"/>
    </row>
    <row r="13719" spans="31:31" ht="15.75">
      <c r="AE13719" s="67"/>
    </row>
    <row r="13720" spans="31:31" ht="15.75">
      <c r="AE13720" s="67"/>
    </row>
    <row r="13721" spans="31:31" ht="15.75">
      <c r="AE13721" s="67"/>
    </row>
    <row r="13722" spans="31:31" ht="15.75">
      <c r="AE13722" s="67"/>
    </row>
    <row r="13723" spans="31:31" ht="15.75">
      <c r="AE13723" s="67"/>
    </row>
    <row r="13724" spans="31:31" ht="15.75">
      <c r="AE13724" s="67"/>
    </row>
    <row r="13725" spans="31:31" ht="15.75">
      <c r="AE13725" s="67"/>
    </row>
    <row r="13726" spans="31:31" ht="15.75">
      <c r="AE13726" s="67"/>
    </row>
    <row r="13727" spans="31:31" ht="15.75">
      <c r="AE13727" s="67"/>
    </row>
    <row r="13728" spans="31:31" ht="15.75">
      <c r="AE13728" s="67"/>
    </row>
    <row r="13729" spans="31:31" ht="15.75">
      <c r="AE13729" s="67"/>
    </row>
    <row r="13730" spans="31:31" ht="15.75">
      <c r="AE13730" s="67"/>
    </row>
    <row r="13731" spans="31:31" ht="15.75">
      <c r="AE13731" s="67"/>
    </row>
    <row r="13732" spans="31:31" ht="15.75">
      <c r="AE13732" s="67"/>
    </row>
    <row r="13733" spans="31:31" ht="15.75">
      <c r="AE13733" s="67"/>
    </row>
    <row r="13734" spans="31:31" ht="15.75">
      <c r="AE13734" s="67"/>
    </row>
    <row r="13735" spans="31:31" ht="15.75">
      <c r="AE13735" s="67"/>
    </row>
    <row r="13736" spans="31:31" ht="15.75">
      <c r="AE13736" s="67"/>
    </row>
    <row r="13737" spans="31:31" ht="15.75">
      <c r="AE13737" s="67"/>
    </row>
    <row r="13738" spans="31:31" ht="15.75">
      <c r="AE13738" s="67"/>
    </row>
    <row r="13739" spans="31:31" ht="15.75">
      <c r="AE13739" s="67"/>
    </row>
    <row r="13740" spans="31:31" ht="15.75">
      <c r="AE13740" s="67"/>
    </row>
    <row r="13741" spans="31:31" ht="15.75">
      <c r="AE13741" s="67"/>
    </row>
    <row r="13742" spans="31:31" ht="15.75">
      <c r="AE13742" s="67"/>
    </row>
    <row r="13743" spans="31:31" ht="15.75">
      <c r="AE13743" s="67"/>
    </row>
    <row r="13744" spans="31:31" ht="15.75">
      <c r="AE13744" s="67"/>
    </row>
    <row r="13745" spans="31:31" ht="15.75">
      <c r="AE13745" s="67"/>
    </row>
    <row r="13746" spans="31:31" ht="15.75">
      <c r="AE13746" s="67"/>
    </row>
    <row r="13747" spans="31:31" ht="15.75">
      <c r="AE13747" s="67"/>
    </row>
    <row r="13748" spans="31:31" ht="15.75">
      <c r="AE13748" s="67"/>
    </row>
    <row r="13749" spans="31:31" ht="15.75">
      <c r="AE13749" s="67"/>
    </row>
    <row r="13750" spans="31:31" ht="15.75">
      <c r="AE13750" s="67"/>
    </row>
    <row r="13751" spans="31:31" ht="15.75">
      <c r="AE13751" s="67"/>
    </row>
    <row r="13752" spans="31:31" ht="15.75">
      <c r="AE13752" s="67"/>
    </row>
    <row r="13753" spans="31:31" ht="15.75">
      <c r="AE13753" s="67"/>
    </row>
    <row r="13754" spans="31:31" ht="15.75">
      <c r="AE13754" s="67"/>
    </row>
    <row r="13755" spans="31:31" ht="15.75">
      <c r="AE13755" s="67"/>
    </row>
    <row r="13756" spans="31:31" ht="15.75">
      <c r="AE13756" s="67"/>
    </row>
    <row r="13757" spans="31:31" ht="15.75">
      <c r="AE13757" s="67"/>
    </row>
    <row r="13758" spans="31:31" ht="15.75">
      <c r="AE13758" s="67"/>
    </row>
    <row r="13759" spans="31:31" ht="15.75">
      <c r="AE13759" s="67"/>
    </row>
    <row r="13760" spans="31:31" ht="15.75">
      <c r="AE13760" s="67"/>
    </row>
    <row r="13761" spans="31:31" ht="15.75">
      <c r="AE13761" s="67"/>
    </row>
    <row r="13762" spans="31:31" ht="15.75">
      <c r="AE13762" s="67"/>
    </row>
    <row r="13763" spans="31:31" ht="15.75">
      <c r="AE13763" s="67"/>
    </row>
    <row r="13764" spans="31:31" ht="15.75">
      <c r="AE13764" s="67"/>
    </row>
    <row r="13765" spans="31:31" ht="15.75">
      <c r="AE13765" s="67"/>
    </row>
    <row r="13766" spans="31:31" ht="15.75">
      <c r="AE13766" s="67"/>
    </row>
    <row r="13767" spans="31:31" ht="15.75">
      <c r="AE13767" s="67"/>
    </row>
    <row r="13768" spans="31:31" ht="15.75">
      <c r="AE13768" s="67"/>
    </row>
    <row r="13769" spans="31:31" ht="15.75">
      <c r="AE13769" s="67"/>
    </row>
    <row r="13770" spans="31:31" ht="15.75">
      <c r="AE13770" s="67"/>
    </row>
    <row r="13771" spans="31:31" ht="15.75">
      <c r="AE13771" s="67"/>
    </row>
    <row r="13772" spans="31:31" ht="15.75">
      <c r="AE13772" s="67"/>
    </row>
    <row r="13773" spans="31:31" ht="15.75">
      <c r="AE13773" s="67"/>
    </row>
    <row r="13774" spans="31:31" ht="15.75">
      <c r="AE13774" s="67"/>
    </row>
    <row r="13775" spans="31:31" ht="15.75">
      <c r="AE13775" s="67"/>
    </row>
    <row r="13776" spans="31:31" ht="15.75">
      <c r="AE13776" s="67"/>
    </row>
    <row r="13777" spans="31:31" ht="15.75">
      <c r="AE13777" s="67"/>
    </row>
    <row r="13778" spans="31:31" ht="15.75">
      <c r="AE13778" s="67"/>
    </row>
    <row r="13779" spans="31:31" ht="15.75">
      <c r="AE13779" s="67"/>
    </row>
    <row r="13780" spans="31:31" ht="15.75">
      <c r="AE13780" s="67"/>
    </row>
    <row r="13781" spans="31:31" ht="15.75">
      <c r="AE13781" s="67"/>
    </row>
    <row r="13782" spans="31:31" ht="15.75">
      <c r="AE13782" s="67"/>
    </row>
    <row r="13783" spans="31:31" ht="15.75">
      <c r="AE13783" s="67"/>
    </row>
    <row r="13784" spans="31:31" ht="15.75">
      <c r="AE13784" s="67"/>
    </row>
    <row r="13785" spans="31:31" ht="15.75">
      <c r="AE13785" s="67"/>
    </row>
    <row r="13786" spans="31:31" ht="15.75">
      <c r="AE13786" s="67"/>
    </row>
    <row r="13787" spans="31:31" ht="15.75">
      <c r="AE13787" s="67"/>
    </row>
    <row r="13788" spans="31:31" ht="15.75">
      <c r="AE13788" s="67"/>
    </row>
    <row r="13789" spans="31:31" ht="15.75">
      <c r="AE13789" s="67"/>
    </row>
    <row r="13790" spans="31:31" ht="15.75">
      <c r="AE13790" s="67"/>
    </row>
    <row r="13791" spans="31:31" ht="15.75">
      <c r="AE13791" s="67"/>
    </row>
    <row r="13792" spans="31:31" ht="15.75">
      <c r="AE13792" s="67"/>
    </row>
    <row r="13793" spans="31:31" ht="15.75">
      <c r="AE13793" s="67"/>
    </row>
    <row r="13794" spans="31:31" ht="15.75">
      <c r="AE13794" s="67"/>
    </row>
    <row r="13795" spans="31:31" ht="15.75">
      <c r="AE13795" s="67"/>
    </row>
    <row r="13796" spans="31:31" ht="15.75">
      <c r="AE13796" s="67"/>
    </row>
    <row r="13797" spans="31:31" ht="15.75">
      <c r="AE13797" s="67"/>
    </row>
    <row r="13798" spans="31:31" ht="15.75">
      <c r="AE13798" s="67"/>
    </row>
    <row r="13799" spans="31:31" ht="15.75">
      <c r="AE13799" s="67"/>
    </row>
    <row r="13800" spans="31:31" ht="15.75">
      <c r="AE13800" s="67"/>
    </row>
    <row r="13801" spans="31:31" ht="15.75">
      <c r="AE13801" s="67"/>
    </row>
    <row r="13802" spans="31:31" ht="15.75">
      <c r="AE13802" s="67"/>
    </row>
    <row r="13803" spans="31:31" ht="15.75">
      <c r="AE13803" s="67"/>
    </row>
    <row r="13804" spans="31:31" ht="15.75">
      <c r="AE13804" s="67"/>
    </row>
    <row r="13805" spans="31:31" ht="15.75">
      <c r="AE13805" s="67"/>
    </row>
    <row r="13806" spans="31:31" ht="15.75">
      <c r="AE13806" s="67"/>
    </row>
    <row r="13807" spans="31:31" ht="15.75">
      <c r="AE13807" s="67"/>
    </row>
    <row r="13808" spans="31:31" ht="15.75">
      <c r="AE13808" s="67"/>
    </row>
    <row r="13809" spans="31:31" ht="15.75">
      <c r="AE13809" s="67"/>
    </row>
    <row r="13810" spans="31:31" ht="15.75">
      <c r="AE13810" s="67"/>
    </row>
    <row r="13811" spans="31:31" ht="15.75">
      <c r="AE13811" s="67"/>
    </row>
    <row r="13812" spans="31:31" ht="15.75">
      <c r="AE13812" s="67"/>
    </row>
    <row r="13813" spans="31:31" ht="15.75">
      <c r="AE13813" s="67"/>
    </row>
    <row r="13814" spans="31:31" ht="15.75">
      <c r="AE13814" s="67"/>
    </row>
    <row r="13815" spans="31:31" ht="15.75">
      <c r="AE13815" s="67"/>
    </row>
    <row r="13816" spans="31:31" ht="15.75">
      <c r="AE13816" s="67"/>
    </row>
    <row r="13817" spans="31:31" ht="15.75">
      <c r="AE13817" s="67"/>
    </row>
    <row r="13818" spans="31:31" ht="15.75">
      <c r="AE13818" s="67"/>
    </row>
    <row r="13819" spans="31:31" ht="15.75">
      <c r="AE13819" s="67"/>
    </row>
    <row r="13820" spans="31:31" ht="15.75">
      <c r="AE13820" s="67"/>
    </row>
    <row r="13821" spans="31:31" ht="15.75">
      <c r="AE13821" s="67"/>
    </row>
    <row r="13822" spans="31:31" ht="15.75">
      <c r="AE13822" s="67"/>
    </row>
    <row r="13823" spans="31:31" ht="15.75">
      <c r="AE13823" s="67"/>
    </row>
    <row r="13824" spans="31:31" ht="15.75">
      <c r="AE13824" s="67"/>
    </row>
    <row r="13825" spans="31:31" ht="15.75">
      <c r="AE13825" s="67"/>
    </row>
    <row r="13826" spans="31:31" ht="15.75">
      <c r="AE13826" s="67"/>
    </row>
    <row r="13827" spans="31:31" ht="15.75">
      <c r="AE13827" s="67"/>
    </row>
    <row r="13828" spans="31:31" ht="15.75">
      <c r="AE13828" s="67"/>
    </row>
    <row r="13829" spans="31:31" ht="15.75">
      <c r="AE13829" s="67"/>
    </row>
    <row r="13830" spans="31:31" ht="15.75">
      <c r="AE13830" s="67"/>
    </row>
    <row r="13831" spans="31:31" ht="15.75">
      <c r="AE13831" s="67"/>
    </row>
    <row r="13832" spans="31:31" ht="15.75">
      <c r="AE13832" s="67"/>
    </row>
    <row r="13833" spans="31:31" ht="15.75">
      <c r="AE13833" s="67"/>
    </row>
    <row r="13834" spans="31:31" ht="15.75">
      <c r="AE13834" s="67"/>
    </row>
    <row r="13835" spans="31:31" ht="15.75">
      <c r="AE13835" s="67"/>
    </row>
    <row r="13836" spans="31:31" ht="15.75">
      <c r="AE13836" s="67"/>
    </row>
    <row r="13837" spans="31:31" ht="15.75">
      <c r="AE13837" s="67"/>
    </row>
    <row r="13838" spans="31:31" ht="15.75">
      <c r="AE13838" s="67"/>
    </row>
    <row r="13839" spans="31:31" ht="15.75">
      <c r="AE13839" s="67"/>
    </row>
    <row r="13840" spans="31:31" ht="15.75">
      <c r="AE13840" s="67"/>
    </row>
    <row r="13841" spans="31:31" ht="15.75">
      <c r="AE13841" s="67"/>
    </row>
    <row r="13842" spans="31:31" ht="15.75">
      <c r="AE13842" s="67"/>
    </row>
    <row r="13843" spans="31:31" ht="15.75">
      <c r="AE13843" s="67"/>
    </row>
    <row r="13844" spans="31:31" ht="15.75">
      <c r="AE13844" s="67"/>
    </row>
    <row r="13845" spans="31:31" ht="15.75">
      <c r="AE13845" s="67"/>
    </row>
    <row r="13846" spans="31:31" ht="15.75">
      <c r="AE13846" s="67"/>
    </row>
    <row r="13847" spans="31:31" ht="15.75">
      <c r="AE13847" s="67"/>
    </row>
    <row r="13848" spans="31:31" ht="15.75">
      <c r="AE13848" s="67"/>
    </row>
    <row r="13849" spans="31:31" ht="15.75">
      <c r="AE13849" s="67"/>
    </row>
    <row r="13850" spans="31:31" ht="15.75">
      <c r="AE13850" s="67"/>
    </row>
    <row r="13851" spans="31:31" ht="15.75">
      <c r="AE13851" s="67"/>
    </row>
    <row r="13852" spans="31:31" ht="15.75">
      <c r="AE13852" s="67"/>
    </row>
    <row r="13853" spans="31:31" ht="15.75">
      <c r="AE13853" s="67"/>
    </row>
    <row r="13854" spans="31:31" ht="15.75">
      <c r="AE13854" s="67"/>
    </row>
    <row r="13855" spans="31:31" ht="15.75">
      <c r="AE13855" s="67"/>
    </row>
    <row r="13856" spans="31:31" ht="15.75">
      <c r="AE13856" s="67"/>
    </row>
    <row r="13857" spans="31:31" ht="15.75">
      <c r="AE13857" s="67"/>
    </row>
    <row r="13858" spans="31:31" ht="15.75">
      <c r="AE13858" s="67"/>
    </row>
    <row r="13859" spans="31:31" ht="15.75">
      <c r="AE13859" s="67"/>
    </row>
    <row r="13860" spans="31:31" ht="15.75">
      <c r="AE13860" s="67"/>
    </row>
    <row r="13861" spans="31:31" ht="15.75">
      <c r="AE13861" s="67"/>
    </row>
    <row r="13862" spans="31:31" ht="15.75">
      <c r="AE13862" s="67"/>
    </row>
    <row r="13863" spans="31:31" ht="15.75">
      <c r="AE13863" s="67"/>
    </row>
    <row r="13864" spans="31:31" ht="15.75">
      <c r="AE13864" s="67"/>
    </row>
    <row r="13865" spans="31:31" ht="15.75">
      <c r="AE13865" s="67"/>
    </row>
    <row r="13866" spans="31:31" ht="15.75">
      <c r="AE13866" s="67"/>
    </row>
    <row r="13867" spans="31:31" ht="15.75">
      <c r="AE13867" s="67"/>
    </row>
    <row r="13868" spans="31:31" ht="15.75">
      <c r="AE13868" s="67"/>
    </row>
    <row r="13869" spans="31:31" ht="15.75">
      <c r="AE13869" s="67"/>
    </row>
    <row r="13870" spans="31:31" ht="15.75">
      <c r="AE13870" s="67"/>
    </row>
    <row r="13871" spans="31:31" ht="15.75">
      <c r="AE13871" s="67"/>
    </row>
    <row r="13872" spans="31:31" ht="15.75">
      <c r="AE13872" s="67"/>
    </row>
    <row r="13873" spans="31:31" ht="15.75">
      <c r="AE13873" s="67"/>
    </row>
    <row r="13874" spans="31:31" ht="15.75">
      <c r="AE13874" s="67"/>
    </row>
    <row r="13875" spans="31:31" ht="15.75">
      <c r="AE13875" s="67"/>
    </row>
    <row r="13876" spans="31:31" ht="15.75">
      <c r="AE13876" s="67"/>
    </row>
    <row r="13877" spans="31:31" ht="15.75">
      <c r="AE13877" s="67"/>
    </row>
    <row r="13878" spans="31:31" ht="15.75">
      <c r="AE13878" s="67"/>
    </row>
    <row r="13879" spans="31:31" ht="15.75">
      <c r="AE13879" s="67"/>
    </row>
    <row r="13880" spans="31:31" ht="15.75">
      <c r="AE13880" s="67"/>
    </row>
    <row r="13881" spans="31:31" ht="15.75">
      <c r="AE13881" s="67"/>
    </row>
    <row r="13882" spans="31:31" ht="15.75">
      <c r="AE13882" s="67"/>
    </row>
    <row r="13883" spans="31:31" ht="15.75">
      <c r="AE13883" s="67"/>
    </row>
    <row r="13884" spans="31:31" ht="15.75">
      <c r="AE13884" s="67"/>
    </row>
    <row r="13885" spans="31:31" ht="15.75">
      <c r="AE13885" s="67"/>
    </row>
    <row r="13886" spans="31:31" ht="15.75">
      <c r="AE13886" s="67"/>
    </row>
    <row r="13887" spans="31:31" ht="15.75">
      <c r="AE13887" s="67"/>
    </row>
    <row r="13888" spans="31:31" ht="15.75">
      <c r="AE13888" s="67"/>
    </row>
    <row r="13889" spans="31:31" ht="15.75">
      <c r="AE13889" s="67"/>
    </row>
    <row r="13890" spans="31:31" ht="15.75">
      <c r="AE13890" s="67"/>
    </row>
    <row r="13891" spans="31:31" ht="15.75">
      <c r="AE13891" s="67"/>
    </row>
    <row r="13892" spans="31:31" ht="15.75">
      <c r="AE13892" s="67"/>
    </row>
    <row r="13893" spans="31:31" ht="15.75">
      <c r="AE13893" s="67"/>
    </row>
    <row r="13894" spans="31:31" ht="15.75">
      <c r="AE13894" s="67"/>
    </row>
    <row r="13895" spans="31:31" ht="15.75">
      <c r="AE13895" s="67"/>
    </row>
    <row r="13896" spans="31:31" ht="15.75">
      <c r="AE13896" s="67"/>
    </row>
    <row r="13897" spans="31:31" ht="15.75">
      <c r="AE13897" s="67"/>
    </row>
    <row r="13898" spans="31:31" ht="15.75">
      <c r="AE13898" s="67"/>
    </row>
    <row r="13899" spans="31:31" ht="15.75">
      <c r="AE13899" s="67"/>
    </row>
    <row r="13900" spans="31:31" ht="15.75">
      <c r="AE13900" s="67"/>
    </row>
    <row r="13901" spans="31:31" ht="15.75">
      <c r="AE13901" s="67"/>
    </row>
    <row r="13902" spans="31:31" ht="15.75">
      <c r="AE13902" s="67"/>
    </row>
    <row r="13903" spans="31:31" ht="15.75">
      <c r="AE13903" s="67"/>
    </row>
    <row r="13904" spans="31:31" ht="15.75">
      <c r="AE13904" s="67"/>
    </row>
    <row r="13905" spans="31:31" ht="15.75">
      <c r="AE13905" s="67"/>
    </row>
    <row r="13906" spans="31:31" ht="15.75">
      <c r="AE13906" s="67"/>
    </row>
    <row r="13907" spans="31:31" ht="15.75">
      <c r="AE13907" s="67"/>
    </row>
    <row r="13908" spans="31:31" ht="15.75">
      <c r="AE13908" s="67"/>
    </row>
    <row r="13909" spans="31:31" ht="15.75">
      <c r="AE13909" s="67"/>
    </row>
    <row r="13910" spans="31:31" ht="15.75">
      <c r="AE13910" s="67"/>
    </row>
    <row r="13911" spans="31:31" ht="15.75">
      <c r="AE13911" s="67"/>
    </row>
    <row r="13912" spans="31:31" ht="15.75">
      <c r="AE13912" s="67"/>
    </row>
    <row r="13913" spans="31:31" ht="15.75">
      <c r="AE13913" s="67"/>
    </row>
    <row r="13914" spans="31:31" ht="15.75">
      <c r="AE13914" s="67"/>
    </row>
    <row r="13915" spans="31:31" ht="15.75">
      <c r="AE13915" s="67"/>
    </row>
    <row r="13916" spans="31:31" ht="15.75">
      <c r="AE13916" s="67"/>
    </row>
    <row r="13917" spans="31:31" ht="15.75">
      <c r="AE13917" s="67"/>
    </row>
    <row r="13918" spans="31:31" ht="15.75">
      <c r="AE13918" s="67"/>
    </row>
    <row r="13919" spans="31:31" ht="15.75">
      <c r="AE13919" s="67"/>
    </row>
    <row r="13920" spans="31:31" ht="15.75">
      <c r="AE13920" s="67"/>
    </row>
    <row r="13921" spans="31:31" ht="15.75">
      <c r="AE13921" s="67"/>
    </row>
    <row r="13922" spans="31:31" ht="15.75">
      <c r="AE13922" s="67"/>
    </row>
    <row r="13923" spans="31:31" ht="15.75">
      <c r="AE13923" s="67"/>
    </row>
    <row r="13924" spans="31:31" ht="15.75">
      <c r="AE13924" s="67"/>
    </row>
    <row r="13925" spans="31:31" ht="15.75">
      <c r="AE13925" s="67"/>
    </row>
    <row r="13926" spans="31:31" ht="15.75">
      <c r="AE13926" s="67"/>
    </row>
    <row r="13927" spans="31:31" ht="15.75">
      <c r="AE13927" s="67"/>
    </row>
    <row r="13928" spans="31:31" ht="15.75">
      <c r="AE13928" s="67"/>
    </row>
    <row r="13929" spans="31:31" ht="15.75">
      <c r="AE13929" s="67"/>
    </row>
    <row r="13930" spans="31:31" ht="15.75">
      <c r="AE13930" s="67"/>
    </row>
    <row r="13931" spans="31:31" ht="15.75">
      <c r="AE13931" s="67"/>
    </row>
    <row r="13932" spans="31:31" ht="15.75">
      <c r="AE13932" s="67"/>
    </row>
    <row r="13933" spans="31:31" ht="15.75">
      <c r="AE13933" s="67"/>
    </row>
    <row r="13934" spans="31:31" ht="15.75">
      <c r="AE13934" s="67"/>
    </row>
    <row r="13935" spans="31:31" ht="15.75">
      <c r="AE13935" s="67"/>
    </row>
    <row r="13936" spans="31:31" ht="15.75">
      <c r="AE13936" s="67"/>
    </row>
    <row r="13937" spans="31:31" ht="15.75">
      <c r="AE13937" s="67"/>
    </row>
    <row r="13938" spans="31:31" ht="15.75">
      <c r="AE13938" s="67"/>
    </row>
    <row r="13939" spans="31:31" ht="15.75">
      <c r="AE13939" s="67"/>
    </row>
    <row r="13940" spans="31:31" ht="15.75">
      <c r="AE13940" s="67"/>
    </row>
    <row r="13941" spans="31:31" ht="15.75">
      <c r="AE13941" s="67"/>
    </row>
    <row r="13942" spans="31:31" ht="15.75">
      <c r="AE13942" s="67"/>
    </row>
    <row r="13943" spans="31:31" ht="15.75">
      <c r="AE13943" s="67"/>
    </row>
    <row r="13944" spans="31:31" ht="15.75">
      <c r="AE13944" s="67"/>
    </row>
    <row r="13945" spans="31:31" ht="15.75">
      <c r="AE13945" s="67"/>
    </row>
    <row r="13946" spans="31:31" ht="15.75">
      <c r="AE13946" s="67"/>
    </row>
    <row r="13947" spans="31:31" ht="15.75">
      <c r="AE13947" s="67"/>
    </row>
    <row r="13948" spans="31:31" ht="15.75">
      <c r="AE13948" s="67"/>
    </row>
    <row r="13949" spans="31:31" ht="15.75">
      <c r="AE13949" s="67"/>
    </row>
    <row r="13950" spans="31:31" ht="15.75">
      <c r="AE13950" s="67"/>
    </row>
    <row r="13951" spans="31:31" ht="15.75">
      <c r="AE13951" s="67"/>
    </row>
    <row r="13952" spans="31:31" ht="15.75">
      <c r="AE13952" s="67"/>
    </row>
    <row r="13953" spans="31:31" ht="15.75">
      <c r="AE13953" s="67"/>
    </row>
    <row r="13954" spans="31:31" ht="15.75">
      <c r="AE13954" s="67"/>
    </row>
    <row r="13955" spans="31:31" ht="15.75">
      <c r="AE13955" s="67"/>
    </row>
    <row r="13956" spans="31:31" ht="15.75">
      <c r="AE13956" s="67"/>
    </row>
    <row r="13957" spans="31:31" ht="15.75">
      <c r="AE13957" s="67"/>
    </row>
    <row r="13958" spans="31:31" ht="15.75">
      <c r="AE13958" s="67"/>
    </row>
    <row r="13959" spans="31:31" ht="15.75">
      <c r="AE13959" s="67"/>
    </row>
    <row r="13960" spans="31:31" ht="15.75">
      <c r="AE13960" s="67"/>
    </row>
    <row r="13961" spans="31:31" ht="15.75">
      <c r="AE13961" s="67"/>
    </row>
    <row r="13962" spans="31:31" ht="15.75">
      <c r="AE13962" s="67"/>
    </row>
    <row r="13963" spans="31:31" ht="15.75">
      <c r="AE13963" s="67"/>
    </row>
    <row r="13964" spans="31:31" ht="15.75">
      <c r="AE13964" s="67"/>
    </row>
    <row r="13965" spans="31:31" ht="15.75">
      <c r="AE13965" s="67"/>
    </row>
    <row r="13966" spans="31:31" ht="15.75">
      <c r="AE13966" s="67"/>
    </row>
    <row r="13967" spans="31:31" ht="15.75">
      <c r="AE13967" s="67"/>
    </row>
    <row r="13968" spans="31:31" ht="15.75">
      <c r="AE13968" s="67"/>
    </row>
    <row r="13969" spans="31:31" ht="15.75">
      <c r="AE13969" s="67"/>
    </row>
    <row r="13970" spans="31:31" ht="15.75">
      <c r="AE13970" s="67"/>
    </row>
    <row r="13971" spans="31:31" ht="15.75">
      <c r="AE13971" s="67"/>
    </row>
    <row r="13972" spans="31:31" ht="15.75">
      <c r="AE13972" s="67"/>
    </row>
    <row r="13973" spans="31:31" ht="15.75">
      <c r="AE13973" s="67"/>
    </row>
    <row r="13974" spans="31:31" ht="15.75">
      <c r="AE13974" s="67"/>
    </row>
    <row r="13975" spans="31:31" ht="15.75">
      <c r="AE13975" s="67"/>
    </row>
    <row r="13976" spans="31:31" ht="15.75">
      <c r="AE13976" s="67"/>
    </row>
    <row r="13977" spans="31:31" ht="15.75">
      <c r="AE13977" s="67"/>
    </row>
    <row r="13978" spans="31:31" ht="15.75">
      <c r="AE13978" s="67"/>
    </row>
    <row r="13979" spans="31:31" ht="15.75">
      <c r="AE13979" s="67"/>
    </row>
    <row r="13980" spans="31:31" ht="15.75">
      <c r="AE13980" s="67"/>
    </row>
    <row r="13981" spans="31:31" ht="15.75">
      <c r="AE13981" s="67"/>
    </row>
    <row r="13982" spans="31:31" ht="15.75">
      <c r="AE13982" s="67"/>
    </row>
    <row r="13983" spans="31:31" ht="15.75">
      <c r="AE13983" s="67"/>
    </row>
    <row r="13984" spans="31:31" ht="15.75">
      <c r="AE13984" s="67"/>
    </row>
    <row r="13985" spans="31:31" ht="15.75">
      <c r="AE13985" s="67"/>
    </row>
    <row r="13986" spans="31:31" ht="15.75">
      <c r="AE13986" s="67"/>
    </row>
    <row r="13987" spans="31:31" ht="15.75">
      <c r="AE13987" s="67"/>
    </row>
    <row r="13988" spans="31:31" ht="15.75">
      <c r="AE13988" s="67"/>
    </row>
    <row r="13989" spans="31:31" ht="15.75">
      <c r="AE13989" s="67"/>
    </row>
    <row r="13990" spans="31:31" ht="15.75">
      <c r="AE13990" s="67"/>
    </row>
    <row r="13991" spans="31:31" ht="15.75">
      <c r="AE13991" s="67"/>
    </row>
    <row r="13992" spans="31:31" ht="15.75">
      <c r="AE13992" s="67"/>
    </row>
    <row r="13993" spans="31:31" ht="15.75">
      <c r="AE13993" s="67"/>
    </row>
    <row r="13994" spans="31:31" ht="15.75">
      <c r="AE13994" s="67"/>
    </row>
    <row r="13995" spans="31:31" ht="15.75">
      <c r="AE13995" s="67"/>
    </row>
    <row r="13996" spans="31:31" ht="15.75">
      <c r="AE13996" s="67"/>
    </row>
    <row r="13997" spans="31:31" ht="15.75">
      <c r="AE13997" s="67"/>
    </row>
    <row r="13998" spans="31:31" ht="15.75">
      <c r="AE13998" s="67"/>
    </row>
    <row r="13999" spans="31:31" ht="15.75">
      <c r="AE13999" s="67"/>
    </row>
    <row r="14000" spans="31:31" ht="15.75">
      <c r="AE14000" s="67"/>
    </row>
    <row r="14001" spans="31:31" ht="15.75">
      <c r="AE14001" s="67"/>
    </row>
    <row r="14002" spans="31:31" ht="15.75">
      <c r="AE14002" s="67"/>
    </row>
    <row r="14003" spans="31:31" ht="15.75">
      <c r="AE14003" s="67"/>
    </row>
    <row r="14004" spans="31:31" ht="15.75">
      <c r="AE14004" s="67"/>
    </row>
    <row r="14005" spans="31:31" ht="15.75">
      <c r="AE14005" s="67"/>
    </row>
    <row r="14006" spans="31:31" ht="15.75">
      <c r="AE14006" s="67"/>
    </row>
    <row r="14007" spans="31:31" ht="15.75">
      <c r="AE14007" s="67"/>
    </row>
    <row r="14008" spans="31:31" ht="15.75">
      <c r="AE14008" s="67"/>
    </row>
    <row r="14009" spans="31:31" ht="15.75">
      <c r="AE14009" s="67"/>
    </row>
    <row r="14010" spans="31:31" ht="15.75">
      <c r="AE14010" s="67"/>
    </row>
    <row r="14011" spans="31:31" ht="15.75">
      <c r="AE14011" s="67"/>
    </row>
    <row r="14012" spans="31:31" ht="15.75">
      <c r="AE14012" s="67"/>
    </row>
    <row r="14013" spans="31:31" ht="15.75">
      <c r="AE14013" s="67"/>
    </row>
    <row r="14014" spans="31:31" ht="15.75">
      <c r="AE14014" s="67"/>
    </row>
    <row r="14015" spans="31:31" ht="15.75">
      <c r="AE14015" s="67"/>
    </row>
    <row r="14016" spans="31:31" ht="15.75">
      <c r="AE14016" s="67"/>
    </row>
    <row r="14017" spans="31:31" ht="15.75">
      <c r="AE14017" s="67"/>
    </row>
    <row r="14018" spans="31:31" ht="15.75">
      <c r="AE14018" s="67"/>
    </row>
    <row r="14019" spans="31:31" ht="15.75">
      <c r="AE14019" s="67"/>
    </row>
    <row r="14020" spans="31:31" ht="15.75">
      <c r="AE14020" s="67"/>
    </row>
    <row r="14021" spans="31:31" ht="15.75">
      <c r="AE14021" s="67"/>
    </row>
    <row r="14022" spans="31:31" ht="15.75">
      <c r="AE14022" s="67"/>
    </row>
    <row r="14023" spans="31:31" ht="15.75">
      <c r="AE14023" s="67"/>
    </row>
    <row r="14024" spans="31:31" ht="15.75">
      <c r="AE14024" s="67"/>
    </row>
    <row r="14025" spans="31:31" ht="15.75">
      <c r="AE14025" s="67"/>
    </row>
    <row r="14026" spans="31:31" ht="15.75">
      <c r="AE14026" s="67"/>
    </row>
    <row r="14027" spans="31:31" ht="15.75">
      <c r="AE14027" s="67"/>
    </row>
    <row r="14028" spans="31:31" ht="15.75">
      <c r="AE14028" s="67"/>
    </row>
    <row r="14029" spans="31:31" ht="15.75">
      <c r="AE14029" s="67"/>
    </row>
    <row r="14030" spans="31:31" ht="15.75">
      <c r="AE14030" s="67"/>
    </row>
    <row r="14031" spans="31:31" ht="15.75">
      <c r="AE14031" s="67"/>
    </row>
    <row r="14032" spans="31:31" ht="15.75">
      <c r="AE14032" s="67"/>
    </row>
    <row r="14033" spans="31:31" ht="15.75">
      <c r="AE14033" s="67"/>
    </row>
    <row r="14034" spans="31:31" ht="15.75">
      <c r="AE14034" s="67"/>
    </row>
    <row r="14035" spans="31:31" ht="15.75">
      <c r="AE14035" s="67"/>
    </row>
    <row r="14036" spans="31:31" ht="15.75">
      <c r="AE14036" s="67"/>
    </row>
    <row r="14037" spans="31:31" ht="15.75">
      <c r="AE14037" s="67"/>
    </row>
    <row r="14038" spans="31:31" ht="15.75">
      <c r="AE14038" s="67"/>
    </row>
    <row r="14039" spans="31:31" ht="15.75">
      <c r="AE14039" s="67"/>
    </row>
    <row r="14040" spans="31:31" ht="15.75">
      <c r="AE14040" s="67"/>
    </row>
    <row r="14041" spans="31:31" ht="15.75">
      <c r="AE14041" s="67"/>
    </row>
    <row r="14042" spans="31:31" ht="15.75">
      <c r="AE14042" s="67"/>
    </row>
    <row r="14043" spans="31:31" ht="15.75">
      <c r="AE14043" s="67"/>
    </row>
    <row r="14044" spans="31:31" ht="15.75">
      <c r="AE14044" s="67"/>
    </row>
    <row r="14045" spans="31:31" ht="15.75">
      <c r="AE14045" s="67"/>
    </row>
    <row r="14046" spans="31:31" ht="15.75">
      <c r="AE14046" s="67"/>
    </row>
    <row r="14047" spans="31:31" ht="15.75">
      <c r="AE14047" s="67"/>
    </row>
    <row r="14048" spans="31:31" ht="15.75">
      <c r="AE14048" s="67"/>
    </row>
    <row r="14049" spans="31:31" ht="15.75">
      <c r="AE14049" s="67"/>
    </row>
    <row r="14050" spans="31:31" ht="15.75">
      <c r="AE14050" s="67"/>
    </row>
    <row r="14051" spans="31:31" ht="15.75">
      <c r="AE14051" s="67"/>
    </row>
    <row r="14052" spans="31:31" ht="15.75">
      <c r="AE14052" s="67"/>
    </row>
    <row r="14053" spans="31:31" ht="15.75">
      <c r="AE14053" s="67"/>
    </row>
    <row r="14054" spans="31:31" ht="15.75">
      <c r="AE14054" s="67"/>
    </row>
    <row r="14055" spans="31:31" ht="15.75">
      <c r="AE14055" s="67"/>
    </row>
    <row r="14056" spans="31:31" ht="15.75">
      <c r="AE14056" s="67"/>
    </row>
    <row r="14057" spans="31:31" ht="15.75">
      <c r="AE14057" s="67"/>
    </row>
    <row r="14058" spans="31:31" ht="15.75">
      <c r="AE14058" s="67"/>
    </row>
    <row r="14059" spans="31:31" ht="15.75">
      <c r="AE14059" s="67"/>
    </row>
    <row r="14060" spans="31:31" ht="15.75">
      <c r="AE14060" s="67"/>
    </row>
    <row r="14061" spans="31:31" ht="15.75">
      <c r="AE14061" s="67"/>
    </row>
    <row r="14062" spans="31:31" ht="15.75">
      <c r="AE14062" s="67"/>
    </row>
    <row r="14063" spans="31:31" ht="15.75">
      <c r="AE14063" s="67"/>
    </row>
    <row r="14064" spans="31:31" ht="15.75">
      <c r="AE14064" s="67"/>
    </row>
    <row r="14065" spans="31:31" ht="15.75">
      <c r="AE14065" s="67"/>
    </row>
    <row r="14066" spans="31:31" ht="15.75">
      <c r="AE14066" s="67"/>
    </row>
    <row r="14067" spans="31:31" ht="15.75">
      <c r="AE14067" s="67"/>
    </row>
    <row r="14068" spans="31:31" ht="15.75">
      <c r="AE14068" s="67"/>
    </row>
    <row r="14069" spans="31:31" ht="15.75">
      <c r="AE14069" s="67"/>
    </row>
    <row r="14070" spans="31:31" ht="15.75">
      <c r="AE14070" s="67"/>
    </row>
    <row r="14071" spans="31:31" ht="15.75">
      <c r="AE14071" s="67"/>
    </row>
    <row r="14072" spans="31:31" ht="15.75">
      <c r="AE14072" s="67"/>
    </row>
    <row r="14073" spans="31:31" ht="15.75">
      <c r="AE14073" s="67"/>
    </row>
    <row r="14074" spans="31:31" ht="15.75">
      <c r="AE14074" s="67"/>
    </row>
    <row r="14075" spans="31:31" ht="15.75">
      <c r="AE14075" s="67"/>
    </row>
    <row r="14076" spans="31:31" ht="15.75">
      <c r="AE14076" s="67"/>
    </row>
    <row r="14077" spans="31:31" ht="15.75">
      <c r="AE14077" s="67"/>
    </row>
    <row r="14078" spans="31:31" ht="15.75">
      <c r="AE14078" s="67"/>
    </row>
    <row r="14079" spans="31:31" ht="15.75">
      <c r="AE14079" s="67"/>
    </row>
    <row r="14080" spans="31:31" ht="15.75">
      <c r="AE14080" s="67"/>
    </row>
    <row r="14081" spans="31:31" ht="15.75">
      <c r="AE14081" s="67"/>
    </row>
    <row r="14082" spans="31:31" ht="15.75">
      <c r="AE14082" s="67"/>
    </row>
    <row r="14083" spans="31:31" ht="15.75">
      <c r="AE14083" s="67"/>
    </row>
    <row r="14084" spans="31:31" ht="15.75">
      <c r="AE14084" s="67"/>
    </row>
    <row r="14085" spans="31:31" ht="15.75">
      <c r="AE14085" s="67"/>
    </row>
    <row r="14086" spans="31:31" ht="15.75">
      <c r="AE14086" s="67"/>
    </row>
    <row r="14087" spans="31:31" ht="15.75">
      <c r="AE14087" s="67"/>
    </row>
    <row r="14088" spans="31:31" ht="15.75">
      <c r="AE14088" s="67"/>
    </row>
    <row r="14089" spans="31:31" ht="15.75">
      <c r="AE14089" s="67"/>
    </row>
    <row r="14090" spans="31:31" ht="15.75">
      <c r="AE14090" s="67"/>
    </row>
    <row r="14091" spans="31:31" ht="15.75">
      <c r="AE14091" s="67"/>
    </row>
    <row r="14092" spans="31:31" ht="15.75">
      <c r="AE14092" s="67"/>
    </row>
    <row r="14093" spans="31:31" ht="15.75">
      <c r="AE14093" s="67"/>
    </row>
    <row r="14094" spans="31:31" ht="15.75">
      <c r="AE14094" s="67"/>
    </row>
    <row r="14095" spans="31:31" ht="15.75">
      <c r="AE14095" s="67"/>
    </row>
    <row r="14096" spans="31:31" ht="15.75">
      <c r="AE14096" s="67"/>
    </row>
    <row r="14097" spans="31:31" ht="15.75">
      <c r="AE14097" s="67"/>
    </row>
    <row r="14098" spans="31:31" ht="15.75">
      <c r="AE14098" s="67"/>
    </row>
    <row r="14099" spans="31:31" ht="15.75">
      <c r="AE14099" s="67"/>
    </row>
    <row r="14100" spans="31:31" ht="15.75">
      <c r="AE14100" s="67"/>
    </row>
    <row r="14101" spans="31:31" ht="15.75">
      <c r="AE14101" s="67"/>
    </row>
    <row r="14102" spans="31:31" ht="15.75">
      <c r="AE14102" s="67"/>
    </row>
    <row r="14103" spans="31:31" ht="15.75">
      <c r="AE14103" s="67"/>
    </row>
    <row r="14104" spans="31:31" ht="15.75">
      <c r="AE14104" s="67"/>
    </row>
    <row r="14105" spans="31:31" ht="15.75">
      <c r="AE14105" s="67"/>
    </row>
    <row r="14106" spans="31:31" ht="15.75">
      <c r="AE14106" s="67"/>
    </row>
    <row r="14107" spans="31:31" ht="15.75">
      <c r="AE14107" s="67"/>
    </row>
    <row r="14108" spans="31:31" ht="15.75">
      <c r="AE14108" s="67"/>
    </row>
    <row r="14109" spans="31:31" ht="15.75">
      <c r="AE14109" s="67"/>
    </row>
    <row r="14110" spans="31:31" ht="15.75">
      <c r="AE14110" s="67"/>
    </row>
    <row r="14111" spans="31:31" ht="15.75">
      <c r="AE14111" s="67"/>
    </row>
    <row r="14112" spans="31:31" ht="15.75">
      <c r="AE14112" s="67"/>
    </row>
    <row r="14113" spans="31:31" ht="15.75">
      <c r="AE14113" s="67"/>
    </row>
    <row r="14114" spans="31:31" ht="15.75">
      <c r="AE14114" s="67"/>
    </row>
    <row r="14115" spans="31:31" ht="15.75">
      <c r="AE14115" s="67"/>
    </row>
    <row r="14116" spans="31:31" ht="15.75">
      <c r="AE14116" s="67"/>
    </row>
    <row r="14117" spans="31:31" ht="15.75">
      <c r="AE14117" s="67"/>
    </row>
    <row r="14118" spans="31:31" ht="15.75">
      <c r="AE14118" s="67"/>
    </row>
    <row r="14119" spans="31:31" ht="15.75">
      <c r="AE14119" s="67"/>
    </row>
    <row r="14120" spans="31:31" ht="15.75">
      <c r="AE14120" s="67"/>
    </row>
    <row r="14121" spans="31:31" ht="15.75">
      <c r="AE14121" s="67"/>
    </row>
    <row r="14122" spans="31:31" ht="15.75">
      <c r="AE14122" s="67"/>
    </row>
    <row r="14123" spans="31:31" ht="15.75">
      <c r="AE14123" s="67"/>
    </row>
    <row r="14124" spans="31:31" ht="15.75">
      <c r="AE14124" s="67"/>
    </row>
    <row r="14125" spans="31:31" ht="15.75">
      <c r="AE14125" s="67"/>
    </row>
    <row r="14126" spans="31:31" ht="15.75">
      <c r="AE14126" s="67"/>
    </row>
    <row r="14127" spans="31:31" ht="15.75">
      <c r="AE14127" s="67"/>
    </row>
    <row r="14128" spans="31:31" ht="15.75">
      <c r="AE14128" s="67"/>
    </row>
    <row r="14129" spans="31:31" ht="15.75">
      <c r="AE14129" s="67"/>
    </row>
    <row r="14130" spans="31:31" ht="15.75">
      <c r="AE14130" s="67"/>
    </row>
    <row r="14131" spans="31:31" ht="15.75">
      <c r="AE14131" s="67"/>
    </row>
    <row r="14132" spans="31:31" ht="15.75">
      <c r="AE14132" s="67"/>
    </row>
    <row r="14133" spans="31:31" ht="15.75">
      <c r="AE14133" s="67"/>
    </row>
    <row r="14134" spans="31:31" ht="15.75">
      <c r="AE14134" s="67"/>
    </row>
    <row r="14135" spans="31:31" ht="15.75">
      <c r="AE14135" s="67"/>
    </row>
    <row r="14136" spans="31:31" ht="15.75">
      <c r="AE14136" s="67"/>
    </row>
    <row r="14137" spans="31:31" ht="15.75">
      <c r="AE14137" s="67"/>
    </row>
    <row r="14138" spans="31:31" ht="15.75">
      <c r="AE14138" s="67"/>
    </row>
    <row r="14139" spans="31:31" ht="15.75">
      <c r="AE14139" s="67"/>
    </row>
    <row r="14140" spans="31:31" ht="15.75">
      <c r="AE14140" s="67"/>
    </row>
    <row r="14141" spans="31:31" ht="15.75">
      <c r="AE14141" s="67"/>
    </row>
    <row r="14142" spans="31:31" ht="15.75">
      <c r="AE14142" s="67"/>
    </row>
    <row r="14143" spans="31:31" ht="15.75">
      <c r="AE14143" s="67"/>
    </row>
    <row r="14144" spans="31:31" ht="15.75">
      <c r="AE14144" s="67"/>
    </row>
    <row r="14145" spans="31:31" ht="15.75">
      <c r="AE14145" s="67"/>
    </row>
    <row r="14146" spans="31:31" ht="15.75">
      <c r="AE14146" s="67"/>
    </row>
    <row r="14147" spans="31:31" ht="15.75">
      <c r="AE14147" s="67"/>
    </row>
    <row r="14148" spans="31:31" ht="15.75">
      <c r="AE14148" s="67"/>
    </row>
    <row r="14149" spans="31:31" ht="15.75">
      <c r="AE14149" s="67"/>
    </row>
    <row r="14150" spans="31:31" ht="15.75">
      <c r="AE14150" s="67"/>
    </row>
    <row r="14151" spans="31:31" ht="15.75">
      <c r="AE14151" s="67"/>
    </row>
    <row r="14152" spans="31:31" ht="15.75">
      <c r="AE14152" s="67"/>
    </row>
    <row r="14153" spans="31:31" ht="15.75">
      <c r="AE14153" s="67"/>
    </row>
    <row r="14154" spans="31:31" ht="15.75">
      <c r="AE14154" s="67"/>
    </row>
    <row r="14155" spans="31:31" ht="15.75">
      <c r="AE14155" s="67"/>
    </row>
    <row r="14156" spans="31:31" ht="15.75">
      <c r="AE14156" s="67"/>
    </row>
    <row r="14157" spans="31:31" ht="15.75">
      <c r="AE14157" s="67"/>
    </row>
    <row r="14158" spans="31:31" ht="15.75">
      <c r="AE14158" s="67"/>
    </row>
    <row r="14159" spans="31:31" ht="15.75">
      <c r="AE14159" s="67"/>
    </row>
    <row r="14160" spans="31:31" ht="15.75">
      <c r="AE14160" s="67"/>
    </row>
    <row r="14161" spans="31:31" ht="15.75">
      <c r="AE14161" s="67"/>
    </row>
    <row r="14162" spans="31:31" ht="15.75">
      <c r="AE14162" s="67"/>
    </row>
    <row r="14163" spans="31:31" ht="15.75">
      <c r="AE14163" s="67"/>
    </row>
    <row r="14164" spans="31:31" ht="15.75">
      <c r="AE14164" s="67"/>
    </row>
    <row r="14165" spans="31:31" ht="15.75">
      <c r="AE14165" s="67"/>
    </row>
    <row r="14166" spans="31:31" ht="15.75">
      <c r="AE14166" s="67"/>
    </row>
    <row r="14167" spans="31:31" ht="15.75">
      <c r="AE14167" s="67"/>
    </row>
    <row r="14168" spans="31:31" ht="15.75">
      <c r="AE14168" s="67"/>
    </row>
    <row r="14169" spans="31:31" ht="15.75">
      <c r="AE14169" s="67"/>
    </row>
    <row r="14170" spans="31:31" ht="15.75">
      <c r="AE14170" s="67"/>
    </row>
    <row r="14171" spans="31:31" ht="15.75">
      <c r="AE14171" s="67"/>
    </row>
    <row r="14172" spans="31:31" ht="15.75">
      <c r="AE14172" s="67"/>
    </row>
    <row r="14173" spans="31:31" ht="15.75">
      <c r="AE14173" s="67"/>
    </row>
    <row r="14174" spans="31:31" ht="15.75">
      <c r="AE14174" s="67"/>
    </row>
    <row r="14175" spans="31:31" ht="15.75">
      <c r="AE14175" s="67"/>
    </row>
    <row r="14176" spans="31:31" ht="15.75">
      <c r="AE14176" s="67"/>
    </row>
    <row r="14177" spans="31:31" ht="15.75">
      <c r="AE14177" s="67"/>
    </row>
    <row r="14178" spans="31:31" ht="15.75">
      <c r="AE14178" s="67"/>
    </row>
    <row r="14179" spans="31:31" ht="15.75">
      <c r="AE14179" s="67"/>
    </row>
    <row r="14180" spans="31:31" ht="15.75">
      <c r="AE14180" s="67"/>
    </row>
    <row r="14181" spans="31:31" ht="15.75">
      <c r="AE14181" s="67"/>
    </row>
    <row r="14182" spans="31:31" ht="15.75">
      <c r="AE14182" s="67"/>
    </row>
    <row r="14183" spans="31:31" ht="15.75">
      <c r="AE14183" s="67"/>
    </row>
    <row r="14184" spans="31:31" ht="15.75">
      <c r="AE14184" s="67"/>
    </row>
    <row r="14185" spans="31:31" ht="15.75">
      <c r="AE14185" s="67"/>
    </row>
    <row r="14186" spans="31:31" ht="15.75">
      <c r="AE14186" s="67"/>
    </row>
    <row r="14187" spans="31:31" ht="15.75">
      <c r="AE14187" s="67"/>
    </row>
    <row r="14188" spans="31:31" ht="15.75">
      <c r="AE14188" s="67"/>
    </row>
    <row r="14189" spans="31:31" ht="15.75">
      <c r="AE14189" s="67"/>
    </row>
    <row r="14190" spans="31:31" ht="15.75">
      <c r="AE14190" s="67"/>
    </row>
    <row r="14191" spans="31:31" ht="15.75">
      <c r="AE14191" s="67"/>
    </row>
    <row r="14192" spans="31:31" ht="15.75">
      <c r="AE14192" s="67"/>
    </row>
    <row r="14193" spans="31:31" ht="15.75">
      <c r="AE14193" s="67"/>
    </row>
    <row r="14194" spans="31:31" ht="15.75">
      <c r="AE14194" s="67"/>
    </row>
    <row r="14195" spans="31:31" ht="15.75">
      <c r="AE14195" s="67"/>
    </row>
    <row r="14196" spans="31:31" ht="15.75">
      <c r="AE14196" s="67"/>
    </row>
    <row r="14197" spans="31:31" ht="15.75">
      <c r="AE14197" s="67"/>
    </row>
    <row r="14198" spans="31:31" ht="15.75">
      <c r="AE14198" s="67"/>
    </row>
    <row r="14199" spans="31:31" ht="15.75">
      <c r="AE14199" s="67"/>
    </row>
    <row r="14200" spans="31:31" ht="15.75">
      <c r="AE14200" s="67"/>
    </row>
    <row r="14201" spans="31:31" ht="15.75">
      <c r="AE14201" s="67"/>
    </row>
    <row r="14202" spans="31:31" ht="15.75">
      <c r="AE14202" s="67"/>
    </row>
    <row r="14203" spans="31:31" ht="15.75">
      <c r="AE14203" s="67"/>
    </row>
    <row r="14204" spans="31:31" ht="15.75">
      <c r="AE14204" s="67"/>
    </row>
    <row r="14205" spans="31:31" ht="15.75">
      <c r="AE14205" s="67"/>
    </row>
    <row r="14206" spans="31:31" ht="15.75">
      <c r="AE14206" s="67"/>
    </row>
    <row r="14207" spans="31:31" ht="15.75">
      <c r="AE14207" s="67"/>
    </row>
    <row r="14208" spans="31:31" ht="15.75">
      <c r="AE14208" s="67"/>
    </row>
    <row r="14209" spans="31:31" ht="15.75">
      <c r="AE14209" s="67"/>
    </row>
    <row r="14210" spans="31:31" ht="15.75">
      <c r="AE14210" s="67"/>
    </row>
    <row r="14211" spans="31:31" ht="15.75">
      <c r="AE14211" s="67"/>
    </row>
    <row r="14212" spans="31:31" ht="15.75">
      <c r="AE14212" s="67"/>
    </row>
    <row r="14213" spans="31:31" ht="15.75">
      <c r="AE14213" s="67"/>
    </row>
    <row r="14214" spans="31:31" ht="15.75">
      <c r="AE14214" s="67"/>
    </row>
    <row r="14215" spans="31:31" ht="15.75">
      <c r="AE14215" s="67"/>
    </row>
    <row r="14216" spans="31:31" ht="15.75">
      <c r="AE14216" s="67"/>
    </row>
    <row r="14217" spans="31:31" ht="15.75">
      <c r="AE14217" s="67"/>
    </row>
    <row r="14218" spans="31:31" ht="15.75">
      <c r="AE14218" s="67"/>
    </row>
    <row r="14219" spans="31:31" ht="15.75">
      <c r="AE14219" s="67"/>
    </row>
    <row r="14220" spans="31:31" ht="15.75">
      <c r="AE14220" s="67"/>
    </row>
    <row r="14221" spans="31:31" ht="15.75">
      <c r="AE14221" s="67"/>
    </row>
    <row r="14222" spans="31:31" ht="15.75">
      <c r="AE14222" s="67"/>
    </row>
    <row r="14223" spans="31:31" ht="15.75">
      <c r="AE14223" s="67"/>
    </row>
    <row r="14224" spans="31:31" ht="15.75">
      <c r="AE14224" s="67"/>
    </row>
    <row r="14225" spans="31:31" ht="15.75">
      <c r="AE14225" s="67"/>
    </row>
    <row r="14226" spans="31:31" ht="15.75">
      <c r="AE14226" s="67"/>
    </row>
    <row r="14227" spans="31:31" ht="15.75">
      <c r="AE14227" s="67"/>
    </row>
    <row r="14228" spans="31:31" ht="15.75">
      <c r="AE14228" s="67"/>
    </row>
    <row r="14229" spans="31:31" ht="15.75">
      <c r="AE14229" s="67"/>
    </row>
    <row r="14230" spans="31:31" ht="15.75">
      <c r="AE14230" s="67"/>
    </row>
    <row r="14231" spans="31:31" ht="15.75">
      <c r="AE14231" s="67"/>
    </row>
    <row r="14232" spans="31:31" ht="15.75">
      <c r="AE14232" s="67"/>
    </row>
    <row r="14233" spans="31:31" ht="15.75">
      <c r="AE14233" s="67"/>
    </row>
    <row r="14234" spans="31:31" ht="15.75">
      <c r="AE14234" s="67"/>
    </row>
    <row r="14235" spans="31:31" ht="15.75">
      <c r="AE14235" s="67"/>
    </row>
    <row r="14236" spans="31:31" ht="15.75">
      <c r="AE14236" s="67"/>
    </row>
    <row r="14237" spans="31:31" ht="15.75">
      <c r="AE14237" s="67"/>
    </row>
    <row r="14238" spans="31:31" ht="15.75">
      <c r="AE14238" s="67"/>
    </row>
    <row r="14239" spans="31:31" ht="15.75">
      <c r="AE14239" s="67"/>
    </row>
    <row r="14240" spans="31:31" ht="15.75">
      <c r="AE14240" s="67"/>
    </row>
    <row r="14241" spans="31:31" ht="15.75">
      <c r="AE14241" s="67"/>
    </row>
    <row r="14242" spans="31:31" ht="15.75">
      <c r="AE14242" s="67"/>
    </row>
    <row r="14243" spans="31:31" ht="15.75">
      <c r="AE14243" s="67"/>
    </row>
    <row r="14244" spans="31:31" ht="15.75">
      <c r="AE14244" s="67"/>
    </row>
    <row r="14245" spans="31:31" ht="15.75">
      <c r="AE14245" s="67"/>
    </row>
    <row r="14246" spans="31:31" ht="15.75">
      <c r="AE14246" s="67"/>
    </row>
    <row r="14247" spans="31:31" ht="15.75">
      <c r="AE14247" s="67"/>
    </row>
    <row r="14248" spans="31:31" ht="15.75">
      <c r="AE14248" s="67"/>
    </row>
    <row r="14249" spans="31:31" ht="15.75">
      <c r="AE14249" s="67"/>
    </row>
    <row r="14250" spans="31:31" ht="15.75">
      <c r="AE14250" s="67"/>
    </row>
    <row r="14251" spans="31:31" ht="15.75">
      <c r="AE14251" s="67"/>
    </row>
    <row r="14252" spans="31:31" ht="15.75">
      <c r="AE14252" s="67"/>
    </row>
    <row r="14253" spans="31:31" ht="15.75">
      <c r="AE14253" s="67"/>
    </row>
    <row r="14254" spans="31:31" ht="15.75">
      <c r="AE14254" s="67"/>
    </row>
    <row r="14255" spans="31:31" ht="15.75">
      <c r="AE14255" s="67"/>
    </row>
    <row r="14256" spans="31:31" ht="15.75">
      <c r="AE14256" s="67"/>
    </row>
    <row r="14257" spans="31:31" ht="15.75">
      <c r="AE14257" s="67"/>
    </row>
    <row r="14258" spans="31:31" ht="15.75">
      <c r="AE14258" s="67"/>
    </row>
    <row r="14259" spans="31:31" ht="15.75">
      <c r="AE14259" s="67"/>
    </row>
    <row r="14260" spans="31:31" ht="15.75">
      <c r="AE14260" s="67"/>
    </row>
    <row r="14261" spans="31:31" ht="15.75">
      <c r="AE14261" s="67"/>
    </row>
    <row r="14262" spans="31:31" ht="15.75">
      <c r="AE14262" s="67"/>
    </row>
    <row r="14263" spans="31:31" ht="15.75">
      <c r="AE14263" s="67"/>
    </row>
    <row r="14264" spans="31:31" ht="15.75">
      <c r="AE14264" s="67"/>
    </row>
    <row r="14265" spans="31:31" ht="15.75">
      <c r="AE14265" s="67"/>
    </row>
    <row r="14266" spans="31:31" ht="15.75">
      <c r="AE14266" s="67"/>
    </row>
    <row r="14267" spans="31:31" ht="15.75">
      <c r="AE14267" s="67"/>
    </row>
    <row r="14268" spans="31:31" ht="15.75">
      <c r="AE14268" s="67"/>
    </row>
    <row r="14269" spans="31:31" ht="15.75">
      <c r="AE14269" s="67"/>
    </row>
    <row r="14270" spans="31:31" ht="15.75">
      <c r="AE14270" s="67"/>
    </row>
    <row r="14271" spans="31:31" ht="15.75">
      <c r="AE14271" s="67"/>
    </row>
    <row r="14272" spans="31:31" ht="15.75">
      <c r="AE14272" s="67"/>
    </row>
    <row r="14273" spans="31:31" ht="15.75">
      <c r="AE14273" s="67"/>
    </row>
    <row r="14274" spans="31:31" ht="15.75">
      <c r="AE14274" s="67"/>
    </row>
    <row r="14275" spans="31:31" ht="15.75">
      <c r="AE14275" s="67"/>
    </row>
    <row r="14276" spans="31:31" ht="15.75">
      <c r="AE14276" s="67"/>
    </row>
    <row r="14277" spans="31:31" ht="15.75">
      <c r="AE14277" s="67"/>
    </row>
    <row r="14278" spans="31:31" ht="15.75">
      <c r="AE14278" s="67"/>
    </row>
    <row r="14279" spans="31:31" ht="15.75">
      <c r="AE14279" s="67"/>
    </row>
    <row r="14280" spans="31:31" ht="15.75">
      <c r="AE14280" s="67"/>
    </row>
    <row r="14281" spans="31:31" ht="15.75">
      <c r="AE14281" s="67"/>
    </row>
    <row r="14282" spans="31:31" ht="15.75">
      <c r="AE14282" s="67"/>
    </row>
    <row r="14283" spans="31:31" ht="15.75">
      <c r="AE14283" s="67"/>
    </row>
    <row r="14284" spans="31:31" ht="15.75">
      <c r="AE14284" s="67"/>
    </row>
    <row r="14285" spans="31:31" ht="15.75">
      <c r="AE14285" s="67"/>
    </row>
    <row r="14286" spans="31:31" ht="15.75">
      <c r="AE14286" s="67"/>
    </row>
    <row r="14287" spans="31:31" ht="15.75">
      <c r="AE14287" s="67"/>
    </row>
    <row r="14288" spans="31:31" ht="15.75">
      <c r="AE14288" s="67"/>
    </row>
    <row r="14289" spans="31:31" ht="15.75">
      <c r="AE14289" s="67"/>
    </row>
    <row r="14290" spans="31:31" ht="15.75">
      <c r="AE14290" s="67"/>
    </row>
    <row r="14291" spans="31:31" ht="15.75">
      <c r="AE14291" s="67"/>
    </row>
    <row r="14292" spans="31:31" ht="15.75">
      <c r="AE14292" s="67"/>
    </row>
    <row r="14293" spans="31:31" ht="15.75">
      <c r="AE14293" s="67"/>
    </row>
    <row r="14294" spans="31:31" ht="15.75">
      <c r="AE14294" s="67"/>
    </row>
    <row r="14295" spans="31:31" ht="15.75">
      <c r="AE14295" s="67"/>
    </row>
    <row r="14296" spans="31:31" ht="15.75">
      <c r="AE14296" s="67"/>
    </row>
    <row r="14297" spans="31:31" ht="15.75">
      <c r="AE14297" s="67"/>
    </row>
    <row r="14298" spans="31:31" ht="15.75">
      <c r="AE14298" s="67"/>
    </row>
    <row r="14299" spans="31:31" ht="15.75">
      <c r="AE14299" s="67"/>
    </row>
    <row r="14300" spans="31:31" ht="15.75">
      <c r="AE14300" s="67"/>
    </row>
    <row r="14301" spans="31:31" ht="15.75">
      <c r="AE14301" s="67"/>
    </row>
    <row r="14302" spans="31:31" ht="15.75">
      <c r="AE14302" s="67"/>
    </row>
    <row r="14303" spans="31:31" ht="15.75">
      <c r="AE14303" s="67"/>
    </row>
    <row r="14304" spans="31:31" ht="15.75">
      <c r="AE14304" s="67"/>
    </row>
    <row r="14305" spans="31:31" ht="15.75">
      <c r="AE14305" s="67"/>
    </row>
    <row r="14306" spans="31:31" ht="15.75">
      <c r="AE14306" s="67"/>
    </row>
    <row r="14307" spans="31:31" ht="15.75">
      <c r="AE14307" s="67"/>
    </row>
    <row r="14308" spans="31:31" ht="15.75">
      <c r="AE14308" s="67"/>
    </row>
    <row r="14309" spans="31:31" ht="15.75">
      <c r="AE14309" s="67"/>
    </row>
    <row r="14310" spans="31:31" ht="15.75">
      <c r="AE14310" s="67"/>
    </row>
    <row r="14311" spans="31:31" ht="15.75">
      <c r="AE14311" s="67"/>
    </row>
    <row r="14312" spans="31:31" ht="15.75">
      <c r="AE14312" s="67"/>
    </row>
    <row r="14313" spans="31:31" ht="15.75">
      <c r="AE14313" s="67"/>
    </row>
    <row r="14314" spans="31:31" ht="15.75">
      <c r="AE14314" s="67"/>
    </row>
    <row r="14315" spans="31:31" ht="15.75">
      <c r="AE14315" s="67"/>
    </row>
    <row r="14316" spans="31:31" ht="15.75">
      <c r="AE14316" s="67"/>
    </row>
    <row r="14317" spans="31:31" ht="15.75">
      <c r="AE14317" s="67"/>
    </row>
    <row r="14318" spans="31:31" ht="15.75">
      <c r="AE14318" s="67"/>
    </row>
    <row r="14319" spans="31:31" ht="15.75">
      <c r="AE14319" s="67"/>
    </row>
    <row r="14320" spans="31:31" ht="15.75">
      <c r="AE14320" s="67"/>
    </row>
    <row r="14321" spans="31:31" ht="15.75">
      <c r="AE14321" s="67"/>
    </row>
    <row r="14322" spans="31:31" ht="15.75">
      <c r="AE14322" s="67"/>
    </row>
    <row r="14323" spans="31:31" ht="15.75">
      <c r="AE14323" s="67"/>
    </row>
    <row r="14324" spans="31:31" ht="15.75">
      <c r="AE14324" s="67"/>
    </row>
    <row r="14325" spans="31:31" ht="15.75">
      <c r="AE14325" s="67"/>
    </row>
    <row r="14326" spans="31:31" ht="15.75">
      <c r="AE14326" s="67"/>
    </row>
    <row r="14327" spans="31:31" ht="15.75">
      <c r="AE14327" s="67"/>
    </row>
    <row r="14328" spans="31:31" ht="15.75">
      <c r="AE14328" s="67"/>
    </row>
    <row r="14329" spans="31:31" ht="15.75">
      <c r="AE14329" s="67"/>
    </row>
    <row r="14330" spans="31:31" ht="15.75">
      <c r="AE14330" s="67"/>
    </row>
    <row r="14331" spans="31:31" ht="15.75">
      <c r="AE14331" s="67"/>
    </row>
    <row r="14332" spans="31:31" ht="15.75">
      <c r="AE14332" s="67"/>
    </row>
    <row r="14333" spans="31:31" ht="15.75">
      <c r="AE14333" s="67"/>
    </row>
    <row r="14334" spans="31:31" ht="15.75">
      <c r="AE14334" s="67"/>
    </row>
    <row r="14335" spans="31:31" ht="15.75">
      <c r="AE14335" s="67"/>
    </row>
    <row r="14336" spans="31:31" ht="15.75">
      <c r="AE14336" s="67"/>
    </row>
    <row r="14337" spans="31:31" ht="15.75">
      <c r="AE14337" s="67"/>
    </row>
    <row r="14338" spans="31:31" ht="15.75">
      <c r="AE14338" s="67"/>
    </row>
    <row r="14339" spans="31:31" ht="15.75">
      <c r="AE14339" s="67"/>
    </row>
    <row r="14340" spans="31:31" ht="15.75">
      <c r="AE14340" s="67"/>
    </row>
    <row r="14341" spans="31:31" ht="15.75">
      <c r="AE14341" s="67"/>
    </row>
    <row r="14342" spans="31:31" ht="15.75">
      <c r="AE14342" s="67"/>
    </row>
    <row r="14343" spans="31:31" ht="15.75">
      <c r="AE14343" s="67"/>
    </row>
    <row r="14344" spans="31:31" ht="15.75">
      <c r="AE14344" s="67"/>
    </row>
    <row r="14345" spans="31:31" ht="15.75">
      <c r="AE14345" s="67"/>
    </row>
    <row r="14346" spans="31:31" ht="15.75">
      <c r="AE14346" s="67"/>
    </row>
    <row r="14347" spans="31:31" ht="15.75">
      <c r="AE14347" s="67"/>
    </row>
    <row r="14348" spans="31:31" ht="15.75">
      <c r="AE14348" s="67"/>
    </row>
    <row r="14349" spans="31:31" ht="15.75">
      <c r="AE14349" s="67"/>
    </row>
    <row r="14350" spans="31:31" ht="15.75">
      <c r="AE14350" s="67"/>
    </row>
    <row r="14351" spans="31:31" ht="15.75">
      <c r="AE14351" s="67"/>
    </row>
    <row r="14352" spans="31:31" ht="15.75">
      <c r="AE14352" s="67"/>
    </row>
    <row r="14353" spans="31:31" ht="15.75">
      <c r="AE14353" s="67"/>
    </row>
    <row r="14354" spans="31:31" ht="15.75">
      <c r="AE14354" s="67"/>
    </row>
    <row r="14355" spans="31:31" ht="15.75">
      <c r="AE14355" s="67"/>
    </row>
    <row r="14356" spans="31:31" ht="15.75">
      <c r="AE14356" s="67"/>
    </row>
    <row r="14357" spans="31:31" ht="15.75">
      <c r="AE14357" s="67"/>
    </row>
    <row r="14358" spans="31:31" ht="15.75">
      <c r="AE14358" s="67"/>
    </row>
    <row r="14359" spans="31:31" ht="15.75">
      <c r="AE14359" s="67"/>
    </row>
    <row r="14360" spans="31:31" ht="15.75">
      <c r="AE14360" s="67"/>
    </row>
    <row r="14361" spans="31:31" ht="15.75">
      <c r="AE14361" s="67"/>
    </row>
    <row r="14362" spans="31:31" ht="15.75">
      <c r="AE14362" s="67"/>
    </row>
    <row r="14363" spans="31:31" ht="15.75">
      <c r="AE14363" s="67"/>
    </row>
    <row r="14364" spans="31:31" ht="15.75">
      <c r="AE14364" s="67"/>
    </row>
    <row r="14365" spans="31:31" ht="15.75">
      <c r="AE14365" s="67"/>
    </row>
    <row r="14366" spans="31:31" ht="15.75">
      <c r="AE14366" s="67"/>
    </row>
    <row r="14367" spans="31:31" ht="15.75">
      <c r="AE14367" s="67"/>
    </row>
    <row r="14368" spans="31:31" ht="15.75">
      <c r="AE14368" s="67"/>
    </row>
    <row r="14369" spans="31:31" ht="15.75">
      <c r="AE14369" s="67"/>
    </row>
    <row r="14370" spans="31:31" ht="15.75">
      <c r="AE14370" s="67"/>
    </row>
    <row r="14371" spans="31:31" ht="15.75">
      <c r="AE14371" s="67"/>
    </row>
    <row r="14372" spans="31:31" ht="15.75">
      <c r="AE14372" s="67"/>
    </row>
    <row r="14373" spans="31:31" ht="15.75">
      <c r="AE14373" s="67"/>
    </row>
    <row r="14374" spans="31:31" ht="15.75">
      <c r="AE14374" s="67"/>
    </row>
    <row r="14375" spans="31:31" ht="15.75">
      <c r="AE14375" s="67"/>
    </row>
    <row r="14376" spans="31:31" ht="15.75">
      <c r="AE14376" s="67"/>
    </row>
    <row r="14377" spans="31:31" ht="15.75">
      <c r="AE14377" s="67"/>
    </row>
    <row r="14378" spans="31:31" ht="15.75">
      <c r="AE14378" s="67"/>
    </row>
    <row r="14379" spans="31:31" ht="15.75">
      <c r="AE14379" s="67"/>
    </row>
    <row r="14380" spans="31:31" ht="15.75">
      <c r="AE14380" s="67"/>
    </row>
    <row r="14381" spans="31:31" ht="15.75">
      <c r="AE14381" s="67"/>
    </row>
    <row r="14382" spans="31:31" ht="15.75">
      <c r="AE14382" s="67"/>
    </row>
    <row r="14383" spans="31:31" ht="15.75">
      <c r="AE14383" s="67"/>
    </row>
    <row r="14384" spans="31:31" ht="15.75">
      <c r="AE14384" s="67"/>
    </row>
    <row r="14385" spans="31:31" ht="15.75">
      <c r="AE14385" s="67"/>
    </row>
    <row r="14386" spans="31:31" ht="15.75">
      <c r="AE14386" s="67"/>
    </row>
    <row r="14387" spans="31:31" ht="15.75">
      <c r="AE14387" s="67"/>
    </row>
    <row r="14388" spans="31:31" ht="15.75">
      <c r="AE14388" s="67"/>
    </row>
    <row r="14389" spans="31:31" ht="15.75">
      <c r="AE14389" s="67"/>
    </row>
    <row r="14390" spans="31:31" ht="15.75">
      <c r="AE14390" s="67"/>
    </row>
    <row r="14391" spans="31:31" ht="15.75">
      <c r="AE14391" s="67"/>
    </row>
    <row r="14392" spans="31:31" ht="15.75">
      <c r="AE14392" s="67"/>
    </row>
    <row r="14393" spans="31:31" ht="15.75">
      <c r="AE14393" s="67"/>
    </row>
    <row r="14394" spans="31:31" ht="15.75">
      <c r="AE14394" s="67"/>
    </row>
    <row r="14395" spans="31:31" ht="15.75">
      <c r="AE14395" s="67"/>
    </row>
    <row r="14396" spans="31:31" ht="15.75">
      <c r="AE14396" s="67"/>
    </row>
    <row r="14397" spans="31:31" ht="15.75">
      <c r="AE14397" s="67"/>
    </row>
    <row r="14398" spans="31:31" ht="15.75">
      <c r="AE14398" s="67"/>
    </row>
    <row r="14399" spans="31:31" ht="15.75">
      <c r="AE14399" s="67"/>
    </row>
    <row r="14400" spans="31:31" ht="15.75">
      <c r="AE14400" s="67"/>
    </row>
    <row r="14401" spans="31:31" ht="15.75">
      <c r="AE14401" s="67"/>
    </row>
    <row r="14402" spans="31:31" ht="15.75">
      <c r="AE14402" s="67"/>
    </row>
    <row r="14403" spans="31:31" ht="15.75">
      <c r="AE14403" s="67"/>
    </row>
    <row r="14404" spans="31:31" ht="15.75">
      <c r="AE14404" s="67"/>
    </row>
    <row r="14405" spans="31:31" ht="15.75">
      <c r="AE14405" s="67"/>
    </row>
    <row r="14406" spans="31:31" ht="15.75">
      <c r="AE14406" s="67"/>
    </row>
    <row r="14407" spans="31:31" ht="15.75">
      <c r="AE14407" s="67"/>
    </row>
    <row r="14408" spans="31:31" ht="15.75">
      <c r="AE14408" s="67"/>
    </row>
    <row r="14409" spans="31:31" ht="15.75">
      <c r="AE14409" s="67"/>
    </row>
    <row r="14410" spans="31:31" ht="15.75">
      <c r="AE14410" s="67"/>
    </row>
    <row r="14411" spans="31:31" ht="15.75">
      <c r="AE14411" s="67"/>
    </row>
    <row r="14412" spans="31:31" ht="15.75">
      <c r="AE14412" s="67"/>
    </row>
    <row r="14413" spans="31:31" ht="15.75">
      <c r="AE14413" s="67"/>
    </row>
    <row r="14414" spans="31:31" ht="15.75">
      <c r="AE14414" s="67"/>
    </row>
    <row r="14415" spans="31:31" ht="15.75">
      <c r="AE14415" s="67"/>
    </row>
    <row r="14416" spans="31:31" ht="15.75">
      <c r="AE14416" s="67"/>
    </row>
    <row r="14417" spans="31:31" ht="15.75">
      <c r="AE14417" s="67"/>
    </row>
    <row r="14418" spans="31:31" ht="15.75">
      <c r="AE14418" s="67"/>
    </row>
    <row r="14419" spans="31:31" ht="15.75">
      <c r="AE14419" s="67"/>
    </row>
    <row r="14420" spans="31:31" ht="15.75">
      <c r="AE14420" s="67"/>
    </row>
    <row r="14421" spans="31:31" ht="15.75">
      <c r="AE14421" s="67"/>
    </row>
    <row r="14422" spans="31:31" ht="15.75">
      <c r="AE14422" s="67"/>
    </row>
    <row r="14423" spans="31:31" ht="15.75">
      <c r="AE14423" s="67"/>
    </row>
    <row r="14424" spans="31:31" ht="15.75">
      <c r="AE14424" s="67"/>
    </row>
    <row r="14425" spans="31:31" ht="15.75">
      <c r="AE14425" s="67"/>
    </row>
    <row r="14426" spans="31:31" ht="15.75">
      <c r="AE14426" s="67"/>
    </row>
    <row r="14427" spans="31:31" ht="15.75">
      <c r="AE14427" s="67"/>
    </row>
    <row r="14428" spans="31:31" ht="15.75">
      <c r="AE14428" s="67"/>
    </row>
    <row r="14429" spans="31:31" ht="15.75">
      <c r="AE14429" s="67"/>
    </row>
    <row r="14430" spans="31:31" ht="15.75">
      <c r="AE14430" s="67"/>
    </row>
    <row r="14431" spans="31:31" ht="15.75">
      <c r="AE14431" s="67"/>
    </row>
    <row r="14432" spans="31:31" ht="15.75">
      <c r="AE14432" s="67"/>
    </row>
    <row r="14433" spans="31:31" ht="15.75">
      <c r="AE14433" s="67"/>
    </row>
    <row r="14434" spans="31:31" ht="15.75">
      <c r="AE14434" s="67"/>
    </row>
    <row r="14435" spans="31:31" ht="15.75">
      <c r="AE14435" s="67"/>
    </row>
    <row r="14436" spans="31:31" ht="15.75">
      <c r="AE14436" s="67"/>
    </row>
    <row r="14437" spans="31:31" ht="15.75">
      <c r="AE14437" s="67"/>
    </row>
    <row r="14438" spans="31:31" ht="15.75">
      <c r="AE14438" s="67"/>
    </row>
    <row r="14439" spans="31:31" ht="15.75">
      <c r="AE14439" s="67"/>
    </row>
    <row r="14440" spans="31:31" ht="15.75">
      <c r="AE14440" s="67"/>
    </row>
    <row r="14441" spans="31:31" ht="15.75">
      <c r="AE14441" s="67"/>
    </row>
    <row r="14442" spans="31:31" ht="15.75">
      <c r="AE14442" s="67"/>
    </row>
    <row r="14443" spans="31:31" ht="15.75">
      <c r="AE14443" s="67"/>
    </row>
    <row r="14444" spans="31:31" ht="15.75">
      <c r="AE14444" s="67"/>
    </row>
    <row r="14445" spans="31:31" ht="15.75">
      <c r="AE14445" s="67"/>
    </row>
    <row r="14446" spans="31:31" ht="15.75">
      <c r="AE14446" s="67"/>
    </row>
    <row r="14447" spans="31:31" ht="15.75">
      <c r="AE14447" s="67"/>
    </row>
    <row r="14448" spans="31:31" ht="15.75">
      <c r="AE14448" s="67"/>
    </row>
    <row r="14449" spans="31:31" ht="15.75">
      <c r="AE14449" s="67"/>
    </row>
    <row r="14450" spans="31:31" ht="15.75">
      <c r="AE14450" s="67"/>
    </row>
    <row r="14451" spans="31:31" ht="15.75">
      <c r="AE14451" s="67"/>
    </row>
    <row r="14452" spans="31:31" ht="15.75">
      <c r="AE14452" s="67"/>
    </row>
    <row r="14453" spans="31:31" ht="15.75">
      <c r="AE14453" s="67"/>
    </row>
    <row r="14454" spans="31:31" ht="15.75">
      <c r="AE14454" s="67"/>
    </row>
    <row r="14455" spans="31:31" ht="15.75">
      <c r="AE14455" s="67"/>
    </row>
    <row r="14456" spans="31:31" ht="15.75">
      <c r="AE14456" s="67"/>
    </row>
    <row r="14457" spans="31:31" ht="15.75">
      <c r="AE14457" s="67"/>
    </row>
    <row r="14458" spans="31:31" ht="15.75">
      <c r="AE14458" s="67"/>
    </row>
    <row r="14459" spans="31:31" ht="15.75">
      <c r="AE14459" s="67"/>
    </row>
    <row r="14460" spans="31:31" ht="15.75">
      <c r="AE14460" s="67"/>
    </row>
    <row r="14461" spans="31:31" ht="15.75">
      <c r="AE14461" s="67"/>
    </row>
    <row r="14462" spans="31:31" ht="15.75">
      <c r="AE14462" s="67"/>
    </row>
    <row r="14463" spans="31:31" ht="15.75">
      <c r="AE14463" s="67"/>
    </row>
    <row r="14464" spans="31:31" ht="15.75">
      <c r="AE14464" s="67"/>
    </row>
    <row r="14465" spans="31:31" ht="15.75">
      <c r="AE14465" s="67"/>
    </row>
    <row r="14466" spans="31:31" ht="15.75">
      <c r="AE14466" s="67"/>
    </row>
    <row r="14467" spans="31:31" ht="15.75">
      <c r="AE14467" s="67"/>
    </row>
    <row r="14468" spans="31:31" ht="15.75">
      <c r="AE14468" s="67"/>
    </row>
    <row r="14469" spans="31:31" ht="15.75">
      <c r="AE14469" s="67"/>
    </row>
    <row r="14470" spans="31:31" ht="15.75">
      <c r="AE14470" s="67"/>
    </row>
    <row r="14471" spans="31:31" ht="15.75">
      <c r="AE14471" s="67"/>
    </row>
    <row r="14472" spans="31:31" ht="15.75">
      <c r="AE14472" s="67"/>
    </row>
    <row r="14473" spans="31:31" ht="15.75">
      <c r="AE14473" s="67"/>
    </row>
    <row r="14474" spans="31:31" ht="15.75">
      <c r="AE14474" s="67"/>
    </row>
    <row r="14475" spans="31:31" ht="15.75">
      <c r="AE14475" s="67"/>
    </row>
    <row r="14476" spans="31:31" ht="15.75">
      <c r="AE14476" s="67"/>
    </row>
    <row r="14477" spans="31:31" ht="15.75">
      <c r="AE14477" s="67"/>
    </row>
    <row r="14478" spans="31:31" ht="15.75">
      <c r="AE14478" s="67"/>
    </row>
    <row r="14479" spans="31:31" ht="15.75">
      <c r="AE14479" s="67"/>
    </row>
    <row r="14480" spans="31:31" ht="15.75">
      <c r="AE14480" s="67"/>
    </row>
    <row r="14481" spans="31:31" ht="15.75">
      <c r="AE14481" s="67"/>
    </row>
    <row r="14482" spans="31:31" ht="15.75">
      <c r="AE14482" s="67"/>
    </row>
    <row r="14483" spans="31:31" ht="15.75">
      <c r="AE14483" s="67"/>
    </row>
    <row r="14484" spans="31:31" ht="15.75">
      <c r="AE14484" s="67"/>
    </row>
    <row r="14485" spans="31:31" ht="15.75">
      <c r="AE14485" s="67"/>
    </row>
    <row r="14486" spans="31:31" ht="15.75">
      <c r="AE14486" s="67"/>
    </row>
    <row r="14487" spans="31:31" ht="15.75">
      <c r="AE14487" s="67"/>
    </row>
    <row r="14488" spans="31:31" ht="15.75">
      <c r="AE14488" s="67"/>
    </row>
    <row r="14489" spans="31:31" ht="15.75">
      <c r="AE14489" s="67"/>
    </row>
    <row r="14490" spans="31:31" ht="15.75">
      <c r="AE14490" s="67"/>
    </row>
    <row r="14491" spans="31:31" ht="15.75">
      <c r="AE14491" s="67"/>
    </row>
    <row r="14492" spans="31:31" ht="15.75">
      <c r="AE14492" s="67"/>
    </row>
    <row r="14493" spans="31:31" ht="15.75">
      <c r="AE14493" s="67"/>
    </row>
    <row r="14494" spans="31:31" ht="15.75">
      <c r="AE14494" s="67"/>
    </row>
    <row r="14495" spans="31:31" ht="15.75">
      <c r="AE14495" s="67"/>
    </row>
    <row r="14496" spans="31:31" ht="15.75">
      <c r="AE14496" s="67"/>
    </row>
    <row r="14497" spans="31:31" ht="15.75">
      <c r="AE14497" s="67"/>
    </row>
    <row r="14498" spans="31:31" ht="15.75">
      <c r="AE14498" s="67"/>
    </row>
    <row r="14499" spans="31:31" ht="15.75">
      <c r="AE14499" s="67"/>
    </row>
    <row r="14500" spans="31:31" ht="15.75">
      <c r="AE14500" s="67"/>
    </row>
    <row r="14501" spans="31:31" ht="15.75">
      <c r="AE14501" s="67"/>
    </row>
    <row r="14502" spans="31:31" ht="15.75">
      <c r="AE14502" s="67"/>
    </row>
    <row r="14503" spans="31:31" ht="15.75">
      <c r="AE14503" s="67"/>
    </row>
    <row r="14504" spans="31:31" ht="15.75">
      <c r="AE14504" s="67"/>
    </row>
    <row r="14505" spans="31:31" ht="15.75">
      <c r="AE14505" s="67"/>
    </row>
    <row r="14506" spans="31:31" ht="15.75">
      <c r="AE14506" s="67"/>
    </row>
    <row r="14507" spans="31:31" ht="15.75">
      <c r="AE14507" s="67"/>
    </row>
    <row r="14508" spans="31:31" ht="15.75">
      <c r="AE14508" s="67"/>
    </row>
    <row r="14509" spans="31:31" ht="15.75">
      <c r="AE14509" s="67"/>
    </row>
    <row r="14510" spans="31:31" ht="15.75">
      <c r="AE14510" s="67"/>
    </row>
    <row r="14511" spans="31:31" ht="15.75">
      <c r="AE14511" s="67"/>
    </row>
    <row r="14512" spans="31:31" ht="15.75">
      <c r="AE14512" s="67"/>
    </row>
    <row r="14513" spans="31:31" ht="15.75">
      <c r="AE14513" s="67"/>
    </row>
    <row r="14514" spans="31:31" ht="15.75">
      <c r="AE14514" s="67"/>
    </row>
    <row r="14515" spans="31:31" ht="15.75">
      <c r="AE14515" s="67"/>
    </row>
    <row r="14516" spans="31:31" ht="15.75">
      <c r="AE14516" s="67"/>
    </row>
    <row r="14517" spans="31:31" ht="15.75">
      <c r="AE14517" s="67"/>
    </row>
    <row r="14518" spans="31:31" ht="15.75">
      <c r="AE14518" s="67"/>
    </row>
    <row r="14519" spans="31:31" ht="15.75">
      <c r="AE14519" s="67"/>
    </row>
    <row r="14520" spans="31:31" ht="15.75">
      <c r="AE14520" s="67"/>
    </row>
    <row r="14521" spans="31:31" ht="15.75">
      <c r="AE14521" s="67"/>
    </row>
    <row r="14522" spans="31:31" ht="15.75">
      <c r="AE14522" s="67"/>
    </row>
    <row r="14523" spans="31:31" ht="15.75">
      <c r="AE14523" s="67"/>
    </row>
    <row r="14524" spans="31:31" ht="15.75">
      <c r="AE14524" s="67"/>
    </row>
    <row r="14525" spans="31:31" ht="15.75">
      <c r="AE14525" s="67"/>
    </row>
    <row r="14526" spans="31:31" ht="15.75">
      <c r="AE14526" s="67"/>
    </row>
    <row r="14527" spans="31:31" ht="15.75">
      <c r="AE14527" s="67"/>
    </row>
    <row r="14528" spans="31:31" ht="15.75">
      <c r="AE14528" s="67"/>
    </row>
    <row r="14529" spans="31:31" ht="15.75">
      <c r="AE14529" s="67"/>
    </row>
    <row r="14530" spans="31:31" ht="15.75">
      <c r="AE14530" s="67"/>
    </row>
    <row r="14531" spans="31:31" ht="15.75">
      <c r="AE14531" s="67"/>
    </row>
    <row r="14532" spans="31:31" ht="15.75">
      <c r="AE14532" s="67"/>
    </row>
    <row r="14533" spans="31:31" ht="15.75">
      <c r="AE14533" s="67"/>
    </row>
    <row r="14534" spans="31:31" ht="15.75">
      <c r="AE14534" s="67"/>
    </row>
    <row r="14535" spans="31:31" ht="15.75">
      <c r="AE14535" s="67"/>
    </row>
    <row r="14536" spans="31:31" ht="15.75">
      <c r="AE14536" s="67"/>
    </row>
    <row r="14537" spans="31:31" ht="15.75">
      <c r="AE14537" s="67"/>
    </row>
    <row r="14538" spans="31:31" ht="15.75">
      <c r="AE14538" s="67"/>
    </row>
    <row r="14539" spans="31:31" ht="15.75">
      <c r="AE14539" s="67"/>
    </row>
    <row r="14540" spans="31:31" ht="15.75">
      <c r="AE14540" s="67"/>
    </row>
    <row r="14541" spans="31:31" ht="15.75">
      <c r="AE14541" s="67"/>
    </row>
    <row r="14542" spans="31:31" ht="15.75">
      <c r="AE14542" s="67"/>
    </row>
    <row r="14543" spans="31:31" ht="15.75">
      <c r="AE14543" s="67"/>
    </row>
    <row r="14544" spans="31:31" ht="15.75">
      <c r="AE14544" s="67"/>
    </row>
    <row r="14545" spans="31:31" ht="15.75">
      <c r="AE14545" s="67"/>
    </row>
    <row r="14546" spans="31:31" ht="15.75">
      <c r="AE14546" s="67"/>
    </row>
    <row r="14547" spans="31:31" ht="15.75">
      <c r="AE14547" s="67"/>
    </row>
    <row r="14548" spans="31:31" ht="15.75">
      <c r="AE14548" s="67"/>
    </row>
    <row r="14549" spans="31:31" ht="15.75">
      <c r="AE14549" s="67"/>
    </row>
    <row r="14550" spans="31:31" ht="15.75">
      <c r="AE14550" s="67"/>
    </row>
    <row r="14551" spans="31:31" ht="15.75">
      <c r="AE14551" s="67"/>
    </row>
    <row r="14552" spans="31:31" ht="15.75">
      <c r="AE14552" s="67"/>
    </row>
    <row r="14553" spans="31:31" ht="15.75">
      <c r="AE14553" s="67"/>
    </row>
    <row r="14554" spans="31:31" ht="15.75">
      <c r="AE14554" s="67"/>
    </row>
    <row r="14555" spans="31:31" ht="15.75">
      <c r="AE14555" s="67"/>
    </row>
    <row r="14556" spans="31:31" ht="15.75">
      <c r="AE14556" s="67"/>
    </row>
    <row r="14557" spans="31:31" ht="15.75">
      <c r="AE14557" s="67"/>
    </row>
    <row r="14558" spans="31:31" ht="15.75">
      <c r="AE14558" s="67"/>
    </row>
    <row r="14559" spans="31:31" ht="15.75">
      <c r="AE14559" s="67"/>
    </row>
    <row r="14560" spans="31:31" ht="15.75">
      <c r="AE14560" s="67"/>
    </row>
    <row r="14561" spans="31:31" ht="15.75">
      <c r="AE14561" s="67"/>
    </row>
    <row r="14562" spans="31:31" ht="15.75">
      <c r="AE14562" s="67"/>
    </row>
    <row r="14563" spans="31:31" ht="15.75">
      <c r="AE14563" s="67"/>
    </row>
    <row r="14564" spans="31:31" ht="15.75">
      <c r="AE14564" s="67"/>
    </row>
    <row r="14565" spans="31:31" ht="15.75">
      <c r="AE14565" s="67"/>
    </row>
    <row r="14566" spans="31:31" ht="15.75">
      <c r="AE14566" s="67"/>
    </row>
    <row r="14567" spans="31:31" ht="15.75">
      <c r="AE14567" s="67"/>
    </row>
    <row r="14568" spans="31:31" ht="15.75">
      <c r="AE14568" s="67"/>
    </row>
    <row r="14569" spans="31:31" ht="15.75">
      <c r="AE14569" s="67"/>
    </row>
    <row r="14570" spans="31:31" ht="15.75">
      <c r="AE14570" s="67"/>
    </row>
    <row r="14571" spans="31:31" ht="15.75">
      <c r="AE14571" s="67"/>
    </row>
    <row r="14572" spans="31:31" ht="15.75">
      <c r="AE14572" s="67"/>
    </row>
    <row r="14573" spans="31:31" ht="15.75">
      <c r="AE14573" s="67"/>
    </row>
    <row r="14574" spans="31:31" ht="15.75">
      <c r="AE14574" s="67"/>
    </row>
    <row r="14575" spans="31:31" ht="15.75">
      <c r="AE14575" s="67"/>
    </row>
    <row r="14576" spans="31:31" ht="15.75">
      <c r="AE14576" s="67"/>
    </row>
    <row r="14577" spans="31:31" ht="15.75">
      <c r="AE14577" s="67"/>
    </row>
    <row r="14578" spans="31:31" ht="15.75">
      <c r="AE14578" s="67"/>
    </row>
    <row r="14579" spans="31:31" ht="15.75">
      <c r="AE14579" s="67"/>
    </row>
    <row r="14580" spans="31:31" ht="15.75">
      <c r="AE14580" s="67"/>
    </row>
    <row r="14581" spans="31:31" ht="15.75">
      <c r="AE14581" s="67"/>
    </row>
    <row r="14582" spans="31:31" ht="15.75">
      <c r="AE14582" s="67"/>
    </row>
    <row r="14583" spans="31:31" ht="15.75">
      <c r="AE14583" s="67"/>
    </row>
    <row r="14584" spans="31:31" ht="15.75">
      <c r="AE14584" s="67"/>
    </row>
    <row r="14585" spans="31:31" ht="15.75">
      <c r="AE14585" s="67"/>
    </row>
    <row r="14586" spans="31:31" ht="15.75">
      <c r="AE14586" s="67"/>
    </row>
    <row r="14587" spans="31:31" ht="15.75">
      <c r="AE14587" s="67"/>
    </row>
    <row r="14588" spans="31:31" ht="15.75">
      <c r="AE14588" s="67"/>
    </row>
    <row r="14589" spans="31:31" ht="15.75">
      <c r="AE14589" s="67"/>
    </row>
    <row r="14590" spans="31:31" ht="15.75">
      <c r="AE14590" s="67"/>
    </row>
    <row r="14591" spans="31:31" ht="15.75">
      <c r="AE14591" s="67"/>
    </row>
    <row r="14592" spans="31:31" ht="15.75">
      <c r="AE14592" s="67"/>
    </row>
    <row r="14593" spans="31:31" ht="15.75">
      <c r="AE14593" s="67"/>
    </row>
    <row r="14594" spans="31:31" ht="15.75">
      <c r="AE14594" s="67"/>
    </row>
    <row r="14595" spans="31:31" ht="15.75">
      <c r="AE14595" s="67"/>
    </row>
    <row r="14596" spans="31:31" ht="15.75">
      <c r="AE14596" s="67"/>
    </row>
    <row r="14597" spans="31:31" ht="15.75">
      <c r="AE14597" s="67"/>
    </row>
    <row r="14598" spans="31:31" ht="15.75">
      <c r="AE14598" s="67"/>
    </row>
    <row r="14599" spans="31:31" ht="15.75">
      <c r="AE14599" s="67"/>
    </row>
    <row r="14600" spans="31:31" ht="15.75">
      <c r="AE14600" s="67"/>
    </row>
    <row r="14601" spans="31:31" ht="15.75">
      <c r="AE14601" s="67"/>
    </row>
    <row r="14602" spans="31:31" ht="15.75">
      <c r="AE14602" s="67"/>
    </row>
    <row r="14603" spans="31:31" ht="15.75">
      <c r="AE14603" s="67"/>
    </row>
    <row r="14604" spans="31:31" ht="15.75">
      <c r="AE14604" s="67"/>
    </row>
    <row r="14605" spans="31:31" ht="15.75">
      <c r="AE14605" s="67"/>
    </row>
    <row r="14606" spans="31:31" ht="15.75">
      <c r="AE14606" s="67"/>
    </row>
    <row r="14607" spans="31:31" ht="15.75">
      <c r="AE14607" s="67"/>
    </row>
    <row r="14608" spans="31:31" ht="15.75">
      <c r="AE14608" s="67"/>
    </row>
    <row r="14609" spans="31:31" ht="15.75">
      <c r="AE14609" s="67"/>
    </row>
    <row r="14610" spans="31:31" ht="15.75">
      <c r="AE14610" s="67"/>
    </row>
    <row r="14611" spans="31:31" ht="15.75">
      <c r="AE14611" s="67"/>
    </row>
    <row r="14612" spans="31:31" ht="15.75">
      <c r="AE14612" s="67"/>
    </row>
    <row r="14613" spans="31:31" ht="15.75">
      <c r="AE14613" s="67"/>
    </row>
    <row r="14614" spans="31:31" ht="15.75">
      <c r="AE14614" s="67"/>
    </row>
    <row r="14615" spans="31:31" ht="15.75">
      <c r="AE14615" s="67"/>
    </row>
    <row r="14616" spans="31:31" ht="15.75">
      <c r="AE14616" s="67"/>
    </row>
    <row r="14617" spans="31:31" ht="15.75">
      <c r="AE14617" s="67"/>
    </row>
    <row r="14618" spans="31:31" ht="15.75">
      <c r="AE14618" s="67"/>
    </row>
    <row r="14619" spans="31:31" ht="15.75">
      <c r="AE14619" s="67"/>
    </row>
    <row r="14620" spans="31:31" ht="15.75">
      <c r="AE14620" s="67"/>
    </row>
    <row r="14621" spans="31:31" ht="15.75">
      <c r="AE14621" s="67"/>
    </row>
    <row r="14622" spans="31:31" ht="15.75">
      <c r="AE14622" s="67"/>
    </row>
    <row r="14623" spans="31:31" ht="15.75">
      <c r="AE14623" s="67"/>
    </row>
    <row r="14624" spans="31:31" ht="15.75">
      <c r="AE14624" s="67"/>
    </row>
    <row r="14625" spans="31:31" ht="15.75">
      <c r="AE14625" s="67"/>
    </row>
    <row r="14626" spans="31:31" ht="15.75">
      <c r="AE14626" s="67"/>
    </row>
    <row r="14627" spans="31:31" ht="15.75">
      <c r="AE14627" s="67"/>
    </row>
    <row r="14628" spans="31:31" ht="15.75">
      <c r="AE14628" s="67"/>
    </row>
    <row r="14629" spans="31:31" ht="15.75">
      <c r="AE14629" s="67"/>
    </row>
    <row r="14630" spans="31:31" ht="15.75">
      <c r="AE14630" s="67"/>
    </row>
    <row r="14631" spans="31:31" ht="15.75">
      <c r="AE14631" s="67"/>
    </row>
    <row r="14632" spans="31:31" ht="15.75">
      <c r="AE14632" s="67"/>
    </row>
    <row r="14633" spans="31:31" ht="15.75">
      <c r="AE14633" s="67"/>
    </row>
    <row r="14634" spans="31:31" ht="15.75">
      <c r="AE14634" s="67"/>
    </row>
    <row r="14635" spans="31:31" ht="15.75">
      <c r="AE14635" s="67"/>
    </row>
    <row r="14636" spans="31:31" ht="15.75">
      <c r="AE14636" s="67"/>
    </row>
    <row r="14637" spans="31:31" ht="15.75">
      <c r="AE14637" s="67"/>
    </row>
    <row r="14638" spans="31:31" ht="15.75">
      <c r="AE14638" s="67"/>
    </row>
    <row r="14639" spans="31:31" ht="15.75">
      <c r="AE14639" s="67"/>
    </row>
    <row r="14640" spans="31:31" ht="15.75">
      <c r="AE14640" s="67"/>
    </row>
    <row r="14641" spans="31:31" ht="15.75">
      <c r="AE14641" s="67"/>
    </row>
    <row r="14642" spans="31:31" ht="15.75">
      <c r="AE14642" s="67"/>
    </row>
    <row r="14643" spans="31:31" ht="15.75">
      <c r="AE14643" s="67"/>
    </row>
    <row r="14644" spans="31:31" ht="15.75">
      <c r="AE14644" s="67"/>
    </row>
    <row r="14645" spans="31:31" ht="15.75">
      <c r="AE14645" s="67"/>
    </row>
    <row r="14646" spans="31:31" ht="15.75">
      <c r="AE14646" s="67"/>
    </row>
    <row r="14647" spans="31:31" ht="15.75">
      <c r="AE14647" s="67"/>
    </row>
    <row r="14648" spans="31:31" ht="15.75">
      <c r="AE14648" s="67"/>
    </row>
    <row r="14649" spans="31:31" ht="15.75">
      <c r="AE14649" s="67"/>
    </row>
    <row r="14650" spans="31:31" ht="15.75">
      <c r="AE14650" s="67"/>
    </row>
    <row r="14651" spans="31:31" ht="15.75">
      <c r="AE14651" s="67"/>
    </row>
    <row r="14652" spans="31:31" ht="15.75">
      <c r="AE14652" s="67"/>
    </row>
    <row r="14653" spans="31:31" ht="15.75">
      <c r="AE14653" s="67"/>
    </row>
    <row r="14654" spans="31:31" ht="15.75">
      <c r="AE14654" s="67"/>
    </row>
    <row r="14655" spans="31:31" ht="15.75">
      <c r="AE14655" s="67"/>
    </row>
    <row r="14656" spans="31:31" ht="15.75">
      <c r="AE14656" s="67"/>
    </row>
    <row r="14657" spans="31:31" ht="15.75">
      <c r="AE14657" s="67"/>
    </row>
    <row r="14658" spans="31:31" ht="15.75">
      <c r="AE14658" s="67"/>
    </row>
    <row r="14659" spans="31:31" ht="15.75">
      <c r="AE14659" s="67"/>
    </row>
    <row r="14660" spans="31:31" ht="15.75">
      <c r="AE14660" s="67"/>
    </row>
    <row r="14661" spans="31:31" ht="15.75">
      <c r="AE14661" s="67"/>
    </row>
    <row r="14662" spans="31:31" ht="15.75">
      <c r="AE14662" s="67"/>
    </row>
    <row r="14663" spans="31:31" ht="15.75">
      <c r="AE14663" s="67"/>
    </row>
    <row r="14664" spans="31:31" ht="15.75">
      <c r="AE14664" s="67"/>
    </row>
    <row r="14665" spans="31:31" ht="15.75">
      <c r="AE14665" s="67"/>
    </row>
    <row r="14666" spans="31:31" ht="15.75">
      <c r="AE14666" s="67"/>
    </row>
    <row r="14667" spans="31:31" ht="15.75">
      <c r="AE14667" s="67"/>
    </row>
    <row r="14668" spans="31:31" ht="15.75">
      <c r="AE14668" s="67"/>
    </row>
    <row r="14669" spans="31:31" ht="15.75">
      <c r="AE14669" s="67"/>
    </row>
    <row r="14670" spans="31:31" ht="15.75">
      <c r="AE14670" s="67"/>
    </row>
    <row r="14671" spans="31:31" ht="15.75">
      <c r="AE14671" s="67"/>
    </row>
    <row r="14672" spans="31:31" ht="15.75">
      <c r="AE14672" s="67"/>
    </row>
    <row r="14673" spans="31:31" ht="15.75">
      <c r="AE14673" s="67"/>
    </row>
    <row r="14674" spans="31:31" ht="15.75">
      <c r="AE14674" s="67"/>
    </row>
    <row r="14675" spans="31:31" ht="15.75">
      <c r="AE14675" s="67"/>
    </row>
    <row r="14676" spans="31:31" ht="15.75">
      <c r="AE14676" s="67"/>
    </row>
    <row r="14677" spans="31:31" ht="15.75">
      <c r="AE14677" s="67"/>
    </row>
    <row r="14678" spans="31:31" ht="15.75">
      <c r="AE14678" s="67"/>
    </row>
    <row r="14679" spans="31:31" ht="15.75">
      <c r="AE14679" s="67"/>
    </row>
    <row r="14680" spans="31:31" ht="15.75">
      <c r="AE14680" s="67"/>
    </row>
    <row r="14681" spans="31:31" ht="15.75">
      <c r="AE14681" s="67"/>
    </row>
    <row r="14682" spans="31:31" ht="15.75">
      <c r="AE14682" s="67"/>
    </row>
    <row r="14683" spans="31:31" ht="15.75">
      <c r="AE14683" s="67"/>
    </row>
    <row r="14684" spans="31:31" ht="15.75">
      <c r="AE14684" s="67"/>
    </row>
    <row r="14685" spans="31:31" ht="15.75">
      <c r="AE14685" s="67"/>
    </row>
    <row r="14686" spans="31:31" ht="15.75">
      <c r="AE14686" s="67"/>
    </row>
    <row r="14687" spans="31:31" ht="15.75">
      <c r="AE14687" s="67"/>
    </row>
    <row r="14688" spans="31:31" ht="15.75">
      <c r="AE14688" s="67"/>
    </row>
    <row r="14689" spans="31:31" ht="15.75">
      <c r="AE14689" s="67"/>
    </row>
    <row r="14690" spans="31:31" ht="15.75">
      <c r="AE14690" s="67"/>
    </row>
    <row r="14691" spans="31:31" ht="15.75">
      <c r="AE14691" s="67"/>
    </row>
    <row r="14692" spans="31:31" ht="15.75">
      <c r="AE14692" s="67"/>
    </row>
    <row r="14693" spans="31:31" ht="15.75">
      <c r="AE14693" s="67"/>
    </row>
    <row r="14694" spans="31:31" ht="15.75">
      <c r="AE14694" s="67"/>
    </row>
    <row r="14695" spans="31:31" ht="15.75">
      <c r="AE14695" s="67"/>
    </row>
    <row r="14696" spans="31:31" ht="15.75">
      <c r="AE14696" s="67"/>
    </row>
    <row r="14697" spans="31:31" ht="15.75">
      <c r="AE14697" s="67"/>
    </row>
    <row r="14698" spans="31:31" ht="15.75">
      <c r="AE14698" s="67"/>
    </row>
    <row r="14699" spans="31:31" ht="15.75">
      <c r="AE14699" s="67"/>
    </row>
    <row r="14700" spans="31:31" ht="15.75">
      <c r="AE14700" s="67"/>
    </row>
    <row r="14701" spans="31:31" ht="15.75">
      <c r="AE14701" s="67"/>
    </row>
    <row r="14702" spans="31:31" ht="15.75">
      <c r="AE14702" s="67"/>
    </row>
    <row r="14703" spans="31:31" ht="15.75">
      <c r="AE14703" s="67"/>
    </row>
    <row r="14704" spans="31:31" ht="15.75">
      <c r="AE14704" s="67"/>
    </row>
    <row r="14705" spans="31:31" ht="15.75">
      <c r="AE14705" s="67"/>
    </row>
    <row r="14706" spans="31:31" ht="15.75">
      <c r="AE14706" s="67"/>
    </row>
    <row r="14707" spans="31:31" ht="15.75">
      <c r="AE14707" s="67"/>
    </row>
    <row r="14708" spans="31:31" ht="15.75">
      <c r="AE14708" s="67"/>
    </row>
    <row r="14709" spans="31:31" ht="15.75">
      <c r="AE14709" s="67"/>
    </row>
    <row r="14710" spans="31:31" ht="15.75">
      <c r="AE14710" s="67"/>
    </row>
    <row r="14711" spans="31:31" ht="15.75">
      <c r="AE14711" s="67"/>
    </row>
    <row r="14712" spans="31:31" ht="15.75">
      <c r="AE14712" s="67"/>
    </row>
    <row r="14713" spans="31:31" ht="15.75">
      <c r="AE14713" s="67"/>
    </row>
    <row r="14714" spans="31:31" ht="15.75">
      <c r="AE14714" s="67"/>
    </row>
    <row r="14715" spans="31:31" ht="15.75">
      <c r="AE14715" s="67"/>
    </row>
    <row r="14716" spans="31:31" ht="15.75">
      <c r="AE14716" s="67"/>
    </row>
    <row r="14717" spans="31:31" ht="15.75">
      <c r="AE14717" s="67"/>
    </row>
    <row r="14718" spans="31:31" ht="15.75">
      <c r="AE14718" s="67"/>
    </row>
    <row r="14719" spans="31:31" ht="15.75">
      <c r="AE14719" s="67"/>
    </row>
    <row r="14720" spans="31:31" ht="15.75">
      <c r="AE14720" s="67"/>
    </row>
    <row r="14721" spans="31:31" ht="15.75">
      <c r="AE14721" s="67"/>
    </row>
    <row r="14722" spans="31:31" ht="15.75">
      <c r="AE14722" s="67"/>
    </row>
    <row r="14723" spans="31:31" ht="15.75">
      <c r="AE14723" s="67"/>
    </row>
    <row r="14724" spans="31:31" ht="15.75">
      <c r="AE14724" s="67"/>
    </row>
    <row r="14725" spans="31:31" ht="15.75">
      <c r="AE14725" s="67"/>
    </row>
    <row r="14726" spans="31:31" ht="15.75">
      <c r="AE14726" s="67"/>
    </row>
    <row r="14727" spans="31:31" ht="15.75">
      <c r="AE14727" s="67"/>
    </row>
    <row r="14728" spans="31:31" ht="15.75">
      <c r="AE14728" s="67"/>
    </row>
    <row r="14729" spans="31:31" ht="15.75">
      <c r="AE14729" s="67"/>
    </row>
    <row r="14730" spans="31:31" ht="15.75">
      <c r="AE14730" s="67"/>
    </row>
    <row r="14731" spans="31:31" ht="15.75">
      <c r="AE14731" s="67"/>
    </row>
    <row r="14732" spans="31:31" ht="15.75">
      <c r="AE14732" s="67"/>
    </row>
    <row r="14733" spans="31:31" ht="15.75">
      <c r="AE14733" s="67"/>
    </row>
    <row r="14734" spans="31:31" ht="15.75">
      <c r="AE14734" s="67"/>
    </row>
    <row r="14735" spans="31:31" ht="15.75">
      <c r="AE14735" s="67"/>
    </row>
    <row r="14736" spans="31:31" ht="15.75">
      <c r="AE14736" s="67"/>
    </row>
    <row r="14737" spans="31:31" ht="15.75">
      <c r="AE14737" s="67"/>
    </row>
    <row r="14738" spans="31:31" ht="15.75">
      <c r="AE14738" s="67"/>
    </row>
    <row r="14739" spans="31:31" ht="15.75">
      <c r="AE14739" s="67"/>
    </row>
    <row r="14740" spans="31:31" ht="15.75">
      <c r="AE14740" s="67"/>
    </row>
    <row r="14741" spans="31:31" ht="15.75">
      <c r="AE14741" s="67"/>
    </row>
    <row r="14742" spans="31:31" ht="15.75">
      <c r="AE14742" s="67"/>
    </row>
    <row r="14743" spans="31:31" ht="15.75">
      <c r="AE14743" s="67"/>
    </row>
    <row r="14744" spans="31:31" ht="15.75">
      <c r="AE14744" s="67"/>
    </row>
    <row r="14745" spans="31:31" ht="15.75">
      <c r="AE14745" s="67"/>
    </row>
    <row r="14746" spans="31:31" ht="15.75">
      <c r="AE14746" s="67"/>
    </row>
    <row r="14747" spans="31:31" ht="15.75">
      <c r="AE14747" s="67"/>
    </row>
    <row r="14748" spans="31:31" ht="15.75">
      <c r="AE14748" s="67"/>
    </row>
    <row r="14749" spans="31:31" ht="15.75">
      <c r="AE14749" s="67"/>
    </row>
    <row r="14750" spans="31:31" ht="15.75">
      <c r="AE14750" s="67"/>
    </row>
    <row r="14751" spans="31:31" ht="15.75">
      <c r="AE14751" s="67"/>
    </row>
    <row r="14752" spans="31:31" ht="15.75">
      <c r="AE14752" s="67"/>
    </row>
    <row r="14753" spans="31:31" ht="15.75">
      <c r="AE14753" s="67"/>
    </row>
    <row r="14754" spans="31:31" ht="15.75">
      <c r="AE14754" s="67"/>
    </row>
    <row r="14755" spans="31:31" ht="15.75">
      <c r="AE14755" s="67"/>
    </row>
    <row r="14756" spans="31:31" ht="15.75">
      <c r="AE14756" s="67"/>
    </row>
    <row r="14757" spans="31:31" ht="15.75">
      <c r="AE14757" s="67"/>
    </row>
    <row r="14758" spans="31:31" ht="15.75">
      <c r="AE14758" s="67"/>
    </row>
    <row r="14759" spans="31:31" ht="15.75">
      <c r="AE14759" s="67"/>
    </row>
    <row r="14760" spans="31:31" ht="15.75">
      <c r="AE14760" s="67"/>
    </row>
    <row r="14761" spans="31:31" ht="15.75">
      <c r="AE14761" s="67"/>
    </row>
    <row r="14762" spans="31:31" ht="15.75">
      <c r="AE14762" s="67"/>
    </row>
    <row r="14763" spans="31:31" ht="15.75">
      <c r="AE14763" s="67"/>
    </row>
    <row r="14764" spans="31:31" ht="15.75">
      <c r="AE14764" s="67"/>
    </row>
    <row r="14765" spans="31:31" ht="15.75">
      <c r="AE14765" s="67"/>
    </row>
    <row r="14766" spans="31:31" ht="15.75">
      <c r="AE14766" s="67"/>
    </row>
    <row r="14767" spans="31:31" ht="15.75">
      <c r="AE14767" s="67"/>
    </row>
    <row r="14768" spans="31:31" ht="15.75">
      <c r="AE14768" s="67"/>
    </row>
    <row r="14769" spans="31:31" ht="15.75">
      <c r="AE14769" s="67"/>
    </row>
    <row r="14770" spans="31:31" ht="15.75">
      <c r="AE14770" s="67"/>
    </row>
    <row r="14771" spans="31:31" ht="15.75">
      <c r="AE14771" s="67"/>
    </row>
    <row r="14772" spans="31:31" ht="15.75">
      <c r="AE14772" s="67"/>
    </row>
    <row r="14773" spans="31:31" ht="15.75">
      <c r="AE14773" s="67"/>
    </row>
    <row r="14774" spans="31:31" ht="15.75">
      <c r="AE14774" s="67"/>
    </row>
    <row r="14775" spans="31:31" ht="15.75">
      <c r="AE14775" s="67"/>
    </row>
    <row r="14776" spans="31:31" ht="15.75">
      <c r="AE14776" s="67"/>
    </row>
    <row r="14777" spans="31:31" ht="15.75">
      <c r="AE14777" s="67"/>
    </row>
    <row r="14778" spans="31:31" ht="15.75">
      <c r="AE14778" s="67"/>
    </row>
    <row r="14779" spans="31:31" ht="15.75">
      <c r="AE14779" s="67"/>
    </row>
    <row r="14780" spans="31:31" ht="15.75">
      <c r="AE14780" s="67"/>
    </row>
    <row r="14781" spans="31:31" ht="15.75">
      <c r="AE14781" s="67"/>
    </row>
    <row r="14782" spans="31:31" ht="15.75">
      <c r="AE14782" s="67"/>
    </row>
    <row r="14783" spans="31:31" ht="15.75">
      <c r="AE14783" s="67"/>
    </row>
    <row r="14784" spans="31:31" ht="15.75">
      <c r="AE14784" s="67"/>
    </row>
    <row r="14785" spans="31:31" ht="15.75">
      <c r="AE14785" s="67"/>
    </row>
    <row r="14786" spans="31:31" ht="15.75">
      <c r="AE14786" s="67"/>
    </row>
    <row r="14787" spans="31:31" ht="15.75">
      <c r="AE14787" s="67"/>
    </row>
    <row r="14788" spans="31:31" ht="15.75">
      <c r="AE14788" s="67"/>
    </row>
    <row r="14789" spans="31:31" ht="15.75">
      <c r="AE14789" s="67"/>
    </row>
    <row r="14790" spans="31:31" ht="15.75">
      <c r="AE14790" s="67"/>
    </row>
    <row r="14791" spans="31:31" ht="15.75">
      <c r="AE14791" s="67"/>
    </row>
    <row r="14792" spans="31:31" ht="15.75">
      <c r="AE14792" s="67"/>
    </row>
    <row r="14793" spans="31:31" ht="15.75">
      <c r="AE14793" s="67"/>
    </row>
    <row r="14794" spans="31:31" ht="15.75">
      <c r="AE14794" s="67"/>
    </row>
    <row r="14795" spans="31:31" ht="15.75">
      <c r="AE14795" s="67"/>
    </row>
    <row r="14796" spans="31:31" ht="15.75">
      <c r="AE14796" s="67"/>
    </row>
    <row r="14797" spans="31:31" ht="15.75">
      <c r="AE14797" s="67"/>
    </row>
    <row r="14798" spans="31:31" ht="15.75">
      <c r="AE14798" s="67"/>
    </row>
    <row r="14799" spans="31:31" ht="15.75">
      <c r="AE14799" s="67"/>
    </row>
    <row r="14800" spans="31:31" ht="15.75">
      <c r="AE14800" s="67"/>
    </row>
    <row r="14801" spans="31:31" ht="15.75">
      <c r="AE14801" s="67"/>
    </row>
    <row r="14802" spans="31:31" ht="15.75">
      <c r="AE14802" s="67"/>
    </row>
    <row r="14803" spans="31:31" ht="15.75">
      <c r="AE14803" s="67"/>
    </row>
    <row r="14804" spans="31:31" ht="15.75">
      <c r="AE14804" s="67"/>
    </row>
    <row r="14805" spans="31:31" ht="15.75">
      <c r="AE14805" s="67"/>
    </row>
    <row r="14806" spans="31:31" ht="15.75">
      <c r="AE14806" s="67"/>
    </row>
    <row r="14807" spans="31:31" ht="15.75">
      <c r="AE14807" s="67"/>
    </row>
    <row r="14808" spans="31:31" ht="15.75">
      <c r="AE14808" s="67"/>
    </row>
    <row r="14809" spans="31:31" ht="15.75">
      <c r="AE14809" s="67"/>
    </row>
    <row r="14810" spans="31:31" ht="15.75">
      <c r="AE14810" s="67"/>
    </row>
    <row r="14811" spans="31:31" ht="15.75">
      <c r="AE14811" s="67"/>
    </row>
    <row r="14812" spans="31:31" ht="15.75">
      <c r="AE14812" s="67"/>
    </row>
    <row r="14813" spans="31:31" ht="15.75">
      <c r="AE14813" s="67"/>
    </row>
    <row r="14814" spans="31:31" ht="15.75">
      <c r="AE14814" s="67"/>
    </row>
    <row r="14815" spans="31:31" ht="15.75">
      <c r="AE14815" s="67"/>
    </row>
    <row r="14816" spans="31:31" ht="15.75">
      <c r="AE14816" s="67"/>
    </row>
    <row r="14817" spans="31:31" ht="15.75">
      <c r="AE14817" s="67"/>
    </row>
    <row r="14818" spans="31:31" ht="15.75">
      <c r="AE14818" s="67"/>
    </row>
    <row r="14819" spans="31:31" ht="15.75">
      <c r="AE14819" s="67"/>
    </row>
    <row r="14820" spans="31:31" ht="15.75">
      <c r="AE14820" s="67"/>
    </row>
    <row r="14821" spans="31:31" ht="15.75">
      <c r="AE14821" s="67"/>
    </row>
    <row r="14822" spans="31:31" ht="15.75">
      <c r="AE14822" s="67"/>
    </row>
    <row r="14823" spans="31:31" ht="15.75">
      <c r="AE14823" s="67"/>
    </row>
    <row r="14824" spans="31:31" ht="15.75">
      <c r="AE14824" s="67"/>
    </row>
    <row r="14825" spans="31:31" ht="15.75">
      <c r="AE14825" s="67"/>
    </row>
    <row r="14826" spans="31:31" ht="15.75">
      <c r="AE14826" s="67"/>
    </row>
    <row r="14827" spans="31:31" ht="15.75">
      <c r="AE14827" s="67"/>
    </row>
    <row r="14828" spans="31:31" ht="15.75">
      <c r="AE14828" s="67"/>
    </row>
    <row r="14829" spans="31:31" ht="15.75">
      <c r="AE14829" s="67"/>
    </row>
    <row r="14830" spans="31:31" ht="15.75">
      <c r="AE14830" s="67"/>
    </row>
    <row r="14831" spans="31:31" ht="15.75">
      <c r="AE14831" s="67"/>
    </row>
    <row r="14832" spans="31:31" ht="15.75">
      <c r="AE14832" s="67"/>
    </row>
    <row r="14833" spans="31:31" ht="15.75">
      <c r="AE14833" s="67"/>
    </row>
    <row r="14834" spans="31:31" ht="15.75">
      <c r="AE14834" s="67"/>
    </row>
    <row r="14835" spans="31:31" ht="15.75">
      <c r="AE14835" s="67"/>
    </row>
    <row r="14836" spans="31:31" ht="15.75">
      <c r="AE14836" s="67"/>
    </row>
    <row r="14837" spans="31:31" ht="15.75">
      <c r="AE14837" s="67"/>
    </row>
    <row r="14838" spans="31:31" ht="15.75">
      <c r="AE14838" s="67"/>
    </row>
    <row r="14839" spans="31:31" ht="15.75">
      <c r="AE14839" s="67"/>
    </row>
    <row r="14840" spans="31:31" ht="15.75">
      <c r="AE14840" s="67"/>
    </row>
    <row r="14841" spans="31:31" ht="15.75">
      <c r="AE14841" s="67"/>
    </row>
    <row r="14842" spans="31:31" ht="15.75">
      <c r="AE14842" s="67"/>
    </row>
    <row r="14843" spans="31:31" ht="15.75">
      <c r="AE14843" s="67"/>
    </row>
    <row r="14844" spans="31:31" ht="15.75">
      <c r="AE14844" s="67"/>
    </row>
    <row r="14845" spans="31:31" ht="15.75">
      <c r="AE14845" s="67"/>
    </row>
    <row r="14846" spans="31:31" ht="15.75">
      <c r="AE14846" s="67"/>
    </row>
    <row r="14847" spans="31:31" ht="15.75">
      <c r="AE14847" s="67"/>
    </row>
    <row r="14848" spans="31:31" ht="15.75">
      <c r="AE14848" s="67"/>
    </row>
    <row r="14849" spans="31:31" ht="15.75">
      <c r="AE14849" s="67"/>
    </row>
    <row r="14850" spans="31:31" ht="15.75">
      <c r="AE14850" s="67"/>
    </row>
    <row r="14851" spans="31:31" ht="15.75">
      <c r="AE14851" s="67"/>
    </row>
    <row r="14852" spans="31:31" ht="15.75">
      <c r="AE14852" s="67"/>
    </row>
    <row r="14853" spans="31:31" ht="15.75">
      <c r="AE14853" s="67"/>
    </row>
    <row r="14854" spans="31:31" ht="15.75">
      <c r="AE14854" s="67"/>
    </row>
    <row r="14855" spans="31:31" ht="15.75">
      <c r="AE14855" s="67"/>
    </row>
    <row r="14856" spans="31:31" ht="15.75">
      <c r="AE14856" s="67"/>
    </row>
    <row r="14857" spans="31:31" ht="15.75">
      <c r="AE14857" s="67"/>
    </row>
    <row r="14858" spans="31:31" ht="15.75">
      <c r="AE14858" s="67"/>
    </row>
    <row r="14859" spans="31:31" ht="15.75">
      <c r="AE14859" s="67"/>
    </row>
    <row r="14860" spans="31:31" ht="15.75">
      <c r="AE14860" s="67"/>
    </row>
    <row r="14861" spans="31:31" ht="15.75">
      <c r="AE14861" s="67"/>
    </row>
    <row r="14862" spans="31:31" ht="15.75">
      <c r="AE14862" s="67"/>
    </row>
    <row r="14863" spans="31:31" ht="15.75">
      <c r="AE14863" s="67"/>
    </row>
    <row r="14864" spans="31:31" ht="15.75">
      <c r="AE14864" s="67"/>
    </row>
    <row r="14865" spans="31:31" ht="15.75">
      <c r="AE14865" s="67"/>
    </row>
    <row r="14866" spans="31:31" ht="15.75">
      <c r="AE14866" s="67"/>
    </row>
    <row r="14867" spans="31:31" ht="15.75">
      <c r="AE14867" s="67"/>
    </row>
    <row r="14868" spans="31:31" ht="15.75">
      <c r="AE14868" s="67"/>
    </row>
    <row r="14869" spans="31:31" ht="15.75">
      <c r="AE14869" s="67"/>
    </row>
    <row r="14870" spans="31:31" ht="15.75">
      <c r="AE14870" s="67"/>
    </row>
    <row r="14871" spans="31:31" ht="15.75">
      <c r="AE14871" s="67"/>
    </row>
    <row r="14872" spans="31:31" ht="15.75">
      <c r="AE14872" s="67"/>
    </row>
    <row r="14873" spans="31:31" ht="15.75">
      <c r="AE14873" s="67"/>
    </row>
    <row r="14874" spans="31:31" ht="15.75">
      <c r="AE14874" s="67"/>
    </row>
    <row r="14875" spans="31:31" ht="15.75">
      <c r="AE14875" s="67"/>
    </row>
    <row r="14876" spans="31:31" ht="15.75">
      <c r="AE14876" s="67"/>
    </row>
    <row r="14877" spans="31:31" ht="15.75">
      <c r="AE14877" s="67"/>
    </row>
    <row r="14878" spans="31:31" ht="15.75">
      <c r="AE14878" s="67"/>
    </row>
    <row r="14879" spans="31:31" ht="15.75">
      <c r="AE14879" s="67"/>
    </row>
    <row r="14880" spans="31:31" ht="15.75">
      <c r="AE14880" s="67"/>
    </row>
    <row r="14881" spans="31:31" ht="15.75">
      <c r="AE14881" s="67"/>
    </row>
    <row r="14882" spans="31:31" ht="15.75">
      <c r="AE14882" s="67"/>
    </row>
    <row r="14883" spans="31:31" ht="15.75">
      <c r="AE14883" s="67"/>
    </row>
    <row r="14884" spans="31:31" ht="15.75">
      <c r="AE14884" s="67"/>
    </row>
    <row r="14885" spans="31:31" ht="15.75">
      <c r="AE14885" s="67"/>
    </row>
    <row r="14886" spans="31:31" ht="15.75">
      <c r="AE14886" s="67"/>
    </row>
    <row r="14887" spans="31:31" ht="15.75">
      <c r="AE14887" s="67"/>
    </row>
    <row r="14888" spans="31:31" ht="15.75">
      <c r="AE14888" s="67"/>
    </row>
    <row r="14889" spans="31:31" ht="15.75">
      <c r="AE14889" s="67"/>
    </row>
    <row r="14890" spans="31:31" ht="15.75">
      <c r="AE14890" s="67"/>
    </row>
    <row r="14891" spans="31:31" ht="15.75">
      <c r="AE14891" s="67"/>
    </row>
    <row r="14892" spans="31:31" ht="15.75">
      <c r="AE14892" s="67"/>
    </row>
    <row r="14893" spans="31:31" ht="15.75">
      <c r="AE14893" s="67"/>
    </row>
    <row r="14894" spans="31:31" ht="15.75">
      <c r="AE14894" s="67"/>
    </row>
    <row r="14895" spans="31:31" ht="15.75">
      <c r="AE14895" s="67"/>
    </row>
    <row r="14896" spans="31:31" ht="15.75">
      <c r="AE14896" s="67"/>
    </row>
    <row r="14897" spans="31:31" ht="15.75">
      <c r="AE14897" s="67"/>
    </row>
    <row r="14898" spans="31:31" ht="15.75">
      <c r="AE14898" s="67"/>
    </row>
    <row r="14899" spans="31:31" ht="15.75">
      <c r="AE14899" s="67"/>
    </row>
    <row r="14900" spans="31:31" ht="15.75">
      <c r="AE14900" s="67"/>
    </row>
    <row r="14901" spans="31:31" ht="15.75">
      <c r="AE14901" s="67"/>
    </row>
    <row r="14902" spans="31:31" ht="15.75">
      <c r="AE14902" s="67"/>
    </row>
    <row r="14903" spans="31:31" ht="15.75">
      <c r="AE14903" s="67"/>
    </row>
    <row r="14904" spans="31:31" ht="15.75">
      <c r="AE14904" s="67"/>
    </row>
    <row r="14905" spans="31:31" ht="15.75">
      <c r="AE14905" s="67"/>
    </row>
    <row r="14906" spans="31:31" ht="15.75">
      <c r="AE14906" s="67"/>
    </row>
    <row r="14907" spans="31:31" ht="15.75">
      <c r="AE14907" s="67"/>
    </row>
    <row r="14908" spans="31:31" ht="15.75">
      <c r="AE14908" s="67"/>
    </row>
    <row r="14909" spans="31:31" ht="15.75">
      <c r="AE14909" s="67"/>
    </row>
    <row r="14910" spans="31:31" ht="15.75">
      <c r="AE14910" s="67"/>
    </row>
    <row r="14911" spans="31:31" ht="15.75">
      <c r="AE14911" s="67"/>
    </row>
    <row r="14912" spans="31:31" ht="15.75">
      <c r="AE14912" s="67"/>
    </row>
    <row r="14913" spans="31:31" ht="15.75">
      <c r="AE14913" s="67"/>
    </row>
    <row r="14914" spans="31:31" ht="15.75">
      <c r="AE14914" s="67"/>
    </row>
    <row r="14915" spans="31:31" ht="15.75">
      <c r="AE14915" s="67"/>
    </row>
    <row r="14916" spans="31:31" ht="15.75">
      <c r="AE14916" s="67"/>
    </row>
    <row r="14917" spans="31:31" ht="15.75">
      <c r="AE14917" s="67"/>
    </row>
    <row r="14918" spans="31:31" ht="15.75">
      <c r="AE14918" s="67"/>
    </row>
    <row r="14919" spans="31:31" ht="15.75">
      <c r="AE14919" s="67"/>
    </row>
    <row r="14920" spans="31:31" ht="15.75">
      <c r="AE14920" s="67"/>
    </row>
    <row r="14921" spans="31:31" ht="15.75">
      <c r="AE14921" s="67"/>
    </row>
    <row r="14922" spans="31:31" ht="15.75">
      <c r="AE14922" s="67"/>
    </row>
    <row r="14923" spans="31:31" ht="15.75">
      <c r="AE14923" s="67"/>
    </row>
    <row r="14924" spans="31:31" ht="15.75">
      <c r="AE14924" s="67"/>
    </row>
    <row r="14925" spans="31:31" ht="15.75">
      <c r="AE14925" s="67"/>
    </row>
    <row r="14926" spans="31:31" ht="15.75">
      <c r="AE14926" s="67"/>
    </row>
    <row r="14927" spans="31:31" ht="15.75">
      <c r="AE14927" s="67"/>
    </row>
    <row r="14928" spans="31:31" ht="15.75">
      <c r="AE14928" s="67"/>
    </row>
    <row r="14929" spans="31:31" ht="15.75">
      <c r="AE14929" s="67"/>
    </row>
    <row r="14930" spans="31:31" ht="15.75">
      <c r="AE14930" s="67"/>
    </row>
    <row r="14931" spans="31:31" ht="15.75">
      <c r="AE14931" s="67"/>
    </row>
    <row r="14932" spans="31:31" ht="15.75">
      <c r="AE14932" s="67"/>
    </row>
    <row r="14933" spans="31:31" ht="15.75">
      <c r="AE14933" s="67"/>
    </row>
    <row r="14934" spans="31:31" ht="15.75">
      <c r="AE14934" s="67"/>
    </row>
    <row r="14935" spans="31:31" ht="15.75">
      <c r="AE14935" s="67"/>
    </row>
    <row r="14936" spans="31:31" ht="15.75">
      <c r="AE14936" s="67"/>
    </row>
    <row r="14937" spans="31:31" ht="15.75">
      <c r="AE14937" s="67"/>
    </row>
    <row r="14938" spans="31:31" ht="15.75">
      <c r="AE14938" s="67"/>
    </row>
    <row r="14939" spans="31:31" ht="15.75">
      <c r="AE14939" s="67"/>
    </row>
    <row r="14940" spans="31:31" ht="15.75">
      <c r="AE14940" s="67"/>
    </row>
    <row r="14941" spans="31:31" ht="15.75">
      <c r="AE14941" s="67"/>
    </row>
    <row r="14942" spans="31:31" ht="15.75">
      <c r="AE14942" s="67"/>
    </row>
    <row r="14943" spans="31:31" ht="15.75">
      <c r="AE14943" s="67"/>
    </row>
    <row r="14944" spans="31:31" ht="15.75">
      <c r="AE14944" s="67"/>
    </row>
    <row r="14945" spans="31:31" ht="15.75">
      <c r="AE14945" s="67"/>
    </row>
    <row r="14946" spans="31:31" ht="15.75">
      <c r="AE14946" s="67"/>
    </row>
    <row r="14947" spans="31:31" ht="15.75">
      <c r="AE14947" s="67"/>
    </row>
    <row r="14948" spans="31:31" ht="15.75">
      <c r="AE14948" s="67"/>
    </row>
    <row r="14949" spans="31:31" ht="15.75">
      <c r="AE14949" s="67"/>
    </row>
    <row r="14950" spans="31:31" ht="15.75">
      <c r="AE14950" s="67"/>
    </row>
    <row r="14951" spans="31:31" ht="15.75">
      <c r="AE14951" s="67"/>
    </row>
    <row r="14952" spans="31:31" ht="15.75">
      <c r="AE14952" s="67"/>
    </row>
    <row r="14953" spans="31:31" ht="15.75">
      <c r="AE14953" s="67"/>
    </row>
    <row r="14954" spans="31:31" ht="15.75">
      <c r="AE14954" s="67"/>
    </row>
    <row r="14955" spans="31:31" ht="15.75">
      <c r="AE14955" s="67"/>
    </row>
    <row r="14956" spans="31:31" ht="15.75">
      <c r="AE14956" s="67"/>
    </row>
    <row r="14957" spans="31:31" ht="15.75">
      <c r="AE14957" s="67"/>
    </row>
    <row r="14958" spans="31:31" ht="15.75">
      <c r="AE14958" s="67"/>
    </row>
    <row r="14959" spans="31:31" ht="15.75">
      <c r="AE14959" s="67"/>
    </row>
    <row r="14960" spans="31:31" ht="15.75">
      <c r="AE14960" s="67"/>
    </row>
    <row r="14961" spans="31:31" ht="15.75">
      <c r="AE14961" s="67"/>
    </row>
    <row r="14962" spans="31:31" ht="15.75">
      <c r="AE14962" s="67"/>
    </row>
    <row r="14963" spans="31:31" ht="15.75">
      <c r="AE14963" s="67"/>
    </row>
    <row r="14964" spans="31:31" ht="15.75">
      <c r="AE14964" s="67"/>
    </row>
    <row r="14965" spans="31:31" ht="15.75">
      <c r="AE14965" s="67"/>
    </row>
    <row r="14966" spans="31:31" ht="15.75">
      <c r="AE14966" s="67"/>
    </row>
    <row r="14967" spans="31:31" ht="15.75">
      <c r="AE14967" s="67"/>
    </row>
    <row r="14968" spans="31:31" ht="15.75">
      <c r="AE14968" s="67"/>
    </row>
    <row r="14969" spans="31:31" ht="15.75">
      <c r="AE14969" s="67"/>
    </row>
    <row r="14970" spans="31:31" ht="15.75">
      <c r="AE14970" s="67"/>
    </row>
    <row r="14971" spans="31:31" ht="15.75">
      <c r="AE14971" s="67"/>
    </row>
    <row r="14972" spans="31:31" ht="15.75">
      <c r="AE14972" s="67"/>
    </row>
    <row r="14973" spans="31:31" ht="15.75">
      <c r="AE14973" s="67"/>
    </row>
    <row r="14974" spans="31:31" ht="15.75">
      <c r="AE14974" s="67"/>
    </row>
    <row r="14975" spans="31:31" ht="15.75">
      <c r="AE14975" s="67"/>
    </row>
    <row r="14976" spans="31:31" ht="15.75">
      <c r="AE14976" s="67"/>
    </row>
    <row r="14977" spans="31:31" ht="15.75">
      <c r="AE14977" s="67"/>
    </row>
    <row r="14978" spans="31:31" ht="15.75">
      <c r="AE14978" s="67"/>
    </row>
    <row r="14979" spans="31:31" ht="15.75">
      <c r="AE14979" s="67"/>
    </row>
    <row r="14980" spans="31:31" ht="15.75">
      <c r="AE14980" s="67"/>
    </row>
    <row r="14981" spans="31:31" ht="15.75">
      <c r="AE14981" s="67"/>
    </row>
    <row r="14982" spans="31:31" ht="15.75">
      <c r="AE14982" s="67"/>
    </row>
    <row r="14983" spans="31:31" ht="15.75">
      <c r="AE14983" s="67"/>
    </row>
    <row r="14984" spans="31:31" ht="15.75">
      <c r="AE14984" s="67"/>
    </row>
    <row r="14985" spans="31:31" ht="15.75">
      <c r="AE14985" s="67"/>
    </row>
    <row r="14986" spans="31:31" ht="15.75">
      <c r="AE14986" s="67"/>
    </row>
    <row r="14987" spans="31:31" ht="15.75">
      <c r="AE14987" s="67"/>
    </row>
    <row r="14988" spans="31:31" ht="15.75">
      <c r="AE14988" s="67"/>
    </row>
    <row r="14989" spans="31:31" ht="15.75">
      <c r="AE14989" s="67"/>
    </row>
    <row r="14990" spans="31:31" ht="15.75">
      <c r="AE14990" s="67"/>
    </row>
    <row r="14991" spans="31:31" ht="15.75">
      <c r="AE14991" s="67"/>
    </row>
    <row r="14992" spans="31:31" ht="15.75">
      <c r="AE14992" s="67"/>
    </row>
    <row r="14993" spans="31:31" ht="15.75">
      <c r="AE14993" s="67"/>
    </row>
    <row r="14994" spans="31:31" ht="15.75">
      <c r="AE14994" s="67"/>
    </row>
    <row r="14995" spans="31:31" ht="15.75">
      <c r="AE14995" s="67"/>
    </row>
    <row r="14996" spans="31:31" ht="15.75">
      <c r="AE14996" s="67"/>
    </row>
    <row r="14997" spans="31:31" ht="15.75">
      <c r="AE14997" s="67"/>
    </row>
    <row r="14998" spans="31:31" ht="15.75">
      <c r="AE14998" s="67"/>
    </row>
    <row r="14999" spans="31:31" ht="15.75">
      <c r="AE14999" s="67"/>
    </row>
    <row r="15000" spans="31:31" ht="15.75">
      <c r="AE15000" s="67"/>
    </row>
    <row r="15001" spans="31:31" ht="15.75">
      <c r="AE15001" s="67"/>
    </row>
    <row r="15002" spans="31:31" ht="15.75">
      <c r="AE15002" s="67"/>
    </row>
    <row r="15003" spans="31:31" ht="15.75">
      <c r="AE15003" s="67"/>
    </row>
    <row r="15004" spans="31:31" ht="15.75">
      <c r="AE15004" s="67"/>
    </row>
    <row r="15005" spans="31:31" ht="15.75">
      <c r="AE15005" s="67"/>
    </row>
    <row r="15006" spans="31:31" ht="15.75">
      <c r="AE15006" s="67"/>
    </row>
    <row r="15007" spans="31:31" ht="15.75">
      <c r="AE15007" s="67"/>
    </row>
    <row r="15008" spans="31:31" ht="15.75">
      <c r="AE15008" s="67"/>
    </row>
    <row r="15009" spans="31:31" ht="15.75">
      <c r="AE15009" s="67"/>
    </row>
    <row r="15010" spans="31:31" ht="15.75">
      <c r="AE15010" s="67"/>
    </row>
    <row r="15011" spans="31:31" ht="15.75">
      <c r="AE15011" s="67"/>
    </row>
    <row r="15012" spans="31:31" ht="15.75">
      <c r="AE15012" s="67"/>
    </row>
    <row r="15013" spans="31:31" ht="15.75">
      <c r="AE15013" s="67"/>
    </row>
    <row r="15014" spans="31:31" ht="15.75">
      <c r="AE15014" s="67"/>
    </row>
    <row r="15015" spans="31:31" ht="15.75">
      <c r="AE15015" s="67"/>
    </row>
    <row r="15016" spans="31:31" ht="15.75">
      <c r="AE15016" s="67"/>
    </row>
    <row r="15017" spans="31:31" ht="15.75">
      <c r="AE15017" s="67"/>
    </row>
    <row r="15018" spans="31:31" ht="15.75">
      <c r="AE15018" s="67"/>
    </row>
    <row r="15019" spans="31:31" ht="15.75">
      <c r="AE15019" s="67"/>
    </row>
    <row r="15020" spans="31:31" ht="15.75">
      <c r="AE15020" s="67"/>
    </row>
    <row r="15021" spans="31:31" ht="15.75">
      <c r="AE15021" s="67"/>
    </row>
    <row r="15022" spans="31:31" ht="15.75">
      <c r="AE15022" s="67"/>
    </row>
    <row r="15023" spans="31:31" ht="15.75">
      <c r="AE15023" s="67"/>
    </row>
    <row r="15024" spans="31:31" ht="15.75">
      <c r="AE15024" s="67"/>
    </row>
    <row r="15025" spans="31:31" ht="15.75">
      <c r="AE15025" s="67"/>
    </row>
    <row r="15026" spans="31:31" ht="15.75">
      <c r="AE15026" s="67"/>
    </row>
    <row r="15027" spans="31:31" ht="15.75">
      <c r="AE15027" s="67"/>
    </row>
    <row r="15028" spans="31:31" ht="15.75">
      <c r="AE15028" s="67"/>
    </row>
    <row r="15029" spans="31:31" ht="15.75">
      <c r="AE15029" s="67"/>
    </row>
    <row r="15030" spans="31:31" ht="15.75">
      <c r="AE15030" s="67"/>
    </row>
    <row r="15031" spans="31:31" ht="15.75">
      <c r="AE15031" s="67"/>
    </row>
    <row r="15032" spans="31:31" ht="15.75">
      <c r="AE15032" s="67"/>
    </row>
    <row r="15033" spans="31:31" ht="15.75">
      <c r="AE15033" s="67"/>
    </row>
    <row r="15034" spans="31:31" ht="15.75">
      <c r="AE15034" s="67"/>
    </row>
    <row r="15035" spans="31:31" ht="15.75">
      <c r="AE15035" s="67"/>
    </row>
    <row r="15036" spans="31:31" ht="15.75">
      <c r="AE15036" s="67"/>
    </row>
    <row r="15037" spans="31:31" ht="15.75">
      <c r="AE15037" s="67"/>
    </row>
    <row r="15038" spans="31:31" ht="15.75">
      <c r="AE15038" s="67"/>
    </row>
    <row r="15039" spans="31:31" ht="15.75">
      <c r="AE15039" s="67"/>
    </row>
    <row r="15040" spans="31:31" ht="15.75">
      <c r="AE15040" s="67"/>
    </row>
    <row r="15041" spans="31:31" ht="15.75">
      <c r="AE15041" s="67"/>
    </row>
    <row r="15042" spans="31:31" ht="15.75">
      <c r="AE15042" s="67"/>
    </row>
    <row r="15043" spans="31:31" ht="15.75">
      <c r="AE15043" s="67"/>
    </row>
    <row r="15044" spans="31:31" ht="15.75">
      <c r="AE15044" s="67"/>
    </row>
    <row r="15045" spans="31:31" ht="15.75">
      <c r="AE15045" s="67"/>
    </row>
    <row r="15046" spans="31:31" ht="15.75">
      <c r="AE15046" s="67"/>
    </row>
    <row r="15047" spans="31:31" ht="15.75">
      <c r="AE15047" s="67"/>
    </row>
    <row r="15048" spans="31:31" ht="15.75">
      <c r="AE15048" s="67"/>
    </row>
    <row r="15049" spans="31:31" ht="15.75">
      <c r="AE15049" s="67"/>
    </row>
    <row r="15050" spans="31:31" ht="15.75">
      <c r="AE15050" s="67"/>
    </row>
    <row r="15051" spans="31:31" ht="15.75">
      <c r="AE15051" s="67"/>
    </row>
    <row r="15052" spans="31:31" ht="15.75">
      <c r="AE15052" s="67"/>
    </row>
    <row r="15053" spans="31:31" ht="15.75">
      <c r="AE15053" s="67"/>
    </row>
    <row r="15054" spans="31:31" ht="15.75">
      <c r="AE15054" s="67"/>
    </row>
    <row r="15055" spans="31:31" ht="15.75">
      <c r="AE15055" s="67"/>
    </row>
    <row r="15056" spans="31:31" ht="15.75">
      <c r="AE15056" s="67"/>
    </row>
    <row r="15057" spans="31:31" ht="15.75">
      <c r="AE15057" s="67"/>
    </row>
    <row r="15058" spans="31:31" ht="15.75">
      <c r="AE15058" s="67"/>
    </row>
    <row r="15059" spans="31:31" ht="15.75">
      <c r="AE15059" s="67"/>
    </row>
    <row r="15060" spans="31:31" ht="15.75">
      <c r="AE15060" s="67"/>
    </row>
    <row r="15061" spans="31:31" ht="15.75">
      <c r="AE15061" s="67"/>
    </row>
    <row r="15062" spans="31:31" ht="15.75">
      <c r="AE15062" s="67"/>
    </row>
    <row r="15063" spans="31:31" ht="15.75">
      <c r="AE15063" s="67"/>
    </row>
    <row r="15064" spans="31:31" ht="15.75">
      <c r="AE15064" s="67"/>
    </row>
    <row r="15065" spans="31:31" ht="15.75">
      <c r="AE15065" s="67"/>
    </row>
    <row r="15066" spans="31:31" ht="15.75">
      <c r="AE15066" s="67"/>
    </row>
    <row r="15067" spans="31:31" ht="15.75">
      <c r="AE15067" s="67"/>
    </row>
    <row r="15068" spans="31:31" ht="15.75">
      <c r="AE15068" s="67"/>
    </row>
    <row r="15069" spans="31:31" ht="15.75">
      <c r="AE15069" s="67"/>
    </row>
    <row r="15070" spans="31:31" ht="15.75">
      <c r="AE15070" s="67"/>
    </row>
    <row r="15071" spans="31:31" ht="15.75">
      <c r="AE15071" s="67"/>
    </row>
    <row r="15072" spans="31:31" ht="15.75">
      <c r="AE15072" s="67"/>
    </row>
    <row r="15073" spans="31:31" ht="15.75">
      <c r="AE15073" s="67"/>
    </row>
    <row r="15074" spans="31:31" ht="15.75">
      <c r="AE15074" s="67"/>
    </row>
    <row r="15075" spans="31:31" ht="15.75">
      <c r="AE15075" s="67"/>
    </row>
    <row r="15076" spans="31:31" ht="15.75">
      <c r="AE15076" s="67"/>
    </row>
    <row r="15077" spans="31:31" ht="15.75">
      <c r="AE15077" s="67"/>
    </row>
    <row r="15078" spans="31:31" ht="15.75">
      <c r="AE15078" s="67"/>
    </row>
    <row r="15079" spans="31:31" ht="15.75">
      <c r="AE15079" s="67"/>
    </row>
    <row r="15080" spans="31:31" ht="15.75">
      <c r="AE15080" s="67"/>
    </row>
    <row r="15081" spans="31:31" ht="15.75">
      <c r="AE15081" s="67"/>
    </row>
    <row r="15082" spans="31:31" ht="15.75">
      <c r="AE15082" s="67"/>
    </row>
    <row r="15083" spans="31:31" ht="15.75">
      <c r="AE15083" s="67"/>
    </row>
    <row r="15084" spans="31:31" ht="15.75">
      <c r="AE15084" s="67"/>
    </row>
    <row r="15085" spans="31:31" ht="15.75">
      <c r="AE15085" s="67"/>
    </row>
    <row r="15086" spans="31:31" ht="15.75">
      <c r="AE15086" s="67"/>
    </row>
    <row r="15087" spans="31:31" ht="15.75">
      <c r="AE15087" s="67"/>
    </row>
    <row r="15088" spans="31:31" ht="15.75">
      <c r="AE15088" s="67"/>
    </row>
    <row r="15089" spans="31:31" ht="15.75">
      <c r="AE15089" s="67"/>
    </row>
    <row r="15090" spans="31:31" ht="15.75">
      <c r="AE15090" s="67"/>
    </row>
    <row r="15091" spans="31:31" ht="15.75">
      <c r="AE15091" s="67"/>
    </row>
    <row r="15092" spans="31:31" ht="15.75">
      <c r="AE15092" s="67"/>
    </row>
    <row r="15093" spans="31:31" ht="15.75">
      <c r="AE15093" s="67"/>
    </row>
    <row r="15094" spans="31:31" ht="15.75">
      <c r="AE15094" s="67"/>
    </row>
    <row r="15095" spans="31:31" ht="15.75">
      <c r="AE15095" s="67"/>
    </row>
    <row r="15096" spans="31:31" ht="15.75">
      <c r="AE15096" s="67"/>
    </row>
    <row r="15097" spans="31:31" ht="15.75">
      <c r="AE15097" s="67"/>
    </row>
    <row r="15098" spans="31:31" ht="15.75">
      <c r="AE15098" s="67"/>
    </row>
    <row r="15099" spans="31:31" ht="15.75">
      <c r="AE15099" s="67"/>
    </row>
    <row r="15100" spans="31:31" ht="15.75">
      <c r="AE15100" s="67"/>
    </row>
    <row r="15101" spans="31:31" ht="15.75">
      <c r="AE15101" s="67"/>
    </row>
    <row r="15102" spans="31:31" ht="15.75">
      <c r="AE15102" s="67"/>
    </row>
    <row r="15103" spans="31:31" ht="15.75">
      <c r="AE15103" s="67"/>
    </row>
    <row r="15104" spans="31:31" ht="15.75">
      <c r="AE15104" s="67"/>
    </row>
    <row r="15105" spans="31:31" ht="15.75">
      <c r="AE15105" s="67"/>
    </row>
    <row r="15106" spans="31:31" ht="15.75">
      <c r="AE15106" s="67"/>
    </row>
    <row r="15107" spans="31:31" ht="15.75">
      <c r="AE15107" s="67"/>
    </row>
    <row r="15108" spans="31:31" ht="15.75">
      <c r="AE15108" s="67"/>
    </row>
    <row r="15109" spans="31:31" ht="15.75">
      <c r="AE15109" s="67"/>
    </row>
    <row r="15110" spans="31:31" ht="15.75">
      <c r="AE15110" s="67"/>
    </row>
    <row r="15111" spans="31:31" ht="15.75">
      <c r="AE15111" s="67"/>
    </row>
    <row r="15112" spans="31:31" ht="15.75">
      <c r="AE15112" s="67"/>
    </row>
    <row r="15113" spans="31:31" ht="15.75">
      <c r="AE15113" s="67"/>
    </row>
    <row r="15114" spans="31:31" ht="15.75">
      <c r="AE15114" s="67"/>
    </row>
    <row r="15115" spans="31:31" ht="15.75">
      <c r="AE15115" s="67"/>
    </row>
    <row r="15116" spans="31:31" ht="15.75">
      <c r="AE15116" s="67"/>
    </row>
    <row r="15117" spans="31:31" ht="15.75">
      <c r="AE15117" s="67"/>
    </row>
    <row r="15118" spans="31:31" ht="15.75">
      <c r="AE15118" s="67"/>
    </row>
    <row r="15119" spans="31:31" ht="15.75">
      <c r="AE15119" s="67"/>
    </row>
    <row r="15120" spans="31:31" ht="15.75">
      <c r="AE15120" s="67"/>
    </row>
    <row r="15121" spans="31:31" ht="15.75">
      <c r="AE15121" s="67"/>
    </row>
    <row r="15122" spans="31:31" ht="15.75">
      <c r="AE15122" s="67"/>
    </row>
    <row r="15123" spans="31:31" ht="15.75">
      <c r="AE15123" s="67"/>
    </row>
    <row r="15124" spans="31:31" ht="15.75">
      <c r="AE15124" s="67"/>
    </row>
    <row r="15125" spans="31:31" ht="15.75">
      <c r="AE15125" s="67"/>
    </row>
    <row r="15126" spans="31:31" ht="15.75">
      <c r="AE15126" s="67"/>
    </row>
    <row r="15127" spans="31:31" ht="15.75">
      <c r="AE15127" s="67"/>
    </row>
    <row r="15128" spans="31:31" ht="15.75">
      <c r="AE15128" s="67"/>
    </row>
    <row r="15129" spans="31:31" ht="15.75">
      <c r="AE15129" s="67"/>
    </row>
    <row r="15130" spans="31:31" ht="15.75">
      <c r="AE15130" s="67"/>
    </row>
    <row r="15131" spans="31:31" ht="15.75">
      <c r="AE15131" s="67"/>
    </row>
    <row r="15132" spans="31:31" ht="15.75">
      <c r="AE15132" s="67"/>
    </row>
    <row r="15133" spans="31:31" ht="15.75">
      <c r="AE15133" s="67"/>
    </row>
    <row r="15134" spans="31:31" ht="15.75">
      <c r="AE15134" s="67"/>
    </row>
    <row r="15135" spans="31:31" ht="15.75">
      <c r="AE15135" s="67"/>
    </row>
    <row r="15136" spans="31:31" ht="15.75">
      <c r="AE15136" s="67"/>
    </row>
    <row r="15137" spans="31:31" ht="15.75">
      <c r="AE15137" s="67"/>
    </row>
    <row r="15138" spans="31:31" ht="15.75">
      <c r="AE15138" s="67"/>
    </row>
    <row r="15139" spans="31:31" ht="15.75">
      <c r="AE15139" s="67"/>
    </row>
    <row r="15140" spans="31:31" ht="15.75">
      <c r="AE15140" s="67"/>
    </row>
    <row r="15141" spans="31:31" ht="15.75">
      <c r="AE15141" s="67"/>
    </row>
    <row r="15142" spans="31:31" ht="15.75">
      <c r="AE15142" s="67"/>
    </row>
    <row r="15143" spans="31:31" ht="15.75">
      <c r="AE15143" s="67"/>
    </row>
    <row r="15144" spans="31:31" ht="15.75">
      <c r="AE15144" s="67"/>
    </row>
    <row r="15145" spans="31:31" ht="15.75">
      <c r="AE15145" s="67"/>
    </row>
    <row r="15146" spans="31:31" ht="15.75">
      <c r="AE15146" s="67"/>
    </row>
    <row r="15147" spans="31:31" ht="15.75">
      <c r="AE15147" s="67"/>
    </row>
    <row r="15148" spans="31:31" ht="15.75">
      <c r="AE15148" s="67"/>
    </row>
    <row r="15149" spans="31:31" ht="15.75">
      <c r="AE15149" s="67"/>
    </row>
    <row r="15150" spans="31:31" ht="15.75">
      <c r="AE15150" s="67"/>
    </row>
    <row r="15151" spans="31:31" ht="15.75">
      <c r="AE15151" s="67"/>
    </row>
    <row r="15152" spans="31:31" ht="15.75">
      <c r="AE15152" s="67"/>
    </row>
    <row r="15153" spans="31:31" ht="15.75">
      <c r="AE15153" s="67"/>
    </row>
    <row r="15154" spans="31:31" ht="15.75">
      <c r="AE15154" s="67"/>
    </row>
    <row r="15155" spans="31:31" ht="15.75">
      <c r="AE15155" s="67"/>
    </row>
    <row r="15156" spans="31:31" ht="15.75">
      <c r="AE15156" s="67"/>
    </row>
    <row r="15157" spans="31:31" ht="15.75">
      <c r="AE15157" s="67"/>
    </row>
    <row r="15158" spans="31:31" ht="15.75">
      <c r="AE15158" s="67"/>
    </row>
    <row r="15159" spans="31:31" ht="15.75">
      <c r="AE15159" s="67"/>
    </row>
    <row r="15160" spans="31:31" ht="15.75">
      <c r="AE15160" s="67"/>
    </row>
    <row r="15161" spans="31:31" ht="15.75">
      <c r="AE15161" s="67"/>
    </row>
    <row r="15162" spans="31:31" ht="15.75">
      <c r="AE15162" s="67"/>
    </row>
    <row r="15163" spans="31:31" ht="15.75">
      <c r="AE15163" s="67"/>
    </row>
    <row r="15164" spans="31:31" ht="15.75">
      <c r="AE15164" s="67"/>
    </row>
    <row r="15165" spans="31:31" ht="15.75">
      <c r="AE15165" s="67"/>
    </row>
    <row r="15166" spans="31:31" ht="15.75">
      <c r="AE15166" s="67"/>
    </row>
    <row r="15167" spans="31:31" ht="15.75">
      <c r="AE15167" s="67"/>
    </row>
    <row r="15168" spans="31:31" ht="15.75">
      <c r="AE15168" s="67"/>
    </row>
    <row r="15169" spans="31:31" ht="15.75">
      <c r="AE15169" s="67"/>
    </row>
    <row r="15170" spans="31:31" ht="15.75">
      <c r="AE15170" s="67"/>
    </row>
    <row r="15171" spans="31:31" ht="15.75">
      <c r="AE15171" s="67"/>
    </row>
    <row r="15172" spans="31:31" ht="15.75">
      <c r="AE15172" s="67"/>
    </row>
    <row r="15173" spans="31:31" ht="15.75">
      <c r="AE15173" s="67"/>
    </row>
    <row r="15174" spans="31:31" ht="15.75">
      <c r="AE15174" s="67"/>
    </row>
    <row r="15175" spans="31:31" ht="15.75">
      <c r="AE15175" s="67"/>
    </row>
    <row r="15176" spans="31:31" ht="15.75">
      <c r="AE15176" s="67"/>
    </row>
    <row r="15177" spans="31:31" ht="15.75">
      <c r="AE15177" s="67"/>
    </row>
    <row r="15178" spans="31:31" ht="15.75">
      <c r="AE15178" s="67"/>
    </row>
    <row r="15179" spans="31:31" ht="15.75">
      <c r="AE15179" s="67"/>
    </row>
    <row r="15180" spans="31:31" ht="15.75">
      <c r="AE15180" s="67"/>
    </row>
    <row r="15181" spans="31:31" ht="15.75">
      <c r="AE15181" s="67"/>
    </row>
    <row r="15182" spans="31:31" ht="15.75">
      <c r="AE15182" s="67"/>
    </row>
    <row r="15183" spans="31:31" ht="15.75">
      <c r="AE15183" s="67"/>
    </row>
    <row r="15184" spans="31:31" ht="15.75">
      <c r="AE15184" s="67"/>
    </row>
    <row r="15185" spans="31:31" ht="15.75">
      <c r="AE15185" s="67"/>
    </row>
    <row r="15186" spans="31:31" ht="15.75">
      <c r="AE15186" s="67"/>
    </row>
    <row r="15187" spans="31:31" ht="15.75">
      <c r="AE15187" s="67"/>
    </row>
    <row r="15188" spans="31:31" ht="15.75">
      <c r="AE15188" s="67"/>
    </row>
    <row r="15189" spans="31:31" ht="15.75">
      <c r="AE15189" s="67"/>
    </row>
    <row r="15190" spans="31:31" ht="15.75">
      <c r="AE15190" s="67"/>
    </row>
    <row r="15191" spans="31:31" ht="15.75">
      <c r="AE15191" s="67"/>
    </row>
    <row r="15192" spans="31:31" ht="15.75">
      <c r="AE15192" s="67"/>
    </row>
    <row r="15193" spans="31:31" ht="15.75">
      <c r="AE15193" s="67"/>
    </row>
    <row r="15194" spans="31:31" ht="15.75">
      <c r="AE15194" s="67"/>
    </row>
    <row r="15195" spans="31:31" ht="15.75">
      <c r="AE15195" s="67"/>
    </row>
    <row r="15196" spans="31:31" ht="15.75">
      <c r="AE15196" s="67"/>
    </row>
    <row r="15197" spans="31:31" ht="15.75">
      <c r="AE15197" s="67"/>
    </row>
    <row r="15198" spans="31:31" ht="15.75">
      <c r="AE15198" s="67"/>
    </row>
    <row r="15199" spans="31:31" ht="15.75">
      <c r="AE15199" s="67"/>
    </row>
    <row r="15200" spans="31:31" ht="15.75">
      <c r="AE15200" s="67"/>
    </row>
    <row r="15201" spans="31:31" ht="15.75">
      <c r="AE15201" s="67"/>
    </row>
    <row r="15202" spans="31:31" ht="15.75">
      <c r="AE15202" s="67"/>
    </row>
    <row r="15203" spans="31:31" ht="15.75">
      <c r="AE15203" s="67"/>
    </row>
    <row r="15204" spans="31:31" ht="15.75">
      <c r="AE15204" s="67"/>
    </row>
    <row r="15205" spans="31:31" ht="15.75">
      <c r="AE15205" s="67"/>
    </row>
    <row r="15206" spans="31:31" ht="15.75">
      <c r="AE15206" s="67"/>
    </row>
    <row r="15207" spans="31:31" ht="15.75">
      <c r="AE15207" s="67"/>
    </row>
    <row r="15208" spans="31:31" ht="15.75">
      <c r="AE15208" s="67"/>
    </row>
    <row r="15209" spans="31:31" ht="15.75">
      <c r="AE15209" s="67"/>
    </row>
    <row r="15210" spans="31:31" ht="15.75">
      <c r="AE15210" s="67"/>
    </row>
    <row r="15211" spans="31:31" ht="15.75">
      <c r="AE15211" s="67"/>
    </row>
    <row r="15212" spans="31:31" ht="15.75">
      <c r="AE15212" s="67"/>
    </row>
    <row r="15213" spans="31:31" ht="15.75">
      <c r="AE15213" s="67"/>
    </row>
    <row r="15214" spans="31:31" ht="15.75">
      <c r="AE15214" s="67"/>
    </row>
    <row r="15215" spans="31:31" ht="15.75">
      <c r="AE15215" s="67"/>
    </row>
    <row r="15216" spans="31:31" ht="15.75">
      <c r="AE15216" s="67"/>
    </row>
    <row r="15217" spans="31:31" ht="15.75">
      <c r="AE15217" s="67"/>
    </row>
    <row r="15218" spans="31:31" ht="15.75">
      <c r="AE15218" s="67"/>
    </row>
    <row r="15219" spans="31:31" ht="15.75">
      <c r="AE15219" s="67"/>
    </row>
    <row r="15220" spans="31:31" ht="15.75">
      <c r="AE15220" s="67"/>
    </row>
    <row r="15221" spans="31:31" ht="15.75">
      <c r="AE15221" s="67"/>
    </row>
    <row r="15222" spans="31:31" ht="15.75">
      <c r="AE15222" s="67"/>
    </row>
    <row r="15223" spans="31:31" ht="15.75">
      <c r="AE15223" s="67"/>
    </row>
    <row r="15224" spans="31:31" ht="15.75">
      <c r="AE15224" s="67"/>
    </row>
    <row r="15225" spans="31:31" ht="15.75">
      <c r="AE15225" s="67"/>
    </row>
    <row r="15226" spans="31:31" ht="15.75">
      <c r="AE15226" s="67"/>
    </row>
    <row r="15227" spans="31:31" ht="15.75">
      <c r="AE15227" s="67"/>
    </row>
    <row r="15228" spans="31:31" ht="15.75">
      <c r="AE15228" s="67"/>
    </row>
    <row r="15229" spans="31:31" ht="15.75">
      <c r="AE15229" s="67"/>
    </row>
    <row r="15230" spans="31:31" ht="15.75">
      <c r="AE15230" s="67"/>
    </row>
    <row r="15231" spans="31:31" ht="15.75">
      <c r="AE15231" s="67"/>
    </row>
    <row r="15232" spans="31:31" ht="15.75">
      <c r="AE15232" s="67"/>
    </row>
    <row r="15233" spans="31:31" ht="15.75">
      <c r="AE15233" s="67"/>
    </row>
    <row r="15234" spans="31:31" ht="15.75">
      <c r="AE15234" s="67"/>
    </row>
    <row r="15235" spans="31:31" ht="15.75">
      <c r="AE15235" s="67"/>
    </row>
    <row r="15236" spans="31:31" ht="15.75">
      <c r="AE15236" s="67"/>
    </row>
    <row r="15237" spans="31:31" ht="15.75">
      <c r="AE15237" s="67"/>
    </row>
    <row r="15238" spans="31:31" ht="15.75">
      <c r="AE15238" s="67"/>
    </row>
    <row r="15239" spans="31:31" ht="15.75">
      <c r="AE15239" s="67"/>
    </row>
    <row r="15240" spans="31:31" ht="15.75">
      <c r="AE15240" s="67"/>
    </row>
    <row r="15241" spans="31:31" ht="15.75">
      <c r="AE15241" s="67"/>
    </row>
    <row r="15242" spans="31:31" ht="15.75">
      <c r="AE15242" s="67"/>
    </row>
    <row r="15243" spans="31:31" ht="15.75">
      <c r="AE15243" s="67"/>
    </row>
    <row r="15244" spans="31:31" ht="15.75">
      <c r="AE15244" s="67"/>
    </row>
    <row r="15245" spans="31:31" ht="15.75">
      <c r="AE15245" s="67"/>
    </row>
    <row r="15246" spans="31:31" ht="15.75">
      <c r="AE15246" s="67"/>
    </row>
    <row r="15247" spans="31:31" ht="15.75">
      <c r="AE15247" s="67"/>
    </row>
    <row r="15248" spans="31:31" ht="15.75">
      <c r="AE15248" s="67"/>
    </row>
    <row r="15249" spans="31:31" ht="15.75">
      <c r="AE15249" s="67"/>
    </row>
    <row r="15250" spans="31:31" ht="15.75">
      <c r="AE15250" s="67"/>
    </row>
    <row r="15251" spans="31:31" ht="15.75">
      <c r="AE15251" s="67"/>
    </row>
    <row r="15252" spans="31:31" ht="15.75">
      <c r="AE15252" s="67"/>
    </row>
    <row r="15253" spans="31:31" ht="15.75">
      <c r="AE15253" s="67"/>
    </row>
    <row r="15254" spans="31:31" ht="15.75">
      <c r="AE15254" s="67"/>
    </row>
    <row r="15255" spans="31:31" ht="15.75">
      <c r="AE15255" s="67"/>
    </row>
    <row r="15256" spans="31:31" ht="15.75">
      <c r="AE15256" s="67"/>
    </row>
    <row r="15257" spans="31:31" ht="15.75">
      <c r="AE15257" s="67"/>
    </row>
    <row r="15258" spans="31:31" ht="15.75">
      <c r="AE15258" s="67"/>
    </row>
    <row r="15259" spans="31:31" ht="15.75">
      <c r="AE15259" s="67"/>
    </row>
    <row r="15260" spans="31:31" ht="15.75">
      <c r="AE15260" s="67"/>
    </row>
    <row r="15261" spans="31:31" ht="15.75">
      <c r="AE15261" s="67"/>
    </row>
    <row r="15262" spans="31:31" ht="15.75">
      <c r="AE15262" s="67"/>
    </row>
    <row r="15263" spans="31:31" ht="15.75">
      <c r="AE15263" s="67"/>
    </row>
    <row r="15264" spans="31:31" ht="15.75">
      <c r="AE15264" s="67"/>
    </row>
    <row r="15265" spans="31:31" ht="15.75">
      <c r="AE15265" s="67"/>
    </row>
    <row r="15266" spans="31:31" ht="15.75">
      <c r="AE15266" s="67"/>
    </row>
    <row r="15267" spans="31:31" ht="15.75">
      <c r="AE15267" s="67"/>
    </row>
    <row r="15268" spans="31:31" ht="15.75">
      <c r="AE15268" s="67"/>
    </row>
    <row r="15269" spans="31:31" ht="15.75">
      <c r="AE15269" s="67"/>
    </row>
    <row r="15270" spans="31:31" ht="15.75">
      <c r="AE15270" s="67"/>
    </row>
    <row r="15271" spans="31:31" ht="15.75">
      <c r="AE15271" s="67"/>
    </row>
    <row r="15272" spans="31:31" ht="15.75">
      <c r="AE15272" s="67"/>
    </row>
    <row r="15273" spans="31:31" ht="15.75">
      <c r="AE15273" s="67"/>
    </row>
    <row r="15274" spans="31:31" ht="15.75">
      <c r="AE15274" s="67"/>
    </row>
    <row r="15275" spans="31:31" ht="15.75">
      <c r="AE15275" s="67"/>
    </row>
    <row r="15276" spans="31:31" ht="15.75">
      <c r="AE15276" s="67"/>
    </row>
    <row r="15277" spans="31:31" ht="15.75">
      <c r="AE15277" s="67"/>
    </row>
    <row r="15278" spans="31:31" ht="15.75">
      <c r="AE15278" s="67"/>
    </row>
    <row r="15279" spans="31:31" ht="15.75">
      <c r="AE15279" s="67"/>
    </row>
    <row r="15280" spans="31:31" ht="15.75">
      <c r="AE15280" s="67"/>
    </row>
    <row r="15281" spans="31:31" ht="15.75">
      <c r="AE15281" s="67"/>
    </row>
    <row r="15282" spans="31:31" ht="15.75">
      <c r="AE15282" s="67"/>
    </row>
    <row r="15283" spans="31:31" ht="15.75">
      <c r="AE15283" s="67"/>
    </row>
    <row r="15284" spans="31:31" ht="15.75">
      <c r="AE15284" s="67"/>
    </row>
    <row r="15285" spans="31:31" ht="15.75">
      <c r="AE15285" s="67"/>
    </row>
    <row r="15286" spans="31:31" ht="15.75">
      <c r="AE15286" s="67"/>
    </row>
    <row r="15287" spans="31:31" ht="15.75">
      <c r="AE15287" s="67"/>
    </row>
    <row r="15288" spans="31:31" ht="15.75">
      <c r="AE15288" s="67"/>
    </row>
    <row r="15289" spans="31:31" ht="15.75">
      <c r="AE15289" s="67"/>
    </row>
    <row r="15290" spans="31:31" ht="15.75">
      <c r="AE15290" s="67"/>
    </row>
    <row r="15291" spans="31:31" ht="15.75">
      <c r="AE15291" s="67"/>
    </row>
    <row r="15292" spans="31:31" ht="15.75">
      <c r="AE15292" s="67"/>
    </row>
    <row r="15293" spans="31:31" ht="15.75">
      <c r="AE15293" s="67"/>
    </row>
    <row r="15294" spans="31:31" ht="15.75">
      <c r="AE15294" s="67"/>
    </row>
    <row r="15295" spans="31:31" ht="15.75">
      <c r="AE15295" s="67"/>
    </row>
    <row r="15296" spans="31:31" ht="15.75">
      <c r="AE15296" s="67"/>
    </row>
    <row r="15297" spans="31:31" ht="15.75">
      <c r="AE15297" s="67"/>
    </row>
    <row r="15298" spans="31:31" ht="15.75">
      <c r="AE15298" s="67"/>
    </row>
    <row r="15299" spans="31:31" ht="15.75">
      <c r="AE15299" s="67"/>
    </row>
    <row r="15300" spans="31:31" ht="15.75">
      <c r="AE15300" s="67"/>
    </row>
    <row r="15301" spans="31:31" ht="15.75">
      <c r="AE15301" s="67"/>
    </row>
    <row r="15302" spans="31:31" ht="15.75">
      <c r="AE15302" s="67"/>
    </row>
    <row r="15303" spans="31:31" ht="15.75">
      <c r="AE15303" s="67"/>
    </row>
    <row r="15304" spans="31:31" ht="15.75">
      <c r="AE15304" s="67"/>
    </row>
    <row r="15305" spans="31:31" ht="15.75">
      <c r="AE15305" s="67"/>
    </row>
    <row r="15306" spans="31:31" ht="15.75">
      <c r="AE15306" s="67"/>
    </row>
    <row r="15307" spans="31:31" ht="15.75">
      <c r="AE15307" s="67"/>
    </row>
    <row r="15308" spans="31:31" ht="15.75">
      <c r="AE15308" s="67"/>
    </row>
    <row r="15309" spans="31:31" ht="15.75">
      <c r="AE15309" s="67"/>
    </row>
    <row r="15310" spans="31:31" ht="15.75">
      <c r="AE15310" s="67"/>
    </row>
    <row r="15311" spans="31:31" ht="15.75">
      <c r="AE15311" s="67"/>
    </row>
    <row r="15312" spans="31:31" ht="15.75">
      <c r="AE15312" s="67"/>
    </row>
    <row r="15313" spans="31:31" ht="15.75">
      <c r="AE15313" s="67"/>
    </row>
    <row r="15314" spans="31:31" ht="15.75">
      <c r="AE15314" s="67"/>
    </row>
    <row r="15315" spans="31:31" ht="15.75">
      <c r="AE15315" s="67"/>
    </row>
    <row r="15316" spans="31:31" ht="15.75">
      <c r="AE15316" s="67"/>
    </row>
    <row r="15317" spans="31:31" ht="15.75">
      <c r="AE15317" s="67"/>
    </row>
    <row r="15318" spans="31:31" ht="15.75">
      <c r="AE15318" s="67"/>
    </row>
    <row r="15319" spans="31:31" ht="15.75">
      <c r="AE15319" s="67"/>
    </row>
    <row r="15320" spans="31:31" ht="15.75">
      <c r="AE15320" s="67"/>
    </row>
    <row r="15321" spans="31:31" ht="15.75">
      <c r="AE15321" s="67"/>
    </row>
    <row r="15322" spans="31:31" ht="15.75">
      <c r="AE15322" s="67"/>
    </row>
    <row r="15323" spans="31:31" ht="15.75">
      <c r="AE15323" s="67"/>
    </row>
    <row r="15324" spans="31:31" ht="15.75">
      <c r="AE15324" s="67"/>
    </row>
    <row r="15325" spans="31:31" ht="15.75">
      <c r="AE15325" s="67"/>
    </row>
    <row r="15326" spans="31:31" ht="15.75">
      <c r="AE15326" s="67"/>
    </row>
    <row r="15327" spans="31:31" ht="15.75">
      <c r="AE15327" s="67"/>
    </row>
    <row r="15328" spans="31:31" ht="15.75">
      <c r="AE15328" s="67"/>
    </row>
    <row r="15329" spans="31:31" ht="15.75">
      <c r="AE15329" s="67"/>
    </row>
    <row r="15330" spans="31:31" ht="15.75">
      <c r="AE15330" s="67"/>
    </row>
    <row r="15331" spans="31:31" ht="15.75">
      <c r="AE15331" s="67"/>
    </row>
    <row r="15332" spans="31:31" ht="15.75">
      <c r="AE15332" s="67"/>
    </row>
    <row r="15333" spans="31:31" ht="15.75">
      <c r="AE15333" s="67"/>
    </row>
    <row r="15334" spans="31:31" ht="15.75">
      <c r="AE15334" s="67"/>
    </row>
    <row r="15335" spans="31:31" ht="15.75">
      <c r="AE15335" s="67"/>
    </row>
    <row r="15336" spans="31:31" ht="15.75">
      <c r="AE15336" s="67"/>
    </row>
    <row r="15337" spans="31:31" ht="15.75">
      <c r="AE15337" s="67"/>
    </row>
    <row r="15338" spans="31:31" ht="15.75">
      <c r="AE15338" s="67"/>
    </row>
    <row r="15339" spans="31:31" ht="15.75">
      <c r="AE15339" s="67"/>
    </row>
    <row r="15340" spans="31:31" ht="15.75">
      <c r="AE15340" s="67"/>
    </row>
    <row r="15341" spans="31:31" ht="15.75">
      <c r="AE15341" s="67"/>
    </row>
    <row r="15342" spans="31:31" ht="15.75">
      <c r="AE15342" s="67"/>
    </row>
    <row r="15343" spans="31:31" ht="15.75">
      <c r="AE15343" s="67"/>
    </row>
    <row r="15344" spans="31:31" ht="15.75">
      <c r="AE15344" s="67"/>
    </row>
    <row r="15345" spans="31:31" ht="15.75">
      <c r="AE15345" s="67"/>
    </row>
    <row r="15346" spans="31:31" ht="15.75">
      <c r="AE15346" s="67"/>
    </row>
    <row r="15347" spans="31:31" ht="15.75">
      <c r="AE15347" s="67"/>
    </row>
    <row r="15348" spans="31:31" ht="15.75">
      <c r="AE15348" s="67"/>
    </row>
    <row r="15349" spans="31:31" ht="15.75">
      <c r="AE15349" s="67"/>
    </row>
    <row r="15350" spans="31:31" ht="15.75">
      <c r="AE15350" s="67"/>
    </row>
    <row r="15351" spans="31:31" ht="15.75">
      <c r="AE15351" s="67"/>
    </row>
    <row r="15352" spans="31:31" ht="15.75">
      <c r="AE15352" s="67"/>
    </row>
    <row r="15353" spans="31:31" ht="15.75">
      <c r="AE15353" s="67"/>
    </row>
    <row r="15354" spans="31:31" ht="15.75">
      <c r="AE15354" s="67"/>
    </row>
    <row r="15355" spans="31:31" ht="15.75">
      <c r="AE15355" s="67"/>
    </row>
    <row r="15356" spans="31:31" ht="15.75">
      <c r="AE15356" s="67"/>
    </row>
    <row r="15357" spans="31:31" ht="15.75">
      <c r="AE15357" s="67"/>
    </row>
    <row r="15358" spans="31:31" ht="15.75">
      <c r="AE15358" s="67"/>
    </row>
    <row r="15359" spans="31:31" ht="15.75">
      <c r="AE15359" s="67"/>
    </row>
    <row r="15360" spans="31:31" ht="15.75">
      <c r="AE15360" s="67"/>
    </row>
    <row r="15361" spans="31:31" ht="15.75">
      <c r="AE15361" s="67"/>
    </row>
    <row r="15362" spans="31:31" ht="15.75">
      <c r="AE15362" s="67"/>
    </row>
    <row r="15363" spans="31:31" ht="15.75">
      <c r="AE15363" s="67"/>
    </row>
    <row r="15364" spans="31:31" ht="15.75">
      <c r="AE15364" s="67"/>
    </row>
    <row r="15365" spans="31:31" ht="15.75">
      <c r="AE15365" s="67"/>
    </row>
    <row r="15366" spans="31:31" ht="15.75">
      <c r="AE15366" s="67"/>
    </row>
    <row r="15367" spans="31:31" ht="15.75">
      <c r="AE15367" s="67"/>
    </row>
    <row r="15368" spans="31:31" ht="15.75">
      <c r="AE15368" s="67"/>
    </row>
    <row r="15369" spans="31:31" ht="15.75">
      <c r="AE15369" s="67"/>
    </row>
    <row r="15370" spans="31:31" ht="15.75">
      <c r="AE15370" s="67"/>
    </row>
    <row r="15371" spans="31:31" ht="15.75">
      <c r="AE15371" s="67"/>
    </row>
    <row r="15372" spans="31:31" ht="15.75">
      <c r="AE15372" s="67"/>
    </row>
    <row r="15373" spans="31:31" ht="15.75">
      <c r="AE15373" s="67"/>
    </row>
    <row r="15374" spans="31:31" ht="15.75">
      <c r="AE15374" s="67"/>
    </row>
    <row r="15375" spans="31:31" ht="15.75">
      <c r="AE15375" s="67"/>
    </row>
    <row r="15376" spans="31:31" ht="15.75">
      <c r="AE15376" s="67"/>
    </row>
    <row r="15377" spans="31:31" ht="15.75">
      <c r="AE15377" s="67"/>
    </row>
    <row r="15378" spans="31:31" ht="15.75">
      <c r="AE15378" s="67"/>
    </row>
    <row r="15379" spans="31:31" ht="15.75">
      <c r="AE15379" s="67"/>
    </row>
    <row r="15380" spans="31:31" ht="15.75">
      <c r="AE15380" s="67"/>
    </row>
    <row r="15381" spans="31:31" ht="15.75">
      <c r="AE15381" s="67"/>
    </row>
    <row r="15382" spans="31:31" ht="15.75">
      <c r="AE15382" s="67"/>
    </row>
    <row r="15383" spans="31:31" ht="15.75">
      <c r="AE15383" s="67"/>
    </row>
    <row r="15384" spans="31:31" ht="15.75">
      <c r="AE15384" s="67"/>
    </row>
    <row r="15385" spans="31:31" ht="15.75">
      <c r="AE15385" s="67"/>
    </row>
    <row r="15386" spans="31:31" ht="15.75">
      <c r="AE15386" s="67"/>
    </row>
    <row r="15387" spans="31:31" ht="15.75">
      <c r="AE15387" s="67"/>
    </row>
    <row r="15388" spans="31:31" ht="15.75">
      <c r="AE15388" s="67"/>
    </row>
    <row r="15389" spans="31:31" ht="15.75">
      <c r="AE15389" s="67"/>
    </row>
    <row r="15390" spans="31:31" ht="15.75">
      <c r="AE15390" s="67"/>
    </row>
    <row r="15391" spans="31:31" ht="15.75">
      <c r="AE15391" s="67"/>
    </row>
    <row r="15392" spans="31:31" ht="15.75">
      <c r="AE15392" s="67"/>
    </row>
    <row r="15393" spans="31:31" ht="15.75">
      <c r="AE15393" s="67"/>
    </row>
    <row r="15394" spans="31:31" ht="15.75">
      <c r="AE15394" s="67"/>
    </row>
    <row r="15395" spans="31:31" ht="15.75">
      <c r="AE15395" s="67"/>
    </row>
    <row r="15396" spans="31:31" ht="15.75">
      <c r="AE15396" s="67"/>
    </row>
    <row r="15397" spans="31:31" ht="15.75">
      <c r="AE15397" s="67"/>
    </row>
    <row r="15398" spans="31:31" ht="15.75">
      <c r="AE15398" s="67"/>
    </row>
    <row r="15399" spans="31:31" ht="15.75">
      <c r="AE15399" s="67"/>
    </row>
    <row r="15400" spans="31:31" ht="15.75">
      <c r="AE15400" s="67"/>
    </row>
    <row r="15401" spans="31:31" ht="15.75">
      <c r="AE15401" s="67"/>
    </row>
    <row r="15402" spans="31:31" ht="15.75">
      <c r="AE15402" s="67"/>
    </row>
    <row r="15403" spans="31:31" ht="15.75">
      <c r="AE15403" s="67"/>
    </row>
    <row r="15404" spans="31:31" ht="15.75">
      <c r="AE15404" s="67"/>
    </row>
    <row r="15405" spans="31:31" ht="15.75">
      <c r="AE15405" s="67"/>
    </row>
    <row r="15406" spans="31:31" ht="15.75">
      <c r="AE15406" s="67"/>
    </row>
    <row r="15407" spans="31:31" ht="15.75">
      <c r="AE15407" s="67"/>
    </row>
    <row r="15408" spans="31:31" ht="15.75">
      <c r="AE15408" s="67"/>
    </row>
    <row r="15409" spans="31:31" ht="15.75">
      <c r="AE15409" s="67"/>
    </row>
    <row r="15410" spans="31:31" ht="15.75">
      <c r="AE15410" s="67"/>
    </row>
    <row r="15411" spans="31:31" ht="15.75">
      <c r="AE15411" s="67"/>
    </row>
    <row r="15412" spans="31:31" ht="15.75">
      <c r="AE15412" s="67"/>
    </row>
    <row r="15413" spans="31:31" ht="15.75">
      <c r="AE15413" s="67"/>
    </row>
    <row r="15414" spans="31:31" ht="15.75">
      <c r="AE15414" s="67"/>
    </row>
    <row r="15415" spans="31:31" ht="15.75">
      <c r="AE15415" s="67"/>
    </row>
    <row r="15416" spans="31:31" ht="15.75">
      <c r="AE15416" s="67"/>
    </row>
    <row r="15417" spans="31:31" ht="15.75">
      <c r="AE15417" s="67"/>
    </row>
    <row r="15418" spans="31:31" ht="15.75">
      <c r="AE15418" s="67"/>
    </row>
    <row r="15419" spans="31:31" ht="15.75">
      <c r="AE15419" s="67"/>
    </row>
    <row r="15420" spans="31:31" ht="15.75">
      <c r="AE15420" s="67"/>
    </row>
    <row r="15421" spans="31:31" ht="15.75">
      <c r="AE15421" s="67"/>
    </row>
    <row r="15422" spans="31:31" ht="15.75">
      <c r="AE15422" s="67"/>
    </row>
    <row r="15423" spans="31:31" ht="15.75">
      <c r="AE15423" s="67"/>
    </row>
    <row r="15424" spans="31:31" ht="15.75">
      <c r="AE15424" s="67"/>
    </row>
    <row r="15425" spans="31:31" ht="15.75">
      <c r="AE15425" s="67"/>
    </row>
    <row r="15426" spans="31:31" ht="15.75">
      <c r="AE15426" s="67"/>
    </row>
    <row r="15427" spans="31:31" ht="15.75">
      <c r="AE15427" s="67"/>
    </row>
    <row r="15428" spans="31:31" ht="15.75">
      <c r="AE15428" s="67"/>
    </row>
    <row r="15429" spans="31:31" ht="15.75">
      <c r="AE15429" s="67"/>
    </row>
    <row r="15430" spans="31:31" ht="15.75">
      <c r="AE15430" s="67"/>
    </row>
    <row r="15431" spans="31:31" ht="15.75">
      <c r="AE15431" s="67"/>
    </row>
    <row r="15432" spans="31:31" ht="15.75">
      <c r="AE15432" s="67"/>
    </row>
    <row r="15433" spans="31:31" ht="15.75">
      <c r="AE15433" s="67"/>
    </row>
    <row r="15434" spans="31:31" ht="15.75">
      <c r="AE15434" s="67"/>
    </row>
    <row r="15435" spans="31:31" ht="15.75">
      <c r="AE15435" s="67"/>
    </row>
    <row r="15436" spans="31:31" ht="15.75">
      <c r="AE15436" s="67"/>
    </row>
    <row r="15437" spans="31:31" ht="15.75">
      <c r="AE15437" s="67"/>
    </row>
    <row r="15438" spans="31:31" ht="15.75">
      <c r="AE15438" s="67"/>
    </row>
    <row r="15439" spans="31:31" ht="15.75">
      <c r="AE15439" s="67"/>
    </row>
    <row r="15440" spans="31:31" ht="15.75">
      <c r="AE15440" s="67"/>
    </row>
    <row r="15441" spans="31:31" ht="15.75">
      <c r="AE15441" s="67"/>
    </row>
    <row r="15442" spans="31:31" ht="15.75">
      <c r="AE15442" s="67"/>
    </row>
    <row r="15443" spans="31:31" ht="15.75">
      <c r="AE15443" s="67"/>
    </row>
    <row r="15444" spans="31:31" ht="15.75">
      <c r="AE15444" s="67"/>
    </row>
    <row r="15445" spans="31:31" ht="15.75">
      <c r="AE15445" s="67"/>
    </row>
    <row r="15446" spans="31:31" ht="15.75">
      <c r="AE15446" s="67"/>
    </row>
    <row r="15447" spans="31:31" ht="15.75">
      <c r="AE15447" s="67"/>
    </row>
    <row r="15448" spans="31:31" ht="15.75">
      <c r="AE15448" s="67"/>
    </row>
    <row r="15449" spans="31:31" ht="15.75">
      <c r="AE15449" s="67"/>
    </row>
    <row r="15450" spans="31:31" ht="15.75">
      <c r="AE15450" s="67"/>
    </row>
    <row r="15451" spans="31:31" ht="15.75">
      <c r="AE15451" s="67"/>
    </row>
    <row r="15452" spans="31:31" ht="15.75">
      <c r="AE15452" s="67"/>
    </row>
    <row r="15453" spans="31:31" ht="15.75">
      <c r="AE15453" s="67"/>
    </row>
    <row r="15454" spans="31:31" ht="15.75">
      <c r="AE15454" s="67"/>
    </row>
    <row r="15455" spans="31:31" ht="15.75">
      <c r="AE15455" s="67"/>
    </row>
    <row r="15456" spans="31:31" ht="15.75">
      <c r="AE15456" s="67"/>
    </row>
    <row r="15457" spans="31:31" ht="15.75">
      <c r="AE15457" s="67"/>
    </row>
    <row r="15458" spans="31:31" ht="15.75">
      <c r="AE15458" s="67"/>
    </row>
    <row r="15459" spans="31:31" ht="15.75">
      <c r="AE15459" s="67"/>
    </row>
    <row r="15460" spans="31:31" ht="15.75">
      <c r="AE15460" s="67"/>
    </row>
    <row r="15461" spans="31:31" ht="15.75">
      <c r="AE15461" s="67"/>
    </row>
    <row r="15462" spans="31:31" ht="15.75">
      <c r="AE15462" s="67"/>
    </row>
    <row r="15463" spans="31:31" ht="15.75">
      <c r="AE15463" s="67"/>
    </row>
    <row r="15464" spans="31:31" ht="15.75">
      <c r="AE15464" s="67"/>
    </row>
    <row r="15465" spans="31:31" ht="15.75">
      <c r="AE15465" s="67"/>
    </row>
    <row r="15466" spans="31:31" ht="15.75">
      <c r="AE15466" s="67"/>
    </row>
    <row r="15467" spans="31:31" ht="15.75">
      <c r="AE15467" s="67"/>
    </row>
    <row r="15468" spans="31:31" ht="15.75">
      <c r="AE15468" s="67"/>
    </row>
    <row r="15469" spans="31:31" ht="15.75">
      <c r="AE15469" s="67"/>
    </row>
    <row r="15470" spans="31:31" ht="15.75">
      <c r="AE15470" s="67"/>
    </row>
    <row r="15471" spans="31:31" ht="15.75">
      <c r="AE15471" s="67"/>
    </row>
    <row r="15472" spans="31:31" ht="15.75">
      <c r="AE15472" s="67"/>
    </row>
    <row r="15473" spans="31:31" ht="15.75">
      <c r="AE15473" s="67"/>
    </row>
    <row r="15474" spans="31:31" ht="15.75">
      <c r="AE15474" s="67"/>
    </row>
    <row r="15475" spans="31:31" ht="15.75">
      <c r="AE15475" s="67"/>
    </row>
    <row r="15476" spans="31:31" ht="15.75">
      <c r="AE15476" s="67"/>
    </row>
    <row r="15477" spans="31:31" ht="15.75">
      <c r="AE15477" s="67"/>
    </row>
    <row r="15478" spans="31:31" ht="15.75">
      <c r="AE15478" s="67"/>
    </row>
    <row r="15479" spans="31:31" ht="15.75">
      <c r="AE15479" s="67"/>
    </row>
    <row r="15480" spans="31:31" ht="15.75">
      <c r="AE15480" s="67"/>
    </row>
    <row r="15481" spans="31:31" ht="15.75">
      <c r="AE15481" s="67"/>
    </row>
    <row r="15482" spans="31:31" ht="15.75">
      <c r="AE15482" s="67"/>
    </row>
    <row r="15483" spans="31:31" ht="15.75">
      <c r="AE15483" s="67"/>
    </row>
    <row r="15484" spans="31:31" ht="15.75">
      <c r="AE15484" s="67"/>
    </row>
    <row r="15485" spans="31:31" ht="15.75">
      <c r="AE15485" s="67"/>
    </row>
    <row r="15486" spans="31:31" ht="15.75">
      <c r="AE15486" s="67"/>
    </row>
    <row r="15487" spans="31:31" ht="15.75">
      <c r="AE15487" s="67"/>
    </row>
    <row r="15488" spans="31:31" ht="15.75">
      <c r="AE15488" s="67"/>
    </row>
    <row r="15489" spans="31:31" ht="15.75">
      <c r="AE15489" s="67"/>
    </row>
    <row r="15490" spans="31:31" ht="15.75">
      <c r="AE15490" s="67"/>
    </row>
    <row r="15491" spans="31:31" ht="15.75">
      <c r="AE15491" s="67"/>
    </row>
    <row r="15492" spans="31:31" ht="15.75">
      <c r="AE15492" s="67"/>
    </row>
    <row r="15493" spans="31:31" ht="15.75">
      <c r="AE15493" s="67"/>
    </row>
    <row r="15494" spans="31:31" ht="15.75">
      <c r="AE15494" s="67"/>
    </row>
    <row r="15495" spans="31:31" ht="15.75">
      <c r="AE15495" s="67"/>
    </row>
    <row r="15496" spans="31:31" ht="15.75">
      <c r="AE15496" s="67"/>
    </row>
    <row r="15497" spans="31:31" ht="15.75">
      <c r="AE15497" s="67"/>
    </row>
    <row r="15498" spans="31:31" ht="15.75">
      <c r="AE15498" s="67"/>
    </row>
    <row r="15499" spans="31:31" ht="15.75">
      <c r="AE15499" s="67"/>
    </row>
    <row r="15500" spans="31:31" ht="15.75">
      <c r="AE15500" s="67"/>
    </row>
    <row r="15501" spans="31:31" ht="15.75">
      <c r="AE15501" s="67"/>
    </row>
    <row r="15502" spans="31:31" ht="15.75">
      <c r="AE15502" s="67"/>
    </row>
    <row r="15503" spans="31:31" ht="15.75">
      <c r="AE15503" s="67"/>
    </row>
    <row r="15504" spans="31:31" ht="15.75">
      <c r="AE15504" s="67"/>
    </row>
    <row r="15505" spans="31:31" ht="15.75">
      <c r="AE15505" s="67"/>
    </row>
    <row r="15506" spans="31:31" ht="15.75">
      <c r="AE15506" s="67"/>
    </row>
    <row r="15507" spans="31:31" ht="15.75">
      <c r="AE15507" s="67"/>
    </row>
    <row r="15508" spans="31:31" ht="15.75">
      <c r="AE15508" s="67"/>
    </row>
    <row r="15509" spans="31:31" ht="15.75">
      <c r="AE15509" s="67"/>
    </row>
    <row r="15510" spans="31:31" ht="15.75">
      <c r="AE15510" s="67"/>
    </row>
    <row r="15511" spans="31:31" ht="15.75">
      <c r="AE15511" s="67"/>
    </row>
    <row r="15512" spans="31:31" ht="15.75">
      <c r="AE15512" s="67"/>
    </row>
    <row r="15513" spans="31:31" ht="15.75">
      <c r="AE15513" s="67"/>
    </row>
    <row r="15514" spans="31:31" ht="15.75">
      <c r="AE15514" s="67"/>
    </row>
    <row r="15515" spans="31:31" ht="15.75">
      <c r="AE15515" s="67"/>
    </row>
    <row r="15516" spans="31:31" ht="15.75">
      <c r="AE15516" s="67"/>
    </row>
    <row r="15517" spans="31:31" ht="15.75">
      <c r="AE15517" s="67"/>
    </row>
    <row r="15518" spans="31:31" ht="15.75">
      <c r="AE15518" s="67"/>
    </row>
    <row r="15519" spans="31:31" ht="15.75">
      <c r="AE15519" s="67"/>
    </row>
    <row r="15520" spans="31:31" ht="15.75">
      <c r="AE15520" s="67"/>
    </row>
    <row r="15521" spans="31:31" ht="15.75">
      <c r="AE15521" s="67"/>
    </row>
    <row r="15522" spans="31:31" ht="15.75">
      <c r="AE15522" s="67"/>
    </row>
    <row r="15523" spans="31:31" ht="15.75">
      <c r="AE15523" s="67"/>
    </row>
    <row r="15524" spans="31:31" ht="15.75">
      <c r="AE15524" s="67"/>
    </row>
    <row r="15525" spans="31:31" ht="15.75">
      <c r="AE15525" s="67"/>
    </row>
    <row r="15526" spans="31:31" ht="15.75">
      <c r="AE15526" s="67"/>
    </row>
    <row r="15527" spans="31:31" ht="15.75">
      <c r="AE15527" s="67"/>
    </row>
    <row r="15528" spans="31:31" ht="15.75">
      <c r="AE15528" s="67"/>
    </row>
    <row r="15529" spans="31:31" ht="15.75">
      <c r="AE15529" s="67"/>
    </row>
    <row r="15530" spans="31:31" ht="15.75">
      <c r="AE15530" s="67"/>
    </row>
    <row r="15531" spans="31:31" ht="15.75">
      <c r="AE15531" s="67"/>
    </row>
    <row r="15532" spans="31:31" ht="15.75">
      <c r="AE15532" s="67"/>
    </row>
    <row r="15533" spans="31:31" ht="15.75">
      <c r="AE15533" s="67"/>
    </row>
    <row r="15534" spans="31:31" ht="15.75">
      <c r="AE15534" s="67"/>
    </row>
    <row r="15535" spans="31:31" ht="15.75">
      <c r="AE15535" s="67"/>
    </row>
    <row r="15536" spans="31:31" ht="15.75">
      <c r="AE15536" s="67"/>
    </row>
    <row r="15537" spans="31:31" ht="15.75">
      <c r="AE15537" s="67"/>
    </row>
    <row r="15538" spans="31:31" ht="15.75">
      <c r="AE15538" s="67"/>
    </row>
    <row r="15539" spans="31:31" ht="15.75">
      <c r="AE15539" s="67"/>
    </row>
    <row r="15540" spans="31:31" ht="15.75">
      <c r="AE15540" s="67"/>
    </row>
    <row r="15541" spans="31:31" ht="15.75">
      <c r="AE15541" s="67"/>
    </row>
    <row r="15542" spans="31:31" ht="15.75">
      <c r="AE15542" s="67"/>
    </row>
    <row r="15543" spans="31:31" ht="15.75">
      <c r="AE15543" s="67"/>
    </row>
    <row r="15544" spans="31:31" ht="15.75">
      <c r="AE15544" s="67"/>
    </row>
    <row r="15545" spans="31:31" ht="15.75">
      <c r="AE15545" s="67"/>
    </row>
    <row r="15546" spans="31:31" ht="15.75">
      <c r="AE15546" s="67"/>
    </row>
    <row r="15547" spans="31:31" ht="15.75">
      <c r="AE15547" s="67"/>
    </row>
    <row r="15548" spans="31:31" ht="15.75">
      <c r="AE15548" s="67"/>
    </row>
    <row r="15549" spans="31:31" ht="15.75">
      <c r="AE15549" s="67"/>
    </row>
    <row r="15550" spans="31:31" ht="15.75">
      <c r="AE15550" s="67"/>
    </row>
    <row r="15551" spans="31:31" ht="15.75">
      <c r="AE15551" s="67"/>
    </row>
    <row r="15552" spans="31:31" ht="15.75">
      <c r="AE15552" s="67"/>
    </row>
    <row r="15553" spans="31:31" ht="15.75">
      <c r="AE15553" s="67"/>
    </row>
    <row r="15554" spans="31:31" ht="15.75">
      <c r="AE15554" s="67"/>
    </row>
    <row r="15555" spans="31:31" ht="15.75">
      <c r="AE15555" s="67"/>
    </row>
    <row r="15556" spans="31:31" ht="15.75">
      <c r="AE15556" s="67"/>
    </row>
    <row r="15557" spans="31:31" ht="15.75">
      <c r="AE15557" s="67"/>
    </row>
    <row r="15558" spans="31:31" ht="15.75">
      <c r="AE15558" s="67"/>
    </row>
    <row r="15559" spans="31:31" ht="15.75">
      <c r="AE15559" s="67"/>
    </row>
    <row r="15560" spans="31:31" ht="15.75">
      <c r="AE15560" s="67"/>
    </row>
    <row r="15561" spans="31:31" ht="15.75">
      <c r="AE15561" s="67"/>
    </row>
    <row r="15562" spans="31:31" ht="15.75">
      <c r="AE15562" s="67"/>
    </row>
    <row r="15563" spans="31:31" ht="15.75">
      <c r="AE15563" s="67"/>
    </row>
    <row r="15564" spans="31:31" ht="15.75">
      <c r="AE15564" s="67"/>
    </row>
    <row r="15565" spans="31:31" ht="15.75">
      <c r="AE15565" s="67"/>
    </row>
    <row r="15566" spans="31:31" ht="15.75">
      <c r="AE15566" s="67"/>
    </row>
    <row r="15567" spans="31:31" ht="15.75">
      <c r="AE15567" s="67"/>
    </row>
    <row r="15568" spans="31:31" ht="15.75">
      <c r="AE15568" s="67"/>
    </row>
    <row r="15569" spans="31:31" ht="15.75">
      <c r="AE15569" s="67"/>
    </row>
    <row r="15570" spans="31:31" ht="15.75">
      <c r="AE15570" s="67"/>
    </row>
    <row r="15571" spans="31:31" ht="15.75">
      <c r="AE15571" s="67"/>
    </row>
    <row r="15572" spans="31:31" ht="15.75">
      <c r="AE15572" s="67"/>
    </row>
    <row r="15573" spans="31:31" ht="15.75">
      <c r="AE15573" s="67"/>
    </row>
    <row r="15574" spans="31:31" ht="15.75">
      <c r="AE15574" s="67"/>
    </row>
    <row r="15575" spans="31:31" ht="15.75">
      <c r="AE15575" s="67"/>
    </row>
    <row r="15576" spans="31:31" ht="15.75">
      <c r="AE15576" s="67"/>
    </row>
    <row r="15577" spans="31:31" ht="15.75">
      <c r="AE15577" s="67"/>
    </row>
    <row r="15578" spans="31:31" ht="15.75">
      <c r="AE15578" s="67"/>
    </row>
    <row r="15579" spans="31:31" ht="15.75">
      <c r="AE15579" s="67"/>
    </row>
    <row r="15580" spans="31:31" ht="15.75">
      <c r="AE15580" s="67"/>
    </row>
    <row r="15581" spans="31:31" ht="15.75">
      <c r="AE15581" s="67"/>
    </row>
    <row r="15582" spans="31:31" ht="15.75">
      <c r="AE15582" s="67"/>
    </row>
    <row r="15583" spans="31:31" ht="15.75">
      <c r="AE15583" s="67"/>
    </row>
    <row r="15584" spans="31:31" ht="15.75">
      <c r="AE15584" s="67"/>
    </row>
    <row r="15585" spans="31:31" ht="15.75">
      <c r="AE15585" s="67"/>
    </row>
    <row r="15586" spans="31:31" ht="15.75">
      <c r="AE15586" s="67"/>
    </row>
    <row r="15587" spans="31:31" ht="15.75">
      <c r="AE15587" s="67"/>
    </row>
    <row r="15588" spans="31:31" ht="15.75">
      <c r="AE15588" s="67"/>
    </row>
    <row r="15589" spans="31:31" ht="15.75">
      <c r="AE15589" s="67"/>
    </row>
    <row r="15590" spans="31:31" ht="15.75">
      <c r="AE15590" s="67"/>
    </row>
    <row r="15591" spans="31:31" ht="15.75">
      <c r="AE15591" s="67"/>
    </row>
    <row r="15592" spans="31:31" ht="15.75">
      <c r="AE15592" s="67"/>
    </row>
    <row r="15593" spans="31:31" ht="15.75">
      <c r="AE15593" s="67"/>
    </row>
    <row r="15594" spans="31:31" ht="15.75">
      <c r="AE15594" s="67"/>
    </row>
    <row r="15595" spans="31:31" ht="15.75">
      <c r="AE15595" s="67"/>
    </row>
    <row r="15596" spans="31:31" ht="15.75">
      <c r="AE15596" s="67"/>
    </row>
    <row r="15597" spans="31:31" ht="15.75">
      <c r="AE15597" s="67"/>
    </row>
    <row r="15598" spans="31:31" ht="15.75">
      <c r="AE15598" s="67"/>
    </row>
    <row r="15599" spans="31:31" ht="15.75">
      <c r="AE15599" s="67"/>
    </row>
    <row r="15600" spans="31:31" ht="15.75">
      <c r="AE15600" s="67"/>
    </row>
    <row r="15601" spans="31:31" ht="15.75">
      <c r="AE15601" s="67"/>
    </row>
    <row r="15602" spans="31:31" ht="15.75">
      <c r="AE15602" s="67"/>
    </row>
    <row r="15603" spans="31:31" ht="15.75">
      <c r="AE15603" s="67"/>
    </row>
    <row r="15604" spans="31:31" ht="15.75">
      <c r="AE15604" s="67"/>
    </row>
    <row r="15605" spans="31:31" ht="15.75">
      <c r="AE15605" s="67"/>
    </row>
    <row r="15606" spans="31:31" ht="15.75">
      <c r="AE15606" s="67"/>
    </row>
    <row r="15607" spans="31:31" ht="15.75">
      <c r="AE15607" s="67"/>
    </row>
    <row r="15608" spans="31:31" ht="15.75">
      <c r="AE15608" s="67"/>
    </row>
    <row r="15609" spans="31:31" ht="15.75">
      <c r="AE15609" s="67"/>
    </row>
    <row r="15610" spans="31:31" ht="15.75">
      <c r="AE15610" s="67"/>
    </row>
    <row r="15611" spans="31:31" ht="15.75">
      <c r="AE15611" s="67"/>
    </row>
    <row r="15612" spans="31:31" ht="15.75">
      <c r="AE15612" s="67"/>
    </row>
    <row r="15613" spans="31:31" ht="15.75">
      <c r="AE15613" s="67"/>
    </row>
    <row r="15614" spans="31:31" ht="15.75">
      <c r="AE15614" s="67"/>
    </row>
    <row r="15615" spans="31:31" ht="15.75">
      <c r="AE15615" s="67"/>
    </row>
    <row r="15616" spans="31:31" ht="15.75">
      <c r="AE15616" s="67"/>
    </row>
    <row r="15617" spans="31:31" ht="15.75">
      <c r="AE15617" s="67"/>
    </row>
    <row r="15618" spans="31:31" ht="15.75">
      <c r="AE15618" s="67"/>
    </row>
    <row r="15619" spans="31:31" ht="15.75">
      <c r="AE15619" s="67"/>
    </row>
    <row r="15620" spans="31:31" ht="15.75">
      <c r="AE15620" s="67"/>
    </row>
    <row r="15621" spans="31:31" ht="15.75">
      <c r="AE15621" s="67"/>
    </row>
    <row r="15622" spans="31:31" ht="15.75">
      <c r="AE15622" s="67"/>
    </row>
    <row r="15623" spans="31:31" ht="15.75">
      <c r="AE15623" s="67"/>
    </row>
    <row r="15624" spans="31:31" ht="15.75">
      <c r="AE15624" s="67"/>
    </row>
    <row r="15625" spans="31:31" ht="15.75">
      <c r="AE15625" s="67"/>
    </row>
    <row r="15626" spans="31:31" ht="15.75">
      <c r="AE15626" s="67"/>
    </row>
    <row r="15627" spans="31:31" ht="15.75">
      <c r="AE15627" s="67"/>
    </row>
    <row r="15628" spans="31:31" ht="15.75">
      <c r="AE15628" s="67"/>
    </row>
    <row r="15629" spans="31:31" ht="15.75">
      <c r="AE15629" s="67"/>
    </row>
    <row r="15630" spans="31:31" ht="15.75">
      <c r="AE15630" s="67"/>
    </row>
    <row r="15631" spans="31:31" ht="15.75">
      <c r="AE15631" s="67"/>
    </row>
    <row r="15632" spans="31:31" ht="15.75">
      <c r="AE15632" s="67"/>
    </row>
    <row r="15633" spans="31:31" ht="15.75">
      <c r="AE15633" s="67"/>
    </row>
    <row r="15634" spans="31:31" ht="15.75">
      <c r="AE15634" s="67"/>
    </row>
    <row r="15635" spans="31:31" ht="15.75">
      <c r="AE15635" s="67"/>
    </row>
    <row r="15636" spans="31:31" ht="15.75">
      <c r="AE15636" s="67"/>
    </row>
    <row r="15637" spans="31:31" ht="15.75">
      <c r="AE15637" s="67"/>
    </row>
    <row r="15638" spans="31:31" ht="15.75">
      <c r="AE15638" s="67"/>
    </row>
    <row r="15639" spans="31:31" ht="15.75">
      <c r="AE15639" s="67"/>
    </row>
    <row r="15640" spans="31:31" ht="15.75">
      <c r="AE15640" s="67"/>
    </row>
    <row r="15641" spans="31:31" ht="15.75">
      <c r="AE15641" s="67"/>
    </row>
    <row r="15642" spans="31:31" ht="15.75">
      <c r="AE15642" s="67"/>
    </row>
    <row r="15643" spans="31:31" ht="15.75">
      <c r="AE15643" s="67"/>
    </row>
    <row r="15644" spans="31:31" ht="15.75">
      <c r="AE15644" s="67"/>
    </row>
    <row r="15645" spans="31:31" ht="15.75">
      <c r="AE15645" s="67"/>
    </row>
    <row r="15646" spans="31:31" ht="15.75">
      <c r="AE15646" s="67"/>
    </row>
    <row r="15647" spans="31:31" ht="15.75">
      <c r="AE15647" s="67"/>
    </row>
    <row r="15648" spans="31:31" ht="15.75">
      <c r="AE15648" s="67"/>
    </row>
    <row r="15649" spans="31:31" ht="15.75">
      <c r="AE15649" s="67"/>
    </row>
    <row r="15650" spans="31:31" ht="15.75">
      <c r="AE15650" s="67"/>
    </row>
    <row r="15651" spans="31:31" ht="15.75">
      <c r="AE15651" s="67"/>
    </row>
    <row r="15652" spans="31:31" ht="15.75">
      <c r="AE15652" s="67"/>
    </row>
    <row r="15653" spans="31:31" ht="15.75">
      <c r="AE15653" s="67"/>
    </row>
    <row r="15654" spans="31:31" ht="15.75">
      <c r="AE15654" s="67"/>
    </row>
    <row r="15655" spans="31:31" ht="15.75">
      <c r="AE15655" s="67"/>
    </row>
    <row r="15656" spans="31:31" ht="15.75">
      <c r="AE15656" s="67"/>
    </row>
    <row r="15657" spans="31:31" ht="15.75">
      <c r="AE15657" s="67"/>
    </row>
    <row r="15658" spans="31:31" ht="15.75">
      <c r="AE15658" s="67"/>
    </row>
    <row r="15659" spans="31:31" ht="15.75">
      <c r="AE15659" s="67"/>
    </row>
    <row r="15660" spans="31:31" ht="15.75">
      <c r="AE15660" s="67"/>
    </row>
    <row r="15661" spans="31:31" ht="15.75">
      <c r="AE15661" s="67"/>
    </row>
    <row r="15662" spans="31:31" ht="15.75">
      <c r="AE15662" s="67"/>
    </row>
    <row r="15663" spans="31:31" ht="15.75">
      <c r="AE15663" s="67"/>
    </row>
    <row r="15664" spans="31:31" ht="15.75">
      <c r="AE15664" s="67"/>
    </row>
    <row r="15665" spans="31:31" ht="15.75">
      <c r="AE15665" s="67"/>
    </row>
    <row r="15666" spans="31:31" ht="15.75">
      <c r="AE15666" s="67"/>
    </row>
    <row r="15667" spans="31:31" ht="15.75">
      <c r="AE15667" s="67"/>
    </row>
    <row r="15668" spans="31:31" ht="15.75">
      <c r="AE15668" s="67"/>
    </row>
    <row r="15669" spans="31:31" ht="15.75">
      <c r="AE15669" s="67"/>
    </row>
    <row r="15670" spans="31:31" ht="15.75">
      <c r="AE15670" s="67"/>
    </row>
    <row r="15671" spans="31:31" ht="15.75">
      <c r="AE15671" s="67"/>
    </row>
    <row r="15672" spans="31:31" ht="15.75">
      <c r="AE15672" s="67"/>
    </row>
    <row r="15673" spans="31:31" ht="15.75">
      <c r="AE15673" s="67"/>
    </row>
    <row r="15674" spans="31:31" ht="15.75">
      <c r="AE15674" s="67"/>
    </row>
    <row r="15675" spans="31:31" ht="15.75">
      <c r="AE15675" s="67"/>
    </row>
    <row r="15676" spans="31:31" ht="15.75">
      <c r="AE15676" s="67"/>
    </row>
    <row r="15677" spans="31:31" ht="15.75">
      <c r="AE15677" s="67"/>
    </row>
    <row r="15678" spans="31:31" ht="15.75">
      <c r="AE15678" s="67"/>
    </row>
    <row r="15679" spans="31:31" ht="15.75">
      <c r="AE15679" s="67"/>
    </row>
    <row r="15680" spans="31:31" ht="15.75">
      <c r="AE15680" s="67"/>
    </row>
    <row r="15681" spans="31:31" ht="15.75">
      <c r="AE15681" s="67"/>
    </row>
    <row r="15682" spans="31:31" ht="15.75">
      <c r="AE15682" s="67"/>
    </row>
    <row r="15683" spans="31:31" ht="15.75">
      <c r="AE15683" s="67"/>
    </row>
    <row r="15684" spans="31:31" ht="15.75">
      <c r="AE15684" s="67"/>
    </row>
    <row r="15685" spans="31:31" ht="15.75">
      <c r="AE15685" s="67"/>
    </row>
    <row r="15686" spans="31:31" ht="15.75">
      <c r="AE15686" s="67"/>
    </row>
    <row r="15687" spans="31:31" ht="15.75">
      <c r="AE15687" s="67"/>
    </row>
    <row r="15688" spans="31:31" ht="15.75">
      <c r="AE15688" s="67"/>
    </row>
    <row r="15689" spans="31:31" ht="15.75">
      <c r="AE15689" s="67"/>
    </row>
    <row r="15690" spans="31:31" ht="15.75">
      <c r="AE15690" s="67"/>
    </row>
    <row r="15691" spans="31:31" ht="15.75">
      <c r="AE15691" s="67"/>
    </row>
    <row r="15692" spans="31:31" ht="15.75">
      <c r="AE15692" s="67"/>
    </row>
    <row r="15693" spans="31:31" ht="15.75">
      <c r="AE15693" s="67"/>
    </row>
    <row r="15694" spans="31:31" ht="15.75">
      <c r="AE15694" s="67"/>
    </row>
    <row r="15695" spans="31:31" ht="15.75">
      <c r="AE15695" s="67"/>
    </row>
    <row r="15696" spans="31:31" ht="15.75">
      <c r="AE15696" s="67"/>
    </row>
    <row r="15697" spans="31:31" ht="15.75">
      <c r="AE15697" s="67"/>
    </row>
    <row r="15698" spans="31:31" ht="15.75">
      <c r="AE15698" s="67"/>
    </row>
    <row r="15699" spans="31:31" ht="15.75">
      <c r="AE15699" s="67"/>
    </row>
    <row r="15700" spans="31:31" ht="15.75">
      <c r="AE15700" s="67"/>
    </row>
    <row r="15701" spans="31:31" ht="15.75">
      <c r="AE15701" s="67"/>
    </row>
    <row r="15702" spans="31:31" ht="15.75">
      <c r="AE15702" s="67"/>
    </row>
    <row r="15703" spans="31:31" ht="15.75">
      <c r="AE15703" s="67"/>
    </row>
    <row r="15704" spans="31:31" ht="15.75">
      <c r="AE15704" s="67"/>
    </row>
    <row r="15705" spans="31:31" ht="15.75">
      <c r="AE15705" s="67"/>
    </row>
    <row r="15706" spans="31:31" ht="15.75">
      <c r="AE15706" s="67"/>
    </row>
    <row r="15707" spans="31:31" ht="15.75">
      <c r="AE15707" s="67"/>
    </row>
    <row r="15708" spans="31:31" ht="15.75">
      <c r="AE15708" s="67"/>
    </row>
    <row r="15709" spans="31:31" ht="15.75">
      <c r="AE15709" s="67"/>
    </row>
    <row r="15710" spans="31:31" ht="15.75">
      <c r="AE15710" s="67"/>
    </row>
    <row r="15711" spans="31:31" ht="15.75">
      <c r="AE15711" s="67"/>
    </row>
    <row r="15712" spans="31:31" ht="15.75">
      <c r="AE15712" s="67"/>
    </row>
    <row r="15713" spans="31:31" ht="15.75">
      <c r="AE15713" s="67"/>
    </row>
    <row r="15714" spans="31:31" ht="15.75">
      <c r="AE15714" s="67"/>
    </row>
    <row r="15715" spans="31:31" ht="15.75">
      <c r="AE15715" s="67"/>
    </row>
    <row r="15716" spans="31:31" ht="15.75">
      <c r="AE15716" s="67"/>
    </row>
    <row r="15717" spans="31:31" ht="15.75">
      <c r="AE15717" s="67"/>
    </row>
    <row r="15718" spans="31:31" ht="15.75">
      <c r="AE15718" s="67"/>
    </row>
    <row r="15719" spans="31:31" ht="15.75">
      <c r="AE15719" s="67"/>
    </row>
    <row r="15720" spans="31:31" ht="15.75">
      <c r="AE15720" s="67"/>
    </row>
    <row r="15721" spans="31:31" ht="15.75">
      <c r="AE15721" s="67"/>
    </row>
    <row r="15722" spans="31:31" ht="15.75">
      <c r="AE15722" s="67"/>
    </row>
    <row r="15723" spans="31:31" ht="15.75">
      <c r="AE15723" s="67"/>
    </row>
    <row r="15724" spans="31:31" ht="15.75">
      <c r="AE15724" s="67"/>
    </row>
    <row r="15725" spans="31:31" ht="15.75">
      <c r="AE15725" s="67"/>
    </row>
    <row r="15726" spans="31:31" ht="15.75">
      <c r="AE15726" s="67"/>
    </row>
    <row r="15727" spans="31:31" ht="15.75">
      <c r="AE15727" s="67"/>
    </row>
    <row r="15728" spans="31:31" ht="15.75">
      <c r="AE15728" s="67"/>
    </row>
    <row r="15729" spans="31:31" ht="15.75">
      <c r="AE15729" s="67"/>
    </row>
    <row r="15730" spans="31:31" ht="15.75">
      <c r="AE15730" s="67"/>
    </row>
    <row r="15731" spans="31:31" ht="15.75">
      <c r="AE15731" s="67"/>
    </row>
    <row r="15732" spans="31:31" ht="15.75">
      <c r="AE15732" s="67"/>
    </row>
    <row r="15733" spans="31:31" ht="15.75">
      <c r="AE15733" s="67"/>
    </row>
    <row r="15734" spans="31:31" ht="15.75">
      <c r="AE15734" s="67"/>
    </row>
    <row r="15735" spans="31:31" ht="15.75">
      <c r="AE15735" s="67"/>
    </row>
    <row r="15736" spans="31:31" ht="15.75">
      <c r="AE15736" s="67"/>
    </row>
    <row r="15737" spans="31:31" ht="15.75">
      <c r="AE15737" s="67"/>
    </row>
    <row r="15738" spans="31:31" ht="15.75">
      <c r="AE15738" s="67"/>
    </row>
    <row r="15739" spans="31:31" ht="15.75">
      <c r="AE15739" s="67"/>
    </row>
    <row r="15740" spans="31:31" ht="15.75">
      <c r="AE15740" s="67"/>
    </row>
    <row r="15741" spans="31:31" ht="15.75">
      <c r="AE15741" s="67"/>
    </row>
    <row r="15742" spans="31:31" ht="15.75">
      <c r="AE15742" s="67"/>
    </row>
    <row r="15743" spans="31:31" ht="15.75">
      <c r="AE15743" s="67"/>
    </row>
    <row r="15744" spans="31:31" ht="15.75">
      <c r="AE15744" s="67"/>
    </row>
    <row r="15745" spans="31:31" ht="15.75">
      <c r="AE15745" s="67"/>
    </row>
    <row r="15746" spans="31:31" ht="15.75">
      <c r="AE15746" s="67"/>
    </row>
    <row r="15747" spans="31:31" ht="15.75">
      <c r="AE15747" s="67"/>
    </row>
    <row r="15748" spans="31:31" ht="15.75">
      <c r="AE15748" s="67"/>
    </row>
    <row r="15749" spans="31:31" ht="15.75">
      <c r="AE15749" s="67"/>
    </row>
    <row r="15750" spans="31:31" ht="15.75">
      <c r="AE15750" s="67"/>
    </row>
    <row r="15751" spans="31:31" ht="15.75">
      <c r="AE15751" s="67"/>
    </row>
    <row r="15752" spans="31:31" ht="15.75">
      <c r="AE15752" s="67"/>
    </row>
    <row r="15753" spans="31:31" ht="15.75">
      <c r="AE15753" s="67"/>
    </row>
    <row r="15754" spans="31:31" ht="15.75">
      <c r="AE15754" s="67"/>
    </row>
    <row r="15755" spans="31:31" ht="15.75">
      <c r="AE15755" s="67"/>
    </row>
    <row r="15756" spans="31:31" ht="15.75">
      <c r="AE15756" s="67"/>
    </row>
    <row r="15757" spans="31:31" ht="15.75">
      <c r="AE15757" s="67"/>
    </row>
    <row r="15758" spans="31:31" ht="15.75">
      <c r="AE15758" s="67"/>
    </row>
    <row r="15759" spans="31:31" ht="15.75">
      <c r="AE15759" s="67"/>
    </row>
    <row r="15760" spans="31:31" ht="15.75">
      <c r="AE15760" s="67"/>
    </row>
    <row r="15761" spans="31:31" ht="15.75">
      <c r="AE15761" s="67"/>
    </row>
    <row r="15762" spans="31:31" ht="15.75">
      <c r="AE15762" s="67"/>
    </row>
    <row r="15763" spans="31:31" ht="15.75">
      <c r="AE15763" s="67"/>
    </row>
    <row r="15764" spans="31:31" ht="15.75">
      <c r="AE15764" s="67"/>
    </row>
    <row r="15765" spans="31:31" ht="15.75">
      <c r="AE15765" s="67"/>
    </row>
    <row r="15766" spans="31:31" ht="15.75">
      <c r="AE15766" s="67"/>
    </row>
    <row r="15767" spans="31:31" ht="15.75">
      <c r="AE15767" s="67"/>
    </row>
    <row r="15768" spans="31:31" ht="15.75">
      <c r="AE15768" s="67"/>
    </row>
    <row r="15769" spans="31:31" ht="15.75">
      <c r="AE15769" s="67"/>
    </row>
    <row r="15770" spans="31:31" ht="15.75">
      <c r="AE15770" s="67"/>
    </row>
    <row r="15771" spans="31:31" ht="15.75">
      <c r="AE15771" s="67"/>
    </row>
    <row r="15772" spans="31:31" ht="15.75">
      <c r="AE15772" s="67"/>
    </row>
    <row r="15773" spans="31:31" ht="15.75">
      <c r="AE15773" s="67"/>
    </row>
    <row r="15774" spans="31:31" ht="15.75">
      <c r="AE15774" s="67"/>
    </row>
    <row r="15775" spans="31:31" ht="15.75">
      <c r="AE15775" s="67"/>
    </row>
    <row r="15776" spans="31:31" ht="15.75">
      <c r="AE15776" s="67"/>
    </row>
    <row r="15777" spans="31:31" ht="15.75">
      <c r="AE15777" s="67"/>
    </row>
    <row r="15778" spans="31:31" ht="15.75">
      <c r="AE15778" s="67"/>
    </row>
    <row r="15779" spans="31:31" ht="15.75">
      <c r="AE15779" s="67"/>
    </row>
    <row r="15780" spans="31:31" ht="15.75">
      <c r="AE15780" s="67"/>
    </row>
    <row r="15781" spans="31:31" ht="15.75">
      <c r="AE15781" s="67"/>
    </row>
    <row r="15782" spans="31:31" ht="15.75">
      <c r="AE15782" s="67"/>
    </row>
    <row r="15783" spans="31:31" ht="15.75">
      <c r="AE15783" s="67"/>
    </row>
    <row r="15784" spans="31:31" ht="15.75">
      <c r="AE15784" s="67"/>
    </row>
    <row r="15785" spans="31:31" ht="15.75">
      <c r="AE15785" s="67"/>
    </row>
    <row r="15786" spans="31:31" ht="15.75">
      <c r="AE15786" s="67"/>
    </row>
    <row r="15787" spans="31:31" ht="15.75">
      <c r="AE15787" s="67"/>
    </row>
    <row r="15788" spans="31:31" ht="15.75">
      <c r="AE15788" s="67"/>
    </row>
    <row r="15789" spans="31:31" ht="15.75">
      <c r="AE15789" s="67"/>
    </row>
    <row r="15790" spans="31:31" ht="15.75">
      <c r="AE15790" s="67"/>
    </row>
    <row r="15791" spans="31:31" ht="15.75">
      <c r="AE15791" s="67"/>
    </row>
    <row r="15792" spans="31:31" ht="15.75">
      <c r="AE15792" s="67"/>
    </row>
    <row r="15793" spans="31:31" ht="15.75">
      <c r="AE15793" s="67"/>
    </row>
    <row r="15794" spans="31:31" ht="15.75">
      <c r="AE15794" s="67"/>
    </row>
    <row r="15795" spans="31:31" ht="15.75">
      <c r="AE15795" s="67"/>
    </row>
    <row r="15796" spans="31:31" ht="15.75">
      <c r="AE15796" s="67"/>
    </row>
    <row r="15797" spans="31:31" ht="15.75">
      <c r="AE15797" s="67"/>
    </row>
    <row r="15798" spans="31:31" ht="15.75">
      <c r="AE15798" s="67"/>
    </row>
    <row r="15799" spans="31:31" ht="15.75">
      <c r="AE15799" s="67"/>
    </row>
    <row r="15800" spans="31:31" ht="15.75">
      <c r="AE15800" s="67"/>
    </row>
    <row r="15801" spans="31:31" ht="15.75">
      <c r="AE15801" s="67"/>
    </row>
    <row r="15802" spans="31:31" ht="15.75">
      <c r="AE15802" s="67"/>
    </row>
    <row r="15803" spans="31:31" ht="15.75">
      <c r="AE15803" s="67"/>
    </row>
    <row r="15804" spans="31:31" ht="15.75">
      <c r="AE15804" s="67"/>
    </row>
    <row r="15805" spans="31:31" ht="15.75">
      <c r="AE15805" s="67"/>
    </row>
    <row r="15806" spans="31:31" ht="15.75">
      <c r="AE15806" s="67"/>
    </row>
    <row r="15807" spans="31:31" ht="15.75">
      <c r="AE15807" s="67"/>
    </row>
    <row r="15808" spans="31:31" ht="15.75">
      <c r="AE15808" s="67"/>
    </row>
    <row r="15809" spans="31:31" ht="15.75">
      <c r="AE15809" s="67"/>
    </row>
    <row r="15810" spans="31:31" ht="15.75">
      <c r="AE15810" s="67"/>
    </row>
    <row r="15811" spans="31:31" ht="15.75">
      <c r="AE15811" s="67"/>
    </row>
    <row r="15812" spans="31:31" ht="15.75">
      <c r="AE15812" s="67"/>
    </row>
    <row r="15813" spans="31:31" ht="15.75">
      <c r="AE15813" s="67"/>
    </row>
    <row r="15814" spans="31:31" ht="15.75">
      <c r="AE15814" s="67"/>
    </row>
    <row r="15815" spans="31:31" ht="15.75">
      <c r="AE15815" s="67"/>
    </row>
    <row r="15816" spans="31:31" ht="15.75">
      <c r="AE15816" s="67"/>
    </row>
    <row r="15817" spans="31:31" ht="15.75">
      <c r="AE15817" s="67"/>
    </row>
    <row r="15818" spans="31:31" ht="15.75">
      <c r="AE15818" s="67"/>
    </row>
    <row r="15819" spans="31:31" ht="15.75">
      <c r="AE15819" s="67"/>
    </row>
    <row r="15820" spans="31:31" ht="15.75">
      <c r="AE15820" s="67"/>
    </row>
    <row r="15821" spans="31:31" ht="15.75">
      <c r="AE15821" s="67"/>
    </row>
    <row r="15822" spans="31:31" ht="15.75">
      <c r="AE15822" s="67"/>
    </row>
    <row r="15823" spans="31:31" ht="15.75">
      <c r="AE15823" s="67"/>
    </row>
    <row r="15824" spans="31:31" ht="15.75">
      <c r="AE15824" s="67"/>
    </row>
    <row r="15825" spans="31:31" ht="15.75">
      <c r="AE15825" s="67"/>
    </row>
    <row r="15826" spans="31:31" ht="15.75">
      <c r="AE15826" s="67"/>
    </row>
    <row r="15827" spans="31:31" ht="15.75">
      <c r="AE15827" s="67"/>
    </row>
    <row r="15828" spans="31:31" ht="15.75">
      <c r="AE15828" s="67"/>
    </row>
    <row r="15829" spans="31:31" ht="15.75">
      <c r="AE15829" s="67"/>
    </row>
    <row r="15830" spans="31:31" ht="15.75">
      <c r="AE15830" s="67"/>
    </row>
    <row r="15831" spans="31:31" ht="15.75">
      <c r="AE15831" s="67"/>
    </row>
    <row r="15832" spans="31:31" ht="15.75">
      <c r="AE15832" s="67"/>
    </row>
    <row r="15833" spans="31:31" ht="15.75">
      <c r="AE15833" s="67"/>
    </row>
    <row r="15834" spans="31:31" ht="15.75">
      <c r="AE15834" s="67"/>
    </row>
    <row r="15835" spans="31:31" ht="15.75">
      <c r="AE15835" s="67"/>
    </row>
    <row r="15836" spans="31:31" ht="15.75">
      <c r="AE15836" s="67"/>
    </row>
    <row r="15837" spans="31:31" ht="15.75">
      <c r="AE15837" s="67"/>
    </row>
    <row r="15838" spans="31:31" ht="15.75">
      <c r="AE15838" s="67"/>
    </row>
    <row r="15839" spans="31:31" ht="15.75">
      <c r="AE15839" s="67"/>
    </row>
    <row r="15840" spans="31:31" ht="15.75">
      <c r="AE15840" s="67"/>
    </row>
    <row r="15841" spans="31:31" ht="15.75">
      <c r="AE15841" s="67"/>
    </row>
    <row r="15842" spans="31:31" ht="15.75">
      <c r="AE15842" s="67"/>
    </row>
    <row r="15843" spans="31:31" ht="15.75">
      <c r="AE15843" s="67"/>
    </row>
    <row r="15844" spans="31:31" ht="15.75">
      <c r="AE15844" s="67"/>
    </row>
    <row r="15845" spans="31:31" ht="15.75">
      <c r="AE15845" s="67"/>
    </row>
    <row r="15846" spans="31:31" ht="15.75">
      <c r="AE15846" s="67"/>
    </row>
    <row r="15847" spans="31:31" ht="15.75">
      <c r="AE15847" s="67"/>
    </row>
    <row r="15848" spans="31:31" ht="15.75">
      <c r="AE15848" s="67"/>
    </row>
    <row r="15849" spans="31:31" ht="15.75">
      <c r="AE15849" s="67"/>
    </row>
    <row r="15850" spans="31:31" ht="15.75">
      <c r="AE15850" s="67"/>
    </row>
    <row r="15851" spans="31:31" ht="15.75">
      <c r="AE15851" s="67"/>
    </row>
    <row r="15852" spans="31:31" ht="15.75">
      <c r="AE15852" s="67"/>
    </row>
    <row r="15853" spans="31:31" ht="15.75">
      <c r="AE15853" s="67"/>
    </row>
    <row r="15854" spans="31:31" ht="15.75">
      <c r="AE15854" s="67"/>
    </row>
    <row r="15855" spans="31:31" ht="15.75">
      <c r="AE15855" s="67"/>
    </row>
    <row r="15856" spans="31:31" ht="15.75">
      <c r="AE15856" s="67"/>
    </row>
    <row r="15857" spans="31:31" ht="15.75">
      <c r="AE15857" s="67"/>
    </row>
    <row r="15858" spans="31:31" ht="15.75">
      <c r="AE15858" s="67"/>
    </row>
    <row r="15859" spans="31:31" ht="15.75">
      <c r="AE15859" s="67"/>
    </row>
    <row r="15860" spans="31:31" ht="15.75">
      <c r="AE15860" s="67"/>
    </row>
    <row r="15861" spans="31:31" ht="15.75">
      <c r="AE15861" s="67"/>
    </row>
    <row r="15862" spans="31:31" ht="15.75">
      <c r="AE15862" s="67"/>
    </row>
    <row r="15863" spans="31:31" ht="15.75">
      <c r="AE15863" s="67"/>
    </row>
    <row r="15864" spans="31:31" ht="15.75">
      <c r="AE15864" s="67"/>
    </row>
    <row r="15865" spans="31:31" ht="15.75">
      <c r="AE15865" s="67"/>
    </row>
    <row r="15866" spans="31:31" ht="15.75">
      <c r="AE15866" s="67"/>
    </row>
    <row r="15867" spans="31:31" ht="15.75">
      <c r="AE15867" s="67"/>
    </row>
    <row r="15868" spans="31:31" ht="15.75">
      <c r="AE15868" s="67"/>
    </row>
    <row r="15869" spans="31:31" ht="15.75">
      <c r="AE15869" s="67"/>
    </row>
    <row r="15870" spans="31:31" ht="15.75">
      <c r="AE15870" s="67"/>
    </row>
    <row r="15871" spans="31:31" ht="15.75">
      <c r="AE15871" s="67"/>
    </row>
    <row r="15872" spans="31:31" ht="15.75">
      <c r="AE15872" s="67"/>
    </row>
    <row r="15873" spans="31:31" ht="15.75">
      <c r="AE15873" s="67"/>
    </row>
    <row r="15874" spans="31:31" ht="15.75">
      <c r="AE15874" s="67"/>
    </row>
    <row r="15875" spans="31:31" ht="15.75">
      <c r="AE15875" s="67"/>
    </row>
    <row r="15876" spans="31:31" ht="15.75">
      <c r="AE15876" s="67"/>
    </row>
    <row r="15877" spans="31:31" ht="15.75">
      <c r="AE15877" s="67"/>
    </row>
    <row r="15878" spans="31:31" ht="15.75">
      <c r="AE15878" s="67"/>
    </row>
    <row r="15879" spans="31:31" ht="15.75">
      <c r="AE15879" s="67"/>
    </row>
    <row r="15880" spans="31:31" ht="15.75">
      <c r="AE15880" s="67"/>
    </row>
    <row r="15881" spans="31:31" ht="15.75">
      <c r="AE15881" s="67"/>
    </row>
    <row r="15882" spans="31:31" ht="15.75">
      <c r="AE15882" s="67"/>
    </row>
    <row r="15883" spans="31:31" ht="15.75">
      <c r="AE15883" s="67"/>
    </row>
    <row r="15884" spans="31:31" ht="15.75">
      <c r="AE15884" s="67"/>
    </row>
    <row r="15885" spans="31:31" ht="15.75">
      <c r="AE15885" s="67"/>
    </row>
    <row r="15886" spans="31:31" ht="15.75">
      <c r="AE15886" s="67"/>
    </row>
    <row r="15887" spans="31:31" ht="15.75">
      <c r="AE15887" s="67"/>
    </row>
    <row r="15888" spans="31:31" ht="15.75">
      <c r="AE15888" s="67"/>
    </row>
    <row r="15889" spans="31:31" ht="15.75">
      <c r="AE15889" s="67"/>
    </row>
    <row r="15890" spans="31:31" ht="15.75">
      <c r="AE15890" s="67"/>
    </row>
    <row r="15891" spans="31:31" ht="15.75">
      <c r="AE15891" s="67"/>
    </row>
    <row r="15892" spans="31:31" ht="15.75">
      <c r="AE15892" s="67"/>
    </row>
    <row r="15893" spans="31:31" ht="15.75">
      <c r="AE15893" s="67"/>
    </row>
    <row r="15894" spans="31:31" ht="15.75">
      <c r="AE15894" s="67"/>
    </row>
    <row r="15895" spans="31:31" ht="15.75">
      <c r="AE15895" s="67"/>
    </row>
    <row r="15896" spans="31:31" ht="15.75">
      <c r="AE15896" s="67"/>
    </row>
    <row r="15897" spans="31:31" ht="15.75">
      <c r="AE15897" s="67"/>
    </row>
    <row r="15898" spans="31:31" ht="15.75">
      <c r="AE15898" s="67"/>
    </row>
    <row r="15899" spans="31:31" ht="15.75">
      <c r="AE15899" s="67"/>
    </row>
    <row r="15900" spans="31:31" ht="15.75">
      <c r="AE15900" s="67"/>
    </row>
    <row r="15901" spans="31:31" ht="15.75">
      <c r="AE15901" s="67"/>
    </row>
    <row r="15902" spans="31:31" ht="15.75">
      <c r="AE15902" s="67"/>
    </row>
    <row r="15903" spans="31:31" ht="15.75">
      <c r="AE15903" s="67"/>
    </row>
    <row r="15904" spans="31:31" ht="15.75">
      <c r="AE15904" s="67"/>
    </row>
    <row r="15905" spans="31:31" ht="15.75">
      <c r="AE15905" s="67"/>
    </row>
    <row r="15906" spans="31:31" ht="15.75">
      <c r="AE15906" s="67"/>
    </row>
    <row r="15907" spans="31:31" ht="15.75">
      <c r="AE15907" s="67"/>
    </row>
    <row r="15908" spans="31:31" ht="15.75">
      <c r="AE15908" s="67"/>
    </row>
    <row r="15909" spans="31:31" ht="15.75">
      <c r="AE15909" s="67"/>
    </row>
    <row r="15910" spans="31:31" ht="15.75">
      <c r="AE15910" s="67"/>
    </row>
    <row r="15911" spans="31:31" ht="15.75">
      <c r="AE15911" s="67"/>
    </row>
    <row r="15912" spans="31:31" ht="15.75">
      <c r="AE15912" s="67"/>
    </row>
    <row r="15913" spans="31:31" ht="15.75">
      <c r="AE15913" s="67"/>
    </row>
    <row r="15914" spans="31:31" ht="15.75">
      <c r="AE15914" s="67"/>
    </row>
    <row r="15915" spans="31:31" ht="15.75">
      <c r="AE15915" s="67"/>
    </row>
    <row r="15916" spans="31:31" ht="15.75">
      <c r="AE15916" s="67"/>
    </row>
    <row r="15917" spans="31:31" ht="15.75">
      <c r="AE15917" s="67"/>
    </row>
    <row r="15918" spans="31:31" ht="15.75">
      <c r="AE15918" s="67"/>
    </row>
    <row r="15919" spans="31:31" ht="15.75">
      <c r="AE15919" s="67"/>
    </row>
    <row r="15920" spans="31:31" ht="15.75">
      <c r="AE15920" s="67"/>
    </row>
    <row r="15921" spans="31:31" ht="15.75">
      <c r="AE15921" s="67"/>
    </row>
    <row r="15922" spans="31:31" ht="15.75">
      <c r="AE15922" s="67"/>
    </row>
    <row r="15923" spans="31:31" ht="15.75">
      <c r="AE15923" s="67"/>
    </row>
    <row r="15924" spans="31:31" ht="15.75">
      <c r="AE15924" s="67"/>
    </row>
    <row r="15925" spans="31:31" ht="15.75">
      <c r="AE15925" s="67"/>
    </row>
    <row r="15926" spans="31:31" ht="15.75">
      <c r="AE15926" s="67"/>
    </row>
    <row r="15927" spans="31:31" ht="15.75">
      <c r="AE15927" s="67"/>
    </row>
    <row r="15928" spans="31:31" ht="15.75">
      <c r="AE15928" s="67"/>
    </row>
    <row r="15929" spans="31:31" ht="15.75">
      <c r="AE15929" s="67"/>
    </row>
    <row r="15930" spans="31:31" ht="15.75">
      <c r="AE15930" s="67"/>
    </row>
    <row r="15931" spans="31:31" ht="15.75">
      <c r="AE15931" s="67"/>
    </row>
    <row r="15932" spans="31:31" ht="15.75">
      <c r="AE15932" s="67"/>
    </row>
    <row r="15933" spans="31:31" ht="15.75">
      <c r="AE15933" s="67"/>
    </row>
    <row r="15934" spans="31:31" ht="15.75">
      <c r="AE15934" s="67"/>
    </row>
    <row r="15935" spans="31:31" ht="15.75">
      <c r="AE15935" s="67"/>
    </row>
    <row r="15936" spans="31:31" ht="15.75">
      <c r="AE15936" s="67"/>
    </row>
    <row r="15937" spans="31:31" ht="15.75">
      <c r="AE15937" s="67"/>
    </row>
    <row r="15938" spans="31:31" ht="15.75">
      <c r="AE15938" s="67"/>
    </row>
    <row r="15939" spans="31:31" ht="15.75">
      <c r="AE15939" s="67"/>
    </row>
    <row r="15940" spans="31:31" ht="15.75">
      <c r="AE15940" s="67"/>
    </row>
    <row r="15941" spans="31:31" ht="15.75">
      <c r="AE15941" s="67"/>
    </row>
    <row r="15942" spans="31:31" ht="15.75">
      <c r="AE15942" s="67"/>
    </row>
    <row r="15943" spans="31:31" ht="15.75">
      <c r="AE15943" s="67"/>
    </row>
    <row r="15944" spans="31:31" ht="15.75">
      <c r="AE15944" s="67"/>
    </row>
    <row r="15945" spans="31:31" ht="15.75">
      <c r="AE15945" s="67"/>
    </row>
    <row r="15946" spans="31:31" ht="15.75">
      <c r="AE15946" s="67"/>
    </row>
    <row r="15947" spans="31:31" ht="15.75">
      <c r="AE15947" s="67"/>
    </row>
    <row r="15948" spans="31:31" ht="15.75">
      <c r="AE15948" s="67"/>
    </row>
    <row r="15949" spans="31:31" ht="15.75">
      <c r="AE15949" s="67"/>
    </row>
    <row r="15950" spans="31:31" ht="15.75">
      <c r="AE15950" s="67"/>
    </row>
    <row r="15951" spans="31:31" ht="15.75">
      <c r="AE15951" s="67"/>
    </row>
    <row r="15952" spans="31:31" ht="15.75">
      <c r="AE15952" s="67"/>
    </row>
    <row r="15953" spans="31:31" ht="15.75">
      <c r="AE15953" s="67"/>
    </row>
    <row r="15954" spans="31:31" ht="15.75">
      <c r="AE15954" s="67"/>
    </row>
    <row r="15955" spans="31:31" ht="15.75">
      <c r="AE15955" s="67"/>
    </row>
    <row r="15956" spans="31:31" ht="15.75">
      <c r="AE15956" s="67"/>
    </row>
    <row r="15957" spans="31:31" ht="15.75">
      <c r="AE15957" s="67"/>
    </row>
    <row r="15958" spans="31:31" ht="15.75">
      <c r="AE15958" s="67"/>
    </row>
    <row r="15959" spans="31:31" ht="15.75">
      <c r="AE15959" s="67"/>
    </row>
    <row r="15960" spans="31:31" ht="15.75">
      <c r="AE15960" s="67"/>
    </row>
    <row r="15961" spans="31:31" ht="15.75">
      <c r="AE15961" s="67"/>
    </row>
    <row r="15962" spans="31:31" ht="15.75">
      <c r="AE15962" s="67"/>
    </row>
    <row r="15963" spans="31:31" ht="15.75">
      <c r="AE15963" s="67"/>
    </row>
    <row r="15964" spans="31:31" ht="15.75">
      <c r="AE15964" s="67"/>
    </row>
    <row r="15965" spans="31:31" ht="15.75">
      <c r="AE15965" s="67"/>
    </row>
    <row r="15966" spans="31:31" ht="15.75">
      <c r="AE15966" s="67"/>
    </row>
    <row r="15967" spans="31:31" ht="15.75">
      <c r="AE15967" s="67"/>
    </row>
    <row r="15968" spans="31:31" ht="15.75">
      <c r="AE15968" s="67"/>
    </row>
    <row r="15969" spans="31:31" ht="15.75">
      <c r="AE15969" s="67"/>
    </row>
    <row r="15970" spans="31:31" ht="15.75">
      <c r="AE15970" s="67"/>
    </row>
    <row r="15971" spans="31:31" ht="15.75">
      <c r="AE15971" s="67"/>
    </row>
    <row r="15972" spans="31:31" ht="15.75">
      <c r="AE15972" s="67"/>
    </row>
    <row r="15973" spans="31:31" ht="15.75">
      <c r="AE15973" s="67"/>
    </row>
    <row r="15974" spans="31:31" ht="15.75">
      <c r="AE15974" s="67"/>
    </row>
    <row r="15975" spans="31:31" ht="15.75">
      <c r="AE15975" s="67"/>
    </row>
    <row r="15976" spans="31:31" ht="15.75">
      <c r="AE15976" s="67"/>
    </row>
    <row r="15977" spans="31:31" ht="15.75">
      <c r="AE15977" s="67"/>
    </row>
    <row r="15978" spans="31:31" ht="15.75">
      <c r="AE15978" s="67"/>
    </row>
    <row r="15979" spans="31:31" ht="15.75">
      <c r="AE15979" s="67"/>
    </row>
    <row r="15980" spans="31:31" ht="15.75">
      <c r="AE15980" s="67"/>
    </row>
    <row r="15981" spans="31:31" ht="15.75">
      <c r="AE15981" s="67"/>
    </row>
    <row r="15982" spans="31:31" ht="15.75">
      <c r="AE15982" s="67"/>
    </row>
    <row r="15983" spans="31:31" ht="15.75">
      <c r="AE15983" s="67"/>
    </row>
    <row r="15984" spans="31:31" ht="15.75">
      <c r="AE15984" s="67"/>
    </row>
    <row r="15985" spans="31:31" ht="15.75">
      <c r="AE15985" s="67"/>
    </row>
    <row r="15986" spans="31:31" ht="15.75">
      <c r="AE15986" s="67"/>
    </row>
    <row r="15987" spans="31:31" ht="15.75">
      <c r="AE15987" s="67"/>
    </row>
    <row r="15988" spans="31:31" ht="15.75">
      <c r="AE15988" s="67"/>
    </row>
    <row r="15989" spans="31:31" ht="15.75">
      <c r="AE15989" s="67"/>
    </row>
    <row r="15990" spans="31:31" ht="15.75">
      <c r="AE15990" s="67"/>
    </row>
    <row r="15991" spans="31:31" ht="15.75">
      <c r="AE15991" s="67"/>
    </row>
    <row r="15992" spans="31:31" ht="15.75">
      <c r="AE15992" s="67"/>
    </row>
    <row r="15993" spans="31:31" ht="15.75">
      <c r="AE15993" s="67"/>
    </row>
    <row r="15994" spans="31:31" ht="15.75">
      <c r="AE15994" s="67"/>
    </row>
    <row r="15995" spans="31:31" ht="15.75">
      <c r="AE15995" s="67"/>
    </row>
    <row r="15996" spans="31:31" ht="15.75">
      <c r="AE15996" s="67"/>
    </row>
    <row r="15997" spans="31:31" ht="15.75">
      <c r="AE15997" s="67"/>
    </row>
    <row r="15998" spans="31:31" ht="15.75">
      <c r="AE15998" s="67"/>
    </row>
    <row r="15999" spans="31:31" ht="15.75">
      <c r="AE15999" s="67"/>
    </row>
    <row r="16000" spans="31:31" ht="15.75">
      <c r="AE16000" s="67"/>
    </row>
    <row r="16001" spans="31:31" ht="15.75">
      <c r="AE16001" s="67"/>
    </row>
    <row r="16002" spans="31:31" ht="15.75">
      <c r="AE16002" s="67"/>
    </row>
    <row r="16003" spans="31:31" ht="15.75">
      <c r="AE16003" s="67"/>
    </row>
    <row r="16004" spans="31:31" ht="15.75">
      <c r="AE16004" s="67"/>
    </row>
    <row r="16005" spans="31:31" ht="15.75">
      <c r="AE16005" s="67"/>
    </row>
    <row r="16006" spans="31:31" ht="15.75">
      <c r="AE16006" s="67"/>
    </row>
    <row r="16007" spans="31:31" ht="15.75">
      <c r="AE16007" s="67"/>
    </row>
    <row r="16008" spans="31:31" ht="15.75">
      <c r="AE16008" s="67"/>
    </row>
    <row r="16009" spans="31:31" ht="15.75">
      <c r="AE16009" s="67"/>
    </row>
    <row r="16010" spans="31:31" ht="15.75">
      <c r="AE16010" s="67"/>
    </row>
    <row r="16011" spans="31:31" ht="15.75">
      <c r="AE16011" s="67"/>
    </row>
    <row r="16012" spans="31:31" ht="15.75">
      <c r="AE16012" s="67"/>
    </row>
    <row r="16013" spans="31:31" ht="15.75">
      <c r="AE16013" s="67"/>
    </row>
    <row r="16014" spans="31:31" ht="15.75">
      <c r="AE16014" s="67"/>
    </row>
    <row r="16015" spans="31:31" ht="15.75">
      <c r="AE16015" s="67"/>
    </row>
    <row r="16016" spans="31:31" ht="15.75">
      <c r="AE16016" s="67"/>
    </row>
    <row r="16017" spans="31:31" ht="15.75">
      <c r="AE16017" s="67"/>
    </row>
    <row r="16018" spans="31:31" ht="15.75">
      <c r="AE16018" s="67"/>
    </row>
    <row r="16019" spans="31:31" ht="15.75">
      <c r="AE16019" s="67"/>
    </row>
    <row r="16020" spans="31:31" ht="15.75">
      <c r="AE16020" s="67"/>
    </row>
    <row r="16021" spans="31:31" ht="15.75">
      <c r="AE16021" s="67"/>
    </row>
    <row r="16022" spans="31:31" ht="15.75">
      <c r="AE16022" s="67"/>
    </row>
    <row r="16023" spans="31:31" ht="15.75">
      <c r="AE16023" s="67"/>
    </row>
    <row r="16024" spans="31:31" ht="15.75">
      <c r="AE16024" s="67"/>
    </row>
    <row r="16025" spans="31:31" ht="15.75">
      <c r="AE16025" s="67"/>
    </row>
    <row r="16026" spans="31:31" ht="15.75">
      <c r="AE16026" s="67"/>
    </row>
    <row r="16027" spans="31:31" ht="15.75">
      <c r="AE16027" s="67"/>
    </row>
    <row r="16028" spans="31:31" ht="15.75">
      <c r="AE16028" s="67"/>
    </row>
    <row r="16029" spans="31:31" ht="15.75">
      <c r="AE16029" s="67"/>
    </row>
    <row r="16030" spans="31:31" ht="15.75">
      <c r="AE16030" s="67"/>
    </row>
    <row r="16031" spans="31:31" ht="15.75">
      <c r="AE16031" s="67"/>
    </row>
    <row r="16032" spans="31:31" ht="15.75">
      <c r="AE16032" s="67"/>
    </row>
    <row r="16033" spans="31:31" ht="15.75">
      <c r="AE16033" s="67"/>
    </row>
    <row r="16034" spans="31:31" ht="15.75">
      <c r="AE16034" s="67"/>
    </row>
    <row r="16035" spans="31:31" ht="15.75">
      <c r="AE16035" s="67"/>
    </row>
    <row r="16036" spans="31:31" ht="15.75">
      <c r="AE16036" s="67"/>
    </row>
    <row r="16037" spans="31:31" ht="15.75">
      <c r="AE16037" s="67"/>
    </row>
    <row r="16038" spans="31:31" ht="15.75">
      <c r="AE16038" s="67"/>
    </row>
    <row r="16039" spans="31:31" ht="15.75">
      <c r="AE16039" s="67"/>
    </row>
    <row r="16040" spans="31:31" ht="15.75">
      <c r="AE16040" s="67"/>
    </row>
    <row r="16041" spans="31:31" ht="15.75">
      <c r="AE16041" s="67"/>
    </row>
    <row r="16042" spans="31:31" ht="15.75">
      <c r="AE16042" s="67"/>
    </row>
    <row r="16043" spans="31:31" ht="15.75">
      <c r="AE16043" s="67"/>
    </row>
    <row r="16044" spans="31:31" ht="15.75">
      <c r="AE16044" s="67"/>
    </row>
    <row r="16045" spans="31:31" ht="15.75">
      <c r="AE16045" s="67"/>
    </row>
    <row r="16046" spans="31:31" ht="15.75">
      <c r="AE16046" s="67"/>
    </row>
    <row r="16047" spans="31:31" ht="15.75">
      <c r="AE16047" s="67"/>
    </row>
    <row r="16048" spans="31:31" ht="15.75">
      <c r="AE16048" s="67"/>
    </row>
    <row r="16049" spans="31:31" ht="15.75">
      <c r="AE16049" s="67"/>
    </row>
    <row r="16050" spans="31:31" ht="15.75">
      <c r="AE16050" s="67"/>
    </row>
    <row r="16051" spans="31:31" ht="15.75">
      <c r="AE16051" s="67"/>
    </row>
    <row r="16052" spans="31:31" ht="15.75">
      <c r="AE16052" s="67"/>
    </row>
    <row r="16053" spans="31:31" ht="15.75">
      <c r="AE16053" s="67"/>
    </row>
    <row r="16054" spans="31:31" ht="15.75">
      <c r="AE16054" s="67"/>
    </row>
    <row r="16055" spans="31:31" ht="15.75">
      <c r="AE16055" s="67"/>
    </row>
    <row r="16056" spans="31:31" ht="15.75">
      <c r="AE16056" s="67"/>
    </row>
    <row r="16057" spans="31:31" ht="15.75">
      <c r="AE16057" s="67"/>
    </row>
    <row r="16058" spans="31:31" ht="15.75">
      <c r="AE16058" s="67"/>
    </row>
    <row r="16059" spans="31:31" ht="15.75">
      <c r="AE16059" s="67"/>
    </row>
    <row r="16060" spans="31:31" ht="15.75">
      <c r="AE16060" s="67"/>
    </row>
    <row r="16061" spans="31:31" ht="15.75">
      <c r="AE16061" s="67"/>
    </row>
    <row r="16062" spans="31:31" ht="15.75">
      <c r="AE16062" s="67"/>
    </row>
    <row r="16063" spans="31:31" ht="15.75">
      <c r="AE16063" s="67"/>
    </row>
    <row r="16064" spans="31:31" ht="15.75">
      <c r="AE16064" s="67"/>
    </row>
    <row r="16065" spans="31:31" ht="15.75">
      <c r="AE16065" s="67"/>
    </row>
    <row r="16066" spans="31:31" ht="15.75">
      <c r="AE16066" s="67"/>
    </row>
    <row r="16067" spans="31:31" ht="15.75">
      <c r="AE16067" s="67"/>
    </row>
    <row r="16068" spans="31:31" ht="15.75">
      <c r="AE16068" s="67"/>
    </row>
    <row r="16069" spans="31:31" ht="15.75">
      <c r="AE16069" s="67"/>
    </row>
    <row r="16070" spans="31:31" ht="15.75">
      <c r="AE16070" s="67"/>
    </row>
    <row r="16071" spans="31:31" ht="15.75">
      <c r="AE16071" s="67"/>
    </row>
    <row r="16072" spans="31:31" ht="15.75">
      <c r="AE16072" s="67"/>
    </row>
    <row r="16073" spans="31:31" ht="15.75">
      <c r="AE16073" s="67"/>
    </row>
    <row r="16074" spans="31:31" ht="15.75">
      <c r="AE16074" s="67"/>
    </row>
    <row r="16075" spans="31:31" ht="15.75">
      <c r="AE16075" s="67"/>
    </row>
    <row r="16076" spans="31:31" ht="15.75">
      <c r="AE16076" s="67"/>
    </row>
    <row r="16077" spans="31:31" ht="15.75">
      <c r="AE16077" s="67"/>
    </row>
    <row r="16078" spans="31:31" ht="15.75">
      <c r="AE16078" s="67"/>
    </row>
    <row r="16079" spans="31:31" ht="15.75">
      <c r="AE16079" s="67"/>
    </row>
    <row r="16080" spans="31:31" ht="15.75">
      <c r="AE16080" s="67"/>
    </row>
    <row r="16081" spans="31:31" ht="15.75">
      <c r="AE16081" s="67"/>
    </row>
    <row r="16082" spans="31:31" ht="15.75">
      <c r="AE16082" s="67"/>
    </row>
    <row r="16083" spans="31:31" ht="15.75">
      <c r="AE16083" s="67"/>
    </row>
    <row r="16084" spans="31:31" ht="15.75">
      <c r="AE16084" s="67"/>
    </row>
    <row r="16085" spans="31:31" ht="15.75">
      <c r="AE16085" s="67"/>
    </row>
    <row r="16086" spans="31:31" ht="15.75">
      <c r="AE16086" s="67"/>
    </row>
    <row r="16087" spans="31:31" ht="15.75">
      <c r="AE16087" s="67"/>
    </row>
    <row r="16088" spans="31:31" ht="15.75">
      <c r="AE16088" s="67"/>
    </row>
    <row r="16089" spans="31:31" ht="15.75">
      <c r="AE16089" s="67"/>
    </row>
    <row r="16090" spans="31:31" ht="15.75">
      <c r="AE16090" s="67"/>
    </row>
    <row r="16091" spans="31:31" ht="15.75">
      <c r="AE16091" s="67"/>
    </row>
    <row r="16092" spans="31:31" ht="15.75">
      <c r="AE16092" s="67"/>
    </row>
    <row r="16093" spans="31:31" ht="15.75">
      <c r="AE16093" s="67"/>
    </row>
    <row r="16094" spans="31:31" ht="15.75">
      <c r="AE16094" s="67"/>
    </row>
    <row r="16095" spans="31:31" ht="15.75">
      <c r="AE16095" s="67"/>
    </row>
    <row r="16096" spans="31:31" ht="15.75">
      <c r="AE16096" s="67"/>
    </row>
    <row r="16097" spans="31:31" ht="15.75">
      <c r="AE16097" s="67"/>
    </row>
    <row r="16098" spans="31:31" ht="15.75">
      <c r="AE16098" s="67"/>
    </row>
    <row r="16099" spans="31:31" ht="15.75">
      <c r="AE16099" s="67"/>
    </row>
    <row r="16100" spans="31:31" ht="15.75">
      <c r="AE16100" s="67"/>
    </row>
    <row r="16101" spans="31:31" ht="15.75">
      <c r="AE16101" s="67"/>
    </row>
    <row r="16102" spans="31:31" ht="15.75">
      <c r="AE16102" s="67"/>
    </row>
    <row r="16103" spans="31:31" ht="15.75">
      <c r="AE16103" s="67"/>
    </row>
    <row r="16104" spans="31:31" ht="15.75">
      <c r="AE16104" s="67"/>
    </row>
    <row r="16105" spans="31:31" ht="15.75">
      <c r="AE16105" s="67"/>
    </row>
    <row r="16106" spans="31:31" ht="15.75">
      <c r="AE16106" s="67"/>
    </row>
    <row r="16107" spans="31:31" ht="15.75">
      <c r="AE16107" s="67"/>
    </row>
    <row r="16108" spans="31:31" ht="15.75">
      <c r="AE16108" s="67"/>
    </row>
    <row r="16109" spans="31:31" ht="15.75">
      <c r="AE16109" s="67"/>
    </row>
    <row r="16110" spans="31:31" ht="15.75">
      <c r="AE16110" s="67"/>
    </row>
    <row r="16111" spans="31:31" ht="15.75">
      <c r="AE16111" s="67"/>
    </row>
    <row r="16112" spans="31:31" ht="15.75">
      <c r="AE16112" s="67"/>
    </row>
    <row r="16113" spans="31:31" ht="15.75">
      <c r="AE16113" s="67"/>
    </row>
    <row r="16114" spans="31:31" ht="15.75">
      <c r="AE16114" s="67"/>
    </row>
    <row r="16115" spans="31:31" ht="15.75">
      <c r="AE16115" s="67"/>
    </row>
    <row r="16116" spans="31:31" ht="15.75">
      <c r="AE16116" s="67"/>
    </row>
    <row r="16117" spans="31:31" ht="15.75">
      <c r="AE16117" s="67"/>
    </row>
    <row r="16118" spans="31:31" ht="15.75">
      <c r="AE16118" s="67"/>
    </row>
    <row r="16119" spans="31:31" ht="15.75">
      <c r="AE16119" s="67"/>
    </row>
    <row r="16120" spans="31:31" ht="15.75">
      <c r="AE16120" s="67"/>
    </row>
    <row r="16121" spans="31:31" ht="15.75">
      <c r="AE16121" s="67"/>
    </row>
    <row r="16122" spans="31:31" ht="15.75">
      <c r="AE16122" s="67"/>
    </row>
    <row r="16123" spans="31:31" ht="15.75">
      <c r="AE16123" s="67"/>
    </row>
    <row r="16124" spans="31:31" ht="15.75">
      <c r="AE16124" s="67"/>
    </row>
    <row r="16125" spans="31:31" ht="15.75">
      <c r="AE16125" s="67"/>
    </row>
    <row r="16126" spans="31:31" ht="15.75">
      <c r="AE16126" s="67"/>
    </row>
    <row r="16127" spans="31:31" ht="15.75">
      <c r="AE16127" s="67"/>
    </row>
    <row r="16128" spans="31:31" ht="15.75">
      <c r="AE16128" s="67"/>
    </row>
    <row r="16129" spans="31:31" ht="15.75">
      <c r="AE16129" s="67"/>
    </row>
    <row r="16130" spans="31:31" ht="15.75">
      <c r="AE16130" s="67"/>
    </row>
    <row r="16131" spans="31:31" ht="15.75">
      <c r="AE16131" s="67"/>
    </row>
    <row r="16132" spans="31:31" ht="15.75">
      <c r="AE16132" s="67"/>
    </row>
    <row r="16133" spans="31:31" ht="15.75">
      <c r="AE16133" s="67"/>
    </row>
    <row r="16134" spans="31:31" ht="15.75">
      <c r="AE16134" s="67"/>
    </row>
    <row r="16135" spans="31:31" ht="15.75">
      <c r="AE16135" s="67"/>
    </row>
    <row r="16136" spans="31:31" ht="15.75">
      <c r="AE16136" s="67"/>
    </row>
    <row r="16137" spans="31:31" ht="15.75">
      <c r="AE16137" s="67"/>
    </row>
    <row r="16138" spans="31:31" ht="15.75">
      <c r="AE16138" s="67"/>
    </row>
    <row r="16139" spans="31:31" ht="15.75">
      <c r="AE16139" s="67"/>
    </row>
    <row r="16140" spans="31:31" ht="15.75">
      <c r="AE16140" s="67"/>
    </row>
    <row r="16141" spans="31:31" ht="15.75">
      <c r="AE16141" s="67"/>
    </row>
    <row r="16142" spans="31:31" ht="15.75">
      <c r="AE16142" s="67"/>
    </row>
    <row r="16143" spans="31:31" ht="15.75">
      <c r="AE16143" s="67"/>
    </row>
    <row r="16144" spans="31:31" ht="15.75">
      <c r="AE16144" s="67"/>
    </row>
    <row r="16145" spans="31:31" ht="15.75">
      <c r="AE16145" s="67"/>
    </row>
    <row r="16146" spans="31:31" ht="15.75">
      <c r="AE16146" s="67"/>
    </row>
    <row r="16147" spans="31:31" ht="15.75">
      <c r="AE16147" s="67"/>
    </row>
    <row r="16148" spans="31:31" ht="15.75">
      <c r="AE16148" s="67"/>
    </row>
    <row r="16149" spans="31:31" ht="15.75">
      <c r="AE16149" s="67"/>
    </row>
    <row r="16150" spans="31:31" ht="15.75">
      <c r="AE16150" s="67"/>
    </row>
    <row r="16151" spans="31:31" ht="15.75">
      <c r="AE16151" s="67"/>
    </row>
    <row r="16152" spans="31:31" ht="15.75">
      <c r="AE16152" s="67"/>
    </row>
    <row r="16153" spans="31:31" ht="15.75">
      <c r="AE16153" s="67"/>
    </row>
    <row r="16154" spans="31:31" ht="15.75">
      <c r="AE16154" s="67"/>
    </row>
    <row r="16155" spans="31:31" ht="15.75">
      <c r="AE16155" s="67"/>
    </row>
    <row r="16156" spans="31:31" ht="15.75">
      <c r="AE16156" s="67"/>
    </row>
    <row r="16157" spans="31:31" ht="15.75">
      <c r="AE16157" s="67"/>
    </row>
    <row r="16158" spans="31:31" ht="15.75">
      <c r="AE16158" s="67"/>
    </row>
    <row r="16159" spans="31:31" ht="15.75">
      <c r="AE16159" s="67"/>
    </row>
    <row r="16160" spans="31:31" ht="15.75">
      <c r="AE16160" s="67"/>
    </row>
    <row r="16161" spans="31:31" ht="15.75">
      <c r="AE16161" s="67"/>
    </row>
    <row r="16162" spans="31:31" ht="15.75">
      <c r="AE16162" s="67"/>
    </row>
    <row r="16163" spans="31:31" ht="15.75">
      <c r="AE16163" s="67"/>
    </row>
    <row r="16164" spans="31:31" ht="15.75">
      <c r="AE16164" s="67"/>
    </row>
    <row r="16165" spans="31:31" ht="15.75">
      <c r="AE16165" s="67"/>
    </row>
    <row r="16166" spans="31:31" ht="15.75">
      <c r="AE16166" s="67"/>
    </row>
    <row r="16167" spans="31:31" ht="15.75">
      <c r="AE16167" s="67"/>
    </row>
    <row r="16168" spans="31:31" ht="15.75">
      <c r="AE16168" s="67"/>
    </row>
    <row r="16169" spans="31:31" ht="15.75">
      <c r="AE16169" s="67"/>
    </row>
    <row r="16170" spans="31:31" ht="15.75">
      <c r="AE16170" s="67"/>
    </row>
    <row r="16171" spans="31:31" ht="15.75">
      <c r="AE16171" s="67"/>
    </row>
    <row r="16172" spans="31:31" ht="15.75">
      <c r="AE16172" s="67"/>
    </row>
    <row r="16173" spans="31:31" ht="15.75">
      <c r="AE16173" s="67"/>
    </row>
    <row r="16174" spans="31:31" ht="15.75">
      <c r="AE16174" s="67"/>
    </row>
    <row r="16175" spans="31:31" ht="15.75">
      <c r="AE16175" s="67"/>
    </row>
    <row r="16176" spans="31:31" ht="15.75">
      <c r="AE16176" s="67"/>
    </row>
    <row r="16177" spans="31:31" ht="15.75">
      <c r="AE16177" s="67"/>
    </row>
    <row r="16178" spans="31:31" ht="15.75">
      <c r="AE16178" s="67"/>
    </row>
    <row r="16179" spans="31:31" ht="15.75">
      <c r="AE16179" s="67"/>
    </row>
    <row r="16180" spans="31:31" ht="15.75">
      <c r="AE16180" s="67"/>
    </row>
    <row r="16181" spans="31:31" ht="15.75">
      <c r="AE16181" s="67"/>
    </row>
    <row r="16182" spans="31:31" ht="15.75">
      <c r="AE16182" s="67"/>
    </row>
    <row r="16183" spans="31:31" ht="15.75">
      <c r="AE16183" s="67"/>
    </row>
    <row r="16184" spans="31:31" ht="15.75">
      <c r="AE16184" s="67"/>
    </row>
    <row r="16185" spans="31:31" ht="15.75">
      <c r="AE16185" s="67"/>
    </row>
    <row r="16186" spans="31:31" ht="15.75">
      <c r="AE16186" s="67"/>
    </row>
    <row r="16187" spans="31:31" ht="15.75">
      <c r="AE16187" s="67"/>
    </row>
    <row r="16188" spans="31:31" ht="15.75">
      <c r="AE16188" s="67"/>
    </row>
    <row r="16189" spans="31:31" ht="15.75">
      <c r="AE16189" s="67"/>
    </row>
    <row r="16190" spans="31:31" ht="15.75">
      <c r="AE16190" s="67"/>
    </row>
    <row r="16191" spans="31:31" ht="15.75">
      <c r="AE16191" s="67"/>
    </row>
    <row r="16192" spans="31:31" ht="15.75">
      <c r="AE16192" s="67"/>
    </row>
    <row r="16193" spans="31:31" ht="15.75">
      <c r="AE16193" s="67"/>
    </row>
    <row r="16194" spans="31:31" ht="15.75">
      <c r="AE16194" s="67"/>
    </row>
    <row r="16195" spans="31:31" ht="15.75">
      <c r="AE16195" s="67"/>
    </row>
    <row r="16196" spans="31:31" ht="15.75">
      <c r="AE16196" s="67"/>
    </row>
    <row r="16197" spans="31:31" ht="15.75">
      <c r="AE16197" s="67"/>
    </row>
    <row r="16198" spans="31:31" ht="15.75">
      <c r="AE16198" s="67"/>
    </row>
    <row r="16199" spans="31:31" ht="15.75">
      <c r="AE16199" s="67"/>
    </row>
    <row r="16200" spans="31:31" ht="15.75">
      <c r="AE16200" s="67"/>
    </row>
    <row r="16201" spans="31:31" ht="15.75">
      <c r="AE16201" s="67"/>
    </row>
    <row r="16202" spans="31:31" ht="15.75">
      <c r="AE16202" s="67"/>
    </row>
    <row r="16203" spans="31:31" ht="15.75">
      <c r="AE16203" s="67"/>
    </row>
    <row r="16204" spans="31:31" ht="15.75">
      <c r="AE16204" s="67"/>
    </row>
    <row r="16205" spans="31:31" ht="15.75">
      <c r="AE16205" s="67"/>
    </row>
    <row r="16206" spans="31:31" ht="15.75">
      <c r="AE16206" s="67"/>
    </row>
    <row r="16207" spans="31:31" ht="15.75">
      <c r="AE16207" s="67"/>
    </row>
    <row r="16208" spans="31:31" ht="15.75">
      <c r="AE16208" s="67"/>
    </row>
    <row r="16209" spans="31:31" ht="15.75">
      <c r="AE16209" s="67"/>
    </row>
    <row r="16210" spans="31:31" ht="15.75">
      <c r="AE16210" s="67"/>
    </row>
    <row r="16211" spans="31:31" ht="15.75">
      <c r="AE16211" s="67"/>
    </row>
    <row r="16212" spans="31:31" ht="15.75">
      <c r="AE16212" s="67"/>
    </row>
    <row r="16213" spans="31:31" ht="15.75">
      <c r="AE16213" s="67"/>
    </row>
    <row r="16214" spans="31:31" ht="15.75">
      <c r="AE16214" s="67"/>
    </row>
    <row r="16215" spans="31:31" ht="15.75">
      <c r="AE16215" s="67"/>
    </row>
    <row r="16216" spans="31:31" ht="15.75">
      <c r="AE16216" s="67"/>
    </row>
    <row r="16217" spans="31:31" ht="15.75">
      <c r="AE16217" s="67"/>
    </row>
    <row r="16218" spans="31:31" ht="15.75">
      <c r="AE16218" s="67"/>
    </row>
    <row r="16219" spans="31:31" ht="15.75">
      <c r="AE16219" s="67"/>
    </row>
    <row r="16220" spans="31:31" ht="15.75">
      <c r="AE16220" s="67"/>
    </row>
    <row r="16221" spans="31:31" ht="15.75">
      <c r="AE16221" s="67"/>
    </row>
    <row r="16222" spans="31:31" ht="15.75">
      <c r="AE16222" s="67"/>
    </row>
    <row r="16223" spans="31:31" ht="15.75">
      <c r="AE16223" s="67"/>
    </row>
    <row r="16224" spans="31:31" ht="15.75">
      <c r="AE16224" s="67"/>
    </row>
    <row r="16225" spans="31:31" ht="15.75">
      <c r="AE16225" s="67"/>
    </row>
    <row r="16226" spans="31:31" ht="15.75">
      <c r="AE16226" s="67"/>
    </row>
    <row r="16227" spans="31:31" ht="15.75">
      <c r="AE16227" s="67"/>
    </row>
    <row r="16228" spans="31:31" ht="15.75">
      <c r="AE16228" s="67"/>
    </row>
    <row r="16229" spans="31:31" ht="15.75">
      <c r="AE16229" s="67"/>
    </row>
    <row r="16230" spans="31:31" ht="15.75">
      <c r="AE16230" s="67"/>
    </row>
    <row r="16231" spans="31:31" ht="15.75">
      <c r="AE16231" s="67"/>
    </row>
    <row r="16232" spans="31:31" ht="15.75">
      <c r="AE16232" s="67"/>
    </row>
    <row r="16233" spans="31:31" ht="15.75">
      <c r="AE16233" s="67"/>
    </row>
    <row r="16234" spans="31:31" ht="15.75">
      <c r="AE16234" s="67"/>
    </row>
    <row r="16235" spans="31:31" ht="15.75">
      <c r="AE16235" s="67"/>
    </row>
    <row r="16236" spans="31:31" ht="15.75">
      <c r="AE16236" s="67"/>
    </row>
    <row r="16237" spans="31:31" ht="15.75">
      <c r="AE16237" s="67"/>
    </row>
    <row r="16238" spans="31:31" ht="15.75">
      <c r="AE16238" s="67"/>
    </row>
    <row r="16239" spans="31:31" ht="15.75">
      <c r="AE16239" s="67"/>
    </row>
    <row r="16240" spans="31:31" ht="15.75">
      <c r="AE16240" s="67"/>
    </row>
    <row r="16241" spans="31:31" ht="15.75">
      <c r="AE16241" s="67"/>
    </row>
    <row r="16242" spans="31:31" ht="15.75">
      <c r="AE16242" s="67"/>
    </row>
    <row r="16243" spans="31:31" ht="15.75">
      <c r="AE16243" s="67"/>
    </row>
    <row r="16244" spans="31:31" ht="15.75">
      <c r="AE16244" s="67"/>
    </row>
    <row r="16245" spans="31:31" ht="15.75">
      <c r="AE16245" s="67"/>
    </row>
    <row r="16246" spans="31:31" ht="15.75">
      <c r="AE16246" s="67"/>
    </row>
    <row r="16247" spans="31:31" ht="15.75">
      <c r="AE16247" s="67"/>
    </row>
    <row r="16248" spans="31:31" ht="15.75">
      <c r="AE16248" s="67"/>
    </row>
    <row r="16249" spans="31:31" ht="15.75">
      <c r="AE16249" s="67"/>
    </row>
    <row r="16250" spans="31:31" ht="15.75">
      <c r="AE16250" s="67"/>
    </row>
    <row r="16251" spans="31:31" ht="15.75">
      <c r="AE16251" s="67"/>
    </row>
    <row r="16252" spans="31:31" ht="15.75">
      <c r="AE16252" s="67"/>
    </row>
    <row r="16253" spans="31:31" ht="15.75">
      <c r="AE16253" s="67"/>
    </row>
    <row r="16254" spans="31:31" ht="15.75">
      <c r="AE16254" s="67"/>
    </row>
    <row r="16255" spans="31:31" ht="15.75">
      <c r="AE16255" s="67"/>
    </row>
    <row r="16256" spans="31:31" ht="15.75">
      <c r="AE16256" s="67"/>
    </row>
    <row r="16257" spans="31:31" ht="15.75">
      <c r="AE16257" s="67"/>
    </row>
    <row r="16258" spans="31:31" ht="15.75">
      <c r="AE16258" s="67"/>
    </row>
    <row r="16259" spans="31:31" ht="15.75">
      <c r="AE16259" s="67"/>
    </row>
    <row r="16260" spans="31:31" ht="15.75">
      <c r="AE16260" s="67"/>
    </row>
    <row r="16261" spans="31:31" ht="15.75">
      <c r="AE16261" s="67"/>
    </row>
    <row r="16262" spans="31:31" ht="15.75">
      <c r="AE16262" s="67"/>
    </row>
    <row r="16263" spans="31:31" ht="15.75">
      <c r="AE16263" s="67"/>
    </row>
    <row r="16264" spans="31:31" ht="15.75">
      <c r="AE16264" s="67"/>
    </row>
    <row r="16265" spans="31:31" ht="15.75">
      <c r="AE16265" s="67"/>
    </row>
    <row r="16266" spans="31:31" ht="15.75">
      <c r="AE16266" s="67"/>
    </row>
    <row r="16267" spans="31:31" ht="15.75">
      <c r="AE16267" s="67"/>
    </row>
    <row r="16268" spans="31:31" ht="15.75">
      <c r="AE16268" s="67"/>
    </row>
    <row r="16269" spans="31:31" ht="15.75">
      <c r="AE16269" s="67"/>
    </row>
    <row r="16270" spans="31:31" ht="15.75">
      <c r="AE16270" s="67"/>
    </row>
    <row r="16271" spans="31:31" ht="15.75">
      <c r="AE16271" s="67"/>
    </row>
    <row r="16272" spans="31:31" ht="15.75">
      <c r="AE16272" s="67"/>
    </row>
    <row r="16273" spans="31:31" ht="15.75">
      <c r="AE16273" s="67"/>
    </row>
    <row r="16274" spans="31:31" ht="15.75">
      <c r="AE16274" s="67"/>
    </row>
    <row r="16275" spans="31:31" ht="15.75">
      <c r="AE16275" s="67"/>
    </row>
    <row r="16276" spans="31:31" ht="15.75">
      <c r="AE16276" s="67"/>
    </row>
    <row r="16277" spans="31:31" ht="15.75">
      <c r="AE16277" s="67"/>
    </row>
    <row r="16278" spans="31:31" ht="15.75">
      <c r="AE16278" s="67"/>
    </row>
    <row r="16279" spans="31:31" ht="15.75">
      <c r="AE16279" s="67"/>
    </row>
    <row r="16280" spans="31:31" ht="15.75">
      <c r="AE16280" s="67"/>
    </row>
    <row r="16281" spans="31:31" ht="15.75">
      <c r="AE16281" s="67"/>
    </row>
    <row r="16282" spans="31:31" ht="15.75">
      <c r="AE16282" s="67"/>
    </row>
    <row r="16283" spans="31:31" ht="15.75">
      <c r="AE16283" s="67"/>
    </row>
    <row r="16284" spans="31:31" ht="15.75">
      <c r="AE16284" s="67"/>
    </row>
    <row r="16285" spans="31:31" ht="15.75">
      <c r="AE16285" s="67"/>
    </row>
    <row r="16286" spans="31:31" ht="15.75">
      <c r="AE16286" s="67"/>
    </row>
    <row r="16287" spans="31:31" ht="15.75">
      <c r="AE16287" s="67"/>
    </row>
    <row r="16288" spans="31:31" ht="15.75">
      <c r="AE16288" s="67"/>
    </row>
    <row r="16289" spans="31:31" ht="15.75">
      <c r="AE16289" s="67"/>
    </row>
    <row r="16290" spans="31:31" ht="15.75">
      <c r="AE16290" s="67"/>
    </row>
    <row r="16291" spans="31:31" ht="15.75">
      <c r="AE16291" s="67"/>
    </row>
    <row r="16292" spans="31:31" ht="15.75">
      <c r="AE16292" s="67"/>
    </row>
    <row r="16293" spans="31:31" ht="15.75">
      <c r="AE16293" s="67"/>
    </row>
    <row r="16294" spans="31:31" ht="15.75">
      <c r="AE16294" s="67"/>
    </row>
    <row r="16295" spans="31:31" ht="15.75">
      <c r="AE16295" s="67"/>
    </row>
    <row r="16296" spans="31:31" ht="15.75">
      <c r="AE16296" s="67"/>
    </row>
    <row r="16297" spans="31:31" ht="15.75">
      <c r="AE16297" s="67"/>
    </row>
    <row r="16298" spans="31:31" ht="15.75">
      <c r="AE16298" s="67"/>
    </row>
    <row r="16299" spans="31:31" ht="15.75">
      <c r="AE16299" s="67"/>
    </row>
    <row r="16300" spans="31:31" ht="15.75">
      <c r="AE16300" s="67"/>
    </row>
    <row r="16301" spans="31:31" ht="15.75">
      <c r="AE16301" s="67"/>
    </row>
    <row r="16302" spans="31:31" ht="15.75">
      <c r="AE16302" s="67"/>
    </row>
    <row r="16303" spans="31:31" ht="15.75">
      <c r="AE16303" s="67"/>
    </row>
    <row r="16304" spans="31:31" ht="15.75">
      <c r="AE16304" s="67"/>
    </row>
    <row r="16305" spans="31:31" ht="15.75">
      <c r="AE16305" s="67"/>
    </row>
    <row r="16306" spans="31:31" ht="15.75">
      <c r="AE16306" s="67"/>
    </row>
    <row r="16307" spans="31:31" ht="15.75">
      <c r="AE16307" s="67"/>
    </row>
    <row r="16308" spans="31:31" ht="15.75">
      <c r="AE16308" s="67"/>
    </row>
    <row r="16309" spans="31:31" ht="15.75">
      <c r="AE16309" s="67"/>
    </row>
    <row r="16310" spans="31:31" ht="15.75">
      <c r="AE16310" s="67"/>
    </row>
    <row r="16311" spans="31:31" ht="15.75">
      <c r="AE16311" s="67"/>
    </row>
    <row r="16312" spans="31:31" ht="15.75">
      <c r="AE16312" s="67"/>
    </row>
    <row r="16313" spans="31:31" ht="15.75">
      <c r="AE16313" s="67"/>
    </row>
    <row r="16314" spans="31:31" ht="15.75">
      <c r="AE16314" s="67"/>
    </row>
    <row r="16315" spans="31:31" ht="15.75">
      <c r="AE16315" s="67"/>
    </row>
    <row r="16316" spans="31:31" ht="15.75">
      <c r="AE16316" s="67"/>
    </row>
    <row r="16317" spans="31:31" ht="15.75">
      <c r="AE16317" s="67"/>
    </row>
    <row r="16318" spans="31:31" ht="15.75">
      <c r="AE16318" s="67"/>
    </row>
    <row r="16319" spans="31:31" ht="15.75">
      <c r="AE16319" s="67"/>
    </row>
    <row r="16320" spans="31:31" ht="15.75">
      <c r="AE16320" s="67"/>
    </row>
    <row r="16321" spans="31:31" ht="15.75">
      <c r="AE16321" s="67"/>
    </row>
    <row r="16322" spans="31:31" ht="15.75">
      <c r="AE16322" s="67"/>
    </row>
    <row r="16323" spans="31:31" ht="15.75">
      <c r="AE16323" s="67"/>
    </row>
    <row r="16324" spans="31:31" ht="15.75">
      <c r="AE16324" s="67"/>
    </row>
    <row r="16325" spans="31:31" ht="15.75">
      <c r="AE16325" s="67"/>
    </row>
    <row r="16326" spans="31:31" ht="15.75">
      <c r="AE16326" s="67"/>
    </row>
    <row r="16327" spans="31:31" ht="15.75">
      <c r="AE16327" s="67"/>
    </row>
    <row r="16328" spans="31:31" ht="15.75">
      <c r="AE16328" s="67"/>
    </row>
    <row r="16329" spans="31:31" ht="15.75">
      <c r="AE16329" s="67"/>
    </row>
    <row r="16330" spans="31:31" ht="15.75">
      <c r="AE16330" s="67"/>
    </row>
    <row r="16331" spans="31:31" ht="15.75">
      <c r="AE16331" s="67"/>
    </row>
    <row r="16332" spans="31:31" ht="15.75">
      <c r="AE16332" s="67"/>
    </row>
    <row r="16333" spans="31:31" ht="15.75">
      <c r="AE16333" s="67"/>
    </row>
    <row r="16334" spans="31:31" ht="15.75">
      <c r="AE16334" s="67"/>
    </row>
    <row r="16335" spans="31:31" ht="15.75">
      <c r="AE16335" s="67"/>
    </row>
    <row r="16336" spans="31:31" ht="15.75">
      <c r="AE16336" s="67"/>
    </row>
    <row r="16337" spans="31:31" ht="15.75">
      <c r="AE16337" s="67"/>
    </row>
    <row r="16338" spans="31:31" ht="15.75">
      <c r="AE16338" s="67"/>
    </row>
    <row r="16339" spans="31:31" ht="15.75">
      <c r="AE16339" s="67"/>
    </row>
    <row r="16340" spans="31:31" ht="15.75">
      <c r="AE16340" s="67"/>
    </row>
    <row r="16341" spans="31:31" ht="15.75">
      <c r="AE16341" s="67"/>
    </row>
    <row r="16342" spans="31:31" ht="15.75">
      <c r="AE16342" s="67"/>
    </row>
    <row r="16343" spans="31:31" ht="15.75">
      <c r="AE16343" s="67"/>
    </row>
    <row r="16344" spans="31:31" ht="15.75">
      <c r="AE16344" s="67"/>
    </row>
    <row r="16345" spans="31:31" ht="15.75">
      <c r="AE16345" s="67"/>
    </row>
    <row r="16346" spans="31:31" ht="15.75">
      <c r="AE16346" s="67"/>
    </row>
    <row r="16347" spans="31:31" ht="15.75">
      <c r="AE16347" s="67"/>
    </row>
    <row r="16348" spans="31:31" ht="15.75">
      <c r="AE16348" s="67"/>
    </row>
    <row r="16349" spans="31:31" ht="15.75">
      <c r="AE16349" s="67"/>
    </row>
    <row r="16350" spans="31:31" ht="15.75">
      <c r="AE16350" s="67"/>
    </row>
    <row r="16351" spans="31:31" ht="15.75">
      <c r="AE16351" s="67"/>
    </row>
    <row r="16352" spans="31:31" ht="15.75">
      <c r="AE16352" s="67"/>
    </row>
    <row r="16353" spans="31:31" ht="15.75">
      <c r="AE16353" s="67"/>
    </row>
    <row r="16354" spans="31:31" ht="15.75">
      <c r="AE16354" s="67"/>
    </row>
    <row r="16355" spans="31:31" ht="15.75">
      <c r="AE16355" s="67"/>
    </row>
    <row r="16356" spans="31:31" ht="15.75">
      <c r="AE16356" s="67"/>
    </row>
    <row r="16357" spans="31:31" ht="15.75">
      <c r="AE16357" s="67"/>
    </row>
    <row r="16358" spans="31:31" ht="15.75">
      <c r="AE16358" s="67"/>
    </row>
    <row r="16359" spans="31:31" ht="15.75">
      <c r="AE16359" s="67"/>
    </row>
    <row r="16360" spans="31:31" ht="15.75">
      <c r="AE16360" s="67"/>
    </row>
    <row r="16361" spans="31:31" ht="15.75">
      <c r="AE16361" s="67"/>
    </row>
    <row r="16362" spans="31:31" ht="15.75">
      <c r="AE16362" s="67"/>
    </row>
    <row r="16363" spans="31:31" ht="15.75">
      <c r="AE16363" s="67"/>
    </row>
    <row r="16364" spans="31:31" ht="15.75">
      <c r="AE16364" s="67"/>
    </row>
    <row r="16365" spans="31:31" ht="15.75">
      <c r="AE16365" s="67"/>
    </row>
    <row r="16366" spans="31:31" ht="15.75">
      <c r="AE16366" s="67"/>
    </row>
    <row r="16367" spans="31:31" ht="15.75">
      <c r="AE16367" s="67"/>
    </row>
    <row r="16368" spans="31:31" ht="15.75">
      <c r="AE16368" s="67"/>
    </row>
    <row r="16369" spans="31:31" ht="15.75">
      <c r="AE16369" s="67"/>
    </row>
    <row r="16370" spans="31:31" ht="15.75">
      <c r="AE16370" s="67"/>
    </row>
    <row r="16371" spans="31:31" ht="15.75">
      <c r="AE16371" s="67"/>
    </row>
    <row r="16372" spans="31:31" ht="15.75">
      <c r="AE16372" s="67"/>
    </row>
    <row r="16373" spans="31:31" ht="15.75">
      <c r="AE16373" s="67"/>
    </row>
    <row r="16374" spans="31:31" ht="15.75">
      <c r="AE16374" s="67"/>
    </row>
    <row r="16375" spans="31:31" ht="15.75">
      <c r="AE16375" s="67"/>
    </row>
    <row r="16376" spans="31:31" ht="15.75">
      <c r="AE16376" s="67"/>
    </row>
    <row r="16377" spans="31:31" ht="15.75">
      <c r="AE16377" s="67"/>
    </row>
    <row r="16378" spans="31:31" ht="15.75">
      <c r="AE16378" s="67"/>
    </row>
    <row r="16379" spans="31:31" ht="15.75">
      <c r="AE16379" s="67"/>
    </row>
    <row r="16380" spans="31:31" ht="15.75">
      <c r="AE16380" s="67"/>
    </row>
    <row r="16381" spans="31:31" ht="15.75">
      <c r="AE16381" s="67"/>
    </row>
    <row r="16382" spans="31:31" ht="15.75">
      <c r="AE16382" s="67"/>
    </row>
    <row r="16383" spans="31:31" ht="15.75">
      <c r="AE16383" s="67"/>
    </row>
    <row r="16384" spans="31:31" ht="15.75">
      <c r="AE16384" s="67"/>
    </row>
    <row r="16385" spans="31:31" ht="15.75">
      <c r="AE16385" s="67"/>
    </row>
    <row r="16386" spans="31:31" ht="15.75">
      <c r="AE16386" s="67"/>
    </row>
    <row r="16387" spans="31:31" ht="15.75">
      <c r="AE16387" s="67"/>
    </row>
    <row r="16388" spans="31:31" ht="15.75">
      <c r="AE16388" s="67"/>
    </row>
    <row r="16389" spans="31:31" ht="15.75">
      <c r="AE16389" s="67"/>
    </row>
    <row r="16390" spans="31:31" ht="15.75">
      <c r="AE16390" s="67"/>
    </row>
    <row r="16391" spans="31:31" ht="15.75">
      <c r="AE16391" s="67"/>
    </row>
    <row r="16392" spans="31:31" ht="15.75">
      <c r="AE16392" s="67"/>
    </row>
    <row r="16393" spans="31:31" ht="15.75">
      <c r="AE16393" s="67"/>
    </row>
    <row r="16394" spans="31:31" ht="15.75">
      <c r="AE16394" s="67"/>
    </row>
    <row r="16395" spans="31:31" ht="15.75">
      <c r="AE16395" s="67"/>
    </row>
    <row r="16396" spans="31:31" ht="15.75">
      <c r="AE16396" s="67"/>
    </row>
    <row r="16397" spans="31:31" ht="15.75">
      <c r="AE16397" s="67"/>
    </row>
    <row r="16398" spans="31:31" ht="15.75">
      <c r="AE16398" s="67"/>
    </row>
    <row r="16399" spans="31:31" ht="15.75">
      <c r="AE16399" s="67"/>
    </row>
    <row r="16400" spans="31:31" ht="15.75">
      <c r="AE16400" s="67"/>
    </row>
    <row r="16401" spans="31:31" ht="15.75">
      <c r="AE16401" s="67"/>
    </row>
    <row r="16402" spans="31:31" ht="15.75">
      <c r="AE16402" s="67"/>
    </row>
    <row r="16403" spans="31:31" ht="15.75">
      <c r="AE16403" s="67"/>
    </row>
    <row r="16404" spans="31:31" ht="15.75">
      <c r="AE16404" s="67"/>
    </row>
    <row r="16405" spans="31:31" ht="15.75">
      <c r="AE16405" s="67"/>
    </row>
    <row r="16406" spans="31:31" ht="15.75">
      <c r="AE16406" s="67"/>
    </row>
    <row r="16407" spans="31:31" ht="15.75">
      <c r="AE16407" s="67"/>
    </row>
    <row r="16408" spans="31:31" ht="15.75">
      <c r="AE16408" s="67"/>
    </row>
    <row r="16409" spans="31:31" ht="15.75">
      <c r="AE16409" s="67"/>
    </row>
    <row r="16410" spans="31:31" ht="15.75">
      <c r="AE16410" s="67"/>
    </row>
    <row r="16411" spans="31:31" ht="15.75">
      <c r="AE16411" s="67"/>
    </row>
    <row r="16412" spans="31:31" ht="15.75">
      <c r="AE16412" s="67"/>
    </row>
    <row r="16413" spans="31:31" ht="15.75">
      <c r="AE16413" s="67"/>
    </row>
    <row r="16414" spans="31:31" ht="15.75">
      <c r="AE16414" s="67"/>
    </row>
    <row r="16415" spans="31:31" ht="15.75">
      <c r="AE16415" s="67"/>
    </row>
    <row r="16416" spans="31:31" ht="15.75">
      <c r="AE16416" s="67"/>
    </row>
    <row r="16417" spans="31:31" ht="15.75">
      <c r="AE16417" s="67"/>
    </row>
    <row r="16418" spans="31:31" ht="15.75">
      <c r="AE16418" s="67"/>
    </row>
    <row r="16419" spans="31:31" ht="15.75">
      <c r="AE16419" s="67"/>
    </row>
    <row r="16420" spans="31:31" ht="15.75">
      <c r="AE16420" s="67"/>
    </row>
    <row r="16421" spans="31:31" ht="15.75">
      <c r="AE16421" s="67"/>
    </row>
    <row r="16422" spans="31:31" ht="15.75">
      <c r="AE16422" s="67"/>
    </row>
    <row r="16423" spans="31:31" ht="15.75">
      <c r="AE16423" s="67"/>
    </row>
    <row r="16424" spans="31:31" ht="15.75">
      <c r="AE16424" s="67"/>
    </row>
    <row r="16425" spans="31:31" ht="15.75">
      <c r="AE16425" s="67"/>
    </row>
    <row r="16426" spans="31:31" ht="15.75">
      <c r="AE16426" s="67"/>
    </row>
    <row r="16427" spans="31:31" ht="15.75">
      <c r="AE16427" s="67"/>
    </row>
    <row r="16428" spans="31:31" ht="15.75">
      <c r="AE16428" s="67"/>
    </row>
    <row r="16429" spans="31:31" ht="15.75">
      <c r="AE16429" s="67"/>
    </row>
    <row r="16430" spans="31:31" ht="15.75">
      <c r="AE16430" s="67"/>
    </row>
    <row r="16431" spans="31:31" ht="15.75">
      <c r="AE16431" s="67"/>
    </row>
    <row r="16432" spans="31:31" ht="15.75">
      <c r="AE16432" s="67"/>
    </row>
    <row r="16433" spans="31:31" ht="15.75">
      <c r="AE16433" s="67"/>
    </row>
    <row r="16434" spans="31:31" ht="15.75">
      <c r="AE16434" s="67"/>
    </row>
    <row r="16435" spans="31:31" ht="15.75">
      <c r="AE16435" s="67"/>
    </row>
    <row r="16436" spans="31:31" ht="15.75">
      <c r="AE16436" s="67"/>
    </row>
    <row r="16437" spans="31:31" ht="15.75">
      <c r="AE16437" s="67"/>
    </row>
    <row r="16438" spans="31:31" ht="15.75">
      <c r="AE16438" s="67"/>
    </row>
    <row r="16439" spans="31:31" ht="15.75">
      <c r="AE16439" s="67"/>
    </row>
    <row r="16440" spans="31:31" ht="15.75">
      <c r="AE16440" s="67"/>
    </row>
    <row r="16441" spans="31:31" ht="15.75">
      <c r="AE16441" s="67"/>
    </row>
    <row r="16442" spans="31:31" ht="15.75">
      <c r="AE16442" s="67"/>
    </row>
    <row r="16443" spans="31:31" ht="15.75">
      <c r="AE16443" s="67"/>
    </row>
    <row r="16444" spans="31:31" ht="15.75">
      <c r="AE16444" s="67"/>
    </row>
    <row r="16445" spans="31:31" ht="15.75">
      <c r="AE16445" s="67"/>
    </row>
    <row r="16446" spans="31:31" ht="15.75">
      <c r="AE16446" s="67"/>
    </row>
    <row r="16447" spans="31:31" ht="15.75">
      <c r="AE16447" s="67"/>
    </row>
    <row r="16448" spans="31:31" ht="15.75">
      <c r="AE16448" s="67"/>
    </row>
    <row r="16449" spans="31:31" ht="15.75">
      <c r="AE16449" s="67"/>
    </row>
    <row r="16450" spans="31:31" ht="15.75">
      <c r="AE16450" s="67"/>
    </row>
    <row r="16451" spans="31:31" ht="15.75">
      <c r="AE16451" s="67"/>
    </row>
    <row r="16452" spans="31:31" ht="15.75">
      <c r="AE16452" s="67"/>
    </row>
    <row r="16453" spans="31:31" ht="15.75">
      <c r="AE16453" s="67"/>
    </row>
    <row r="16454" spans="31:31" ht="15.75">
      <c r="AE16454" s="67"/>
    </row>
    <row r="16455" spans="31:31" ht="15.75">
      <c r="AE16455" s="67"/>
    </row>
    <row r="16456" spans="31:31" ht="15.75">
      <c r="AE16456" s="67"/>
    </row>
    <row r="16457" spans="31:31" ht="15.75">
      <c r="AE16457" s="67"/>
    </row>
    <row r="16458" spans="31:31" ht="15.75">
      <c r="AE16458" s="67"/>
    </row>
    <row r="16459" spans="31:31" ht="15.75">
      <c r="AE16459" s="67"/>
    </row>
    <row r="16460" spans="31:31" ht="15.75">
      <c r="AE16460" s="67"/>
    </row>
    <row r="16461" spans="31:31" ht="15.75">
      <c r="AE16461" s="67"/>
    </row>
    <row r="16462" spans="31:31" ht="15.75">
      <c r="AE16462" s="67"/>
    </row>
    <row r="16463" spans="31:31" ht="15.75">
      <c r="AE16463" s="67"/>
    </row>
    <row r="16464" spans="31:31" ht="15.75">
      <c r="AE16464" s="67"/>
    </row>
    <row r="16465" spans="31:31" ht="15.75">
      <c r="AE16465" s="67"/>
    </row>
    <row r="16466" spans="31:31" ht="15.75">
      <c r="AE16466" s="67"/>
    </row>
    <row r="16467" spans="31:31" ht="15.75">
      <c r="AE16467" s="67"/>
    </row>
    <row r="16468" spans="31:31" ht="15.75">
      <c r="AE16468" s="67"/>
    </row>
    <row r="16469" spans="31:31" ht="15.75">
      <c r="AE16469" s="67"/>
    </row>
    <row r="16470" spans="31:31" ht="15.75">
      <c r="AE16470" s="67"/>
    </row>
    <row r="16471" spans="31:31" ht="15.75">
      <c r="AE16471" s="67"/>
    </row>
    <row r="16472" spans="31:31" ht="15.75">
      <c r="AE16472" s="67"/>
    </row>
    <row r="16473" spans="31:31" ht="15.75">
      <c r="AE16473" s="67"/>
    </row>
    <row r="16474" spans="31:31" ht="15.75">
      <c r="AE16474" s="67"/>
    </row>
    <row r="16475" spans="31:31" ht="15.75">
      <c r="AE16475" s="67"/>
    </row>
    <row r="16476" spans="31:31" ht="15.75">
      <c r="AE16476" s="67"/>
    </row>
    <row r="16477" spans="31:31" ht="15.75">
      <c r="AE16477" s="67"/>
    </row>
    <row r="16478" spans="31:31" ht="15.75">
      <c r="AE16478" s="67"/>
    </row>
    <row r="16479" spans="31:31" ht="15.75">
      <c r="AE16479" s="67"/>
    </row>
    <row r="16480" spans="31:31" ht="15.75">
      <c r="AE16480" s="67"/>
    </row>
    <row r="16481" spans="31:31" ht="15.75">
      <c r="AE16481" s="67"/>
    </row>
    <row r="16482" spans="31:31" ht="15.75">
      <c r="AE16482" s="67"/>
    </row>
    <row r="16483" spans="31:31" ht="15.75">
      <c r="AE16483" s="67"/>
    </row>
    <row r="16484" spans="31:31" ht="15.75">
      <c r="AE16484" s="67"/>
    </row>
    <row r="16485" spans="31:31" ht="15.75">
      <c r="AE16485" s="67"/>
    </row>
    <row r="16486" spans="31:31" ht="15.75">
      <c r="AE16486" s="67"/>
    </row>
    <row r="16487" spans="31:31" ht="15.75">
      <c r="AE16487" s="67"/>
    </row>
    <row r="16488" spans="31:31" ht="15.75">
      <c r="AE16488" s="67"/>
    </row>
    <row r="16489" spans="31:31" ht="15.75">
      <c r="AE16489" s="67"/>
    </row>
    <row r="16490" spans="31:31" ht="15.75">
      <c r="AE16490" s="67"/>
    </row>
    <row r="16491" spans="31:31" ht="15.75">
      <c r="AE16491" s="67"/>
    </row>
    <row r="16492" spans="31:31" ht="15.75">
      <c r="AE16492" s="67"/>
    </row>
    <row r="16493" spans="31:31" ht="15.75">
      <c r="AE16493" s="67"/>
    </row>
    <row r="16494" spans="31:31" ht="15.75">
      <c r="AE16494" s="67"/>
    </row>
    <row r="16495" spans="31:31" ht="15.75">
      <c r="AE16495" s="67"/>
    </row>
    <row r="16496" spans="31:31" ht="15.75">
      <c r="AE16496" s="67"/>
    </row>
    <row r="16497" spans="31:31" ht="15.75">
      <c r="AE16497" s="67"/>
    </row>
    <row r="16498" spans="31:31" ht="15.75">
      <c r="AE16498" s="67"/>
    </row>
    <row r="16499" spans="31:31" ht="15.75">
      <c r="AE16499" s="67"/>
    </row>
    <row r="16500" spans="31:31" ht="15.75">
      <c r="AE16500" s="67"/>
    </row>
    <row r="16501" spans="31:31" ht="15.75">
      <c r="AE16501" s="67"/>
    </row>
    <row r="16502" spans="31:31" ht="15.75">
      <c r="AE16502" s="67"/>
    </row>
    <row r="16503" spans="31:31" ht="15.75">
      <c r="AE16503" s="67"/>
    </row>
    <row r="16504" spans="31:31" ht="15.75">
      <c r="AE16504" s="67"/>
    </row>
    <row r="16505" spans="31:31" ht="15.75">
      <c r="AE16505" s="67"/>
    </row>
    <row r="16506" spans="31:31" ht="15.75">
      <c r="AE16506" s="67"/>
    </row>
    <row r="16507" spans="31:31" ht="15.75">
      <c r="AE16507" s="67"/>
    </row>
    <row r="16508" spans="31:31" ht="15.75">
      <c r="AE16508" s="67"/>
    </row>
    <row r="16509" spans="31:31" ht="15.75">
      <c r="AE16509" s="67"/>
    </row>
    <row r="16510" spans="31:31" ht="15.75">
      <c r="AE16510" s="67"/>
    </row>
    <row r="16511" spans="31:31" ht="15.75">
      <c r="AE16511" s="67"/>
    </row>
    <row r="16512" spans="31:31" ht="15.75">
      <c r="AE16512" s="67"/>
    </row>
    <row r="16513" spans="31:31" ht="15.75">
      <c r="AE16513" s="67"/>
    </row>
    <row r="16514" spans="31:31" ht="15.75">
      <c r="AE16514" s="67"/>
    </row>
    <row r="16515" spans="31:31" ht="15.75">
      <c r="AE16515" s="67"/>
    </row>
    <row r="16516" spans="31:31" ht="15.75">
      <c r="AE16516" s="67"/>
    </row>
    <row r="16517" spans="31:31" ht="15.75">
      <c r="AE16517" s="67"/>
    </row>
    <row r="16518" spans="31:31" ht="15.75">
      <c r="AE16518" s="67"/>
    </row>
    <row r="16519" spans="31:31" ht="15.75">
      <c r="AE16519" s="67"/>
    </row>
    <row r="16520" spans="31:31" ht="15.75">
      <c r="AE16520" s="67"/>
    </row>
    <row r="16521" spans="31:31" ht="15.75">
      <c r="AE16521" s="67"/>
    </row>
    <row r="16522" spans="31:31" ht="15.75">
      <c r="AE16522" s="67"/>
    </row>
    <row r="16523" spans="31:31" ht="15.75">
      <c r="AE16523" s="67"/>
    </row>
    <row r="16524" spans="31:31" ht="15.75">
      <c r="AE16524" s="67"/>
    </row>
    <row r="16525" spans="31:31" ht="15.75">
      <c r="AE16525" s="67"/>
    </row>
    <row r="16526" spans="31:31" ht="15.75">
      <c r="AE16526" s="67"/>
    </row>
    <row r="16527" spans="31:31" ht="15.75">
      <c r="AE16527" s="67"/>
    </row>
    <row r="16528" spans="31:31" ht="15.75">
      <c r="AE16528" s="67"/>
    </row>
    <row r="16529" spans="31:31" ht="15.75">
      <c r="AE16529" s="67"/>
    </row>
    <row r="16530" spans="31:31" ht="15.75">
      <c r="AE16530" s="67"/>
    </row>
    <row r="16531" spans="31:31" ht="15.75">
      <c r="AE16531" s="67"/>
    </row>
    <row r="16532" spans="31:31" ht="15.75">
      <c r="AE16532" s="67"/>
    </row>
    <row r="16533" spans="31:31" ht="15.75">
      <c r="AE16533" s="67"/>
    </row>
    <row r="16534" spans="31:31" ht="15.75">
      <c r="AE16534" s="67"/>
    </row>
    <row r="16535" spans="31:31" ht="15.75">
      <c r="AE16535" s="67"/>
    </row>
    <row r="16536" spans="31:31" ht="15.75">
      <c r="AE16536" s="67"/>
    </row>
    <row r="16537" spans="31:31" ht="15.75">
      <c r="AE16537" s="67"/>
    </row>
    <row r="16538" spans="31:31" ht="15.75">
      <c r="AE16538" s="67"/>
    </row>
    <row r="16539" spans="31:31" ht="15.75">
      <c r="AE16539" s="67"/>
    </row>
    <row r="16540" spans="31:31" ht="15.75">
      <c r="AE16540" s="67"/>
    </row>
    <row r="16541" spans="31:31" ht="15.75">
      <c r="AE16541" s="67"/>
    </row>
    <row r="16542" spans="31:31" ht="15.75">
      <c r="AE16542" s="67"/>
    </row>
    <row r="16543" spans="31:31" ht="15.75">
      <c r="AE16543" s="67"/>
    </row>
    <row r="16544" spans="31:31" ht="15.75">
      <c r="AE16544" s="67"/>
    </row>
    <row r="16545" spans="31:31" ht="15.75">
      <c r="AE16545" s="67"/>
    </row>
    <row r="16546" spans="31:31" ht="15.75">
      <c r="AE16546" s="67"/>
    </row>
    <row r="16547" spans="31:31" ht="15.75">
      <c r="AE16547" s="67"/>
    </row>
    <row r="16548" spans="31:31" ht="15.75">
      <c r="AE16548" s="67"/>
    </row>
    <row r="16549" spans="31:31" ht="15.75">
      <c r="AE16549" s="67"/>
    </row>
    <row r="16550" spans="31:31" ht="15.75">
      <c r="AE16550" s="67"/>
    </row>
    <row r="16551" spans="31:31" ht="15.75">
      <c r="AE16551" s="67"/>
    </row>
    <row r="16552" spans="31:31" ht="15.75">
      <c r="AE16552" s="67"/>
    </row>
    <row r="16553" spans="31:31" ht="15.75">
      <c r="AE16553" s="67"/>
    </row>
    <row r="16554" spans="31:31" ht="15.75">
      <c r="AE16554" s="67"/>
    </row>
    <row r="16555" spans="31:31" ht="15.75">
      <c r="AE16555" s="67"/>
    </row>
    <row r="16556" spans="31:31" ht="15.75">
      <c r="AE16556" s="67"/>
    </row>
    <row r="16557" spans="31:31" ht="15.75">
      <c r="AE16557" s="67"/>
    </row>
    <row r="16558" spans="31:31" ht="15.75">
      <c r="AE16558" s="67"/>
    </row>
    <row r="16559" spans="31:31" ht="15.75">
      <c r="AE16559" s="67"/>
    </row>
    <row r="16560" spans="31:31" ht="15.75">
      <c r="AE16560" s="67"/>
    </row>
    <row r="16561" spans="31:31" ht="15.75">
      <c r="AE16561" s="67"/>
    </row>
    <row r="16562" spans="31:31" ht="15.75">
      <c r="AE16562" s="67"/>
    </row>
    <row r="16563" spans="31:31" ht="15.75">
      <c r="AE16563" s="67"/>
    </row>
    <row r="16564" spans="31:31" ht="15.75">
      <c r="AE16564" s="67"/>
    </row>
    <row r="16565" spans="31:31" ht="15.75">
      <c r="AE16565" s="67"/>
    </row>
    <row r="16566" spans="31:31" ht="15.75">
      <c r="AE16566" s="67"/>
    </row>
    <row r="16567" spans="31:31" ht="15.75">
      <c r="AE16567" s="67"/>
    </row>
    <row r="16568" spans="31:31" ht="15.75">
      <c r="AE16568" s="67"/>
    </row>
    <row r="16569" spans="31:31" ht="15.75">
      <c r="AE16569" s="67"/>
    </row>
    <row r="16570" spans="31:31" ht="15.75">
      <c r="AE16570" s="67"/>
    </row>
    <row r="16571" spans="31:31" ht="15.75">
      <c r="AE16571" s="67"/>
    </row>
    <row r="16572" spans="31:31" ht="15.75">
      <c r="AE16572" s="67"/>
    </row>
    <row r="16573" spans="31:31" ht="15.75">
      <c r="AE16573" s="67"/>
    </row>
    <row r="16574" spans="31:31" ht="15.75">
      <c r="AE16574" s="67"/>
    </row>
    <row r="16575" spans="31:31" ht="15.75">
      <c r="AE16575" s="67"/>
    </row>
    <row r="16576" spans="31:31" ht="15.75">
      <c r="AE16576" s="67"/>
    </row>
    <row r="16577" spans="31:31" ht="15.75">
      <c r="AE16577" s="67"/>
    </row>
    <row r="16578" spans="31:31" ht="15.75">
      <c r="AE16578" s="67"/>
    </row>
    <row r="16579" spans="31:31" ht="15.75">
      <c r="AE16579" s="67"/>
    </row>
    <row r="16580" spans="31:31" ht="15.75">
      <c r="AE16580" s="67"/>
    </row>
    <row r="16581" spans="31:31" ht="15.75">
      <c r="AE16581" s="67"/>
    </row>
    <row r="16582" spans="31:31" ht="15.75">
      <c r="AE16582" s="67"/>
    </row>
    <row r="16583" spans="31:31" ht="15.75">
      <c r="AE16583" s="67"/>
    </row>
    <row r="16584" spans="31:31" ht="15.75">
      <c r="AE16584" s="67"/>
    </row>
    <row r="16585" spans="31:31" ht="15.75">
      <c r="AE16585" s="67"/>
    </row>
    <row r="16586" spans="31:31" ht="15.75">
      <c r="AE16586" s="67"/>
    </row>
    <row r="16587" spans="31:31" ht="15.75">
      <c r="AE16587" s="67"/>
    </row>
    <row r="16588" spans="31:31" ht="15.75">
      <c r="AE16588" s="67"/>
    </row>
    <row r="16589" spans="31:31" ht="15.75">
      <c r="AE16589" s="67"/>
    </row>
    <row r="16590" spans="31:31" ht="15.75">
      <c r="AE16590" s="67"/>
    </row>
    <row r="16591" spans="31:31" ht="15.75">
      <c r="AE16591" s="67"/>
    </row>
    <row r="16592" spans="31:31" ht="15.75">
      <c r="AE16592" s="67"/>
    </row>
    <row r="16593" spans="31:31" ht="15.75">
      <c r="AE16593" s="67"/>
    </row>
    <row r="16594" spans="31:31" ht="15.75">
      <c r="AE16594" s="67"/>
    </row>
    <row r="16595" spans="31:31" ht="15.75">
      <c r="AE16595" s="67"/>
    </row>
    <row r="16596" spans="31:31" ht="15.75">
      <c r="AE16596" s="67"/>
    </row>
    <row r="16597" spans="31:31" ht="15.75">
      <c r="AE16597" s="67"/>
    </row>
    <row r="16598" spans="31:31" ht="15.75">
      <c r="AE16598" s="67"/>
    </row>
    <row r="16599" spans="31:31" ht="15.75">
      <c r="AE16599" s="67"/>
    </row>
    <row r="16600" spans="31:31" ht="15.75">
      <c r="AE16600" s="67"/>
    </row>
    <row r="16601" spans="31:31" ht="15.75">
      <c r="AE16601" s="67"/>
    </row>
    <row r="16602" spans="31:31" ht="15.75">
      <c r="AE16602" s="67"/>
    </row>
    <row r="16603" spans="31:31" ht="15.75">
      <c r="AE16603" s="67"/>
    </row>
    <row r="16604" spans="31:31" ht="15.75">
      <c r="AE16604" s="67"/>
    </row>
    <row r="16605" spans="31:31" ht="15.75">
      <c r="AE16605" s="67"/>
    </row>
    <row r="16606" spans="31:31" ht="15.75">
      <c r="AE16606" s="67"/>
    </row>
    <row r="16607" spans="31:31" ht="15.75">
      <c r="AE16607" s="67"/>
    </row>
    <row r="16608" spans="31:31" ht="15.75">
      <c r="AE16608" s="67"/>
    </row>
    <row r="16609" spans="31:31" ht="15.75">
      <c r="AE16609" s="67"/>
    </row>
    <row r="16610" spans="31:31" ht="15.75">
      <c r="AE16610" s="67"/>
    </row>
    <row r="16611" spans="31:31" ht="15.75">
      <c r="AE16611" s="67"/>
    </row>
    <row r="16612" spans="31:31" ht="15.75">
      <c r="AE16612" s="67"/>
    </row>
    <row r="16613" spans="31:31" ht="15.75">
      <c r="AE16613" s="67"/>
    </row>
    <row r="16614" spans="31:31" ht="15.75">
      <c r="AE16614" s="67"/>
    </row>
    <row r="16615" spans="31:31" ht="15.75">
      <c r="AE16615" s="67"/>
    </row>
    <row r="16616" spans="31:31" ht="15.75">
      <c r="AE16616" s="67"/>
    </row>
    <row r="16617" spans="31:31" ht="15.75">
      <c r="AE16617" s="67"/>
    </row>
    <row r="16618" spans="31:31" ht="15.75">
      <c r="AE16618" s="67"/>
    </row>
    <row r="16619" spans="31:31" ht="15.75">
      <c r="AE16619" s="67"/>
    </row>
    <row r="16620" spans="31:31" ht="15.75">
      <c r="AE16620" s="67"/>
    </row>
    <row r="16621" spans="31:31" ht="15.75">
      <c r="AE16621" s="67"/>
    </row>
    <row r="16622" spans="31:31" ht="15.75">
      <c r="AE16622" s="67"/>
    </row>
    <row r="16623" spans="31:31" ht="15.75">
      <c r="AE16623" s="67"/>
    </row>
    <row r="16624" spans="31:31" ht="15.75">
      <c r="AE16624" s="67"/>
    </row>
    <row r="16625" spans="31:31" ht="15.75">
      <c r="AE16625" s="67"/>
    </row>
    <row r="16626" spans="31:31" ht="15.75">
      <c r="AE16626" s="67"/>
    </row>
    <row r="16627" spans="31:31" ht="15.75">
      <c r="AE16627" s="67"/>
    </row>
    <row r="16628" spans="31:31" ht="15.75">
      <c r="AE16628" s="67"/>
    </row>
    <row r="16629" spans="31:31" ht="15.75">
      <c r="AE16629" s="67"/>
    </row>
    <row r="16630" spans="31:31" ht="15.75">
      <c r="AE16630" s="67"/>
    </row>
    <row r="16631" spans="31:31" ht="15.75">
      <c r="AE16631" s="67"/>
    </row>
    <row r="16632" spans="31:31" ht="15.75">
      <c r="AE16632" s="67"/>
    </row>
    <row r="16633" spans="31:31" ht="15.75">
      <c r="AE16633" s="67"/>
    </row>
    <row r="16634" spans="31:31" ht="15.75">
      <c r="AE16634" s="67"/>
    </row>
    <row r="16635" spans="31:31" ht="15.75">
      <c r="AE16635" s="67"/>
    </row>
    <row r="16636" spans="31:31" ht="15.75">
      <c r="AE16636" s="67"/>
    </row>
    <row r="16637" spans="31:31" ht="15.75">
      <c r="AE16637" s="67"/>
    </row>
    <row r="16638" spans="31:31" ht="15.75">
      <c r="AE16638" s="67"/>
    </row>
    <row r="16639" spans="31:31" ht="15.75">
      <c r="AE16639" s="67"/>
    </row>
    <row r="16640" spans="31:31" ht="15.75">
      <c r="AE16640" s="67"/>
    </row>
    <row r="16641" spans="31:31" ht="15.75">
      <c r="AE16641" s="67"/>
    </row>
    <row r="16642" spans="31:31" ht="15.75">
      <c r="AE16642" s="67"/>
    </row>
    <row r="16643" spans="31:31" ht="15.75">
      <c r="AE16643" s="67"/>
    </row>
    <row r="16644" spans="31:31" ht="15.75">
      <c r="AE16644" s="67"/>
    </row>
    <row r="16645" spans="31:31" ht="15.75">
      <c r="AE16645" s="67"/>
    </row>
    <row r="16646" spans="31:31" ht="15.75">
      <c r="AE16646" s="67"/>
    </row>
    <row r="16647" spans="31:31" ht="15.75">
      <c r="AE16647" s="67"/>
    </row>
    <row r="16648" spans="31:31" ht="15.75">
      <c r="AE16648" s="67"/>
    </row>
    <row r="16649" spans="31:31" ht="15.75">
      <c r="AE16649" s="67"/>
    </row>
    <row r="16650" spans="31:31" ht="15.75">
      <c r="AE16650" s="67"/>
    </row>
    <row r="16651" spans="31:31" ht="15.75">
      <c r="AE16651" s="67"/>
    </row>
    <row r="16652" spans="31:31" ht="15.75">
      <c r="AE16652" s="67"/>
    </row>
    <row r="16653" spans="31:31" ht="15.75">
      <c r="AE16653" s="67"/>
    </row>
    <row r="16654" spans="31:31" ht="15.75">
      <c r="AE16654" s="67"/>
    </row>
    <row r="16655" spans="31:31" ht="15.75">
      <c r="AE16655" s="67"/>
    </row>
    <row r="16656" spans="31:31" ht="15.75">
      <c r="AE16656" s="67"/>
    </row>
    <row r="16657" spans="31:31" ht="15.75">
      <c r="AE16657" s="67"/>
    </row>
    <row r="16658" spans="31:31" ht="15.75">
      <c r="AE16658" s="67"/>
    </row>
    <row r="16659" spans="31:31" ht="15.75">
      <c r="AE16659" s="67"/>
    </row>
    <row r="16660" spans="31:31" ht="15.75">
      <c r="AE16660" s="67"/>
    </row>
    <row r="16661" spans="31:31" ht="15.75">
      <c r="AE16661" s="67"/>
    </row>
    <row r="16662" spans="31:31" ht="15.75">
      <c r="AE16662" s="67"/>
    </row>
    <row r="16663" spans="31:31" ht="15.75">
      <c r="AE16663" s="67"/>
    </row>
    <row r="16664" spans="31:31" ht="15.75">
      <c r="AE16664" s="67"/>
    </row>
    <row r="16665" spans="31:31" ht="15.75">
      <c r="AE16665" s="67"/>
    </row>
    <row r="16666" spans="31:31" ht="15.75">
      <c r="AE16666" s="67"/>
    </row>
    <row r="16667" spans="31:31" ht="15.75">
      <c r="AE16667" s="67"/>
    </row>
    <row r="16668" spans="31:31" ht="15.75">
      <c r="AE16668" s="67"/>
    </row>
    <row r="16669" spans="31:31" ht="15.75">
      <c r="AE16669" s="67"/>
    </row>
    <row r="16670" spans="31:31" ht="15.75">
      <c r="AE16670" s="67"/>
    </row>
    <row r="16671" spans="31:31" ht="15.75">
      <c r="AE16671" s="67"/>
    </row>
    <row r="16672" spans="31:31" ht="15.75">
      <c r="AE16672" s="67"/>
    </row>
    <row r="16673" spans="31:31" ht="15.75">
      <c r="AE16673" s="67"/>
    </row>
    <row r="16674" spans="31:31" ht="15.75">
      <c r="AE16674" s="67"/>
    </row>
    <row r="16675" spans="31:31" ht="15.75">
      <c r="AE16675" s="67"/>
    </row>
    <row r="16676" spans="31:31" ht="15.75">
      <c r="AE16676" s="67"/>
    </row>
    <row r="16677" spans="31:31" ht="15.75">
      <c r="AE16677" s="67"/>
    </row>
    <row r="16678" spans="31:31" ht="15.75">
      <c r="AE16678" s="67"/>
    </row>
    <row r="16679" spans="31:31" ht="15.75">
      <c r="AE16679" s="67"/>
    </row>
    <row r="16680" spans="31:31" ht="15.75">
      <c r="AE16680" s="67"/>
    </row>
    <row r="16681" spans="31:31" ht="15.75">
      <c r="AE16681" s="67"/>
    </row>
    <row r="16682" spans="31:31" ht="15.75">
      <c r="AE16682" s="67"/>
    </row>
    <row r="16683" spans="31:31" ht="15.75">
      <c r="AE16683" s="67"/>
    </row>
    <row r="16684" spans="31:31" ht="15.75">
      <c r="AE16684" s="67"/>
    </row>
    <row r="16685" spans="31:31" ht="15.75">
      <c r="AE16685" s="67"/>
    </row>
    <row r="16686" spans="31:31" ht="15.75">
      <c r="AE16686" s="67"/>
    </row>
    <row r="16687" spans="31:31" ht="15.75">
      <c r="AE16687" s="67"/>
    </row>
    <row r="16688" spans="31:31" ht="15.75">
      <c r="AE16688" s="67"/>
    </row>
    <row r="16689" spans="31:31" ht="15.75">
      <c r="AE16689" s="67"/>
    </row>
    <row r="16690" spans="31:31" ht="15.75">
      <c r="AE16690" s="67"/>
    </row>
    <row r="16691" spans="31:31" ht="15.75">
      <c r="AE16691" s="67"/>
    </row>
    <row r="16692" spans="31:31" ht="15.75">
      <c r="AE16692" s="67"/>
    </row>
    <row r="16693" spans="31:31" ht="15.75">
      <c r="AE16693" s="67"/>
    </row>
    <row r="16694" spans="31:31" ht="15.75">
      <c r="AE16694" s="67"/>
    </row>
    <row r="16695" spans="31:31" ht="15.75">
      <c r="AE16695" s="67"/>
    </row>
    <row r="16696" spans="31:31" ht="15.75">
      <c r="AE16696" s="67"/>
    </row>
    <row r="16697" spans="31:31" ht="15.75">
      <c r="AE16697" s="67"/>
    </row>
    <row r="16698" spans="31:31" ht="15.75">
      <c r="AE16698" s="67"/>
    </row>
    <row r="16699" spans="31:31" ht="15.75">
      <c r="AE16699" s="67"/>
    </row>
    <row r="16700" spans="31:31" ht="15.75">
      <c r="AE16700" s="67"/>
    </row>
    <row r="16701" spans="31:31" ht="15.75">
      <c r="AE16701" s="67"/>
    </row>
    <row r="16702" spans="31:31" ht="15.75">
      <c r="AE16702" s="67"/>
    </row>
    <row r="16703" spans="31:31" ht="15.75">
      <c r="AE16703" s="67"/>
    </row>
    <row r="16704" spans="31:31" ht="15.75">
      <c r="AE16704" s="67"/>
    </row>
    <row r="16705" spans="31:31" ht="15.75">
      <c r="AE16705" s="67"/>
    </row>
    <row r="16706" spans="31:31" ht="15.75">
      <c r="AE16706" s="67"/>
    </row>
    <row r="16707" spans="31:31" ht="15.75">
      <c r="AE16707" s="67"/>
    </row>
    <row r="16708" spans="31:31" ht="15.75">
      <c r="AE16708" s="67"/>
    </row>
    <row r="16709" spans="31:31" ht="15.75">
      <c r="AE16709" s="67"/>
    </row>
    <row r="16710" spans="31:31" ht="15.75">
      <c r="AE16710" s="67"/>
    </row>
    <row r="16711" spans="31:31" ht="15.75">
      <c r="AE16711" s="67"/>
    </row>
    <row r="16712" spans="31:31" ht="15.75">
      <c r="AE16712" s="67"/>
    </row>
    <row r="16713" spans="31:31" ht="15.75">
      <c r="AE16713" s="67"/>
    </row>
    <row r="16714" spans="31:31" ht="15.75">
      <c r="AE16714" s="67"/>
    </row>
    <row r="16715" spans="31:31" ht="15.75">
      <c r="AE16715" s="67"/>
    </row>
    <row r="16716" spans="31:31" ht="15.75">
      <c r="AE16716" s="67"/>
    </row>
    <row r="16717" spans="31:31" ht="15.75">
      <c r="AE16717" s="67"/>
    </row>
    <row r="16718" spans="31:31" ht="15.75">
      <c r="AE16718" s="67"/>
    </row>
    <row r="16719" spans="31:31" ht="15.75">
      <c r="AE16719" s="67"/>
    </row>
    <row r="16720" spans="31:31" ht="15.75">
      <c r="AE16720" s="67"/>
    </row>
    <row r="16721" spans="31:31" ht="15.75">
      <c r="AE16721" s="67"/>
    </row>
    <row r="16722" spans="31:31" ht="15.75">
      <c r="AE16722" s="67"/>
    </row>
    <row r="16723" spans="31:31" ht="15.75">
      <c r="AE16723" s="67"/>
    </row>
    <row r="16724" spans="31:31" ht="15.75">
      <c r="AE16724" s="67"/>
    </row>
    <row r="16725" spans="31:31" ht="15.75">
      <c r="AE16725" s="67"/>
    </row>
    <row r="16726" spans="31:31" ht="15.75">
      <c r="AE16726" s="67"/>
    </row>
    <row r="16727" spans="31:31" ht="15.75">
      <c r="AE16727" s="67"/>
    </row>
    <row r="16728" spans="31:31" ht="15.75">
      <c r="AE16728" s="67"/>
    </row>
    <row r="16729" spans="31:31" ht="15.75">
      <c r="AE16729" s="67"/>
    </row>
    <row r="16730" spans="31:31" ht="15.75">
      <c r="AE16730" s="67"/>
    </row>
    <row r="16731" spans="31:31" ht="15.75">
      <c r="AE16731" s="67"/>
    </row>
    <row r="16732" spans="31:31" ht="15.75">
      <c r="AE16732" s="67"/>
    </row>
    <row r="16733" spans="31:31" ht="15.75">
      <c r="AE16733" s="67"/>
    </row>
    <row r="16734" spans="31:31" ht="15.75">
      <c r="AE16734" s="67"/>
    </row>
    <row r="16735" spans="31:31" ht="15.75">
      <c r="AE16735" s="67"/>
    </row>
    <row r="16736" spans="31:31" ht="15.75">
      <c r="AE16736" s="67"/>
    </row>
    <row r="16737" spans="31:31" ht="15.75">
      <c r="AE16737" s="67"/>
    </row>
    <row r="16738" spans="31:31" ht="15.75">
      <c r="AE16738" s="67"/>
    </row>
    <row r="16739" spans="31:31" ht="15.75">
      <c r="AE16739" s="67"/>
    </row>
    <row r="16740" spans="31:31" ht="15.75">
      <c r="AE16740" s="67"/>
    </row>
    <row r="16741" spans="31:31" ht="15.75">
      <c r="AE16741" s="67"/>
    </row>
    <row r="16742" spans="31:31" ht="15.75">
      <c r="AE16742" s="67"/>
    </row>
    <row r="16743" spans="31:31" ht="15.75">
      <c r="AE16743" s="67"/>
    </row>
    <row r="16744" spans="31:31" ht="15.75">
      <c r="AE16744" s="67"/>
    </row>
    <row r="16745" spans="31:31" ht="15.75">
      <c r="AE16745" s="67"/>
    </row>
    <row r="16746" spans="31:31" ht="15.75">
      <c r="AE16746" s="67"/>
    </row>
    <row r="16747" spans="31:31" ht="15.75">
      <c r="AE16747" s="67"/>
    </row>
    <row r="16748" spans="31:31" ht="15.75">
      <c r="AE16748" s="67"/>
    </row>
    <row r="16749" spans="31:31" ht="15.75">
      <c r="AE16749" s="67"/>
    </row>
    <row r="16750" spans="31:31" ht="15.75">
      <c r="AE16750" s="67"/>
    </row>
    <row r="16751" spans="31:31" ht="15.75">
      <c r="AE16751" s="67"/>
    </row>
    <row r="16752" spans="31:31" ht="15.75">
      <c r="AE16752" s="67"/>
    </row>
    <row r="16753" spans="31:31" ht="15.75">
      <c r="AE16753" s="67"/>
    </row>
    <row r="16754" spans="31:31" ht="15.75">
      <c r="AE16754" s="67"/>
    </row>
    <row r="16755" spans="31:31" ht="15.75">
      <c r="AE16755" s="67"/>
    </row>
    <row r="16756" spans="31:31" ht="15.75">
      <c r="AE16756" s="67"/>
    </row>
    <row r="16757" spans="31:31" ht="15.75">
      <c r="AE16757" s="67"/>
    </row>
    <row r="16758" spans="31:31" ht="15.75">
      <c r="AE16758" s="67"/>
    </row>
    <row r="16759" spans="31:31" ht="15.75">
      <c r="AE16759" s="67"/>
    </row>
    <row r="16760" spans="31:31" ht="15.75">
      <c r="AE16760" s="67"/>
    </row>
    <row r="16761" spans="31:31" ht="15.75">
      <c r="AE16761" s="67"/>
    </row>
    <row r="16762" spans="31:31" ht="15.75">
      <c r="AE16762" s="67"/>
    </row>
    <row r="16763" spans="31:31" ht="15.75">
      <c r="AE16763" s="67"/>
    </row>
    <row r="16764" spans="31:31" ht="15.75">
      <c r="AE16764" s="67"/>
    </row>
    <row r="16765" spans="31:31" ht="15.75">
      <c r="AE16765" s="67"/>
    </row>
    <row r="16766" spans="31:31" ht="15.75">
      <c r="AE16766" s="67"/>
    </row>
    <row r="16767" spans="31:31" ht="15.75">
      <c r="AE16767" s="67"/>
    </row>
    <row r="16768" spans="31:31" ht="15.75">
      <c r="AE16768" s="67"/>
    </row>
    <row r="16769" spans="31:31" ht="15.75">
      <c r="AE16769" s="67"/>
    </row>
    <row r="16770" spans="31:31" ht="15.75">
      <c r="AE16770" s="67"/>
    </row>
    <row r="16771" spans="31:31" ht="15.75">
      <c r="AE16771" s="67"/>
    </row>
    <row r="16772" spans="31:31" ht="15.75">
      <c r="AE16772" s="67"/>
    </row>
    <row r="16773" spans="31:31" ht="15.75">
      <c r="AE16773" s="67"/>
    </row>
    <row r="16774" spans="31:31" ht="15.75">
      <c r="AE16774" s="67"/>
    </row>
    <row r="16775" spans="31:31" ht="15.75">
      <c r="AE16775" s="67"/>
    </row>
    <row r="16776" spans="31:31" ht="15.75">
      <c r="AE16776" s="67"/>
    </row>
    <row r="16777" spans="31:31" ht="15.75">
      <c r="AE16777" s="67"/>
    </row>
    <row r="16778" spans="31:31" ht="15.75">
      <c r="AE16778" s="67"/>
    </row>
    <row r="16779" spans="31:31" ht="15.75">
      <c r="AE16779" s="67"/>
    </row>
    <row r="16780" spans="31:31" ht="15.75">
      <c r="AE16780" s="67"/>
    </row>
    <row r="16781" spans="31:31" ht="15.75">
      <c r="AE16781" s="67"/>
    </row>
    <row r="16782" spans="31:31" ht="15.75">
      <c r="AE16782" s="67"/>
    </row>
    <row r="16783" spans="31:31" ht="15.75">
      <c r="AE16783" s="67"/>
    </row>
    <row r="16784" spans="31:31" ht="15.75">
      <c r="AE16784" s="67"/>
    </row>
    <row r="16785" spans="31:31" ht="15.75">
      <c r="AE16785" s="67"/>
    </row>
    <row r="16786" spans="31:31" ht="15.75">
      <c r="AE16786" s="67"/>
    </row>
    <row r="16787" spans="31:31" ht="15.75">
      <c r="AE16787" s="67"/>
    </row>
    <row r="16788" spans="31:31" ht="15.75">
      <c r="AE16788" s="67"/>
    </row>
    <row r="16789" spans="31:31" ht="15.75">
      <c r="AE16789" s="67"/>
    </row>
    <row r="16790" spans="31:31" ht="15.75">
      <c r="AE16790" s="67"/>
    </row>
    <row r="16791" spans="31:31" ht="15.75">
      <c r="AE16791" s="67"/>
    </row>
    <row r="16792" spans="31:31" ht="15.75">
      <c r="AE16792" s="67"/>
    </row>
    <row r="16793" spans="31:31" ht="15.75">
      <c r="AE16793" s="67"/>
    </row>
    <row r="16794" spans="31:31" ht="15.75">
      <c r="AE16794" s="67"/>
    </row>
    <row r="16795" spans="31:31" ht="15.75">
      <c r="AE16795" s="67"/>
    </row>
    <row r="16796" spans="31:31" ht="15.75">
      <c r="AE16796" s="67"/>
    </row>
    <row r="16797" spans="31:31" ht="15.75">
      <c r="AE16797" s="67"/>
    </row>
    <row r="16798" spans="31:31" ht="15.75">
      <c r="AE16798" s="67"/>
    </row>
    <row r="16799" spans="31:31" ht="15.75">
      <c r="AE16799" s="67"/>
    </row>
    <row r="16800" spans="31:31" ht="15.75">
      <c r="AE16800" s="67"/>
    </row>
    <row r="16801" spans="31:31" ht="15.75">
      <c r="AE16801" s="67"/>
    </row>
    <row r="16802" spans="31:31" ht="15.75">
      <c r="AE16802" s="67"/>
    </row>
    <row r="16803" spans="31:31" ht="15.75">
      <c r="AE16803" s="67"/>
    </row>
    <row r="16804" spans="31:31" ht="15.75">
      <c r="AE16804" s="67"/>
    </row>
    <row r="16805" spans="31:31" ht="15.75">
      <c r="AE16805" s="67"/>
    </row>
    <row r="16806" spans="31:31" ht="15.75">
      <c r="AE16806" s="67"/>
    </row>
    <row r="16807" spans="31:31" ht="15.75">
      <c r="AE16807" s="67"/>
    </row>
    <row r="16808" spans="31:31" ht="15.75">
      <c r="AE16808" s="67"/>
    </row>
    <row r="16809" spans="31:31" ht="15.75">
      <c r="AE16809" s="67"/>
    </row>
    <row r="16810" spans="31:31" ht="15.75">
      <c r="AE16810" s="67"/>
    </row>
    <row r="16811" spans="31:31" ht="15.75">
      <c r="AE16811" s="67"/>
    </row>
    <row r="16812" spans="31:31" ht="15.75">
      <c r="AE16812" s="67"/>
    </row>
    <row r="16813" spans="31:31" ht="15.75">
      <c r="AE16813" s="67"/>
    </row>
    <row r="16814" spans="31:31" ht="15.75">
      <c r="AE16814" s="67"/>
    </row>
    <row r="16815" spans="31:31" ht="15.75">
      <c r="AE16815" s="67"/>
    </row>
    <row r="16816" spans="31:31" ht="15.75">
      <c r="AE16816" s="67"/>
    </row>
    <row r="16817" spans="31:31" ht="15.75">
      <c r="AE16817" s="67"/>
    </row>
    <row r="16818" spans="31:31" ht="15.75">
      <c r="AE16818" s="67"/>
    </row>
    <row r="16819" spans="31:31" ht="15.75">
      <c r="AE16819" s="67"/>
    </row>
    <row r="16820" spans="31:31" ht="15.75">
      <c r="AE16820" s="67"/>
    </row>
    <row r="16821" spans="31:31" ht="15.75">
      <c r="AE16821" s="67"/>
    </row>
    <row r="16822" spans="31:31" ht="15.75">
      <c r="AE16822" s="67"/>
    </row>
    <row r="16823" spans="31:31" ht="15.75">
      <c r="AE16823" s="67"/>
    </row>
    <row r="16824" spans="31:31" ht="15.75">
      <c r="AE16824" s="67"/>
    </row>
    <row r="16825" spans="31:31" ht="15.75">
      <c r="AE16825" s="67"/>
    </row>
    <row r="16826" spans="31:31" ht="15.75">
      <c r="AE16826" s="67"/>
    </row>
    <row r="16827" spans="31:31" ht="15.75">
      <c r="AE16827" s="67"/>
    </row>
    <row r="16828" spans="31:31" ht="15.75">
      <c r="AE16828" s="67"/>
    </row>
    <row r="16829" spans="31:31" ht="15.75">
      <c r="AE16829" s="67"/>
    </row>
    <row r="16830" spans="31:31" ht="15.75">
      <c r="AE16830" s="67"/>
    </row>
    <row r="16831" spans="31:31" ht="15.75">
      <c r="AE16831" s="67"/>
    </row>
    <row r="16832" spans="31:31" ht="15.75">
      <c r="AE16832" s="67"/>
    </row>
    <row r="16833" spans="31:31" ht="15.75">
      <c r="AE16833" s="67"/>
    </row>
    <row r="16834" spans="31:31" ht="15.75">
      <c r="AE16834" s="67"/>
    </row>
    <row r="16835" spans="31:31" ht="15.75">
      <c r="AE16835" s="67"/>
    </row>
    <row r="16836" spans="31:31" ht="15.75">
      <c r="AE16836" s="67"/>
    </row>
    <row r="16837" spans="31:31" ht="15.75">
      <c r="AE16837" s="67"/>
    </row>
    <row r="16838" spans="31:31" ht="15.75">
      <c r="AE16838" s="67"/>
    </row>
    <row r="16839" spans="31:31" ht="15.75">
      <c r="AE16839" s="67"/>
    </row>
    <row r="16840" spans="31:31" ht="15.75">
      <c r="AE16840" s="67"/>
    </row>
    <row r="16841" spans="31:31" ht="15.75">
      <c r="AE16841" s="67"/>
    </row>
    <row r="16842" spans="31:31" ht="15.75">
      <c r="AE16842" s="67"/>
    </row>
    <row r="16843" spans="31:31" ht="15.75">
      <c r="AE16843" s="67"/>
    </row>
    <row r="16844" spans="31:31" ht="15.75">
      <c r="AE16844" s="67"/>
    </row>
    <row r="16845" spans="31:31" ht="15.75">
      <c r="AE16845" s="67"/>
    </row>
    <row r="16846" spans="31:31" ht="15.75">
      <c r="AE16846" s="67"/>
    </row>
    <row r="16847" spans="31:31" ht="15.75">
      <c r="AE16847" s="67"/>
    </row>
    <row r="16848" spans="31:31" ht="15.75">
      <c r="AE16848" s="67"/>
    </row>
    <row r="16849" spans="31:31" ht="15.75">
      <c r="AE16849" s="67"/>
    </row>
    <row r="16850" spans="31:31" ht="15.75">
      <c r="AE16850" s="67"/>
    </row>
    <row r="16851" spans="31:31" ht="15.75">
      <c r="AE16851" s="67"/>
    </row>
    <row r="16852" spans="31:31" ht="15.75">
      <c r="AE16852" s="67"/>
    </row>
    <row r="16853" spans="31:31" ht="15.75">
      <c r="AE16853" s="67"/>
    </row>
    <row r="16854" spans="31:31" ht="15.75">
      <c r="AE16854" s="67"/>
    </row>
    <row r="16855" spans="31:31" ht="15.75">
      <c r="AE16855" s="67"/>
    </row>
    <row r="16856" spans="31:31" ht="15.75">
      <c r="AE16856" s="67"/>
    </row>
    <row r="16857" spans="31:31" ht="15.75">
      <c r="AE16857" s="67"/>
    </row>
    <row r="16858" spans="31:31" ht="15.75">
      <c r="AE16858" s="67"/>
    </row>
    <row r="16859" spans="31:31" ht="15.75">
      <c r="AE16859" s="67"/>
    </row>
    <row r="16860" spans="31:31" ht="15.75">
      <c r="AE16860" s="67"/>
    </row>
    <row r="16861" spans="31:31" ht="15.75">
      <c r="AE16861" s="67"/>
    </row>
    <row r="16862" spans="31:31" ht="15.75">
      <c r="AE16862" s="67"/>
    </row>
    <row r="16863" spans="31:31" ht="15.75">
      <c r="AE16863" s="67"/>
    </row>
    <row r="16864" spans="31:31" ht="15.75">
      <c r="AE16864" s="67"/>
    </row>
    <row r="16865" spans="31:31" ht="15.75">
      <c r="AE16865" s="67"/>
    </row>
    <row r="16866" spans="31:31" ht="15.75">
      <c r="AE16866" s="67"/>
    </row>
    <row r="16867" spans="31:31" ht="15.75">
      <c r="AE16867" s="67"/>
    </row>
    <row r="16868" spans="31:31" ht="15.75">
      <c r="AE16868" s="67"/>
    </row>
    <row r="16869" spans="31:31" ht="15.75">
      <c r="AE16869" s="67"/>
    </row>
    <row r="16870" spans="31:31" ht="15.75">
      <c r="AE16870" s="67"/>
    </row>
    <row r="16871" spans="31:31" ht="15.75">
      <c r="AE16871" s="67"/>
    </row>
    <row r="16872" spans="31:31" ht="15.75">
      <c r="AE16872" s="67"/>
    </row>
    <row r="16873" spans="31:31" ht="15.75">
      <c r="AE16873" s="67"/>
    </row>
    <row r="16874" spans="31:31" ht="15.75">
      <c r="AE16874" s="67"/>
    </row>
    <row r="16875" spans="31:31" ht="15.75">
      <c r="AE16875" s="67"/>
    </row>
    <row r="16876" spans="31:31" ht="15.75">
      <c r="AE16876" s="67"/>
    </row>
    <row r="16877" spans="31:31" ht="15.75">
      <c r="AE16877" s="67"/>
    </row>
    <row r="16878" spans="31:31" ht="15.75">
      <c r="AE16878" s="67"/>
    </row>
    <row r="16879" spans="31:31" ht="15.75">
      <c r="AE16879" s="67"/>
    </row>
    <row r="16880" spans="31:31" ht="15.75">
      <c r="AE16880" s="67"/>
    </row>
    <row r="16881" spans="31:31" ht="15.75">
      <c r="AE16881" s="67"/>
    </row>
    <row r="16882" spans="31:31" ht="15.75">
      <c r="AE16882" s="67"/>
    </row>
    <row r="16883" spans="31:31" ht="15.75">
      <c r="AE16883" s="67"/>
    </row>
    <row r="16884" spans="31:31" ht="15.75">
      <c r="AE16884" s="67"/>
    </row>
    <row r="16885" spans="31:31" ht="15.75">
      <c r="AE16885" s="67"/>
    </row>
    <row r="16886" spans="31:31" ht="15.75">
      <c r="AE16886" s="67"/>
    </row>
    <row r="16887" spans="31:31" ht="15.75">
      <c r="AE16887" s="67"/>
    </row>
    <row r="16888" spans="31:31" ht="15.75">
      <c r="AE16888" s="67"/>
    </row>
    <row r="16889" spans="31:31" ht="15.75">
      <c r="AE16889" s="67"/>
    </row>
    <row r="16890" spans="31:31" ht="15.75">
      <c r="AE16890" s="67"/>
    </row>
    <row r="16891" spans="31:31" ht="15.75">
      <c r="AE16891" s="67"/>
    </row>
    <row r="16892" spans="31:31" ht="15.75">
      <c r="AE16892" s="67"/>
    </row>
    <row r="16893" spans="31:31" ht="15.75">
      <c r="AE16893" s="67"/>
    </row>
    <row r="16894" spans="31:31" ht="15.75">
      <c r="AE16894" s="67"/>
    </row>
    <row r="16895" spans="31:31" ht="15.75">
      <c r="AE16895" s="67"/>
    </row>
    <row r="16896" spans="31:31" ht="15.75">
      <c r="AE16896" s="67"/>
    </row>
    <row r="16897" spans="31:31" ht="15.75">
      <c r="AE16897" s="67"/>
    </row>
    <row r="16898" spans="31:31" ht="15.75">
      <c r="AE16898" s="67"/>
    </row>
    <row r="16899" spans="31:31" ht="15.75">
      <c r="AE16899" s="67"/>
    </row>
    <row r="16900" spans="31:31" ht="15.75">
      <c r="AE16900" s="67"/>
    </row>
    <row r="16901" spans="31:31" ht="15.75">
      <c r="AE16901" s="67"/>
    </row>
    <row r="16902" spans="31:31" ht="15.75">
      <c r="AE16902" s="67"/>
    </row>
    <row r="16903" spans="31:31" ht="15.75">
      <c r="AE16903" s="67"/>
    </row>
    <row r="16904" spans="31:31" ht="15.75">
      <c r="AE16904" s="67"/>
    </row>
    <row r="16905" spans="31:31" ht="15.75">
      <c r="AE16905" s="67"/>
    </row>
    <row r="16906" spans="31:31" ht="15.75">
      <c r="AE16906" s="67"/>
    </row>
    <row r="16907" spans="31:31" ht="15.75">
      <c r="AE16907" s="67"/>
    </row>
    <row r="16908" spans="31:31" ht="15.75">
      <c r="AE16908" s="67"/>
    </row>
    <row r="16909" spans="31:31" ht="15.75">
      <c r="AE16909" s="67"/>
    </row>
    <row r="16910" spans="31:31" ht="15.75">
      <c r="AE16910" s="67"/>
    </row>
    <row r="16911" spans="31:31" ht="15.75">
      <c r="AE16911" s="67"/>
    </row>
    <row r="16912" spans="31:31" ht="15.75">
      <c r="AE16912" s="67"/>
    </row>
    <row r="16913" spans="31:31" ht="15.75">
      <c r="AE16913" s="67"/>
    </row>
    <row r="16914" spans="31:31" ht="15.75">
      <c r="AE16914" s="67"/>
    </row>
    <row r="16915" spans="31:31" ht="15.75">
      <c r="AE16915" s="67"/>
    </row>
    <row r="16916" spans="31:31" ht="15.75">
      <c r="AE16916" s="67"/>
    </row>
    <row r="16917" spans="31:31" ht="15.75">
      <c r="AE16917" s="67"/>
    </row>
    <row r="16918" spans="31:31" ht="15.75">
      <c r="AE16918" s="67"/>
    </row>
    <row r="16919" spans="31:31" ht="15.75">
      <c r="AE16919" s="67"/>
    </row>
    <row r="16920" spans="31:31" ht="15.75">
      <c r="AE16920" s="67"/>
    </row>
    <row r="16921" spans="31:31" ht="15.75">
      <c r="AE16921" s="67"/>
    </row>
    <row r="16922" spans="31:31" ht="15.75">
      <c r="AE16922" s="67"/>
    </row>
    <row r="16923" spans="31:31" ht="15.75">
      <c r="AE16923" s="67"/>
    </row>
    <row r="16924" spans="31:31" ht="15.75">
      <c r="AE16924" s="67"/>
    </row>
    <row r="16925" spans="31:31" ht="15.75">
      <c r="AE16925" s="67"/>
    </row>
    <row r="16926" spans="31:31" ht="15.75">
      <c r="AE16926" s="67"/>
    </row>
    <row r="16927" spans="31:31" ht="15.75">
      <c r="AE16927" s="67"/>
    </row>
    <row r="16928" spans="31:31" ht="15.75">
      <c r="AE16928" s="67"/>
    </row>
    <row r="16929" spans="31:31" ht="15.75">
      <c r="AE16929" s="67"/>
    </row>
    <row r="16930" spans="31:31" ht="15.75">
      <c r="AE16930" s="67"/>
    </row>
    <row r="16931" spans="31:31" ht="15.75">
      <c r="AE16931" s="67"/>
    </row>
    <row r="16932" spans="31:31" ht="15.75">
      <c r="AE16932" s="67"/>
    </row>
    <row r="16933" spans="31:31" ht="15.75">
      <c r="AE16933" s="67"/>
    </row>
    <row r="16934" spans="31:31" ht="15.75">
      <c r="AE16934" s="67"/>
    </row>
    <row r="16935" spans="31:31" ht="15.75">
      <c r="AE16935" s="67"/>
    </row>
    <row r="16936" spans="31:31" ht="15.75">
      <c r="AE16936" s="67"/>
    </row>
    <row r="16937" spans="31:31" ht="15.75">
      <c r="AE16937" s="67"/>
    </row>
    <row r="16938" spans="31:31" ht="15.75">
      <c r="AE16938" s="67"/>
    </row>
    <row r="16939" spans="31:31" ht="15.75">
      <c r="AE16939" s="67"/>
    </row>
    <row r="16940" spans="31:31" ht="15.75">
      <c r="AE16940" s="67"/>
    </row>
    <row r="16941" spans="31:31" ht="15.75">
      <c r="AE16941" s="67"/>
    </row>
    <row r="16942" spans="31:31" ht="15.75">
      <c r="AE16942" s="67"/>
    </row>
    <row r="16943" spans="31:31" ht="15.75">
      <c r="AE16943" s="67"/>
    </row>
    <row r="16944" spans="31:31" ht="15.75">
      <c r="AE16944" s="67"/>
    </row>
    <row r="16945" spans="31:31" ht="15.75">
      <c r="AE16945" s="67"/>
    </row>
    <row r="16946" spans="31:31" ht="15.75">
      <c r="AE16946" s="67"/>
    </row>
    <row r="16947" spans="31:31" ht="15.75">
      <c r="AE16947" s="67"/>
    </row>
    <row r="16948" spans="31:31" ht="15.75">
      <c r="AE16948" s="67"/>
    </row>
    <row r="16949" spans="31:31" ht="15.75">
      <c r="AE16949" s="67"/>
    </row>
    <row r="16950" spans="31:31" ht="15.75">
      <c r="AE16950" s="67"/>
    </row>
    <row r="16951" spans="31:31" ht="15.75">
      <c r="AE16951" s="67"/>
    </row>
    <row r="16952" spans="31:31" ht="15.75">
      <c r="AE16952" s="67"/>
    </row>
    <row r="16953" spans="31:31" ht="15.75">
      <c r="AE16953" s="67"/>
    </row>
    <row r="16954" spans="31:31" ht="15.75">
      <c r="AE16954" s="67"/>
    </row>
    <row r="16955" spans="31:31" ht="15.75">
      <c r="AE16955" s="67"/>
    </row>
    <row r="16956" spans="31:31" ht="15.75">
      <c r="AE16956" s="67"/>
    </row>
    <row r="16957" spans="31:31" ht="15.75">
      <c r="AE16957" s="67"/>
    </row>
    <row r="16958" spans="31:31" ht="15.75">
      <c r="AE16958" s="67"/>
    </row>
    <row r="16959" spans="31:31" ht="15.75">
      <c r="AE16959" s="67"/>
    </row>
    <row r="16960" spans="31:31" ht="15.75">
      <c r="AE16960" s="67"/>
    </row>
    <row r="16961" spans="31:31" ht="15.75">
      <c r="AE16961" s="67"/>
    </row>
    <row r="16962" spans="31:31" ht="15.75">
      <c r="AE16962" s="67"/>
    </row>
    <row r="16963" spans="31:31" ht="15.75">
      <c r="AE16963" s="67"/>
    </row>
    <row r="16964" spans="31:31" ht="15.75">
      <c r="AE16964" s="67"/>
    </row>
    <row r="16965" spans="31:31" ht="15.75">
      <c r="AE16965" s="67"/>
    </row>
    <row r="16966" spans="31:31" ht="15.75">
      <c r="AE16966" s="67"/>
    </row>
    <row r="16967" spans="31:31" ht="15.75">
      <c r="AE16967" s="67"/>
    </row>
    <row r="16968" spans="31:31" ht="15.75">
      <c r="AE16968" s="67"/>
    </row>
    <row r="16969" spans="31:31" ht="15.75">
      <c r="AE16969" s="67"/>
    </row>
    <row r="16970" spans="31:31" ht="15.75">
      <c r="AE16970" s="67"/>
    </row>
    <row r="16971" spans="31:31" ht="15.75">
      <c r="AE16971" s="67"/>
    </row>
    <row r="16972" spans="31:31" ht="15.75">
      <c r="AE16972" s="67"/>
    </row>
    <row r="16973" spans="31:31" ht="15.75">
      <c r="AE16973" s="67"/>
    </row>
    <row r="16974" spans="31:31" ht="15.75">
      <c r="AE16974" s="67"/>
    </row>
    <row r="16975" spans="31:31" ht="15.75">
      <c r="AE16975" s="67"/>
    </row>
    <row r="16976" spans="31:31" ht="15.75">
      <c r="AE16976" s="67"/>
    </row>
    <row r="16977" spans="31:31" ht="15.75">
      <c r="AE16977" s="67"/>
    </row>
    <row r="16978" spans="31:31" ht="15.75">
      <c r="AE16978" s="67"/>
    </row>
    <row r="16979" spans="31:31" ht="15.75">
      <c r="AE16979" s="67"/>
    </row>
    <row r="16980" spans="31:31" ht="15.75">
      <c r="AE16980" s="67"/>
    </row>
    <row r="16981" spans="31:31" ht="15.75">
      <c r="AE16981" s="67"/>
    </row>
    <row r="16982" spans="31:31" ht="15.75">
      <c r="AE16982" s="67"/>
    </row>
    <row r="16983" spans="31:31" ht="15.75">
      <c r="AE16983" s="67"/>
    </row>
    <row r="16984" spans="31:31" ht="15.75">
      <c r="AE16984" s="67"/>
    </row>
    <row r="16985" spans="31:31" ht="15.75">
      <c r="AE16985" s="67"/>
    </row>
    <row r="16986" spans="31:31" ht="15.75">
      <c r="AE16986" s="67"/>
    </row>
    <row r="16987" spans="31:31" ht="15.75">
      <c r="AE16987" s="67"/>
    </row>
    <row r="16988" spans="31:31" ht="15.75">
      <c r="AE16988" s="67"/>
    </row>
    <row r="16989" spans="31:31" ht="15.75">
      <c r="AE16989" s="67"/>
    </row>
    <row r="16990" spans="31:31" ht="15.75">
      <c r="AE16990" s="67"/>
    </row>
    <row r="16991" spans="31:31" ht="15.75">
      <c r="AE16991" s="67"/>
    </row>
    <row r="16992" spans="31:31" ht="15.75">
      <c r="AE16992" s="67"/>
    </row>
    <row r="16993" spans="31:31" ht="15.75">
      <c r="AE16993" s="67"/>
    </row>
    <row r="16994" spans="31:31" ht="15.75">
      <c r="AE16994" s="67"/>
    </row>
    <row r="16995" spans="31:31" ht="15.75">
      <c r="AE16995" s="67"/>
    </row>
    <row r="16996" spans="31:31" ht="15.75">
      <c r="AE16996" s="67"/>
    </row>
    <row r="16997" spans="31:31" ht="15.75">
      <c r="AE16997" s="67"/>
    </row>
    <row r="16998" spans="31:31" ht="15.75">
      <c r="AE16998" s="67"/>
    </row>
    <row r="16999" spans="31:31" ht="15.75">
      <c r="AE16999" s="67"/>
    </row>
    <row r="17000" spans="31:31" ht="15.75">
      <c r="AE17000" s="67"/>
    </row>
    <row r="17001" spans="31:31" ht="15.75">
      <c r="AE17001" s="67"/>
    </row>
    <row r="17002" spans="31:31" ht="15.75">
      <c r="AE17002" s="67"/>
    </row>
    <row r="17003" spans="31:31" ht="15.75">
      <c r="AE17003" s="67"/>
    </row>
    <row r="17004" spans="31:31" ht="15.75">
      <c r="AE17004" s="67"/>
    </row>
    <row r="17005" spans="31:31" ht="15.75">
      <c r="AE17005" s="67"/>
    </row>
    <row r="17006" spans="31:31" ht="15.75">
      <c r="AE17006" s="67"/>
    </row>
    <row r="17007" spans="31:31" ht="15.75">
      <c r="AE17007" s="67"/>
    </row>
    <row r="17008" spans="31:31" ht="15.75">
      <c r="AE17008" s="67"/>
    </row>
    <row r="17009" spans="31:31" ht="15.75">
      <c r="AE17009" s="67"/>
    </row>
    <row r="17010" spans="31:31" ht="15.75">
      <c r="AE17010" s="67"/>
    </row>
    <row r="17011" spans="31:31" ht="15.75">
      <c r="AE17011" s="67"/>
    </row>
    <row r="17012" spans="31:31" ht="15.75">
      <c r="AE17012" s="67"/>
    </row>
    <row r="17013" spans="31:31" ht="15.75">
      <c r="AE17013" s="67"/>
    </row>
    <row r="17014" spans="31:31" ht="15.75">
      <c r="AE17014" s="67"/>
    </row>
    <row r="17015" spans="31:31" ht="15.75">
      <c r="AE17015" s="67"/>
    </row>
    <row r="17016" spans="31:31" ht="15.75">
      <c r="AE17016" s="67"/>
    </row>
    <row r="17017" spans="31:31" ht="15.75">
      <c r="AE17017" s="67"/>
    </row>
    <row r="17018" spans="31:31" ht="15.75">
      <c r="AE17018" s="67"/>
    </row>
    <row r="17019" spans="31:31" ht="15.75">
      <c r="AE17019" s="67"/>
    </row>
    <row r="17020" spans="31:31" ht="15.75">
      <c r="AE17020" s="67"/>
    </row>
    <row r="17021" spans="31:31" ht="15.75">
      <c r="AE17021" s="67"/>
    </row>
    <row r="17022" spans="31:31" ht="15.75">
      <c r="AE17022" s="67"/>
    </row>
    <row r="17023" spans="31:31" ht="15.75">
      <c r="AE17023" s="67"/>
    </row>
    <row r="17024" spans="31:31" ht="15.75">
      <c r="AE17024" s="67"/>
    </row>
    <row r="17025" spans="31:31" ht="15.75">
      <c r="AE17025" s="67"/>
    </row>
    <row r="17026" spans="31:31" ht="15.75">
      <c r="AE17026" s="67"/>
    </row>
    <row r="17027" spans="31:31" ht="15.75">
      <c r="AE17027" s="67"/>
    </row>
    <row r="17028" spans="31:31" ht="15.75">
      <c r="AE17028" s="67"/>
    </row>
    <row r="17029" spans="31:31" ht="15.75">
      <c r="AE17029" s="67"/>
    </row>
    <row r="17030" spans="31:31" ht="15.75">
      <c r="AE17030" s="67"/>
    </row>
    <row r="17031" spans="31:31" ht="15.75">
      <c r="AE17031" s="67"/>
    </row>
    <row r="17032" spans="31:31" ht="15.75">
      <c r="AE17032" s="67"/>
    </row>
    <row r="17033" spans="31:31" ht="15.75">
      <c r="AE17033" s="67"/>
    </row>
    <row r="17034" spans="31:31" ht="15.75">
      <c r="AE17034" s="67"/>
    </row>
    <row r="17035" spans="31:31" ht="15.75">
      <c r="AE17035" s="67"/>
    </row>
    <row r="17036" spans="31:31" ht="15.75">
      <c r="AE17036" s="67"/>
    </row>
    <row r="17037" spans="31:31" ht="15.75">
      <c r="AE17037" s="67"/>
    </row>
    <row r="17038" spans="31:31" ht="15.75">
      <c r="AE17038" s="67"/>
    </row>
    <row r="17039" spans="31:31" ht="15.75">
      <c r="AE17039" s="67"/>
    </row>
    <row r="17040" spans="31:31" ht="15.75">
      <c r="AE17040" s="67"/>
    </row>
    <row r="17041" spans="31:31" ht="15.75">
      <c r="AE17041" s="67"/>
    </row>
    <row r="17042" spans="31:31" ht="15.75">
      <c r="AE17042" s="67"/>
    </row>
    <row r="17043" spans="31:31" ht="15.75">
      <c r="AE17043" s="67"/>
    </row>
    <row r="17044" spans="31:31" ht="15.75">
      <c r="AE17044" s="67"/>
    </row>
    <row r="17045" spans="31:31" ht="15.75">
      <c r="AE17045" s="67"/>
    </row>
    <row r="17046" spans="31:31" ht="15.75">
      <c r="AE17046" s="67"/>
    </row>
    <row r="17047" spans="31:31" ht="15.75">
      <c r="AE17047" s="67"/>
    </row>
    <row r="17048" spans="31:31" ht="15.75">
      <c r="AE17048" s="67"/>
    </row>
    <row r="17049" spans="31:31" ht="15.75">
      <c r="AE17049" s="67"/>
    </row>
    <row r="17050" spans="31:31" ht="15.75">
      <c r="AE17050" s="67"/>
    </row>
    <row r="17051" spans="31:31" ht="15.75">
      <c r="AE17051" s="67"/>
    </row>
    <row r="17052" spans="31:31" ht="15.75">
      <c r="AE17052" s="67"/>
    </row>
    <row r="17053" spans="31:31" ht="15.75">
      <c r="AE17053" s="67"/>
    </row>
    <row r="17054" spans="31:31" ht="15.75">
      <c r="AE17054" s="67"/>
    </row>
    <row r="17055" spans="31:31" ht="15.75">
      <c r="AE17055" s="67"/>
    </row>
    <row r="17056" spans="31:31" ht="15.75">
      <c r="AE17056" s="67"/>
    </row>
    <row r="17057" spans="31:31" ht="15.75">
      <c r="AE17057" s="67"/>
    </row>
    <row r="17058" spans="31:31" ht="15.75">
      <c r="AE17058" s="67"/>
    </row>
    <row r="17059" spans="31:31" ht="15.75">
      <c r="AE17059" s="67"/>
    </row>
    <row r="17060" spans="31:31" ht="15.75">
      <c r="AE17060" s="67"/>
    </row>
    <row r="17061" spans="31:31" ht="15.75">
      <c r="AE17061" s="67"/>
    </row>
    <row r="17062" spans="31:31" ht="15.75">
      <c r="AE17062" s="67"/>
    </row>
    <row r="17063" spans="31:31" ht="15.75">
      <c r="AE17063" s="67"/>
    </row>
    <row r="17064" spans="31:31" ht="15.75">
      <c r="AE17064" s="67"/>
    </row>
    <row r="17065" spans="31:31" ht="15.75">
      <c r="AE17065" s="67"/>
    </row>
    <row r="17066" spans="31:31" ht="15.75">
      <c r="AE17066" s="67"/>
    </row>
    <row r="17067" spans="31:31" ht="15.75">
      <c r="AE17067" s="67"/>
    </row>
    <row r="17068" spans="31:31" ht="15.75">
      <c r="AE17068" s="67"/>
    </row>
    <row r="17069" spans="31:31" ht="15.75">
      <c r="AE17069" s="67"/>
    </row>
    <row r="17070" spans="31:31" ht="15.75">
      <c r="AE17070" s="67"/>
    </row>
    <row r="17071" spans="31:31" ht="15.75">
      <c r="AE17071" s="67"/>
    </row>
    <row r="17072" spans="31:31" ht="15.75">
      <c r="AE17072" s="67"/>
    </row>
    <row r="17073" spans="31:31" ht="15.75">
      <c r="AE17073" s="67"/>
    </row>
    <row r="17074" spans="31:31" ht="15.75">
      <c r="AE17074" s="67"/>
    </row>
    <row r="17075" spans="31:31" ht="15.75">
      <c r="AE17075" s="67"/>
    </row>
    <row r="17076" spans="31:31" ht="15.75">
      <c r="AE17076" s="67"/>
    </row>
    <row r="17077" spans="31:31" ht="15.75">
      <c r="AE17077" s="67"/>
    </row>
    <row r="17078" spans="31:31" ht="15.75">
      <c r="AE17078" s="67"/>
    </row>
    <row r="17079" spans="31:31" ht="15.75">
      <c r="AE17079" s="67"/>
    </row>
    <row r="17080" spans="31:31" ht="15.75">
      <c r="AE17080" s="67"/>
    </row>
    <row r="17081" spans="31:31" ht="15.75">
      <c r="AE17081" s="67"/>
    </row>
    <row r="17082" spans="31:31" ht="15.75">
      <c r="AE17082" s="67"/>
    </row>
    <row r="17083" spans="31:31" ht="15.75">
      <c r="AE17083" s="67"/>
    </row>
    <row r="17084" spans="31:31" ht="15.75">
      <c r="AE17084" s="67"/>
    </row>
    <row r="17085" spans="31:31" ht="15.75">
      <c r="AE17085" s="67"/>
    </row>
    <row r="17086" spans="31:31" ht="15.75">
      <c r="AE17086" s="67"/>
    </row>
    <row r="17087" spans="31:31" ht="15.75">
      <c r="AE17087" s="67"/>
    </row>
    <row r="17088" spans="31:31" ht="15.75">
      <c r="AE17088" s="67"/>
    </row>
    <row r="17089" spans="31:31" ht="15.75">
      <c r="AE17089" s="67"/>
    </row>
    <row r="17090" spans="31:31" ht="15.75">
      <c r="AE17090" s="67"/>
    </row>
    <row r="17091" spans="31:31" ht="15.75">
      <c r="AE17091" s="67"/>
    </row>
    <row r="17092" spans="31:31" ht="15.75">
      <c r="AE17092" s="67"/>
    </row>
    <row r="17093" spans="31:31" ht="15.75">
      <c r="AE17093" s="67"/>
    </row>
    <row r="17094" spans="31:31" ht="15.75">
      <c r="AE17094" s="67"/>
    </row>
    <row r="17095" spans="31:31" ht="15.75">
      <c r="AE17095" s="67"/>
    </row>
    <row r="17096" spans="31:31" ht="15.75">
      <c r="AE17096" s="67"/>
    </row>
    <row r="17097" spans="31:31" ht="15.75">
      <c r="AE17097" s="67"/>
    </row>
    <row r="17098" spans="31:31" ht="15.75">
      <c r="AE17098" s="67"/>
    </row>
    <row r="17099" spans="31:31" ht="15.75">
      <c r="AE17099" s="67"/>
    </row>
    <row r="17100" spans="31:31" ht="15.75">
      <c r="AE17100" s="67"/>
    </row>
    <row r="17101" spans="31:31" ht="15.75">
      <c r="AE17101" s="67"/>
    </row>
    <row r="17102" spans="31:31" ht="15.75">
      <c r="AE17102" s="67"/>
    </row>
    <row r="17103" spans="31:31" ht="15.75">
      <c r="AE17103" s="67"/>
    </row>
    <row r="17104" spans="31:31" ht="15.75">
      <c r="AE17104" s="67"/>
    </row>
    <row r="17105" spans="31:31" ht="15.75">
      <c r="AE17105" s="67"/>
    </row>
    <row r="17106" spans="31:31" ht="15.75">
      <c r="AE17106" s="67"/>
    </row>
    <row r="17107" spans="31:31" ht="15.75">
      <c r="AE17107" s="67"/>
    </row>
    <row r="17108" spans="31:31" ht="15.75">
      <c r="AE17108" s="67"/>
    </row>
    <row r="17109" spans="31:31" ht="15.75">
      <c r="AE17109" s="67"/>
    </row>
    <row r="17110" spans="31:31" ht="15.75">
      <c r="AE17110" s="67"/>
    </row>
    <row r="17111" spans="31:31" ht="15.75">
      <c r="AE17111" s="67"/>
    </row>
    <row r="17112" spans="31:31" ht="15.75">
      <c r="AE17112" s="67"/>
    </row>
    <row r="17113" spans="31:31" ht="15.75">
      <c r="AE17113" s="67"/>
    </row>
    <row r="17114" spans="31:31" ht="15.75">
      <c r="AE17114" s="67"/>
    </row>
    <row r="17115" spans="31:31" ht="15.75">
      <c r="AE17115" s="67"/>
    </row>
    <row r="17116" spans="31:31" ht="15.75">
      <c r="AE17116" s="67"/>
    </row>
    <row r="17117" spans="31:31" ht="15.75">
      <c r="AE17117" s="67"/>
    </row>
    <row r="17118" spans="31:31" ht="15.75">
      <c r="AE17118" s="67"/>
    </row>
    <row r="17119" spans="31:31" ht="15.75">
      <c r="AE17119" s="67"/>
    </row>
    <row r="17120" spans="31:31" ht="15.75">
      <c r="AE17120" s="67"/>
    </row>
    <row r="17121" spans="31:31" ht="15.75">
      <c r="AE17121" s="67"/>
    </row>
    <row r="17122" spans="31:31" ht="15.75">
      <c r="AE17122" s="67"/>
    </row>
    <row r="17123" spans="31:31" ht="15.75">
      <c r="AE17123" s="67"/>
    </row>
    <row r="17124" spans="31:31" ht="15.75">
      <c r="AE17124" s="67"/>
    </row>
    <row r="17125" spans="31:31" ht="15.75">
      <c r="AE17125" s="67"/>
    </row>
    <row r="17126" spans="31:31" ht="15.75">
      <c r="AE17126" s="67"/>
    </row>
    <row r="17127" spans="31:31" ht="15.75">
      <c r="AE17127" s="67"/>
    </row>
    <row r="17128" spans="31:31" ht="15.75">
      <c r="AE17128" s="67"/>
    </row>
    <row r="17129" spans="31:31" ht="15.75">
      <c r="AE17129" s="67"/>
    </row>
    <row r="17130" spans="31:31" ht="15.75">
      <c r="AE17130" s="67"/>
    </row>
    <row r="17131" spans="31:31" ht="15.75">
      <c r="AE17131" s="67"/>
    </row>
    <row r="17132" spans="31:31" ht="15.75">
      <c r="AE17132" s="67"/>
    </row>
    <row r="17133" spans="31:31" ht="15.75">
      <c r="AE17133" s="67"/>
    </row>
    <row r="17134" spans="31:31" ht="15.75">
      <c r="AE17134" s="67"/>
    </row>
    <row r="17135" spans="31:31" ht="15.75">
      <c r="AE17135" s="67"/>
    </row>
    <row r="17136" spans="31:31" ht="15.75">
      <c r="AE17136" s="67"/>
    </row>
    <row r="17137" spans="31:31" ht="15.75">
      <c r="AE17137" s="67"/>
    </row>
    <row r="17138" spans="31:31" ht="15.75">
      <c r="AE17138" s="67"/>
    </row>
    <row r="17139" spans="31:31" ht="15.75">
      <c r="AE17139" s="67"/>
    </row>
    <row r="17140" spans="31:31" ht="15.75">
      <c r="AE17140" s="67"/>
    </row>
    <row r="17141" spans="31:31" ht="15.75">
      <c r="AE17141" s="67"/>
    </row>
    <row r="17142" spans="31:31" ht="15.75">
      <c r="AE17142" s="67"/>
    </row>
    <row r="17143" spans="31:31" ht="15.75">
      <c r="AE17143" s="67"/>
    </row>
    <row r="17144" spans="31:31" ht="15.75">
      <c r="AE17144" s="67"/>
    </row>
    <row r="17145" spans="31:31" ht="15.75">
      <c r="AE17145" s="67"/>
    </row>
    <row r="17146" spans="31:31" ht="15.75">
      <c r="AE17146" s="67"/>
    </row>
    <row r="17147" spans="31:31" ht="15.75">
      <c r="AE17147" s="67"/>
    </row>
    <row r="17148" spans="31:31" ht="15.75">
      <c r="AE17148" s="67"/>
    </row>
    <row r="17149" spans="31:31" ht="15.75">
      <c r="AE17149" s="67"/>
    </row>
    <row r="17150" spans="31:31" ht="15.75">
      <c r="AE17150" s="67"/>
    </row>
    <row r="17151" spans="31:31" ht="15.75">
      <c r="AE17151" s="67"/>
    </row>
    <row r="17152" spans="31:31" ht="15.75">
      <c r="AE17152" s="67"/>
    </row>
    <row r="17153" spans="31:31" ht="15.75">
      <c r="AE17153" s="67"/>
    </row>
    <row r="17154" spans="31:31" ht="15.75">
      <c r="AE17154" s="67"/>
    </row>
    <row r="17155" spans="31:31" ht="15.75">
      <c r="AE17155" s="67"/>
    </row>
    <row r="17156" spans="31:31" ht="15.75">
      <c r="AE17156" s="67"/>
    </row>
    <row r="17157" spans="31:31" ht="15.75">
      <c r="AE17157" s="67"/>
    </row>
    <row r="17158" spans="31:31" ht="15.75">
      <c r="AE17158" s="67"/>
    </row>
    <row r="17159" spans="31:31" ht="15.75">
      <c r="AE17159" s="67"/>
    </row>
    <row r="17160" spans="31:31" ht="15.75">
      <c r="AE17160" s="67"/>
    </row>
    <row r="17161" spans="31:31" ht="15.75">
      <c r="AE17161" s="67"/>
    </row>
    <row r="17162" spans="31:31" ht="15.75">
      <c r="AE17162" s="67"/>
    </row>
    <row r="17163" spans="31:31" ht="15.75">
      <c r="AE17163" s="67"/>
    </row>
    <row r="17164" spans="31:31" ht="15.75">
      <c r="AE17164" s="67"/>
    </row>
    <row r="17165" spans="31:31" ht="15.75">
      <c r="AE17165" s="67"/>
    </row>
    <row r="17166" spans="31:31" ht="15.75">
      <c r="AE17166" s="67"/>
    </row>
    <row r="17167" spans="31:31" ht="15.75">
      <c r="AE17167" s="67"/>
    </row>
    <row r="17168" spans="31:31" ht="15.75">
      <c r="AE17168" s="67"/>
    </row>
    <row r="17169" spans="31:31" ht="15.75">
      <c r="AE17169" s="67"/>
    </row>
    <row r="17170" spans="31:31" ht="15.75">
      <c r="AE17170" s="67"/>
    </row>
    <row r="17171" spans="31:31" ht="15.75">
      <c r="AE17171" s="67"/>
    </row>
    <row r="17172" spans="31:31" ht="15.75">
      <c r="AE17172" s="67"/>
    </row>
    <row r="17173" spans="31:31" ht="15.75">
      <c r="AE17173" s="67"/>
    </row>
    <row r="17174" spans="31:31" ht="15.75">
      <c r="AE17174" s="67"/>
    </row>
    <row r="17175" spans="31:31" ht="15.75">
      <c r="AE17175" s="67"/>
    </row>
    <row r="17176" spans="31:31" ht="15.75">
      <c r="AE17176" s="67"/>
    </row>
    <row r="17177" spans="31:31" ht="15.75">
      <c r="AE17177" s="67"/>
    </row>
    <row r="17178" spans="31:31" ht="15.75">
      <c r="AE17178" s="67"/>
    </row>
    <row r="17179" spans="31:31" ht="15.75">
      <c r="AE17179" s="67"/>
    </row>
    <row r="17180" spans="31:31" ht="15.75">
      <c r="AE17180" s="67"/>
    </row>
    <row r="17181" spans="31:31" ht="15.75">
      <c r="AE17181" s="67"/>
    </row>
    <row r="17182" spans="31:31" ht="15.75">
      <c r="AE17182" s="67"/>
    </row>
    <row r="17183" spans="31:31" ht="15.75">
      <c r="AE17183" s="67"/>
    </row>
    <row r="17184" spans="31:31" ht="15.75">
      <c r="AE17184" s="67"/>
    </row>
    <row r="17185" spans="31:31" ht="15.75">
      <c r="AE17185" s="67"/>
    </row>
    <row r="17186" spans="31:31" ht="15.75">
      <c r="AE17186" s="67"/>
    </row>
    <row r="17187" spans="31:31" ht="15.75">
      <c r="AE17187" s="67"/>
    </row>
    <row r="17188" spans="31:31" ht="15.75">
      <c r="AE17188" s="67"/>
    </row>
    <row r="17189" spans="31:31" ht="15.75">
      <c r="AE17189" s="67"/>
    </row>
    <row r="17190" spans="31:31" ht="15.75">
      <c r="AE17190" s="67"/>
    </row>
    <row r="17191" spans="31:31" ht="15.75">
      <c r="AE17191" s="67"/>
    </row>
    <row r="17192" spans="31:31" ht="15.75">
      <c r="AE17192" s="67"/>
    </row>
    <row r="17193" spans="31:31" ht="15.75">
      <c r="AE17193" s="67"/>
    </row>
    <row r="17194" spans="31:31" ht="15.75">
      <c r="AE17194" s="67"/>
    </row>
    <row r="17195" spans="31:31" ht="15.75">
      <c r="AE17195" s="67"/>
    </row>
    <row r="17196" spans="31:31" ht="15.75">
      <c r="AE17196" s="67"/>
    </row>
    <row r="17197" spans="31:31" ht="15.75">
      <c r="AE17197" s="67"/>
    </row>
    <row r="17198" spans="31:31" ht="15.75">
      <c r="AE17198" s="67"/>
    </row>
    <row r="17199" spans="31:31" ht="15.75">
      <c r="AE17199" s="67"/>
    </row>
    <row r="17200" spans="31:31" ht="15.75">
      <c r="AE17200" s="67"/>
    </row>
    <row r="17201" spans="31:31" ht="15.75">
      <c r="AE17201" s="67"/>
    </row>
    <row r="17202" spans="31:31" ht="15.75">
      <c r="AE17202" s="67"/>
    </row>
    <row r="17203" spans="31:31" ht="15.75">
      <c r="AE17203" s="67"/>
    </row>
    <row r="17204" spans="31:31" ht="15.75">
      <c r="AE17204" s="67"/>
    </row>
    <row r="17205" spans="31:31" ht="15.75">
      <c r="AE17205" s="67"/>
    </row>
    <row r="17206" spans="31:31" ht="15.75">
      <c r="AE17206" s="67"/>
    </row>
    <row r="17207" spans="31:31" ht="15.75">
      <c r="AE17207" s="67"/>
    </row>
    <row r="17208" spans="31:31" ht="15.75">
      <c r="AE17208" s="67"/>
    </row>
    <row r="17209" spans="31:31" ht="15.75">
      <c r="AE17209" s="67"/>
    </row>
    <row r="17210" spans="31:31" ht="15.75">
      <c r="AE17210" s="67"/>
    </row>
    <row r="17211" spans="31:31" ht="15.75">
      <c r="AE17211" s="67"/>
    </row>
    <row r="17212" spans="31:31" ht="15.75">
      <c r="AE17212" s="67"/>
    </row>
    <row r="17213" spans="31:31" ht="15.75">
      <c r="AE17213" s="67"/>
    </row>
    <row r="17214" spans="31:31" ht="15.75">
      <c r="AE17214" s="67"/>
    </row>
    <row r="17215" spans="31:31" ht="15.75">
      <c r="AE17215" s="67"/>
    </row>
    <row r="17216" spans="31:31" ht="15.75">
      <c r="AE17216" s="67"/>
    </row>
    <row r="17217" spans="31:31" ht="15.75">
      <c r="AE17217" s="67"/>
    </row>
    <row r="17218" spans="31:31" ht="15.75">
      <c r="AE17218" s="67"/>
    </row>
    <row r="17219" spans="31:31" ht="15.75">
      <c r="AE17219" s="67"/>
    </row>
    <row r="17220" spans="31:31" ht="15.75">
      <c r="AE17220" s="67"/>
    </row>
    <row r="17221" spans="31:31" ht="15.75">
      <c r="AE17221" s="67"/>
    </row>
    <row r="17222" spans="31:31" ht="15.75">
      <c r="AE17222" s="67"/>
    </row>
    <row r="17223" spans="31:31" ht="15.75">
      <c r="AE17223" s="67"/>
    </row>
    <row r="17224" spans="31:31" ht="15.75">
      <c r="AE17224" s="67"/>
    </row>
    <row r="17225" spans="31:31" ht="15.75">
      <c r="AE17225" s="67"/>
    </row>
    <row r="17226" spans="31:31" ht="15.75">
      <c r="AE17226" s="67"/>
    </row>
    <row r="17227" spans="31:31" ht="15.75">
      <c r="AE17227" s="67"/>
    </row>
    <row r="17228" spans="31:31" ht="15.75">
      <c r="AE17228" s="67"/>
    </row>
    <row r="17229" spans="31:31" ht="15.75">
      <c r="AE17229" s="67"/>
    </row>
    <row r="17230" spans="31:31" ht="15.75">
      <c r="AE17230" s="67"/>
    </row>
    <row r="17231" spans="31:31" ht="15.75">
      <c r="AE17231" s="67"/>
    </row>
    <row r="17232" spans="31:31" ht="15.75">
      <c r="AE17232" s="67"/>
    </row>
    <row r="17233" spans="31:31" ht="15.75">
      <c r="AE17233" s="67"/>
    </row>
    <row r="17234" spans="31:31" ht="15.75">
      <c r="AE17234" s="67"/>
    </row>
    <row r="17235" spans="31:31" ht="15.75">
      <c r="AE17235" s="67"/>
    </row>
    <row r="17236" spans="31:31" ht="15.75">
      <c r="AE17236" s="67"/>
    </row>
    <row r="17237" spans="31:31" ht="15.75">
      <c r="AE17237" s="67"/>
    </row>
    <row r="17238" spans="31:31" ht="15.75">
      <c r="AE17238" s="67"/>
    </row>
    <row r="17239" spans="31:31" ht="15.75">
      <c r="AE17239" s="67"/>
    </row>
    <row r="17240" spans="31:31" ht="15.75">
      <c r="AE17240" s="67"/>
    </row>
    <row r="17241" spans="31:31" ht="15.75">
      <c r="AE17241" s="67"/>
    </row>
    <row r="17242" spans="31:31" ht="15.75">
      <c r="AE17242" s="67"/>
    </row>
    <row r="17243" spans="31:31" ht="15.75">
      <c r="AE17243" s="67"/>
    </row>
    <row r="17244" spans="31:31" ht="15.75">
      <c r="AE17244" s="67"/>
    </row>
    <row r="17245" spans="31:31" ht="15.75">
      <c r="AE17245" s="67"/>
    </row>
    <row r="17246" spans="31:31" ht="15.75">
      <c r="AE17246" s="67"/>
    </row>
    <row r="17247" spans="31:31" ht="15.75">
      <c r="AE17247" s="67"/>
    </row>
    <row r="17248" spans="31:31" ht="15.75">
      <c r="AE17248" s="67"/>
    </row>
    <row r="17249" spans="31:31" ht="15.75">
      <c r="AE17249" s="67"/>
    </row>
    <row r="17250" spans="31:31" ht="15.75">
      <c r="AE17250" s="67"/>
    </row>
    <row r="17251" spans="31:31" ht="15.75">
      <c r="AE17251" s="67"/>
    </row>
    <row r="17252" spans="31:31" ht="15.75">
      <c r="AE17252" s="67"/>
    </row>
    <row r="17253" spans="31:31" ht="15.75">
      <c r="AE17253" s="67"/>
    </row>
    <row r="17254" spans="31:31" ht="15.75">
      <c r="AE17254" s="67"/>
    </row>
    <row r="17255" spans="31:31" ht="15.75">
      <c r="AE17255" s="67"/>
    </row>
    <row r="17256" spans="31:31" ht="15.75">
      <c r="AE17256" s="67"/>
    </row>
    <row r="17257" spans="31:31" ht="15.75">
      <c r="AE17257" s="67"/>
    </row>
    <row r="17258" spans="31:31" ht="15.75">
      <c r="AE17258" s="67"/>
    </row>
    <row r="17259" spans="31:31" ht="15.75">
      <c r="AE17259" s="67"/>
    </row>
    <row r="17260" spans="31:31" ht="15.75">
      <c r="AE17260" s="67"/>
    </row>
    <row r="17261" spans="31:31" ht="15.75">
      <c r="AE17261" s="67"/>
    </row>
    <row r="17262" spans="31:31" ht="15.75">
      <c r="AE17262" s="67"/>
    </row>
    <row r="17263" spans="31:31" ht="15.75">
      <c r="AE17263" s="67"/>
    </row>
    <row r="17264" spans="31:31" ht="15.75">
      <c r="AE17264" s="67"/>
    </row>
    <row r="17265" spans="31:31" ht="15.75">
      <c r="AE17265" s="67"/>
    </row>
    <row r="17266" spans="31:31" ht="15.75">
      <c r="AE17266" s="67"/>
    </row>
    <row r="17267" spans="31:31" ht="15.75">
      <c r="AE17267" s="67"/>
    </row>
    <row r="17268" spans="31:31" ht="15.75">
      <c r="AE17268" s="67"/>
    </row>
    <row r="17269" spans="31:31" ht="15.75">
      <c r="AE17269" s="67"/>
    </row>
    <row r="17270" spans="31:31" ht="15.75">
      <c r="AE17270" s="67"/>
    </row>
    <row r="17271" spans="31:31" ht="15.75">
      <c r="AE17271" s="67"/>
    </row>
    <row r="17272" spans="31:31" ht="15.75">
      <c r="AE17272" s="67"/>
    </row>
    <row r="17273" spans="31:31" ht="15.75">
      <c r="AE17273" s="67"/>
    </row>
    <row r="17274" spans="31:31" ht="15.75">
      <c r="AE17274" s="67"/>
    </row>
    <row r="17275" spans="31:31" ht="15.75">
      <c r="AE17275" s="67"/>
    </row>
    <row r="17276" spans="31:31" ht="15.75">
      <c r="AE17276" s="67"/>
    </row>
    <row r="17277" spans="31:31" ht="15.75">
      <c r="AE17277" s="67"/>
    </row>
    <row r="17278" spans="31:31" ht="15.75">
      <c r="AE17278" s="67"/>
    </row>
    <row r="17279" spans="31:31" ht="15.75">
      <c r="AE17279" s="67"/>
    </row>
    <row r="17280" spans="31:31" ht="15.75">
      <c r="AE17280" s="67"/>
    </row>
    <row r="17281" spans="31:31" ht="15.75">
      <c r="AE17281" s="67"/>
    </row>
    <row r="17282" spans="31:31" ht="15.75">
      <c r="AE17282" s="67"/>
    </row>
    <row r="17283" spans="31:31" ht="15.75">
      <c r="AE17283" s="67"/>
    </row>
    <row r="17284" spans="31:31" ht="15.75">
      <c r="AE17284" s="67"/>
    </row>
    <row r="17285" spans="31:31" ht="15.75">
      <c r="AE17285" s="67"/>
    </row>
    <row r="17286" spans="31:31" ht="15.75">
      <c r="AE17286" s="67"/>
    </row>
    <row r="17287" spans="31:31" ht="15.75">
      <c r="AE17287" s="67"/>
    </row>
    <row r="17288" spans="31:31" ht="15.75">
      <c r="AE17288" s="67"/>
    </row>
    <row r="17289" spans="31:31" ht="15.75">
      <c r="AE17289" s="67"/>
    </row>
    <row r="17290" spans="31:31" ht="15.75">
      <c r="AE17290" s="67"/>
    </row>
    <row r="17291" spans="31:31" ht="15.75">
      <c r="AE17291" s="67"/>
    </row>
    <row r="17292" spans="31:31" ht="15.75">
      <c r="AE17292" s="67"/>
    </row>
    <row r="17293" spans="31:31" ht="15.75">
      <c r="AE17293" s="67"/>
    </row>
    <row r="17294" spans="31:31" ht="15.75">
      <c r="AE17294" s="67"/>
    </row>
    <row r="17295" spans="31:31" ht="15.75">
      <c r="AE17295" s="67"/>
    </row>
    <row r="17296" spans="31:31" ht="15.75">
      <c r="AE17296" s="67"/>
    </row>
    <row r="17297" spans="31:31" ht="15.75">
      <c r="AE17297" s="67"/>
    </row>
    <row r="17298" spans="31:31" ht="15.75">
      <c r="AE17298" s="67"/>
    </row>
    <row r="17299" spans="31:31" ht="15.75">
      <c r="AE17299" s="67"/>
    </row>
    <row r="17300" spans="31:31" ht="15.75">
      <c r="AE17300" s="67"/>
    </row>
    <row r="17301" spans="31:31" ht="15.75">
      <c r="AE17301" s="67"/>
    </row>
    <row r="17302" spans="31:31" ht="15.75">
      <c r="AE17302" s="67"/>
    </row>
    <row r="17303" spans="31:31" ht="15.75">
      <c r="AE17303" s="67"/>
    </row>
    <row r="17304" spans="31:31" ht="15.75">
      <c r="AE17304" s="67"/>
    </row>
    <row r="17305" spans="31:31" ht="15.75">
      <c r="AE17305" s="67"/>
    </row>
    <row r="17306" spans="31:31" ht="15.75">
      <c r="AE17306" s="67"/>
    </row>
    <row r="17307" spans="31:31" ht="15.75">
      <c r="AE17307" s="67"/>
    </row>
    <row r="17308" spans="31:31" ht="15.75">
      <c r="AE17308" s="67"/>
    </row>
    <row r="17309" spans="31:31" ht="15.75">
      <c r="AE17309" s="67"/>
    </row>
    <row r="17310" spans="31:31" ht="15.75">
      <c r="AE17310" s="67"/>
    </row>
    <row r="17311" spans="31:31" ht="15.75">
      <c r="AE17311" s="67"/>
    </row>
    <row r="17312" spans="31:31" ht="15.75">
      <c r="AE17312" s="67"/>
    </row>
    <row r="17313" spans="31:31" ht="15.75">
      <c r="AE17313" s="67"/>
    </row>
    <row r="17314" spans="31:31" ht="15.75">
      <c r="AE17314" s="67"/>
    </row>
    <row r="17315" spans="31:31" ht="15.75">
      <c r="AE17315" s="67"/>
    </row>
    <row r="17316" spans="31:31" ht="15.75">
      <c r="AE17316" s="67"/>
    </row>
    <row r="17317" spans="31:31" ht="15.75">
      <c r="AE17317" s="67"/>
    </row>
    <row r="17318" spans="31:31" ht="15.75">
      <c r="AE17318" s="67"/>
    </row>
    <row r="17319" spans="31:31" ht="15.75">
      <c r="AE17319" s="67"/>
    </row>
    <row r="17320" spans="31:31" ht="15.75">
      <c r="AE17320" s="67"/>
    </row>
    <row r="17321" spans="31:31" ht="15.75">
      <c r="AE17321" s="67"/>
    </row>
    <row r="17322" spans="31:31" ht="15.75">
      <c r="AE17322" s="67"/>
    </row>
    <row r="17323" spans="31:31" ht="15.75">
      <c r="AE17323" s="67"/>
    </row>
    <row r="17324" spans="31:31" ht="15.75">
      <c r="AE17324" s="67"/>
    </row>
    <row r="17325" spans="31:31" ht="15.75">
      <c r="AE17325" s="67"/>
    </row>
    <row r="17326" spans="31:31" ht="15.75">
      <c r="AE17326" s="67"/>
    </row>
    <row r="17327" spans="31:31" ht="15.75">
      <c r="AE17327" s="67"/>
    </row>
    <row r="17328" spans="31:31" ht="15.75">
      <c r="AE17328" s="67"/>
    </row>
    <row r="17329" spans="31:31" ht="15.75">
      <c r="AE17329" s="67"/>
    </row>
    <row r="17330" spans="31:31" ht="15.75">
      <c r="AE17330" s="67"/>
    </row>
    <row r="17331" spans="31:31" ht="15.75">
      <c r="AE17331" s="67"/>
    </row>
    <row r="17332" spans="31:31" ht="15.75">
      <c r="AE17332" s="67"/>
    </row>
    <row r="17333" spans="31:31" ht="15.75">
      <c r="AE17333" s="67"/>
    </row>
    <row r="17334" spans="31:31" ht="15.75">
      <c r="AE17334" s="67"/>
    </row>
    <row r="17335" spans="31:31" ht="15.75">
      <c r="AE17335" s="67"/>
    </row>
    <row r="17336" spans="31:31" ht="15.75">
      <c r="AE17336" s="67"/>
    </row>
    <row r="17337" spans="31:31" ht="15.75">
      <c r="AE17337" s="67"/>
    </row>
    <row r="17338" spans="31:31" ht="15.75">
      <c r="AE17338" s="67"/>
    </row>
    <row r="17339" spans="31:31" ht="15.75">
      <c r="AE17339" s="67"/>
    </row>
    <row r="17340" spans="31:31" ht="15.75">
      <c r="AE17340" s="67"/>
    </row>
    <row r="17341" spans="31:31" ht="15.75">
      <c r="AE17341" s="67"/>
    </row>
    <row r="17342" spans="31:31" ht="15.75">
      <c r="AE17342" s="67"/>
    </row>
    <row r="17343" spans="31:31" ht="15.75">
      <c r="AE17343" s="67"/>
    </row>
    <row r="17344" spans="31:31" ht="15.75">
      <c r="AE17344" s="67"/>
    </row>
    <row r="17345" spans="31:31" ht="15.75">
      <c r="AE17345" s="67"/>
    </row>
    <row r="17346" spans="31:31" ht="15.75">
      <c r="AE17346" s="67"/>
    </row>
    <row r="17347" spans="31:31" ht="15.75">
      <c r="AE17347" s="67"/>
    </row>
    <row r="17348" spans="31:31" ht="15.75">
      <c r="AE17348" s="67"/>
    </row>
    <row r="17349" spans="31:31" ht="15.75">
      <c r="AE17349" s="67"/>
    </row>
    <row r="17350" spans="31:31" ht="15.75">
      <c r="AE17350" s="67"/>
    </row>
    <row r="17351" spans="31:31" ht="15.75">
      <c r="AE17351" s="67"/>
    </row>
    <row r="17352" spans="31:31" ht="15.75">
      <c r="AE17352" s="67"/>
    </row>
    <row r="17353" spans="31:31" ht="15.75">
      <c r="AE17353" s="67"/>
    </row>
    <row r="17354" spans="31:31" ht="15.75">
      <c r="AE17354" s="67"/>
    </row>
    <row r="17355" spans="31:31" ht="15.75">
      <c r="AE17355" s="67"/>
    </row>
    <row r="17356" spans="31:31" ht="15.75">
      <c r="AE17356" s="67"/>
    </row>
    <row r="17357" spans="31:31" ht="15.75">
      <c r="AE17357" s="67"/>
    </row>
    <row r="17358" spans="31:31" ht="15.75">
      <c r="AE17358" s="67"/>
    </row>
    <row r="17359" spans="31:31" ht="15.75">
      <c r="AE17359" s="67"/>
    </row>
    <row r="17360" spans="31:31" ht="15.75">
      <c r="AE17360" s="67"/>
    </row>
    <row r="17361" spans="31:31" ht="15.75">
      <c r="AE17361" s="67"/>
    </row>
    <row r="17362" spans="31:31" ht="15.75">
      <c r="AE17362" s="67"/>
    </row>
    <row r="17363" spans="31:31" ht="15.75">
      <c r="AE17363" s="67"/>
    </row>
    <row r="17364" spans="31:31" ht="15.75">
      <c r="AE17364" s="67"/>
    </row>
    <row r="17365" spans="31:31" ht="15.75">
      <c r="AE17365" s="67"/>
    </row>
    <row r="17366" spans="31:31" ht="15.75">
      <c r="AE17366" s="67"/>
    </row>
    <row r="17367" spans="31:31" ht="15.75">
      <c r="AE17367" s="67"/>
    </row>
    <row r="17368" spans="31:31" ht="15.75">
      <c r="AE17368" s="67"/>
    </row>
    <row r="17369" spans="31:31" ht="15.75">
      <c r="AE17369" s="67"/>
    </row>
    <row r="17370" spans="31:31" ht="15.75">
      <c r="AE17370" s="67"/>
    </row>
    <row r="17371" spans="31:31" ht="15.75">
      <c r="AE17371" s="67"/>
    </row>
    <row r="17372" spans="31:31" ht="15.75">
      <c r="AE17372" s="67"/>
    </row>
    <row r="17373" spans="31:31" ht="15.75">
      <c r="AE17373" s="67"/>
    </row>
    <row r="17374" spans="31:31" ht="15.75">
      <c r="AE17374" s="67"/>
    </row>
    <row r="17375" spans="31:31" ht="15.75">
      <c r="AE17375" s="67"/>
    </row>
    <row r="17376" spans="31:31" ht="15.75">
      <c r="AE17376" s="67"/>
    </row>
    <row r="17377" spans="31:31" ht="15.75">
      <c r="AE17377" s="67"/>
    </row>
    <row r="17378" spans="31:31" ht="15.75">
      <c r="AE17378" s="67"/>
    </row>
    <row r="17379" spans="31:31" ht="15.75">
      <c r="AE17379" s="67"/>
    </row>
    <row r="17380" spans="31:31" ht="15.75">
      <c r="AE17380" s="67"/>
    </row>
    <row r="17381" spans="31:31" ht="15.75">
      <c r="AE17381" s="67"/>
    </row>
    <row r="17382" spans="31:31" ht="15.75">
      <c r="AE17382" s="67"/>
    </row>
    <row r="17383" spans="31:31" ht="15.75">
      <c r="AE17383" s="67"/>
    </row>
    <row r="17384" spans="31:31" ht="15.75">
      <c r="AE17384" s="67"/>
    </row>
    <row r="17385" spans="31:31" ht="15.75">
      <c r="AE17385" s="67"/>
    </row>
    <row r="17386" spans="31:31" ht="15.75">
      <c r="AE17386" s="67"/>
    </row>
    <row r="17387" spans="31:31" ht="15.75">
      <c r="AE17387" s="67"/>
    </row>
    <row r="17388" spans="31:31" ht="15.75">
      <c r="AE17388" s="67"/>
    </row>
    <row r="17389" spans="31:31" ht="15.75">
      <c r="AE17389" s="67"/>
    </row>
    <row r="17390" spans="31:31" ht="15.75">
      <c r="AE17390" s="67"/>
    </row>
    <row r="17391" spans="31:31" ht="15.75">
      <c r="AE17391" s="67"/>
    </row>
    <row r="17392" spans="31:31" ht="15.75">
      <c r="AE17392" s="67"/>
    </row>
    <row r="17393" spans="31:31" ht="15.75">
      <c r="AE17393" s="67"/>
    </row>
    <row r="17394" spans="31:31" ht="15.75">
      <c r="AE17394" s="67"/>
    </row>
    <row r="17395" spans="31:31" ht="15.75">
      <c r="AE17395" s="67"/>
    </row>
    <row r="17396" spans="31:31" ht="15.75">
      <c r="AE17396" s="67"/>
    </row>
    <row r="17397" spans="31:31" ht="15.75">
      <c r="AE17397" s="67"/>
    </row>
    <row r="17398" spans="31:31" ht="15.75">
      <c r="AE17398" s="67"/>
    </row>
    <row r="17399" spans="31:31" ht="15.75">
      <c r="AE17399" s="67"/>
    </row>
    <row r="17400" spans="31:31" ht="15.75">
      <c r="AE17400" s="67"/>
    </row>
    <row r="17401" spans="31:31" ht="15.75">
      <c r="AE17401" s="67"/>
    </row>
    <row r="17402" spans="31:31" ht="15.75">
      <c r="AE17402" s="67"/>
    </row>
    <row r="17403" spans="31:31" ht="15.75">
      <c r="AE17403" s="67"/>
    </row>
    <row r="17404" spans="31:31" ht="15.75">
      <c r="AE17404" s="67"/>
    </row>
    <row r="17405" spans="31:31" ht="15.75">
      <c r="AE17405" s="67"/>
    </row>
    <row r="17406" spans="31:31" ht="15.75">
      <c r="AE17406" s="67"/>
    </row>
    <row r="17407" spans="31:31" ht="15.75">
      <c r="AE17407" s="67"/>
    </row>
    <row r="17408" spans="31:31" ht="15.75">
      <c r="AE17408" s="67"/>
    </row>
    <row r="17409" spans="31:31" ht="15.75">
      <c r="AE17409" s="67"/>
    </row>
    <row r="17410" spans="31:31" ht="15.75">
      <c r="AE17410" s="67"/>
    </row>
    <row r="17411" spans="31:31" ht="15.75">
      <c r="AE17411" s="67"/>
    </row>
    <row r="17412" spans="31:31" ht="15.75">
      <c r="AE17412" s="67"/>
    </row>
    <row r="17413" spans="31:31" ht="15.75">
      <c r="AE17413" s="67"/>
    </row>
    <row r="17414" spans="31:31" ht="15.75">
      <c r="AE17414" s="67"/>
    </row>
    <row r="17415" spans="31:31" ht="15.75">
      <c r="AE17415" s="67"/>
    </row>
    <row r="17416" spans="31:31" ht="15.75">
      <c r="AE17416" s="67"/>
    </row>
    <row r="17417" spans="31:31" ht="15.75">
      <c r="AE17417" s="67"/>
    </row>
    <row r="17418" spans="31:31" ht="15.75">
      <c r="AE17418" s="67"/>
    </row>
    <row r="17419" spans="31:31" ht="15.75">
      <c r="AE17419" s="67"/>
    </row>
    <row r="17420" spans="31:31" ht="15.75">
      <c r="AE17420" s="67"/>
    </row>
    <row r="17421" spans="31:31" ht="15.75">
      <c r="AE17421" s="67"/>
    </row>
    <row r="17422" spans="31:31" ht="15.75">
      <c r="AE17422" s="67"/>
    </row>
    <row r="17423" spans="31:31" ht="15.75">
      <c r="AE17423" s="67"/>
    </row>
    <row r="17424" spans="31:31" ht="15.75">
      <c r="AE17424" s="67"/>
    </row>
    <row r="17425" spans="31:31" ht="15.75">
      <c r="AE17425" s="67"/>
    </row>
    <row r="17426" spans="31:31" ht="15.75">
      <c r="AE17426" s="67"/>
    </row>
    <row r="17427" spans="31:31" ht="15.75">
      <c r="AE17427" s="67"/>
    </row>
    <row r="17428" spans="31:31" ht="15.75">
      <c r="AE17428" s="67"/>
    </row>
    <row r="17429" spans="31:31" ht="15.75">
      <c r="AE17429" s="67"/>
    </row>
    <row r="17430" spans="31:31" ht="15.75">
      <c r="AE17430" s="67"/>
    </row>
    <row r="17431" spans="31:31" ht="15.75">
      <c r="AE17431" s="67"/>
    </row>
    <row r="17432" spans="31:31" ht="15.75">
      <c r="AE17432" s="67"/>
    </row>
    <row r="17433" spans="31:31" ht="15.75">
      <c r="AE17433" s="67"/>
    </row>
    <row r="17434" spans="31:31" ht="15.75">
      <c r="AE17434" s="67"/>
    </row>
    <row r="17435" spans="31:31" ht="15.75">
      <c r="AE17435" s="67"/>
    </row>
    <row r="17436" spans="31:31" ht="15.75">
      <c r="AE17436" s="67"/>
    </row>
    <row r="17437" spans="31:31" ht="15.75">
      <c r="AE17437" s="67"/>
    </row>
    <row r="17438" spans="31:31" ht="15.75">
      <c r="AE17438" s="67"/>
    </row>
    <row r="17439" spans="31:31" ht="15.75">
      <c r="AE17439" s="67"/>
    </row>
    <row r="17440" spans="31:31" ht="15.75">
      <c r="AE17440" s="67"/>
    </row>
    <row r="17441" spans="31:31" ht="15.75">
      <c r="AE17441" s="67"/>
    </row>
    <row r="17442" spans="31:31" ht="15.75">
      <c r="AE17442" s="67"/>
    </row>
    <row r="17443" spans="31:31" ht="15.75">
      <c r="AE17443" s="67"/>
    </row>
    <row r="17444" spans="31:31" ht="15.75">
      <c r="AE17444" s="67"/>
    </row>
    <row r="17445" spans="31:31" ht="15.75">
      <c r="AE17445" s="67"/>
    </row>
    <row r="17446" spans="31:31" ht="15.75">
      <c r="AE17446" s="67"/>
    </row>
    <row r="17447" spans="31:31" ht="15.75">
      <c r="AE17447" s="67"/>
    </row>
    <row r="17448" spans="31:31" ht="15.75">
      <c r="AE17448" s="67"/>
    </row>
    <row r="17449" spans="31:31" ht="15.75">
      <c r="AE17449" s="67"/>
    </row>
    <row r="17450" spans="31:31" ht="15.75">
      <c r="AE17450" s="67"/>
    </row>
    <row r="17451" spans="31:31" ht="15.75">
      <c r="AE17451" s="67"/>
    </row>
    <row r="17452" spans="31:31" ht="15.75">
      <c r="AE17452" s="67"/>
    </row>
    <row r="17453" spans="31:31" ht="15.75">
      <c r="AE17453" s="67"/>
    </row>
    <row r="17454" spans="31:31" ht="15.75">
      <c r="AE17454" s="67"/>
    </row>
    <row r="17455" spans="31:31" ht="15.75">
      <c r="AE17455" s="67"/>
    </row>
    <row r="17456" spans="31:31" ht="15.75">
      <c r="AE17456" s="67"/>
    </row>
    <row r="17457" spans="31:31" ht="15.75">
      <c r="AE17457" s="67"/>
    </row>
    <row r="17458" spans="31:31" ht="15.75">
      <c r="AE17458" s="67"/>
    </row>
    <row r="17459" spans="31:31" ht="15.75">
      <c r="AE17459" s="67"/>
    </row>
    <row r="17460" spans="31:31" ht="15.75">
      <c r="AE17460" s="67"/>
    </row>
    <row r="17461" spans="31:31" ht="15.75">
      <c r="AE17461" s="67"/>
    </row>
    <row r="17462" spans="31:31" ht="15.75">
      <c r="AE17462" s="67"/>
    </row>
    <row r="17463" spans="31:31" ht="15.75">
      <c r="AE17463" s="67"/>
    </row>
    <row r="17464" spans="31:31" ht="15.75">
      <c r="AE17464" s="67"/>
    </row>
    <row r="17465" spans="31:31" ht="15.75">
      <c r="AE17465" s="67"/>
    </row>
    <row r="17466" spans="31:31" ht="15.75">
      <c r="AE17466" s="67"/>
    </row>
    <row r="17467" spans="31:31" ht="15.75">
      <c r="AE17467" s="67"/>
    </row>
    <row r="17468" spans="31:31" ht="15.75">
      <c r="AE17468" s="67"/>
    </row>
    <row r="17469" spans="31:31" ht="15.75">
      <c r="AE17469" s="67"/>
    </row>
    <row r="17470" spans="31:31" ht="15.75">
      <c r="AE17470" s="67"/>
    </row>
    <row r="17471" spans="31:31" ht="15.75">
      <c r="AE17471" s="67"/>
    </row>
    <row r="17472" spans="31:31" ht="15.75">
      <c r="AE17472" s="67"/>
    </row>
    <row r="17473" spans="31:31" ht="15.75">
      <c r="AE17473" s="67"/>
    </row>
    <row r="17474" spans="31:31" ht="15.75">
      <c r="AE17474" s="67"/>
    </row>
    <row r="17475" spans="31:31" ht="15.75">
      <c r="AE17475" s="67"/>
    </row>
    <row r="17476" spans="31:31" ht="15.75">
      <c r="AE17476" s="67"/>
    </row>
    <row r="17477" spans="31:31" ht="15.75">
      <c r="AE17477" s="67"/>
    </row>
    <row r="17478" spans="31:31" ht="15.75">
      <c r="AE17478" s="67"/>
    </row>
    <row r="17479" spans="31:31" ht="15.75">
      <c r="AE17479" s="67"/>
    </row>
    <row r="17480" spans="31:31" ht="15.75">
      <c r="AE17480" s="67"/>
    </row>
    <row r="17481" spans="31:31" ht="15.75">
      <c r="AE17481" s="67"/>
    </row>
    <row r="17482" spans="31:31" ht="15.75">
      <c r="AE17482" s="67"/>
    </row>
    <row r="17483" spans="31:31" ht="15.75">
      <c r="AE17483" s="67"/>
    </row>
    <row r="17484" spans="31:31" ht="15.75">
      <c r="AE17484" s="67"/>
    </row>
    <row r="17485" spans="31:31" ht="15.75">
      <c r="AE17485" s="67"/>
    </row>
    <row r="17486" spans="31:31" ht="15.75">
      <c r="AE17486" s="67"/>
    </row>
    <row r="17487" spans="31:31" ht="15.75">
      <c r="AE17487" s="67"/>
    </row>
    <row r="17488" spans="31:31" ht="15.75">
      <c r="AE17488" s="67"/>
    </row>
    <row r="17489" spans="31:31" ht="15.75">
      <c r="AE17489" s="67"/>
    </row>
    <row r="17490" spans="31:31" ht="15.75">
      <c r="AE17490" s="67"/>
    </row>
    <row r="17491" spans="31:31" ht="15.75">
      <c r="AE17491" s="67"/>
    </row>
    <row r="17492" spans="31:31" ht="15.75">
      <c r="AE17492" s="67"/>
    </row>
    <row r="17493" spans="31:31" ht="15.75">
      <c r="AE17493" s="67"/>
    </row>
    <row r="17494" spans="31:31" ht="15.75">
      <c r="AE17494" s="67"/>
    </row>
    <row r="17495" spans="31:31" ht="15.75">
      <c r="AE17495" s="67"/>
    </row>
    <row r="17496" spans="31:31" ht="15.75">
      <c r="AE17496" s="67"/>
    </row>
    <row r="17497" spans="31:31" ht="15.75">
      <c r="AE17497" s="67"/>
    </row>
    <row r="17498" spans="31:31" ht="15.75">
      <c r="AE17498" s="67"/>
    </row>
    <row r="17499" spans="31:31" ht="15.75">
      <c r="AE17499" s="67"/>
    </row>
    <row r="17500" spans="31:31" ht="15.75">
      <c r="AE17500" s="67"/>
    </row>
    <row r="17501" spans="31:31" ht="15.75">
      <c r="AE17501" s="67"/>
    </row>
    <row r="17502" spans="31:31" ht="15.75">
      <c r="AE17502" s="67"/>
    </row>
    <row r="17503" spans="31:31" ht="15.75">
      <c r="AE17503" s="67"/>
    </row>
    <row r="17504" spans="31:31" ht="15.75">
      <c r="AE17504" s="67"/>
    </row>
    <row r="17505" spans="31:31" ht="15.75">
      <c r="AE17505" s="67"/>
    </row>
    <row r="17506" spans="31:31" ht="15.75">
      <c r="AE17506" s="67"/>
    </row>
    <row r="17507" spans="31:31" ht="15.75">
      <c r="AE17507" s="67"/>
    </row>
    <row r="17508" spans="31:31" ht="15.75">
      <c r="AE17508" s="67"/>
    </row>
    <row r="17509" spans="31:31" ht="15.75">
      <c r="AE17509" s="67"/>
    </row>
    <row r="17510" spans="31:31" ht="15.75">
      <c r="AE17510" s="67"/>
    </row>
    <row r="17511" spans="31:31" ht="15.75">
      <c r="AE17511" s="67"/>
    </row>
    <row r="17512" spans="31:31" ht="15.75">
      <c r="AE17512" s="67"/>
    </row>
    <row r="17513" spans="31:31" ht="15.75">
      <c r="AE17513" s="67"/>
    </row>
    <row r="17514" spans="31:31" ht="15.75">
      <c r="AE17514" s="67"/>
    </row>
    <row r="17515" spans="31:31" ht="15.75">
      <c r="AE17515" s="67"/>
    </row>
    <row r="17516" spans="31:31" ht="15.75">
      <c r="AE17516" s="67"/>
    </row>
    <row r="17517" spans="31:31" ht="15.75">
      <c r="AE17517" s="67"/>
    </row>
    <row r="17518" spans="31:31" ht="15.75">
      <c r="AE17518" s="67"/>
    </row>
    <row r="17519" spans="31:31" ht="15.75">
      <c r="AE17519" s="67"/>
    </row>
    <row r="17520" spans="31:31" ht="15.75">
      <c r="AE17520" s="67"/>
    </row>
    <row r="17521" spans="31:31" ht="15.75">
      <c r="AE17521" s="67"/>
    </row>
    <row r="17522" spans="31:31" ht="15.75">
      <c r="AE17522" s="67"/>
    </row>
    <row r="17523" spans="31:31" ht="15.75">
      <c r="AE17523" s="67"/>
    </row>
    <row r="17524" spans="31:31" ht="15.75">
      <c r="AE17524" s="67"/>
    </row>
    <row r="17525" spans="31:31" ht="15.75">
      <c r="AE17525" s="67"/>
    </row>
    <row r="17526" spans="31:31" ht="15.75">
      <c r="AE17526" s="67"/>
    </row>
    <row r="17527" spans="31:31" ht="15.75">
      <c r="AE17527" s="67"/>
    </row>
    <row r="17528" spans="31:31" ht="15.75">
      <c r="AE17528" s="67"/>
    </row>
    <row r="17529" spans="31:31" ht="15.75">
      <c r="AE17529" s="67"/>
    </row>
    <row r="17530" spans="31:31" ht="15.75">
      <c r="AE17530" s="67"/>
    </row>
    <row r="17531" spans="31:31" ht="15.75">
      <c r="AE17531" s="67"/>
    </row>
    <row r="17532" spans="31:31" ht="15.75">
      <c r="AE17532" s="67"/>
    </row>
    <row r="17533" spans="31:31" ht="15.75">
      <c r="AE17533" s="67"/>
    </row>
    <row r="17534" spans="31:31" ht="15.75">
      <c r="AE17534" s="67"/>
    </row>
    <row r="17535" spans="31:31" ht="15.75">
      <c r="AE17535" s="67"/>
    </row>
    <row r="17536" spans="31:31" ht="15.75">
      <c r="AE17536" s="67"/>
    </row>
    <row r="17537" spans="31:31" ht="15.75">
      <c r="AE17537" s="67"/>
    </row>
    <row r="17538" spans="31:31" ht="15.75">
      <c r="AE17538" s="67"/>
    </row>
    <row r="17539" spans="31:31" ht="15.75">
      <c r="AE17539" s="67"/>
    </row>
    <row r="17540" spans="31:31" ht="15.75">
      <c r="AE17540" s="67"/>
    </row>
    <row r="17541" spans="31:31" ht="15.75">
      <c r="AE17541" s="67"/>
    </row>
    <row r="17542" spans="31:31" ht="15.75">
      <c r="AE17542" s="67"/>
    </row>
    <row r="17543" spans="31:31" ht="15.75">
      <c r="AE17543" s="67"/>
    </row>
    <row r="17544" spans="31:31" ht="15.75">
      <c r="AE17544" s="67"/>
    </row>
    <row r="17545" spans="31:31" ht="15.75">
      <c r="AE17545" s="67"/>
    </row>
    <row r="17546" spans="31:31" ht="15.75">
      <c r="AE17546" s="67"/>
    </row>
    <row r="17547" spans="31:31" ht="15.75">
      <c r="AE17547" s="67"/>
    </row>
    <row r="17548" spans="31:31" ht="15.75">
      <c r="AE17548" s="67"/>
    </row>
    <row r="17549" spans="31:31" ht="15.75">
      <c r="AE17549" s="67"/>
    </row>
    <row r="17550" spans="31:31" ht="15.75">
      <c r="AE17550" s="67"/>
    </row>
    <row r="17551" spans="31:31" ht="15.75">
      <c r="AE17551" s="67"/>
    </row>
    <row r="17552" spans="31:31" ht="15.75">
      <c r="AE17552" s="67"/>
    </row>
    <row r="17553" spans="31:31" ht="15.75">
      <c r="AE17553" s="67"/>
    </row>
    <row r="17554" spans="31:31" ht="15.75">
      <c r="AE17554" s="67"/>
    </row>
    <row r="17555" spans="31:31" ht="15.75">
      <c r="AE17555" s="67"/>
    </row>
    <row r="17556" spans="31:31" ht="15.75">
      <c r="AE17556" s="67"/>
    </row>
    <row r="17557" spans="31:31" ht="15.75">
      <c r="AE17557" s="67"/>
    </row>
    <row r="17558" spans="31:31" ht="15.75">
      <c r="AE17558" s="67"/>
    </row>
    <row r="17559" spans="31:31" ht="15.75">
      <c r="AE17559" s="67"/>
    </row>
    <row r="17560" spans="31:31" ht="15.75">
      <c r="AE17560" s="67"/>
    </row>
    <row r="17561" spans="31:31" ht="15.75">
      <c r="AE17561" s="67"/>
    </row>
    <row r="17562" spans="31:31" ht="15.75">
      <c r="AE17562" s="67"/>
    </row>
    <row r="17563" spans="31:31" ht="15.75">
      <c r="AE17563" s="67"/>
    </row>
    <row r="17564" spans="31:31" ht="15.75">
      <c r="AE17564" s="67"/>
    </row>
    <row r="17565" spans="31:31" ht="15.75">
      <c r="AE17565" s="67"/>
    </row>
    <row r="17566" spans="31:31" ht="15.75">
      <c r="AE17566" s="67"/>
    </row>
    <row r="17567" spans="31:31" ht="15.75">
      <c r="AE17567" s="67"/>
    </row>
    <row r="17568" spans="31:31" ht="15.75">
      <c r="AE17568" s="67"/>
    </row>
    <row r="17569" spans="31:31" ht="15.75">
      <c r="AE17569" s="67"/>
    </row>
    <row r="17570" spans="31:31" ht="15.75">
      <c r="AE17570" s="67"/>
    </row>
    <row r="17571" spans="31:31" ht="15.75">
      <c r="AE17571" s="67"/>
    </row>
    <row r="17572" spans="31:31" ht="15.75">
      <c r="AE17572" s="67"/>
    </row>
    <row r="17573" spans="31:31" ht="15.75">
      <c r="AE17573" s="67"/>
    </row>
    <row r="17574" spans="31:31" ht="15.75">
      <c r="AE17574" s="67"/>
    </row>
    <row r="17575" spans="31:31" ht="15.75">
      <c r="AE17575" s="67"/>
    </row>
    <row r="17576" spans="31:31" ht="15.75">
      <c r="AE17576" s="67"/>
    </row>
    <row r="17577" spans="31:31" ht="15.75">
      <c r="AE17577" s="67"/>
    </row>
    <row r="17578" spans="31:31" ht="15.75">
      <c r="AE17578" s="67"/>
    </row>
    <row r="17579" spans="31:31" ht="15.75">
      <c r="AE17579" s="67"/>
    </row>
    <row r="17580" spans="31:31" ht="15.75">
      <c r="AE17580" s="67"/>
    </row>
    <row r="17581" spans="31:31" ht="15.75">
      <c r="AE17581" s="67"/>
    </row>
    <row r="17582" spans="31:31" ht="15.75">
      <c r="AE17582" s="67"/>
    </row>
    <row r="17583" spans="31:31" ht="15.75">
      <c r="AE17583" s="67"/>
    </row>
    <row r="17584" spans="31:31" ht="15.75">
      <c r="AE17584" s="67"/>
    </row>
    <row r="17585" spans="31:31" ht="15.75">
      <c r="AE17585" s="67"/>
    </row>
    <row r="17586" spans="31:31" ht="15.75">
      <c r="AE17586" s="67"/>
    </row>
    <row r="17587" spans="31:31" ht="15.75">
      <c r="AE17587" s="67"/>
    </row>
    <row r="17588" spans="31:31" ht="15.75">
      <c r="AE17588" s="67"/>
    </row>
    <row r="17589" spans="31:31" ht="15.75">
      <c r="AE17589" s="67"/>
    </row>
    <row r="17590" spans="31:31" ht="15.75">
      <c r="AE17590" s="67"/>
    </row>
    <row r="17591" spans="31:31" ht="15.75">
      <c r="AE17591" s="67"/>
    </row>
    <row r="17592" spans="31:31" ht="15.75">
      <c r="AE17592" s="67"/>
    </row>
    <row r="17593" spans="31:31" ht="15.75">
      <c r="AE17593" s="67"/>
    </row>
    <row r="17594" spans="31:31" ht="15.75">
      <c r="AE17594" s="67"/>
    </row>
    <row r="17595" spans="31:31" ht="15.75">
      <c r="AE17595" s="67"/>
    </row>
    <row r="17596" spans="31:31" ht="15.75">
      <c r="AE17596" s="67"/>
    </row>
    <row r="17597" spans="31:31" ht="15.75">
      <c r="AE17597" s="67"/>
    </row>
    <row r="17598" spans="31:31" ht="15.75">
      <c r="AE17598" s="67"/>
    </row>
    <row r="17599" spans="31:31" ht="15.75">
      <c r="AE17599" s="67"/>
    </row>
    <row r="17600" spans="31:31" ht="15.75">
      <c r="AE17600" s="67"/>
    </row>
    <row r="17601" spans="31:31" ht="15.75">
      <c r="AE17601" s="67"/>
    </row>
    <row r="17602" spans="31:31" ht="15.75">
      <c r="AE17602" s="67"/>
    </row>
    <row r="17603" spans="31:31" ht="15.75">
      <c r="AE17603" s="67"/>
    </row>
    <row r="17604" spans="31:31" ht="15.75">
      <c r="AE17604" s="67"/>
    </row>
    <row r="17605" spans="31:31" ht="15.75">
      <c r="AE17605" s="67"/>
    </row>
    <row r="17606" spans="31:31" ht="15.75">
      <c r="AE17606" s="67"/>
    </row>
    <row r="17607" spans="31:31" ht="15.75">
      <c r="AE17607" s="67"/>
    </row>
    <row r="17608" spans="31:31" ht="15.75">
      <c r="AE17608" s="67"/>
    </row>
    <row r="17609" spans="31:31" ht="15.75">
      <c r="AE17609" s="67"/>
    </row>
    <row r="17610" spans="31:31" ht="15.75">
      <c r="AE17610" s="67"/>
    </row>
    <row r="17611" spans="31:31" ht="15.75">
      <c r="AE17611" s="67"/>
    </row>
    <row r="17612" spans="31:31" ht="15.75">
      <c r="AE17612" s="67"/>
    </row>
    <row r="17613" spans="31:31" ht="15.75">
      <c r="AE17613" s="67"/>
    </row>
    <row r="17614" spans="31:31" ht="15.75">
      <c r="AE17614" s="67"/>
    </row>
    <row r="17615" spans="31:31" ht="15.75">
      <c r="AE17615" s="67"/>
    </row>
    <row r="17616" spans="31:31" ht="15.75">
      <c r="AE17616" s="67"/>
    </row>
    <row r="17617" spans="31:31" ht="15.75">
      <c r="AE17617" s="67"/>
    </row>
    <row r="17618" spans="31:31" ht="15.75">
      <c r="AE17618" s="67"/>
    </row>
    <row r="17619" spans="31:31" ht="15.75">
      <c r="AE17619" s="67"/>
    </row>
    <row r="17620" spans="31:31" ht="15.75">
      <c r="AE17620" s="67"/>
    </row>
    <row r="17621" spans="31:31" ht="15.75">
      <c r="AE17621" s="67"/>
    </row>
    <row r="17622" spans="31:31" ht="15.75">
      <c r="AE17622" s="67"/>
    </row>
    <row r="17623" spans="31:31" ht="15.75">
      <c r="AE17623" s="67"/>
    </row>
    <row r="17624" spans="31:31" ht="15.75">
      <c r="AE17624" s="67"/>
    </row>
    <row r="17625" spans="31:31" ht="15.75">
      <c r="AE17625" s="67"/>
    </row>
    <row r="17626" spans="31:31" ht="15.75">
      <c r="AE17626" s="67"/>
    </row>
    <row r="17627" spans="31:31" ht="15.75">
      <c r="AE17627" s="67"/>
    </row>
    <row r="17628" spans="31:31" ht="15.75">
      <c r="AE17628" s="67"/>
    </row>
    <row r="17629" spans="31:31" ht="15.75">
      <c r="AE17629" s="67"/>
    </row>
    <row r="17630" spans="31:31" ht="15.75">
      <c r="AE17630" s="67"/>
    </row>
    <row r="17631" spans="31:31" ht="15.75">
      <c r="AE17631" s="67"/>
    </row>
    <row r="17632" spans="31:31" ht="15.75">
      <c r="AE17632" s="67"/>
    </row>
    <row r="17633" spans="31:31" ht="15.75">
      <c r="AE17633" s="67"/>
    </row>
    <row r="17634" spans="31:31" ht="15.75">
      <c r="AE17634" s="67"/>
    </row>
    <row r="17635" spans="31:31" ht="15.75">
      <c r="AE17635" s="67"/>
    </row>
    <row r="17636" spans="31:31" ht="15.75">
      <c r="AE17636" s="67"/>
    </row>
    <row r="17637" spans="31:31" ht="15.75">
      <c r="AE17637" s="67"/>
    </row>
    <row r="17638" spans="31:31" ht="15.75">
      <c r="AE17638" s="67"/>
    </row>
    <row r="17639" spans="31:31" ht="15.75">
      <c r="AE17639" s="67"/>
    </row>
    <row r="17640" spans="31:31" ht="15.75">
      <c r="AE17640" s="67"/>
    </row>
    <row r="17641" spans="31:31" ht="15.75">
      <c r="AE17641" s="67"/>
    </row>
    <row r="17642" spans="31:31" ht="15.75">
      <c r="AE17642" s="67"/>
    </row>
    <row r="17643" spans="31:31" ht="15.75">
      <c r="AE17643" s="67"/>
    </row>
    <row r="17644" spans="31:31" ht="15.75">
      <c r="AE17644" s="67"/>
    </row>
    <row r="17645" spans="31:31" ht="15.75">
      <c r="AE17645" s="67"/>
    </row>
    <row r="17646" spans="31:31" ht="15.75">
      <c r="AE17646" s="67"/>
    </row>
    <row r="17647" spans="31:31" ht="15.75">
      <c r="AE17647" s="67"/>
    </row>
    <row r="17648" spans="31:31" ht="15.75">
      <c r="AE17648" s="67"/>
    </row>
    <row r="17649" spans="31:31" ht="15.75">
      <c r="AE17649" s="67"/>
    </row>
    <row r="17650" spans="31:31" ht="15.75">
      <c r="AE17650" s="67"/>
    </row>
    <row r="17651" spans="31:31" ht="15.75">
      <c r="AE17651" s="67"/>
    </row>
    <row r="17652" spans="31:31" ht="15.75">
      <c r="AE17652" s="67"/>
    </row>
    <row r="17653" spans="31:31" ht="15.75">
      <c r="AE17653" s="67"/>
    </row>
    <row r="17654" spans="31:31" ht="15.75">
      <c r="AE17654" s="67"/>
    </row>
    <row r="17655" spans="31:31" ht="15.75">
      <c r="AE17655" s="67"/>
    </row>
    <row r="17656" spans="31:31" ht="15.75">
      <c r="AE17656" s="67"/>
    </row>
    <row r="17657" spans="31:31" ht="15.75">
      <c r="AE17657" s="67"/>
    </row>
    <row r="17658" spans="31:31" ht="15.75">
      <c r="AE17658" s="67"/>
    </row>
    <row r="17659" spans="31:31" ht="15.75">
      <c r="AE17659" s="67"/>
    </row>
    <row r="17660" spans="31:31" ht="15.75">
      <c r="AE17660" s="67"/>
    </row>
    <row r="17661" spans="31:31" ht="15.75">
      <c r="AE17661" s="67"/>
    </row>
    <row r="17662" spans="31:31" ht="15.75">
      <c r="AE17662" s="67"/>
    </row>
    <row r="17663" spans="31:31" ht="15.75">
      <c r="AE17663" s="67"/>
    </row>
    <row r="17664" spans="31:31" ht="15.75">
      <c r="AE17664" s="67"/>
    </row>
    <row r="17665" spans="31:31" ht="15.75">
      <c r="AE17665" s="67"/>
    </row>
    <row r="17666" spans="31:31" ht="15.75">
      <c r="AE17666" s="67"/>
    </row>
    <row r="17667" spans="31:31" ht="15.75">
      <c r="AE17667" s="67"/>
    </row>
    <row r="17668" spans="31:31" ht="15.75">
      <c r="AE17668" s="67"/>
    </row>
    <row r="17669" spans="31:31" ht="15.75">
      <c r="AE17669" s="67"/>
    </row>
    <row r="17670" spans="31:31" ht="15.75">
      <c r="AE17670" s="67"/>
    </row>
    <row r="17671" spans="31:31" ht="15.75">
      <c r="AE17671" s="67"/>
    </row>
    <row r="17672" spans="31:31" ht="15.75">
      <c r="AE17672" s="67"/>
    </row>
    <row r="17673" spans="31:31" ht="15.75">
      <c r="AE17673" s="67"/>
    </row>
    <row r="17674" spans="31:31" ht="15.75">
      <c r="AE17674" s="67"/>
    </row>
    <row r="17675" spans="31:31" ht="15.75">
      <c r="AE17675" s="67"/>
    </row>
    <row r="17676" spans="31:31" ht="15.75">
      <c r="AE17676" s="67"/>
    </row>
    <row r="17677" spans="31:31" ht="15.75">
      <c r="AE17677" s="67"/>
    </row>
    <row r="17678" spans="31:31" ht="15.75">
      <c r="AE17678" s="67"/>
    </row>
    <row r="17679" spans="31:31" ht="15.75">
      <c r="AE17679" s="67"/>
    </row>
    <row r="17680" spans="31:31" ht="15.75">
      <c r="AE17680" s="67"/>
    </row>
    <row r="17681" spans="31:31" ht="15.75">
      <c r="AE17681" s="67"/>
    </row>
    <row r="17682" spans="31:31" ht="15.75">
      <c r="AE17682" s="67"/>
    </row>
    <row r="17683" spans="31:31" ht="15.75">
      <c r="AE17683" s="67"/>
    </row>
    <row r="17684" spans="31:31" ht="15.75">
      <c r="AE17684" s="67"/>
    </row>
    <row r="17685" spans="31:31" ht="15.75">
      <c r="AE17685" s="67"/>
    </row>
    <row r="17686" spans="31:31" ht="15.75">
      <c r="AE17686" s="67"/>
    </row>
    <row r="17687" spans="31:31" ht="15.75">
      <c r="AE17687" s="67"/>
    </row>
    <row r="17688" spans="31:31" ht="15.75">
      <c r="AE17688" s="67"/>
    </row>
    <row r="17689" spans="31:31" ht="15.75">
      <c r="AE17689" s="67"/>
    </row>
    <row r="17690" spans="31:31" ht="15.75">
      <c r="AE17690" s="67"/>
    </row>
    <row r="17691" spans="31:31" ht="15.75">
      <c r="AE17691" s="67"/>
    </row>
    <row r="17692" spans="31:31" ht="15.75">
      <c r="AE17692" s="67"/>
    </row>
    <row r="17693" spans="31:31" ht="15.75">
      <c r="AE17693" s="67"/>
    </row>
    <row r="17694" spans="31:31" ht="15.75">
      <c r="AE17694" s="67"/>
    </row>
    <row r="17695" spans="31:31" ht="15.75">
      <c r="AE17695" s="67"/>
    </row>
    <row r="17696" spans="31:31" ht="15.75">
      <c r="AE17696" s="67"/>
    </row>
    <row r="17697" spans="31:31" ht="15.75">
      <c r="AE17697" s="67"/>
    </row>
    <row r="17698" spans="31:31" ht="15.75">
      <c r="AE17698" s="67"/>
    </row>
    <row r="17699" spans="31:31" ht="15.75">
      <c r="AE17699" s="67"/>
    </row>
    <row r="17700" spans="31:31" ht="15.75">
      <c r="AE17700" s="67"/>
    </row>
    <row r="17701" spans="31:31" ht="15.75">
      <c r="AE17701" s="67"/>
    </row>
    <row r="17702" spans="31:31" ht="15.75">
      <c r="AE17702" s="67"/>
    </row>
    <row r="17703" spans="31:31" ht="15.75">
      <c r="AE17703" s="67"/>
    </row>
    <row r="17704" spans="31:31" ht="15.75">
      <c r="AE17704" s="67"/>
    </row>
    <row r="17705" spans="31:31" ht="15.75">
      <c r="AE17705" s="67"/>
    </row>
    <row r="17706" spans="31:31" ht="15.75">
      <c r="AE17706" s="67"/>
    </row>
    <row r="17707" spans="31:31" ht="15.75">
      <c r="AE17707" s="67"/>
    </row>
    <row r="17708" spans="31:31" ht="15.75">
      <c r="AE17708" s="67"/>
    </row>
    <row r="17709" spans="31:31" ht="15.75">
      <c r="AE17709" s="67"/>
    </row>
    <row r="17710" spans="31:31" ht="15.75">
      <c r="AE17710" s="67"/>
    </row>
    <row r="17711" spans="31:31" ht="15.75">
      <c r="AE17711" s="67"/>
    </row>
    <row r="17712" spans="31:31" ht="15.75">
      <c r="AE17712" s="67"/>
    </row>
    <row r="17713" spans="31:31" ht="15.75">
      <c r="AE17713" s="67"/>
    </row>
    <row r="17714" spans="31:31" ht="15.75">
      <c r="AE17714" s="67"/>
    </row>
    <row r="17715" spans="31:31" ht="15.75">
      <c r="AE17715" s="67"/>
    </row>
    <row r="17716" spans="31:31" ht="15.75">
      <c r="AE17716" s="67"/>
    </row>
    <row r="17717" spans="31:31" ht="15.75">
      <c r="AE17717" s="67"/>
    </row>
    <row r="17718" spans="31:31" ht="15.75">
      <c r="AE17718" s="67"/>
    </row>
    <row r="17719" spans="31:31" ht="15.75">
      <c r="AE17719" s="67"/>
    </row>
    <row r="17720" spans="31:31" ht="15.75">
      <c r="AE17720" s="67"/>
    </row>
    <row r="17721" spans="31:31" ht="15.75">
      <c r="AE17721" s="67"/>
    </row>
    <row r="17722" spans="31:31" ht="15.75">
      <c r="AE17722" s="67"/>
    </row>
    <row r="17723" spans="31:31" ht="15.75">
      <c r="AE17723" s="67"/>
    </row>
    <row r="17724" spans="31:31" ht="15.75">
      <c r="AE17724" s="67"/>
    </row>
    <row r="17725" spans="31:31" ht="15.75">
      <c r="AE17725" s="67"/>
    </row>
    <row r="17726" spans="31:31" ht="15.75">
      <c r="AE17726" s="67"/>
    </row>
    <row r="17727" spans="31:31" ht="15.75">
      <c r="AE17727" s="67"/>
    </row>
    <row r="17728" spans="31:31" ht="15.75">
      <c r="AE17728" s="67"/>
    </row>
    <row r="17729" spans="31:31" ht="15.75">
      <c r="AE17729" s="67"/>
    </row>
    <row r="17730" spans="31:31" ht="15.75">
      <c r="AE17730" s="67"/>
    </row>
    <row r="17731" spans="31:31" ht="15.75">
      <c r="AE17731" s="67"/>
    </row>
    <row r="17732" spans="31:31" ht="15.75">
      <c r="AE17732" s="67"/>
    </row>
    <row r="17733" spans="31:31" ht="15.75">
      <c r="AE17733" s="67"/>
    </row>
    <row r="17734" spans="31:31" ht="15.75">
      <c r="AE17734" s="67"/>
    </row>
    <row r="17735" spans="31:31" ht="15.75">
      <c r="AE17735" s="67"/>
    </row>
    <row r="17736" spans="31:31" ht="15.75">
      <c r="AE17736" s="67"/>
    </row>
    <row r="17737" spans="31:31" ht="15.75">
      <c r="AE17737" s="67"/>
    </row>
    <row r="17738" spans="31:31" ht="15.75">
      <c r="AE17738" s="67"/>
    </row>
    <row r="17739" spans="31:31" ht="15.75">
      <c r="AE17739" s="67"/>
    </row>
    <row r="17740" spans="31:31" ht="15.75">
      <c r="AE17740" s="67"/>
    </row>
    <row r="17741" spans="31:31" ht="15.75">
      <c r="AE17741" s="67"/>
    </row>
    <row r="17742" spans="31:31" ht="15.75">
      <c r="AE17742" s="67"/>
    </row>
    <row r="17743" spans="31:31" ht="15.75">
      <c r="AE17743" s="67"/>
    </row>
    <row r="17744" spans="31:31" ht="15.75">
      <c r="AE17744" s="67"/>
    </row>
    <row r="17745" spans="31:31" ht="15.75">
      <c r="AE17745" s="67"/>
    </row>
    <row r="17746" spans="31:31" ht="15.75">
      <c r="AE17746" s="67"/>
    </row>
    <row r="17747" spans="31:31" ht="15.75">
      <c r="AE17747" s="67"/>
    </row>
    <row r="17748" spans="31:31" ht="15.75">
      <c r="AE17748" s="67"/>
    </row>
    <row r="17749" spans="31:31" ht="15.75">
      <c r="AE17749" s="67"/>
    </row>
    <row r="17750" spans="31:31" ht="15.75">
      <c r="AE17750" s="67"/>
    </row>
    <row r="17751" spans="31:31" ht="15.75">
      <c r="AE17751" s="67"/>
    </row>
    <row r="17752" spans="31:31" ht="15.75">
      <c r="AE17752" s="67"/>
    </row>
    <row r="17753" spans="31:31" ht="15.75">
      <c r="AE17753" s="67"/>
    </row>
    <row r="17754" spans="31:31" ht="15.75">
      <c r="AE17754" s="67"/>
    </row>
    <row r="17755" spans="31:31" ht="15.75">
      <c r="AE17755" s="67"/>
    </row>
    <row r="17756" spans="31:31" ht="15.75">
      <c r="AE17756" s="67"/>
    </row>
    <row r="17757" spans="31:31" ht="15.75">
      <c r="AE17757" s="67"/>
    </row>
    <row r="17758" spans="31:31" ht="15.75">
      <c r="AE17758" s="67"/>
    </row>
    <row r="17759" spans="31:31" ht="15.75">
      <c r="AE17759" s="67"/>
    </row>
    <row r="17760" spans="31:31" ht="15.75">
      <c r="AE17760" s="67"/>
    </row>
    <row r="17761" spans="31:31" ht="15.75">
      <c r="AE17761" s="67"/>
    </row>
    <row r="17762" spans="31:31" ht="15.75">
      <c r="AE17762" s="67"/>
    </row>
    <row r="17763" spans="31:31" ht="15.75">
      <c r="AE17763" s="67"/>
    </row>
    <row r="17764" spans="31:31" ht="15.75">
      <c r="AE17764" s="67"/>
    </row>
    <row r="17765" spans="31:31" ht="15.75">
      <c r="AE17765" s="67"/>
    </row>
    <row r="17766" spans="31:31" ht="15.75">
      <c r="AE17766" s="67"/>
    </row>
    <row r="17767" spans="31:31" ht="15.75">
      <c r="AE17767" s="67"/>
    </row>
    <row r="17768" spans="31:31" ht="15.75">
      <c r="AE17768" s="67"/>
    </row>
    <row r="17769" spans="31:31" ht="15.75">
      <c r="AE17769" s="67"/>
    </row>
    <row r="17770" spans="31:31" ht="15.75">
      <c r="AE17770" s="67"/>
    </row>
    <row r="17771" spans="31:31" ht="15.75">
      <c r="AE17771" s="67"/>
    </row>
    <row r="17772" spans="31:31" ht="15.75">
      <c r="AE17772" s="67"/>
    </row>
    <row r="17773" spans="31:31" ht="15.75">
      <c r="AE17773" s="67"/>
    </row>
    <row r="17774" spans="31:31" ht="15.75">
      <c r="AE17774" s="67"/>
    </row>
    <row r="17775" spans="31:31" ht="15.75">
      <c r="AE17775" s="67"/>
    </row>
    <row r="17776" spans="31:31" ht="15.75">
      <c r="AE17776" s="67"/>
    </row>
    <row r="17777" spans="31:31" ht="15.75">
      <c r="AE17777" s="67"/>
    </row>
    <row r="17778" spans="31:31" ht="15.75">
      <c r="AE17778" s="67"/>
    </row>
    <row r="17779" spans="31:31" ht="15.75">
      <c r="AE17779" s="67"/>
    </row>
    <row r="17780" spans="31:31" ht="15.75">
      <c r="AE17780" s="67"/>
    </row>
    <row r="17781" spans="31:31" ht="15.75">
      <c r="AE17781" s="67"/>
    </row>
    <row r="17782" spans="31:31" ht="15.75">
      <c r="AE17782" s="67"/>
    </row>
    <row r="17783" spans="31:31" ht="15.75">
      <c r="AE17783" s="67"/>
    </row>
    <row r="17784" spans="31:31" ht="15.75">
      <c r="AE17784" s="67"/>
    </row>
    <row r="17785" spans="31:31" ht="15.75">
      <c r="AE17785" s="67"/>
    </row>
    <row r="17786" spans="31:31" ht="15.75">
      <c r="AE17786" s="67"/>
    </row>
    <row r="17787" spans="31:31" ht="15.75">
      <c r="AE17787" s="67"/>
    </row>
    <row r="17788" spans="31:31" ht="15.75">
      <c r="AE17788" s="67"/>
    </row>
    <row r="17789" spans="31:31" ht="15.75">
      <c r="AE17789" s="67"/>
    </row>
    <row r="17790" spans="31:31" ht="15.75">
      <c r="AE17790" s="67"/>
    </row>
    <row r="17791" spans="31:31" ht="15.75">
      <c r="AE17791" s="67"/>
    </row>
    <row r="17792" spans="31:31" ht="15.75">
      <c r="AE17792" s="67"/>
    </row>
    <row r="17793" spans="31:31" ht="15.75">
      <c r="AE17793" s="67"/>
    </row>
    <row r="17794" spans="31:31" ht="15.75">
      <c r="AE17794" s="67"/>
    </row>
    <row r="17795" spans="31:31" ht="15.75">
      <c r="AE17795" s="67"/>
    </row>
    <row r="17796" spans="31:31" ht="15.75">
      <c r="AE17796" s="67"/>
    </row>
    <row r="17797" spans="31:31" ht="15.75">
      <c r="AE17797" s="67"/>
    </row>
    <row r="17798" spans="31:31" ht="15.75">
      <c r="AE17798" s="67"/>
    </row>
    <row r="17799" spans="31:31" ht="15.75">
      <c r="AE17799" s="67"/>
    </row>
    <row r="17800" spans="31:31" ht="15.75">
      <c r="AE17800" s="67"/>
    </row>
    <row r="17801" spans="31:31" ht="15.75">
      <c r="AE17801" s="67"/>
    </row>
    <row r="17802" spans="31:31" ht="15.75">
      <c r="AE17802" s="67"/>
    </row>
    <row r="17803" spans="31:31" ht="15.75">
      <c r="AE17803" s="67"/>
    </row>
    <row r="17804" spans="31:31" ht="15.75">
      <c r="AE17804" s="67"/>
    </row>
    <row r="17805" spans="31:31" ht="15.75">
      <c r="AE17805" s="67"/>
    </row>
    <row r="17806" spans="31:31" ht="15.75">
      <c r="AE17806" s="67"/>
    </row>
    <row r="17807" spans="31:31" ht="15.75">
      <c r="AE17807" s="67"/>
    </row>
    <row r="17808" spans="31:31" ht="15.75">
      <c r="AE17808" s="67"/>
    </row>
    <row r="17809" spans="31:31" ht="15.75">
      <c r="AE17809" s="67"/>
    </row>
    <row r="17810" spans="31:31" ht="15.75">
      <c r="AE17810" s="67"/>
    </row>
    <row r="17811" spans="31:31" ht="15.75">
      <c r="AE17811" s="67"/>
    </row>
    <row r="17812" spans="31:31" ht="15.75">
      <c r="AE17812" s="67"/>
    </row>
    <row r="17813" spans="31:31" ht="15.75">
      <c r="AE17813" s="67"/>
    </row>
    <row r="17814" spans="31:31" ht="15.75">
      <c r="AE17814" s="67"/>
    </row>
    <row r="17815" spans="31:31" ht="15.75">
      <c r="AE17815" s="67"/>
    </row>
    <row r="17816" spans="31:31" ht="15.75">
      <c r="AE17816" s="67"/>
    </row>
    <row r="17817" spans="31:31" ht="15.75">
      <c r="AE17817" s="67"/>
    </row>
    <row r="17818" spans="31:31" ht="15.75">
      <c r="AE17818" s="67"/>
    </row>
    <row r="17819" spans="31:31" ht="15.75">
      <c r="AE17819" s="67"/>
    </row>
    <row r="17820" spans="31:31" ht="15.75">
      <c r="AE17820" s="67"/>
    </row>
    <row r="17821" spans="31:31" ht="15.75">
      <c r="AE17821" s="67"/>
    </row>
    <row r="17822" spans="31:31" ht="15.75">
      <c r="AE17822" s="67"/>
    </row>
    <row r="17823" spans="31:31" ht="15.75">
      <c r="AE17823" s="67"/>
    </row>
    <row r="17824" spans="31:31" ht="15.75">
      <c r="AE17824" s="67"/>
    </row>
    <row r="17825" spans="31:31" ht="15.75">
      <c r="AE17825" s="67"/>
    </row>
    <row r="17826" spans="31:31" ht="15.75">
      <c r="AE17826" s="67"/>
    </row>
    <row r="17827" spans="31:31" ht="15.75">
      <c r="AE17827" s="67"/>
    </row>
    <row r="17828" spans="31:31" ht="15.75">
      <c r="AE17828" s="67"/>
    </row>
    <row r="17829" spans="31:31" ht="15.75">
      <c r="AE17829" s="67"/>
    </row>
    <row r="17830" spans="31:31" ht="15.75">
      <c r="AE17830" s="67"/>
    </row>
    <row r="17831" spans="31:31" ht="15.75">
      <c r="AE17831" s="67"/>
    </row>
    <row r="17832" spans="31:31" ht="15.75">
      <c r="AE17832" s="67"/>
    </row>
    <row r="17833" spans="31:31" ht="15.75">
      <c r="AE17833" s="67"/>
    </row>
    <row r="17834" spans="31:31" ht="15.75">
      <c r="AE17834" s="67"/>
    </row>
    <row r="17835" spans="31:31" ht="15.75">
      <c r="AE17835" s="67"/>
    </row>
    <row r="17836" spans="31:31" ht="15.75">
      <c r="AE17836" s="67"/>
    </row>
    <row r="17837" spans="31:31" ht="15.75">
      <c r="AE17837" s="67"/>
    </row>
    <row r="17838" spans="31:31" ht="15.75">
      <c r="AE17838" s="67"/>
    </row>
    <row r="17839" spans="31:31" ht="15.75">
      <c r="AE17839" s="67"/>
    </row>
    <row r="17840" spans="31:31" ht="15.75">
      <c r="AE17840" s="67"/>
    </row>
    <row r="17841" spans="31:31" ht="15.75">
      <c r="AE17841" s="67"/>
    </row>
    <row r="17842" spans="31:31" ht="15.75">
      <c r="AE17842" s="67"/>
    </row>
    <row r="17843" spans="31:31" ht="15.75">
      <c r="AE17843" s="67"/>
    </row>
    <row r="17844" spans="31:31" ht="15.75">
      <c r="AE17844" s="67"/>
    </row>
    <row r="17845" spans="31:31" ht="15.75">
      <c r="AE17845" s="67"/>
    </row>
    <row r="17846" spans="31:31" ht="15.75">
      <c r="AE17846" s="67"/>
    </row>
    <row r="17847" spans="31:31" ht="15.75">
      <c r="AE17847" s="67"/>
    </row>
    <row r="17848" spans="31:31" ht="15.75">
      <c r="AE17848" s="67"/>
    </row>
    <row r="17849" spans="31:31" ht="15.75">
      <c r="AE17849" s="67"/>
    </row>
    <row r="17850" spans="31:31" ht="15.75">
      <c r="AE17850" s="67"/>
    </row>
    <row r="17851" spans="31:31" ht="15.75">
      <c r="AE17851" s="67"/>
    </row>
    <row r="17852" spans="31:31" ht="15.75">
      <c r="AE17852" s="67"/>
    </row>
    <row r="17853" spans="31:31" ht="15.75">
      <c r="AE17853" s="67"/>
    </row>
    <row r="17854" spans="31:31" ht="15.75">
      <c r="AE17854" s="67"/>
    </row>
    <row r="17855" spans="31:31" ht="15.75">
      <c r="AE17855" s="67"/>
    </row>
    <row r="17856" spans="31:31" ht="15.75">
      <c r="AE17856" s="67"/>
    </row>
    <row r="17857" spans="31:31" ht="15.75">
      <c r="AE17857" s="67"/>
    </row>
    <row r="17858" spans="31:31" ht="15.75">
      <c r="AE17858" s="67"/>
    </row>
    <row r="17859" spans="31:31" ht="15.75">
      <c r="AE17859" s="67"/>
    </row>
    <row r="17860" spans="31:31" ht="15.75">
      <c r="AE17860" s="67"/>
    </row>
    <row r="17861" spans="31:31" ht="15.75">
      <c r="AE17861" s="67"/>
    </row>
    <row r="17862" spans="31:31" ht="15.75">
      <c r="AE17862" s="67"/>
    </row>
    <row r="17863" spans="31:31" ht="15.75">
      <c r="AE17863" s="67"/>
    </row>
    <row r="17864" spans="31:31" ht="15.75">
      <c r="AE17864" s="67"/>
    </row>
    <row r="17865" spans="31:31" ht="15.75">
      <c r="AE17865" s="67"/>
    </row>
    <row r="17866" spans="31:31" ht="15.75">
      <c r="AE17866" s="67"/>
    </row>
    <row r="17867" spans="31:31" ht="15.75">
      <c r="AE17867" s="67"/>
    </row>
    <row r="17868" spans="31:31" ht="15.75">
      <c r="AE17868" s="67"/>
    </row>
    <row r="17869" spans="31:31" ht="15.75">
      <c r="AE17869" s="67"/>
    </row>
    <row r="17870" spans="31:31" ht="15.75">
      <c r="AE17870" s="67"/>
    </row>
    <row r="17871" spans="31:31" ht="15.75">
      <c r="AE17871" s="67"/>
    </row>
    <row r="17872" spans="31:31" ht="15.75">
      <c r="AE17872" s="67"/>
    </row>
    <row r="17873" spans="31:31" ht="15.75">
      <c r="AE17873" s="67"/>
    </row>
    <row r="17874" spans="31:31" ht="15.75">
      <c r="AE17874" s="67"/>
    </row>
    <row r="17875" spans="31:31" ht="15.75">
      <c r="AE17875" s="67"/>
    </row>
    <row r="17876" spans="31:31" ht="15.75">
      <c r="AE17876" s="67"/>
    </row>
    <row r="17877" spans="31:31" ht="15.75">
      <c r="AE17877" s="67"/>
    </row>
    <row r="17878" spans="31:31" ht="15.75">
      <c r="AE17878" s="67"/>
    </row>
    <row r="17879" spans="31:31" ht="15.75">
      <c r="AE17879" s="67"/>
    </row>
    <row r="17880" spans="31:31" ht="15.75">
      <c r="AE17880" s="67"/>
    </row>
    <row r="17881" spans="31:31" ht="15.75">
      <c r="AE17881" s="67"/>
    </row>
    <row r="17882" spans="31:31" ht="15.75">
      <c r="AE17882" s="67"/>
    </row>
    <row r="17883" spans="31:31" ht="15.75">
      <c r="AE17883" s="67"/>
    </row>
    <row r="17884" spans="31:31" ht="15.75">
      <c r="AE17884" s="67"/>
    </row>
    <row r="17885" spans="31:31" ht="15.75">
      <c r="AE17885" s="67"/>
    </row>
    <row r="17886" spans="31:31" ht="15.75">
      <c r="AE17886" s="67"/>
    </row>
    <row r="17887" spans="31:31" ht="15.75">
      <c r="AE17887" s="67"/>
    </row>
    <row r="17888" spans="31:31" ht="15.75">
      <c r="AE17888" s="67"/>
    </row>
    <row r="17889" spans="31:31" ht="15.75">
      <c r="AE17889" s="67"/>
    </row>
    <row r="17890" spans="31:31" ht="15.75">
      <c r="AE17890" s="67"/>
    </row>
    <row r="17891" spans="31:31" ht="15.75">
      <c r="AE17891" s="67"/>
    </row>
    <row r="17892" spans="31:31" ht="15.75">
      <c r="AE17892" s="67"/>
    </row>
    <row r="17893" spans="31:31" ht="15.75">
      <c r="AE17893" s="67"/>
    </row>
    <row r="17894" spans="31:31" ht="15.75">
      <c r="AE17894" s="67"/>
    </row>
    <row r="17895" spans="31:31" ht="15.75">
      <c r="AE17895" s="67"/>
    </row>
    <row r="17896" spans="31:31" ht="15.75">
      <c r="AE17896" s="67"/>
    </row>
    <row r="17897" spans="31:31" ht="15.75">
      <c r="AE17897" s="67"/>
    </row>
    <row r="17898" spans="31:31" ht="15.75">
      <c r="AE17898" s="67"/>
    </row>
    <row r="17899" spans="31:31" ht="15.75">
      <c r="AE17899" s="67"/>
    </row>
    <row r="17900" spans="31:31" ht="15.75">
      <c r="AE17900" s="67"/>
    </row>
    <row r="17901" spans="31:31" ht="15.75">
      <c r="AE17901" s="67"/>
    </row>
    <row r="17902" spans="31:31" ht="15.75">
      <c r="AE17902" s="67"/>
    </row>
    <row r="17903" spans="31:31" ht="15.75">
      <c r="AE17903" s="67"/>
    </row>
    <row r="17904" spans="31:31" ht="15.75">
      <c r="AE17904" s="67"/>
    </row>
    <row r="17905" spans="31:31" ht="15.75">
      <c r="AE17905" s="67"/>
    </row>
    <row r="17906" spans="31:31" ht="15.75">
      <c r="AE17906" s="67"/>
    </row>
    <row r="17907" spans="31:31" ht="15.75">
      <c r="AE17907" s="67"/>
    </row>
    <row r="17908" spans="31:31" ht="15.75">
      <c r="AE17908" s="67"/>
    </row>
    <row r="17909" spans="31:31" ht="15.75">
      <c r="AE17909" s="67"/>
    </row>
    <row r="17910" spans="31:31" ht="15.75">
      <c r="AE17910" s="67"/>
    </row>
    <row r="17911" spans="31:31" ht="15.75">
      <c r="AE17911" s="67"/>
    </row>
    <row r="17912" spans="31:31" ht="15.75">
      <c r="AE17912" s="67"/>
    </row>
    <row r="17913" spans="31:31" ht="15.75">
      <c r="AE17913" s="67"/>
    </row>
    <row r="17914" spans="31:31" ht="15.75">
      <c r="AE17914" s="67"/>
    </row>
    <row r="17915" spans="31:31" ht="15.75">
      <c r="AE17915" s="67"/>
    </row>
    <row r="17916" spans="31:31" ht="15.75">
      <c r="AE17916" s="67"/>
    </row>
    <row r="17917" spans="31:31" ht="15.75">
      <c r="AE17917" s="67"/>
    </row>
    <row r="17918" spans="31:31" ht="15.75">
      <c r="AE17918" s="67"/>
    </row>
    <row r="17919" spans="31:31" ht="15.75">
      <c r="AE17919" s="67"/>
    </row>
    <row r="17920" spans="31:31" ht="15.75">
      <c r="AE17920" s="67"/>
    </row>
    <row r="17921" spans="31:31" ht="15.75">
      <c r="AE17921" s="67"/>
    </row>
    <row r="17922" spans="31:31" ht="15.75">
      <c r="AE17922" s="67"/>
    </row>
    <row r="17923" spans="31:31" ht="15.75">
      <c r="AE17923" s="67"/>
    </row>
    <row r="17924" spans="31:31" ht="15.75">
      <c r="AE17924" s="67"/>
    </row>
    <row r="17925" spans="31:31" ht="15.75">
      <c r="AE17925" s="67"/>
    </row>
    <row r="17926" spans="31:31" ht="15.75">
      <c r="AE17926" s="67"/>
    </row>
    <row r="17927" spans="31:31" ht="15.75">
      <c r="AE17927" s="67"/>
    </row>
    <row r="17928" spans="31:31" ht="15.75">
      <c r="AE17928" s="67"/>
    </row>
    <row r="17929" spans="31:31" ht="15.75">
      <c r="AE17929" s="67"/>
    </row>
    <row r="17930" spans="31:31" ht="15.75">
      <c r="AE17930" s="67"/>
    </row>
    <row r="17931" spans="31:31" ht="15.75">
      <c r="AE17931" s="67"/>
    </row>
    <row r="17932" spans="31:31" ht="15.75">
      <c r="AE17932" s="67"/>
    </row>
    <row r="17933" spans="31:31" ht="15.75">
      <c r="AE17933" s="67"/>
    </row>
    <row r="17934" spans="31:31" ht="15.75">
      <c r="AE17934" s="67"/>
    </row>
    <row r="17935" spans="31:31" ht="15.75">
      <c r="AE17935" s="67"/>
    </row>
    <row r="17936" spans="31:31" ht="15.75">
      <c r="AE17936" s="67"/>
    </row>
    <row r="17937" spans="31:31" ht="15.75">
      <c r="AE17937" s="67"/>
    </row>
    <row r="17938" spans="31:31" ht="15.75">
      <c r="AE17938" s="67"/>
    </row>
    <row r="17939" spans="31:31" ht="15.75">
      <c r="AE17939" s="67"/>
    </row>
    <row r="17940" spans="31:31" ht="15.75">
      <c r="AE17940" s="67"/>
    </row>
    <row r="17941" spans="31:31" ht="15.75">
      <c r="AE17941" s="67"/>
    </row>
    <row r="17942" spans="31:31" ht="15.75">
      <c r="AE17942" s="67"/>
    </row>
    <row r="17943" spans="31:31" ht="15.75">
      <c r="AE17943" s="67"/>
    </row>
    <row r="17944" spans="31:31" ht="15.75">
      <c r="AE17944" s="67"/>
    </row>
    <row r="17945" spans="31:31" ht="15.75">
      <c r="AE17945" s="67"/>
    </row>
    <row r="17946" spans="31:31" ht="15.75">
      <c r="AE17946" s="67"/>
    </row>
    <row r="17947" spans="31:31" ht="15.75">
      <c r="AE17947" s="67"/>
    </row>
    <row r="17948" spans="31:31" ht="15.75">
      <c r="AE17948" s="67"/>
    </row>
    <row r="17949" spans="31:31" ht="15.75">
      <c r="AE17949" s="67"/>
    </row>
    <row r="17950" spans="31:31" ht="15.75">
      <c r="AE17950" s="67"/>
    </row>
    <row r="17951" spans="31:31" ht="15.75">
      <c r="AE17951" s="67"/>
    </row>
    <row r="17952" spans="31:31" ht="15.75">
      <c r="AE17952" s="67"/>
    </row>
    <row r="17953" spans="31:31" ht="15.75">
      <c r="AE17953" s="67"/>
    </row>
    <row r="17954" spans="31:31" ht="15.75">
      <c r="AE17954" s="67"/>
    </row>
    <row r="17955" spans="31:31" ht="15.75">
      <c r="AE17955" s="67"/>
    </row>
    <row r="17956" spans="31:31" ht="15.75">
      <c r="AE17956" s="67"/>
    </row>
    <row r="17957" spans="31:31" ht="15.75">
      <c r="AE17957" s="67"/>
    </row>
    <row r="17958" spans="31:31" ht="15.75">
      <c r="AE17958" s="67"/>
    </row>
    <row r="17959" spans="31:31" ht="15.75">
      <c r="AE17959" s="67"/>
    </row>
    <row r="17960" spans="31:31" ht="15.75">
      <c r="AE17960" s="67"/>
    </row>
    <row r="17961" spans="31:31" ht="15.75">
      <c r="AE17961" s="67"/>
    </row>
    <row r="17962" spans="31:31" ht="15.75">
      <c r="AE17962" s="67"/>
    </row>
    <row r="17963" spans="31:31" ht="15.75">
      <c r="AE17963" s="67"/>
    </row>
    <row r="17964" spans="31:31" ht="15.75">
      <c r="AE17964" s="67"/>
    </row>
    <row r="17965" spans="31:31" ht="15.75">
      <c r="AE17965" s="67"/>
    </row>
    <row r="17966" spans="31:31" ht="15.75">
      <c r="AE17966" s="67"/>
    </row>
    <row r="17967" spans="31:31" ht="15.75">
      <c r="AE17967" s="67"/>
    </row>
    <row r="17968" spans="31:31" ht="15.75">
      <c r="AE17968" s="67"/>
    </row>
    <row r="17969" spans="31:31" ht="15.75">
      <c r="AE17969" s="67"/>
    </row>
    <row r="17970" spans="31:31" ht="15.75">
      <c r="AE17970" s="67"/>
    </row>
    <row r="17971" spans="31:31" ht="15.75">
      <c r="AE17971" s="67"/>
    </row>
    <row r="17972" spans="31:31" ht="15.75">
      <c r="AE17972" s="67"/>
    </row>
    <row r="17973" spans="31:31" ht="15.75">
      <c r="AE17973" s="67"/>
    </row>
    <row r="17974" spans="31:31" ht="15.75">
      <c r="AE17974" s="67"/>
    </row>
    <row r="17975" spans="31:31" ht="15.75">
      <c r="AE17975" s="67"/>
    </row>
    <row r="17976" spans="31:31" ht="15.75">
      <c r="AE17976" s="67"/>
    </row>
    <row r="17977" spans="31:31" ht="15.75">
      <c r="AE17977" s="67"/>
    </row>
    <row r="17978" spans="31:31" ht="15.75">
      <c r="AE17978" s="67"/>
    </row>
    <row r="17979" spans="31:31" ht="15.75">
      <c r="AE17979" s="67"/>
    </row>
    <row r="17980" spans="31:31" ht="15.75">
      <c r="AE17980" s="67"/>
    </row>
    <row r="17981" spans="31:31" ht="15.75">
      <c r="AE17981" s="67"/>
    </row>
    <row r="17982" spans="31:31" ht="15.75">
      <c r="AE17982" s="67"/>
    </row>
    <row r="17983" spans="31:31" ht="15.75">
      <c r="AE17983" s="67"/>
    </row>
    <row r="17984" spans="31:31" ht="15.75">
      <c r="AE17984" s="67"/>
    </row>
    <row r="17985" spans="31:31" ht="15.75">
      <c r="AE17985" s="67"/>
    </row>
    <row r="17986" spans="31:31" ht="15.75">
      <c r="AE17986" s="67"/>
    </row>
    <row r="17987" spans="31:31" ht="15.75">
      <c r="AE17987" s="67"/>
    </row>
    <row r="17988" spans="31:31" ht="15.75">
      <c r="AE17988" s="67"/>
    </row>
    <row r="17989" spans="31:31" ht="15.75">
      <c r="AE17989" s="67"/>
    </row>
    <row r="17990" spans="31:31" ht="15.75">
      <c r="AE17990" s="67"/>
    </row>
    <row r="17991" spans="31:31" ht="15.75">
      <c r="AE17991" s="67"/>
    </row>
    <row r="17992" spans="31:31" ht="15.75">
      <c r="AE17992" s="67"/>
    </row>
    <row r="17993" spans="31:31" ht="15.75">
      <c r="AE17993" s="67"/>
    </row>
    <row r="17994" spans="31:31" ht="15.75">
      <c r="AE17994" s="67"/>
    </row>
    <row r="17995" spans="31:31" ht="15.75">
      <c r="AE17995" s="67"/>
    </row>
    <row r="17996" spans="31:31" ht="15.75">
      <c r="AE17996" s="67"/>
    </row>
    <row r="17997" spans="31:31" ht="15.75">
      <c r="AE17997" s="67"/>
    </row>
    <row r="17998" spans="31:31" ht="15.75">
      <c r="AE17998" s="67"/>
    </row>
    <row r="17999" spans="31:31" ht="15.75">
      <c r="AE17999" s="67"/>
    </row>
    <row r="18000" spans="31:31" ht="15.75">
      <c r="AE18000" s="67"/>
    </row>
    <row r="18001" spans="31:31" ht="15.75">
      <c r="AE18001" s="67"/>
    </row>
    <row r="18002" spans="31:31" ht="15.75">
      <c r="AE18002" s="67"/>
    </row>
    <row r="18003" spans="31:31" ht="15.75">
      <c r="AE18003" s="67"/>
    </row>
    <row r="18004" spans="31:31" ht="15.75">
      <c r="AE18004" s="67"/>
    </row>
    <row r="18005" spans="31:31" ht="15.75">
      <c r="AE18005" s="67"/>
    </row>
    <row r="18006" spans="31:31" ht="15.75">
      <c r="AE18006" s="67"/>
    </row>
    <row r="18007" spans="31:31" ht="15.75">
      <c r="AE18007" s="67"/>
    </row>
    <row r="18008" spans="31:31" ht="15.75">
      <c r="AE18008" s="67"/>
    </row>
    <row r="18009" spans="31:31" ht="15.75">
      <c r="AE18009" s="67"/>
    </row>
    <row r="18010" spans="31:31" ht="15.75">
      <c r="AE18010" s="67"/>
    </row>
    <row r="18011" spans="31:31" ht="15.75">
      <c r="AE18011" s="67"/>
    </row>
    <row r="18012" spans="31:31" ht="15.75">
      <c r="AE18012" s="67"/>
    </row>
    <row r="18013" spans="31:31" ht="15.75">
      <c r="AE18013" s="67"/>
    </row>
    <row r="18014" spans="31:31" ht="15.75">
      <c r="AE18014" s="67"/>
    </row>
    <row r="18015" spans="31:31" ht="15.75">
      <c r="AE18015" s="67"/>
    </row>
    <row r="18016" spans="31:31" ht="15.75">
      <c r="AE18016" s="67"/>
    </row>
    <row r="18017" spans="31:31" ht="15.75">
      <c r="AE18017" s="67"/>
    </row>
    <row r="18018" spans="31:31" ht="15.75">
      <c r="AE18018" s="67"/>
    </row>
    <row r="18019" spans="31:31" ht="15.75">
      <c r="AE18019" s="67"/>
    </row>
    <row r="18020" spans="31:31" ht="15.75">
      <c r="AE18020" s="67"/>
    </row>
    <row r="18021" spans="31:31" ht="15.75">
      <c r="AE18021" s="67"/>
    </row>
    <row r="18022" spans="31:31" ht="15.75">
      <c r="AE18022" s="67"/>
    </row>
    <row r="18023" spans="31:31" ht="15.75">
      <c r="AE18023" s="67"/>
    </row>
    <row r="18024" spans="31:31" ht="15.75">
      <c r="AE18024" s="67"/>
    </row>
    <row r="18025" spans="31:31" ht="15.75">
      <c r="AE18025" s="67"/>
    </row>
    <row r="18026" spans="31:31" ht="15.75">
      <c r="AE18026" s="67"/>
    </row>
    <row r="18027" spans="31:31" ht="15.75">
      <c r="AE18027" s="67"/>
    </row>
    <row r="18028" spans="31:31" ht="15.75">
      <c r="AE18028" s="67"/>
    </row>
    <row r="18029" spans="31:31" ht="15.75">
      <c r="AE18029" s="67"/>
    </row>
    <row r="18030" spans="31:31" ht="15.75">
      <c r="AE18030" s="67"/>
    </row>
    <row r="18031" spans="31:31" ht="15.75">
      <c r="AE18031" s="67"/>
    </row>
    <row r="18032" spans="31:31" ht="15.75">
      <c r="AE18032" s="67"/>
    </row>
    <row r="18033" spans="31:31" ht="15.75">
      <c r="AE18033" s="67"/>
    </row>
    <row r="18034" spans="31:31" ht="15.75">
      <c r="AE18034" s="67"/>
    </row>
    <row r="18035" spans="31:31" ht="15.75">
      <c r="AE18035" s="67"/>
    </row>
    <row r="18036" spans="31:31" ht="15.75">
      <c r="AE18036" s="67"/>
    </row>
    <row r="18037" spans="31:31" ht="15.75">
      <c r="AE18037" s="67"/>
    </row>
    <row r="18038" spans="31:31" ht="15.75">
      <c r="AE18038" s="67"/>
    </row>
    <row r="18039" spans="31:31" ht="15.75">
      <c r="AE18039" s="67"/>
    </row>
    <row r="18040" spans="31:31" ht="15.75">
      <c r="AE18040" s="67"/>
    </row>
    <row r="18041" spans="31:31" ht="15.75">
      <c r="AE18041" s="67"/>
    </row>
    <row r="18042" spans="31:31" ht="15.75">
      <c r="AE18042" s="67"/>
    </row>
    <row r="18043" spans="31:31" ht="15.75">
      <c r="AE18043" s="67"/>
    </row>
    <row r="18044" spans="31:31" ht="15.75">
      <c r="AE18044" s="67"/>
    </row>
    <row r="18045" spans="31:31" ht="15.75">
      <c r="AE18045" s="67"/>
    </row>
    <row r="18046" spans="31:31" ht="15.75">
      <c r="AE18046" s="67"/>
    </row>
    <row r="18047" spans="31:31" ht="15.75">
      <c r="AE18047" s="67"/>
    </row>
    <row r="18048" spans="31:31" ht="15.75">
      <c r="AE18048" s="67"/>
    </row>
    <row r="18049" spans="31:31" ht="15.75">
      <c r="AE18049" s="67"/>
    </row>
    <row r="18050" spans="31:31" ht="15.75">
      <c r="AE18050" s="67"/>
    </row>
    <row r="18051" spans="31:31" ht="15.75">
      <c r="AE18051" s="67"/>
    </row>
    <row r="18052" spans="31:31" ht="15.75">
      <c r="AE18052" s="67"/>
    </row>
    <row r="18053" spans="31:31" ht="15.75">
      <c r="AE18053" s="67"/>
    </row>
    <row r="18054" spans="31:31" ht="15.75">
      <c r="AE18054" s="67"/>
    </row>
    <row r="18055" spans="31:31" ht="15.75">
      <c r="AE18055" s="67"/>
    </row>
    <row r="18056" spans="31:31" ht="15.75">
      <c r="AE18056" s="67"/>
    </row>
    <row r="18057" spans="31:31" ht="15.75">
      <c r="AE18057" s="67"/>
    </row>
    <row r="18058" spans="31:31" ht="15.75">
      <c r="AE18058" s="67"/>
    </row>
    <row r="18059" spans="31:31" ht="15.75">
      <c r="AE18059" s="67"/>
    </row>
    <row r="18060" spans="31:31" ht="15.75">
      <c r="AE18060" s="67"/>
    </row>
    <row r="18061" spans="31:31" ht="15.75">
      <c r="AE18061" s="67"/>
    </row>
    <row r="18062" spans="31:31" ht="15.75">
      <c r="AE18062" s="67"/>
    </row>
    <row r="18063" spans="31:31" ht="15.75">
      <c r="AE18063" s="67"/>
    </row>
    <row r="18064" spans="31:31" ht="15.75">
      <c r="AE18064" s="67"/>
    </row>
    <row r="18065" spans="31:31" ht="15.75">
      <c r="AE18065" s="67"/>
    </row>
    <row r="18066" spans="31:31" ht="15.75">
      <c r="AE18066" s="67"/>
    </row>
    <row r="18067" spans="31:31" ht="15.75">
      <c r="AE18067" s="67"/>
    </row>
    <row r="18068" spans="31:31" ht="15.75">
      <c r="AE18068" s="67"/>
    </row>
    <row r="18069" spans="31:31" ht="15.75">
      <c r="AE18069" s="67"/>
    </row>
    <row r="18070" spans="31:31" ht="15.75">
      <c r="AE18070" s="67"/>
    </row>
    <row r="18071" spans="31:31" ht="15.75">
      <c r="AE18071" s="67"/>
    </row>
    <row r="18072" spans="31:31" ht="15.75">
      <c r="AE18072" s="67"/>
    </row>
    <row r="18073" spans="31:31" ht="15.75">
      <c r="AE18073" s="67"/>
    </row>
    <row r="18074" spans="31:31" ht="15.75">
      <c r="AE18074" s="67"/>
    </row>
    <row r="18075" spans="31:31" ht="15.75">
      <c r="AE18075" s="67"/>
    </row>
    <row r="18076" spans="31:31" ht="15.75">
      <c r="AE18076" s="67"/>
    </row>
    <row r="18077" spans="31:31" ht="15.75">
      <c r="AE18077" s="67"/>
    </row>
    <row r="18078" spans="31:31" ht="15.75">
      <c r="AE18078" s="67"/>
    </row>
    <row r="18079" spans="31:31" ht="15.75">
      <c r="AE18079" s="67"/>
    </row>
    <row r="18080" spans="31:31" ht="15.75">
      <c r="AE18080" s="67"/>
    </row>
    <row r="18081" spans="31:31" ht="15.75">
      <c r="AE18081" s="67"/>
    </row>
    <row r="18082" spans="31:31" ht="15.75">
      <c r="AE18082" s="67"/>
    </row>
    <row r="18083" spans="31:31" ht="15.75">
      <c r="AE18083" s="67"/>
    </row>
    <row r="18084" spans="31:31" ht="15.75">
      <c r="AE18084" s="67"/>
    </row>
    <row r="18085" spans="31:31" ht="15.75">
      <c r="AE18085" s="67"/>
    </row>
    <row r="18086" spans="31:31" ht="15.75">
      <c r="AE18086" s="67"/>
    </row>
    <row r="18087" spans="31:31" ht="15.75">
      <c r="AE18087" s="67"/>
    </row>
    <row r="18088" spans="31:31" ht="15.75">
      <c r="AE18088" s="67"/>
    </row>
    <row r="18089" spans="31:31" ht="15.75">
      <c r="AE18089" s="67"/>
    </row>
    <row r="18090" spans="31:31" ht="15.75">
      <c r="AE18090" s="67"/>
    </row>
    <row r="18091" spans="31:31" ht="15.75">
      <c r="AE18091" s="67"/>
    </row>
    <row r="18092" spans="31:31" ht="15.75">
      <c r="AE18092" s="67"/>
    </row>
    <row r="18093" spans="31:31" ht="15.75">
      <c r="AE18093" s="67"/>
    </row>
    <row r="18094" spans="31:31" ht="15.75">
      <c r="AE18094" s="67"/>
    </row>
    <row r="18095" spans="31:31" ht="15.75">
      <c r="AE18095" s="67"/>
    </row>
    <row r="18096" spans="31:31" ht="15.75">
      <c r="AE18096" s="67"/>
    </row>
    <row r="18097" spans="31:31" ht="15.75">
      <c r="AE18097" s="67"/>
    </row>
    <row r="18098" spans="31:31" ht="15.75">
      <c r="AE18098" s="67"/>
    </row>
    <row r="18099" spans="31:31" ht="15.75">
      <c r="AE18099" s="67"/>
    </row>
    <row r="18100" spans="31:31" ht="15.75">
      <c r="AE18100" s="67"/>
    </row>
    <row r="18101" spans="31:31" ht="15.75">
      <c r="AE18101" s="67"/>
    </row>
    <row r="18102" spans="31:31" ht="15.75">
      <c r="AE18102" s="67"/>
    </row>
    <row r="18103" spans="31:31" ht="15.75">
      <c r="AE18103" s="67"/>
    </row>
    <row r="18104" spans="31:31" ht="15.75">
      <c r="AE18104" s="67"/>
    </row>
    <row r="18105" spans="31:31" ht="15.75">
      <c r="AE18105" s="67"/>
    </row>
    <row r="18106" spans="31:31" ht="15.75">
      <c r="AE18106" s="67"/>
    </row>
    <row r="18107" spans="31:31" ht="15.75">
      <c r="AE18107" s="67"/>
    </row>
    <row r="18108" spans="31:31" ht="15.75">
      <c r="AE18108" s="67"/>
    </row>
    <row r="18109" spans="31:31" ht="15.75">
      <c r="AE18109" s="67"/>
    </row>
    <row r="18110" spans="31:31" ht="15.75">
      <c r="AE18110" s="67"/>
    </row>
    <row r="18111" spans="31:31" ht="15.75">
      <c r="AE18111" s="67"/>
    </row>
    <row r="18112" spans="31:31" ht="15.75">
      <c r="AE18112" s="67"/>
    </row>
    <row r="18113" spans="31:31" ht="15.75">
      <c r="AE18113" s="67"/>
    </row>
    <row r="18114" spans="31:31" ht="15.75">
      <c r="AE18114" s="67"/>
    </row>
    <row r="18115" spans="31:31" ht="15.75">
      <c r="AE18115" s="67"/>
    </row>
    <row r="18116" spans="31:31" ht="15.75">
      <c r="AE18116" s="67"/>
    </row>
    <row r="18117" spans="31:31" ht="15.75">
      <c r="AE18117" s="67"/>
    </row>
    <row r="18118" spans="31:31" ht="15.75">
      <c r="AE18118" s="67"/>
    </row>
    <row r="18119" spans="31:31" ht="15.75">
      <c r="AE18119" s="67"/>
    </row>
    <row r="18120" spans="31:31" ht="15.75">
      <c r="AE18120" s="67"/>
    </row>
    <row r="18121" spans="31:31" ht="15.75">
      <c r="AE18121" s="67"/>
    </row>
    <row r="18122" spans="31:31" ht="15.75">
      <c r="AE18122" s="67"/>
    </row>
    <row r="18123" spans="31:31" ht="15.75">
      <c r="AE18123" s="67"/>
    </row>
    <row r="18124" spans="31:31" ht="15.75">
      <c r="AE18124" s="67"/>
    </row>
    <row r="18125" spans="31:31" ht="15.75">
      <c r="AE18125" s="67"/>
    </row>
    <row r="18126" spans="31:31" ht="15.75">
      <c r="AE18126" s="67"/>
    </row>
    <row r="18127" spans="31:31" ht="15.75">
      <c r="AE18127" s="67"/>
    </row>
    <row r="18128" spans="31:31" ht="15.75">
      <c r="AE18128" s="67"/>
    </row>
    <row r="18129" spans="31:31" ht="15.75">
      <c r="AE18129" s="67"/>
    </row>
    <row r="18130" spans="31:31" ht="15.75">
      <c r="AE18130" s="67"/>
    </row>
    <row r="18131" spans="31:31" ht="15.75">
      <c r="AE18131" s="67"/>
    </row>
    <row r="18132" spans="31:31" ht="15.75">
      <c r="AE18132" s="67"/>
    </row>
    <row r="18133" spans="31:31" ht="15.75">
      <c r="AE18133" s="67"/>
    </row>
    <row r="18134" spans="31:31" ht="15.75">
      <c r="AE18134" s="67"/>
    </row>
    <row r="18135" spans="31:31" ht="15.75">
      <c r="AE18135" s="67"/>
    </row>
    <row r="18136" spans="31:31" ht="15.75">
      <c r="AE18136" s="67"/>
    </row>
    <row r="18137" spans="31:31" ht="15.75">
      <c r="AE18137" s="67"/>
    </row>
    <row r="18138" spans="31:31" ht="15.75">
      <c r="AE18138" s="67"/>
    </row>
    <row r="18139" spans="31:31" ht="15.75">
      <c r="AE18139" s="67"/>
    </row>
    <row r="18140" spans="31:31" ht="15.75">
      <c r="AE18140" s="67"/>
    </row>
    <row r="18141" spans="31:31" ht="15.75">
      <c r="AE18141" s="67"/>
    </row>
    <row r="18142" spans="31:31" ht="15.75">
      <c r="AE18142" s="67"/>
    </row>
    <row r="18143" spans="31:31" ht="15.75">
      <c r="AE18143" s="67"/>
    </row>
    <row r="18144" spans="31:31" ht="15.75">
      <c r="AE18144" s="67"/>
    </row>
    <row r="18145" spans="31:31" ht="15.75">
      <c r="AE18145" s="67"/>
    </row>
    <row r="18146" spans="31:31" ht="15.75">
      <c r="AE18146" s="67"/>
    </row>
    <row r="18147" spans="31:31" ht="15.75">
      <c r="AE18147" s="67"/>
    </row>
    <row r="18148" spans="31:31" ht="15.75">
      <c r="AE18148" s="67"/>
    </row>
    <row r="18149" spans="31:31" ht="15.75">
      <c r="AE18149" s="67"/>
    </row>
    <row r="18150" spans="31:31" ht="15.75">
      <c r="AE18150" s="67"/>
    </row>
    <row r="18151" spans="31:31" ht="15.75">
      <c r="AE18151" s="67"/>
    </row>
    <row r="18152" spans="31:31" ht="15.75">
      <c r="AE18152" s="67"/>
    </row>
    <row r="18153" spans="31:31" ht="15.75">
      <c r="AE18153" s="67"/>
    </row>
    <row r="18154" spans="31:31" ht="15.75">
      <c r="AE18154" s="67"/>
    </row>
    <row r="18155" spans="31:31" ht="15.75">
      <c r="AE18155" s="67"/>
    </row>
    <row r="18156" spans="31:31" ht="15.75">
      <c r="AE18156" s="67"/>
    </row>
    <row r="18157" spans="31:31" ht="15.75">
      <c r="AE18157" s="67"/>
    </row>
    <row r="18158" spans="31:31" ht="15.75">
      <c r="AE18158" s="67"/>
    </row>
    <row r="18159" spans="31:31" ht="15.75">
      <c r="AE18159" s="67"/>
    </row>
    <row r="18160" spans="31:31" ht="15.75">
      <c r="AE18160" s="67"/>
    </row>
    <row r="18161" spans="31:31" ht="15.75">
      <c r="AE18161" s="67"/>
    </row>
    <row r="18162" spans="31:31" ht="15.75">
      <c r="AE18162" s="67"/>
    </row>
    <row r="18163" spans="31:31" ht="15.75">
      <c r="AE18163" s="67"/>
    </row>
    <row r="18164" spans="31:31" ht="15.75">
      <c r="AE18164" s="67"/>
    </row>
    <row r="18165" spans="31:31" ht="15.75">
      <c r="AE18165" s="67"/>
    </row>
    <row r="18166" spans="31:31" ht="15.75">
      <c r="AE18166" s="67"/>
    </row>
    <row r="18167" spans="31:31" ht="15.75">
      <c r="AE18167" s="67"/>
    </row>
    <row r="18168" spans="31:31" ht="15.75">
      <c r="AE18168" s="67"/>
    </row>
    <row r="18169" spans="31:31" ht="15.75">
      <c r="AE18169" s="67"/>
    </row>
    <row r="18170" spans="31:31" ht="15.75">
      <c r="AE18170" s="67"/>
    </row>
    <row r="18171" spans="31:31" ht="15.75">
      <c r="AE18171" s="67"/>
    </row>
    <row r="18172" spans="31:31" ht="15.75">
      <c r="AE18172" s="67"/>
    </row>
    <row r="18173" spans="31:31" ht="15.75">
      <c r="AE18173" s="67"/>
    </row>
    <row r="18174" spans="31:31" ht="15.75">
      <c r="AE18174" s="67"/>
    </row>
    <row r="18175" spans="31:31" ht="15.75">
      <c r="AE18175" s="67"/>
    </row>
    <row r="18176" spans="31:31" ht="15.75">
      <c r="AE18176" s="67"/>
    </row>
    <row r="18177" spans="31:31" ht="15.75">
      <c r="AE18177" s="67"/>
    </row>
    <row r="18178" spans="31:31" ht="15.75">
      <c r="AE18178" s="67"/>
    </row>
    <row r="18179" spans="31:31" ht="15.75">
      <c r="AE18179" s="67"/>
    </row>
    <row r="18180" spans="31:31" ht="15.75">
      <c r="AE18180" s="67"/>
    </row>
    <row r="18181" spans="31:31" ht="15.75">
      <c r="AE18181" s="67"/>
    </row>
    <row r="18182" spans="31:31" ht="15.75">
      <c r="AE18182" s="67"/>
    </row>
    <row r="18183" spans="31:31" ht="15.75">
      <c r="AE18183" s="67"/>
    </row>
    <row r="18184" spans="31:31" ht="15.75">
      <c r="AE18184" s="67"/>
    </row>
    <row r="18185" spans="31:31" ht="15.75">
      <c r="AE18185" s="67"/>
    </row>
    <row r="18186" spans="31:31" ht="15.75">
      <c r="AE18186" s="67"/>
    </row>
    <row r="18187" spans="31:31" ht="15.75">
      <c r="AE18187" s="67"/>
    </row>
    <row r="18188" spans="31:31" ht="15.75">
      <c r="AE18188" s="67"/>
    </row>
    <row r="18189" spans="31:31" ht="15.75">
      <c r="AE18189" s="67"/>
    </row>
    <row r="18190" spans="31:31" ht="15.75">
      <c r="AE18190" s="67"/>
    </row>
    <row r="18191" spans="31:31" ht="15.75">
      <c r="AE18191" s="67"/>
    </row>
    <row r="18192" spans="31:31" ht="15.75">
      <c r="AE18192" s="67"/>
    </row>
    <row r="18193" spans="31:31" ht="15.75">
      <c r="AE18193" s="67"/>
    </row>
    <row r="18194" spans="31:31" ht="15.75">
      <c r="AE18194" s="67"/>
    </row>
    <row r="18195" spans="31:31" ht="15.75">
      <c r="AE18195" s="67"/>
    </row>
    <row r="18196" spans="31:31" ht="15.75">
      <c r="AE18196" s="67"/>
    </row>
    <row r="18197" spans="31:31" ht="15.75">
      <c r="AE18197" s="67"/>
    </row>
    <row r="18198" spans="31:31" ht="15.75">
      <c r="AE18198" s="67"/>
    </row>
    <row r="18199" spans="31:31" ht="15.75">
      <c r="AE18199" s="67"/>
    </row>
    <row r="18200" spans="31:31" ht="15.75">
      <c r="AE18200" s="67"/>
    </row>
    <row r="18201" spans="31:31" ht="15.75">
      <c r="AE18201" s="67"/>
    </row>
    <row r="18202" spans="31:31" ht="15.75">
      <c r="AE18202" s="67"/>
    </row>
    <row r="18203" spans="31:31" ht="15.75">
      <c r="AE18203" s="67"/>
    </row>
    <row r="18204" spans="31:31" ht="15.75">
      <c r="AE18204" s="67"/>
    </row>
    <row r="18205" spans="31:31" ht="15.75">
      <c r="AE18205" s="67"/>
    </row>
    <row r="18206" spans="31:31" ht="15.75">
      <c r="AE18206" s="67"/>
    </row>
    <row r="18207" spans="31:31" ht="15.75">
      <c r="AE18207" s="67"/>
    </row>
    <row r="18208" spans="31:31" ht="15.75">
      <c r="AE18208" s="67"/>
    </row>
    <row r="18209" spans="31:31" ht="15.75">
      <c r="AE18209" s="67"/>
    </row>
    <row r="18210" spans="31:31" ht="15.75">
      <c r="AE18210" s="67"/>
    </row>
    <row r="18211" spans="31:31" ht="15.75">
      <c r="AE18211" s="67"/>
    </row>
    <row r="18212" spans="31:31" ht="15.75">
      <c r="AE18212" s="67"/>
    </row>
    <row r="18213" spans="31:31" ht="15.75">
      <c r="AE18213" s="67"/>
    </row>
    <row r="18214" spans="31:31" ht="15.75">
      <c r="AE18214" s="67"/>
    </row>
    <row r="18215" spans="31:31" ht="15.75">
      <c r="AE18215" s="67"/>
    </row>
    <row r="18216" spans="31:31" ht="15.75">
      <c r="AE18216" s="67"/>
    </row>
    <row r="18217" spans="31:31" ht="15.75">
      <c r="AE18217" s="67"/>
    </row>
    <row r="18218" spans="31:31" ht="15.75">
      <c r="AE18218" s="67"/>
    </row>
    <row r="18219" spans="31:31" ht="15.75">
      <c r="AE18219" s="67"/>
    </row>
    <row r="18220" spans="31:31" ht="15.75">
      <c r="AE18220" s="67"/>
    </row>
    <row r="18221" spans="31:31" ht="15.75">
      <c r="AE18221" s="67"/>
    </row>
    <row r="18222" spans="31:31" ht="15.75">
      <c r="AE18222" s="67"/>
    </row>
    <row r="18223" spans="31:31" ht="15.75">
      <c r="AE18223" s="67"/>
    </row>
    <row r="18224" spans="31:31" ht="15.75">
      <c r="AE18224" s="67"/>
    </row>
    <row r="18225" spans="31:31" ht="15.75">
      <c r="AE18225" s="67"/>
    </row>
    <row r="18226" spans="31:31" ht="15.75">
      <c r="AE18226" s="67"/>
    </row>
    <row r="18227" spans="31:31" ht="15.75">
      <c r="AE18227" s="67"/>
    </row>
    <row r="18228" spans="31:31" ht="15.75">
      <c r="AE18228" s="67"/>
    </row>
    <row r="18229" spans="31:31" ht="15.75">
      <c r="AE18229" s="67"/>
    </row>
    <row r="18230" spans="31:31" ht="15.75">
      <c r="AE18230" s="67"/>
    </row>
    <row r="18231" spans="31:31" ht="15.75">
      <c r="AE18231" s="67"/>
    </row>
    <row r="18232" spans="31:31" ht="15.75">
      <c r="AE18232" s="67"/>
    </row>
    <row r="18233" spans="31:31" ht="15.75">
      <c r="AE18233" s="67"/>
    </row>
    <row r="18234" spans="31:31" ht="15.75">
      <c r="AE18234" s="67"/>
    </row>
    <row r="18235" spans="31:31" ht="15.75">
      <c r="AE18235" s="67"/>
    </row>
    <row r="18236" spans="31:31" ht="15.75">
      <c r="AE18236" s="67"/>
    </row>
    <row r="18237" spans="31:31" ht="15.75">
      <c r="AE18237" s="67"/>
    </row>
    <row r="18238" spans="31:31" ht="15.75">
      <c r="AE18238" s="67"/>
    </row>
    <row r="18239" spans="31:31" ht="15.75">
      <c r="AE18239" s="67"/>
    </row>
    <row r="18240" spans="31:31" ht="15.75">
      <c r="AE18240" s="67"/>
    </row>
    <row r="18241" spans="31:31" ht="15.75">
      <c r="AE18241" s="67"/>
    </row>
    <row r="18242" spans="31:31" ht="15.75">
      <c r="AE18242" s="67"/>
    </row>
    <row r="18243" spans="31:31" ht="15.75">
      <c r="AE18243" s="67"/>
    </row>
    <row r="18244" spans="31:31" ht="15.75">
      <c r="AE18244" s="67"/>
    </row>
    <row r="18245" spans="31:31" ht="15.75">
      <c r="AE18245" s="67"/>
    </row>
    <row r="18246" spans="31:31" ht="15.75">
      <c r="AE18246" s="67"/>
    </row>
    <row r="18247" spans="31:31" ht="15.75">
      <c r="AE18247" s="67"/>
    </row>
    <row r="18248" spans="31:31" ht="15.75">
      <c r="AE18248" s="67"/>
    </row>
    <row r="18249" spans="31:31" ht="15.75">
      <c r="AE18249" s="67"/>
    </row>
    <row r="18250" spans="31:31" ht="15.75">
      <c r="AE18250" s="67"/>
    </row>
    <row r="18251" spans="31:31" ht="15.75">
      <c r="AE18251" s="67"/>
    </row>
    <row r="18252" spans="31:31" ht="15.75">
      <c r="AE18252" s="67"/>
    </row>
    <row r="18253" spans="31:31" ht="15.75">
      <c r="AE18253" s="67"/>
    </row>
    <row r="18254" spans="31:31" ht="15.75">
      <c r="AE18254" s="67"/>
    </row>
    <row r="18255" spans="31:31" ht="15.75">
      <c r="AE18255" s="67"/>
    </row>
    <row r="18256" spans="31:31" ht="15.75">
      <c r="AE18256" s="67"/>
    </row>
    <row r="18257" spans="31:31" ht="15.75">
      <c r="AE18257" s="67"/>
    </row>
    <row r="18258" spans="31:31" ht="15.75">
      <c r="AE18258" s="67"/>
    </row>
    <row r="18259" spans="31:31" ht="15.75">
      <c r="AE18259" s="67"/>
    </row>
    <row r="18260" spans="31:31" ht="15.75">
      <c r="AE18260" s="67"/>
    </row>
    <row r="18261" spans="31:31" ht="15.75">
      <c r="AE18261" s="67"/>
    </row>
    <row r="18262" spans="31:31" ht="15.75">
      <c r="AE18262" s="67"/>
    </row>
    <row r="18263" spans="31:31" ht="15.75">
      <c r="AE18263" s="67"/>
    </row>
    <row r="18264" spans="31:31" ht="15.75">
      <c r="AE18264" s="67"/>
    </row>
    <row r="18265" spans="31:31" ht="15.75">
      <c r="AE18265" s="67"/>
    </row>
    <row r="18266" spans="31:31" ht="15.75">
      <c r="AE18266" s="67"/>
    </row>
    <row r="18267" spans="31:31" ht="15.75">
      <c r="AE18267" s="67"/>
    </row>
    <row r="18268" spans="31:31" ht="15.75">
      <c r="AE18268" s="67"/>
    </row>
    <row r="18269" spans="31:31" ht="15.75">
      <c r="AE18269" s="67"/>
    </row>
    <row r="18270" spans="31:31" ht="15.75">
      <c r="AE18270" s="67"/>
    </row>
    <row r="18271" spans="31:31" ht="15.75">
      <c r="AE18271" s="67"/>
    </row>
    <row r="18272" spans="31:31" ht="15.75">
      <c r="AE18272" s="67"/>
    </row>
    <row r="18273" spans="31:31" ht="15.75">
      <c r="AE18273" s="67"/>
    </row>
    <row r="18274" spans="31:31" ht="15.75">
      <c r="AE18274" s="67"/>
    </row>
    <row r="18275" spans="31:31" ht="15.75">
      <c r="AE18275" s="67"/>
    </row>
    <row r="18276" spans="31:31" ht="15.75">
      <c r="AE18276" s="67"/>
    </row>
    <row r="18277" spans="31:31" ht="15.75">
      <c r="AE18277" s="67"/>
    </row>
    <row r="18278" spans="31:31" ht="15.75">
      <c r="AE18278" s="67"/>
    </row>
    <row r="18279" spans="31:31" ht="15.75">
      <c r="AE18279" s="67"/>
    </row>
    <row r="18280" spans="31:31" ht="15.75">
      <c r="AE18280" s="67"/>
    </row>
    <row r="18281" spans="31:31" ht="15.75">
      <c r="AE18281" s="67"/>
    </row>
    <row r="18282" spans="31:31" ht="15.75">
      <c r="AE18282" s="67"/>
    </row>
    <row r="18283" spans="31:31" ht="15.75">
      <c r="AE18283" s="67"/>
    </row>
    <row r="18284" spans="31:31" ht="15.75">
      <c r="AE18284" s="67"/>
    </row>
    <row r="18285" spans="31:31" ht="15.75">
      <c r="AE18285" s="67"/>
    </row>
    <row r="18286" spans="31:31" ht="15.75">
      <c r="AE18286" s="67"/>
    </row>
    <row r="18287" spans="31:31" ht="15.75">
      <c r="AE18287" s="67"/>
    </row>
    <row r="18288" spans="31:31" ht="15.75">
      <c r="AE18288" s="67"/>
    </row>
    <row r="18289" spans="31:31" ht="15.75">
      <c r="AE18289" s="67"/>
    </row>
    <row r="18290" spans="31:31" ht="15.75">
      <c r="AE18290" s="67"/>
    </row>
    <row r="18291" spans="31:31" ht="15.75">
      <c r="AE18291" s="67"/>
    </row>
    <row r="18292" spans="31:31" ht="15.75">
      <c r="AE18292" s="67"/>
    </row>
    <row r="18293" spans="31:31" ht="15.75">
      <c r="AE18293" s="67"/>
    </row>
    <row r="18294" spans="31:31" ht="15.75">
      <c r="AE18294" s="67"/>
    </row>
    <row r="18295" spans="31:31" ht="15.75">
      <c r="AE18295" s="67"/>
    </row>
    <row r="18296" spans="31:31" ht="15.75">
      <c r="AE18296" s="67"/>
    </row>
    <row r="18297" spans="31:31" ht="15.75">
      <c r="AE18297" s="67"/>
    </row>
    <row r="18298" spans="31:31" ht="15.75">
      <c r="AE18298" s="67"/>
    </row>
    <row r="18299" spans="31:31" ht="15.75">
      <c r="AE18299" s="67"/>
    </row>
    <row r="18300" spans="31:31" ht="15.75">
      <c r="AE18300" s="67"/>
    </row>
    <row r="18301" spans="31:31" ht="15.75">
      <c r="AE18301" s="67"/>
    </row>
    <row r="18302" spans="31:31" ht="15.75">
      <c r="AE18302" s="67"/>
    </row>
    <row r="18303" spans="31:31" ht="15.75">
      <c r="AE18303" s="67"/>
    </row>
    <row r="18304" spans="31:31" ht="15.75">
      <c r="AE18304" s="67"/>
    </row>
    <row r="18305" spans="31:31" ht="15.75">
      <c r="AE18305" s="67"/>
    </row>
    <row r="18306" spans="31:31" ht="15.75">
      <c r="AE18306" s="67"/>
    </row>
    <row r="18307" spans="31:31" ht="15.75">
      <c r="AE18307" s="67"/>
    </row>
    <row r="18308" spans="31:31" ht="15.75">
      <c r="AE18308" s="67"/>
    </row>
    <row r="18309" spans="31:31" ht="15.75">
      <c r="AE18309" s="67"/>
    </row>
    <row r="18310" spans="31:31" ht="15.75">
      <c r="AE18310" s="67"/>
    </row>
    <row r="18311" spans="31:31" ht="15.75">
      <c r="AE18311" s="67"/>
    </row>
    <row r="18312" spans="31:31" ht="15.75">
      <c r="AE18312" s="67"/>
    </row>
    <row r="18313" spans="31:31" ht="15.75">
      <c r="AE18313" s="67"/>
    </row>
    <row r="18314" spans="31:31" ht="15.75">
      <c r="AE18314" s="67"/>
    </row>
    <row r="18315" spans="31:31" ht="15.75">
      <c r="AE18315" s="67"/>
    </row>
    <row r="18316" spans="31:31" ht="15.75">
      <c r="AE18316" s="67"/>
    </row>
    <row r="18317" spans="31:31" ht="15.75">
      <c r="AE18317" s="67"/>
    </row>
    <row r="18318" spans="31:31" ht="15.75">
      <c r="AE18318" s="67"/>
    </row>
    <row r="18319" spans="31:31" ht="15.75">
      <c r="AE18319" s="67"/>
    </row>
    <row r="18320" spans="31:31" ht="15.75">
      <c r="AE18320" s="67"/>
    </row>
    <row r="18321" spans="31:31" ht="15.75">
      <c r="AE18321" s="67"/>
    </row>
    <row r="18322" spans="31:31" ht="15.75">
      <c r="AE18322" s="67"/>
    </row>
    <row r="18323" spans="31:31" ht="15.75">
      <c r="AE18323" s="67"/>
    </row>
    <row r="18324" spans="31:31" ht="15.75">
      <c r="AE18324" s="67"/>
    </row>
    <row r="18325" spans="31:31" ht="15.75">
      <c r="AE18325" s="67"/>
    </row>
    <row r="18326" spans="31:31" ht="15.75">
      <c r="AE18326" s="67"/>
    </row>
    <row r="18327" spans="31:31" ht="15.75">
      <c r="AE18327" s="67"/>
    </row>
    <row r="18328" spans="31:31" ht="15.75">
      <c r="AE18328" s="67"/>
    </row>
    <row r="18329" spans="31:31" ht="15.75">
      <c r="AE18329" s="67"/>
    </row>
    <row r="18330" spans="31:31" ht="15.75">
      <c r="AE18330" s="67"/>
    </row>
    <row r="18331" spans="31:31" ht="15.75">
      <c r="AE18331" s="67"/>
    </row>
    <row r="18332" spans="31:31" ht="15.75">
      <c r="AE18332" s="67"/>
    </row>
    <row r="18333" spans="31:31" ht="15.75">
      <c r="AE18333" s="67"/>
    </row>
    <row r="18334" spans="31:31" ht="15.75">
      <c r="AE18334" s="67"/>
    </row>
    <row r="18335" spans="31:31" ht="15.75">
      <c r="AE18335" s="67"/>
    </row>
    <row r="18336" spans="31:31" ht="15.75">
      <c r="AE18336" s="67"/>
    </row>
    <row r="18337" spans="31:31" ht="15.75">
      <c r="AE18337" s="67"/>
    </row>
    <row r="18338" spans="31:31" ht="15.75">
      <c r="AE18338" s="67"/>
    </row>
    <row r="18339" spans="31:31" ht="15.75">
      <c r="AE18339" s="67"/>
    </row>
    <row r="18340" spans="31:31" ht="15.75">
      <c r="AE18340" s="67"/>
    </row>
    <row r="18341" spans="31:31" ht="15.75">
      <c r="AE18341" s="67"/>
    </row>
    <row r="18342" spans="31:31" ht="15.75">
      <c r="AE18342" s="67"/>
    </row>
    <row r="18343" spans="31:31" ht="15.75">
      <c r="AE18343" s="67"/>
    </row>
    <row r="18344" spans="31:31" ht="15.75">
      <c r="AE18344" s="67"/>
    </row>
    <row r="18345" spans="31:31" ht="15.75">
      <c r="AE18345" s="67"/>
    </row>
    <row r="18346" spans="31:31" ht="15.75">
      <c r="AE18346" s="67"/>
    </row>
    <row r="18347" spans="31:31" ht="15.75">
      <c r="AE18347" s="67"/>
    </row>
    <row r="18348" spans="31:31" ht="15.75">
      <c r="AE18348" s="67"/>
    </row>
    <row r="18349" spans="31:31" ht="15.75">
      <c r="AE18349" s="67"/>
    </row>
    <row r="18350" spans="31:31" ht="15.75">
      <c r="AE18350" s="67"/>
    </row>
    <row r="18351" spans="31:31" ht="15.75">
      <c r="AE18351" s="67"/>
    </row>
    <row r="18352" spans="31:31" ht="15.75">
      <c r="AE18352" s="67"/>
    </row>
    <row r="18353" spans="31:31" ht="15.75">
      <c r="AE18353" s="67"/>
    </row>
    <row r="18354" spans="31:31" ht="15.75">
      <c r="AE18354" s="67"/>
    </row>
    <row r="18355" spans="31:31" ht="15.75">
      <c r="AE18355" s="67"/>
    </row>
    <row r="18356" spans="31:31" ht="15.75">
      <c r="AE18356" s="67"/>
    </row>
    <row r="18357" spans="31:31" ht="15.75">
      <c r="AE18357" s="67"/>
    </row>
    <row r="18358" spans="31:31" ht="15.75">
      <c r="AE18358" s="67"/>
    </row>
    <row r="18359" spans="31:31" ht="15.75">
      <c r="AE18359" s="67"/>
    </row>
    <row r="18360" spans="31:31" ht="15.75">
      <c r="AE18360" s="67"/>
    </row>
    <row r="18361" spans="31:31" ht="15.75">
      <c r="AE18361" s="67"/>
    </row>
    <row r="18362" spans="31:31" ht="15.75">
      <c r="AE18362" s="67"/>
    </row>
    <row r="18363" spans="31:31" ht="15.75">
      <c r="AE18363" s="67"/>
    </row>
    <row r="18364" spans="31:31" ht="15.75">
      <c r="AE18364" s="67"/>
    </row>
    <row r="18365" spans="31:31" ht="15.75">
      <c r="AE18365" s="67"/>
    </row>
    <row r="18366" spans="31:31" ht="15.75">
      <c r="AE18366" s="67"/>
    </row>
    <row r="18367" spans="31:31" ht="15.75">
      <c r="AE18367" s="67"/>
    </row>
    <row r="18368" spans="31:31" ht="15.75">
      <c r="AE18368" s="67"/>
    </row>
    <row r="18369" spans="31:31" ht="15.75">
      <c r="AE18369" s="67"/>
    </row>
    <row r="18370" spans="31:31" ht="15.75">
      <c r="AE18370" s="67"/>
    </row>
    <row r="18371" spans="31:31" ht="15.75">
      <c r="AE18371" s="67"/>
    </row>
    <row r="18372" spans="31:31" ht="15.75">
      <c r="AE18372" s="67"/>
    </row>
    <row r="18373" spans="31:31" ht="15.75">
      <c r="AE18373" s="67"/>
    </row>
    <row r="18374" spans="31:31" ht="15.75">
      <c r="AE18374" s="67"/>
    </row>
    <row r="18375" spans="31:31" ht="15.75">
      <c r="AE18375" s="67"/>
    </row>
    <row r="18376" spans="31:31" ht="15.75">
      <c r="AE18376" s="67"/>
    </row>
    <row r="18377" spans="31:31" ht="15.75">
      <c r="AE18377" s="67"/>
    </row>
    <row r="18378" spans="31:31" ht="15.75">
      <c r="AE18378" s="67"/>
    </row>
    <row r="18379" spans="31:31" ht="15.75">
      <c r="AE18379" s="67"/>
    </row>
    <row r="18380" spans="31:31" ht="15.75">
      <c r="AE18380" s="67"/>
    </row>
    <row r="18381" spans="31:31" ht="15.75">
      <c r="AE18381" s="67"/>
    </row>
    <row r="18382" spans="31:31" ht="15.75">
      <c r="AE18382" s="67"/>
    </row>
    <row r="18383" spans="31:31" ht="15.75">
      <c r="AE18383" s="67"/>
    </row>
    <row r="18384" spans="31:31" ht="15.75">
      <c r="AE18384" s="67"/>
    </row>
    <row r="18385" spans="31:31" ht="15.75">
      <c r="AE18385" s="67"/>
    </row>
    <row r="18386" spans="31:31" ht="15.75">
      <c r="AE18386" s="67"/>
    </row>
    <row r="18387" spans="31:31" ht="15.75">
      <c r="AE18387" s="67"/>
    </row>
    <row r="18388" spans="31:31" ht="15.75">
      <c r="AE18388" s="67"/>
    </row>
    <row r="18389" spans="31:31" ht="15.75">
      <c r="AE18389" s="67"/>
    </row>
    <row r="18390" spans="31:31" ht="15.75">
      <c r="AE18390" s="67"/>
    </row>
    <row r="18391" spans="31:31" ht="15.75">
      <c r="AE18391" s="67"/>
    </row>
    <row r="18392" spans="31:31" ht="15.75">
      <c r="AE18392" s="67"/>
    </row>
    <row r="18393" spans="31:31" ht="15.75">
      <c r="AE18393" s="67"/>
    </row>
    <row r="18394" spans="31:31" ht="15.75">
      <c r="AE18394" s="67"/>
    </row>
    <row r="18395" spans="31:31" ht="15.75">
      <c r="AE18395" s="67"/>
    </row>
    <row r="18396" spans="31:31" ht="15.75">
      <c r="AE18396" s="67"/>
    </row>
    <row r="18397" spans="31:31" ht="15.75">
      <c r="AE18397" s="67"/>
    </row>
    <row r="18398" spans="31:31" ht="15.75">
      <c r="AE18398" s="67"/>
    </row>
    <row r="18399" spans="31:31" ht="15.75">
      <c r="AE18399" s="67"/>
    </row>
    <row r="18400" spans="31:31" ht="15.75">
      <c r="AE18400" s="67"/>
    </row>
    <row r="18401" spans="31:31" ht="15.75">
      <c r="AE18401" s="67"/>
    </row>
    <row r="18402" spans="31:31" ht="15.75">
      <c r="AE18402" s="67"/>
    </row>
    <row r="18403" spans="31:31" ht="15.75">
      <c r="AE18403" s="67"/>
    </row>
    <row r="18404" spans="31:31" ht="15.75">
      <c r="AE18404" s="67"/>
    </row>
    <row r="18405" spans="31:31" ht="15.75">
      <c r="AE18405" s="67"/>
    </row>
    <row r="18406" spans="31:31" ht="15.75">
      <c r="AE18406" s="67"/>
    </row>
    <row r="18407" spans="31:31" ht="15.75">
      <c r="AE18407" s="67"/>
    </row>
    <row r="18408" spans="31:31" ht="15.75">
      <c r="AE18408" s="67"/>
    </row>
    <row r="18409" spans="31:31" ht="15.75">
      <c r="AE18409" s="67"/>
    </row>
    <row r="18410" spans="31:31" ht="15.75">
      <c r="AE18410" s="67"/>
    </row>
    <row r="18411" spans="31:31" ht="15.75">
      <c r="AE18411" s="67"/>
    </row>
    <row r="18412" spans="31:31" ht="15.75">
      <c r="AE18412" s="67"/>
    </row>
    <row r="18413" spans="31:31" ht="15.75">
      <c r="AE18413" s="67"/>
    </row>
    <row r="18414" spans="31:31" ht="15.75">
      <c r="AE18414" s="67"/>
    </row>
    <row r="18415" spans="31:31" ht="15.75">
      <c r="AE18415" s="67"/>
    </row>
    <row r="18416" spans="31:31" ht="15.75">
      <c r="AE18416" s="67"/>
    </row>
    <row r="18417" spans="31:31" ht="15.75">
      <c r="AE18417" s="67"/>
    </row>
    <row r="18418" spans="31:31" ht="15.75">
      <c r="AE18418" s="67"/>
    </row>
    <row r="18419" spans="31:31" ht="15.75">
      <c r="AE18419" s="67"/>
    </row>
    <row r="18420" spans="31:31" ht="15.75">
      <c r="AE18420" s="67"/>
    </row>
    <row r="18421" spans="31:31" ht="15.75">
      <c r="AE18421" s="67"/>
    </row>
    <row r="18422" spans="31:31" ht="15.75">
      <c r="AE18422" s="67"/>
    </row>
    <row r="18423" spans="31:31" ht="15.75">
      <c r="AE18423" s="67"/>
    </row>
    <row r="18424" spans="31:31" ht="15.75">
      <c r="AE18424" s="67"/>
    </row>
    <row r="18425" spans="31:31" ht="15.75">
      <c r="AE18425" s="67"/>
    </row>
    <row r="18426" spans="31:31" ht="15.75">
      <c r="AE18426" s="67"/>
    </row>
    <row r="18427" spans="31:31" ht="15.75">
      <c r="AE18427" s="67"/>
    </row>
    <row r="18428" spans="31:31" ht="15.75">
      <c r="AE18428" s="67"/>
    </row>
    <row r="18429" spans="31:31" ht="15.75">
      <c r="AE18429" s="67"/>
    </row>
    <row r="18430" spans="31:31" ht="15.75">
      <c r="AE18430" s="67"/>
    </row>
    <row r="18431" spans="31:31" ht="15.75">
      <c r="AE18431" s="67"/>
    </row>
    <row r="18432" spans="31:31" ht="15.75">
      <c r="AE18432" s="67"/>
    </row>
    <row r="18433" spans="31:31" ht="15.75">
      <c r="AE18433" s="67"/>
    </row>
    <row r="18434" spans="31:31" ht="15.75">
      <c r="AE18434" s="67"/>
    </row>
    <row r="18435" spans="31:31" ht="15.75">
      <c r="AE18435" s="67"/>
    </row>
    <row r="18436" spans="31:31" ht="15.75">
      <c r="AE18436" s="67"/>
    </row>
    <row r="18437" spans="31:31" ht="15.75">
      <c r="AE18437" s="67"/>
    </row>
    <row r="18438" spans="31:31" ht="15.75">
      <c r="AE18438" s="67"/>
    </row>
    <row r="18439" spans="31:31" ht="15.75">
      <c r="AE18439" s="67"/>
    </row>
    <row r="18440" spans="31:31" ht="15.75">
      <c r="AE18440" s="67"/>
    </row>
    <row r="18441" spans="31:31" ht="15.75">
      <c r="AE18441" s="67"/>
    </row>
    <row r="18442" spans="31:31" ht="15.75">
      <c r="AE18442" s="67"/>
    </row>
    <row r="18443" spans="31:31" ht="15.75">
      <c r="AE18443" s="67"/>
    </row>
    <row r="18444" spans="31:31" ht="15.75">
      <c r="AE18444" s="67"/>
    </row>
    <row r="18445" spans="31:31" ht="15.75">
      <c r="AE18445" s="67"/>
    </row>
    <row r="18446" spans="31:31" ht="15.75">
      <c r="AE18446" s="67"/>
    </row>
    <row r="18447" spans="31:31" ht="15.75">
      <c r="AE18447" s="67"/>
    </row>
    <row r="18448" spans="31:31" ht="15.75">
      <c r="AE18448" s="67"/>
    </row>
    <row r="18449" spans="31:31" ht="15.75">
      <c r="AE18449" s="67"/>
    </row>
    <row r="18450" spans="31:31" ht="15.75">
      <c r="AE18450" s="67"/>
    </row>
    <row r="18451" spans="31:31" ht="15.75">
      <c r="AE18451" s="67"/>
    </row>
    <row r="18452" spans="31:31" ht="15.75">
      <c r="AE18452" s="67"/>
    </row>
    <row r="18453" spans="31:31" ht="15.75">
      <c r="AE18453" s="67"/>
    </row>
    <row r="18454" spans="31:31" ht="15.75">
      <c r="AE18454" s="67"/>
    </row>
    <row r="18455" spans="31:31" ht="15.75">
      <c r="AE18455" s="67"/>
    </row>
    <row r="18456" spans="31:31" ht="15.75">
      <c r="AE18456" s="67"/>
    </row>
    <row r="18457" spans="31:31" ht="15.75">
      <c r="AE18457" s="67"/>
    </row>
    <row r="18458" spans="31:31" ht="15.75">
      <c r="AE18458" s="67"/>
    </row>
    <row r="18459" spans="31:31" ht="15.75">
      <c r="AE18459" s="67"/>
    </row>
    <row r="18460" spans="31:31" ht="15.75">
      <c r="AE18460" s="67"/>
    </row>
    <row r="18461" spans="31:31" ht="15.75">
      <c r="AE18461" s="67"/>
    </row>
    <row r="18462" spans="31:31" ht="15.75">
      <c r="AE18462" s="67"/>
    </row>
    <row r="18463" spans="31:31" ht="15.75">
      <c r="AE18463" s="67"/>
    </row>
    <row r="18464" spans="31:31" ht="15.75">
      <c r="AE18464" s="67"/>
    </row>
    <row r="18465" spans="31:31" ht="15.75">
      <c r="AE18465" s="67"/>
    </row>
    <row r="18466" spans="31:31" ht="15.75">
      <c r="AE18466" s="67"/>
    </row>
    <row r="18467" spans="31:31" ht="15.75">
      <c r="AE18467" s="67"/>
    </row>
    <row r="18468" spans="31:31" ht="15.75">
      <c r="AE18468" s="67"/>
    </row>
    <row r="18469" spans="31:31" ht="15.75">
      <c r="AE18469" s="67"/>
    </row>
    <row r="18470" spans="31:31" ht="15.75">
      <c r="AE18470" s="67"/>
    </row>
    <row r="18471" spans="31:31" ht="15.75">
      <c r="AE18471" s="67"/>
    </row>
    <row r="18472" spans="31:31" ht="15.75">
      <c r="AE18472" s="67"/>
    </row>
    <row r="18473" spans="31:31" ht="15.75">
      <c r="AE18473" s="67"/>
    </row>
    <row r="18474" spans="31:31" ht="15.75">
      <c r="AE18474" s="67"/>
    </row>
    <row r="18475" spans="31:31" ht="15.75">
      <c r="AE18475" s="67"/>
    </row>
    <row r="18476" spans="31:31" ht="15.75">
      <c r="AE18476" s="67"/>
    </row>
    <row r="18477" spans="31:31" ht="15.75">
      <c r="AE18477" s="67"/>
    </row>
    <row r="18478" spans="31:31" ht="15.75">
      <c r="AE18478" s="67"/>
    </row>
    <row r="18479" spans="31:31" ht="15.75">
      <c r="AE18479" s="67"/>
    </row>
    <row r="18480" spans="31:31" ht="15.75">
      <c r="AE18480" s="67"/>
    </row>
    <row r="18481" spans="31:31" ht="15.75">
      <c r="AE18481" s="67"/>
    </row>
    <row r="18482" spans="31:31" ht="15.75">
      <c r="AE18482" s="67"/>
    </row>
    <row r="18483" spans="31:31" ht="15.75">
      <c r="AE18483" s="67"/>
    </row>
    <row r="18484" spans="31:31" ht="15.75">
      <c r="AE18484" s="67"/>
    </row>
    <row r="18485" spans="31:31" ht="15.75">
      <c r="AE18485" s="67"/>
    </row>
    <row r="18486" spans="31:31" ht="15.75">
      <c r="AE18486" s="67"/>
    </row>
    <row r="18487" spans="31:31" ht="15.75">
      <c r="AE18487" s="67"/>
    </row>
    <row r="18488" spans="31:31" ht="15.75">
      <c r="AE18488" s="67"/>
    </row>
    <row r="18489" spans="31:31" ht="15.75">
      <c r="AE18489" s="67"/>
    </row>
    <row r="18490" spans="31:31" ht="15.75">
      <c r="AE18490" s="67"/>
    </row>
    <row r="18491" spans="31:31" ht="15.75">
      <c r="AE18491" s="67"/>
    </row>
    <row r="18492" spans="31:31" ht="15.75">
      <c r="AE18492" s="67"/>
    </row>
    <row r="18493" spans="31:31" ht="15.75">
      <c r="AE18493" s="67"/>
    </row>
    <row r="18494" spans="31:31" ht="15.75">
      <c r="AE18494" s="67"/>
    </row>
    <row r="18495" spans="31:31" ht="15.75">
      <c r="AE18495" s="67"/>
    </row>
    <row r="18496" spans="31:31" ht="15.75">
      <c r="AE18496" s="67"/>
    </row>
    <row r="18497" spans="31:31" ht="15.75">
      <c r="AE18497" s="67"/>
    </row>
    <row r="18498" spans="31:31" ht="15.75">
      <c r="AE18498" s="67"/>
    </row>
    <row r="18499" spans="31:31" ht="15.75">
      <c r="AE18499" s="67"/>
    </row>
    <row r="18500" spans="31:31" ht="15.75">
      <c r="AE18500" s="67"/>
    </row>
    <row r="18501" spans="31:31" ht="15.75">
      <c r="AE18501" s="67"/>
    </row>
    <row r="18502" spans="31:31" ht="15.75">
      <c r="AE18502" s="67"/>
    </row>
    <row r="18503" spans="31:31" ht="15.75">
      <c r="AE18503" s="67"/>
    </row>
    <row r="18504" spans="31:31" ht="15.75">
      <c r="AE18504" s="67"/>
    </row>
    <row r="18505" spans="31:31" ht="15.75">
      <c r="AE18505" s="67"/>
    </row>
    <row r="18506" spans="31:31" ht="15.75">
      <c r="AE18506" s="67"/>
    </row>
    <row r="18507" spans="31:31" ht="15.75">
      <c r="AE18507" s="67"/>
    </row>
    <row r="18508" spans="31:31" ht="15.75">
      <c r="AE18508" s="67"/>
    </row>
    <row r="18509" spans="31:31" ht="15.75">
      <c r="AE18509" s="67"/>
    </row>
    <row r="18510" spans="31:31" ht="15.75">
      <c r="AE18510" s="67"/>
    </row>
    <row r="18511" spans="31:31" ht="15.75">
      <c r="AE18511" s="67"/>
    </row>
    <row r="18512" spans="31:31" ht="15.75">
      <c r="AE18512" s="67"/>
    </row>
    <row r="18513" spans="31:31" ht="15.75">
      <c r="AE18513" s="67"/>
    </row>
    <row r="18514" spans="31:31" ht="15.75">
      <c r="AE18514" s="67"/>
    </row>
    <row r="18515" spans="31:31" ht="15.75">
      <c r="AE18515" s="67"/>
    </row>
    <row r="18516" spans="31:31" ht="15.75">
      <c r="AE18516" s="67"/>
    </row>
    <row r="18517" spans="31:31" ht="15.75">
      <c r="AE18517" s="67"/>
    </row>
    <row r="18518" spans="31:31" ht="15.75">
      <c r="AE18518" s="67"/>
    </row>
    <row r="18519" spans="31:31" ht="15.75">
      <c r="AE18519" s="67"/>
    </row>
    <row r="18520" spans="31:31" ht="15.75">
      <c r="AE18520" s="67"/>
    </row>
    <row r="18521" spans="31:31" ht="15.75">
      <c r="AE18521" s="67"/>
    </row>
    <row r="18522" spans="31:31" ht="15.75">
      <c r="AE18522" s="67"/>
    </row>
    <row r="18523" spans="31:31" ht="15.75">
      <c r="AE18523" s="67"/>
    </row>
    <row r="18524" spans="31:31" ht="15.75">
      <c r="AE18524" s="67"/>
    </row>
    <row r="18525" spans="31:31" ht="15.75">
      <c r="AE18525" s="67"/>
    </row>
    <row r="18526" spans="31:31" ht="15.75">
      <c r="AE18526" s="67"/>
    </row>
    <row r="18527" spans="31:31" ht="15.75">
      <c r="AE18527" s="67"/>
    </row>
    <row r="18528" spans="31:31" ht="15.75">
      <c r="AE18528" s="67"/>
    </row>
    <row r="18529" spans="31:31" ht="15.75">
      <c r="AE18529" s="67"/>
    </row>
    <row r="18530" spans="31:31" ht="15.75">
      <c r="AE18530" s="67"/>
    </row>
    <row r="18531" spans="31:31" ht="15.75">
      <c r="AE18531" s="67"/>
    </row>
    <row r="18532" spans="31:31" ht="15.75">
      <c r="AE18532" s="67"/>
    </row>
    <row r="18533" spans="31:31" ht="15.75">
      <c r="AE18533" s="67"/>
    </row>
    <row r="18534" spans="31:31" ht="15.75">
      <c r="AE18534" s="67"/>
    </row>
    <row r="18535" spans="31:31" ht="15.75">
      <c r="AE18535" s="67"/>
    </row>
    <row r="18536" spans="31:31" ht="15.75">
      <c r="AE18536" s="67"/>
    </row>
    <row r="18537" spans="31:31" ht="15.75">
      <c r="AE18537" s="67"/>
    </row>
    <row r="18538" spans="31:31" ht="15.75">
      <c r="AE18538" s="67"/>
    </row>
    <row r="18539" spans="31:31" ht="15.75">
      <c r="AE18539" s="67"/>
    </row>
    <row r="18540" spans="31:31" ht="15.75">
      <c r="AE18540" s="67"/>
    </row>
    <row r="18541" spans="31:31" ht="15.75">
      <c r="AE18541" s="67"/>
    </row>
    <row r="18542" spans="31:31" ht="15.75">
      <c r="AE18542" s="67"/>
    </row>
    <row r="18543" spans="31:31" ht="15.75">
      <c r="AE18543" s="67"/>
    </row>
    <row r="18544" spans="31:31" ht="15.75">
      <c r="AE18544" s="67"/>
    </row>
    <row r="18545" spans="31:31" ht="15.75">
      <c r="AE18545" s="67"/>
    </row>
    <row r="18546" spans="31:31" ht="15.75">
      <c r="AE18546" s="67"/>
    </row>
    <row r="18547" spans="31:31" ht="15.75">
      <c r="AE18547" s="67"/>
    </row>
    <row r="18548" spans="31:31" ht="15.75">
      <c r="AE18548" s="67"/>
    </row>
    <row r="18549" spans="31:31" ht="15.75">
      <c r="AE18549" s="67"/>
    </row>
    <row r="18550" spans="31:31" ht="15.75">
      <c r="AE18550" s="67"/>
    </row>
    <row r="18551" spans="31:31" ht="15.75">
      <c r="AE18551" s="67"/>
    </row>
    <row r="18552" spans="31:31" ht="15.75">
      <c r="AE18552" s="67"/>
    </row>
    <row r="18553" spans="31:31" ht="15.75">
      <c r="AE18553" s="67"/>
    </row>
    <row r="18554" spans="31:31" ht="15.75">
      <c r="AE18554" s="67"/>
    </row>
    <row r="18555" spans="31:31" ht="15.75">
      <c r="AE18555" s="67"/>
    </row>
    <row r="18556" spans="31:31" ht="15.75">
      <c r="AE18556" s="67"/>
    </row>
    <row r="18557" spans="31:31" ht="15.75">
      <c r="AE18557" s="67"/>
    </row>
    <row r="18558" spans="31:31" ht="15.75">
      <c r="AE18558" s="67"/>
    </row>
    <row r="18559" spans="31:31" ht="15.75">
      <c r="AE18559" s="67"/>
    </row>
    <row r="18560" spans="31:31" ht="15.75">
      <c r="AE18560" s="67"/>
    </row>
    <row r="18561" spans="31:31" ht="15.75">
      <c r="AE18561" s="67"/>
    </row>
    <row r="18562" spans="31:31" ht="15.75">
      <c r="AE18562" s="67"/>
    </row>
    <row r="18563" spans="31:31" ht="15.75">
      <c r="AE18563" s="67"/>
    </row>
    <row r="18564" spans="31:31" ht="15.75">
      <c r="AE18564" s="67"/>
    </row>
    <row r="18565" spans="31:31" ht="15.75">
      <c r="AE18565" s="67"/>
    </row>
    <row r="18566" spans="31:31" ht="15.75">
      <c r="AE18566" s="67"/>
    </row>
    <row r="18567" spans="31:31" ht="15.75">
      <c r="AE18567" s="67"/>
    </row>
    <row r="18568" spans="31:31" ht="15.75">
      <c r="AE18568" s="67"/>
    </row>
    <row r="18569" spans="31:31" ht="15.75">
      <c r="AE18569" s="67"/>
    </row>
    <row r="18570" spans="31:31" ht="15.75">
      <c r="AE18570" s="67"/>
    </row>
    <row r="18571" spans="31:31" ht="15.75">
      <c r="AE18571" s="67"/>
    </row>
    <row r="18572" spans="31:31" ht="15.75">
      <c r="AE18572" s="67"/>
    </row>
    <row r="18573" spans="31:31" ht="15.75">
      <c r="AE18573" s="67"/>
    </row>
    <row r="18574" spans="31:31" ht="15.75">
      <c r="AE18574" s="67"/>
    </row>
    <row r="18575" spans="31:31" ht="15.75">
      <c r="AE18575" s="67"/>
    </row>
    <row r="18576" spans="31:31" ht="15.75">
      <c r="AE18576" s="67"/>
    </row>
    <row r="18577" spans="31:31" ht="15.75">
      <c r="AE18577" s="67"/>
    </row>
    <row r="18578" spans="31:31" ht="15.75">
      <c r="AE18578" s="67"/>
    </row>
    <row r="18579" spans="31:31" ht="15.75">
      <c r="AE18579" s="67"/>
    </row>
    <row r="18580" spans="31:31" ht="15.75">
      <c r="AE18580" s="67"/>
    </row>
    <row r="18581" spans="31:31" ht="15.75">
      <c r="AE18581" s="67"/>
    </row>
    <row r="18582" spans="31:31" ht="15.75">
      <c r="AE18582" s="67"/>
    </row>
    <row r="18583" spans="31:31" ht="15.75">
      <c r="AE18583" s="67"/>
    </row>
    <row r="18584" spans="31:31" ht="15.75">
      <c r="AE18584" s="67"/>
    </row>
    <row r="18585" spans="31:31" ht="15.75">
      <c r="AE18585" s="67"/>
    </row>
    <row r="18586" spans="31:31" ht="15.75">
      <c r="AE18586" s="67"/>
    </row>
    <row r="18587" spans="31:31" ht="15.75">
      <c r="AE18587" s="67"/>
    </row>
    <row r="18588" spans="31:31" ht="15.75">
      <c r="AE18588" s="67"/>
    </row>
    <row r="18589" spans="31:31" ht="15.75">
      <c r="AE18589" s="67"/>
    </row>
    <row r="18590" spans="31:31" ht="15.75">
      <c r="AE18590" s="67"/>
    </row>
    <row r="18591" spans="31:31" ht="15.75">
      <c r="AE18591" s="67"/>
    </row>
    <row r="18592" spans="31:31" ht="15.75">
      <c r="AE18592" s="67"/>
    </row>
    <row r="18593" spans="31:31" ht="15.75">
      <c r="AE18593" s="67"/>
    </row>
    <row r="18594" spans="31:31" ht="15.75">
      <c r="AE18594" s="67"/>
    </row>
    <row r="18595" spans="31:31" ht="15.75">
      <c r="AE18595" s="67"/>
    </row>
    <row r="18596" spans="31:31" ht="15.75">
      <c r="AE18596" s="67"/>
    </row>
    <row r="18597" spans="31:31" ht="15.75">
      <c r="AE18597" s="67"/>
    </row>
    <row r="18598" spans="31:31" ht="15.75">
      <c r="AE18598" s="67"/>
    </row>
    <row r="18599" spans="31:31" ht="15.75">
      <c r="AE18599" s="67"/>
    </row>
    <row r="18600" spans="31:31" ht="15.75">
      <c r="AE18600" s="67"/>
    </row>
    <row r="18601" spans="31:31" ht="15.75">
      <c r="AE18601" s="67"/>
    </row>
    <row r="18602" spans="31:31" ht="15.75">
      <c r="AE18602" s="67"/>
    </row>
    <row r="18603" spans="31:31" ht="15.75">
      <c r="AE18603" s="67"/>
    </row>
    <row r="18604" spans="31:31" ht="15.75">
      <c r="AE18604" s="67"/>
    </row>
    <row r="18605" spans="31:31" ht="15.75">
      <c r="AE18605" s="67"/>
    </row>
    <row r="18606" spans="31:31" ht="15.75">
      <c r="AE18606" s="67"/>
    </row>
    <row r="18607" spans="31:31" ht="15.75">
      <c r="AE18607" s="67"/>
    </row>
    <row r="18608" spans="31:31" ht="15.75">
      <c r="AE18608" s="67"/>
    </row>
    <row r="18609" spans="31:31" ht="15.75">
      <c r="AE18609" s="67"/>
    </row>
    <row r="18610" spans="31:31" ht="15.75">
      <c r="AE18610" s="67"/>
    </row>
    <row r="18611" spans="31:31" ht="15.75">
      <c r="AE18611" s="67"/>
    </row>
    <row r="18612" spans="31:31" ht="15.75">
      <c r="AE18612" s="67"/>
    </row>
    <row r="18613" spans="31:31" ht="15.75">
      <c r="AE18613" s="67"/>
    </row>
    <row r="18614" spans="31:31" ht="15.75">
      <c r="AE18614" s="67"/>
    </row>
    <row r="18615" spans="31:31" ht="15.75">
      <c r="AE18615" s="67"/>
    </row>
    <row r="18616" spans="31:31" ht="15.75">
      <c r="AE18616" s="67"/>
    </row>
    <row r="18617" spans="31:31" ht="15.75">
      <c r="AE18617" s="67"/>
    </row>
    <row r="18618" spans="31:31" ht="15.75">
      <c r="AE18618" s="67"/>
    </row>
    <row r="18619" spans="31:31" ht="15.75">
      <c r="AE18619" s="67"/>
    </row>
    <row r="18620" spans="31:31" ht="15.75">
      <c r="AE18620" s="67"/>
    </row>
    <row r="18621" spans="31:31" ht="15.75">
      <c r="AE18621" s="67"/>
    </row>
    <row r="18622" spans="31:31" ht="15.75">
      <c r="AE18622" s="67"/>
    </row>
    <row r="18623" spans="31:31" ht="15.75">
      <c r="AE18623" s="67"/>
    </row>
    <row r="18624" spans="31:31" ht="15.75">
      <c r="AE18624" s="67"/>
    </row>
    <row r="18625" spans="31:31" ht="15.75">
      <c r="AE18625" s="67"/>
    </row>
    <row r="18626" spans="31:31" ht="15.75">
      <c r="AE18626" s="67"/>
    </row>
    <row r="18627" spans="31:31" ht="15.75">
      <c r="AE18627" s="67"/>
    </row>
    <row r="18628" spans="31:31" ht="15.75">
      <c r="AE18628" s="67"/>
    </row>
    <row r="18629" spans="31:31" ht="15.75">
      <c r="AE18629" s="67"/>
    </row>
    <row r="18630" spans="31:31" ht="15.75">
      <c r="AE18630" s="67"/>
    </row>
    <row r="18631" spans="31:31" ht="15.75">
      <c r="AE18631" s="67"/>
    </row>
    <row r="18632" spans="31:31" ht="15.75">
      <c r="AE18632" s="67"/>
    </row>
    <row r="18633" spans="31:31" ht="15.75">
      <c r="AE18633" s="67"/>
    </row>
    <row r="18634" spans="31:31" ht="15.75">
      <c r="AE18634" s="67"/>
    </row>
    <row r="18635" spans="31:31" ht="15.75">
      <c r="AE18635" s="67"/>
    </row>
    <row r="18636" spans="31:31" ht="15.75">
      <c r="AE18636" s="67"/>
    </row>
    <row r="18637" spans="31:31" ht="15.75">
      <c r="AE18637" s="67"/>
    </row>
    <row r="18638" spans="31:31" ht="15.75">
      <c r="AE18638" s="67"/>
    </row>
    <row r="18639" spans="31:31" ht="15.75">
      <c r="AE18639" s="67"/>
    </row>
    <row r="18640" spans="31:31" ht="15.75">
      <c r="AE18640" s="67"/>
    </row>
    <row r="18641" spans="31:31" ht="15.75">
      <c r="AE18641" s="67"/>
    </row>
    <row r="18642" spans="31:31" ht="15.75">
      <c r="AE18642" s="67"/>
    </row>
    <row r="18643" spans="31:31" ht="15.75">
      <c r="AE18643" s="67"/>
    </row>
    <row r="18644" spans="31:31" ht="15.75">
      <c r="AE18644" s="67"/>
    </row>
    <row r="18645" spans="31:31" ht="15.75">
      <c r="AE18645" s="67"/>
    </row>
    <row r="18646" spans="31:31" ht="15.75">
      <c r="AE18646" s="67"/>
    </row>
    <row r="18647" spans="31:31" ht="15.75">
      <c r="AE18647" s="67"/>
    </row>
    <row r="18648" spans="31:31" ht="15.75">
      <c r="AE18648" s="67"/>
    </row>
    <row r="18649" spans="31:31" ht="15.75">
      <c r="AE18649" s="67"/>
    </row>
    <row r="18650" spans="31:31" ht="15.75">
      <c r="AE18650" s="67"/>
    </row>
    <row r="18651" spans="31:31" ht="15.75">
      <c r="AE18651" s="67"/>
    </row>
    <row r="18652" spans="31:31" ht="15.75">
      <c r="AE18652" s="67"/>
    </row>
    <row r="18653" spans="31:31" ht="15.75">
      <c r="AE18653" s="67"/>
    </row>
    <row r="18654" spans="31:31" ht="15.75">
      <c r="AE18654" s="67"/>
    </row>
    <row r="18655" spans="31:31" ht="15.75">
      <c r="AE18655" s="67"/>
    </row>
    <row r="18656" spans="31:31" ht="15.75">
      <c r="AE18656" s="67"/>
    </row>
    <row r="18657" spans="31:31" ht="15.75">
      <c r="AE18657" s="67"/>
    </row>
    <row r="18658" spans="31:31" ht="15.75">
      <c r="AE18658" s="67"/>
    </row>
    <row r="18659" spans="31:31" ht="15.75">
      <c r="AE18659" s="67"/>
    </row>
    <row r="18660" spans="31:31" ht="15.75">
      <c r="AE18660" s="67"/>
    </row>
    <row r="18661" spans="31:31" ht="15.75">
      <c r="AE18661" s="67"/>
    </row>
    <row r="18662" spans="31:31" ht="15.75">
      <c r="AE18662" s="67"/>
    </row>
    <row r="18663" spans="31:31" ht="15.75">
      <c r="AE18663" s="67"/>
    </row>
    <row r="18664" spans="31:31" ht="15.75">
      <c r="AE18664" s="67"/>
    </row>
    <row r="18665" spans="31:31" ht="15.75">
      <c r="AE18665" s="67"/>
    </row>
    <row r="18666" spans="31:31" ht="15.75">
      <c r="AE18666" s="67"/>
    </row>
    <row r="18667" spans="31:31" ht="15.75">
      <c r="AE18667" s="67"/>
    </row>
    <row r="18668" spans="31:31" ht="15.75">
      <c r="AE18668" s="67"/>
    </row>
    <row r="18669" spans="31:31" ht="15.75">
      <c r="AE18669" s="67"/>
    </row>
    <row r="18670" spans="31:31" ht="15.75">
      <c r="AE18670" s="67"/>
    </row>
    <row r="18671" spans="31:31" ht="15.75">
      <c r="AE18671" s="67"/>
    </row>
    <row r="18672" spans="31:31" ht="15.75">
      <c r="AE18672" s="67"/>
    </row>
    <row r="18673" spans="31:31" ht="15.75">
      <c r="AE18673" s="67"/>
    </row>
    <row r="18674" spans="31:31" ht="15.75">
      <c r="AE18674" s="67"/>
    </row>
    <row r="18675" spans="31:31" ht="15.75">
      <c r="AE18675" s="67"/>
    </row>
    <row r="18676" spans="31:31" ht="15.75">
      <c r="AE18676" s="67"/>
    </row>
    <row r="18677" spans="31:31" ht="15.75">
      <c r="AE18677" s="67"/>
    </row>
    <row r="18678" spans="31:31" ht="15.75">
      <c r="AE18678" s="67"/>
    </row>
    <row r="18679" spans="31:31" ht="15.75">
      <c r="AE18679" s="67"/>
    </row>
    <row r="18680" spans="31:31" ht="15.75">
      <c r="AE18680" s="67"/>
    </row>
    <row r="18681" spans="31:31" ht="15.75">
      <c r="AE18681" s="67"/>
    </row>
    <row r="18682" spans="31:31" ht="15.75">
      <c r="AE18682" s="67"/>
    </row>
    <row r="18683" spans="31:31" ht="15.75">
      <c r="AE18683" s="67"/>
    </row>
    <row r="18684" spans="31:31" ht="15.75">
      <c r="AE18684" s="67"/>
    </row>
    <row r="18685" spans="31:31" ht="15.75">
      <c r="AE18685" s="67"/>
    </row>
    <row r="18686" spans="31:31" ht="15.75">
      <c r="AE18686" s="67"/>
    </row>
    <row r="18687" spans="31:31" ht="15.75">
      <c r="AE18687" s="67"/>
    </row>
    <row r="18688" spans="31:31" ht="15.75">
      <c r="AE18688" s="67"/>
    </row>
    <row r="18689" spans="31:31" ht="15.75">
      <c r="AE18689" s="67"/>
    </row>
    <row r="18690" spans="31:31" ht="15.75">
      <c r="AE18690" s="67"/>
    </row>
    <row r="18691" spans="31:31" ht="15.75">
      <c r="AE18691" s="67"/>
    </row>
    <row r="18692" spans="31:31" ht="15.75">
      <c r="AE18692" s="67"/>
    </row>
    <row r="18693" spans="31:31" ht="15.75">
      <c r="AE18693" s="67"/>
    </row>
    <row r="18694" spans="31:31" ht="15.75">
      <c r="AE18694" s="67"/>
    </row>
    <row r="18695" spans="31:31" ht="15.75">
      <c r="AE18695" s="67"/>
    </row>
    <row r="18696" spans="31:31" ht="15.75">
      <c r="AE18696" s="67"/>
    </row>
    <row r="18697" spans="31:31" ht="15.75">
      <c r="AE18697" s="67"/>
    </row>
    <row r="18698" spans="31:31" ht="15.75">
      <c r="AE18698" s="67"/>
    </row>
    <row r="18699" spans="31:31" ht="15.75">
      <c r="AE18699" s="67"/>
    </row>
    <row r="18700" spans="31:31" ht="15.75">
      <c r="AE18700" s="67"/>
    </row>
    <row r="18701" spans="31:31" ht="15.75">
      <c r="AE18701" s="67"/>
    </row>
    <row r="18702" spans="31:31" ht="15.75">
      <c r="AE18702" s="67"/>
    </row>
    <row r="18703" spans="31:31" ht="15.75">
      <c r="AE18703" s="67"/>
    </row>
    <row r="18704" spans="31:31" ht="15.75">
      <c r="AE18704" s="67"/>
    </row>
    <row r="18705" spans="31:31" ht="15.75">
      <c r="AE18705" s="67"/>
    </row>
    <row r="18706" spans="31:31" ht="15.75">
      <c r="AE18706" s="67"/>
    </row>
    <row r="18707" spans="31:31" ht="15.75">
      <c r="AE18707" s="67"/>
    </row>
    <row r="18708" spans="31:31" ht="15.75">
      <c r="AE18708" s="67"/>
    </row>
    <row r="18709" spans="31:31" ht="15.75">
      <c r="AE18709" s="67"/>
    </row>
    <row r="18710" spans="31:31" ht="15.75">
      <c r="AE18710" s="67"/>
    </row>
    <row r="18711" spans="31:31" ht="15.75">
      <c r="AE18711" s="67"/>
    </row>
    <row r="18712" spans="31:31" ht="15.75">
      <c r="AE18712" s="67"/>
    </row>
    <row r="18713" spans="31:31" ht="15.75">
      <c r="AE18713" s="67"/>
    </row>
    <row r="18714" spans="31:31" ht="15.75">
      <c r="AE18714" s="67"/>
    </row>
    <row r="18715" spans="31:31" ht="15.75">
      <c r="AE18715" s="67"/>
    </row>
    <row r="18716" spans="31:31" ht="15.75">
      <c r="AE18716" s="67"/>
    </row>
    <row r="18717" spans="31:31" ht="15.75">
      <c r="AE18717" s="67"/>
    </row>
    <row r="18718" spans="31:31" ht="15.75">
      <c r="AE18718" s="67"/>
    </row>
    <row r="18719" spans="31:31" ht="15.75">
      <c r="AE18719" s="67"/>
    </row>
    <row r="18720" spans="31:31" ht="15.75">
      <c r="AE18720" s="67"/>
    </row>
    <row r="18721" spans="31:31" ht="15.75">
      <c r="AE18721" s="67"/>
    </row>
    <row r="18722" spans="31:31" ht="15.75">
      <c r="AE18722" s="67"/>
    </row>
    <row r="18723" spans="31:31" ht="15.75">
      <c r="AE18723" s="67"/>
    </row>
    <row r="18724" spans="31:31" ht="15.75">
      <c r="AE18724" s="67"/>
    </row>
    <row r="18725" spans="31:31" ht="15.75">
      <c r="AE18725" s="67"/>
    </row>
    <row r="18726" spans="31:31" ht="15.75">
      <c r="AE18726" s="67"/>
    </row>
    <row r="18727" spans="31:31" ht="15.75">
      <c r="AE18727" s="67"/>
    </row>
    <row r="18728" spans="31:31" ht="15.75">
      <c r="AE18728" s="67"/>
    </row>
    <row r="18729" spans="31:31" ht="15.75">
      <c r="AE18729" s="67"/>
    </row>
    <row r="18730" spans="31:31" ht="15.75">
      <c r="AE18730" s="67"/>
    </row>
    <row r="18731" spans="31:31" ht="15.75">
      <c r="AE18731" s="67"/>
    </row>
    <row r="18732" spans="31:31" ht="15.75">
      <c r="AE18732" s="67"/>
    </row>
    <row r="18733" spans="31:31" ht="15.75">
      <c r="AE18733" s="67"/>
    </row>
    <row r="18734" spans="31:31" ht="15.75">
      <c r="AE18734" s="67"/>
    </row>
    <row r="18735" spans="31:31" ht="15.75">
      <c r="AE18735" s="67"/>
    </row>
    <row r="18736" spans="31:31" ht="15.75">
      <c r="AE18736" s="67"/>
    </row>
    <row r="18737" spans="31:31" ht="15.75">
      <c r="AE18737" s="67"/>
    </row>
    <row r="18738" spans="31:31" ht="15.75">
      <c r="AE18738" s="67"/>
    </row>
    <row r="18739" spans="31:31" ht="15.75">
      <c r="AE18739" s="67"/>
    </row>
    <row r="18740" spans="31:31" ht="15.75">
      <c r="AE18740" s="67"/>
    </row>
    <row r="18741" spans="31:31" ht="15.75">
      <c r="AE18741" s="67"/>
    </row>
    <row r="18742" spans="31:31" ht="15.75">
      <c r="AE18742" s="67"/>
    </row>
    <row r="18743" spans="31:31" ht="15.75">
      <c r="AE18743" s="67"/>
    </row>
    <row r="18744" spans="31:31" ht="15.75">
      <c r="AE18744" s="67"/>
    </row>
    <row r="18745" spans="31:31" ht="15.75">
      <c r="AE18745" s="67"/>
    </row>
    <row r="18746" spans="31:31" ht="15.75">
      <c r="AE18746" s="67"/>
    </row>
    <row r="18747" spans="31:31" ht="15.75">
      <c r="AE18747" s="67"/>
    </row>
    <row r="18748" spans="31:31" ht="15.75">
      <c r="AE18748" s="67"/>
    </row>
    <row r="18749" spans="31:31" ht="15.75">
      <c r="AE18749" s="67"/>
    </row>
    <row r="18750" spans="31:31" ht="15.75">
      <c r="AE18750" s="67"/>
    </row>
    <row r="18751" spans="31:31" ht="15.75">
      <c r="AE18751" s="67"/>
    </row>
    <row r="18752" spans="31:31" ht="15.75">
      <c r="AE18752" s="67"/>
    </row>
    <row r="18753" spans="31:31" ht="15.75">
      <c r="AE18753" s="67"/>
    </row>
    <row r="18754" spans="31:31" ht="15.75">
      <c r="AE18754" s="67"/>
    </row>
    <row r="18755" spans="31:31" ht="15.75">
      <c r="AE18755" s="67"/>
    </row>
    <row r="18756" spans="31:31" ht="15.75">
      <c r="AE18756" s="67"/>
    </row>
    <row r="18757" spans="31:31" ht="15.75">
      <c r="AE18757" s="67"/>
    </row>
    <row r="18758" spans="31:31" ht="15.75">
      <c r="AE18758" s="67"/>
    </row>
    <row r="18759" spans="31:31" ht="15.75">
      <c r="AE18759" s="67"/>
    </row>
    <row r="18760" spans="31:31" ht="15.75">
      <c r="AE18760" s="67"/>
    </row>
    <row r="18761" spans="31:31" ht="15.75">
      <c r="AE18761" s="67"/>
    </row>
    <row r="18762" spans="31:31" ht="15.75">
      <c r="AE18762" s="67"/>
    </row>
    <row r="18763" spans="31:31" ht="15.75">
      <c r="AE18763" s="67"/>
    </row>
    <row r="18764" spans="31:31" ht="15.75">
      <c r="AE18764" s="67"/>
    </row>
    <row r="18765" spans="31:31" ht="15.75">
      <c r="AE18765" s="67"/>
    </row>
    <row r="18766" spans="31:31" ht="15.75">
      <c r="AE18766" s="67"/>
    </row>
    <row r="18767" spans="31:31" ht="15.75">
      <c r="AE18767" s="67"/>
    </row>
    <row r="18768" spans="31:31" ht="15.75">
      <c r="AE18768" s="67"/>
    </row>
    <row r="18769" spans="31:31" ht="15.75">
      <c r="AE18769" s="67"/>
    </row>
    <row r="18770" spans="31:31" ht="15.75">
      <c r="AE18770" s="67"/>
    </row>
    <row r="18771" spans="31:31" ht="15.75">
      <c r="AE18771" s="67"/>
    </row>
    <row r="18772" spans="31:31" ht="15.75">
      <c r="AE18772" s="67"/>
    </row>
    <row r="18773" spans="31:31" ht="15.75">
      <c r="AE18773" s="67"/>
    </row>
    <row r="18774" spans="31:31" ht="15.75">
      <c r="AE18774" s="67"/>
    </row>
    <row r="18775" spans="31:31" ht="15.75">
      <c r="AE18775" s="67"/>
    </row>
    <row r="18776" spans="31:31" ht="15.75">
      <c r="AE18776" s="67"/>
    </row>
    <row r="18777" spans="31:31" ht="15.75">
      <c r="AE18777" s="67"/>
    </row>
    <row r="18778" spans="31:31" ht="15.75">
      <c r="AE18778" s="67"/>
    </row>
    <row r="18779" spans="31:31" ht="15.75">
      <c r="AE18779" s="67"/>
    </row>
    <row r="18780" spans="31:31" ht="15.75">
      <c r="AE18780" s="67"/>
    </row>
    <row r="18781" spans="31:31" ht="15.75">
      <c r="AE18781" s="67"/>
    </row>
    <row r="18782" spans="31:31" ht="15.75">
      <c r="AE18782" s="67"/>
    </row>
    <row r="18783" spans="31:31" ht="15.75">
      <c r="AE18783" s="67"/>
    </row>
    <row r="18784" spans="31:31" ht="15.75">
      <c r="AE18784" s="67"/>
    </row>
    <row r="18785" spans="31:31" ht="15.75">
      <c r="AE18785" s="67"/>
    </row>
    <row r="18786" spans="31:31" ht="15.75">
      <c r="AE18786" s="67"/>
    </row>
    <row r="18787" spans="31:31" ht="15.75">
      <c r="AE18787" s="67"/>
    </row>
    <row r="18788" spans="31:31" ht="15.75">
      <c r="AE18788" s="67"/>
    </row>
    <row r="18789" spans="31:31" ht="15.75">
      <c r="AE18789" s="67"/>
    </row>
    <row r="18790" spans="31:31" ht="15.75">
      <c r="AE18790" s="67"/>
    </row>
    <row r="18791" spans="31:31" ht="15.75">
      <c r="AE18791" s="67"/>
    </row>
    <row r="18792" spans="31:31" ht="15.75">
      <c r="AE18792" s="67"/>
    </row>
    <row r="18793" spans="31:31" ht="15.75">
      <c r="AE18793" s="67"/>
    </row>
    <row r="18794" spans="31:31" ht="15.75">
      <c r="AE18794" s="67"/>
    </row>
    <row r="18795" spans="31:31" ht="15.75">
      <c r="AE18795" s="67"/>
    </row>
    <row r="18796" spans="31:31" ht="15.75">
      <c r="AE18796" s="67"/>
    </row>
    <row r="18797" spans="31:31" ht="15.75">
      <c r="AE18797" s="67"/>
    </row>
    <row r="18798" spans="31:31" ht="15.75">
      <c r="AE18798" s="67"/>
    </row>
    <row r="18799" spans="31:31" ht="15.75">
      <c r="AE18799" s="67"/>
    </row>
    <row r="18800" spans="31:31" ht="15.75">
      <c r="AE18800" s="67"/>
    </row>
    <row r="18801" spans="31:31" ht="15.75">
      <c r="AE18801" s="67"/>
    </row>
    <row r="18802" spans="31:31" ht="15.75">
      <c r="AE18802" s="67"/>
    </row>
    <row r="18803" spans="31:31" ht="15.75">
      <c r="AE18803" s="67"/>
    </row>
    <row r="18804" spans="31:31" ht="15.75">
      <c r="AE18804" s="67"/>
    </row>
    <row r="18805" spans="31:31" ht="15.75">
      <c r="AE18805" s="67"/>
    </row>
    <row r="18806" spans="31:31" ht="15.75">
      <c r="AE18806" s="67"/>
    </row>
    <row r="18807" spans="31:31" ht="15.75">
      <c r="AE18807" s="67"/>
    </row>
    <row r="18808" spans="31:31" ht="15.75">
      <c r="AE18808" s="67"/>
    </row>
    <row r="18809" spans="31:31" ht="15.75">
      <c r="AE18809" s="67"/>
    </row>
    <row r="18810" spans="31:31" ht="15.75">
      <c r="AE18810" s="67"/>
    </row>
    <row r="18811" spans="31:31" ht="15.75">
      <c r="AE18811" s="67"/>
    </row>
    <row r="18812" spans="31:31" ht="15.75">
      <c r="AE18812" s="67"/>
    </row>
    <row r="18813" spans="31:31" ht="15.75">
      <c r="AE18813" s="67"/>
    </row>
    <row r="18814" spans="31:31" ht="15.75">
      <c r="AE18814" s="67"/>
    </row>
    <row r="18815" spans="31:31" ht="15.75">
      <c r="AE18815" s="67"/>
    </row>
    <row r="18816" spans="31:31" ht="15.75">
      <c r="AE18816" s="67"/>
    </row>
    <row r="18817" spans="31:31" ht="15.75">
      <c r="AE18817" s="67"/>
    </row>
    <row r="18818" spans="31:31" ht="15.75">
      <c r="AE18818" s="67"/>
    </row>
    <row r="18819" spans="31:31" ht="15.75">
      <c r="AE18819" s="67"/>
    </row>
    <row r="18820" spans="31:31" ht="15.75">
      <c r="AE18820" s="67"/>
    </row>
    <row r="18821" spans="31:31" ht="15.75">
      <c r="AE18821" s="67"/>
    </row>
    <row r="18822" spans="31:31" ht="15.75">
      <c r="AE18822" s="67"/>
    </row>
    <row r="18823" spans="31:31" ht="15.75">
      <c r="AE18823" s="67"/>
    </row>
    <row r="18824" spans="31:31" ht="15.75">
      <c r="AE18824" s="67"/>
    </row>
    <row r="18825" spans="31:31" ht="15.75">
      <c r="AE18825" s="67"/>
    </row>
    <row r="18826" spans="31:31" ht="15.75">
      <c r="AE18826" s="67"/>
    </row>
    <row r="18827" spans="31:31" ht="15.75">
      <c r="AE18827" s="67"/>
    </row>
    <row r="18828" spans="31:31" ht="15.75">
      <c r="AE18828" s="67"/>
    </row>
    <row r="18829" spans="31:31" ht="15.75">
      <c r="AE18829" s="67"/>
    </row>
    <row r="18830" spans="31:31" ht="15.75">
      <c r="AE18830" s="67"/>
    </row>
    <row r="18831" spans="31:31" ht="15.75">
      <c r="AE18831" s="67"/>
    </row>
    <row r="18832" spans="31:31" ht="15.75">
      <c r="AE18832" s="67"/>
    </row>
    <row r="18833" spans="31:31" ht="15.75">
      <c r="AE18833" s="67"/>
    </row>
    <row r="18834" spans="31:31" ht="15.75">
      <c r="AE18834" s="67"/>
    </row>
    <row r="18835" spans="31:31" ht="15.75">
      <c r="AE18835" s="67"/>
    </row>
    <row r="18836" spans="31:31" ht="15.75">
      <c r="AE18836" s="67"/>
    </row>
    <row r="18837" spans="31:31" ht="15.75">
      <c r="AE18837" s="67"/>
    </row>
    <row r="18838" spans="31:31" ht="15.75">
      <c r="AE18838" s="67"/>
    </row>
    <row r="18839" spans="31:31" ht="15.75">
      <c r="AE18839" s="67"/>
    </row>
    <row r="18840" spans="31:31" ht="15.75">
      <c r="AE18840" s="67"/>
    </row>
    <row r="18841" spans="31:31" ht="15.75">
      <c r="AE18841" s="67"/>
    </row>
    <row r="18842" spans="31:31" ht="15.75">
      <c r="AE18842" s="67"/>
    </row>
    <row r="18843" spans="31:31" ht="15.75">
      <c r="AE18843" s="67"/>
    </row>
    <row r="18844" spans="31:31" ht="15.75">
      <c r="AE18844" s="67"/>
    </row>
    <row r="18845" spans="31:31" ht="15.75">
      <c r="AE18845" s="67"/>
    </row>
    <row r="18846" spans="31:31" ht="15.75">
      <c r="AE18846" s="67"/>
    </row>
    <row r="18847" spans="31:31" ht="15.75">
      <c r="AE18847" s="67"/>
    </row>
    <row r="18848" spans="31:31" ht="15.75">
      <c r="AE18848" s="67"/>
    </row>
    <row r="18849" spans="31:31" ht="15.75">
      <c r="AE18849" s="67"/>
    </row>
    <row r="18850" spans="31:31" ht="15.75">
      <c r="AE18850" s="67"/>
    </row>
    <row r="18851" spans="31:31" ht="15.75">
      <c r="AE18851" s="67"/>
    </row>
    <row r="18852" spans="31:31" ht="15.75">
      <c r="AE18852" s="67"/>
    </row>
    <row r="18853" spans="31:31" ht="15.75">
      <c r="AE18853" s="67"/>
    </row>
    <row r="18854" spans="31:31" ht="15.75">
      <c r="AE18854" s="67"/>
    </row>
    <row r="18855" spans="31:31" ht="15.75">
      <c r="AE18855" s="67"/>
    </row>
    <row r="18856" spans="31:31" ht="15.75">
      <c r="AE18856" s="67"/>
    </row>
    <row r="18857" spans="31:31" ht="15.75">
      <c r="AE18857" s="67"/>
    </row>
    <row r="18858" spans="31:31" ht="15.75">
      <c r="AE18858" s="67"/>
    </row>
    <row r="18859" spans="31:31" ht="15.75">
      <c r="AE18859" s="67"/>
    </row>
    <row r="18860" spans="31:31" ht="15.75">
      <c r="AE18860" s="67"/>
    </row>
    <row r="18861" spans="31:31" ht="15.75">
      <c r="AE18861" s="67"/>
    </row>
    <row r="18862" spans="31:31" ht="15.75">
      <c r="AE18862" s="67"/>
    </row>
    <row r="18863" spans="31:31" ht="15.75">
      <c r="AE18863" s="67"/>
    </row>
    <row r="18864" spans="31:31" ht="15.75">
      <c r="AE18864" s="67"/>
    </row>
    <row r="18865" spans="31:31" ht="15.75">
      <c r="AE18865" s="67"/>
    </row>
    <row r="18866" spans="31:31" ht="15.75">
      <c r="AE18866" s="67"/>
    </row>
    <row r="18867" spans="31:31" ht="15.75">
      <c r="AE18867" s="67"/>
    </row>
    <row r="18868" spans="31:31" ht="15.75">
      <c r="AE18868" s="67"/>
    </row>
    <row r="18869" spans="31:31" ht="15.75">
      <c r="AE18869" s="67"/>
    </row>
    <row r="18870" spans="31:31" ht="15.75">
      <c r="AE18870" s="67"/>
    </row>
    <row r="18871" spans="31:31" ht="15.75">
      <c r="AE18871" s="67"/>
    </row>
    <row r="18872" spans="31:31" ht="15.75">
      <c r="AE18872" s="67"/>
    </row>
    <row r="18873" spans="31:31" ht="15.75">
      <c r="AE18873" s="67"/>
    </row>
    <row r="18874" spans="31:31" ht="15.75">
      <c r="AE18874" s="67"/>
    </row>
    <row r="18875" spans="31:31" ht="15.75">
      <c r="AE18875" s="67"/>
    </row>
    <row r="18876" spans="31:31" ht="15.75">
      <c r="AE18876" s="67"/>
    </row>
    <row r="18877" spans="31:31" ht="15.75">
      <c r="AE18877" s="67"/>
    </row>
    <row r="18878" spans="31:31" ht="15.75">
      <c r="AE18878" s="67"/>
    </row>
    <row r="18879" spans="31:31" ht="15.75">
      <c r="AE18879" s="67"/>
    </row>
    <row r="18880" spans="31:31" ht="15.75">
      <c r="AE18880" s="67"/>
    </row>
    <row r="18881" spans="31:31" ht="15.75">
      <c r="AE18881" s="67"/>
    </row>
    <row r="18882" spans="31:31" ht="15.75">
      <c r="AE18882" s="67"/>
    </row>
    <row r="18883" spans="31:31" ht="15.75">
      <c r="AE18883" s="67"/>
    </row>
    <row r="18884" spans="31:31" ht="15.75">
      <c r="AE18884" s="67"/>
    </row>
    <row r="18885" spans="31:31" ht="15.75">
      <c r="AE18885" s="67"/>
    </row>
    <row r="18886" spans="31:31" ht="15.75">
      <c r="AE18886" s="67"/>
    </row>
    <row r="18887" spans="31:31" ht="15.75">
      <c r="AE18887" s="67"/>
    </row>
    <row r="18888" spans="31:31" ht="15.75">
      <c r="AE18888" s="67"/>
    </row>
    <row r="18889" spans="31:31" ht="15.75">
      <c r="AE18889" s="67"/>
    </row>
    <row r="18890" spans="31:31" ht="15.75">
      <c r="AE18890" s="67"/>
    </row>
    <row r="18891" spans="31:31" ht="15.75">
      <c r="AE18891" s="67"/>
    </row>
    <row r="18892" spans="31:31" ht="15.75">
      <c r="AE18892" s="67"/>
    </row>
    <row r="18893" spans="31:31" ht="15.75">
      <c r="AE18893" s="67"/>
    </row>
    <row r="18894" spans="31:31" ht="15.75">
      <c r="AE18894" s="67"/>
    </row>
    <row r="18895" spans="31:31" ht="15.75">
      <c r="AE18895" s="67"/>
    </row>
    <row r="18896" spans="31:31" ht="15.75">
      <c r="AE18896" s="67"/>
    </row>
    <row r="18897" spans="31:31" ht="15.75">
      <c r="AE18897" s="67"/>
    </row>
    <row r="18898" spans="31:31" ht="15.75">
      <c r="AE18898" s="67"/>
    </row>
    <row r="18899" spans="31:31" ht="15.75">
      <c r="AE18899" s="67"/>
    </row>
    <row r="18900" spans="31:31" ht="15.75">
      <c r="AE18900" s="67"/>
    </row>
    <row r="18901" spans="31:31" ht="15.75">
      <c r="AE18901" s="67"/>
    </row>
    <row r="18902" spans="31:31" ht="15.75">
      <c r="AE18902" s="67"/>
    </row>
    <row r="18903" spans="31:31" ht="15.75">
      <c r="AE18903" s="67"/>
    </row>
    <row r="18904" spans="31:31" ht="15.75">
      <c r="AE18904" s="67"/>
    </row>
    <row r="18905" spans="31:31" ht="15.75">
      <c r="AE18905" s="67"/>
    </row>
    <row r="18906" spans="31:31" ht="15.75">
      <c r="AE18906" s="67"/>
    </row>
    <row r="18907" spans="31:31" ht="15.75">
      <c r="AE18907" s="67"/>
    </row>
    <row r="18908" spans="31:31" ht="15.75">
      <c r="AE18908" s="67"/>
    </row>
    <row r="18909" spans="31:31" ht="15.75">
      <c r="AE18909" s="67"/>
    </row>
    <row r="18910" spans="31:31" ht="15.75">
      <c r="AE18910" s="67"/>
    </row>
    <row r="18911" spans="31:31" ht="15.75">
      <c r="AE18911" s="67"/>
    </row>
    <row r="18912" spans="31:31" ht="15.75">
      <c r="AE18912" s="67"/>
    </row>
    <row r="18913" spans="31:31" ht="15.75">
      <c r="AE18913" s="67"/>
    </row>
    <row r="18914" spans="31:31" ht="15.75">
      <c r="AE18914" s="67"/>
    </row>
    <row r="18915" spans="31:31" ht="15.75">
      <c r="AE18915" s="67"/>
    </row>
    <row r="18916" spans="31:31" ht="15.75">
      <c r="AE18916" s="67"/>
    </row>
    <row r="18917" spans="31:31" ht="15.75">
      <c r="AE18917" s="67"/>
    </row>
    <row r="18918" spans="31:31" ht="15.75">
      <c r="AE18918" s="67"/>
    </row>
    <row r="18919" spans="31:31" ht="15.75">
      <c r="AE18919" s="67"/>
    </row>
    <row r="18920" spans="31:31" ht="15.75">
      <c r="AE18920" s="67"/>
    </row>
    <row r="18921" spans="31:31" ht="15.75">
      <c r="AE18921" s="67"/>
    </row>
    <row r="18922" spans="31:31" ht="15.75">
      <c r="AE18922" s="67"/>
    </row>
    <row r="18923" spans="31:31" ht="15.75">
      <c r="AE18923" s="67"/>
    </row>
    <row r="18924" spans="31:31" ht="15.75">
      <c r="AE18924" s="67"/>
    </row>
    <row r="18925" spans="31:31" ht="15.75">
      <c r="AE18925" s="67"/>
    </row>
    <row r="18926" spans="31:31" ht="15.75">
      <c r="AE18926" s="67"/>
    </row>
    <row r="18927" spans="31:31" ht="15.75">
      <c r="AE18927" s="67"/>
    </row>
    <row r="18928" spans="31:31" ht="15.75">
      <c r="AE18928" s="67"/>
    </row>
    <row r="18929" spans="31:31" ht="15.75">
      <c r="AE18929" s="67"/>
    </row>
    <row r="18930" spans="31:31" ht="15.75">
      <c r="AE18930" s="67"/>
    </row>
    <row r="18931" spans="31:31" ht="15.75">
      <c r="AE18931" s="67"/>
    </row>
    <row r="18932" spans="31:31" ht="15.75">
      <c r="AE18932" s="67"/>
    </row>
    <row r="18933" spans="31:31" ht="15.75">
      <c r="AE18933" s="67"/>
    </row>
    <row r="18934" spans="31:31" ht="15.75">
      <c r="AE18934" s="67"/>
    </row>
    <row r="18935" spans="31:31" ht="15.75">
      <c r="AE18935" s="67"/>
    </row>
    <row r="18936" spans="31:31" ht="15.75">
      <c r="AE18936" s="67"/>
    </row>
    <row r="18937" spans="31:31" ht="15.75">
      <c r="AE18937" s="67"/>
    </row>
    <row r="18938" spans="31:31" ht="15.75">
      <c r="AE18938" s="67"/>
    </row>
    <row r="18939" spans="31:31" ht="15.75">
      <c r="AE18939" s="67"/>
    </row>
    <row r="18940" spans="31:31" ht="15.75">
      <c r="AE18940" s="67"/>
    </row>
    <row r="18941" spans="31:31" ht="15.75">
      <c r="AE18941" s="67"/>
    </row>
    <row r="18942" spans="31:31" ht="15.75">
      <c r="AE18942" s="67"/>
    </row>
    <row r="18943" spans="31:31" ht="15.75">
      <c r="AE18943" s="67"/>
    </row>
    <row r="18944" spans="31:31" ht="15.75">
      <c r="AE18944" s="67"/>
    </row>
    <row r="18945" spans="31:31" ht="15.75">
      <c r="AE18945" s="67"/>
    </row>
    <row r="18946" spans="31:31" ht="15.75">
      <c r="AE18946" s="67"/>
    </row>
    <row r="18947" spans="31:31" ht="15.75">
      <c r="AE18947" s="67"/>
    </row>
    <row r="18948" spans="31:31" ht="15.75">
      <c r="AE18948" s="67"/>
    </row>
    <row r="18949" spans="31:31" ht="15.75">
      <c r="AE18949" s="67"/>
    </row>
    <row r="18950" spans="31:31" ht="15.75">
      <c r="AE18950" s="67"/>
    </row>
    <row r="18951" spans="31:31" ht="15.75">
      <c r="AE18951" s="67"/>
    </row>
    <row r="18952" spans="31:31" ht="15.75">
      <c r="AE18952" s="67"/>
    </row>
    <row r="18953" spans="31:31" ht="15.75">
      <c r="AE18953" s="67"/>
    </row>
    <row r="18954" spans="31:31" ht="15.75">
      <c r="AE18954" s="67"/>
    </row>
    <row r="18955" spans="31:31" ht="15.75">
      <c r="AE18955" s="67"/>
    </row>
    <row r="18956" spans="31:31" ht="15.75">
      <c r="AE18956" s="67"/>
    </row>
    <row r="18957" spans="31:31" ht="15.75">
      <c r="AE18957" s="67"/>
    </row>
    <row r="18958" spans="31:31" ht="15.75">
      <c r="AE18958" s="67"/>
    </row>
    <row r="18959" spans="31:31" ht="15.75">
      <c r="AE18959" s="67"/>
    </row>
    <row r="18960" spans="31:31" ht="15.75">
      <c r="AE18960" s="67"/>
    </row>
    <row r="18961" spans="31:31" ht="15.75">
      <c r="AE18961" s="67"/>
    </row>
    <row r="18962" spans="31:31" ht="15.75">
      <c r="AE18962" s="67"/>
    </row>
    <row r="18963" spans="31:31" ht="15.75">
      <c r="AE18963" s="67"/>
    </row>
    <row r="18964" spans="31:31" ht="15.75">
      <c r="AE18964" s="67"/>
    </row>
    <row r="18965" spans="31:31" ht="15.75">
      <c r="AE18965" s="67"/>
    </row>
    <row r="18966" spans="31:31" ht="15.75">
      <c r="AE18966" s="67"/>
    </row>
    <row r="18967" spans="31:31" ht="15.75">
      <c r="AE18967" s="67"/>
    </row>
    <row r="18968" spans="31:31" ht="15.75">
      <c r="AE18968" s="67"/>
    </row>
    <row r="18969" spans="31:31" ht="15.75">
      <c r="AE18969" s="67"/>
    </row>
    <row r="18970" spans="31:31" ht="15.75">
      <c r="AE18970" s="67"/>
    </row>
    <row r="18971" spans="31:31" ht="15.75">
      <c r="AE18971" s="67"/>
    </row>
    <row r="18972" spans="31:31" ht="15.75">
      <c r="AE18972" s="67"/>
    </row>
    <row r="18973" spans="31:31" ht="15.75">
      <c r="AE18973" s="67"/>
    </row>
    <row r="18974" spans="31:31" ht="15.75">
      <c r="AE18974" s="67"/>
    </row>
    <row r="18975" spans="31:31" ht="15.75">
      <c r="AE18975" s="67"/>
    </row>
    <row r="18976" spans="31:31" ht="15.75">
      <c r="AE18976" s="67"/>
    </row>
    <row r="18977" spans="31:31" ht="15.75">
      <c r="AE18977" s="67"/>
    </row>
    <row r="18978" spans="31:31" ht="15.75">
      <c r="AE18978" s="67"/>
    </row>
    <row r="18979" spans="31:31" ht="15.75">
      <c r="AE18979" s="67"/>
    </row>
    <row r="18980" spans="31:31" ht="15.75">
      <c r="AE18980" s="67"/>
    </row>
    <row r="18981" spans="31:31" ht="15.75">
      <c r="AE18981" s="67"/>
    </row>
    <row r="18982" spans="31:31" ht="15.75">
      <c r="AE18982" s="67"/>
    </row>
    <row r="18983" spans="31:31" ht="15.75">
      <c r="AE18983" s="67"/>
    </row>
    <row r="18984" spans="31:31" ht="15.75">
      <c r="AE18984" s="67"/>
    </row>
    <row r="18985" spans="31:31" ht="15.75">
      <c r="AE18985" s="67"/>
    </row>
    <row r="18986" spans="31:31" ht="15.75">
      <c r="AE18986" s="67"/>
    </row>
    <row r="18987" spans="31:31" ht="15.75">
      <c r="AE18987" s="67"/>
    </row>
    <row r="18988" spans="31:31" ht="15.75">
      <c r="AE18988" s="67"/>
    </row>
    <row r="18989" spans="31:31" ht="15.75">
      <c r="AE18989" s="67"/>
    </row>
    <row r="18990" spans="31:31" ht="15.75">
      <c r="AE18990" s="67"/>
    </row>
    <row r="18991" spans="31:31" ht="15.75">
      <c r="AE18991" s="67"/>
    </row>
    <row r="18992" spans="31:31" ht="15.75">
      <c r="AE18992" s="67"/>
    </row>
    <row r="18993" spans="31:31" ht="15.75">
      <c r="AE18993" s="67"/>
    </row>
    <row r="18994" spans="31:31" ht="15.75">
      <c r="AE18994" s="67"/>
    </row>
    <row r="18995" spans="31:31" ht="15.75">
      <c r="AE18995" s="67"/>
    </row>
    <row r="18996" spans="31:31" ht="15.75">
      <c r="AE18996" s="67"/>
    </row>
    <row r="18997" spans="31:31" ht="15.75">
      <c r="AE18997" s="67"/>
    </row>
    <row r="18998" spans="31:31" ht="15.75">
      <c r="AE18998" s="67"/>
    </row>
    <row r="18999" spans="31:31" ht="15.75">
      <c r="AE18999" s="67"/>
    </row>
    <row r="19000" spans="31:31" ht="15.75">
      <c r="AE19000" s="67"/>
    </row>
    <row r="19001" spans="31:31" ht="15.75">
      <c r="AE19001" s="67"/>
    </row>
    <row r="19002" spans="31:31" ht="15.75">
      <c r="AE19002" s="67"/>
    </row>
    <row r="19003" spans="31:31" ht="15.75">
      <c r="AE19003" s="67"/>
    </row>
    <row r="19004" spans="31:31" ht="15.75">
      <c r="AE19004" s="67"/>
    </row>
    <row r="19005" spans="31:31" ht="15.75">
      <c r="AE19005" s="67"/>
    </row>
    <row r="19006" spans="31:31" ht="15.75">
      <c r="AE19006" s="67"/>
    </row>
    <row r="19007" spans="31:31" ht="15.75">
      <c r="AE19007" s="67"/>
    </row>
    <row r="19008" spans="31:31" ht="15.75">
      <c r="AE19008" s="67"/>
    </row>
    <row r="19009" spans="31:31" ht="15.75">
      <c r="AE19009" s="67"/>
    </row>
    <row r="19010" spans="31:31" ht="15.75">
      <c r="AE19010" s="67"/>
    </row>
    <row r="19011" spans="31:31" ht="15.75">
      <c r="AE19011" s="67"/>
    </row>
    <row r="19012" spans="31:31" ht="15.75">
      <c r="AE19012" s="67"/>
    </row>
    <row r="19013" spans="31:31" ht="15.75">
      <c r="AE19013" s="67"/>
    </row>
    <row r="19014" spans="31:31" ht="15.75">
      <c r="AE19014" s="67"/>
    </row>
    <row r="19015" spans="31:31" ht="15.75">
      <c r="AE19015" s="67"/>
    </row>
    <row r="19016" spans="31:31" ht="15.75">
      <c r="AE19016" s="67"/>
    </row>
    <row r="19017" spans="31:31" ht="15.75">
      <c r="AE19017" s="67"/>
    </row>
    <row r="19018" spans="31:31" ht="15.75">
      <c r="AE19018" s="67"/>
    </row>
    <row r="19019" spans="31:31" ht="15.75">
      <c r="AE19019" s="67"/>
    </row>
    <row r="19020" spans="31:31" ht="15.75">
      <c r="AE19020" s="67"/>
    </row>
    <row r="19021" spans="31:31" ht="15.75">
      <c r="AE19021" s="67"/>
    </row>
    <row r="19022" spans="31:31" ht="15.75">
      <c r="AE19022" s="67"/>
    </row>
    <row r="19023" spans="31:31" ht="15.75">
      <c r="AE19023" s="67"/>
    </row>
    <row r="19024" spans="31:31" ht="15.75">
      <c r="AE19024" s="67"/>
    </row>
    <row r="19025" spans="31:31" ht="15.75">
      <c r="AE19025" s="67"/>
    </row>
    <row r="19026" spans="31:31" ht="15.75">
      <c r="AE19026" s="67"/>
    </row>
    <row r="19027" spans="31:31" ht="15.75">
      <c r="AE19027" s="67"/>
    </row>
    <row r="19028" spans="31:31" ht="15.75">
      <c r="AE19028" s="67"/>
    </row>
    <row r="19029" spans="31:31" ht="15.75">
      <c r="AE19029" s="67"/>
    </row>
    <row r="19030" spans="31:31" ht="15.75">
      <c r="AE19030" s="67"/>
    </row>
    <row r="19031" spans="31:31" ht="15.75">
      <c r="AE19031" s="67"/>
    </row>
    <row r="19032" spans="31:31" ht="15.75">
      <c r="AE19032" s="67"/>
    </row>
    <row r="19033" spans="31:31" ht="15.75">
      <c r="AE19033" s="67"/>
    </row>
    <row r="19034" spans="31:31" ht="15.75">
      <c r="AE19034" s="67"/>
    </row>
    <row r="19035" spans="31:31" ht="15.75">
      <c r="AE19035" s="67"/>
    </row>
    <row r="19036" spans="31:31" ht="15.75">
      <c r="AE19036" s="67"/>
    </row>
    <row r="19037" spans="31:31" ht="15.75">
      <c r="AE19037" s="67"/>
    </row>
    <row r="19038" spans="31:31" ht="15.75">
      <c r="AE19038" s="67"/>
    </row>
    <row r="19039" spans="31:31" ht="15.75">
      <c r="AE19039" s="67"/>
    </row>
    <row r="19040" spans="31:31" ht="15.75">
      <c r="AE19040" s="67"/>
    </row>
    <row r="19041" spans="31:31" ht="15.75">
      <c r="AE19041" s="67"/>
    </row>
    <row r="19042" spans="31:31" ht="15.75">
      <c r="AE19042" s="67"/>
    </row>
    <row r="19043" spans="31:31" ht="15.75">
      <c r="AE19043" s="67"/>
    </row>
    <row r="19044" spans="31:31" ht="15.75">
      <c r="AE19044" s="67"/>
    </row>
    <row r="19045" spans="31:31" ht="15.75">
      <c r="AE19045" s="67"/>
    </row>
    <row r="19046" spans="31:31" ht="15.75">
      <c r="AE19046" s="67"/>
    </row>
    <row r="19047" spans="31:31" ht="15.75">
      <c r="AE19047" s="67"/>
    </row>
    <row r="19048" spans="31:31" ht="15.75">
      <c r="AE19048" s="67"/>
    </row>
    <row r="19049" spans="31:31" ht="15.75">
      <c r="AE19049" s="67"/>
    </row>
    <row r="19050" spans="31:31" ht="15.75">
      <c r="AE19050" s="67"/>
    </row>
    <row r="19051" spans="31:31" ht="15.75">
      <c r="AE19051" s="67"/>
    </row>
    <row r="19052" spans="31:31" ht="15.75">
      <c r="AE19052" s="67"/>
    </row>
    <row r="19053" spans="31:31" ht="15.75">
      <c r="AE19053" s="67"/>
    </row>
    <row r="19054" spans="31:31" ht="15.75">
      <c r="AE19054" s="67"/>
    </row>
    <row r="19055" spans="31:31" ht="15.75">
      <c r="AE19055" s="67"/>
    </row>
    <row r="19056" spans="31:31" ht="15.75">
      <c r="AE19056" s="67"/>
    </row>
    <row r="19057" spans="31:31" ht="15.75">
      <c r="AE19057" s="67"/>
    </row>
    <row r="19058" spans="31:31" ht="15.75">
      <c r="AE19058" s="67"/>
    </row>
    <row r="19059" spans="31:31" ht="15.75">
      <c r="AE19059" s="67"/>
    </row>
    <row r="19060" spans="31:31" ht="15.75">
      <c r="AE19060" s="67"/>
    </row>
    <row r="19061" spans="31:31" ht="15.75">
      <c r="AE19061" s="67"/>
    </row>
    <row r="19062" spans="31:31" ht="15.75">
      <c r="AE19062" s="67"/>
    </row>
    <row r="19063" spans="31:31" ht="15.75">
      <c r="AE19063" s="67"/>
    </row>
    <row r="19064" spans="31:31" ht="15.75">
      <c r="AE19064" s="67"/>
    </row>
    <row r="19065" spans="31:31" ht="15.75">
      <c r="AE19065" s="67"/>
    </row>
    <row r="19066" spans="31:31" ht="15.75">
      <c r="AE19066" s="67"/>
    </row>
    <row r="19067" spans="31:31" ht="15.75">
      <c r="AE19067" s="67"/>
    </row>
    <row r="19068" spans="31:31" ht="15.75">
      <c r="AE19068" s="67"/>
    </row>
    <row r="19069" spans="31:31" ht="15.75">
      <c r="AE19069" s="67"/>
    </row>
    <row r="19070" spans="31:31" ht="15.75">
      <c r="AE19070" s="67"/>
    </row>
    <row r="19071" spans="31:31" ht="15.75">
      <c r="AE19071" s="67"/>
    </row>
    <row r="19072" spans="31:31" ht="15.75">
      <c r="AE19072" s="67"/>
    </row>
    <row r="19073" spans="31:31" ht="15.75">
      <c r="AE19073" s="67"/>
    </row>
    <row r="19074" spans="31:31" ht="15.75">
      <c r="AE19074" s="67"/>
    </row>
    <row r="19075" spans="31:31" ht="15.75">
      <c r="AE19075" s="67"/>
    </row>
    <row r="19076" spans="31:31" ht="15.75">
      <c r="AE19076" s="67"/>
    </row>
    <row r="19077" spans="31:31" ht="15.75">
      <c r="AE19077" s="67"/>
    </row>
    <row r="19078" spans="31:31" ht="15.75">
      <c r="AE19078" s="67"/>
    </row>
    <row r="19079" spans="31:31" ht="15.75">
      <c r="AE19079" s="67"/>
    </row>
    <row r="19080" spans="31:31" ht="15.75">
      <c r="AE19080" s="67"/>
    </row>
    <row r="19081" spans="31:31" ht="15.75">
      <c r="AE19081" s="67"/>
    </row>
    <row r="19082" spans="31:31" ht="15.75">
      <c r="AE19082" s="67"/>
    </row>
    <row r="19083" spans="31:31" ht="15.75">
      <c r="AE19083" s="67"/>
    </row>
    <row r="19084" spans="31:31" ht="15.75">
      <c r="AE19084" s="67"/>
    </row>
    <row r="19085" spans="31:31" ht="15.75">
      <c r="AE19085" s="67"/>
    </row>
    <row r="19086" spans="31:31" ht="15.75">
      <c r="AE19086" s="67"/>
    </row>
    <row r="19087" spans="31:31" ht="15.75">
      <c r="AE19087" s="67"/>
    </row>
    <row r="19088" spans="31:31" ht="15.75">
      <c r="AE19088" s="67"/>
    </row>
    <row r="19089" spans="31:31" ht="15.75">
      <c r="AE19089" s="67"/>
    </row>
    <row r="19090" spans="31:31" ht="15.75">
      <c r="AE19090" s="67"/>
    </row>
    <row r="19091" spans="31:31" ht="15.75">
      <c r="AE19091" s="67"/>
    </row>
    <row r="19092" spans="31:31" ht="15.75">
      <c r="AE19092" s="67"/>
    </row>
    <row r="19093" spans="31:31" ht="15.75">
      <c r="AE19093" s="67"/>
    </row>
    <row r="19094" spans="31:31" ht="15.75">
      <c r="AE19094" s="67"/>
    </row>
    <row r="19095" spans="31:31" ht="15.75">
      <c r="AE19095" s="67"/>
    </row>
    <row r="19096" spans="31:31" ht="15.75">
      <c r="AE19096" s="67"/>
    </row>
    <row r="19097" spans="31:31" ht="15.75">
      <c r="AE19097" s="67"/>
    </row>
    <row r="19098" spans="31:31" ht="15.75">
      <c r="AE19098" s="67"/>
    </row>
    <row r="19099" spans="31:31" ht="15.75">
      <c r="AE19099" s="67"/>
    </row>
    <row r="19100" spans="31:31" ht="15.75">
      <c r="AE19100" s="67"/>
    </row>
    <row r="19101" spans="31:31" ht="15.75">
      <c r="AE19101" s="67"/>
    </row>
    <row r="19102" spans="31:31" ht="15.75">
      <c r="AE19102" s="67"/>
    </row>
    <row r="19103" spans="31:31" ht="15.75">
      <c r="AE19103" s="67"/>
    </row>
    <row r="19104" spans="31:31" ht="15.75">
      <c r="AE19104" s="67"/>
    </row>
    <row r="19105" spans="31:31" ht="15.75">
      <c r="AE19105" s="67"/>
    </row>
    <row r="19106" spans="31:31" ht="15.75">
      <c r="AE19106" s="67"/>
    </row>
    <row r="19107" spans="31:31" ht="15.75">
      <c r="AE19107" s="67"/>
    </row>
    <row r="19108" spans="31:31" ht="15.75">
      <c r="AE19108" s="67"/>
    </row>
    <row r="19109" spans="31:31" ht="15.75">
      <c r="AE19109" s="67"/>
    </row>
    <row r="19110" spans="31:31" ht="15.75">
      <c r="AE19110" s="67"/>
    </row>
    <row r="19111" spans="31:31" ht="15.75">
      <c r="AE19111" s="67"/>
    </row>
    <row r="19112" spans="31:31" ht="15.75">
      <c r="AE19112" s="67"/>
    </row>
    <row r="19113" spans="31:31" ht="15.75">
      <c r="AE19113" s="67"/>
    </row>
    <row r="19114" spans="31:31" ht="15.75">
      <c r="AE19114" s="67"/>
    </row>
    <row r="19115" spans="31:31" ht="15.75">
      <c r="AE19115" s="67"/>
    </row>
    <row r="19116" spans="31:31" ht="15.75">
      <c r="AE19116" s="67"/>
    </row>
    <row r="19117" spans="31:31" ht="15.75">
      <c r="AE19117" s="67"/>
    </row>
    <row r="19118" spans="31:31" ht="15.75">
      <c r="AE19118" s="67"/>
    </row>
    <row r="19119" spans="31:31" ht="15.75">
      <c r="AE19119" s="67"/>
    </row>
    <row r="19120" spans="31:31" ht="15.75">
      <c r="AE19120" s="67"/>
    </row>
    <row r="19121" spans="31:31" ht="15.75">
      <c r="AE19121" s="67"/>
    </row>
    <row r="19122" spans="31:31" ht="15.75">
      <c r="AE19122" s="67"/>
    </row>
    <row r="19123" spans="31:31" ht="15.75">
      <c r="AE19123" s="67"/>
    </row>
    <row r="19124" spans="31:31" ht="15.75">
      <c r="AE19124" s="67"/>
    </row>
    <row r="19125" spans="31:31" ht="15.75">
      <c r="AE19125" s="67"/>
    </row>
    <row r="19126" spans="31:31" ht="15.75">
      <c r="AE19126" s="67"/>
    </row>
    <row r="19127" spans="31:31" ht="15.75">
      <c r="AE19127" s="67"/>
    </row>
    <row r="19128" spans="31:31" ht="15.75">
      <c r="AE19128" s="67"/>
    </row>
    <row r="19129" spans="31:31" ht="15.75">
      <c r="AE19129" s="67"/>
    </row>
    <row r="19130" spans="31:31" ht="15.75">
      <c r="AE19130" s="67"/>
    </row>
    <row r="19131" spans="31:31" ht="15.75">
      <c r="AE19131" s="67"/>
    </row>
    <row r="19132" spans="31:31" ht="15.75">
      <c r="AE19132" s="67"/>
    </row>
    <row r="19133" spans="31:31" ht="15.75">
      <c r="AE19133" s="67"/>
    </row>
    <row r="19134" spans="31:31" ht="15.75">
      <c r="AE19134" s="67"/>
    </row>
    <row r="19135" spans="31:31" ht="15.75">
      <c r="AE19135" s="67"/>
    </row>
    <row r="19136" spans="31:31" ht="15.75">
      <c r="AE19136" s="67"/>
    </row>
    <row r="19137" spans="31:31" ht="15.75">
      <c r="AE19137" s="67"/>
    </row>
    <row r="19138" spans="31:31" ht="15.75">
      <c r="AE19138" s="67"/>
    </row>
    <row r="19139" spans="31:31" ht="15.75">
      <c r="AE19139" s="67"/>
    </row>
    <row r="19140" spans="31:31" ht="15.75">
      <c r="AE19140" s="67"/>
    </row>
    <row r="19141" spans="31:31" ht="15.75">
      <c r="AE19141" s="67"/>
    </row>
    <row r="19142" spans="31:31" ht="15.75">
      <c r="AE19142" s="67"/>
    </row>
    <row r="19143" spans="31:31" ht="15.75">
      <c r="AE19143" s="67"/>
    </row>
    <row r="19144" spans="31:31" ht="15.75">
      <c r="AE19144" s="67"/>
    </row>
    <row r="19145" spans="31:31" ht="15.75">
      <c r="AE19145" s="67"/>
    </row>
    <row r="19146" spans="31:31" ht="15.75">
      <c r="AE19146" s="67"/>
    </row>
    <row r="19147" spans="31:31" ht="15.75">
      <c r="AE19147" s="67"/>
    </row>
    <row r="19148" spans="31:31" ht="15.75">
      <c r="AE19148" s="67"/>
    </row>
    <row r="19149" spans="31:31" ht="15.75">
      <c r="AE19149" s="67"/>
    </row>
    <row r="19150" spans="31:31" ht="15.75">
      <c r="AE19150" s="67"/>
    </row>
    <row r="19151" spans="31:31" ht="15.75">
      <c r="AE19151" s="67"/>
    </row>
    <row r="19152" spans="31:31" ht="15.75">
      <c r="AE19152" s="67"/>
    </row>
    <row r="19153" spans="31:31" ht="15.75">
      <c r="AE19153" s="67"/>
    </row>
    <row r="19154" spans="31:31" ht="15.75">
      <c r="AE19154" s="67"/>
    </row>
    <row r="19155" spans="31:31" ht="15.75">
      <c r="AE19155" s="67"/>
    </row>
    <row r="19156" spans="31:31" ht="15.75">
      <c r="AE19156" s="67"/>
    </row>
    <row r="19157" spans="31:31" ht="15.75">
      <c r="AE19157" s="67"/>
    </row>
    <row r="19158" spans="31:31" ht="15.75">
      <c r="AE19158" s="67"/>
    </row>
    <row r="19159" spans="31:31" ht="15.75">
      <c r="AE19159" s="67"/>
    </row>
    <row r="19160" spans="31:31" ht="15.75">
      <c r="AE19160" s="67"/>
    </row>
    <row r="19161" spans="31:31" ht="15.75">
      <c r="AE19161" s="67"/>
    </row>
    <row r="19162" spans="31:31" ht="15.75">
      <c r="AE19162" s="67"/>
    </row>
    <row r="19163" spans="31:31" ht="15.75">
      <c r="AE19163" s="67"/>
    </row>
    <row r="19164" spans="31:31" ht="15.75">
      <c r="AE19164" s="67"/>
    </row>
    <row r="19165" spans="31:31" ht="15.75">
      <c r="AE19165" s="67"/>
    </row>
    <row r="19166" spans="31:31" ht="15.75">
      <c r="AE19166" s="67"/>
    </row>
    <row r="19167" spans="31:31" ht="15.75">
      <c r="AE19167" s="67"/>
    </row>
    <row r="19168" spans="31:31" ht="15.75">
      <c r="AE19168" s="67"/>
    </row>
    <row r="19169" spans="31:31" ht="15.75">
      <c r="AE19169" s="67"/>
    </row>
    <row r="19170" spans="31:31" ht="15.75">
      <c r="AE19170" s="67"/>
    </row>
    <row r="19171" spans="31:31" ht="15.75">
      <c r="AE19171" s="67"/>
    </row>
    <row r="19172" spans="31:31" ht="15.75">
      <c r="AE19172" s="67"/>
    </row>
    <row r="19173" spans="31:31" ht="15.75">
      <c r="AE19173" s="67"/>
    </row>
    <row r="19174" spans="31:31" ht="15.75">
      <c r="AE19174" s="67"/>
    </row>
    <row r="19175" spans="31:31" ht="15.75">
      <c r="AE19175" s="67"/>
    </row>
    <row r="19176" spans="31:31" ht="15.75">
      <c r="AE19176" s="67"/>
    </row>
    <row r="19177" spans="31:31" ht="15.75">
      <c r="AE19177" s="67"/>
    </row>
    <row r="19178" spans="31:31" ht="15.75">
      <c r="AE19178" s="67"/>
    </row>
    <row r="19179" spans="31:31" ht="15.75">
      <c r="AE19179" s="67"/>
    </row>
    <row r="19180" spans="31:31" ht="15.75">
      <c r="AE19180" s="67"/>
    </row>
    <row r="19181" spans="31:31" ht="15.75">
      <c r="AE19181" s="67"/>
    </row>
    <row r="19182" spans="31:31" ht="15.75">
      <c r="AE19182" s="67"/>
    </row>
    <row r="19183" spans="31:31" ht="15.75">
      <c r="AE19183" s="67"/>
    </row>
    <row r="19184" spans="31:31" ht="15.75">
      <c r="AE19184" s="67"/>
    </row>
    <row r="19185" spans="31:31" ht="15.75">
      <c r="AE19185" s="67"/>
    </row>
    <row r="19186" spans="31:31" ht="15.75">
      <c r="AE19186" s="67"/>
    </row>
    <row r="19187" spans="31:31" ht="15.75">
      <c r="AE19187" s="67"/>
    </row>
    <row r="19188" spans="31:31" ht="15.75">
      <c r="AE19188" s="67"/>
    </row>
    <row r="19189" spans="31:31" ht="15.75">
      <c r="AE19189" s="67"/>
    </row>
    <row r="19190" spans="31:31" ht="15.75">
      <c r="AE19190" s="67"/>
    </row>
    <row r="19191" spans="31:31" ht="15.75">
      <c r="AE19191" s="67"/>
    </row>
    <row r="19192" spans="31:31" ht="15.75">
      <c r="AE19192" s="67"/>
    </row>
    <row r="19193" spans="31:31" ht="15.75">
      <c r="AE19193" s="67"/>
    </row>
    <row r="19194" spans="31:31" ht="15.75">
      <c r="AE19194" s="67"/>
    </row>
    <row r="19195" spans="31:31" ht="15.75">
      <c r="AE19195" s="67"/>
    </row>
    <row r="19196" spans="31:31" ht="15.75">
      <c r="AE19196" s="67"/>
    </row>
    <row r="19197" spans="31:31" ht="15.75">
      <c r="AE19197" s="67"/>
    </row>
    <row r="19198" spans="31:31" ht="15.75">
      <c r="AE19198" s="67"/>
    </row>
    <row r="19199" spans="31:31" ht="15.75">
      <c r="AE19199" s="67"/>
    </row>
    <row r="19200" spans="31:31" ht="15.75">
      <c r="AE19200" s="67"/>
    </row>
    <row r="19201" spans="31:31" ht="15.75">
      <c r="AE19201" s="67"/>
    </row>
    <row r="19202" spans="31:31" ht="15.75">
      <c r="AE19202" s="67"/>
    </row>
    <row r="19203" spans="31:31" ht="15.75">
      <c r="AE19203" s="67"/>
    </row>
    <row r="19204" spans="31:31" ht="15.75">
      <c r="AE19204" s="67"/>
    </row>
    <row r="19205" spans="31:31" ht="15.75">
      <c r="AE19205" s="67"/>
    </row>
    <row r="19206" spans="31:31" ht="15.75">
      <c r="AE19206" s="67"/>
    </row>
    <row r="19207" spans="31:31" ht="15.75">
      <c r="AE19207" s="67"/>
    </row>
    <row r="19208" spans="31:31" ht="15.75">
      <c r="AE19208" s="67"/>
    </row>
    <row r="19209" spans="31:31" ht="15.75">
      <c r="AE19209" s="67"/>
    </row>
    <row r="19210" spans="31:31" ht="15.75">
      <c r="AE19210" s="67"/>
    </row>
    <row r="19211" spans="31:31" ht="15.75">
      <c r="AE19211" s="67"/>
    </row>
    <row r="19212" spans="31:31" ht="15.75">
      <c r="AE19212" s="67"/>
    </row>
    <row r="19213" spans="31:31" ht="15.75">
      <c r="AE19213" s="67"/>
    </row>
    <row r="19214" spans="31:31" ht="15.75">
      <c r="AE19214" s="67"/>
    </row>
    <row r="19215" spans="31:31" ht="15.75">
      <c r="AE19215" s="67"/>
    </row>
    <row r="19216" spans="31:31" ht="15.75">
      <c r="AE19216" s="67"/>
    </row>
    <row r="19217" spans="31:31" ht="15.75">
      <c r="AE19217" s="67"/>
    </row>
    <row r="19218" spans="31:31" ht="15.75">
      <c r="AE19218" s="67"/>
    </row>
    <row r="19219" spans="31:31" ht="15.75">
      <c r="AE19219" s="67"/>
    </row>
    <row r="19220" spans="31:31" ht="15.75">
      <c r="AE19220" s="67"/>
    </row>
    <row r="19221" spans="31:31" ht="15.75">
      <c r="AE19221" s="67"/>
    </row>
    <row r="19222" spans="31:31" ht="15.75">
      <c r="AE19222" s="67"/>
    </row>
    <row r="19223" spans="31:31" ht="15.75">
      <c r="AE19223" s="67"/>
    </row>
    <row r="19224" spans="31:31" ht="15.75">
      <c r="AE19224" s="67"/>
    </row>
    <row r="19225" spans="31:31" ht="15.75">
      <c r="AE19225" s="67"/>
    </row>
    <row r="19226" spans="31:31" ht="15.75">
      <c r="AE19226" s="67"/>
    </row>
    <row r="19227" spans="31:31" ht="15.75">
      <c r="AE19227" s="67"/>
    </row>
    <row r="19228" spans="31:31" ht="15.75">
      <c r="AE19228" s="67"/>
    </row>
    <row r="19229" spans="31:31" ht="15.75">
      <c r="AE19229" s="67"/>
    </row>
    <row r="19230" spans="31:31" ht="15.75">
      <c r="AE19230" s="67"/>
    </row>
    <row r="19231" spans="31:31" ht="15.75">
      <c r="AE19231" s="67"/>
    </row>
    <row r="19232" spans="31:31" ht="15.75">
      <c r="AE19232" s="67"/>
    </row>
    <row r="19233" spans="31:31" ht="15.75">
      <c r="AE19233" s="67"/>
    </row>
    <row r="19234" spans="31:31" ht="15.75">
      <c r="AE19234" s="67"/>
    </row>
    <row r="19235" spans="31:31" ht="15.75">
      <c r="AE19235" s="67"/>
    </row>
    <row r="19236" spans="31:31" ht="15.75">
      <c r="AE19236" s="67"/>
    </row>
    <row r="19237" spans="31:31" ht="15.75">
      <c r="AE19237" s="67"/>
    </row>
    <row r="19238" spans="31:31" ht="15.75">
      <c r="AE19238" s="67"/>
    </row>
    <row r="19239" spans="31:31" ht="15.75">
      <c r="AE19239" s="67"/>
    </row>
    <row r="19240" spans="31:31" ht="15.75">
      <c r="AE19240" s="67"/>
    </row>
    <row r="19241" spans="31:31" ht="15.75">
      <c r="AE19241" s="67"/>
    </row>
    <row r="19242" spans="31:31" ht="15.75">
      <c r="AE19242" s="67"/>
    </row>
    <row r="19243" spans="31:31" ht="15.75">
      <c r="AE19243" s="67"/>
    </row>
    <row r="19244" spans="31:31" ht="15.75">
      <c r="AE19244" s="67"/>
    </row>
    <row r="19245" spans="31:31" ht="15.75">
      <c r="AE19245" s="67"/>
    </row>
    <row r="19246" spans="31:31" ht="15.75">
      <c r="AE19246" s="67"/>
    </row>
    <row r="19247" spans="31:31" ht="15.75">
      <c r="AE19247" s="67"/>
    </row>
    <row r="19248" spans="31:31" ht="15.75">
      <c r="AE19248" s="67"/>
    </row>
    <row r="19249" spans="31:31" ht="15.75">
      <c r="AE19249" s="67"/>
    </row>
    <row r="19250" spans="31:31" ht="15.75">
      <c r="AE19250" s="67"/>
    </row>
    <row r="19251" spans="31:31" ht="15.75">
      <c r="AE19251" s="67"/>
    </row>
    <row r="19252" spans="31:31" ht="15.75">
      <c r="AE19252" s="67"/>
    </row>
    <row r="19253" spans="31:31" ht="15.75">
      <c r="AE19253" s="67"/>
    </row>
    <row r="19254" spans="31:31" ht="15.75">
      <c r="AE19254" s="67"/>
    </row>
    <row r="19255" spans="31:31" ht="15.75">
      <c r="AE19255" s="67"/>
    </row>
    <row r="19256" spans="31:31" ht="15.75">
      <c r="AE19256" s="67"/>
    </row>
    <row r="19257" spans="31:31" ht="15.75">
      <c r="AE19257" s="67"/>
    </row>
    <row r="19258" spans="31:31" ht="15.75">
      <c r="AE19258" s="67"/>
    </row>
    <row r="19259" spans="31:31" ht="15.75">
      <c r="AE19259" s="67"/>
    </row>
    <row r="19260" spans="31:31" ht="15.75">
      <c r="AE19260" s="67"/>
    </row>
    <row r="19261" spans="31:31" ht="15.75">
      <c r="AE19261" s="67"/>
    </row>
    <row r="19262" spans="31:31" ht="15.75">
      <c r="AE19262" s="67"/>
    </row>
    <row r="19263" spans="31:31" ht="15.75">
      <c r="AE19263" s="67"/>
    </row>
    <row r="19264" spans="31:31" ht="15.75">
      <c r="AE19264" s="67"/>
    </row>
    <row r="19265" spans="31:31" ht="15.75">
      <c r="AE19265" s="67"/>
    </row>
    <row r="19266" spans="31:31" ht="15.75">
      <c r="AE19266" s="67"/>
    </row>
    <row r="19267" spans="31:31" ht="15.75">
      <c r="AE19267" s="67"/>
    </row>
    <row r="19268" spans="31:31" ht="15.75">
      <c r="AE19268" s="67"/>
    </row>
    <row r="19269" spans="31:31" ht="15.75">
      <c r="AE19269" s="67"/>
    </row>
    <row r="19270" spans="31:31" ht="15.75">
      <c r="AE19270" s="67"/>
    </row>
    <row r="19271" spans="31:31" ht="15.75">
      <c r="AE19271" s="67"/>
    </row>
    <row r="19272" spans="31:31" ht="15.75">
      <c r="AE19272" s="67"/>
    </row>
    <row r="19273" spans="31:31" ht="15.75">
      <c r="AE19273" s="67"/>
    </row>
    <row r="19274" spans="31:31" ht="15.75">
      <c r="AE19274" s="67"/>
    </row>
    <row r="19275" spans="31:31" ht="15.75">
      <c r="AE19275" s="67"/>
    </row>
    <row r="19276" spans="31:31" ht="15.75">
      <c r="AE19276" s="67"/>
    </row>
    <row r="19277" spans="31:31" ht="15.75">
      <c r="AE19277" s="67"/>
    </row>
    <row r="19278" spans="31:31" ht="15.75">
      <c r="AE19278" s="67"/>
    </row>
    <row r="19279" spans="31:31" ht="15.75">
      <c r="AE19279" s="67"/>
    </row>
    <row r="19280" spans="31:31" ht="15.75">
      <c r="AE19280" s="67"/>
    </row>
    <row r="19281" spans="31:31" ht="15.75">
      <c r="AE19281" s="67"/>
    </row>
    <row r="19282" spans="31:31" ht="15.75">
      <c r="AE19282" s="67"/>
    </row>
    <row r="19283" spans="31:31" ht="15.75">
      <c r="AE19283" s="67"/>
    </row>
    <row r="19284" spans="31:31" ht="15.75">
      <c r="AE19284" s="67"/>
    </row>
    <row r="19285" spans="31:31" ht="15.75">
      <c r="AE19285" s="67"/>
    </row>
    <row r="19286" spans="31:31" ht="15.75">
      <c r="AE19286" s="67"/>
    </row>
    <row r="19287" spans="31:31" ht="15.75">
      <c r="AE19287" s="67"/>
    </row>
    <row r="19288" spans="31:31" ht="15.75">
      <c r="AE19288" s="67"/>
    </row>
    <row r="19289" spans="31:31" ht="15.75">
      <c r="AE19289" s="67"/>
    </row>
    <row r="19290" spans="31:31" ht="15.75">
      <c r="AE19290" s="67"/>
    </row>
    <row r="19291" spans="31:31" ht="15.75">
      <c r="AE19291" s="67"/>
    </row>
    <row r="19292" spans="31:31" ht="15.75">
      <c r="AE19292" s="67"/>
    </row>
    <row r="19293" spans="31:31" ht="15.75">
      <c r="AE19293" s="67"/>
    </row>
    <row r="19294" spans="31:31" ht="15.75">
      <c r="AE19294" s="67"/>
    </row>
    <row r="19295" spans="31:31" ht="15.75">
      <c r="AE19295" s="67"/>
    </row>
    <row r="19296" spans="31:31" ht="15.75">
      <c r="AE19296" s="67"/>
    </row>
    <row r="19297" spans="31:31" ht="15.75">
      <c r="AE19297" s="67"/>
    </row>
    <row r="19298" spans="31:31" ht="15.75">
      <c r="AE19298" s="67"/>
    </row>
    <row r="19299" spans="31:31" ht="15.75">
      <c r="AE19299" s="67"/>
    </row>
    <row r="19300" spans="31:31" ht="15.75">
      <c r="AE19300" s="67"/>
    </row>
    <row r="19301" spans="31:31" ht="15.75">
      <c r="AE19301" s="67"/>
    </row>
    <row r="19302" spans="31:31" ht="15.75">
      <c r="AE19302" s="67"/>
    </row>
    <row r="19303" spans="31:31" ht="15.75">
      <c r="AE19303" s="67"/>
    </row>
    <row r="19304" spans="31:31" ht="15.75">
      <c r="AE19304" s="67"/>
    </row>
    <row r="19305" spans="31:31" ht="15.75">
      <c r="AE19305" s="67"/>
    </row>
    <row r="19306" spans="31:31" ht="15.75">
      <c r="AE19306" s="67"/>
    </row>
    <row r="19307" spans="31:31" ht="15.75">
      <c r="AE19307" s="67"/>
    </row>
    <row r="19308" spans="31:31" ht="15.75">
      <c r="AE19308" s="67"/>
    </row>
    <row r="19309" spans="31:31" ht="15.75">
      <c r="AE19309" s="67"/>
    </row>
    <row r="19310" spans="31:31" ht="15.75">
      <c r="AE19310" s="67"/>
    </row>
    <row r="19311" spans="31:31" ht="15.75">
      <c r="AE19311" s="67"/>
    </row>
    <row r="19312" spans="31:31" ht="15.75">
      <c r="AE19312" s="67"/>
    </row>
    <row r="19313" spans="31:31" ht="15.75">
      <c r="AE19313" s="67"/>
    </row>
    <row r="19314" spans="31:31" ht="15.75">
      <c r="AE19314" s="67"/>
    </row>
    <row r="19315" spans="31:31" ht="15.75">
      <c r="AE19315" s="67"/>
    </row>
    <row r="19316" spans="31:31" ht="15.75">
      <c r="AE19316" s="67"/>
    </row>
    <row r="19317" spans="31:31" ht="15.75">
      <c r="AE19317" s="67"/>
    </row>
    <row r="19318" spans="31:31" ht="15.75">
      <c r="AE19318" s="67"/>
    </row>
    <row r="19319" spans="31:31" ht="15.75">
      <c r="AE19319" s="67"/>
    </row>
    <row r="19320" spans="31:31" ht="15.75">
      <c r="AE19320" s="67"/>
    </row>
    <row r="19321" spans="31:31" ht="15.75">
      <c r="AE19321" s="67"/>
    </row>
    <row r="19322" spans="31:31" ht="15.75">
      <c r="AE19322" s="67"/>
    </row>
    <row r="19323" spans="31:31" ht="15.75">
      <c r="AE19323" s="67"/>
    </row>
    <row r="19324" spans="31:31" ht="15.75">
      <c r="AE19324" s="67"/>
    </row>
    <row r="19325" spans="31:31" ht="15.75">
      <c r="AE19325" s="67"/>
    </row>
    <row r="19326" spans="31:31" ht="15.75">
      <c r="AE19326" s="67"/>
    </row>
    <row r="19327" spans="31:31" ht="15.75">
      <c r="AE19327" s="67"/>
    </row>
    <row r="19328" spans="31:31" ht="15.75">
      <c r="AE19328" s="67"/>
    </row>
    <row r="19329" spans="31:31" ht="15.75">
      <c r="AE19329" s="67"/>
    </row>
    <row r="19330" spans="31:31" ht="15.75">
      <c r="AE19330" s="67"/>
    </row>
    <row r="19331" spans="31:31" ht="15.75">
      <c r="AE19331" s="67"/>
    </row>
    <row r="19332" spans="31:31" ht="15.75">
      <c r="AE19332" s="67"/>
    </row>
    <row r="19333" spans="31:31" ht="15.75">
      <c r="AE19333" s="67"/>
    </row>
    <row r="19334" spans="31:31" ht="15.75">
      <c r="AE19334" s="67"/>
    </row>
    <row r="19335" spans="31:31" ht="15.75">
      <c r="AE19335" s="67"/>
    </row>
    <row r="19336" spans="31:31" ht="15.75">
      <c r="AE19336" s="67"/>
    </row>
    <row r="19337" spans="31:31" ht="15.75">
      <c r="AE19337" s="67"/>
    </row>
    <row r="19338" spans="31:31" ht="15.75">
      <c r="AE19338" s="67"/>
    </row>
    <row r="19339" spans="31:31" ht="15.75">
      <c r="AE19339" s="67"/>
    </row>
    <row r="19340" spans="31:31" ht="15.75">
      <c r="AE19340" s="67"/>
    </row>
    <row r="19341" spans="31:31" ht="15.75">
      <c r="AE19341" s="67"/>
    </row>
    <row r="19342" spans="31:31" ht="15.75">
      <c r="AE19342" s="67"/>
    </row>
    <row r="19343" spans="31:31" ht="15.75">
      <c r="AE19343" s="67"/>
    </row>
    <row r="19344" spans="31:31" ht="15.75">
      <c r="AE19344" s="67"/>
    </row>
    <row r="19345" spans="31:31" ht="15.75">
      <c r="AE19345" s="67"/>
    </row>
    <row r="19346" spans="31:31" ht="15.75">
      <c r="AE19346" s="67"/>
    </row>
    <row r="19347" spans="31:31" ht="15.75">
      <c r="AE19347" s="67"/>
    </row>
    <row r="19348" spans="31:31" ht="15.75">
      <c r="AE19348" s="67"/>
    </row>
    <row r="19349" spans="31:31" ht="15.75">
      <c r="AE19349" s="67"/>
    </row>
    <row r="19350" spans="31:31" ht="15.75">
      <c r="AE19350" s="67"/>
    </row>
    <row r="19351" spans="31:31" ht="15.75">
      <c r="AE19351" s="67"/>
    </row>
    <row r="19352" spans="31:31" ht="15.75">
      <c r="AE19352" s="67"/>
    </row>
    <row r="19353" spans="31:31" ht="15.75">
      <c r="AE19353" s="67"/>
    </row>
    <row r="19354" spans="31:31" ht="15.75">
      <c r="AE19354" s="67"/>
    </row>
    <row r="19355" spans="31:31" ht="15.75">
      <c r="AE19355" s="67"/>
    </row>
    <row r="19356" spans="31:31" ht="15.75">
      <c r="AE19356" s="67"/>
    </row>
    <row r="19357" spans="31:31" ht="15.75">
      <c r="AE19357" s="67"/>
    </row>
    <row r="19358" spans="31:31" ht="15.75">
      <c r="AE19358" s="67"/>
    </row>
    <row r="19359" spans="31:31" ht="15.75">
      <c r="AE19359" s="67"/>
    </row>
    <row r="19360" spans="31:31" ht="15.75">
      <c r="AE19360" s="67"/>
    </row>
    <row r="19361" spans="31:31" ht="15.75">
      <c r="AE19361" s="67"/>
    </row>
    <row r="19362" spans="31:31" ht="15.75">
      <c r="AE19362" s="67"/>
    </row>
    <row r="19363" spans="31:31" ht="15.75">
      <c r="AE19363" s="67"/>
    </row>
    <row r="19364" spans="31:31" ht="15.75">
      <c r="AE19364" s="67"/>
    </row>
    <row r="19365" spans="31:31" ht="15.75">
      <c r="AE19365" s="67"/>
    </row>
    <row r="19366" spans="31:31" ht="15.75">
      <c r="AE19366" s="67"/>
    </row>
    <row r="19367" spans="31:31" ht="15.75">
      <c r="AE19367" s="67"/>
    </row>
    <row r="19368" spans="31:31" ht="15.75">
      <c r="AE19368" s="67"/>
    </row>
    <row r="19369" spans="31:31" ht="15.75">
      <c r="AE19369" s="67"/>
    </row>
    <row r="19370" spans="31:31" ht="15.75">
      <c r="AE19370" s="67"/>
    </row>
    <row r="19371" spans="31:31" ht="15.75">
      <c r="AE19371" s="67"/>
    </row>
    <row r="19372" spans="31:31" ht="15.75">
      <c r="AE19372" s="67"/>
    </row>
    <row r="19373" spans="31:31" ht="15.75">
      <c r="AE19373" s="67"/>
    </row>
    <row r="19374" spans="31:31" ht="15.75">
      <c r="AE19374" s="67"/>
    </row>
    <row r="19375" spans="31:31" ht="15.75">
      <c r="AE19375" s="67"/>
    </row>
    <row r="19376" spans="31:31" ht="15.75">
      <c r="AE19376" s="67"/>
    </row>
    <row r="19377" spans="31:31" ht="15.75">
      <c r="AE19377" s="67"/>
    </row>
    <row r="19378" spans="31:31" ht="15.75">
      <c r="AE19378" s="67"/>
    </row>
    <row r="19379" spans="31:31" ht="15.75">
      <c r="AE19379" s="67"/>
    </row>
    <row r="19380" spans="31:31" ht="15.75">
      <c r="AE19380" s="67"/>
    </row>
    <row r="19381" spans="31:31" ht="15.75">
      <c r="AE19381" s="67"/>
    </row>
    <row r="19382" spans="31:31" ht="15.75">
      <c r="AE19382" s="67"/>
    </row>
    <row r="19383" spans="31:31" ht="15.75">
      <c r="AE19383" s="67"/>
    </row>
    <row r="19384" spans="31:31" ht="15.75">
      <c r="AE19384" s="67"/>
    </row>
    <row r="19385" spans="31:31" ht="15.75">
      <c r="AE19385" s="67"/>
    </row>
    <row r="19386" spans="31:31" ht="15.75">
      <c r="AE19386" s="67"/>
    </row>
    <row r="19387" spans="31:31" ht="15.75">
      <c r="AE19387" s="67"/>
    </row>
    <row r="19388" spans="31:31" ht="15.75">
      <c r="AE19388" s="67"/>
    </row>
    <row r="19389" spans="31:31" ht="15.75">
      <c r="AE19389" s="67"/>
    </row>
    <row r="19390" spans="31:31" ht="15.75">
      <c r="AE19390" s="67"/>
    </row>
    <row r="19391" spans="31:31" ht="15.75">
      <c r="AE19391" s="67"/>
    </row>
    <row r="19392" spans="31:31" ht="15.75">
      <c r="AE19392" s="67"/>
    </row>
    <row r="19393" spans="31:31" ht="15.75">
      <c r="AE19393" s="67"/>
    </row>
    <row r="19394" spans="31:31" ht="15.75">
      <c r="AE19394" s="67"/>
    </row>
    <row r="19395" spans="31:31" ht="15.75">
      <c r="AE19395" s="67"/>
    </row>
    <row r="19396" spans="31:31" ht="15.75">
      <c r="AE19396" s="67"/>
    </row>
    <row r="19397" spans="31:31" ht="15.75">
      <c r="AE19397" s="67"/>
    </row>
    <row r="19398" spans="31:31" ht="15.75">
      <c r="AE19398" s="67"/>
    </row>
    <row r="19399" spans="31:31" ht="15.75">
      <c r="AE19399" s="67"/>
    </row>
    <row r="19400" spans="31:31" ht="15.75">
      <c r="AE19400" s="67"/>
    </row>
    <row r="19401" spans="31:31" ht="15.75">
      <c r="AE19401" s="67"/>
    </row>
    <row r="19402" spans="31:31" ht="15.75">
      <c r="AE19402" s="67"/>
    </row>
    <row r="19403" spans="31:31" ht="15.75">
      <c r="AE19403" s="67"/>
    </row>
    <row r="19404" spans="31:31" ht="15.75">
      <c r="AE19404" s="67"/>
    </row>
    <row r="19405" spans="31:31" ht="15.75">
      <c r="AE19405" s="67"/>
    </row>
    <row r="19406" spans="31:31" ht="15.75">
      <c r="AE19406" s="67"/>
    </row>
    <row r="19407" spans="31:31" ht="15.75">
      <c r="AE19407" s="67"/>
    </row>
    <row r="19408" spans="31:31" ht="15.75">
      <c r="AE19408" s="67"/>
    </row>
    <row r="19409" spans="31:31" ht="15.75">
      <c r="AE19409" s="67"/>
    </row>
    <row r="19410" spans="31:31" ht="15.75">
      <c r="AE19410" s="67"/>
    </row>
    <row r="19411" spans="31:31" ht="15.75">
      <c r="AE19411" s="67"/>
    </row>
    <row r="19412" spans="31:31" ht="15.75">
      <c r="AE19412" s="67"/>
    </row>
    <row r="19413" spans="31:31" ht="15.75">
      <c r="AE19413" s="67"/>
    </row>
    <row r="19414" spans="31:31" ht="15.75">
      <c r="AE19414" s="67"/>
    </row>
    <row r="19415" spans="31:31" ht="15.75">
      <c r="AE19415" s="67"/>
    </row>
    <row r="19416" spans="31:31" ht="15.75">
      <c r="AE19416" s="67"/>
    </row>
    <row r="19417" spans="31:31" ht="15.75">
      <c r="AE19417" s="67"/>
    </row>
    <row r="19418" spans="31:31" ht="15.75">
      <c r="AE19418" s="67"/>
    </row>
    <row r="19419" spans="31:31" ht="15.75">
      <c r="AE19419" s="67"/>
    </row>
    <row r="19420" spans="31:31" ht="15.75">
      <c r="AE19420" s="67"/>
    </row>
    <row r="19421" spans="31:31" ht="15.75">
      <c r="AE19421" s="67"/>
    </row>
    <row r="19422" spans="31:31" ht="15.75">
      <c r="AE19422" s="67"/>
    </row>
    <row r="19423" spans="31:31" ht="15.75">
      <c r="AE19423" s="67"/>
    </row>
    <row r="19424" spans="31:31" ht="15.75">
      <c r="AE19424" s="67"/>
    </row>
    <row r="19425" spans="31:31" ht="15.75">
      <c r="AE19425" s="67"/>
    </row>
    <row r="19426" spans="31:31" ht="15.75">
      <c r="AE19426" s="67"/>
    </row>
    <row r="19427" spans="31:31" ht="15.75">
      <c r="AE19427" s="67"/>
    </row>
    <row r="19428" spans="31:31" ht="15.75">
      <c r="AE19428" s="67"/>
    </row>
    <row r="19429" spans="31:31" ht="15.75">
      <c r="AE19429" s="67"/>
    </row>
    <row r="19430" spans="31:31" ht="15.75">
      <c r="AE19430" s="67"/>
    </row>
    <row r="19431" spans="31:31" ht="15.75">
      <c r="AE19431" s="67"/>
    </row>
    <row r="19432" spans="31:31" ht="15.75">
      <c r="AE19432" s="67"/>
    </row>
    <row r="19433" spans="31:31" ht="15.75">
      <c r="AE19433" s="67"/>
    </row>
    <row r="19434" spans="31:31" ht="15.75">
      <c r="AE19434" s="67"/>
    </row>
    <row r="19435" spans="31:31" ht="15.75">
      <c r="AE19435" s="67"/>
    </row>
    <row r="19436" spans="31:31" ht="15.75">
      <c r="AE19436" s="67"/>
    </row>
    <row r="19437" spans="31:31" ht="15.75">
      <c r="AE19437" s="67"/>
    </row>
    <row r="19438" spans="31:31" ht="15.75">
      <c r="AE19438" s="67"/>
    </row>
    <row r="19439" spans="31:31" ht="15.75">
      <c r="AE19439" s="67"/>
    </row>
    <row r="19440" spans="31:31" ht="15.75">
      <c r="AE19440" s="67"/>
    </row>
    <row r="19441" spans="31:31" ht="15.75">
      <c r="AE19441" s="67"/>
    </row>
    <row r="19442" spans="31:31" ht="15.75">
      <c r="AE19442" s="67"/>
    </row>
    <row r="19443" spans="31:31" ht="15.75">
      <c r="AE19443" s="67"/>
    </row>
    <row r="19444" spans="31:31" ht="15.75">
      <c r="AE19444" s="67"/>
    </row>
    <row r="19445" spans="31:31" ht="15.75">
      <c r="AE19445" s="67"/>
    </row>
    <row r="19446" spans="31:31" ht="15.75">
      <c r="AE19446" s="67"/>
    </row>
    <row r="19447" spans="31:31" ht="15.75">
      <c r="AE19447" s="67"/>
    </row>
    <row r="19448" spans="31:31" ht="15.75">
      <c r="AE19448" s="67"/>
    </row>
    <row r="19449" spans="31:31" ht="15.75">
      <c r="AE19449" s="67"/>
    </row>
    <row r="19450" spans="31:31" ht="15.75">
      <c r="AE19450" s="67"/>
    </row>
    <row r="19451" spans="31:31" ht="15.75">
      <c r="AE19451" s="67"/>
    </row>
    <row r="19452" spans="31:31" ht="15.75">
      <c r="AE19452" s="67"/>
    </row>
    <row r="19453" spans="31:31" ht="15.75">
      <c r="AE19453" s="67"/>
    </row>
    <row r="19454" spans="31:31" ht="15.75">
      <c r="AE19454" s="67"/>
    </row>
    <row r="19455" spans="31:31" ht="15.75">
      <c r="AE19455" s="67"/>
    </row>
    <row r="19456" spans="31:31" ht="15.75">
      <c r="AE19456" s="67"/>
    </row>
    <row r="19457" spans="31:31" ht="15.75">
      <c r="AE19457" s="67"/>
    </row>
    <row r="19458" spans="31:31" ht="15.75">
      <c r="AE19458" s="67"/>
    </row>
    <row r="19459" spans="31:31" ht="15.75">
      <c r="AE19459" s="67"/>
    </row>
    <row r="19460" spans="31:31" ht="15.75">
      <c r="AE19460" s="67"/>
    </row>
    <row r="19461" spans="31:31" ht="15.75">
      <c r="AE19461" s="67"/>
    </row>
    <row r="19462" spans="31:31" ht="15.75">
      <c r="AE19462" s="67"/>
    </row>
    <row r="19463" spans="31:31" ht="15.75">
      <c r="AE19463" s="67"/>
    </row>
    <row r="19464" spans="31:31" ht="15.75">
      <c r="AE19464" s="67"/>
    </row>
    <row r="19465" spans="31:31" ht="15.75">
      <c r="AE19465" s="67"/>
    </row>
    <row r="19466" spans="31:31" ht="15.75">
      <c r="AE19466" s="67"/>
    </row>
    <row r="19467" spans="31:31" ht="15.75">
      <c r="AE19467" s="67"/>
    </row>
    <row r="19468" spans="31:31" ht="15.75">
      <c r="AE19468" s="67"/>
    </row>
    <row r="19469" spans="31:31" ht="15.75">
      <c r="AE19469" s="67"/>
    </row>
    <row r="19470" spans="31:31" ht="15.75">
      <c r="AE19470" s="67"/>
    </row>
    <row r="19471" spans="31:31" ht="15.75">
      <c r="AE19471" s="67"/>
    </row>
    <row r="19472" spans="31:31" ht="15.75">
      <c r="AE19472" s="67"/>
    </row>
    <row r="19473" spans="31:31" ht="15.75">
      <c r="AE19473" s="67"/>
    </row>
    <row r="19474" spans="31:31" ht="15.75">
      <c r="AE19474" s="67"/>
    </row>
    <row r="19475" spans="31:31" ht="15.75">
      <c r="AE19475" s="67"/>
    </row>
    <row r="19476" spans="31:31" ht="15.75">
      <c r="AE19476" s="67"/>
    </row>
    <row r="19477" spans="31:31" ht="15.75">
      <c r="AE19477" s="67"/>
    </row>
    <row r="19478" spans="31:31" ht="15.75">
      <c r="AE19478" s="67"/>
    </row>
    <row r="19479" spans="31:31" ht="15.75">
      <c r="AE19479" s="67"/>
    </row>
    <row r="19480" spans="31:31" ht="15.75">
      <c r="AE19480" s="67"/>
    </row>
    <row r="19481" spans="31:31" ht="15.75">
      <c r="AE19481" s="67"/>
    </row>
    <row r="19482" spans="31:31" ht="15.75">
      <c r="AE19482" s="67"/>
    </row>
    <row r="19483" spans="31:31" ht="15.75">
      <c r="AE19483" s="67"/>
    </row>
    <row r="19484" spans="31:31" ht="15.75">
      <c r="AE19484" s="67"/>
    </row>
    <row r="19485" spans="31:31" ht="15.75">
      <c r="AE19485" s="67"/>
    </row>
    <row r="19486" spans="31:31" ht="15.75">
      <c r="AE19486" s="67"/>
    </row>
    <row r="19487" spans="31:31" ht="15.75">
      <c r="AE19487" s="67"/>
    </row>
    <row r="19488" spans="31:31" ht="15.75">
      <c r="AE19488" s="67"/>
    </row>
    <row r="19489" spans="31:31" ht="15.75">
      <c r="AE19489" s="67"/>
    </row>
    <row r="19490" spans="31:31" ht="15.75">
      <c r="AE19490" s="67"/>
    </row>
    <row r="19491" spans="31:31" ht="15.75">
      <c r="AE19491" s="67"/>
    </row>
    <row r="19492" spans="31:31" ht="15.75">
      <c r="AE19492" s="67"/>
    </row>
    <row r="19493" spans="31:31" ht="15.75">
      <c r="AE19493" s="67"/>
    </row>
    <row r="19494" spans="31:31" ht="15.75">
      <c r="AE19494" s="67"/>
    </row>
    <row r="19495" spans="31:31" ht="15.75">
      <c r="AE19495" s="67"/>
    </row>
    <row r="19496" spans="31:31" ht="15.75">
      <c r="AE19496" s="67"/>
    </row>
    <row r="19497" spans="31:31" ht="15.75">
      <c r="AE19497" s="67"/>
    </row>
    <row r="19498" spans="31:31" ht="15.75">
      <c r="AE19498" s="67"/>
    </row>
    <row r="19499" spans="31:31" ht="15.75">
      <c r="AE19499" s="67"/>
    </row>
    <row r="19500" spans="31:31" ht="15.75">
      <c r="AE19500" s="67"/>
    </row>
    <row r="19501" spans="31:31" ht="15.75">
      <c r="AE19501" s="67"/>
    </row>
    <row r="19502" spans="31:31" ht="15.75">
      <c r="AE19502" s="67"/>
    </row>
    <row r="19503" spans="31:31" ht="15.75">
      <c r="AE19503" s="67"/>
    </row>
    <row r="19504" spans="31:31" ht="15.75">
      <c r="AE19504" s="67"/>
    </row>
    <row r="19505" spans="31:31" ht="15.75">
      <c r="AE19505" s="67"/>
    </row>
    <row r="19506" spans="31:31" ht="15.75">
      <c r="AE19506" s="67"/>
    </row>
    <row r="19507" spans="31:31" ht="15.75">
      <c r="AE19507" s="67"/>
    </row>
    <row r="19508" spans="31:31" ht="15.75">
      <c r="AE19508" s="67"/>
    </row>
    <row r="19509" spans="31:31" ht="15.75">
      <c r="AE19509" s="67"/>
    </row>
    <row r="19510" spans="31:31" ht="15.75">
      <c r="AE19510" s="67"/>
    </row>
    <row r="19511" spans="31:31" ht="15.75">
      <c r="AE19511" s="67"/>
    </row>
    <row r="19512" spans="31:31" ht="15.75">
      <c r="AE19512" s="67"/>
    </row>
    <row r="19513" spans="31:31" ht="15.75">
      <c r="AE19513" s="67"/>
    </row>
    <row r="19514" spans="31:31" ht="15.75">
      <c r="AE19514" s="67"/>
    </row>
    <row r="19515" spans="31:31" ht="15.75">
      <c r="AE19515" s="67"/>
    </row>
    <row r="19516" spans="31:31" ht="15.75">
      <c r="AE19516" s="67"/>
    </row>
    <row r="19517" spans="31:31" ht="15.75">
      <c r="AE19517" s="67"/>
    </row>
    <row r="19518" spans="31:31" ht="15.75">
      <c r="AE19518" s="67"/>
    </row>
    <row r="19519" spans="31:31" ht="15.75">
      <c r="AE19519" s="67"/>
    </row>
    <row r="19520" spans="31:31" ht="15.75">
      <c r="AE19520" s="67"/>
    </row>
    <row r="19521" spans="31:31" ht="15.75">
      <c r="AE19521" s="67"/>
    </row>
    <row r="19522" spans="31:31" ht="15.75">
      <c r="AE19522" s="67"/>
    </row>
    <row r="19523" spans="31:31" ht="15.75">
      <c r="AE19523" s="67"/>
    </row>
    <row r="19524" spans="31:31" ht="15.75">
      <c r="AE19524" s="67"/>
    </row>
    <row r="19525" spans="31:31" ht="15.75">
      <c r="AE19525" s="67"/>
    </row>
    <row r="19526" spans="31:31" ht="15.75">
      <c r="AE19526" s="67"/>
    </row>
    <row r="19527" spans="31:31" ht="15.75">
      <c r="AE19527" s="67"/>
    </row>
    <row r="19528" spans="31:31" ht="15.75">
      <c r="AE19528" s="67"/>
    </row>
    <row r="19529" spans="31:31" ht="15.75">
      <c r="AE19529" s="67"/>
    </row>
    <row r="19530" spans="31:31" ht="15.75">
      <c r="AE19530" s="67"/>
    </row>
    <row r="19531" spans="31:31" ht="15.75">
      <c r="AE19531" s="67"/>
    </row>
    <row r="19532" spans="31:31" ht="15.75">
      <c r="AE19532" s="67"/>
    </row>
    <row r="19533" spans="31:31" ht="15.75">
      <c r="AE19533" s="67"/>
    </row>
    <row r="19534" spans="31:31" ht="15.75">
      <c r="AE19534" s="67"/>
    </row>
    <row r="19535" spans="31:31" ht="15.75">
      <c r="AE19535" s="67"/>
    </row>
    <row r="19536" spans="31:31" ht="15.75">
      <c r="AE19536" s="67"/>
    </row>
    <row r="19537" spans="31:31" ht="15.75">
      <c r="AE19537" s="67"/>
    </row>
    <row r="19538" spans="31:31" ht="15.75">
      <c r="AE19538" s="67"/>
    </row>
    <row r="19539" spans="31:31" ht="15.75">
      <c r="AE19539" s="67"/>
    </row>
    <row r="19540" spans="31:31" ht="15.75">
      <c r="AE19540" s="67"/>
    </row>
    <row r="19541" spans="31:31" ht="15.75">
      <c r="AE19541" s="67"/>
    </row>
    <row r="19542" spans="31:31" ht="15.75">
      <c r="AE19542" s="67"/>
    </row>
    <row r="19543" spans="31:31" ht="15.75">
      <c r="AE19543" s="67"/>
    </row>
    <row r="19544" spans="31:31" ht="15.75">
      <c r="AE19544" s="67"/>
    </row>
    <row r="19545" spans="31:31" ht="15.75">
      <c r="AE19545" s="67"/>
    </row>
    <row r="19546" spans="31:31" ht="15.75">
      <c r="AE19546" s="67"/>
    </row>
    <row r="19547" spans="31:31" ht="15.75">
      <c r="AE19547" s="67"/>
    </row>
    <row r="19548" spans="31:31" ht="15.75">
      <c r="AE19548" s="67"/>
    </row>
    <row r="19549" spans="31:31" ht="15.75">
      <c r="AE19549" s="67"/>
    </row>
    <row r="19550" spans="31:31" ht="15.75">
      <c r="AE19550" s="67"/>
    </row>
    <row r="19551" spans="31:31" ht="15.75">
      <c r="AE19551" s="67"/>
    </row>
    <row r="19552" spans="31:31" ht="15.75">
      <c r="AE19552" s="67"/>
    </row>
    <row r="19553" spans="31:31" ht="15.75">
      <c r="AE19553" s="67"/>
    </row>
    <row r="19554" spans="31:31" ht="15.75">
      <c r="AE19554" s="67"/>
    </row>
    <row r="19555" spans="31:31" ht="15.75">
      <c r="AE19555" s="67"/>
    </row>
    <row r="19556" spans="31:31" ht="15.75">
      <c r="AE19556" s="67"/>
    </row>
    <row r="19557" spans="31:31" ht="15.75">
      <c r="AE19557" s="67"/>
    </row>
    <row r="19558" spans="31:31" ht="15.75">
      <c r="AE19558" s="67"/>
    </row>
    <row r="19559" spans="31:31" ht="15.75">
      <c r="AE19559" s="67"/>
    </row>
    <row r="19560" spans="31:31" ht="15.75">
      <c r="AE19560" s="67"/>
    </row>
    <row r="19561" spans="31:31" ht="15.75">
      <c r="AE19561" s="67"/>
    </row>
    <row r="19562" spans="31:31" ht="15.75">
      <c r="AE19562" s="67"/>
    </row>
    <row r="19563" spans="31:31" ht="15.75">
      <c r="AE19563" s="67"/>
    </row>
    <row r="19564" spans="31:31" ht="15.75">
      <c r="AE19564" s="67"/>
    </row>
    <row r="19565" spans="31:31" ht="15.75">
      <c r="AE19565" s="67"/>
    </row>
    <row r="19566" spans="31:31" ht="15.75">
      <c r="AE19566" s="67"/>
    </row>
    <row r="19567" spans="31:31" ht="15.75">
      <c r="AE19567" s="67"/>
    </row>
    <row r="19568" spans="31:31" ht="15.75">
      <c r="AE19568" s="67"/>
    </row>
    <row r="19569" spans="31:31" ht="15.75">
      <c r="AE19569" s="67"/>
    </row>
    <row r="19570" spans="31:31" ht="15.75">
      <c r="AE19570" s="67"/>
    </row>
    <row r="19571" spans="31:31" ht="15.75">
      <c r="AE19571" s="67"/>
    </row>
    <row r="19572" spans="31:31" ht="15.75">
      <c r="AE19572" s="67"/>
    </row>
    <row r="19573" spans="31:31" ht="15.75">
      <c r="AE19573" s="67"/>
    </row>
    <row r="19574" spans="31:31" ht="15.75">
      <c r="AE19574" s="67"/>
    </row>
    <row r="19575" spans="31:31" ht="15.75">
      <c r="AE19575" s="67"/>
    </row>
    <row r="19576" spans="31:31" ht="15.75">
      <c r="AE19576" s="67"/>
    </row>
    <row r="19577" spans="31:31" ht="15.75">
      <c r="AE19577" s="67"/>
    </row>
    <row r="19578" spans="31:31" ht="15.75">
      <c r="AE19578" s="67"/>
    </row>
    <row r="19579" spans="31:31" ht="15.75">
      <c r="AE19579" s="67"/>
    </row>
    <row r="19580" spans="31:31" ht="15.75">
      <c r="AE19580" s="67"/>
    </row>
    <row r="19581" spans="31:31" ht="15.75">
      <c r="AE19581" s="67"/>
    </row>
    <row r="19582" spans="31:31" ht="15.75">
      <c r="AE19582" s="67"/>
    </row>
    <row r="19583" spans="31:31" ht="15.75">
      <c r="AE19583" s="67"/>
    </row>
    <row r="19584" spans="31:31" ht="15.75">
      <c r="AE19584" s="67"/>
    </row>
    <row r="19585" spans="31:31" ht="15.75">
      <c r="AE19585" s="67"/>
    </row>
    <row r="19586" spans="31:31" ht="15.75">
      <c r="AE19586" s="67"/>
    </row>
    <row r="19587" spans="31:31" ht="15.75">
      <c r="AE19587" s="67"/>
    </row>
    <row r="19588" spans="31:31" ht="15.75">
      <c r="AE19588" s="67"/>
    </row>
    <row r="19589" spans="31:31" ht="15.75">
      <c r="AE19589" s="67"/>
    </row>
    <row r="19590" spans="31:31" ht="15.75">
      <c r="AE19590" s="67"/>
    </row>
    <row r="19591" spans="31:31" ht="15.75">
      <c r="AE19591" s="67"/>
    </row>
    <row r="19592" spans="31:31" ht="15.75">
      <c r="AE19592" s="67"/>
    </row>
    <row r="19593" spans="31:31" ht="15.75">
      <c r="AE19593" s="67"/>
    </row>
    <row r="19594" spans="31:31" ht="15.75">
      <c r="AE19594" s="67"/>
    </row>
    <row r="19595" spans="31:31" ht="15.75">
      <c r="AE19595" s="67"/>
    </row>
    <row r="19596" spans="31:31" ht="15.75">
      <c r="AE19596" s="67"/>
    </row>
    <row r="19597" spans="31:31" ht="15.75">
      <c r="AE19597" s="67"/>
    </row>
    <row r="19598" spans="31:31" ht="15.75">
      <c r="AE19598" s="67"/>
    </row>
    <row r="19599" spans="31:31" ht="15.75">
      <c r="AE19599" s="67"/>
    </row>
    <row r="19600" spans="31:31" ht="15.75">
      <c r="AE19600" s="67"/>
    </row>
    <row r="19601" spans="31:31" ht="15.75">
      <c r="AE19601" s="67"/>
    </row>
    <row r="19602" spans="31:31" ht="15.75">
      <c r="AE19602" s="67"/>
    </row>
    <row r="19603" spans="31:31" ht="15.75">
      <c r="AE19603" s="67"/>
    </row>
    <row r="19604" spans="31:31" ht="15.75">
      <c r="AE19604" s="67"/>
    </row>
    <row r="19605" spans="31:31" ht="15.75">
      <c r="AE19605" s="67"/>
    </row>
    <row r="19606" spans="31:31" ht="15.75">
      <c r="AE19606" s="67"/>
    </row>
    <row r="19607" spans="31:31" ht="15.75">
      <c r="AE19607" s="67"/>
    </row>
    <row r="19608" spans="31:31" ht="15.75">
      <c r="AE19608" s="67"/>
    </row>
    <row r="19609" spans="31:31" ht="15.75">
      <c r="AE19609" s="67"/>
    </row>
    <row r="19610" spans="31:31" ht="15.75">
      <c r="AE19610" s="67"/>
    </row>
    <row r="19611" spans="31:31" ht="15.75">
      <c r="AE19611" s="67"/>
    </row>
    <row r="19612" spans="31:31" ht="15.75">
      <c r="AE19612" s="67"/>
    </row>
    <row r="19613" spans="31:31" ht="15.75">
      <c r="AE19613" s="67"/>
    </row>
    <row r="19614" spans="31:31" ht="15.75">
      <c r="AE19614" s="67"/>
    </row>
    <row r="19615" spans="31:31" ht="15.75">
      <c r="AE19615" s="67"/>
    </row>
    <row r="19616" spans="31:31" ht="15.75">
      <c r="AE19616" s="67"/>
    </row>
    <row r="19617" spans="31:31" ht="15.75">
      <c r="AE19617" s="67"/>
    </row>
    <row r="19618" spans="31:31" ht="15.75">
      <c r="AE19618" s="67"/>
    </row>
    <row r="19619" spans="31:31" ht="15.75">
      <c r="AE19619" s="67"/>
    </row>
    <row r="19620" spans="31:31" ht="15.75">
      <c r="AE19620" s="67"/>
    </row>
    <row r="19621" spans="31:31" ht="15.75">
      <c r="AE19621" s="67"/>
    </row>
    <row r="19622" spans="31:31" ht="15.75">
      <c r="AE19622" s="67"/>
    </row>
    <row r="19623" spans="31:31" ht="15.75">
      <c r="AE19623" s="67"/>
    </row>
    <row r="19624" spans="31:31" ht="15.75">
      <c r="AE19624" s="67"/>
    </row>
    <row r="19625" spans="31:31" ht="15.75">
      <c r="AE19625" s="67"/>
    </row>
    <row r="19626" spans="31:31" ht="15.75">
      <c r="AE19626" s="67"/>
    </row>
    <row r="19627" spans="31:31" ht="15.75">
      <c r="AE19627" s="67"/>
    </row>
    <row r="19628" spans="31:31" ht="15.75">
      <c r="AE19628" s="67"/>
    </row>
    <row r="19629" spans="31:31" ht="15.75">
      <c r="AE19629" s="67"/>
    </row>
    <row r="19630" spans="31:31" ht="15.75">
      <c r="AE19630" s="67"/>
    </row>
    <row r="19631" spans="31:31" ht="15.75">
      <c r="AE19631" s="67"/>
    </row>
    <row r="19632" spans="31:31" ht="15.75">
      <c r="AE19632" s="67"/>
    </row>
    <row r="19633" spans="31:31" ht="15.75">
      <c r="AE19633" s="67"/>
    </row>
    <row r="19634" spans="31:31" ht="15.75">
      <c r="AE19634" s="67"/>
    </row>
    <row r="19635" spans="31:31" ht="15.75">
      <c r="AE19635" s="67"/>
    </row>
    <row r="19636" spans="31:31" ht="15.75">
      <c r="AE19636" s="67"/>
    </row>
    <row r="19637" spans="31:31" ht="15.75">
      <c r="AE19637" s="67"/>
    </row>
    <row r="19638" spans="31:31" ht="15.75">
      <c r="AE19638" s="67"/>
    </row>
    <row r="19639" spans="31:31" ht="15.75">
      <c r="AE19639" s="67"/>
    </row>
    <row r="19640" spans="31:31" ht="15.75">
      <c r="AE19640" s="67"/>
    </row>
    <row r="19641" spans="31:31" ht="15.75">
      <c r="AE19641" s="67"/>
    </row>
    <row r="19642" spans="31:31" ht="15.75">
      <c r="AE19642" s="67"/>
    </row>
    <row r="19643" spans="31:31" ht="15.75">
      <c r="AE19643" s="67"/>
    </row>
    <row r="19644" spans="31:31" ht="15.75">
      <c r="AE19644" s="67"/>
    </row>
    <row r="19645" spans="31:31" ht="15.75">
      <c r="AE19645" s="67"/>
    </row>
    <row r="19646" spans="31:31" ht="15.75">
      <c r="AE19646" s="67"/>
    </row>
    <row r="19647" spans="31:31" ht="15.75">
      <c r="AE19647" s="67"/>
    </row>
    <row r="19648" spans="31:31" ht="15.75">
      <c r="AE19648" s="67"/>
    </row>
    <row r="19649" spans="31:31" ht="15.75">
      <c r="AE19649" s="67"/>
    </row>
    <row r="19650" spans="31:31" ht="15.75">
      <c r="AE19650" s="67"/>
    </row>
    <row r="19651" spans="31:31" ht="15.75">
      <c r="AE19651" s="67"/>
    </row>
    <row r="19652" spans="31:31" ht="15.75">
      <c r="AE19652" s="67"/>
    </row>
    <row r="19653" spans="31:31" ht="15.75">
      <c r="AE19653" s="67"/>
    </row>
    <row r="19654" spans="31:31" ht="15.75">
      <c r="AE19654" s="67"/>
    </row>
    <row r="19655" spans="31:31" ht="15.75">
      <c r="AE19655" s="67"/>
    </row>
    <row r="19656" spans="31:31" ht="15.75">
      <c r="AE19656" s="67"/>
    </row>
    <row r="19657" spans="31:31" ht="15.75">
      <c r="AE19657" s="67"/>
    </row>
    <row r="19658" spans="31:31" ht="15.75">
      <c r="AE19658" s="67"/>
    </row>
    <row r="19659" spans="31:31" ht="15.75">
      <c r="AE19659" s="67"/>
    </row>
    <row r="19660" spans="31:31" ht="15.75">
      <c r="AE19660" s="67"/>
    </row>
    <row r="19661" spans="31:31" ht="15.75">
      <c r="AE19661" s="67"/>
    </row>
    <row r="19662" spans="31:31" ht="15.75">
      <c r="AE19662" s="67"/>
    </row>
    <row r="19663" spans="31:31" ht="15.75">
      <c r="AE19663" s="67"/>
    </row>
    <row r="19664" spans="31:31" ht="15.75">
      <c r="AE19664" s="67"/>
    </row>
    <row r="19665" spans="31:31" ht="15.75">
      <c r="AE19665" s="67"/>
    </row>
    <row r="19666" spans="31:31" ht="15.75">
      <c r="AE19666" s="67"/>
    </row>
    <row r="19667" spans="31:31" ht="15.75">
      <c r="AE19667" s="67"/>
    </row>
    <row r="19668" spans="31:31" ht="15.75">
      <c r="AE19668" s="67"/>
    </row>
    <row r="19669" spans="31:31" ht="15.75">
      <c r="AE19669" s="67"/>
    </row>
    <row r="19670" spans="31:31" ht="15.75">
      <c r="AE19670" s="67"/>
    </row>
    <row r="19671" spans="31:31" ht="15.75">
      <c r="AE19671" s="67"/>
    </row>
    <row r="19672" spans="31:31" ht="15.75">
      <c r="AE19672" s="67"/>
    </row>
    <row r="19673" spans="31:31" ht="15.75">
      <c r="AE19673" s="67"/>
    </row>
    <row r="19674" spans="31:31" ht="15.75">
      <c r="AE19674" s="67"/>
    </row>
    <row r="19675" spans="31:31" ht="15.75">
      <c r="AE19675" s="67"/>
    </row>
    <row r="19676" spans="31:31" ht="15.75">
      <c r="AE19676" s="67"/>
    </row>
    <row r="19677" spans="31:31" ht="15.75">
      <c r="AE19677" s="67"/>
    </row>
    <row r="19678" spans="31:31" ht="15.75">
      <c r="AE19678" s="67"/>
    </row>
    <row r="19679" spans="31:31" ht="15.75">
      <c r="AE19679" s="67"/>
    </row>
    <row r="19680" spans="31:31" ht="15.75">
      <c r="AE19680" s="67"/>
    </row>
    <row r="19681" spans="31:31" ht="15.75">
      <c r="AE19681" s="67"/>
    </row>
    <row r="19682" spans="31:31" ht="15.75">
      <c r="AE19682" s="67"/>
    </row>
    <row r="19683" spans="31:31" ht="15.75">
      <c r="AE19683" s="67"/>
    </row>
    <row r="19684" spans="31:31" ht="15.75">
      <c r="AE19684" s="67"/>
    </row>
    <row r="19685" spans="31:31" ht="15.75">
      <c r="AE19685" s="67"/>
    </row>
    <row r="19686" spans="31:31" ht="15.75">
      <c r="AE19686" s="67"/>
    </row>
    <row r="19687" spans="31:31" ht="15.75">
      <c r="AE19687" s="67"/>
    </row>
    <row r="19688" spans="31:31" ht="15.75">
      <c r="AE19688" s="67"/>
    </row>
    <row r="19689" spans="31:31" ht="15.75">
      <c r="AE19689" s="67"/>
    </row>
    <row r="19690" spans="31:31" ht="15.75">
      <c r="AE19690" s="67"/>
    </row>
    <row r="19691" spans="31:31" ht="15.75">
      <c r="AE19691" s="67"/>
    </row>
    <row r="19692" spans="31:31" ht="15.75">
      <c r="AE19692" s="67"/>
    </row>
    <row r="19693" spans="31:31" ht="15.75">
      <c r="AE19693" s="67"/>
    </row>
    <row r="19694" spans="31:31" ht="15.75">
      <c r="AE19694" s="67"/>
    </row>
    <row r="19695" spans="31:31" ht="15.75">
      <c r="AE19695" s="67"/>
    </row>
    <row r="19696" spans="31:31" ht="15.75">
      <c r="AE19696" s="67"/>
    </row>
    <row r="19697" spans="31:31" ht="15.75">
      <c r="AE19697" s="67"/>
    </row>
    <row r="19698" spans="31:31" ht="15.75">
      <c r="AE19698" s="67"/>
    </row>
    <row r="19699" spans="31:31" ht="15.75">
      <c r="AE19699" s="67"/>
    </row>
    <row r="19700" spans="31:31" ht="15.75">
      <c r="AE19700" s="67"/>
    </row>
    <row r="19701" spans="31:31" ht="15.75">
      <c r="AE19701" s="67"/>
    </row>
    <row r="19702" spans="31:31" ht="15.75">
      <c r="AE19702" s="67"/>
    </row>
    <row r="19703" spans="31:31" ht="15.75">
      <c r="AE19703" s="67"/>
    </row>
    <row r="19704" spans="31:31" ht="15.75">
      <c r="AE19704" s="67"/>
    </row>
    <row r="19705" spans="31:31" ht="15.75">
      <c r="AE19705" s="67"/>
    </row>
    <row r="19706" spans="31:31" ht="15.75">
      <c r="AE19706" s="67"/>
    </row>
    <row r="19707" spans="31:31" ht="15.75">
      <c r="AE19707" s="67"/>
    </row>
    <row r="19708" spans="31:31" ht="15.75">
      <c r="AE19708" s="67"/>
    </row>
    <row r="19709" spans="31:31" ht="15.75">
      <c r="AE19709" s="67"/>
    </row>
    <row r="19710" spans="31:31" ht="15.75">
      <c r="AE19710" s="67"/>
    </row>
    <row r="19711" spans="31:31" ht="15.75">
      <c r="AE19711" s="67"/>
    </row>
    <row r="19712" spans="31:31" ht="15.75">
      <c r="AE19712" s="67"/>
    </row>
    <row r="19713" spans="31:31" ht="15.75">
      <c r="AE19713" s="67"/>
    </row>
    <row r="19714" spans="31:31" ht="15.75">
      <c r="AE19714" s="67"/>
    </row>
    <row r="19715" spans="31:31" ht="15.75">
      <c r="AE19715" s="67"/>
    </row>
    <row r="19716" spans="31:31" ht="15.75">
      <c r="AE19716" s="67"/>
    </row>
    <row r="19717" spans="31:31" ht="15.75">
      <c r="AE19717" s="67"/>
    </row>
    <row r="19718" spans="31:31" ht="15.75">
      <c r="AE19718" s="67"/>
    </row>
    <row r="19719" spans="31:31" ht="15.75">
      <c r="AE19719" s="67"/>
    </row>
    <row r="19720" spans="31:31" ht="15.75">
      <c r="AE19720" s="67"/>
    </row>
    <row r="19721" spans="31:31" ht="15.75">
      <c r="AE19721" s="67"/>
    </row>
    <row r="19722" spans="31:31" ht="15.75">
      <c r="AE19722" s="67"/>
    </row>
    <row r="19723" spans="31:31" ht="15.75">
      <c r="AE19723" s="67"/>
    </row>
    <row r="19724" spans="31:31" ht="15.75">
      <c r="AE19724" s="67"/>
    </row>
    <row r="19725" spans="31:31" ht="15.75">
      <c r="AE19725" s="67"/>
    </row>
    <row r="19726" spans="31:31" ht="15.75">
      <c r="AE19726" s="67"/>
    </row>
    <row r="19727" spans="31:31" ht="15.75">
      <c r="AE19727" s="67"/>
    </row>
    <row r="19728" spans="31:31" ht="15.75">
      <c r="AE19728" s="67"/>
    </row>
    <row r="19729" spans="31:31" ht="15.75">
      <c r="AE19729" s="67"/>
    </row>
    <row r="19730" spans="31:31" ht="15.75">
      <c r="AE19730" s="67"/>
    </row>
    <row r="19731" spans="31:31" ht="15.75">
      <c r="AE19731" s="67"/>
    </row>
    <row r="19732" spans="31:31" ht="15.75">
      <c r="AE19732" s="67"/>
    </row>
    <row r="19733" spans="31:31" ht="15.75">
      <c r="AE19733" s="67"/>
    </row>
    <row r="19734" spans="31:31" ht="15.75">
      <c r="AE19734" s="67"/>
    </row>
    <row r="19735" spans="31:31" ht="15.75">
      <c r="AE19735" s="67"/>
    </row>
    <row r="19736" spans="31:31" ht="15.75">
      <c r="AE19736" s="67"/>
    </row>
    <row r="19737" spans="31:31" ht="15.75">
      <c r="AE19737" s="67"/>
    </row>
    <row r="19738" spans="31:31" ht="15.75">
      <c r="AE19738" s="67"/>
    </row>
    <row r="19739" spans="31:31" ht="15.75">
      <c r="AE19739" s="67"/>
    </row>
    <row r="19740" spans="31:31" ht="15.75">
      <c r="AE19740" s="67"/>
    </row>
    <row r="19741" spans="31:31" ht="15.75">
      <c r="AE19741" s="67"/>
    </row>
    <row r="19742" spans="31:31" ht="15.75">
      <c r="AE19742" s="67"/>
    </row>
    <row r="19743" spans="31:31" ht="15.75">
      <c r="AE19743" s="67"/>
    </row>
    <row r="19744" spans="31:31" ht="15.75">
      <c r="AE19744" s="67"/>
    </row>
    <row r="19745" spans="31:31" ht="15.75">
      <c r="AE19745" s="67"/>
    </row>
    <row r="19746" spans="31:31" ht="15.75">
      <c r="AE19746" s="67"/>
    </row>
    <row r="19747" spans="31:31" ht="15.75">
      <c r="AE19747" s="67"/>
    </row>
    <row r="19748" spans="31:31" ht="15.75">
      <c r="AE19748" s="67"/>
    </row>
    <row r="19749" spans="31:31" ht="15.75">
      <c r="AE19749" s="67"/>
    </row>
    <row r="19750" spans="31:31" ht="15.75">
      <c r="AE19750" s="67"/>
    </row>
    <row r="19751" spans="31:31" ht="15.75">
      <c r="AE19751" s="67"/>
    </row>
    <row r="19752" spans="31:31" ht="15.75">
      <c r="AE19752" s="67"/>
    </row>
    <row r="19753" spans="31:31" ht="15.75">
      <c r="AE19753" s="67"/>
    </row>
    <row r="19754" spans="31:31" ht="15.75">
      <c r="AE19754" s="67"/>
    </row>
    <row r="19755" spans="31:31" ht="15.75">
      <c r="AE19755" s="67"/>
    </row>
    <row r="19756" spans="31:31" ht="15.75">
      <c r="AE19756" s="67"/>
    </row>
    <row r="19757" spans="31:31" ht="15.75">
      <c r="AE19757" s="67"/>
    </row>
    <row r="19758" spans="31:31" ht="15.75">
      <c r="AE19758" s="67"/>
    </row>
    <row r="19759" spans="31:31" ht="15.75">
      <c r="AE19759" s="67"/>
    </row>
    <row r="19760" spans="31:31" ht="15.75">
      <c r="AE19760" s="67"/>
    </row>
    <row r="19761" spans="31:31" ht="15.75">
      <c r="AE19761" s="67"/>
    </row>
    <row r="19762" spans="31:31" ht="15.75">
      <c r="AE19762" s="67"/>
    </row>
    <row r="19763" spans="31:31" ht="15.75">
      <c r="AE19763" s="67"/>
    </row>
    <row r="19764" spans="31:31" ht="15.75">
      <c r="AE19764" s="67"/>
    </row>
    <row r="19765" spans="31:31" ht="15.75">
      <c r="AE19765" s="67"/>
    </row>
    <row r="19766" spans="31:31" ht="15.75">
      <c r="AE19766" s="67"/>
    </row>
    <row r="19767" spans="31:31" ht="15.75">
      <c r="AE19767" s="67"/>
    </row>
    <row r="19768" spans="31:31" ht="15.75">
      <c r="AE19768" s="67"/>
    </row>
    <row r="19769" spans="31:31" ht="15.75">
      <c r="AE19769" s="67"/>
    </row>
    <row r="19770" spans="31:31" ht="15.75">
      <c r="AE19770" s="67"/>
    </row>
    <row r="19771" spans="31:31" ht="15.75">
      <c r="AE19771" s="67"/>
    </row>
    <row r="19772" spans="31:31" ht="15.75">
      <c r="AE19772" s="67"/>
    </row>
    <row r="19773" spans="31:31" ht="15.75">
      <c r="AE19773" s="67"/>
    </row>
    <row r="19774" spans="31:31" ht="15.75">
      <c r="AE19774" s="67"/>
    </row>
    <row r="19775" spans="31:31" ht="15.75">
      <c r="AE19775" s="67"/>
    </row>
    <row r="19776" spans="31:31" ht="15.75">
      <c r="AE19776" s="67"/>
    </row>
    <row r="19777" spans="31:31" ht="15.75">
      <c r="AE19777" s="67"/>
    </row>
    <row r="19778" spans="31:31" ht="15.75">
      <c r="AE19778" s="67"/>
    </row>
    <row r="19779" spans="31:31" ht="15.75">
      <c r="AE19779" s="67"/>
    </row>
    <row r="19780" spans="31:31" ht="15.75">
      <c r="AE19780" s="67"/>
    </row>
    <row r="19781" spans="31:31" ht="15.75">
      <c r="AE19781" s="67"/>
    </row>
    <row r="19782" spans="31:31" ht="15.75">
      <c r="AE19782" s="67"/>
    </row>
    <row r="19783" spans="31:31" ht="15.75">
      <c r="AE19783" s="67"/>
    </row>
    <row r="19784" spans="31:31" ht="15.75">
      <c r="AE19784" s="67"/>
    </row>
    <row r="19785" spans="31:31" ht="15.75">
      <c r="AE19785" s="67"/>
    </row>
    <row r="19786" spans="31:31" ht="15.75">
      <c r="AE19786" s="67"/>
    </row>
    <row r="19787" spans="31:31" ht="15.75">
      <c r="AE19787" s="67"/>
    </row>
    <row r="19788" spans="31:31" ht="15.75">
      <c r="AE19788" s="67"/>
    </row>
    <row r="19789" spans="31:31" ht="15.75">
      <c r="AE19789" s="67"/>
    </row>
    <row r="19790" spans="31:31" ht="15.75">
      <c r="AE19790" s="67"/>
    </row>
    <row r="19791" spans="31:31" ht="15.75">
      <c r="AE19791" s="67"/>
    </row>
    <row r="19792" spans="31:31" ht="15.75">
      <c r="AE19792" s="67"/>
    </row>
    <row r="19793" spans="31:31" ht="15.75">
      <c r="AE19793" s="67"/>
    </row>
    <row r="19794" spans="31:31" ht="15.75">
      <c r="AE19794" s="67"/>
    </row>
    <row r="19795" spans="31:31" ht="15.75">
      <c r="AE19795" s="67"/>
    </row>
    <row r="19796" spans="31:31" ht="15.75">
      <c r="AE19796" s="67"/>
    </row>
    <row r="19797" spans="31:31" ht="15.75">
      <c r="AE19797" s="67"/>
    </row>
    <row r="19798" spans="31:31" ht="15.75">
      <c r="AE19798" s="67"/>
    </row>
    <row r="19799" spans="31:31" ht="15.75">
      <c r="AE19799" s="67"/>
    </row>
    <row r="19800" spans="31:31" ht="15.75">
      <c r="AE19800" s="67"/>
    </row>
    <row r="19801" spans="31:31" ht="15.75">
      <c r="AE19801" s="67"/>
    </row>
    <row r="19802" spans="31:31" ht="15.75">
      <c r="AE19802" s="67"/>
    </row>
    <row r="19803" spans="31:31" ht="15.75">
      <c r="AE19803" s="67"/>
    </row>
    <row r="19804" spans="31:31" ht="15.75">
      <c r="AE19804" s="67"/>
    </row>
    <row r="19805" spans="31:31" ht="15.75">
      <c r="AE19805" s="67"/>
    </row>
    <row r="19806" spans="31:31" ht="15.75">
      <c r="AE19806" s="67"/>
    </row>
    <row r="19807" spans="31:31" ht="15.75">
      <c r="AE19807" s="67"/>
    </row>
    <row r="19808" spans="31:31" ht="15.75">
      <c r="AE19808" s="67"/>
    </row>
    <row r="19809" spans="31:31" ht="15.75">
      <c r="AE19809" s="67"/>
    </row>
    <row r="19810" spans="31:31" ht="15.75">
      <c r="AE19810" s="67"/>
    </row>
    <row r="19811" spans="31:31" ht="15.75">
      <c r="AE19811" s="67"/>
    </row>
    <row r="19812" spans="31:31" ht="15.75">
      <c r="AE19812" s="67"/>
    </row>
    <row r="19813" spans="31:31" ht="15.75">
      <c r="AE19813" s="67"/>
    </row>
    <row r="19814" spans="31:31" ht="15.75">
      <c r="AE19814" s="67"/>
    </row>
    <row r="19815" spans="31:31" ht="15.75">
      <c r="AE19815" s="67"/>
    </row>
    <row r="19816" spans="31:31" ht="15.75">
      <c r="AE19816" s="67"/>
    </row>
    <row r="19817" spans="31:31" ht="15.75">
      <c r="AE19817" s="67"/>
    </row>
    <row r="19818" spans="31:31" ht="15.75">
      <c r="AE19818" s="67"/>
    </row>
    <row r="19819" spans="31:31" ht="15.75">
      <c r="AE19819" s="67"/>
    </row>
    <row r="19820" spans="31:31" ht="15.75">
      <c r="AE19820" s="67"/>
    </row>
    <row r="19821" spans="31:31" ht="15.75">
      <c r="AE19821" s="67"/>
    </row>
    <row r="19822" spans="31:31" ht="15.75">
      <c r="AE19822" s="67"/>
    </row>
    <row r="19823" spans="31:31" ht="15.75">
      <c r="AE19823" s="67"/>
    </row>
    <row r="19824" spans="31:31" ht="15.75">
      <c r="AE19824" s="67"/>
    </row>
    <row r="19825" spans="31:31" ht="15.75">
      <c r="AE19825" s="67"/>
    </row>
    <row r="19826" spans="31:31" ht="15.75">
      <c r="AE19826" s="67"/>
    </row>
    <row r="19827" spans="31:31" ht="15.75">
      <c r="AE19827" s="67"/>
    </row>
    <row r="19828" spans="31:31" ht="15.75">
      <c r="AE19828" s="67"/>
    </row>
    <row r="19829" spans="31:31" ht="15.75">
      <c r="AE19829" s="67"/>
    </row>
    <row r="19830" spans="31:31" ht="15.75">
      <c r="AE19830" s="67"/>
    </row>
    <row r="19831" spans="31:31" ht="15.75">
      <c r="AE19831" s="67"/>
    </row>
    <row r="19832" spans="31:31" ht="15.75">
      <c r="AE19832" s="67"/>
    </row>
    <row r="19833" spans="31:31" ht="15.75">
      <c r="AE19833" s="67"/>
    </row>
    <row r="19834" spans="31:31" ht="15.75">
      <c r="AE19834" s="67"/>
    </row>
    <row r="19835" spans="31:31" ht="15.75">
      <c r="AE19835" s="67"/>
    </row>
    <row r="19836" spans="31:31" ht="15.75">
      <c r="AE19836" s="67"/>
    </row>
    <row r="19837" spans="31:31" ht="15.75">
      <c r="AE19837" s="67"/>
    </row>
    <row r="19838" spans="31:31" ht="15.75">
      <c r="AE19838" s="67"/>
    </row>
    <row r="19839" spans="31:31" ht="15.75">
      <c r="AE19839" s="67"/>
    </row>
    <row r="19840" spans="31:31" ht="15.75">
      <c r="AE19840" s="67"/>
    </row>
    <row r="19841" spans="31:31" ht="15.75">
      <c r="AE19841" s="67"/>
    </row>
    <row r="19842" spans="31:31" ht="15.75">
      <c r="AE19842" s="67"/>
    </row>
    <row r="19843" spans="31:31" ht="15.75">
      <c r="AE19843" s="67"/>
    </row>
    <row r="19844" spans="31:31" ht="15.75">
      <c r="AE19844" s="67"/>
    </row>
    <row r="19845" spans="31:31" ht="15.75">
      <c r="AE19845" s="67"/>
    </row>
    <row r="19846" spans="31:31" ht="15.75">
      <c r="AE19846" s="67"/>
    </row>
    <row r="19847" spans="31:31" ht="15.75">
      <c r="AE19847" s="67"/>
    </row>
    <row r="19848" spans="31:31" ht="15.75">
      <c r="AE19848" s="67"/>
    </row>
    <row r="19849" spans="31:31" ht="15.75">
      <c r="AE19849" s="67"/>
    </row>
    <row r="19850" spans="31:31" ht="15.75">
      <c r="AE19850" s="67"/>
    </row>
    <row r="19851" spans="31:31" ht="15.75">
      <c r="AE19851" s="67"/>
    </row>
    <row r="19852" spans="31:31" ht="15.75">
      <c r="AE19852" s="67"/>
    </row>
    <row r="19853" spans="31:31" ht="15.75">
      <c r="AE19853" s="67"/>
    </row>
    <row r="19854" spans="31:31" ht="15.75">
      <c r="AE19854" s="67"/>
    </row>
    <row r="19855" spans="31:31" ht="15.75">
      <c r="AE19855" s="67"/>
    </row>
    <row r="19856" spans="31:31" ht="15.75">
      <c r="AE19856" s="67"/>
    </row>
    <row r="19857" spans="31:31" ht="15.75">
      <c r="AE19857" s="67"/>
    </row>
    <row r="19858" spans="31:31" ht="15.75">
      <c r="AE19858" s="67"/>
    </row>
    <row r="19859" spans="31:31" ht="15.75">
      <c r="AE19859" s="67"/>
    </row>
    <row r="19860" spans="31:31" ht="15.75">
      <c r="AE19860" s="67"/>
    </row>
    <row r="19861" spans="31:31" ht="15.75">
      <c r="AE19861" s="67"/>
    </row>
    <row r="19862" spans="31:31" ht="15.75">
      <c r="AE19862" s="67"/>
    </row>
    <row r="19863" spans="31:31" ht="15.75">
      <c r="AE19863" s="67"/>
    </row>
    <row r="19864" spans="31:31" ht="15.75">
      <c r="AE19864" s="67"/>
    </row>
    <row r="19865" spans="31:31" ht="15.75">
      <c r="AE19865" s="67"/>
    </row>
    <row r="19866" spans="31:31" ht="15.75">
      <c r="AE19866" s="67"/>
    </row>
    <row r="19867" spans="31:31" ht="15.75">
      <c r="AE19867" s="67"/>
    </row>
    <row r="19868" spans="31:31" ht="15.75">
      <c r="AE19868" s="67"/>
    </row>
    <row r="19869" spans="31:31" ht="15.75">
      <c r="AE19869" s="67"/>
    </row>
    <row r="19870" spans="31:31" ht="15.75">
      <c r="AE19870" s="67"/>
    </row>
    <row r="19871" spans="31:31" ht="15.75">
      <c r="AE19871" s="67"/>
    </row>
    <row r="19872" spans="31:31" ht="15.75">
      <c r="AE19872" s="67"/>
    </row>
    <row r="19873" spans="31:31" ht="15.75">
      <c r="AE19873" s="67"/>
    </row>
    <row r="19874" spans="31:31" ht="15.75">
      <c r="AE19874" s="67"/>
    </row>
    <row r="19875" spans="31:31" ht="15.75">
      <c r="AE19875" s="67"/>
    </row>
    <row r="19876" spans="31:31" ht="15.75">
      <c r="AE19876" s="67"/>
    </row>
    <row r="19877" spans="31:31" ht="15.75">
      <c r="AE19877" s="67"/>
    </row>
    <row r="19878" spans="31:31" ht="15.75">
      <c r="AE19878" s="67"/>
    </row>
    <row r="19879" spans="31:31" ht="15.75">
      <c r="AE19879" s="67"/>
    </row>
    <row r="19880" spans="31:31" ht="15.75">
      <c r="AE19880" s="67"/>
    </row>
    <row r="19881" spans="31:31" ht="15.75">
      <c r="AE19881" s="67"/>
    </row>
    <row r="19882" spans="31:31" ht="15.75">
      <c r="AE19882" s="67"/>
    </row>
    <row r="19883" spans="31:31" ht="15.75">
      <c r="AE19883" s="67"/>
    </row>
    <row r="19884" spans="31:31" ht="15.75">
      <c r="AE19884" s="67"/>
    </row>
    <row r="19885" spans="31:31" ht="15.75">
      <c r="AE19885" s="67"/>
    </row>
    <row r="19886" spans="31:31" ht="15.75">
      <c r="AE19886" s="67"/>
    </row>
    <row r="19887" spans="31:31" ht="15.75">
      <c r="AE19887" s="67"/>
    </row>
    <row r="19888" spans="31:31" ht="15.75">
      <c r="AE19888" s="67"/>
    </row>
    <row r="19889" spans="31:31" ht="15.75">
      <c r="AE19889" s="67"/>
    </row>
    <row r="19890" spans="31:31" ht="15.75">
      <c r="AE19890" s="67"/>
    </row>
    <row r="19891" spans="31:31" ht="15.75">
      <c r="AE19891" s="67"/>
    </row>
    <row r="19892" spans="31:31" ht="15.75">
      <c r="AE19892" s="67"/>
    </row>
    <row r="19893" spans="31:31" ht="15.75">
      <c r="AE19893" s="67"/>
    </row>
    <row r="19894" spans="31:31" ht="15.75">
      <c r="AE19894" s="67"/>
    </row>
    <row r="19895" spans="31:31" ht="15.75">
      <c r="AE19895" s="67"/>
    </row>
    <row r="19896" spans="31:31" ht="15.75">
      <c r="AE19896" s="67"/>
    </row>
    <row r="19897" spans="31:31" ht="15.75">
      <c r="AE19897" s="67"/>
    </row>
    <row r="19898" spans="31:31" ht="15.75">
      <c r="AE19898" s="67"/>
    </row>
    <row r="19899" spans="31:31" ht="15.75">
      <c r="AE19899" s="67"/>
    </row>
    <row r="19900" spans="31:31" ht="15.75">
      <c r="AE19900" s="67"/>
    </row>
    <row r="19901" spans="31:31" ht="15.75">
      <c r="AE19901" s="67"/>
    </row>
    <row r="19902" spans="31:31" ht="15.75">
      <c r="AE19902" s="67"/>
    </row>
    <row r="19903" spans="31:31" ht="15.75">
      <c r="AE19903" s="67"/>
    </row>
    <row r="19904" spans="31:31" ht="15.75">
      <c r="AE19904" s="67"/>
    </row>
    <row r="19905" spans="31:31" ht="15.75">
      <c r="AE19905" s="67"/>
    </row>
    <row r="19906" spans="31:31" ht="15.75">
      <c r="AE19906" s="67"/>
    </row>
    <row r="19907" spans="31:31" ht="15.75">
      <c r="AE19907" s="67"/>
    </row>
    <row r="19908" spans="31:31" ht="15.75">
      <c r="AE19908" s="67"/>
    </row>
    <row r="19909" spans="31:31" ht="15.75">
      <c r="AE19909" s="67"/>
    </row>
    <row r="19910" spans="31:31" ht="15.75">
      <c r="AE19910" s="67"/>
    </row>
    <row r="19911" spans="31:31" ht="15.75">
      <c r="AE19911" s="67"/>
    </row>
    <row r="19912" spans="31:31" ht="15.75">
      <c r="AE19912" s="67"/>
    </row>
    <row r="19913" spans="31:31" ht="15.75">
      <c r="AE19913" s="67"/>
    </row>
    <row r="19914" spans="31:31" ht="15.75">
      <c r="AE19914" s="67"/>
    </row>
    <row r="19915" spans="31:31" ht="15.75">
      <c r="AE19915" s="67"/>
    </row>
    <row r="19916" spans="31:31" ht="15.75">
      <c r="AE19916" s="67"/>
    </row>
    <row r="19917" spans="31:31" ht="15.75">
      <c r="AE19917" s="67"/>
    </row>
    <row r="19918" spans="31:31" ht="15.75">
      <c r="AE19918" s="67"/>
    </row>
    <row r="19919" spans="31:31" ht="15.75">
      <c r="AE19919" s="67"/>
    </row>
    <row r="19920" spans="31:31" ht="15.75">
      <c r="AE19920" s="67"/>
    </row>
    <row r="19921" spans="31:31" ht="15.75">
      <c r="AE19921" s="67"/>
    </row>
    <row r="19922" spans="31:31" ht="15.75">
      <c r="AE19922" s="67"/>
    </row>
    <row r="19923" spans="31:31" ht="15.75">
      <c r="AE19923" s="67"/>
    </row>
    <row r="19924" spans="31:31" ht="15.75">
      <c r="AE19924" s="67"/>
    </row>
    <row r="19925" spans="31:31" ht="15.75">
      <c r="AE19925" s="67"/>
    </row>
    <row r="19926" spans="31:31" ht="15.75">
      <c r="AE19926" s="67"/>
    </row>
    <row r="19927" spans="31:31" ht="15.75">
      <c r="AE19927" s="67"/>
    </row>
    <row r="19928" spans="31:31" ht="15.75">
      <c r="AE19928" s="67"/>
    </row>
    <row r="19929" spans="31:31" ht="15.75">
      <c r="AE19929" s="67"/>
    </row>
    <row r="19930" spans="31:31" ht="15.75">
      <c r="AE19930" s="67"/>
    </row>
    <row r="19931" spans="31:31" ht="15.75">
      <c r="AE19931" s="67"/>
    </row>
    <row r="19932" spans="31:31" ht="15.75">
      <c r="AE19932" s="67"/>
    </row>
    <row r="19933" spans="31:31" ht="15.75">
      <c r="AE19933" s="67"/>
    </row>
    <row r="19934" spans="31:31" ht="15.75">
      <c r="AE19934" s="67"/>
    </row>
    <row r="19935" spans="31:31" ht="15.75">
      <c r="AE19935" s="67"/>
    </row>
    <row r="19936" spans="31:31" ht="15.75">
      <c r="AE19936" s="67"/>
    </row>
    <row r="19937" spans="31:31" ht="15.75">
      <c r="AE19937" s="67"/>
    </row>
    <row r="19938" spans="31:31" ht="15.75">
      <c r="AE19938" s="67"/>
    </row>
    <row r="19939" spans="31:31" ht="15.75">
      <c r="AE19939" s="67"/>
    </row>
    <row r="19940" spans="31:31" ht="15.75">
      <c r="AE19940" s="67"/>
    </row>
    <row r="19941" spans="31:31" ht="15.75">
      <c r="AE19941" s="67"/>
    </row>
    <row r="19942" spans="31:31" ht="15.75">
      <c r="AE19942" s="67"/>
    </row>
    <row r="19943" spans="31:31" ht="15.75">
      <c r="AE19943" s="67"/>
    </row>
    <row r="19944" spans="31:31" ht="15.75">
      <c r="AE19944" s="67"/>
    </row>
    <row r="19945" spans="31:31" ht="15.75">
      <c r="AE19945" s="67"/>
    </row>
    <row r="19946" spans="31:31" ht="15.75">
      <c r="AE19946" s="67"/>
    </row>
    <row r="19947" spans="31:31" ht="15.75">
      <c r="AE19947" s="67"/>
    </row>
    <row r="19948" spans="31:31" ht="15.75">
      <c r="AE19948" s="67"/>
    </row>
    <row r="19949" spans="31:31" ht="15.75">
      <c r="AE19949" s="67"/>
    </row>
    <row r="19950" spans="31:31" ht="15.75">
      <c r="AE19950" s="67"/>
    </row>
    <row r="19951" spans="31:31" ht="15.75">
      <c r="AE19951" s="67"/>
    </row>
    <row r="19952" spans="31:31" ht="15.75">
      <c r="AE19952" s="67"/>
    </row>
    <row r="19953" spans="31:31" ht="15.75">
      <c r="AE19953" s="67"/>
    </row>
    <row r="19954" spans="31:31" ht="15.75">
      <c r="AE19954" s="67"/>
    </row>
    <row r="19955" spans="31:31" ht="15.75">
      <c r="AE19955" s="67"/>
    </row>
    <row r="19956" spans="31:31" ht="15.75">
      <c r="AE19956" s="67"/>
    </row>
    <row r="19957" spans="31:31" ht="15.75">
      <c r="AE19957" s="67"/>
    </row>
    <row r="19958" spans="31:31" ht="15.75">
      <c r="AE19958" s="67"/>
    </row>
    <row r="19959" spans="31:31" ht="15.75">
      <c r="AE19959" s="67"/>
    </row>
    <row r="19960" spans="31:31" ht="15.75">
      <c r="AE19960" s="67"/>
    </row>
    <row r="19961" spans="31:31" ht="15.75">
      <c r="AE19961" s="67"/>
    </row>
    <row r="19962" spans="31:31" ht="15.75">
      <c r="AE19962" s="67"/>
    </row>
    <row r="19963" spans="31:31" ht="15.75">
      <c r="AE19963" s="67"/>
    </row>
    <row r="19964" spans="31:31" ht="15.75">
      <c r="AE19964" s="67"/>
    </row>
    <row r="19965" spans="31:31" ht="15.75">
      <c r="AE19965" s="67"/>
    </row>
    <row r="19966" spans="31:31" ht="15.75">
      <c r="AE19966" s="67"/>
    </row>
    <row r="19967" spans="31:31" ht="15.75">
      <c r="AE19967" s="67"/>
    </row>
    <row r="19968" spans="31:31" ht="15.75">
      <c r="AE19968" s="67"/>
    </row>
    <row r="19969" spans="31:31" ht="15.75">
      <c r="AE19969" s="67"/>
    </row>
    <row r="19970" spans="31:31" ht="15.75">
      <c r="AE19970" s="67"/>
    </row>
    <row r="19971" spans="31:31" ht="15.75">
      <c r="AE19971" s="67"/>
    </row>
    <row r="19972" spans="31:31" ht="15.75">
      <c r="AE19972" s="67"/>
    </row>
    <row r="19973" spans="31:31" ht="15.75">
      <c r="AE19973" s="67"/>
    </row>
    <row r="19974" spans="31:31" ht="15.75">
      <c r="AE19974" s="67"/>
    </row>
    <row r="19975" spans="31:31" ht="15.75">
      <c r="AE19975" s="67"/>
    </row>
    <row r="19976" spans="31:31" ht="15.75">
      <c r="AE19976" s="67"/>
    </row>
    <row r="19977" spans="31:31" ht="15.75">
      <c r="AE19977" s="67"/>
    </row>
    <row r="19978" spans="31:31" ht="15.75">
      <c r="AE19978" s="67"/>
    </row>
    <row r="19979" spans="31:31" ht="15.75">
      <c r="AE19979" s="67"/>
    </row>
    <row r="19980" spans="31:31" ht="15.75">
      <c r="AE19980" s="67"/>
    </row>
    <row r="19981" spans="31:31" ht="15.75">
      <c r="AE19981" s="67"/>
    </row>
    <row r="19982" spans="31:31" ht="15.75">
      <c r="AE19982" s="67"/>
    </row>
    <row r="19983" spans="31:31" ht="15.75">
      <c r="AE19983" s="67"/>
    </row>
    <row r="19984" spans="31:31" ht="15.75">
      <c r="AE19984" s="67"/>
    </row>
    <row r="19985" spans="31:31" ht="15.75">
      <c r="AE19985" s="67"/>
    </row>
    <row r="19986" spans="31:31" ht="15.75">
      <c r="AE19986" s="67"/>
    </row>
    <row r="19987" spans="31:31" ht="15.75">
      <c r="AE19987" s="67"/>
    </row>
    <row r="19988" spans="31:31" ht="15.75">
      <c r="AE19988" s="67"/>
    </row>
    <row r="19989" spans="31:31" ht="15.75">
      <c r="AE19989" s="67"/>
    </row>
    <row r="19990" spans="31:31" ht="15.75">
      <c r="AE19990" s="67"/>
    </row>
    <row r="19991" spans="31:31" ht="15.75">
      <c r="AE19991" s="67"/>
    </row>
    <row r="19992" spans="31:31" ht="15.75">
      <c r="AE19992" s="67"/>
    </row>
    <row r="19993" spans="31:31" ht="15.75">
      <c r="AE19993" s="67"/>
    </row>
    <row r="19994" spans="31:31" ht="15.75">
      <c r="AE19994" s="67"/>
    </row>
    <row r="19995" spans="31:31" ht="15.75">
      <c r="AE19995" s="67"/>
    </row>
    <row r="19996" spans="31:31" ht="15.75">
      <c r="AE19996" s="67"/>
    </row>
    <row r="19997" spans="31:31" ht="15.75">
      <c r="AE19997" s="67"/>
    </row>
    <row r="19998" spans="31:31" ht="15.75">
      <c r="AE19998" s="67"/>
    </row>
    <row r="19999" spans="31:31" ht="15.75">
      <c r="AE19999" s="67"/>
    </row>
    <row r="20000" spans="31:31" ht="15.75">
      <c r="AE20000" s="67"/>
    </row>
    <row r="20001" spans="31:31" ht="15.75">
      <c r="AE20001" s="67"/>
    </row>
    <row r="20002" spans="31:31" ht="15.75">
      <c r="AE20002" s="67"/>
    </row>
    <row r="20003" spans="31:31" ht="15.75">
      <c r="AE20003" s="67"/>
    </row>
    <row r="20004" spans="31:31" ht="15.75">
      <c r="AE20004" s="67"/>
    </row>
    <row r="20005" spans="31:31" ht="15.75">
      <c r="AE20005" s="67"/>
    </row>
    <row r="20006" spans="31:31" ht="15.75">
      <c r="AE20006" s="67"/>
    </row>
    <row r="20007" spans="31:31" ht="15.75">
      <c r="AE20007" s="67"/>
    </row>
    <row r="20008" spans="31:31" ht="15.75">
      <c r="AE20008" s="67"/>
    </row>
    <row r="20009" spans="31:31" ht="15.75">
      <c r="AE20009" s="67"/>
    </row>
    <row r="20010" spans="31:31" ht="15.75">
      <c r="AE20010" s="67"/>
    </row>
    <row r="20011" spans="31:31" ht="15.75">
      <c r="AE20011" s="67"/>
    </row>
    <row r="20012" spans="31:31" ht="15.75">
      <c r="AE20012" s="67"/>
    </row>
    <row r="20013" spans="31:31" ht="15.75">
      <c r="AE20013" s="67"/>
    </row>
    <row r="20014" spans="31:31" ht="15.75">
      <c r="AE20014" s="67"/>
    </row>
    <row r="20015" spans="31:31" ht="15.75">
      <c r="AE20015" s="67"/>
    </row>
    <row r="20016" spans="31:31" ht="15.75">
      <c r="AE20016" s="67"/>
    </row>
    <row r="20017" spans="31:31" ht="15.75">
      <c r="AE20017" s="67"/>
    </row>
    <row r="20018" spans="31:31" ht="15.75">
      <c r="AE20018" s="67"/>
    </row>
    <row r="20019" spans="31:31" ht="15.75">
      <c r="AE20019" s="67"/>
    </row>
    <row r="20020" spans="31:31" ht="15.75">
      <c r="AE20020" s="67"/>
    </row>
    <row r="20021" spans="31:31" ht="15.75">
      <c r="AE20021" s="67"/>
    </row>
    <row r="20022" spans="31:31" ht="15.75">
      <c r="AE20022" s="67"/>
    </row>
    <row r="20023" spans="31:31" ht="15.75">
      <c r="AE20023" s="67"/>
    </row>
    <row r="20024" spans="31:31" ht="15.75">
      <c r="AE20024" s="67"/>
    </row>
    <row r="20025" spans="31:31" ht="15.75">
      <c r="AE20025" s="67"/>
    </row>
    <row r="20026" spans="31:31" ht="15.75">
      <c r="AE20026" s="67"/>
    </row>
    <row r="20027" spans="31:31" ht="15.75">
      <c r="AE20027" s="67"/>
    </row>
    <row r="20028" spans="31:31" ht="15.75">
      <c r="AE20028" s="67"/>
    </row>
    <row r="20029" spans="31:31" ht="15.75">
      <c r="AE20029" s="67"/>
    </row>
    <row r="20030" spans="31:31" ht="15.75">
      <c r="AE20030" s="67"/>
    </row>
    <row r="20031" spans="31:31" ht="15.75">
      <c r="AE20031" s="67"/>
    </row>
    <row r="20032" spans="31:31" ht="15.75">
      <c r="AE20032" s="67"/>
    </row>
    <row r="20033" spans="31:31" ht="15.75">
      <c r="AE20033" s="67"/>
    </row>
    <row r="20034" spans="31:31" ht="15.75">
      <c r="AE20034" s="67"/>
    </row>
    <row r="20035" spans="31:31" ht="15.75">
      <c r="AE20035" s="67"/>
    </row>
    <row r="20036" spans="31:31" ht="15.75">
      <c r="AE20036" s="67"/>
    </row>
    <row r="20037" spans="31:31" ht="15.75">
      <c r="AE20037" s="67"/>
    </row>
    <row r="20038" spans="31:31" ht="15.75">
      <c r="AE20038" s="67"/>
    </row>
    <row r="20039" spans="31:31" ht="15.75">
      <c r="AE20039" s="67"/>
    </row>
    <row r="20040" spans="31:31" ht="15.75">
      <c r="AE20040" s="67"/>
    </row>
    <row r="20041" spans="31:31" ht="15.75">
      <c r="AE20041" s="67"/>
    </row>
    <row r="20042" spans="31:31" ht="15.75">
      <c r="AE20042" s="67"/>
    </row>
    <row r="20043" spans="31:31" ht="15.75">
      <c r="AE20043" s="67"/>
    </row>
    <row r="20044" spans="31:31" ht="15.75">
      <c r="AE20044" s="67"/>
    </row>
    <row r="20045" spans="31:31" ht="15.75">
      <c r="AE20045" s="67"/>
    </row>
    <row r="20046" spans="31:31" ht="15.75">
      <c r="AE20046" s="67"/>
    </row>
    <row r="20047" spans="31:31" ht="15.75">
      <c r="AE20047" s="67"/>
    </row>
    <row r="20048" spans="31:31" ht="15.75">
      <c r="AE20048" s="67"/>
    </row>
    <row r="20049" spans="31:31" ht="15.75">
      <c r="AE20049" s="67"/>
    </row>
    <row r="20050" spans="31:31" ht="15.75">
      <c r="AE20050" s="67"/>
    </row>
    <row r="20051" spans="31:31" ht="15.75">
      <c r="AE20051" s="67"/>
    </row>
    <row r="20052" spans="31:31" ht="15.75">
      <c r="AE20052" s="67"/>
    </row>
    <row r="20053" spans="31:31" ht="15.75">
      <c r="AE20053" s="67"/>
    </row>
    <row r="20054" spans="31:31" ht="15.75">
      <c r="AE20054" s="67"/>
    </row>
    <row r="20055" spans="31:31" ht="15.75">
      <c r="AE20055" s="67"/>
    </row>
    <row r="20056" spans="31:31" ht="15.75">
      <c r="AE20056" s="67"/>
    </row>
    <row r="20057" spans="31:31" ht="15.75">
      <c r="AE20057" s="67"/>
    </row>
    <row r="20058" spans="31:31" ht="15.75">
      <c r="AE20058" s="67"/>
    </row>
    <row r="20059" spans="31:31" ht="15.75">
      <c r="AE20059" s="67"/>
    </row>
    <row r="20060" spans="31:31" ht="15.75">
      <c r="AE20060" s="67"/>
    </row>
    <row r="20061" spans="31:31" ht="15.75">
      <c r="AE20061" s="67"/>
    </row>
    <row r="20062" spans="31:31" ht="15.75">
      <c r="AE20062" s="67"/>
    </row>
    <row r="20063" spans="31:31" ht="15.75">
      <c r="AE20063" s="67"/>
    </row>
    <row r="20064" spans="31:31" ht="15.75">
      <c r="AE20064" s="67"/>
    </row>
    <row r="20065" spans="31:31" ht="15.75">
      <c r="AE20065" s="67"/>
    </row>
    <row r="20066" spans="31:31" ht="15.75">
      <c r="AE20066" s="67"/>
    </row>
    <row r="20067" spans="31:31" ht="15.75">
      <c r="AE20067" s="67"/>
    </row>
    <row r="20068" spans="31:31" ht="15.75">
      <c r="AE20068" s="67"/>
    </row>
    <row r="20069" spans="31:31" ht="15.75">
      <c r="AE20069" s="67"/>
    </row>
    <row r="20070" spans="31:31" ht="15.75">
      <c r="AE20070" s="67"/>
    </row>
    <row r="20071" spans="31:31" ht="15.75">
      <c r="AE20071" s="67"/>
    </row>
    <row r="20072" spans="31:31" ht="15.75">
      <c r="AE20072" s="67"/>
    </row>
    <row r="20073" spans="31:31" ht="15.75">
      <c r="AE20073" s="67"/>
    </row>
    <row r="20074" spans="31:31" ht="15.75">
      <c r="AE20074" s="67"/>
    </row>
    <row r="20075" spans="31:31" ht="15.75">
      <c r="AE20075" s="67"/>
    </row>
    <row r="20076" spans="31:31" ht="15.75">
      <c r="AE20076" s="67"/>
    </row>
    <row r="20077" spans="31:31" ht="15.75">
      <c r="AE20077" s="67"/>
    </row>
    <row r="20078" spans="31:31" ht="15.75">
      <c r="AE20078" s="67"/>
    </row>
    <row r="20079" spans="31:31" ht="15.75">
      <c r="AE20079" s="67"/>
    </row>
    <row r="20080" spans="31:31" ht="15.75">
      <c r="AE20080" s="67"/>
    </row>
    <row r="20081" spans="31:31" ht="15.75">
      <c r="AE20081" s="67"/>
    </row>
    <row r="20082" spans="31:31" ht="15.75">
      <c r="AE20082" s="67"/>
    </row>
    <row r="20083" spans="31:31" ht="15.75">
      <c r="AE20083" s="67"/>
    </row>
    <row r="20084" spans="31:31" ht="15.75">
      <c r="AE20084" s="67"/>
    </row>
    <row r="20085" spans="31:31" ht="15.75">
      <c r="AE20085" s="67"/>
    </row>
    <row r="20086" spans="31:31" ht="15.75">
      <c r="AE20086" s="67"/>
    </row>
    <row r="20087" spans="31:31" ht="15.75">
      <c r="AE20087" s="67"/>
    </row>
    <row r="20088" spans="31:31" ht="15.75">
      <c r="AE20088" s="67"/>
    </row>
    <row r="20089" spans="31:31" ht="15.75">
      <c r="AE20089" s="67"/>
    </row>
    <row r="20090" spans="31:31" ht="15.75">
      <c r="AE20090" s="67"/>
    </row>
    <row r="20091" spans="31:31" ht="15.75">
      <c r="AE20091" s="67"/>
    </row>
    <row r="20092" spans="31:31" ht="15.75">
      <c r="AE20092" s="67"/>
    </row>
    <row r="20093" spans="31:31" ht="15.75">
      <c r="AE20093" s="67"/>
    </row>
    <row r="20094" spans="31:31" ht="15.75">
      <c r="AE20094" s="67"/>
    </row>
    <row r="20095" spans="31:31" ht="15.75">
      <c r="AE20095" s="67"/>
    </row>
    <row r="20096" spans="31:31" ht="15.75">
      <c r="AE20096" s="67"/>
    </row>
    <row r="20097" spans="31:31" ht="15.75">
      <c r="AE20097" s="67"/>
    </row>
    <row r="20098" spans="31:31" ht="15.75">
      <c r="AE20098" s="67"/>
    </row>
    <row r="20099" spans="31:31" ht="15.75">
      <c r="AE20099" s="67"/>
    </row>
    <row r="20100" spans="31:31" ht="15.75">
      <c r="AE20100" s="67"/>
    </row>
    <row r="20101" spans="31:31" ht="15.75">
      <c r="AE20101" s="67"/>
    </row>
    <row r="20102" spans="31:31" ht="15.75">
      <c r="AE20102" s="67"/>
    </row>
    <row r="20103" spans="31:31" ht="15.75">
      <c r="AE20103" s="67"/>
    </row>
    <row r="20104" spans="31:31" ht="15.75">
      <c r="AE20104" s="67"/>
    </row>
    <row r="20105" spans="31:31" ht="15.75">
      <c r="AE20105" s="67"/>
    </row>
    <row r="20106" spans="31:31" ht="15.75">
      <c r="AE20106" s="67"/>
    </row>
    <row r="20107" spans="31:31" ht="15.75">
      <c r="AE20107" s="67"/>
    </row>
    <row r="20108" spans="31:31" ht="15.75">
      <c r="AE20108" s="67"/>
    </row>
    <row r="20109" spans="31:31" ht="15.75">
      <c r="AE20109" s="67"/>
    </row>
    <row r="20110" spans="31:31" ht="15.75">
      <c r="AE20110" s="67"/>
    </row>
    <row r="20111" spans="31:31" ht="15.75">
      <c r="AE20111" s="67"/>
    </row>
    <row r="20112" spans="31:31" ht="15.75">
      <c r="AE20112" s="67"/>
    </row>
    <row r="20113" spans="31:31" ht="15.75">
      <c r="AE20113" s="67"/>
    </row>
    <row r="20114" spans="31:31" ht="15.75">
      <c r="AE20114" s="67"/>
    </row>
    <row r="20115" spans="31:31" ht="15.75">
      <c r="AE20115" s="67"/>
    </row>
    <row r="20116" spans="31:31" ht="15.75">
      <c r="AE20116" s="67"/>
    </row>
    <row r="20117" spans="31:31" ht="15.75">
      <c r="AE20117" s="67"/>
    </row>
    <row r="20118" spans="31:31" ht="15.75">
      <c r="AE20118" s="67"/>
    </row>
    <row r="20119" spans="31:31" ht="15.75">
      <c r="AE20119" s="67"/>
    </row>
    <row r="20120" spans="31:31" ht="15.75">
      <c r="AE20120" s="67"/>
    </row>
    <row r="20121" spans="31:31" ht="15.75">
      <c r="AE20121" s="67"/>
    </row>
    <row r="20122" spans="31:31" ht="15.75">
      <c r="AE20122" s="67"/>
    </row>
    <row r="20123" spans="31:31" ht="15.75">
      <c r="AE20123" s="67"/>
    </row>
    <row r="20124" spans="31:31" ht="15.75">
      <c r="AE20124" s="67"/>
    </row>
    <row r="20125" spans="31:31" ht="15.75">
      <c r="AE20125" s="67"/>
    </row>
    <row r="20126" spans="31:31" ht="15.75">
      <c r="AE20126" s="67"/>
    </row>
    <row r="20127" spans="31:31" ht="15.75">
      <c r="AE20127" s="67"/>
    </row>
    <row r="20128" spans="31:31" ht="15.75">
      <c r="AE20128" s="67"/>
    </row>
    <row r="20129" spans="31:31" ht="15.75">
      <c r="AE20129" s="67"/>
    </row>
    <row r="20130" spans="31:31" ht="15.75">
      <c r="AE20130" s="67"/>
    </row>
    <row r="20131" spans="31:31" ht="15.75">
      <c r="AE20131" s="67"/>
    </row>
    <row r="20132" spans="31:31" ht="15.75">
      <c r="AE20132" s="67"/>
    </row>
    <row r="20133" spans="31:31" ht="15.75">
      <c r="AE20133" s="67"/>
    </row>
    <row r="20134" spans="31:31" ht="15.75">
      <c r="AE20134" s="67"/>
    </row>
    <row r="20135" spans="31:31" ht="15.75">
      <c r="AE20135" s="67"/>
    </row>
    <row r="20136" spans="31:31" ht="15.75">
      <c r="AE20136" s="67"/>
    </row>
    <row r="20137" spans="31:31" ht="15.75">
      <c r="AE20137" s="67"/>
    </row>
    <row r="20138" spans="31:31" ht="15.75">
      <c r="AE20138" s="67"/>
    </row>
    <row r="20139" spans="31:31" ht="15.75">
      <c r="AE20139" s="67"/>
    </row>
    <row r="20140" spans="31:31" ht="15.75">
      <c r="AE20140" s="67"/>
    </row>
    <row r="20141" spans="31:31" ht="15.75">
      <c r="AE20141" s="67"/>
    </row>
    <row r="20142" spans="31:31" ht="15.75">
      <c r="AE20142" s="67"/>
    </row>
    <row r="20143" spans="31:31" ht="15.75">
      <c r="AE20143" s="67"/>
    </row>
    <row r="20144" spans="31:31" ht="15.75">
      <c r="AE20144" s="67"/>
    </row>
    <row r="20145" spans="31:31" ht="15.75">
      <c r="AE20145" s="67"/>
    </row>
    <row r="20146" spans="31:31" ht="15.75">
      <c r="AE20146" s="67"/>
    </row>
    <row r="20147" spans="31:31" ht="15.75">
      <c r="AE20147" s="67"/>
    </row>
    <row r="20148" spans="31:31" ht="15.75">
      <c r="AE20148" s="67"/>
    </row>
    <row r="20149" spans="31:31" ht="15.75">
      <c r="AE20149" s="67"/>
    </row>
    <row r="20150" spans="31:31" ht="15.75">
      <c r="AE20150" s="67"/>
    </row>
    <row r="20151" spans="31:31" ht="15.75">
      <c r="AE20151" s="67"/>
    </row>
    <row r="20152" spans="31:31" ht="15.75">
      <c r="AE20152" s="67"/>
    </row>
    <row r="20153" spans="31:31" ht="15.75">
      <c r="AE20153" s="67"/>
    </row>
    <row r="20154" spans="31:31" ht="15.75">
      <c r="AE20154" s="67"/>
    </row>
    <row r="20155" spans="31:31" ht="15.75">
      <c r="AE20155" s="67"/>
    </row>
    <row r="20156" spans="31:31" ht="15.75">
      <c r="AE20156" s="67"/>
    </row>
    <row r="20157" spans="31:31" ht="15.75">
      <c r="AE20157" s="67"/>
    </row>
    <row r="20158" spans="31:31" ht="15.75">
      <c r="AE20158" s="67"/>
    </row>
    <row r="20159" spans="31:31" ht="15.75">
      <c r="AE20159" s="67"/>
    </row>
    <row r="20160" spans="31:31" ht="15.75">
      <c r="AE20160" s="67"/>
    </row>
    <row r="20161" spans="31:31" ht="15.75">
      <c r="AE20161" s="67"/>
    </row>
    <row r="20162" spans="31:31" ht="15.75">
      <c r="AE20162" s="67"/>
    </row>
    <row r="20163" spans="31:31" ht="15.75">
      <c r="AE20163" s="67"/>
    </row>
    <row r="20164" spans="31:31" ht="15.75">
      <c r="AE20164" s="67"/>
    </row>
    <row r="20165" spans="31:31" ht="15.75">
      <c r="AE20165" s="67"/>
    </row>
    <row r="20166" spans="31:31" ht="15.75">
      <c r="AE20166" s="67"/>
    </row>
    <row r="20167" spans="31:31" ht="15.75">
      <c r="AE20167" s="67"/>
    </row>
    <row r="20168" spans="31:31" ht="15.75">
      <c r="AE20168" s="67"/>
    </row>
    <row r="20169" spans="31:31" ht="15.75">
      <c r="AE20169" s="67"/>
    </row>
    <row r="20170" spans="31:31" ht="15.75">
      <c r="AE20170" s="67"/>
    </row>
    <row r="20171" spans="31:31" ht="15.75">
      <c r="AE20171" s="67"/>
    </row>
    <row r="20172" spans="31:31" ht="15.75">
      <c r="AE20172" s="67"/>
    </row>
    <row r="20173" spans="31:31" ht="15.75">
      <c r="AE20173" s="67"/>
    </row>
    <row r="20174" spans="31:31" ht="15.75">
      <c r="AE20174" s="67"/>
    </row>
    <row r="20175" spans="31:31" ht="15.75">
      <c r="AE20175" s="67"/>
    </row>
    <row r="20176" spans="31:31" ht="15.75">
      <c r="AE20176" s="67"/>
    </row>
    <row r="20177" spans="31:31" ht="15.75">
      <c r="AE20177" s="67"/>
    </row>
    <row r="20178" spans="31:31" ht="15.75">
      <c r="AE20178" s="67"/>
    </row>
    <row r="20179" spans="31:31" ht="15.75">
      <c r="AE20179" s="67"/>
    </row>
    <row r="20180" spans="31:31" ht="15.75">
      <c r="AE20180" s="67"/>
    </row>
    <row r="20181" spans="31:31" ht="15.75">
      <c r="AE20181" s="67"/>
    </row>
    <row r="20182" spans="31:31" ht="15.75">
      <c r="AE20182" s="67"/>
    </row>
    <row r="20183" spans="31:31" ht="15.75">
      <c r="AE20183" s="67"/>
    </row>
    <row r="20184" spans="31:31" ht="15.75">
      <c r="AE20184" s="67"/>
    </row>
    <row r="20185" spans="31:31" ht="15.75">
      <c r="AE20185" s="67"/>
    </row>
    <row r="20186" spans="31:31" ht="15.75">
      <c r="AE20186" s="67"/>
    </row>
    <row r="20187" spans="31:31" ht="15.75">
      <c r="AE20187" s="67"/>
    </row>
    <row r="20188" spans="31:31" ht="15.75">
      <c r="AE20188" s="67"/>
    </row>
    <row r="20189" spans="31:31" ht="15.75">
      <c r="AE20189" s="67"/>
    </row>
    <row r="20190" spans="31:31" ht="15.75">
      <c r="AE20190" s="67"/>
    </row>
    <row r="20191" spans="31:31" ht="15.75">
      <c r="AE20191" s="67"/>
    </row>
    <row r="20192" spans="31:31" ht="15.75">
      <c r="AE20192" s="67"/>
    </row>
    <row r="20193" spans="31:31" ht="15.75">
      <c r="AE20193" s="67"/>
    </row>
    <row r="20194" spans="31:31" ht="15.75">
      <c r="AE20194" s="67"/>
    </row>
    <row r="20195" spans="31:31" ht="15.75">
      <c r="AE20195" s="67"/>
    </row>
    <row r="20196" spans="31:31" ht="15.75">
      <c r="AE20196" s="67"/>
    </row>
    <row r="20197" spans="31:31" ht="15.75">
      <c r="AE20197" s="67"/>
    </row>
    <row r="20198" spans="31:31" ht="15.75">
      <c r="AE20198" s="67"/>
    </row>
    <row r="20199" spans="31:31" ht="15.75">
      <c r="AE20199" s="67"/>
    </row>
    <row r="20200" spans="31:31" ht="15.75">
      <c r="AE20200" s="67"/>
    </row>
    <row r="20201" spans="31:31" ht="15.75">
      <c r="AE20201" s="67"/>
    </row>
    <row r="20202" spans="31:31" ht="15.75">
      <c r="AE20202" s="67"/>
    </row>
    <row r="20203" spans="31:31" ht="15.75">
      <c r="AE20203" s="67"/>
    </row>
    <row r="20204" spans="31:31" ht="15.75">
      <c r="AE20204" s="67"/>
    </row>
    <row r="20205" spans="31:31" ht="15.75">
      <c r="AE20205" s="67"/>
    </row>
    <row r="20206" spans="31:31" ht="15.75">
      <c r="AE20206" s="67"/>
    </row>
    <row r="20207" spans="31:31" ht="15.75">
      <c r="AE20207" s="67"/>
    </row>
    <row r="20208" spans="31:31" ht="15.75">
      <c r="AE20208" s="67"/>
    </row>
    <row r="20209" spans="31:31" ht="15.75">
      <c r="AE20209" s="67"/>
    </row>
    <row r="20210" spans="31:31" ht="15.75">
      <c r="AE20210" s="67"/>
    </row>
    <row r="20211" spans="31:31" ht="15.75">
      <c r="AE20211" s="67"/>
    </row>
    <row r="20212" spans="31:31" ht="15.75">
      <c r="AE20212" s="67"/>
    </row>
    <row r="20213" spans="31:31" ht="15.75">
      <c r="AE20213" s="67"/>
    </row>
    <row r="20214" spans="31:31" ht="15.75">
      <c r="AE20214" s="67"/>
    </row>
    <row r="20215" spans="31:31" ht="15.75">
      <c r="AE20215" s="67"/>
    </row>
    <row r="20216" spans="31:31" ht="15.75">
      <c r="AE20216" s="67"/>
    </row>
    <row r="20217" spans="31:31" ht="15.75">
      <c r="AE20217" s="67"/>
    </row>
    <row r="20218" spans="31:31" ht="15.75">
      <c r="AE20218" s="67"/>
    </row>
    <row r="20219" spans="31:31" ht="15.75">
      <c r="AE20219" s="67"/>
    </row>
    <row r="20220" spans="31:31" ht="15.75">
      <c r="AE20220" s="67"/>
    </row>
    <row r="20221" spans="31:31" ht="15.75">
      <c r="AE20221" s="67"/>
    </row>
    <row r="20222" spans="31:31" ht="15.75">
      <c r="AE20222" s="67"/>
    </row>
    <row r="20223" spans="31:31" ht="15.75">
      <c r="AE20223" s="67"/>
    </row>
    <row r="20224" spans="31:31" ht="15.75">
      <c r="AE20224" s="67"/>
    </row>
    <row r="20225" spans="31:31" ht="15.75">
      <c r="AE20225" s="67"/>
    </row>
    <row r="20226" spans="31:31" ht="15.75">
      <c r="AE20226" s="67"/>
    </row>
    <row r="20227" spans="31:31" ht="15.75">
      <c r="AE20227" s="67"/>
    </row>
    <row r="20228" spans="31:31" ht="15.75">
      <c r="AE20228" s="67"/>
    </row>
    <row r="20229" spans="31:31" ht="15.75">
      <c r="AE20229" s="67"/>
    </row>
    <row r="20230" spans="31:31" ht="15.75">
      <c r="AE20230" s="67"/>
    </row>
    <row r="20231" spans="31:31" ht="15.75">
      <c r="AE20231" s="67"/>
    </row>
    <row r="20232" spans="31:31" ht="15.75">
      <c r="AE20232" s="67"/>
    </row>
    <row r="20233" spans="31:31" ht="15.75">
      <c r="AE20233" s="67"/>
    </row>
    <row r="20234" spans="31:31" ht="15.75">
      <c r="AE20234" s="67"/>
    </row>
    <row r="20235" spans="31:31" ht="15.75">
      <c r="AE20235" s="67"/>
    </row>
    <row r="20236" spans="31:31" ht="15.75">
      <c r="AE20236" s="67"/>
    </row>
    <row r="20237" spans="31:31" ht="15.75">
      <c r="AE20237" s="67"/>
    </row>
    <row r="20238" spans="31:31" ht="15.75">
      <c r="AE20238" s="67"/>
    </row>
    <row r="20239" spans="31:31" ht="15.75">
      <c r="AE20239" s="67"/>
    </row>
    <row r="20240" spans="31:31" ht="15.75">
      <c r="AE20240" s="67"/>
    </row>
    <row r="20241" spans="31:31" ht="15.75">
      <c r="AE20241" s="67"/>
    </row>
    <row r="20242" spans="31:31" ht="15.75">
      <c r="AE20242" s="67"/>
    </row>
    <row r="20243" spans="31:31" ht="15.75">
      <c r="AE20243" s="67"/>
    </row>
    <row r="20244" spans="31:31" ht="15.75">
      <c r="AE20244" s="67"/>
    </row>
    <row r="20245" spans="31:31" ht="15.75">
      <c r="AE20245" s="67"/>
    </row>
    <row r="20246" spans="31:31" ht="15.75">
      <c r="AE20246" s="67"/>
    </row>
    <row r="20247" spans="31:31" ht="15.75">
      <c r="AE20247" s="67"/>
    </row>
    <row r="20248" spans="31:31" ht="15.75">
      <c r="AE20248" s="67"/>
    </row>
    <row r="20249" spans="31:31" ht="15.75">
      <c r="AE20249" s="67"/>
    </row>
    <row r="20250" spans="31:31" ht="15.75">
      <c r="AE20250" s="67"/>
    </row>
    <row r="20251" spans="31:31" ht="15.75">
      <c r="AE20251" s="67"/>
    </row>
    <row r="20252" spans="31:31" ht="15.75">
      <c r="AE20252" s="67"/>
    </row>
    <row r="20253" spans="31:31" ht="15.75">
      <c r="AE20253" s="67"/>
    </row>
    <row r="20254" spans="31:31" ht="15.75">
      <c r="AE20254" s="67"/>
    </row>
    <row r="20255" spans="31:31" ht="15.75">
      <c r="AE20255" s="67"/>
    </row>
    <row r="20256" spans="31:31" ht="15.75">
      <c r="AE20256" s="67"/>
    </row>
    <row r="20257" spans="31:31" ht="15.75">
      <c r="AE20257" s="67"/>
    </row>
    <row r="20258" spans="31:31" ht="15.75">
      <c r="AE20258" s="67"/>
    </row>
    <row r="20259" spans="31:31" ht="15.75">
      <c r="AE20259" s="67"/>
    </row>
    <row r="20260" spans="31:31" ht="15.75">
      <c r="AE20260" s="67"/>
    </row>
    <row r="20261" spans="31:31" ht="15.75">
      <c r="AE20261" s="67"/>
    </row>
    <row r="20262" spans="31:31" ht="15.75">
      <c r="AE20262" s="67"/>
    </row>
    <row r="20263" spans="31:31" ht="15.75">
      <c r="AE20263" s="67"/>
    </row>
    <row r="20264" spans="31:31" ht="15.75">
      <c r="AE20264" s="67"/>
    </row>
    <row r="20265" spans="31:31" ht="15.75">
      <c r="AE20265" s="67"/>
    </row>
    <row r="20266" spans="31:31" ht="15.75">
      <c r="AE20266" s="67"/>
    </row>
    <row r="20267" spans="31:31" ht="15.75">
      <c r="AE20267" s="67"/>
    </row>
    <row r="20268" spans="31:31" ht="15.75">
      <c r="AE20268" s="67"/>
    </row>
    <row r="20269" spans="31:31" ht="15.75">
      <c r="AE20269" s="67"/>
    </row>
    <row r="20270" spans="31:31" ht="15.75">
      <c r="AE20270" s="67"/>
    </row>
    <row r="20271" spans="31:31" ht="15.75">
      <c r="AE20271" s="67"/>
    </row>
    <row r="20272" spans="31:31" ht="15.75">
      <c r="AE20272" s="67"/>
    </row>
    <row r="20273" spans="31:31" ht="15.75">
      <c r="AE20273" s="67"/>
    </row>
    <row r="20274" spans="31:31" ht="15.75">
      <c r="AE20274" s="67"/>
    </row>
    <row r="20275" spans="31:31" ht="15.75">
      <c r="AE20275" s="67"/>
    </row>
    <row r="20276" spans="31:31" ht="15.75">
      <c r="AE20276" s="67"/>
    </row>
    <row r="20277" spans="31:31" ht="15.75">
      <c r="AE20277" s="67"/>
    </row>
    <row r="20278" spans="31:31" ht="15.75">
      <c r="AE20278" s="67"/>
    </row>
    <row r="20279" spans="31:31" ht="15.75">
      <c r="AE20279" s="67"/>
    </row>
    <row r="20280" spans="31:31" ht="15.75">
      <c r="AE20280" s="67"/>
    </row>
    <row r="20281" spans="31:31" ht="15.75">
      <c r="AE20281" s="67"/>
    </row>
    <row r="20282" spans="31:31" ht="15.75">
      <c r="AE20282" s="67"/>
    </row>
    <row r="20283" spans="31:31" ht="15.75">
      <c r="AE20283" s="67"/>
    </row>
    <row r="20284" spans="31:31" ht="15.75">
      <c r="AE20284" s="67"/>
    </row>
    <row r="20285" spans="31:31" ht="15.75">
      <c r="AE20285" s="67"/>
    </row>
    <row r="20286" spans="31:31" ht="15.75">
      <c r="AE20286" s="67"/>
    </row>
    <row r="20287" spans="31:31" ht="15.75">
      <c r="AE20287" s="67"/>
    </row>
    <row r="20288" spans="31:31" ht="15.75">
      <c r="AE20288" s="67"/>
    </row>
    <row r="20289" spans="31:31" ht="15.75">
      <c r="AE20289" s="67"/>
    </row>
    <row r="20290" spans="31:31" ht="15.75">
      <c r="AE20290" s="67"/>
    </row>
    <row r="20291" spans="31:31" ht="15.75">
      <c r="AE20291" s="67"/>
    </row>
    <row r="20292" spans="31:31" ht="15.75">
      <c r="AE20292" s="67"/>
    </row>
    <row r="20293" spans="31:31" ht="15.75">
      <c r="AE20293" s="67"/>
    </row>
    <row r="20294" spans="31:31" ht="15.75">
      <c r="AE20294" s="67"/>
    </row>
    <row r="20295" spans="31:31" ht="15.75">
      <c r="AE20295" s="67"/>
    </row>
    <row r="20296" spans="31:31" ht="15.75">
      <c r="AE20296" s="67"/>
    </row>
    <row r="20297" spans="31:31" ht="15.75">
      <c r="AE20297" s="67"/>
    </row>
    <row r="20298" spans="31:31" ht="15.75">
      <c r="AE20298" s="67"/>
    </row>
    <row r="20299" spans="31:31" ht="15.75">
      <c r="AE20299" s="67"/>
    </row>
    <row r="20300" spans="31:31" ht="15.75">
      <c r="AE20300" s="67"/>
    </row>
    <row r="20301" spans="31:31" ht="15.75">
      <c r="AE20301" s="67"/>
    </row>
    <row r="20302" spans="31:31" ht="15.75">
      <c r="AE20302" s="67"/>
    </row>
    <row r="20303" spans="31:31" ht="15.75">
      <c r="AE20303" s="67"/>
    </row>
    <row r="20304" spans="31:31" ht="15.75">
      <c r="AE20304" s="67"/>
    </row>
    <row r="20305" spans="31:31" ht="15.75">
      <c r="AE20305" s="67"/>
    </row>
    <row r="20306" spans="31:31" ht="15.75">
      <c r="AE20306" s="67"/>
    </row>
    <row r="20307" spans="31:31" ht="15.75">
      <c r="AE20307" s="67"/>
    </row>
    <row r="20308" spans="31:31" ht="15.75">
      <c r="AE20308" s="67"/>
    </row>
    <row r="20309" spans="31:31" ht="15.75">
      <c r="AE20309" s="67"/>
    </row>
    <row r="20310" spans="31:31" ht="15.75">
      <c r="AE20310" s="67"/>
    </row>
    <row r="20311" spans="31:31" ht="15.75">
      <c r="AE20311" s="67"/>
    </row>
    <row r="20312" spans="31:31" ht="15.75">
      <c r="AE20312" s="67"/>
    </row>
    <row r="20313" spans="31:31" ht="15.75">
      <c r="AE20313" s="67"/>
    </row>
    <row r="20314" spans="31:31" ht="15.75">
      <c r="AE20314" s="67"/>
    </row>
    <row r="20315" spans="31:31" ht="15.75">
      <c r="AE20315" s="67"/>
    </row>
    <row r="20316" spans="31:31" ht="15.75">
      <c r="AE20316" s="67"/>
    </row>
    <row r="20317" spans="31:31" ht="15.75">
      <c r="AE20317" s="67"/>
    </row>
    <row r="20318" spans="31:31" ht="15.75">
      <c r="AE20318" s="67"/>
    </row>
    <row r="20319" spans="31:31" ht="15.75">
      <c r="AE20319" s="67"/>
    </row>
    <row r="20320" spans="31:31" ht="15.75">
      <c r="AE20320" s="67"/>
    </row>
    <row r="20321" spans="31:31" ht="15.75">
      <c r="AE20321" s="67"/>
    </row>
    <row r="20322" spans="31:31" ht="15.75">
      <c r="AE20322" s="67"/>
    </row>
    <row r="20323" spans="31:31" ht="15.75">
      <c r="AE20323" s="67"/>
    </row>
    <row r="20324" spans="31:31" ht="15.75">
      <c r="AE20324" s="67"/>
    </row>
    <row r="20325" spans="31:31" ht="15.75">
      <c r="AE20325" s="67"/>
    </row>
    <row r="20326" spans="31:31" ht="15.75">
      <c r="AE20326" s="67"/>
    </row>
    <row r="20327" spans="31:31" ht="15.75">
      <c r="AE20327" s="67"/>
    </row>
    <row r="20328" spans="31:31" ht="15.75">
      <c r="AE20328" s="67"/>
    </row>
    <row r="20329" spans="31:31" ht="15.75">
      <c r="AE20329" s="67"/>
    </row>
    <row r="20330" spans="31:31" ht="15.75">
      <c r="AE20330" s="67"/>
    </row>
    <row r="20331" spans="31:31" ht="15.75">
      <c r="AE20331" s="67"/>
    </row>
    <row r="20332" spans="31:31" ht="15.75">
      <c r="AE20332" s="67"/>
    </row>
    <row r="20333" spans="31:31" ht="15.75">
      <c r="AE20333" s="67"/>
    </row>
    <row r="20334" spans="31:31" ht="15.75">
      <c r="AE20334" s="67"/>
    </row>
    <row r="20335" spans="31:31" ht="15.75">
      <c r="AE20335" s="67"/>
    </row>
    <row r="20336" spans="31:31" ht="15.75">
      <c r="AE20336" s="67"/>
    </row>
    <row r="20337" spans="31:31" ht="15.75">
      <c r="AE20337" s="67"/>
    </row>
    <row r="20338" spans="31:31" ht="15.75">
      <c r="AE20338" s="67"/>
    </row>
    <row r="20339" spans="31:31" ht="15.75">
      <c r="AE20339" s="67"/>
    </row>
    <row r="20340" spans="31:31" ht="15.75">
      <c r="AE20340" s="67"/>
    </row>
    <row r="20341" spans="31:31" ht="15.75">
      <c r="AE20341" s="67"/>
    </row>
    <row r="20342" spans="31:31" ht="15.75">
      <c r="AE20342" s="67"/>
    </row>
    <row r="20343" spans="31:31" ht="15.75">
      <c r="AE20343" s="67"/>
    </row>
    <row r="20344" spans="31:31" ht="15.75">
      <c r="AE20344" s="67"/>
    </row>
    <row r="20345" spans="31:31" ht="15.75">
      <c r="AE20345" s="67"/>
    </row>
    <row r="20346" spans="31:31" ht="15.75">
      <c r="AE20346" s="67"/>
    </row>
    <row r="20347" spans="31:31" ht="15.75">
      <c r="AE20347" s="67"/>
    </row>
    <row r="20348" spans="31:31" ht="15.75">
      <c r="AE20348" s="67"/>
    </row>
    <row r="20349" spans="31:31" ht="15.75">
      <c r="AE20349" s="67"/>
    </row>
    <row r="20350" spans="31:31" ht="15.75">
      <c r="AE20350" s="67"/>
    </row>
    <row r="20351" spans="31:31" ht="15.75">
      <c r="AE20351" s="67"/>
    </row>
    <row r="20352" spans="31:31" ht="15.75">
      <c r="AE20352" s="67"/>
    </row>
    <row r="20353" spans="31:31" ht="15.75">
      <c r="AE20353" s="67"/>
    </row>
    <row r="20354" spans="31:31" ht="15.75">
      <c r="AE20354" s="67"/>
    </row>
    <row r="20355" spans="31:31" ht="15.75">
      <c r="AE20355" s="67"/>
    </row>
    <row r="20356" spans="31:31" ht="15.75">
      <c r="AE20356" s="67"/>
    </row>
    <row r="20357" spans="31:31" ht="15.75">
      <c r="AE20357" s="67"/>
    </row>
    <row r="20358" spans="31:31" ht="15.75">
      <c r="AE20358" s="67"/>
    </row>
    <row r="20359" spans="31:31" ht="15.75">
      <c r="AE20359" s="67"/>
    </row>
    <row r="20360" spans="31:31" ht="15.75">
      <c r="AE20360" s="67"/>
    </row>
    <row r="20361" spans="31:31" ht="15.75">
      <c r="AE20361" s="67"/>
    </row>
    <row r="20362" spans="31:31" ht="15.75">
      <c r="AE20362" s="67"/>
    </row>
    <row r="20363" spans="31:31" ht="15.75">
      <c r="AE20363" s="67"/>
    </row>
    <row r="20364" spans="31:31" ht="15.75">
      <c r="AE20364" s="67"/>
    </row>
    <row r="20365" spans="31:31" ht="15.75">
      <c r="AE20365" s="67"/>
    </row>
    <row r="20366" spans="31:31" ht="15.75">
      <c r="AE20366" s="67"/>
    </row>
    <row r="20367" spans="31:31" ht="15.75">
      <c r="AE20367" s="67"/>
    </row>
    <row r="20368" spans="31:31" ht="15.75">
      <c r="AE20368" s="67"/>
    </row>
    <row r="20369" spans="31:31" ht="15.75">
      <c r="AE20369" s="67"/>
    </row>
    <row r="20370" spans="31:31" ht="15.75">
      <c r="AE20370" s="67"/>
    </row>
    <row r="20371" spans="31:31" ht="15.75">
      <c r="AE20371" s="67"/>
    </row>
    <row r="20372" spans="31:31" ht="15.75">
      <c r="AE20372" s="67"/>
    </row>
    <row r="20373" spans="31:31" ht="15.75">
      <c r="AE20373" s="67"/>
    </row>
    <row r="20374" spans="31:31" ht="15.75">
      <c r="AE20374" s="67"/>
    </row>
    <row r="20375" spans="31:31" ht="15.75">
      <c r="AE20375" s="67"/>
    </row>
    <row r="20376" spans="31:31" ht="15.75">
      <c r="AE20376" s="67"/>
    </row>
    <row r="20377" spans="31:31" ht="15.75">
      <c r="AE20377" s="67"/>
    </row>
    <row r="20378" spans="31:31" ht="15.75">
      <c r="AE20378" s="67"/>
    </row>
    <row r="20379" spans="31:31" ht="15.75">
      <c r="AE20379" s="67"/>
    </row>
    <row r="20380" spans="31:31" ht="15.75">
      <c r="AE20380" s="67"/>
    </row>
    <row r="20381" spans="31:31" ht="15.75">
      <c r="AE20381" s="67"/>
    </row>
    <row r="20382" spans="31:31" ht="15.75">
      <c r="AE20382" s="67"/>
    </row>
    <row r="20383" spans="31:31" ht="15.75">
      <c r="AE20383" s="67"/>
    </row>
    <row r="20384" spans="31:31" ht="15.75">
      <c r="AE20384" s="67"/>
    </row>
    <row r="20385" spans="31:31" ht="15.75">
      <c r="AE20385" s="67"/>
    </row>
    <row r="20386" spans="31:31" ht="15.75">
      <c r="AE20386" s="67"/>
    </row>
    <row r="20387" spans="31:31" ht="15.75">
      <c r="AE20387" s="67"/>
    </row>
    <row r="20388" spans="31:31" ht="15.75">
      <c r="AE20388" s="67"/>
    </row>
    <row r="20389" spans="31:31" ht="15.75">
      <c r="AE20389" s="67"/>
    </row>
    <row r="20390" spans="31:31" ht="15.75">
      <c r="AE20390" s="67"/>
    </row>
    <row r="20391" spans="31:31" ht="15.75">
      <c r="AE20391" s="67"/>
    </row>
    <row r="20392" spans="31:31" ht="15.75">
      <c r="AE20392" s="67"/>
    </row>
    <row r="20393" spans="31:31" ht="15.75">
      <c r="AE20393" s="67"/>
    </row>
    <row r="20394" spans="31:31" ht="15.75">
      <c r="AE20394" s="67"/>
    </row>
    <row r="20395" spans="31:31" ht="15.75">
      <c r="AE20395" s="67"/>
    </row>
    <row r="20396" spans="31:31" ht="15.75">
      <c r="AE20396" s="67"/>
    </row>
    <row r="20397" spans="31:31" ht="15.75">
      <c r="AE20397" s="67"/>
    </row>
    <row r="20398" spans="31:31" ht="15.75">
      <c r="AE20398" s="67"/>
    </row>
    <row r="20399" spans="31:31" ht="15.75">
      <c r="AE20399" s="67"/>
    </row>
    <row r="20400" spans="31:31" ht="15.75">
      <c r="AE20400" s="67"/>
    </row>
    <row r="20401" spans="31:31" ht="15.75">
      <c r="AE20401" s="67"/>
    </row>
    <row r="20402" spans="31:31" ht="15.75">
      <c r="AE20402" s="67"/>
    </row>
    <row r="20403" spans="31:31" ht="15.75">
      <c r="AE20403" s="67"/>
    </row>
    <row r="20404" spans="31:31" ht="15.75">
      <c r="AE20404" s="67"/>
    </row>
    <row r="20405" spans="31:31" ht="15.75">
      <c r="AE20405" s="67"/>
    </row>
    <row r="20406" spans="31:31" ht="15.75">
      <c r="AE20406" s="67"/>
    </row>
    <row r="20407" spans="31:31" ht="15.75">
      <c r="AE20407" s="67"/>
    </row>
    <row r="20408" spans="31:31" ht="15.75">
      <c r="AE20408" s="67"/>
    </row>
    <row r="20409" spans="31:31" ht="15.75">
      <c r="AE20409" s="67"/>
    </row>
    <row r="20410" spans="31:31" ht="15.75">
      <c r="AE20410" s="67"/>
    </row>
    <row r="20411" spans="31:31" ht="15.75">
      <c r="AE20411" s="67"/>
    </row>
    <row r="20412" spans="31:31" ht="15.75">
      <c r="AE20412" s="67"/>
    </row>
    <row r="20413" spans="31:31" ht="15.75">
      <c r="AE20413" s="67"/>
    </row>
    <row r="20414" spans="31:31" ht="15.75">
      <c r="AE20414" s="67"/>
    </row>
    <row r="20415" spans="31:31" ht="15.75">
      <c r="AE20415" s="67"/>
    </row>
    <row r="20416" spans="31:31" ht="15.75">
      <c r="AE20416" s="67"/>
    </row>
    <row r="20417" spans="31:31" ht="15.75">
      <c r="AE20417" s="67"/>
    </row>
    <row r="20418" spans="31:31" ht="15.75">
      <c r="AE20418" s="67"/>
    </row>
    <row r="20419" spans="31:31" ht="15.75">
      <c r="AE20419" s="67"/>
    </row>
    <row r="20420" spans="31:31" ht="15.75">
      <c r="AE20420" s="67"/>
    </row>
    <row r="20421" spans="31:31" ht="15.75">
      <c r="AE20421" s="67"/>
    </row>
    <row r="20422" spans="31:31" ht="15.75">
      <c r="AE20422" s="67"/>
    </row>
    <row r="20423" spans="31:31" ht="15.75">
      <c r="AE20423" s="67"/>
    </row>
    <row r="20424" spans="31:31" ht="15.75">
      <c r="AE20424" s="67"/>
    </row>
    <row r="20425" spans="31:31" ht="15.75">
      <c r="AE20425" s="67"/>
    </row>
    <row r="20426" spans="31:31" ht="15.75">
      <c r="AE20426" s="67"/>
    </row>
    <row r="20427" spans="31:31" ht="15.75">
      <c r="AE20427" s="67"/>
    </row>
    <row r="20428" spans="31:31" ht="15.75">
      <c r="AE20428" s="67"/>
    </row>
    <row r="20429" spans="31:31" ht="15.75">
      <c r="AE20429" s="67"/>
    </row>
    <row r="20430" spans="31:31" ht="15.75">
      <c r="AE20430" s="67"/>
    </row>
    <row r="20431" spans="31:31" ht="15.75">
      <c r="AE20431" s="67"/>
    </row>
    <row r="20432" spans="31:31" ht="15.75">
      <c r="AE20432" s="67"/>
    </row>
    <row r="20433" spans="31:31" ht="15.75">
      <c r="AE20433" s="67"/>
    </row>
    <row r="20434" spans="31:31" ht="15.75">
      <c r="AE20434" s="67"/>
    </row>
    <row r="20435" spans="31:31" ht="15.75">
      <c r="AE20435" s="67"/>
    </row>
    <row r="20436" spans="31:31" ht="15.75">
      <c r="AE20436" s="67"/>
    </row>
    <row r="20437" spans="31:31" ht="15.75">
      <c r="AE20437" s="67"/>
    </row>
    <row r="20438" spans="31:31" ht="15.75">
      <c r="AE20438" s="67"/>
    </row>
    <row r="20439" spans="31:31" ht="15.75">
      <c r="AE20439" s="67"/>
    </row>
    <row r="20440" spans="31:31" ht="15.75">
      <c r="AE20440" s="67"/>
    </row>
    <row r="20441" spans="31:31" ht="15.75">
      <c r="AE20441" s="67"/>
    </row>
    <row r="20442" spans="31:31" ht="15.75">
      <c r="AE20442" s="67"/>
    </row>
    <row r="20443" spans="31:31" ht="15.75">
      <c r="AE20443" s="67"/>
    </row>
    <row r="20444" spans="31:31" ht="15.75">
      <c r="AE20444" s="67"/>
    </row>
    <row r="20445" spans="31:31" ht="15.75">
      <c r="AE20445" s="67"/>
    </row>
    <row r="20446" spans="31:31" ht="15.75">
      <c r="AE20446" s="67"/>
    </row>
    <row r="20447" spans="31:31" ht="15.75">
      <c r="AE20447" s="67"/>
    </row>
    <row r="20448" spans="31:31" ht="15.75">
      <c r="AE20448" s="67"/>
    </row>
    <row r="20449" spans="31:31" ht="15.75">
      <c r="AE20449" s="67"/>
    </row>
    <row r="20450" spans="31:31" ht="15.75">
      <c r="AE20450" s="67"/>
    </row>
    <row r="20451" spans="31:31" ht="15.75">
      <c r="AE20451" s="67"/>
    </row>
    <row r="20452" spans="31:31" ht="15.75">
      <c r="AE20452" s="67"/>
    </row>
    <row r="20453" spans="31:31" ht="15.75">
      <c r="AE20453" s="67"/>
    </row>
    <row r="20454" spans="31:31" ht="15.75">
      <c r="AE20454" s="67"/>
    </row>
    <row r="20455" spans="31:31" ht="15.75">
      <c r="AE20455" s="67"/>
    </row>
    <row r="20456" spans="31:31" ht="15.75">
      <c r="AE20456" s="67"/>
    </row>
    <row r="20457" spans="31:31" ht="15.75">
      <c r="AE20457" s="67"/>
    </row>
    <row r="20458" spans="31:31" ht="15.75">
      <c r="AE20458" s="67"/>
    </row>
    <row r="20459" spans="31:31" ht="15.75">
      <c r="AE20459" s="67"/>
    </row>
    <row r="20460" spans="31:31" ht="15.75">
      <c r="AE20460" s="67"/>
    </row>
    <row r="20461" spans="31:31" ht="15.75">
      <c r="AE20461" s="67"/>
    </row>
    <row r="20462" spans="31:31" ht="15.75">
      <c r="AE20462" s="67"/>
    </row>
    <row r="20463" spans="31:31" ht="15.75">
      <c r="AE20463" s="67"/>
    </row>
    <row r="20464" spans="31:31" ht="15.75">
      <c r="AE20464" s="67"/>
    </row>
    <row r="20465" spans="31:31" ht="15.75">
      <c r="AE20465" s="67"/>
    </row>
    <row r="20466" spans="31:31" ht="15.75">
      <c r="AE20466" s="67"/>
    </row>
    <row r="20467" spans="31:31" ht="15.75">
      <c r="AE20467" s="67"/>
    </row>
    <row r="20468" spans="31:31" ht="15.75">
      <c r="AE20468" s="67"/>
    </row>
    <row r="20469" spans="31:31" ht="15.75">
      <c r="AE20469" s="67"/>
    </row>
    <row r="20470" spans="31:31" ht="15.75">
      <c r="AE20470" s="67"/>
    </row>
    <row r="20471" spans="31:31" ht="15.75">
      <c r="AE20471" s="67"/>
    </row>
    <row r="20472" spans="31:31" ht="15.75">
      <c r="AE20472" s="67"/>
    </row>
    <row r="20473" spans="31:31" ht="15.75">
      <c r="AE20473" s="67"/>
    </row>
    <row r="20474" spans="31:31" ht="15.75">
      <c r="AE20474" s="67"/>
    </row>
    <row r="20475" spans="31:31" ht="15.75">
      <c r="AE20475" s="67"/>
    </row>
    <row r="20476" spans="31:31" ht="15.75">
      <c r="AE20476" s="67"/>
    </row>
    <row r="20477" spans="31:31" ht="15.75">
      <c r="AE20477" s="67"/>
    </row>
    <row r="20478" spans="31:31" ht="15.75">
      <c r="AE20478" s="67"/>
    </row>
    <row r="20479" spans="31:31" ht="15.75">
      <c r="AE20479" s="67"/>
    </row>
    <row r="20480" spans="31:31" ht="15.75">
      <c r="AE20480" s="67"/>
    </row>
    <row r="20481" spans="31:31" ht="15.75">
      <c r="AE20481" s="67"/>
    </row>
    <row r="20482" spans="31:31" ht="15.75">
      <c r="AE20482" s="67"/>
    </row>
    <row r="20483" spans="31:31" ht="15.75">
      <c r="AE20483" s="67"/>
    </row>
    <row r="20484" spans="31:31" ht="15.75">
      <c r="AE20484" s="67"/>
    </row>
    <row r="20485" spans="31:31" ht="15.75">
      <c r="AE20485" s="67"/>
    </row>
    <row r="20486" spans="31:31" ht="15.75">
      <c r="AE20486" s="67"/>
    </row>
    <row r="20487" spans="31:31" ht="15.75">
      <c r="AE20487" s="67"/>
    </row>
    <row r="20488" spans="31:31" ht="15.75">
      <c r="AE20488" s="67"/>
    </row>
    <row r="20489" spans="31:31" ht="15.75">
      <c r="AE20489" s="67"/>
    </row>
    <row r="20490" spans="31:31" ht="15.75">
      <c r="AE20490" s="67"/>
    </row>
    <row r="20491" spans="31:31" ht="15.75">
      <c r="AE20491" s="67"/>
    </row>
    <row r="20492" spans="31:31" ht="15.75">
      <c r="AE20492" s="67"/>
    </row>
    <row r="20493" spans="31:31" ht="15.75">
      <c r="AE20493" s="67"/>
    </row>
    <row r="20494" spans="31:31" ht="15.75">
      <c r="AE20494" s="67"/>
    </row>
    <row r="20495" spans="31:31" ht="15.75">
      <c r="AE20495" s="67"/>
    </row>
    <row r="20496" spans="31:31" ht="15.75">
      <c r="AE20496" s="67"/>
    </row>
    <row r="20497" spans="31:31" ht="15.75">
      <c r="AE20497" s="67"/>
    </row>
    <row r="20498" spans="31:31" ht="15.75">
      <c r="AE20498" s="67"/>
    </row>
    <row r="20499" spans="31:31" ht="15.75">
      <c r="AE20499" s="67"/>
    </row>
    <row r="20500" spans="31:31" ht="15.75">
      <c r="AE20500" s="67"/>
    </row>
    <row r="20501" spans="31:31" ht="15.75">
      <c r="AE20501" s="67"/>
    </row>
    <row r="20502" spans="31:31" ht="15.75">
      <c r="AE20502" s="67"/>
    </row>
    <row r="20503" spans="31:31" ht="15.75">
      <c r="AE20503" s="67"/>
    </row>
    <row r="20504" spans="31:31" ht="15.75">
      <c r="AE20504" s="67"/>
    </row>
    <row r="20505" spans="31:31" ht="15.75">
      <c r="AE20505" s="67"/>
    </row>
    <row r="20506" spans="31:31" ht="15.75">
      <c r="AE20506" s="67"/>
    </row>
    <row r="20507" spans="31:31" ht="15.75">
      <c r="AE20507" s="67"/>
    </row>
    <row r="20508" spans="31:31" ht="15.75">
      <c r="AE20508" s="67"/>
    </row>
    <row r="20509" spans="31:31" ht="15.75">
      <c r="AE20509" s="67"/>
    </row>
    <row r="20510" spans="31:31" ht="15.75">
      <c r="AE20510" s="67"/>
    </row>
    <row r="20511" spans="31:31" ht="15.75">
      <c r="AE20511" s="67"/>
    </row>
    <row r="20512" spans="31:31" ht="15.75">
      <c r="AE20512" s="67"/>
    </row>
    <row r="20513" spans="31:31" ht="15.75">
      <c r="AE20513" s="67"/>
    </row>
    <row r="20514" spans="31:31" ht="15.75">
      <c r="AE20514" s="67"/>
    </row>
    <row r="20515" spans="31:31" ht="15.75">
      <c r="AE20515" s="67"/>
    </row>
    <row r="20516" spans="31:31" ht="15.75">
      <c r="AE20516" s="67"/>
    </row>
    <row r="20517" spans="31:31" ht="15.75">
      <c r="AE20517" s="67"/>
    </row>
    <row r="20518" spans="31:31" ht="15.75">
      <c r="AE20518" s="67"/>
    </row>
    <row r="20519" spans="31:31" ht="15.75">
      <c r="AE20519" s="67"/>
    </row>
    <row r="20520" spans="31:31" ht="15.75">
      <c r="AE20520" s="67"/>
    </row>
    <row r="20521" spans="31:31" ht="15.75">
      <c r="AE20521" s="67"/>
    </row>
    <row r="20522" spans="31:31" ht="15.75">
      <c r="AE20522" s="67"/>
    </row>
    <row r="20523" spans="31:31" ht="15.75">
      <c r="AE20523" s="67"/>
    </row>
    <row r="20524" spans="31:31" ht="15.75">
      <c r="AE20524" s="67"/>
    </row>
    <row r="20525" spans="31:31" ht="15.75">
      <c r="AE20525" s="67"/>
    </row>
    <row r="20526" spans="31:31" ht="15.75">
      <c r="AE20526" s="67"/>
    </row>
    <row r="20527" spans="31:31" ht="15.75">
      <c r="AE20527" s="67"/>
    </row>
    <row r="20528" spans="31:31" ht="15.75">
      <c r="AE20528" s="67"/>
    </row>
    <row r="20529" spans="31:31" ht="15.75">
      <c r="AE20529" s="67"/>
    </row>
    <row r="20530" spans="31:31" ht="15.75">
      <c r="AE20530" s="67"/>
    </row>
    <row r="20531" spans="31:31" ht="15.75">
      <c r="AE20531" s="67"/>
    </row>
    <row r="20532" spans="31:31" ht="15.75">
      <c r="AE20532" s="67"/>
    </row>
    <row r="20533" spans="31:31" ht="15.75">
      <c r="AE20533" s="67"/>
    </row>
    <row r="20534" spans="31:31" ht="15.75">
      <c r="AE20534" s="67"/>
    </row>
    <row r="20535" spans="31:31" ht="15.75">
      <c r="AE20535" s="67"/>
    </row>
    <row r="20536" spans="31:31" ht="15.75">
      <c r="AE20536" s="67"/>
    </row>
    <row r="20537" spans="31:31" ht="15.75">
      <c r="AE20537" s="67"/>
    </row>
    <row r="20538" spans="31:31" ht="15.75">
      <c r="AE20538" s="67"/>
    </row>
    <row r="20539" spans="31:31" ht="15.75">
      <c r="AE20539" s="67"/>
    </row>
    <row r="20540" spans="31:31" ht="15.75">
      <c r="AE20540" s="67"/>
    </row>
    <row r="20541" spans="31:31" ht="15.75">
      <c r="AE20541" s="67"/>
    </row>
    <row r="20542" spans="31:31" ht="15.75">
      <c r="AE20542" s="67"/>
    </row>
    <row r="20543" spans="31:31" ht="15.75">
      <c r="AE20543" s="67"/>
    </row>
    <row r="20544" spans="31:31" ht="15.75">
      <c r="AE20544" s="67"/>
    </row>
    <row r="20545" spans="31:31" ht="15.75">
      <c r="AE20545" s="67"/>
    </row>
    <row r="20546" spans="31:31" ht="15.75">
      <c r="AE20546" s="67"/>
    </row>
    <row r="20547" spans="31:31" ht="15.75">
      <c r="AE20547" s="67"/>
    </row>
    <row r="20548" spans="31:31" ht="15.75">
      <c r="AE20548" s="67"/>
    </row>
    <row r="20549" spans="31:31" ht="15.75">
      <c r="AE20549" s="67"/>
    </row>
    <row r="20550" spans="31:31" ht="15.75">
      <c r="AE20550" s="67"/>
    </row>
    <row r="20551" spans="31:31" ht="15.75">
      <c r="AE20551" s="67"/>
    </row>
    <row r="20552" spans="31:31" ht="15.75">
      <c r="AE20552" s="67"/>
    </row>
    <row r="20553" spans="31:31" ht="15.75">
      <c r="AE20553" s="67"/>
    </row>
    <row r="20554" spans="31:31" ht="15.75">
      <c r="AE20554" s="67"/>
    </row>
    <row r="20555" spans="31:31" ht="15.75">
      <c r="AE20555" s="67"/>
    </row>
    <row r="20556" spans="31:31" ht="15.75">
      <c r="AE20556" s="67"/>
    </row>
    <row r="20557" spans="31:31" ht="15.75">
      <c r="AE20557" s="67"/>
    </row>
    <row r="20558" spans="31:31" ht="15.75">
      <c r="AE20558" s="67"/>
    </row>
    <row r="20559" spans="31:31" ht="15.75">
      <c r="AE20559" s="67"/>
    </row>
    <row r="20560" spans="31:31" ht="15.75">
      <c r="AE20560" s="67"/>
    </row>
    <row r="20561" spans="31:31" ht="15.75">
      <c r="AE20561" s="67"/>
    </row>
    <row r="20562" spans="31:31" ht="15.75">
      <c r="AE20562" s="67"/>
    </row>
    <row r="20563" spans="31:31" ht="15.75">
      <c r="AE20563" s="67"/>
    </row>
    <row r="20564" spans="31:31" ht="15.75">
      <c r="AE20564" s="67"/>
    </row>
    <row r="20565" spans="31:31" ht="15.75">
      <c r="AE20565" s="67"/>
    </row>
    <row r="20566" spans="31:31" ht="15.75">
      <c r="AE20566" s="67"/>
    </row>
    <row r="20567" spans="31:31" ht="15.75">
      <c r="AE20567" s="67"/>
    </row>
    <row r="20568" spans="31:31" ht="15.75">
      <c r="AE20568" s="67"/>
    </row>
    <row r="20569" spans="31:31" ht="15.75">
      <c r="AE20569" s="67"/>
    </row>
    <row r="20570" spans="31:31" ht="15.75">
      <c r="AE20570" s="67"/>
    </row>
    <row r="20571" spans="31:31" ht="15.75">
      <c r="AE20571" s="67"/>
    </row>
    <row r="20572" spans="31:31" ht="15.75">
      <c r="AE20572" s="67"/>
    </row>
    <row r="20573" spans="31:31" ht="15.75">
      <c r="AE20573" s="67"/>
    </row>
    <row r="20574" spans="31:31" ht="15.75">
      <c r="AE20574" s="67"/>
    </row>
    <row r="20575" spans="31:31" ht="15.75">
      <c r="AE20575" s="67"/>
    </row>
    <row r="20576" spans="31:31" ht="15.75">
      <c r="AE20576" s="67"/>
    </row>
    <row r="20577" spans="31:31" ht="15.75">
      <c r="AE20577" s="67"/>
    </row>
    <row r="20578" spans="31:31" ht="15.75">
      <c r="AE20578" s="67"/>
    </row>
    <row r="20579" spans="31:31" ht="15.75">
      <c r="AE20579" s="67"/>
    </row>
    <row r="20580" spans="31:31" ht="15.75">
      <c r="AE20580" s="67"/>
    </row>
    <row r="20581" spans="31:31" ht="15.75">
      <c r="AE20581" s="67"/>
    </row>
    <row r="20582" spans="31:31" ht="15.75">
      <c r="AE20582" s="67"/>
    </row>
    <row r="20583" spans="31:31" ht="15.75">
      <c r="AE20583" s="67"/>
    </row>
    <row r="20584" spans="31:31" ht="15.75">
      <c r="AE20584" s="67"/>
    </row>
    <row r="20585" spans="31:31" ht="15.75">
      <c r="AE20585" s="67"/>
    </row>
    <row r="20586" spans="31:31" ht="15.75">
      <c r="AE20586" s="67"/>
    </row>
    <row r="20587" spans="31:31" ht="15.75">
      <c r="AE20587" s="67"/>
    </row>
    <row r="20588" spans="31:31" ht="15.75">
      <c r="AE20588" s="67"/>
    </row>
    <row r="20589" spans="31:31" ht="15.75">
      <c r="AE20589" s="67"/>
    </row>
    <row r="20590" spans="31:31" ht="15.75">
      <c r="AE20590" s="67"/>
    </row>
    <row r="20591" spans="31:31" ht="15.75">
      <c r="AE20591" s="67"/>
    </row>
    <row r="20592" spans="31:31" ht="15.75">
      <c r="AE20592" s="67"/>
    </row>
    <row r="20593" spans="31:31" ht="15.75">
      <c r="AE20593" s="67"/>
    </row>
    <row r="20594" spans="31:31" ht="15.75">
      <c r="AE20594" s="67"/>
    </row>
    <row r="20595" spans="31:31" ht="15.75">
      <c r="AE20595" s="67"/>
    </row>
    <row r="20596" spans="31:31" ht="15.75">
      <c r="AE20596" s="67"/>
    </row>
    <row r="20597" spans="31:31" ht="15.75">
      <c r="AE20597" s="67"/>
    </row>
    <row r="20598" spans="31:31" ht="15.75">
      <c r="AE20598" s="67"/>
    </row>
    <row r="20599" spans="31:31" ht="15.75">
      <c r="AE20599" s="67"/>
    </row>
    <row r="20600" spans="31:31" ht="15.75">
      <c r="AE20600" s="67"/>
    </row>
    <row r="20601" spans="31:31" ht="15.75">
      <c r="AE20601" s="67"/>
    </row>
    <row r="20602" spans="31:31" ht="15.75">
      <c r="AE20602" s="67"/>
    </row>
    <row r="20603" spans="31:31" ht="15.75">
      <c r="AE20603" s="67"/>
    </row>
    <row r="20604" spans="31:31" ht="15.75">
      <c r="AE20604" s="67"/>
    </row>
    <row r="20605" spans="31:31" ht="15.75">
      <c r="AE20605" s="67"/>
    </row>
    <row r="20606" spans="31:31" ht="15.75">
      <c r="AE20606" s="67"/>
    </row>
    <row r="20607" spans="31:31" ht="15.75">
      <c r="AE20607" s="67"/>
    </row>
    <row r="20608" spans="31:31" ht="15.75">
      <c r="AE20608" s="67"/>
    </row>
    <row r="20609" spans="31:31" ht="15.75">
      <c r="AE20609" s="67"/>
    </row>
    <row r="20610" spans="31:31" ht="15.75">
      <c r="AE20610" s="67"/>
    </row>
    <row r="20611" spans="31:31" ht="15.75">
      <c r="AE20611" s="67"/>
    </row>
    <row r="20612" spans="31:31" ht="15.75">
      <c r="AE20612" s="67"/>
    </row>
    <row r="20613" spans="31:31" ht="15.75">
      <c r="AE20613" s="67"/>
    </row>
    <row r="20614" spans="31:31" ht="15.75">
      <c r="AE20614" s="67"/>
    </row>
    <row r="20615" spans="31:31" ht="15.75">
      <c r="AE20615" s="67"/>
    </row>
    <row r="20616" spans="31:31" ht="15.75">
      <c r="AE20616" s="67"/>
    </row>
    <row r="20617" spans="31:31" ht="15.75">
      <c r="AE20617" s="67"/>
    </row>
    <row r="20618" spans="31:31" ht="15.75">
      <c r="AE20618" s="67"/>
    </row>
    <row r="20619" spans="31:31" ht="15.75">
      <c r="AE20619" s="67"/>
    </row>
    <row r="20620" spans="31:31" ht="15.75">
      <c r="AE20620" s="67"/>
    </row>
    <row r="20621" spans="31:31" ht="15.75">
      <c r="AE20621" s="67"/>
    </row>
    <row r="20622" spans="31:31" ht="15.75">
      <c r="AE20622" s="67"/>
    </row>
    <row r="20623" spans="31:31" ht="15.75">
      <c r="AE20623" s="67"/>
    </row>
    <row r="20624" spans="31:31" ht="15.75">
      <c r="AE20624" s="67"/>
    </row>
    <row r="20625" spans="31:31" ht="15.75">
      <c r="AE20625" s="67"/>
    </row>
    <row r="20626" spans="31:31" ht="15.75">
      <c r="AE20626" s="67"/>
    </row>
    <row r="20627" spans="31:31" ht="15.75">
      <c r="AE20627" s="67"/>
    </row>
    <row r="20628" spans="31:31" ht="15.75">
      <c r="AE20628" s="67"/>
    </row>
    <row r="20629" spans="31:31" ht="15.75">
      <c r="AE20629" s="67"/>
    </row>
    <row r="20630" spans="31:31" ht="15.75">
      <c r="AE20630" s="67"/>
    </row>
    <row r="20631" spans="31:31" ht="15.75">
      <c r="AE20631" s="67"/>
    </row>
    <row r="20632" spans="31:31" ht="15.75">
      <c r="AE20632" s="67"/>
    </row>
    <row r="20633" spans="31:31" ht="15.75">
      <c r="AE20633" s="67"/>
    </row>
    <row r="20634" spans="31:31" ht="15.75">
      <c r="AE20634" s="67"/>
    </row>
    <row r="20635" spans="31:31" ht="15.75">
      <c r="AE20635" s="67"/>
    </row>
    <row r="20636" spans="31:31" ht="15.75">
      <c r="AE20636" s="67"/>
    </row>
    <row r="20637" spans="31:31" ht="15.75">
      <c r="AE20637" s="67"/>
    </row>
    <row r="20638" spans="31:31" ht="15.75">
      <c r="AE20638" s="67"/>
    </row>
    <row r="20639" spans="31:31" ht="15.75">
      <c r="AE20639" s="67"/>
    </row>
    <row r="20640" spans="31:31" ht="15.75">
      <c r="AE20640" s="67"/>
    </row>
    <row r="20641" spans="31:31" ht="15.75">
      <c r="AE20641" s="67"/>
    </row>
    <row r="20642" spans="31:31" ht="15.75">
      <c r="AE20642" s="67"/>
    </row>
    <row r="20643" spans="31:31" ht="15.75">
      <c r="AE20643" s="67"/>
    </row>
    <row r="20644" spans="31:31" ht="15.75">
      <c r="AE20644" s="67"/>
    </row>
    <row r="20645" spans="31:31" ht="15.75">
      <c r="AE20645" s="67"/>
    </row>
    <row r="20646" spans="31:31" ht="15.75">
      <c r="AE20646" s="67"/>
    </row>
    <row r="20647" spans="31:31" ht="15.75">
      <c r="AE20647" s="67"/>
    </row>
    <row r="20648" spans="31:31" ht="15.75">
      <c r="AE20648" s="67"/>
    </row>
    <row r="20649" spans="31:31" ht="15.75">
      <c r="AE20649" s="67"/>
    </row>
    <row r="20650" spans="31:31" ht="15.75">
      <c r="AE20650" s="67"/>
    </row>
    <row r="20651" spans="31:31" ht="15.75">
      <c r="AE20651" s="67"/>
    </row>
    <row r="20652" spans="31:31" ht="15.75">
      <c r="AE20652" s="67"/>
    </row>
    <row r="20653" spans="31:31" ht="15.75">
      <c r="AE20653" s="67"/>
    </row>
    <row r="20654" spans="31:31" ht="15.75">
      <c r="AE20654" s="67"/>
    </row>
    <row r="20655" spans="31:31" ht="15.75">
      <c r="AE20655" s="67"/>
    </row>
    <row r="20656" spans="31:31" ht="15.75">
      <c r="AE20656" s="67"/>
    </row>
    <row r="20657" spans="31:31" ht="15.75">
      <c r="AE20657" s="67"/>
    </row>
    <row r="20658" spans="31:31" ht="15.75">
      <c r="AE20658" s="67"/>
    </row>
    <row r="20659" spans="31:31" ht="15.75">
      <c r="AE20659" s="67"/>
    </row>
    <row r="20660" spans="31:31" ht="15.75">
      <c r="AE20660" s="67"/>
    </row>
    <row r="20661" spans="31:31" ht="15.75">
      <c r="AE20661" s="67"/>
    </row>
    <row r="20662" spans="31:31" ht="15.75">
      <c r="AE20662" s="67"/>
    </row>
    <row r="20663" spans="31:31" ht="15.75">
      <c r="AE20663" s="67"/>
    </row>
    <row r="20664" spans="31:31" ht="15.75">
      <c r="AE20664" s="67"/>
    </row>
    <row r="20665" spans="31:31" ht="15.75">
      <c r="AE20665" s="67"/>
    </row>
    <row r="20666" spans="31:31" ht="15.75">
      <c r="AE20666" s="67"/>
    </row>
    <row r="20667" spans="31:31" ht="15.75">
      <c r="AE20667" s="67"/>
    </row>
    <row r="20668" spans="31:31" ht="15.75">
      <c r="AE20668" s="67"/>
    </row>
    <row r="20669" spans="31:31" ht="15.75">
      <c r="AE20669" s="67"/>
    </row>
    <row r="20670" spans="31:31" ht="15.75">
      <c r="AE20670" s="67"/>
    </row>
    <row r="20671" spans="31:31" ht="15.75">
      <c r="AE20671" s="67"/>
    </row>
    <row r="20672" spans="31:31" ht="15.75">
      <c r="AE20672" s="67"/>
    </row>
    <row r="20673" spans="31:31" ht="15.75">
      <c r="AE20673" s="67"/>
    </row>
    <row r="20674" spans="31:31" ht="15.75">
      <c r="AE20674" s="67"/>
    </row>
    <row r="20675" spans="31:31" ht="15.75">
      <c r="AE20675" s="67"/>
    </row>
    <row r="20676" spans="31:31" ht="15.75">
      <c r="AE20676" s="67"/>
    </row>
    <row r="20677" spans="31:31" ht="15.75">
      <c r="AE20677" s="67"/>
    </row>
    <row r="20678" spans="31:31" ht="15.75">
      <c r="AE20678" s="67"/>
    </row>
    <row r="20679" spans="31:31" ht="15.75">
      <c r="AE20679" s="67"/>
    </row>
    <row r="20680" spans="31:31" ht="15.75">
      <c r="AE20680" s="67"/>
    </row>
    <row r="20681" spans="31:31" ht="15.75">
      <c r="AE20681" s="67"/>
    </row>
    <row r="20682" spans="31:31" ht="15.75">
      <c r="AE20682" s="67"/>
    </row>
    <row r="20683" spans="31:31" ht="15.75">
      <c r="AE20683" s="67"/>
    </row>
    <row r="20684" spans="31:31" ht="15.75">
      <c r="AE20684" s="67"/>
    </row>
    <row r="20685" spans="31:31" ht="15.75">
      <c r="AE20685" s="67"/>
    </row>
    <row r="20686" spans="31:31" ht="15.75">
      <c r="AE20686" s="67"/>
    </row>
    <row r="20687" spans="31:31" ht="15.75">
      <c r="AE20687" s="67"/>
    </row>
    <row r="20688" spans="31:31" ht="15.75">
      <c r="AE20688" s="67"/>
    </row>
    <row r="20689" spans="31:31" ht="15.75">
      <c r="AE20689" s="67"/>
    </row>
    <row r="20690" spans="31:31" ht="15.75">
      <c r="AE20690" s="67"/>
    </row>
    <row r="20691" spans="31:31" ht="15.75">
      <c r="AE20691" s="67"/>
    </row>
    <row r="20692" spans="31:31" ht="15.75">
      <c r="AE20692" s="67"/>
    </row>
    <row r="20693" spans="31:31" ht="15.75">
      <c r="AE20693" s="67"/>
    </row>
    <row r="20694" spans="31:31" ht="15.75">
      <c r="AE20694" s="67"/>
    </row>
    <row r="20695" spans="31:31" ht="15.75">
      <c r="AE20695" s="67"/>
    </row>
    <row r="20696" spans="31:31" ht="15.75">
      <c r="AE20696" s="67"/>
    </row>
    <row r="20697" spans="31:31" ht="15.75">
      <c r="AE20697" s="67"/>
    </row>
    <row r="20698" spans="31:31" ht="15.75">
      <c r="AE20698" s="67"/>
    </row>
    <row r="20699" spans="31:31" ht="15.75">
      <c r="AE20699" s="67"/>
    </row>
    <row r="20700" spans="31:31" ht="15.75">
      <c r="AE20700" s="67"/>
    </row>
    <row r="20701" spans="31:31" ht="15.75">
      <c r="AE20701" s="67"/>
    </row>
    <row r="20702" spans="31:31" ht="15.75">
      <c r="AE20702" s="67"/>
    </row>
    <row r="20703" spans="31:31" ht="15.75">
      <c r="AE20703" s="67"/>
    </row>
    <row r="20704" spans="31:31" ht="15.75">
      <c r="AE20704" s="67"/>
    </row>
    <row r="20705" spans="31:31" ht="15.75">
      <c r="AE20705" s="67"/>
    </row>
    <row r="20706" spans="31:31" ht="15.75">
      <c r="AE20706" s="67"/>
    </row>
    <row r="20707" spans="31:31" ht="15.75">
      <c r="AE20707" s="67"/>
    </row>
    <row r="20708" spans="31:31" ht="15.75">
      <c r="AE20708" s="67"/>
    </row>
    <row r="20709" spans="31:31" ht="15.75">
      <c r="AE20709" s="67"/>
    </row>
    <row r="20710" spans="31:31" ht="15.75">
      <c r="AE20710" s="67"/>
    </row>
    <row r="20711" spans="31:31" ht="15.75">
      <c r="AE20711" s="67"/>
    </row>
    <row r="20712" spans="31:31" ht="15.75">
      <c r="AE20712" s="67"/>
    </row>
    <row r="20713" spans="31:31" ht="15.75">
      <c r="AE20713" s="67"/>
    </row>
    <row r="20714" spans="31:31" ht="15.75">
      <c r="AE20714" s="67"/>
    </row>
    <row r="20715" spans="31:31" ht="15.75">
      <c r="AE20715" s="67"/>
    </row>
    <row r="20716" spans="31:31" ht="15.75">
      <c r="AE20716" s="67"/>
    </row>
    <row r="20717" spans="31:31" ht="15.75">
      <c r="AE20717" s="67"/>
    </row>
    <row r="20718" spans="31:31" ht="15.75">
      <c r="AE20718" s="67"/>
    </row>
    <row r="20719" spans="31:31" ht="15.75">
      <c r="AE20719" s="67"/>
    </row>
    <row r="20720" spans="31:31" ht="15.75">
      <c r="AE20720" s="67"/>
    </row>
    <row r="20721" spans="31:31" ht="15.75">
      <c r="AE20721" s="67"/>
    </row>
    <row r="20722" spans="31:31" ht="15.75">
      <c r="AE20722" s="67"/>
    </row>
    <row r="20723" spans="31:31" ht="15.75">
      <c r="AE20723" s="67"/>
    </row>
    <row r="20724" spans="31:31" ht="15.75">
      <c r="AE20724" s="67"/>
    </row>
    <row r="20725" spans="31:31" ht="15.75">
      <c r="AE20725" s="67"/>
    </row>
    <row r="20726" spans="31:31" ht="15.75">
      <c r="AE20726" s="67"/>
    </row>
    <row r="20727" spans="31:31" ht="15.75">
      <c r="AE20727" s="67"/>
    </row>
    <row r="20728" spans="31:31" ht="15.75">
      <c r="AE20728" s="67"/>
    </row>
    <row r="20729" spans="31:31" ht="15.75">
      <c r="AE20729" s="67"/>
    </row>
    <row r="20730" spans="31:31" ht="15.75">
      <c r="AE20730" s="67"/>
    </row>
    <row r="20731" spans="31:31" ht="15.75">
      <c r="AE20731" s="67"/>
    </row>
    <row r="20732" spans="31:31" ht="15.75">
      <c r="AE20732" s="67"/>
    </row>
    <row r="20733" spans="31:31" ht="15.75">
      <c r="AE20733" s="67"/>
    </row>
    <row r="20734" spans="31:31" ht="15.75">
      <c r="AE20734" s="67"/>
    </row>
    <row r="20735" spans="31:31" ht="15.75">
      <c r="AE20735" s="67"/>
    </row>
    <row r="20736" spans="31:31" ht="15.75">
      <c r="AE20736" s="67"/>
    </row>
    <row r="20737" spans="31:31" ht="15.75">
      <c r="AE20737" s="67"/>
    </row>
    <row r="20738" spans="31:31" ht="15.75">
      <c r="AE20738" s="67"/>
    </row>
    <row r="20739" spans="31:31" ht="15.75">
      <c r="AE20739" s="67"/>
    </row>
    <row r="20740" spans="31:31" ht="15.75">
      <c r="AE20740" s="67"/>
    </row>
    <row r="20741" spans="31:31" ht="15.75">
      <c r="AE20741" s="67"/>
    </row>
    <row r="20742" spans="31:31" ht="15.75">
      <c r="AE20742" s="67"/>
    </row>
    <row r="20743" spans="31:31" ht="15.75">
      <c r="AE20743" s="67"/>
    </row>
    <row r="20744" spans="31:31" ht="15.75">
      <c r="AE20744" s="67"/>
    </row>
    <row r="20745" spans="31:31" ht="15.75">
      <c r="AE20745" s="67"/>
    </row>
    <row r="20746" spans="31:31" ht="15.75">
      <c r="AE20746" s="67"/>
    </row>
    <row r="20747" spans="31:31" ht="15.75">
      <c r="AE20747" s="67"/>
    </row>
    <row r="20748" spans="31:31" ht="15.75">
      <c r="AE20748" s="67"/>
    </row>
    <row r="20749" spans="31:31" ht="15.75">
      <c r="AE20749" s="67"/>
    </row>
    <row r="20750" spans="31:31" ht="15.75">
      <c r="AE20750" s="67"/>
    </row>
    <row r="20751" spans="31:31" ht="15.75">
      <c r="AE20751" s="67"/>
    </row>
    <row r="20752" spans="31:31" ht="15.75">
      <c r="AE20752" s="67"/>
    </row>
    <row r="20753" spans="31:31" ht="15.75">
      <c r="AE20753" s="67"/>
    </row>
    <row r="20754" spans="31:31" ht="15.75">
      <c r="AE20754" s="67"/>
    </row>
    <row r="20755" spans="31:31" ht="15.75">
      <c r="AE20755" s="67"/>
    </row>
    <row r="20756" spans="31:31" ht="15.75">
      <c r="AE20756" s="67"/>
    </row>
    <row r="20757" spans="31:31" ht="15.75">
      <c r="AE20757" s="67"/>
    </row>
    <row r="20758" spans="31:31" ht="15.75">
      <c r="AE20758" s="67"/>
    </row>
    <row r="20759" spans="31:31" ht="15.75">
      <c r="AE20759" s="67"/>
    </row>
    <row r="20760" spans="31:31" ht="15.75">
      <c r="AE20760" s="67"/>
    </row>
    <row r="20761" spans="31:31" ht="15.75">
      <c r="AE20761" s="67"/>
    </row>
    <row r="20762" spans="31:31" ht="15.75">
      <c r="AE20762" s="67"/>
    </row>
    <row r="20763" spans="31:31" ht="15.75">
      <c r="AE20763" s="67"/>
    </row>
    <row r="20764" spans="31:31" ht="15.75">
      <c r="AE20764" s="67"/>
    </row>
    <row r="20765" spans="31:31" ht="15.75">
      <c r="AE20765" s="67"/>
    </row>
    <row r="20766" spans="31:31" ht="15.75">
      <c r="AE20766" s="67"/>
    </row>
    <row r="20767" spans="31:31" ht="15.75">
      <c r="AE20767" s="67"/>
    </row>
    <row r="20768" spans="31:31" ht="15.75">
      <c r="AE20768" s="67"/>
    </row>
    <row r="20769" spans="31:31" ht="15.75">
      <c r="AE20769" s="67"/>
    </row>
    <row r="20770" spans="31:31" ht="15.75">
      <c r="AE20770" s="67"/>
    </row>
    <row r="20771" spans="31:31" ht="15.75">
      <c r="AE20771" s="67"/>
    </row>
    <row r="20772" spans="31:31" ht="15.75">
      <c r="AE20772" s="67"/>
    </row>
    <row r="20773" spans="31:31" ht="15.75">
      <c r="AE20773" s="67"/>
    </row>
    <row r="20774" spans="31:31" ht="15.75">
      <c r="AE20774" s="67"/>
    </row>
    <row r="20775" spans="31:31" ht="15.75">
      <c r="AE20775" s="67"/>
    </row>
    <row r="20776" spans="31:31" ht="15.75">
      <c r="AE20776" s="67"/>
    </row>
    <row r="20777" spans="31:31" ht="15.75">
      <c r="AE20777" s="67"/>
    </row>
    <row r="20778" spans="31:31" ht="15.75">
      <c r="AE20778" s="67"/>
    </row>
    <row r="20779" spans="31:31" ht="15.75">
      <c r="AE20779" s="67"/>
    </row>
    <row r="20780" spans="31:31" ht="15.75">
      <c r="AE20780" s="67"/>
    </row>
    <row r="20781" spans="31:31" ht="15.75">
      <c r="AE20781" s="67"/>
    </row>
    <row r="20782" spans="31:31" ht="15.75">
      <c r="AE20782" s="67"/>
    </row>
    <row r="20783" spans="31:31" ht="15.75">
      <c r="AE20783" s="67"/>
    </row>
    <row r="20784" spans="31:31" ht="15.75">
      <c r="AE20784" s="67"/>
    </row>
    <row r="20785" spans="31:31" ht="15.75">
      <c r="AE20785" s="67"/>
    </row>
    <row r="20786" spans="31:31" ht="15.75">
      <c r="AE20786" s="67"/>
    </row>
    <row r="20787" spans="31:31" ht="15.75">
      <c r="AE20787" s="67"/>
    </row>
    <row r="20788" spans="31:31" ht="15.75">
      <c r="AE20788" s="67"/>
    </row>
    <row r="20789" spans="31:31" ht="15.75">
      <c r="AE20789" s="67"/>
    </row>
    <row r="20790" spans="31:31" ht="15.75">
      <c r="AE20790" s="67"/>
    </row>
    <row r="20791" spans="31:31" ht="15.75">
      <c r="AE20791" s="67"/>
    </row>
    <row r="20792" spans="31:31" ht="15.75">
      <c r="AE20792" s="67"/>
    </row>
    <row r="20793" spans="31:31" ht="15.75">
      <c r="AE20793" s="67"/>
    </row>
    <row r="20794" spans="31:31" ht="15.75">
      <c r="AE20794" s="67"/>
    </row>
    <row r="20795" spans="31:31" ht="15.75">
      <c r="AE20795" s="67"/>
    </row>
    <row r="20796" spans="31:31" ht="15.75">
      <c r="AE20796" s="67"/>
    </row>
    <row r="20797" spans="31:31" ht="15.75">
      <c r="AE20797" s="67"/>
    </row>
    <row r="20798" spans="31:31" ht="15.75">
      <c r="AE20798" s="67"/>
    </row>
    <row r="20799" spans="31:31" ht="15.75">
      <c r="AE20799" s="67"/>
    </row>
    <row r="20800" spans="31:31" ht="15.75">
      <c r="AE20800" s="67"/>
    </row>
    <row r="20801" spans="31:31" ht="15.75">
      <c r="AE20801" s="67"/>
    </row>
    <row r="20802" spans="31:31" ht="15.75">
      <c r="AE20802" s="67"/>
    </row>
    <row r="20803" spans="31:31" ht="15.75">
      <c r="AE20803" s="67"/>
    </row>
    <row r="20804" spans="31:31" ht="15.75">
      <c r="AE20804" s="67"/>
    </row>
    <row r="20805" spans="31:31" ht="15.75">
      <c r="AE20805" s="67"/>
    </row>
    <row r="20806" spans="31:31" ht="15.75">
      <c r="AE20806" s="67"/>
    </row>
    <row r="20807" spans="31:31" ht="15.75">
      <c r="AE20807" s="67"/>
    </row>
    <row r="20808" spans="31:31" ht="15.75">
      <c r="AE20808" s="67"/>
    </row>
    <row r="20809" spans="31:31" ht="15.75">
      <c r="AE20809" s="67"/>
    </row>
    <row r="20810" spans="31:31" ht="15.75">
      <c r="AE20810" s="67"/>
    </row>
    <row r="20811" spans="31:31" ht="15.75">
      <c r="AE20811" s="67"/>
    </row>
    <row r="20812" spans="31:31" ht="15.75">
      <c r="AE20812" s="67"/>
    </row>
    <row r="20813" spans="31:31" ht="15.75">
      <c r="AE20813" s="67"/>
    </row>
    <row r="20814" spans="31:31" ht="15.75">
      <c r="AE20814" s="67"/>
    </row>
    <row r="20815" spans="31:31" ht="15.75">
      <c r="AE20815" s="67"/>
    </row>
    <row r="20816" spans="31:31" ht="15.75">
      <c r="AE20816" s="67"/>
    </row>
    <row r="20817" spans="31:31" ht="15.75">
      <c r="AE20817" s="67"/>
    </row>
    <row r="20818" spans="31:31" ht="15.75">
      <c r="AE20818" s="67"/>
    </row>
    <row r="20819" spans="31:31" ht="15.75">
      <c r="AE20819" s="67"/>
    </row>
    <row r="20820" spans="31:31" ht="15.75">
      <c r="AE20820" s="67"/>
    </row>
    <row r="20821" spans="31:31" ht="15.75">
      <c r="AE20821" s="67"/>
    </row>
    <row r="20822" spans="31:31" ht="15.75">
      <c r="AE20822" s="67"/>
    </row>
    <row r="20823" spans="31:31" ht="15.75">
      <c r="AE20823" s="67"/>
    </row>
    <row r="20824" spans="31:31" ht="15.75">
      <c r="AE20824" s="67"/>
    </row>
    <row r="20825" spans="31:31" ht="15.75">
      <c r="AE20825" s="67"/>
    </row>
    <row r="20826" spans="31:31" ht="15.75">
      <c r="AE20826" s="67"/>
    </row>
    <row r="20827" spans="31:31" ht="15.75">
      <c r="AE20827" s="67"/>
    </row>
    <row r="20828" spans="31:31" ht="15.75">
      <c r="AE20828" s="67"/>
    </row>
    <row r="20829" spans="31:31" ht="15.75">
      <c r="AE20829" s="67"/>
    </row>
    <row r="20830" spans="31:31" ht="15.75">
      <c r="AE20830" s="67"/>
    </row>
    <row r="20831" spans="31:31" ht="15.75">
      <c r="AE20831" s="67"/>
    </row>
    <row r="20832" spans="31:31" ht="15.75">
      <c r="AE20832" s="67"/>
    </row>
    <row r="20833" spans="31:31" ht="15.75">
      <c r="AE20833" s="67"/>
    </row>
    <row r="20834" spans="31:31" ht="15.75">
      <c r="AE20834" s="67"/>
    </row>
    <row r="20835" spans="31:31" ht="15.75">
      <c r="AE20835" s="67"/>
    </row>
    <row r="20836" spans="31:31" ht="15.75">
      <c r="AE20836" s="67"/>
    </row>
    <row r="20837" spans="31:31" ht="15.75">
      <c r="AE20837" s="67"/>
    </row>
    <row r="20838" spans="31:31" ht="15.75">
      <c r="AE20838" s="67"/>
    </row>
    <row r="20839" spans="31:31" ht="15.75">
      <c r="AE20839" s="67"/>
    </row>
    <row r="20840" spans="31:31" ht="15.75">
      <c r="AE20840" s="67"/>
    </row>
    <row r="20841" spans="31:31" ht="15.75">
      <c r="AE20841" s="67"/>
    </row>
    <row r="20842" spans="31:31" ht="15.75">
      <c r="AE20842" s="67"/>
    </row>
    <row r="20843" spans="31:31" ht="15.75">
      <c r="AE20843" s="67"/>
    </row>
    <row r="20844" spans="31:31" ht="15.75">
      <c r="AE20844" s="67"/>
    </row>
    <row r="20845" spans="31:31" ht="15.75">
      <c r="AE20845" s="67"/>
    </row>
    <row r="20846" spans="31:31" ht="15.75">
      <c r="AE20846" s="67"/>
    </row>
    <row r="20847" spans="31:31" ht="15.75">
      <c r="AE20847" s="67"/>
    </row>
    <row r="20848" spans="31:31" ht="15.75">
      <c r="AE20848" s="67"/>
    </row>
    <row r="20849" spans="31:31" ht="15.75">
      <c r="AE20849" s="67"/>
    </row>
    <row r="20850" spans="31:31" ht="15.75">
      <c r="AE20850" s="67"/>
    </row>
    <row r="20851" spans="31:31" ht="15.75">
      <c r="AE20851" s="67"/>
    </row>
    <row r="20852" spans="31:31" ht="15.75">
      <c r="AE20852" s="67"/>
    </row>
    <row r="20853" spans="31:31" ht="15.75">
      <c r="AE20853" s="67"/>
    </row>
    <row r="20854" spans="31:31" ht="15.75">
      <c r="AE20854" s="67"/>
    </row>
    <row r="20855" spans="31:31" ht="15.75">
      <c r="AE20855" s="67"/>
    </row>
    <row r="20856" spans="31:31" ht="15.75">
      <c r="AE20856" s="67"/>
    </row>
    <row r="20857" spans="31:31" ht="15.75">
      <c r="AE20857" s="67"/>
    </row>
    <row r="20858" spans="31:31" ht="15.75">
      <c r="AE20858" s="67"/>
    </row>
    <row r="20859" spans="31:31" ht="15.75">
      <c r="AE20859" s="67"/>
    </row>
    <row r="20860" spans="31:31" ht="15.75">
      <c r="AE20860" s="67"/>
    </row>
    <row r="20861" spans="31:31" ht="15.75">
      <c r="AE20861" s="67"/>
    </row>
    <row r="20862" spans="31:31" ht="15.75">
      <c r="AE20862" s="67"/>
    </row>
    <row r="20863" spans="31:31" ht="15.75">
      <c r="AE20863" s="67"/>
    </row>
    <row r="20864" spans="31:31" ht="15.75">
      <c r="AE20864" s="67"/>
    </row>
    <row r="20865" spans="31:31" ht="15.75">
      <c r="AE20865" s="67"/>
    </row>
    <row r="20866" spans="31:31" ht="15.75">
      <c r="AE20866" s="67"/>
    </row>
    <row r="20867" spans="31:31" ht="15.75">
      <c r="AE20867" s="67"/>
    </row>
    <row r="20868" spans="31:31" ht="15.75">
      <c r="AE20868" s="67"/>
    </row>
    <row r="20869" spans="31:31" ht="15.75">
      <c r="AE20869" s="67"/>
    </row>
    <row r="20870" spans="31:31" ht="15.75">
      <c r="AE20870" s="67"/>
    </row>
    <row r="20871" spans="31:31" ht="15.75">
      <c r="AE20871" s="67"/>
    </row>
    <row r="20872" spans="31:31" ht="15.75">
      <c r="AE20872" s="67"/>
    </row>
    <row r="20873" spans="31:31" ht="15.75">
      <c r="AE20873" s="67"/>
    </row>
    <row r="20874" spans="31:31" ht="15.75">
      <c r="AE20874" s="67"/>
    </row>
    <row r="20875" spans="31:31" ht="15.75">
      <c r="AE20875" s="67"/>
    </row>
    <row r="20876" spans="31:31" ht="15.75">
      <c r="AE20876" s="67"/>
    </row>
    <row r="20877" spans="31:31" ht="15.75">
      <c r="AE20877" s="67"/>
    </row>
    <row r="20878" spans="31:31" ht="15.75">
      <c r="AE20878" s="67"/>
    </row>
    <row r="20879" spans="31:31" ht="15.75">
      <c r="AE20879" s="67"/>
    </row>
    <row r="20880" spans="31:31" ht="15.75">
      <c r="AE20880" s="67"/>
    </row>
    <row r="20881" spans="31:31" ht="15.75">
      <c r="AE20881" s="67"/>
    </row>
    <row r="20882" spans="31:31" ht="15.75">
      <c r="AE20882" s="67"/>
    </row>
    <row r="20883" spans="31:31" ht="15.75">
      <c r="AE20883" s="67"/>
    </row>
    <row r="20884" spans="31:31" ht="15.75">
      <c r="AE20884" s="67"/>
    </row>
    <row r="20885" spans="31:31" ht="15.75">
      <c r="AE20885" s="67"/>
    </row>
    <row r="20886" spans="31:31" ht="15.75">
      <c r="AE20886" s="67"/>
    </row>
    <row r="20887" spans="31:31" ht="15.75">
      <c r="AE20887" s="67"/>
    </row>
    <row r="20888" spans="31:31" ht="15.75">
      <c r="AE20888" s="67"/>
    </row>
    <row r="20889" spans="31:31" ht="15.75">
      <c r="AE20889" s="67"/>
    </row>
    <row r="20890" spans="31:31" ht="15.75">
      <c r="AE20890" s="67"/>
    </row>
    <row r="20891" spans="31:31" ht="15.75">
      <c r="AE20891" s="67"/>
    </row>
    <row r="20892" spans="31:31" ht="15.75">
      <c r="AE20892" s="67"/>
    </row>
    <row r="20893" spans="31:31" ht="15.75">
      <c r="AE20893" s="67"/>
    </row>
    <row r="20894" spans="31:31" ht="15.75">
      <c r="AE20894" s="67"/>
    </row>
    <row r="20895" spans="31:31" ht="15.75">
      <c r="AE20895" s="67"/>
    </row>
    <row r="20896" spans="31:31" ht="15.75">
      <c r="AE20896" s="67"/>
    </row>
    <row r="20897" spans="31:31" ht="15.75">
      <c r="AE20897" s="67"/>
    </row>
    <row r="20898" spans="31:31" ht="15.75">
      <c r="AE20898" s="67"/>
    </row>
    <row r="20899" spans="31:31" ht="15.75">
      <c r="AE20899" s="67"/>
    </row>
    <row r="20900" spans="31:31" ht="15.75">
      <c r="AE20900" s="67"/>
    </row>
    <row r="20901" spans="31:31" ht="15.75">
      <c r="AE20901" s="67"/>
    </row>
    <row r="20902" spans="31:31" ht="15.75">
      <c r="AE20902" s="67"/>
    </row>
    <row r="20903" spans="31:31" ht="15.75">
      <c r="AE20903" s="67"/>
    </row>
    <row r="20904" spans="31:31" ht="15.75">
      <c r="AE20904" s="67"/>
    </row>
    <row r="20905" spans="31:31" ht="15.75">
      <c r="AE20905" s="67"/>
    </row>
    <row r="20906" spans="31:31" ht="15.75">
      <c r="AE20906" s="67"/>
    </row>
    <row r="20907" spans="31:31" ht="15.75">
      <c r="AE20907" s="67"/>
    </row>
    <row r="20908" spans="31:31" ht="15.75">
      <c r="AE20908" s="67"/>
    </row>
    <row r="20909" spans="31:31" ht="15.75">
      <c r="AE20909" s="67"/>
    </row>
    <row r="20910" spans="31:31" ht="15.75">
      <c r="AE20910" s="67"/>
    </row>
    <row r="20911" spans="31:31" ht="15.75">
      <c r="AE20911" s="67"/>
    </row>
    <row r="20912" spans="31:31" ht="15.75">
      <c r="AE20912" s="67"/>
    </row>
    <row r="20913" spans="31:31" ht="15.75">
      <c r="AE20913" s="67"/>
    </row>
    <row r="20914" spans="31:31" ht="15.75">
      <c r="AE20914" s="67"/>
    </row>
    <row r="20915" spans="31:31" ht="15.75">
      <c r="AE20915" s="67"/>
    </row>
    <row r="20916" spans="31:31" ht="15.75">
      <c r="AE20916" s="67"/>
    </row>
    <row r="20917" spans="31:31" ht="15.75">
      <c r="AE20917" s="67"/>
    </row>
    <row r="20918" spans="31:31" ht="15.75">
      <c r="AE20918" s="67"/>
    </row>
    <row r="20919" spans="31:31" ht="15.75">
      <c r="AE20919" s="67"/>
    </row>
    <row r="20920" spans="31:31" ht="15.75">
      <c r="AE20920" s="67"/>
    </row>
    <row r="20921" spans="31:31" ht="15.75">
      <c r="AE20921" s="67"/>
    </row>
    <row r="20922" spans="31:31" ht="15.75">
      <c r="AE20922" s="67"/>
    </row>
    <row r="20923" spans="31:31" ht="15.75">
      <c r="AE20923" s="67"/>
    </row>
    <row r="20924" spans="31:31" ht="15.75">
      <c r="AE20924" s="67"/>
    </row>
    <row r="20925" spans="31:31" ht="15.75">
      <c r="AE20925" s="67"/>
    </row>
    <row r="20926" spans="31:31" ht="15.75">
      <c r="AE20926" s="67"/>
    </row>
    <row r="20927" spans="31:31" ht="15.75">
      <c r="AE20927" s="67"/>
    </row>
    <row r="20928" spans="31:31" ht="15.75">
      <c r="AE20928" s="67"/>
    </row>
    <row r="20929" spans="31:31" ht="15.75">
      <c r="AE20929" s="67"/>
    </row>
    <row r="20930" spans="31:31" ht="15.75">
      <c r="AE20930" s="67"/>
    </row>
    <row r="20931" spans="31:31" ht="15.75">
      <c r="AE20931" s="67"/>
    </row>
    <row r="20932" spans="31:31" ht="15.75">
      <c r="AE20932" s="67"/>
    </row>
    <row r="20933" spans="31:31" ht="15.75">
      <c r="AE20933" s="67"/>
    </row>
    <row r="20934" spans="31:31" ht="15.75">
      <c r="AE20934" s="67"/>
    </row>
    <row r="20935" spans="31:31" ht="15.75">
      <c r="AE20935" s="67"/>
    </row>
    <row r="20936" spans="31:31" ht="15.75">
      <c r="AE20936" s="67"/>
    </row>
    <row r="20937" spans="31:31" ht="15.75">
      <c r="AE20937" s="67"/>
    </row>
    <row r="20938" spans="31:31" ht="15.75">
      <c r="AE20938" s="67"/>
    </row>
    <row r="20939" spans="31:31" ht="15.75">
      <c r="AE20939" s="67"/>
    </row>
    <row r="20940" spans="31:31" ht="15.75">
      <c r="AE20940" s="67"/>
    </row>
    <row r="20941" spans="31:31" ht="15.75">
      <c r="AE20941" s="67"/>
    </row>
    <row r="20942" spans="31:31" ht="15.75">
      <c r="AE20942" s="67"/>
    </row>
    <row r="20943" spans="31:31" ht="15.75">
      <c r="AE20943" s="67"/>
    </row>
    <row r="20944" spans="31:31" ht="15.75">
      <c r="AE20944" s="67"/>
    </row>
    <row r="20945" spans="31:31" ht="15.75">
      <c r="AE20945" s="67"/>
    </row>
    <row r="20946" spans="31:31" ht="15.75">
      <c r="AE20946" s="67"/>
    </row>
    <row r="20947" spans="31:31" ht="15.75">
      <c r="AE20947" s="67"/>
    </row>
    <row r="20948" spans="31:31" ht="15.75">
      <c r="AE20948" s="67"/>
    </row>
    <row r="20949" spans="31:31" ht="15.75">
      <c r="AE20949" s="67"/>
    </row>
    <row r="20950" spans="31:31" ht="15.75">
      <c r="AE20950" s="67"/>
    </row>
    <row r="20951" spans="31:31" ht="15.75">
      <c r="AE20951" s="67"/>
    </row>
    <row r="20952" spans="31:31" ht="15.75">
      <c r="AE20952" s="67"/>
    </row>
    <row r="20953" spans="31:31" ht="15.75">
      <c r="AE20953" s="67"/>
    </row>
    <row r="20954" spans="31:31" ht="15.75">
      <c r="AE20954" s="67"/>
    </row>
    <row r="20955" spans="31:31" ht="15.75">
      <c r="AE20955" s="67"/>
    </row>
    <row r="20956" spans="31:31" ht="15.75">
      <c r="AE20956" s="67"/>
    </row>
    <row r="20957" spans="31:31" ht="15.75">
      <c r="AE20957" s="67"/>
    </row>
    <row r="20958" spans="31:31" ht="15.75">
      <c r="AE20958" s="67"/>
    </row>
    <row r="20959" spans="31:31" ht="15.75">
      <c r="AE20959" s="67"/>
    </row>
    <row r="20960" spans="31:31" ht="15.75">
      <c r="AE20960" s="67"/>
    </row>
    <row r="20961" spans="31:31" ht="15.75">
      <c r="AE20961" s="67"/>
    </row>
    <row r="20962" spans="31:31" ht="15.75">
      <c r="AE20962" s="67"/>
    </row>
    <row r="20963" spans="31:31" ht="15.75">
      <c r="AE20963" s="67"/>
    </row>
    <row r="20964" spans="31:31" ht="15.75">
      <c r="AE20964" s="67"/>
    </row>
    <row r="20965" spans="31:31" ht="15.75">
      <c r="AE20965" s="67"/>
    </row>
    <row r="20966" spans="31:31" ht="15.75">
      <c r="AE20966" s="67"/>
    </row>
    <row r="20967" spans="31:31" ht="15.75">
      <c r="AE20967" s="67"/>
    </row>
    <row r="20968" spans="31:31" ht="15.75">
      <c r="AE20968" s="67"/>
    </row>
    <row r="20969" spans="31:31" ht="15.75">
      <c r="AE20969" s="67"/>
    </row>
    <row r="20970" spans="31:31" ht="15.75">
      <c r="AE20970" s="67"/>
    </row>
    <row r="20971" spans="31:31" ht="15.75">
      <c r="AE20971" s="67"/>
    </row>
    <row r="20972" spans="31:31" ht="15.75">
      <c r="AE20972" s="67"/>
    </row>
    <row r="20973" spans="31:31" ht="15.75">
      <c r="AE20973" s="67"/>
    </row>
    <row r="20974" spans="31:31" ht="15.75">
      <c r="AE20974" s="67"/>
    </row>
    <row r="20975" spans="31:31" ht="15.75">
      <c r="AE20975" s="67"/>
    </row>
    <row r="20976" spans="31:31" ht="15.75">
      <c r="AE20976" s="67"/>
    </row>
    <row r="20977" spans="31:31" ht="15.75">
      <c r="AE20977" s="67"/>
    </row>
    <row r="20978" spans="31:31" ht="15.75">
      <c r="AE20978" s="67"/>
    </row>
    <row r="20979" spans="31:31" ht="15.75">
      <c r="AE20979" s="67"/>
    </row>
    <row r="20980" spans="31:31" ht="15.75">
      <c r="AE20980" s="67"/>
    </row>
    <row r="20981" spans="31:31" ht="15.75">
      <c r="AE20981" s="67"/>
    </row>
    <row r="20982" spans="31:31" ht="15.75">
      <c r="AE20982" s="67"/>
    </row>
    <row r="20983" spans="31:31" ht="15.75">
      <c r="AE20983" s="67"/>
    </row>
    <row r="20984" spans="31:31" ht="15.75">
      <c r="AE20984" s="67"/>
    </row>
    <row r="20985" spans="31:31" ht="15.75">
      <c r="AE20985" s="67"/>
    </row>
    <row r="20986" spans="31:31" ht="15.75">
      <c r="AE20986" s="67"/>
    </row>
    <row r="20987" spans="31:31" ht="15.75">
      <c r="AE20987" s="67"/>
    </row>
    <row r="20988" spans="31:31" ht="15.75">
      <c r="AE20988" s="67"/>
    </row>
    <row r="20989" spans="31:31" ht="15.75">
      <c r="AE20989" s="67"/>
    </row>
    <row r="20990" spans="31:31" ht="15.75">
      <c r="AE20990" s="67"/>
    </row>
    <row r="20991" spans="31:31" ht="15.75">
      <c r="AE20991" s="67"/>
    </row>
    <row r="20992" spans="31:31" ht="15.75">
      <c r="AE20992" s="67"/>
    </row>
    <row r="20993" spans="31:31" ht="15.75">
      <c r="AE20993" s="67"/>
    </row>
    <row r="20994" spans="31:31" ht="15.75">
      <c r="AE20994" s="67"/>
    </row>
    <row r="20995" spans="31:31" ht="15.75">
      <c r="AE20995" s="67"/>
    </row>
    <row r="20996" spans="31:31" ht="15.75">
      <c r="AE20996" s="67"/>
    </row>
    <row r="20997" spans="31:31" ht="15.75">
      <c r="AE20997" s="67"/>
    </row>
    <row r="20998" spans="31:31" ht="15.75">
      <c r="AE20998" s="67"/>
    </row>
    <row r="20999" spans="31:31" ht="15.75">
      <c r="AE20999" s="67"/>
    </row>
    <row r="21000" spans="31:31" ht="15.75">
      <c r="AE21000" s="67"/>
    </row>
    <row r="21001" spans="31:31" ht="15.75">
      <c r="AE21001" s="67"/>
    </row>
    <row r="21002" spans="31:31" ht="15.75">
      <c r="AE21002" s="67"/>
    </row>
    <row r="21003" spans="31:31" ht="15.75">
      <c r="AE21003" s="67"/>
    </row>
    <row r="21004" spans="31:31" ht="15.75">
      <c r="AE21004" s="67"/>
    </row>
    <row r="21005" spans="31:31" ht="15.75">
      <c r="AE21005" s="67"/>
    </row>
    <row r="21006" spans="31:31" ht="15.75">
      <c r="AE21006" s="67"/>
    </row>
    <row r="21007" spans="31:31" ht="15.75">
      <c r="AE21007" s="67"/>
    </row>
    <row r="21008" spans="31:31" ht="15.75">
      <c r="AE21008" s="67"/>
    </row>
    <row r="21009" spans="31:31" ht="15.75">
      <c r="AE21009" s="67"/>
    </row>
    <row r="21010" spans="31:31" ht="15.75">
      <c r="AE21010" s="67"/>
    </row>
    <row r="21011" spans="31:31" ht="15.75">
      <c r="AE21011" s="67"/>
    </row>
    <row r="21012" spans="31:31" ht="15.75">
      <c r="AE21012" s="67"/>
    </row>
    <row r="21013" spans="31:31" ht="15.75">
      <c r="AE21013" s="67"/>
    </row>
    <row r="21014" spans="31:31" ht="15.75">
      <c r="AE21014" s="67"/>
    </row>
    <row r="21015" spans="31:31" ht="15.75">
      <c r="AE21015" s="67"/>
    </row>
    <row r="21016" spans="31:31" ht="15.75">
      <c r="AE21016" s="67"/>
    </row>
    <row r="21017" spans="31:31" ht="15.75">
      <c r="AE21017" s="67"/>
    </row>
    <row r="21018" spans="31:31" ht="15.75">
      <c r="AE21018" s="67"/>
    </row>
    <row r="21019" spans="31:31" ht="15.75">
      <c r="AE21019" s="67"/>
    </row>
    <row r="21020" spans="31:31" ht="15.75">
      <c r="AE21020" s="67"/>
    </row>
    <row r="21021" spans="31:31" ht="15.75">
      <c r="AE21021" s="67"/>
    </row>
    <row r="21022" spans="31:31" ht="15.75">
      <c r="AE21022" s="67"/>
    </row>
    <row r="21023" spans="31:31" ht="15.75">
      <c r="AE21023" s="67"/>
    </row>
    <row r="21024" spans="31:31" ht="15.75">
      <c r="AE21024" s="67"/>
    </row>
    <row r="21025" spans="31:31" ht="15.75">
      <c r="AE21025" s="67"/>
    </row>
    <row r="21026" spans="31:31" ht="15.75">
      <c r="AE21026" s="67"/>
    </row>
    <row r="21027" spans="31:31" ht="15.75">
      <c r="AE21027" s="67"/>
    </row>
    <row r="21028" spans="31:31" ht="15.75">
      <c r="AE21028" s="67"/>
    </row>
    <row r="21029" spans="31:31" ht="15.75">
      <c r="AE21029" s="67"/>
    </row>
    <row r="21030" spans="31:31" ht="15.75">
      <c r="AE21030" s="67"/>
    </row>
    <row r="21031" spans="31:31" ht="15.75">
      <c r="AE21031" s="67"/>
    </row>
    <row r="21032" spans="31:31" ht="15.75">
      <c r="AE21032" s="67"/>
    </row>
    <row r="21033" spans="31:31" ht="15.75">
      <c r="AE21033" s="67"/>
    </row>
    <row r="21034" spans="31:31" ht="15.75">
      <c r="AE21034" s="67"/>
    </row>
    <row r="21035" spans="31:31" ht="15.75">
      <c r="AE21035" s="67"/>
    </row>
    <row r="21036" spans="31:31" ht="15.75">
      <c r="AE21036" s="67"/>
    </row>
    <row r="21037" spans="31:31" ht="15.75">
      <c r="AE21037" s="67"/>
    </row>
    <row r="21038" spans="31:31" ht="15.75">
      <c r="AE21038" s="67"/>
    </row>
    <row r="21039" spans="31:31" ht="15.75">
      <c r="AE21039" s="67"/>
    </row>
    <row r="21040" spans="31:31" ht="15.75">
      <c r="AE21040" s="67"/>
    </row>
    <row r="21041" spans="31:31" ht="15.75">
      <c r="AE21041" s="67"/>
    </row>
    <row r="21042" spans="31:31" ht="15.75">
      <c r="AE21042" s="67"/>
    </row>
    <row r="21043" spans="31:31" ht="15.75">
      <c r="AE21043" s="67"/>
    </row>
    <row r="21044" spans="31:31" ht="15.75">
      <c r="AE21044" s="67"/>
    </row>
    <row r="21045" spans="31:31" ht="15.75">
      <c r="AE21045" s="67"/>
    </row>
    <row r="21046" spans="31:31" ht="15.75">
      <c r="AE21046" s="67"/>
    </row>
    <row r="21047" spans="31:31" ht="15.75">
      <c r="AE21047" s="67"/>
    </row>
    <row r="21048" spans="31:31" ht="15.75">
      <c r="AE21048" s="67"/>
    </row>
    <row r="21049" spans="31:31" ht="15.75">
      <c r="AE21049" s="67"/>
    </row>
    <row r="21050" spans="31:31" ht="15.75">
      <c r="AE21050" s="67"/>
    </row>
    <row r="21051" spans="31:31" ht="15.75">
      <c r="AE21051" s="67"/>
    </row>
    <row r="21052" spans="31:31" ht="15.75">
      <c r="AE21052" s="67"/>
    </row>
    <row r="21053" spans="31:31" ht="15.75">
      <c r="AE21053" s="67"/>
    </row>
    <row r="21054" spans="31:31" ht="15.75">
      <c r="AE21054" s="67"/>
    </row>
    <row r="21055" spans="31:31" ht="15.75">
      <c r="AE21055" s="67"/>
    </row>
    <row r="21056" spans="31:31" ht="15.75">
      <c r="AE21056" s="67"/>
    </row>
    <row r="21057" spans="31:31" ht="15.75">
      <c r="AE21057" s="67"/>
    </row>
    <row r="21058" spans="31:31" ht="15.75">
      <c r="AE21058" s="67"/>
    </row>
    <row r="21059" spans="31:31" ht="15.75">
      <c r="AE21059" s="67"/>
    </row>
    <row r="21060" spans="31:31" ht="15.75">
      <c r="AE21060" s="67"/>
    </row>
    <row r="21061" spans="31:31" ht="15.75">
      <c r="AE21061" s="67"/>
    </row>
    <row r="21062" spans="31:31" ht="15.75">
      <c r="AE21062" s="67"/>
    </row>
    <row r="21063" spans="31:31" ht="15.75">
      <c r="AE21063" s="67"/>
    </row>
    <row r="21064" spans="31:31" ht="15.75">
      <c r="AE21064" s="67"/>
    </row>
    <row r="21065" spans="31:31" ht="15.75">
      <c r="AE21065" s="67"/>
    </row>
    <row r="21066" spans="31:31" ht="15.75">
      <c r="AE21066" s="67"/>
    </row>
    <row r="21067" spans="31:31" ht="15.75">
      <c r="AE21067" s="67"/>
    </row>
    <row r="21068" spans="31:31" ht="15.75">
      <c r="AE21068" s="67"/>
    </row>
    <row r="21069" spans="31:31" ht="15.75">
      <c r="AE21069" s="67"/>
    </row>
    <row r="21070" spans="31:31" ht="15.75">
      <c r="AE21070" s="67"/>
    </row>
    <row r="21071" spans="31:31" ht="15.75">
      <c r="AE21071" s="67"/>
    </row>
    <row r="21072" spans="31:31" ht="15.75">
      <c r="AE21072" s="67"/>
    </row>
    <row r="21073" spans="31:31" ht="15.75">
      <c r="AE21073" s="67"/>
    </row>
    <row r="21074" spans="31:31" ht="15.75">
      <c r="AE21074" s="67"/>
    </row>
    <row r="21075" spans="31:31" ht="15.75">
      <c r="AE21075" s="67"/>
    </row>
    <row r="21076" spans="31:31" ht="15.75">
      <c r="AE21076" s="67"/>
    </row>
    <row r="21077" spans="31:31" ht="15.75">
      <c r="AE21077" s="67"/>
    </row>
    <row r="21078" spans="31:31" ht="15.75">
      <c r="AE21078" s="67"/>
    </row>
    <row r="21079" spans="31:31" ht="15.75">
      <c r="AE21079" s="67"/>
    </row>
    <row r="21080" spans="31:31" ht="15.75">
      <c r="AE21080" s="67"/>
    </row>
    <row r="21081" spans="31:31" ht="15.75">
      <c r="AE21081" s="67"/>
    </row>
    <row r="21082" spans="31:31" ht="15.75">
      <c r="AE21082" s="67"/>
    </row>
    <row r="21083" spans="31:31" ht="15.75">
      <c r="AE21083" s="67"/>
    </row>
    <row r="21084" spans="31:31" ht="15.75">
      <c r="AE21084" s="67"/>
    </row>
    <row r="21085" spans="31:31" ht="15.75">
      <c r="AE21085" s="67"/>
    </row>
    <row r="21086" spans="31:31" ht="15.75">
      <c r="AE21086" s="67"/>
    </row>
    <row r="21087" spans="31:31" ht="15.75">
      <c r="AE21087" s="67"/>
    </row>
    <row r="21088" spans="31:31" ht="15.75">
      <c r="AE21088" s="67"/>
    </row>
    <row r="21089" spans="31:31" ht="15.75">
      <c r="AE21089" s="67"/>
    </row>
    <row r="21090" spans="31:31" ht="15.75">
      <c r="AE21090" s="67"/>
    </row>
    <row r="21091" spans="31:31" ht="15.75">
      <c r="AE21091" s="67"/>
    </row>
    <row r="21092" spans="31:31" ht="15.75">
      <c r="AE21092" s="67"/>
    </row>
    <row r="21093" spans="31:31" ht="15.75">
      <c r="AE21093" s="67"/>
    </row>
    <row r="21094" spans="31:31" ht="15.75">
      <c r="AE21094" s="67"/>
    </row>
    <row r="21095" spans="31:31" ht="15.75">
      <c r="AE21095" s="67"/>
    </row>
    <row r="21096" spans="31:31" ht="15.75">
      <c r="AE21096" s="67"/>
    </row>
    <row r="21097" spans="31:31" ht="15.75">
      <c r="AE21097" s="67"/>
    </row>
    <row r="21098" spans="31:31" ht="15.75">
      <c r="AE21098" s="67"/>
    </row>
    <row r="21099" spans="31:31" ht="15.75">
      <c r="AE21099" s="67"/>
    </row>
    <row r="21100" spans="31:31" ht="15.75">
      <c r="AE21100" s="67"/>
    </row>
    <row r="21101" spans="31:31" ht="15.75">
      <c r="AE21101" s="67"/>
    </row>
    <row r="21102" spans="31:31" ht="15.75">
      <c r="AE21102" s="67"/>
    </row>
    <row r="21103" spans="31:31" ht="15.75">
      <c r="AE21103" s="67"/>
    </row>
    <row r="21104" spans="31:31" ht="15.75">
      <c r="AE21104" s="67"/>
    </row>
    <row r="21105" spans="31:31" ht="15.75">
      <c r="AE21105" s="67"/>
    </row>
    <row r="21106" spans="31:31" ht="15.75">
      <c r="AE21106" s="67"/>
    </row>
    <row r="21107" spans="31:31" ht="15.75">
      <c r="AE21107" s="67"/>
    </row>
    <row r="21108" spans="31:31" ht="15.75">
      <c r="AE21108" s="67"/>
    </row>
    <row r="21109" spans="31:31" ht="15.75">
      <c r="AE21109" s="67"/>
    </row>
    <row r="21110" spans="31:31" ht="15.75">
      <c r="AE21110" s="67"/>
    </row>
    <row r="21111" spans="31:31" ht="15.75">
      <c r="AE21111" s="67"/>
    </row>
    <row r="21112" spans="31:31" ht="15.75">
      <c r="AE21112" s="67"/>
    </row>
    <row r="21113" spans="31:31" ht="15.75">
      <c r="AE21113" s="67"/>
    </row>
    <row r="21114" spans="31:31" ht="15.75">
      <c r="AE21114" s="67"/>
    </row>
    <row r="21115" spans="31:31" ht="15.75">
      <c r="AE21115" s="67"/>
    </row>
    <row r="21116" spans="31:31" ht="15.75">
      <c r="AE21116" s="67"/>
    </row>
    <row r="21117" spans="31:31" ht="15.75">
      <c r="AE21117" s="67"/>
    </row>
    <row r="21118" spans="31:31" ht="15.75">
      <c r="AE21118" s="67"/>
    </row>
    <row r="21119" spans="31:31" ht="15.75">
      <c r="AE21119" s="67"/>
    </row>
    <row r="21120" spans="31:31" ht="15.75">
      <c r="AE21120" s="67"/>
    </row>
    <row r="21121" spans="31:31" ht="15.75">
      <c r="AE21121" s="67"/>
    </row>
    <row r="21122" spans="31:31" ht="15.75">
      <c r="AE21122" s="67"/>
    </row>
    <row r="21123" spans="31:31" ht="15.75">
      <c r="AE21123" s="67"/>
    </row>
    <row r="21124" spans="31:31" ht="15.75">
      <c r="AE21124" s="67"/>
    </row>
    <row r="21125" spans="31:31" ht="15.75">
      <c r="AE21125" s="67"/>
    </row>
    <row r="21126" spans="31:31" ht="15.75">
      <c r="AE21126" s="67"/>
    </row>
    <row r="21127" spans="31:31" ht="15.75">
      <c r="AE21127" s="67"/>
    </row>
    <row r="21128" spans="31:31" ht="15.75">
      <c r="AE21128" s="67"/>
    </row>
    <row r="21129" spans="31:31" ht="15.75">
      <c r="AE21129" s="67"/>
    </row>
    <row r="21130" spans="31:31" ht="15.75">
      <c r="AE21130" s="67"/>
    </row>
    <row r="21131" spans="31:31" ht="15.75">
      <c r="AE21131" s="67"/>
    </row>
    <row r="21132" spans="31:31" ht="15.75">
      <c r="AE21132" s="67"/>
    </row>
    <row r="21133" spans="31:31" ht="15.75">
      <c r="AE21133" s="67"/>
    </row>
    <row r="21134" spans="31:31" ht="15.75">
      <c r="AE21134" s="67"/>
    </row>
    <row r="21135" spans="31:31" ht="15.75">
      <c r="AE21135" s="67"/>
    </row>
    <row r="21136" spans="31:31" ht="15.75">
      <c r="AE21136" s="67"/>
    </row>
    <row r="21137" spans="31:31" ht="15.75">
      <c r="AE21137" s="67"/>
    </row>
    <row r="21138" spans="31:31" ht="15.75">
      <c r="AE21138" s="67"/>
    </row>
    <row r="21139" spans="31:31" ht="15.75">
      <c r="AE21139" s="67"/>
    </row>
    <row r="21140" spans="31:31" ht="15.75">
      <c r="AE21140" s="67"/>
    </row>
    <row r="21141" spans="31:31" ht="15.75">
      <c r="AE21141" s="67"/>
    </row>
    <row r="21142" spans="31:31" ht="15.75">
      <c r="AE21142" s="67"/>
    </row>
    <row r="21143" spans="31:31" ht="15.75">
      <c r="AE21143" s="67"/>
    </row>
    <row r="21144" spans="31:31" ht="15.75">
      <c r="AE21144" s="67"/>
    </row>
    <row r="21145" spans="31:31" ht="15.75">
      <c r="AE21145" s="67"/>
    </row>
    <row r="21146" spans="31:31" ht="15.75">
      <c r="AE21146" s="67"/>
    </row>
    <row r="21147" spans="31:31" ht="15.75">
      <c r="AE21147" s="67"/>
    </row>
    <row r="21148" spans="31:31" ht="15.75">
      <c r="AE21148" s="67"/>
    </row>
    <row r="21149" spans="31:31" ht="15.75">
      <c r="AE21149" s="67"/>
    </row>
    <row r="21150" spans="31:31" ht="15.75">
      <c r="AE21150" s="67"/>
    </row>
    <row r="21151" spans="31:31" ht="15.75">
      <c r="AE21151" s="67"/>
    </row>
    <row r="21152" spans="31:31" ht="15.75">
      <c r="AE21152" s="67"/>
    </row>
    <row r="21153" spans="31:31" ht="15.75">
      <c r="AE21153" s="67"/>
    </row>
    <row r="21154" spans="31:31" ht="15.75">
      <c r="AE21154" s="67"/>
    </row>
    <row r="21155" spans="31:31" ht="15.75">
      <c r="AE21155" s="67"/>
    </row>
    <row r="21156" spans="31:31" ht="15.75">
      <c r="AE21156" s="67"/>
    </row>
    <row r="21157" spans="31:31" ht="15.75">
      <c r="AE21157" s="67"/>
    </row>
    <row r="21158" spans="31:31" ht="15.75">
      <c r="AE21158" s="67"/>
    </row>
    <row r="21159" spans="31:31" ht="15.75">
      <c r="AE21159" s="67"/>
    </row>
    <row r="21160" spans="31:31" ht="15.75">
      <c r="AE21160" s="67"/>
    </row>
    <row r="21161" spans="31:31" ht="15.75">
      <c r="AE21161" s="67"/>
    </row>
    <row r="21162" spans="31:31" ht="15.75">
      <c r="AE21162" s="67"/>
    </row>
    <row r="21163" spans="31:31" ht="15.75">
      <c r="AE21163" s="67"/>
    </row>
    <row r="21164" spans="31:31" ht="15.75">
      <c r="AE21164" s="67"/>
    </row>
    <row r="21165" spans="31:31" ht="15.75">
      <c r="AE21165" s="67"/>
    </row>
    <row r="21166" spans="31:31" ht="15.75">
      <c r="AE21166" s="67"/>
    </row>
    <row r="21167" spans="31:31" ht="15.75">
      <c r="AE21167" s="67"/>
    </row>
    <row r="21168" spans="31:31" ht="15.75">
      <c r="AE21168" s="67"/>
    </row>
    <row r="21169" spans="31:31" ht="15.75">
      <c r="AE21169" s="67"/>
    </row>
    <row r="21170" spans="31:31" ht="15.75">
      <c r="AE21170" s="67"/>
    </row>
    <row r="21171" spans="31:31" ht="15.75">
      <c r="AE21171" s="67"/>
    </row>
    <row r="21172" spans="31:31" ht="15.75">
      <c r="AE21172" s="67"/>
    </row>
    <row r="21173" spans="31:31" ht="15.75">
      <c r="AE21173" s="67"/>
    </row>
    <row r="21174" spans="31:31" ht="15.75">
      <c r="AE21174" s="67"/>
    </row>
    <row r="21175" spans="31:31" ht="15.75">
      <c r="AE21175" s="67"/>
    </row>
    <row r="21176" spans="31:31" ht="15.75">
      <c r="AE21176" s="67"/>
    </row>
    <row r="21177" spans="31:31" ht="15.75">
      <c r="AE21177" s="67"/>
    </row>
    <row r="21178" spans="31:31" ht="15.75">
      <c r="AE21178" s="67"/>
    </row>
    <row r="21179" spans="31:31" ht="15.75">
      <c r="AE21179" s="67"/>
    </row>
    <row r="21180" spans="31:31" ht="15.75">
      <c r="AE21180" s="67"/>
    </row>
    <row r="21181" spans="31:31" ht="15.75">
      <c r="AE21181" s="67"/>
    </row>
    <row r="21182" spans="31:31" ht="15.75">
      <c r="AE21182" s="67"/>
    </row>
    <row r="21183" spans="31:31" ht="15.75">
      <c r="AE21183" s="67"/>
    </row>
    <row r="21184" spans="31:31" ht="15.75">
      <c r="AE21184" s="67"/>
    </row>
    <row r="21185" spans="31:31" ht="15.75">
      <c r="AE21185" s="67"/>
    </row>
    <row r="21186" spans="31:31" ht="15.75">
      <c r="AE21186" s="67"/>
    </row>
    <row r="21187" spans="31:31" ht="15.75">
      <c r="AE21187" s="67"/>
    </row>
    <row r="21188" spans="31:31" ht="15.75">
      <c r="AE21188" s="67"/>
    </row>
    <row r="21189" spans="31:31" ht="15.75">
      <c r="AE21189" s="67"/>
    </row>
    <row r="21190" spans="31:31" ht="15.75">
      <c r="AE21190" s="67"/>
    </row>
    <row r="21191" spans="31:31" ht="15.75">
      <c r="AE21191" s="67"/>
    </row>
    <row r="21192" spans="31:31" ht="15.75">
      <c r="AE21192" s="67"/>
    </row>
    <row r="21193" spans="31:31" ht="15.75">
      <c r="AE21193" s="67"/>
    </row>
    <row r="21194" spans="31:31" ht="15.75">
      <c r="AE21194" s="67"/>
    </row>
    <row r="21195" spans="31:31" ht="15.75">
      <c r="AE21195" s="67"/>
    </row>
    <row r="21196" spans="31:31" ht="15.75">
      <c r="AE21196" s="67"/>
    </row>
    <row r="21197" spans="31:31" ht="15.75">
      <c r="AE21197" s="67"/>
    </row>
    <row r="21198" spans="31:31" ht="15.75">
      <c r="AE21198" s="67"/>
    </row>
    <row r="21199" spans="31:31" ht="15.75">
      <c r="AE21199" s="67"/>
    </row>
    <row r="21200" spans="31:31" ht="15.75">
      <c r="AE21200" s="67"/>
    </row>
    <row r="21201" spans="31:31" ht="15.75">
      <c r="AE21201" s="67"/>
    </row>
    <row r="21202" spans="31:31" ht="15.75">
      <c r="AE21202" s="67"/>
    </row>
    <row r="21203" spans="31:31" ht="15.75">
      <c r="AE21203" s="67"/>
    </row>
    <row r="21204" spans="31:31" ht="15.75">
      <c r="AE21204" s="67"/>
    </row>
    <row r="21205" spans="31:31" ht="15.75">
      <c r="AE21205" s="67"/>
    </row>
    <row r="21206" spans="31:31" ht="15.75">
      <c r="AE21206" s="67"/>
    </row>
    <row r="21207" spans="31:31" ht="15.75">
      <c r="AE21207" s="67"/>
    </row>
    <row r="21208" spans="31:31" ht="15.75">
      <c r="AE21208" s="67"/>
    </row>
    <row r="21209" spans="31:31" ht="15.75">
      <c r="AE21209" s="67"/>
    </row>
    <row r="21210" spans="31:31" ht="15.75">
      <c r="AE21210" s="67"/>
    </row>
    <row r="21211" spans="31:31" ht="15.75">
      <c r="AE21211" s="67"/>
    </row>
    <row r="21212" spans="31:31" ht="15.75">
      <c r="AE21212" s="67"/>
    </row>
    <row r="21213" spans="31:31" ht="15.75">
      <c r="AE21213" s="67"/>
    </row>
    <row r="21214" spans="31:31" ht="15.75">
      <c r="AE21214" s="67"/>
    </row>
    <row r="21215" spans="31:31" ht="15.75">
      <c r="AE21215" s="67"/>
    </row>
    <row r="21216" spans="31:31" ht="15.75">
      <c r="AE21216" s="67"/>
    </row>
    <row r="21217" spans="31:31" ht="15.75">
      <c r="AE21217" s="67"/>
    </row>
    <row r="21218" spans="31:31" ht="15.75">
      <c r="AE21218" s="67"/>
    </row>
    <row r="21219" spans="31:31" ht="15.75">
      <c r="AE21219" s="67"/>
    </row>
    <row r="21220" spans="31:31" ht="15.75">
      <c r="AE21220" s="67"/>
    </row>
    <row r="21221" spans="31:31" ht="15.75">
      <c r="AE21221" s="67"/>
    </row>
    <row r="21222" spans="31:31" ht="15.75">
      <c r="AE21222" s="67"/>
    </row>
    <row r="21223" spans="31:31" ht="15.75">
      <c r="AE21223" s="67"/>
    </row>
    <row r="21224" spans="31:31" ht="15.75">
      <c r="AE21224" s="67"/>
    </row>
    <row r="21225" spans="31:31" ht="15.75">
      <c r="AE21225" s="67"/>
    </row>
    <row r="21226" spans="31:31" ht="15.75">
      <c r="AE21226" s="67"/>
    </row>
    <row r="21227" spans="31:31" ht="15.75">
      <c r="AE21227" s="67"/>
    </row>
    <row r="21228" spans="31:31" ht="15.75">
      <c r="AE21228" s="67"/>
    </row>
    <row r="21229" spans="31:31" ht="15.75">
      <c r="AE21229" s="67"/>
    </row>
    <row r="21230" spans="31:31" ht="15.75">
      <c r="AE21230" s="67"/>
    </row>
    <row r="21231" spans="31:31" ht="15.75">
      <c r="AE21231" s="67"/>
    </row>
    <row r="21232" spans="31:31" ht="15.75">
      <c r="AE21232" s="67"/>
    </row>
    <row r="21233" spans="31:31" ht="15.75">
      <c r="AE21233" s="67"/>
    </row>
    <row r="21234" spans="31:31" ht="15.75">
      <c r="AE21234" s="67"/>
    </row>
    <row r="21235" spans="31:31" ht="15.75">
      <c r="AE21235" s="67"/>
    </row>
    <row r="21236" spans="31:31" ht="15.75">
      <c r="AE21236" s="67"/>
    </row>
    <row r="21237" spans="31:31" ht="15.75">
      <c r="AE21237" s="67"/>
    </row>
    <row r="21238" spans="31:31" ht="15.75">
      <c r="AE21238" s="67"/>
    </row>
    <row r="21239" spans="31:31" ht="15.75">
      <c r="AE21239" s="67"/>
    </row>
    <row r="21240" spans="31:31" ht="15.75">
      <c r="AE21240" s="67"/>
    </row>
    <row r="21241" spans="31:31" ht="15.75">
      <c r="AE21241" s="67"/>
    </row>
    <row r="21242" spans="31:31" ht="15.75">
      <c r="AE21242" s="67"/>
    </row>
    <row r="21243" spans="31:31" ht="15.75">
      <c r="AE21243" s="67"/>
    </row>
    <row r="21244" spans="31:31" ht="15.75">
      <c r="AE21244" s="67"/>
    </row>
    <row r="21245" spans="31:31" ht="15.75">
      <c r="AE21245" s="67"/>
    </row>
    <row r="21246" spans="31:31" ht="15.75">
      <c r="AE21246" s="67"/>
    </row>
    <row r="21247" spans="31:31" ht="15.75">
      <c r="AE21247" s="67"/>
    </row>
    <row r="21248" spans="31:31" ht="15.75">
      <c r="AE21248" s="67"/>
    </row>
    <row r="21249" spans="31:31" ht="15.75">
      <c r="AE21249" s="67"/>
    </row>
    <row r="21250" spans="31:31" ht="15.75">
      <c r="AE21250" s="67"/>
    </row>
    <row r="21251" spans="31:31" ht="15.75">
      <c r="AE21251" s="67"/>
    </row>
    <row r="21252" spans="31:31" ht="15.75">
      <c r="AE21252" s="67"/>
    </row>
    <row r="21253" spans="31:31" ht="15.75">
      <c r="AE21253" s="67"/>
    </row>
    <row r="21254" spans="31:31" ht="15.75">
      <c r="AE21254" s="67"/>
    </row>
    <row r="21255" spans="31:31" ht="15.75">
      <c r="AE21255" s="67"/>
    </row>
    <row r="21256" spans="31:31" ht="15.75">
      <c r="AE21256" s="67"/>
    </row>
    <row r="21257" spans="31:31" ht="15.75">
      <c r="AE21257" s="67"/>
    </row>
    <row r="21258" spans="31:31" ht="15.75">
      <c r="AE21258" s="67"/>
    </row>
    <row r="21259" spans="31:31" ht="15.75">
      <c r="AE21259" s="67"/>
    </row>
    <row r="21260" spans="31:31" ht="15.75">
      <c r="AE21260" s="67"/>
    </row>
    <row r="21261" spans="31:31" ht="15.75">
      <c r="AE21261" s="67"/>
    </row>
    <row r="21262" spans="31:31" ht="15.75">
      <c r="AE21262" s="67"/>
    </row>
    <row r="21263" spans="31:31" ht="15.75">
      <c r="AE21263" s="67"/>
    </row>
    <row r="21264" spans="31:31" ht="15.75">
      <c r="AE21264" s="67"/>
    </row>
    <row r="21265" spans="31:31" ht="15.75">
      <c r="AE21265" s="67"/>
    </row>
    <row r="21266" spans="31:31" ht="15.75">
      <c r="AE21266" s="67"/>
    </row>
    <row r="21267" spans="31:31" ht="15.75">
      <c r="AE21267" s="67"/>
    </row>
    <row r="21268" spans="31:31" ht="15.75">
      <c r="AE21268" s="67"/>
    </row>
    <row r="21269" spans="31:31" ht="15.75">
      <c r="AE21269" s="67"/>
    </row>
    <row r="21270" spans="31:31" ht="15.75">
      <c r="AE21270" s="67"/>
    </row>
    <row r="21271" spans="31:31" ht="15.75">
      <c r="AE21271" s="67"/>
    </row>
    <row r="21272" spans="31:31" ht="15.75">
      <c r="AE21272" s="67"/>
    </row>
    <row r="21273" spans="31:31" ht="15.75">
      <c r="AE21273" s="67"/>
    </row>
    <row r="21274" spans="31:31" ht="15.75">
      <c r="AE21274" s="67"/>
    </row>
    <row r="21275" spans="31:31" ht="15.75">
      <c r="AE21275" s="67"/>
    </row>
    <row r="21276" spans="31:31" ht="15.75">
      <c r="AE21276" s="67"/>
    </row>
    <row r="21277" spans="31:31" ht="15.75">
      <c r="AE21277" s="67"/>
    </row>
    <row r="21278" spans="31:31" ht="15.75">
      <c r="AE21278" s="67"/>
    </row>
    <row r="21279" spans="31:31" ht="15.75">
      <c r="AE21279" s="67"/>
    </row>
    <row r="21280" spans="31:31" ht="15.75">
      <c r="AE21280" s="67"/>
    </row>
    <row r="21281" spans="31:31" ht="15.75">
      <c r="AE21281" s="67"/>
    </row>
    <row r="21282" spans="31:31" ht="15.75">
      <c r="AE21282" s="67"/>
    </row>
    <row r="21283" spans="31:31" ht="15.75">
      <c r="AE21283" s="67"/>
    </row>
    <row r="21284" spans="31:31" ht="15.75">
      <c r="AE21284" s="67"/>
    </row>
    <row r="21285" spans="31:31" ht="15.75">
      <c r="AE21285" s="67"/>
    </row>
    <row r="21286" spans="31:31" ht="15.75">
      <c r="AE21286" s="67"/>
    </row>
    <row r="21287" spans="31:31" ht="15.75">
      <c r="AE21287" s="67"/>
    </row>
    <row r="21288" spans="31:31" ht="15.75">
      <c r="AE21288" s="67"/>
    </row>
    <row r="21289" spans="31:31" ht="15.75">
      <c r="AE21289" s="67"/>
    </row>
    <row r="21290" spans="31:31" ht="15.75">
      <c r="AE21290" s="67"/>
    </row>
    <row r="21291" spans="31:31" ht="15.75">
      <c r="AE21291" s="67"/>
    </row>
    <row r="21292" spans="31:31" ht="15.75">
      <c r="AE21292" s="67"/>
    </row>
    <row r="21293" spans="31:31" ht="15.75">
      <c r="AE21293" s="67"/>
    </row>
    <row r="21294" spans="31:31" ht="15.75">
      <c r="AE21294" s="67"/>
    </row>
    <row r="21295" spans="31:31" ht="15.75">
      <c r="AE21295" s="67"/>
    </row>
    <row r="21296" spans="31:31" ht="15.75">
      <c r="AE21296" s="67"/>
    </row>
    <row r="21297" spans="31:31" ht="15.75">
      <c r="AE21297" s="67"/>
    </row>
    <row r="21298" spans="31:31" ht="15.75">
      <c r="AE21298" s="67"/>
    </row>
    <row r="21299" spans="31:31" ht="15.75">
      <c r="AE21299" s="67"/>
    </row>
    <row r="21300" spans="31:31" ht="15.75">
      <c r="AE21300" s="67"/>
    </row>
    <row r="21301" spans="31:31" ht="15.75">
      <c r="AE21301" s="67"/>
    </row>
    <row r="21302" spans="31:31" ht="15.75">
      <c r="AE21302" s="67"/>
    </row>
    <row r="21303" spans="31:31" ht="15.75">
      <c r="AE21303" s="67"/>
    </row>
    <row r="21304" spans="31:31" ht="15.75">
      <c r="AE21304" s="67"/>
    </row>
    <row r="21305" spans="31:31" ht="15.75">
      <c r="AE21305" s="67"/>
    </row>
    <row r="21306" spans="31:31" ht="15.75">
      <c r="AE21306" s="67"/>
    </row>
    <row r="21307" spans="31:31" ht="15.75">
      <c r="AE21307" s="67"/>
    </row>
    <row r="21308" spans="31:31" ht="15.75">
      <c r="AE21308" s="67"/>
    </row>
    <row r="21309" spans="31:31" ht="15.75">
      <c r="AE21309" s="67"/>
    </row>
    <row r="21310" spans="31:31" ht="15.75">
      <c r="AE21310" s="67"/>
    </row>
    <row r="21311" spans="31:31" ht="15.75">
      <c r="AE21311" s="67"/>
    </row>
    <row r="21312" spans="31:31" ht="15.75">
      <c r="AE21312" s="67"/>
    </row>
    <row r="21313" spans="31:31" ht="15.75">
      <c r="AE21313" s="67"/>
    </row>
    <row r="21314" spans="31:31" ht="15.75">
      <c r="AE21314" s="67"/>
    </row>
    <row r="21315" spans="31:31" ht="15.75">
      <c r="AE21315" s="67"/>
    </row>
    <row r="21316" spans="31:31" ht="15.75">
      <c r="AE21316" s="67"/>
    </row>
    <row r="21317" spans="31:31" ht="15.75">
      <c r="AE21317" s="67"/>
    </row>
    <row r="21318" spans="31:31" ht="15.75">
      <c r="AE21318" s="67"/>
    </row>
    <row r="21319" spans="31:31" ht="15.75">
      <c r="AE21319" s="67"/>
    </row>
    <row r="21320" spans="31:31" ht="15.75">
      <c r="AE21320" s="67"/>
    </row>
    <row r="21321" spans="31:31" ht="15.75">
      <c r="AE21321" s="67"/>
    </row>
    <row r="21322" spans="31:31" ht="15.75">
      <c r="AE21322" s="67"/>
    </row>
    <row r="21323" spans="31:31" ht="15.75">
      <c r="AE21323" s="67"/>
    </row>
    <row r="21324" spans="31:31" ht="15.75">
      <c r="AE21324" s="67"/>
    </row>
    <row r="21325" spans="31:31" ht="15.75">
      <c r="AE21325" s="67"/>
    </row>
    <row r="21326" spans="31:31" ht="15.75">
      <c r="AE21326" s="67"/>
    </row>
    <row r="21327" spans="31:31" ht="15.75">
      <c r="AE21327" s="67"/>
    </row>
    <row r="21328" spans="31:31" ht="15.75">
      <c r="AE21328" s="67"/>
    </row>
    <row r="21329" spans="31:31" ht="15.75">
      <c r="AE21329" s="67"/>
    </row>
    <row r="21330" spans="31:31" ht="15.75">
      <c r="AE21330" s="67"/>
    </row>
    <row r="21331" spans="31:31" ht="15.75">
      <c r="AE21331" s="67"/>
    </row>
    <row r="21332" spans="31:31" ht="15.75">
      <c r="AE21332" s="67"/>
    </row>
    <row r="21333" spans="31:31" ht="15.75">
      <c r="AE21333" s="67"/>
    </row>
    <row r="21334" spans="31:31" ht="15.75">
      <c r="AE21334" s="67"/>
    </row>
    <row r="21335" spans="31:31" ht="15.75">
      <c r="AE21335" s="67"/>
    </row>
    <row r="21336" spans="31:31" ht="15.75">
      <c r="AE21336" s="67"/>
    </row>
    <row r="21337" spans="31:31" ht="15.75">
      <c r="AE21337" s="67"/>
    </row>
    <row r="21338" spans="31:31" ht="15.75">
      <c r="AE21338" s="67"/>
    </row>
    <row r="21339" spans="31:31" ht="15.75">
      <c r="AE21339" s="67"/>
    </row>
    <row r="21340" spans="31:31" ht="15.75">
      <c r="AE21340" s="67"/>
    </row>
    <row r="21341" spans="31:31" ht="15.75">
      <c r="AE21341" s="67"/>
    </row>
    <row r="21342" spans="31:31" ht="15.75">
      <c r="AE21342" s="67"/>
    </row>
    <row r="21343" spans="31:31" ht="15.75">
      <c r="AE21343" s="67"/>
    </row>
    <row r="21344" spans="31:31" ht="15.75">
      <c r="AE21344" s="67"/>
    </row>
    <row r="21345" spans="31:31" ht="15.75">
      <c r="AE21345" s="67"/>
    </row>
    <row r="21346" spans="31:31" ht="15.75">
      <c r="AE21346" s="67"/>
    </row>
    <row r="21347" spans="31:31" ht="15.75">
      <c r="AE21347" s="67"/>
    </row>
    <row r="21348" spans="31:31" ht="15.75">
      <c r="AE21348" s="67"/>
    </row>
    <row r="21349" spans="31:31" ht="15.75">
      <c r="AE21349" s="67"/>
    </row>
    <row r="21350" spans="31:31" ht="15.75">
      <c r="AE21350" s="67"/>
    </row>
    <row r="21351" spans="31:31" ht="15.75">
      <c r="AE21351" s="67"/>
    </row>
    <row r="21352" spans="31:31" ht="15.75">
      <c r="AE21352" s="67"/>
    </row>
    <row r="21353" spans="31:31" ht="15.75">
      <c r="AE21353" s="67"/>
    </row>
    <row r="21354" spans="31:31" ht="15.75">
      <c r="AE21354" s="67"/>
    </row>
    <row r="21355" spans="31:31" ht="15.75">
      <c r="AE21355" s="67"/>
    </row>
    <row r="21356" spans="31:31" ht="15.75">
      <c r="AE21356" s="67"/>
    </row>
    <row r="21357" spans="31:31" ht="15.75">
      <c r="AE21357" s="67"/>
    </row>
    <row r="21358" spans="31:31" ht="15.75">
      <c r="AE21358" s="67"/>
    </row>
    <row r="21359" spans="31:31" ht="15.75">
      <c r="AE21359" s="67"/>
    </row>
    <row r="21360" spans="31:31" ht="15.75">
      <c r="AE21360" s="67"/>
    </row>
    <row r="21361" spans="31:31" ht="15.75">
      <c r="AE21361" s="67"/>
    </row>
    <row r="21362" spans="31:31" ht="15.75">
      <c r="AE21362" s="67"/>
    </row>
    <row r="21363" spans="31:31" ht="15.75">
      <c r="AE21363" s="67"/>
    </row>
    <row r="21364" spans="31:31" ht="15.75">
      <c r="AE21364" s="67"/>
    </row>
    <row r="21365" spans="31:31" ht="15.75">
      <c r="AE21365" s="67"/>
    </row>
    <row r="21366" spans="31:31" ht="15.75">
      <c r="AE21366" s="67"/>
    </row>
    <row r="21367" spans="31:31" ht="15.75">
      <c r="AE21367" s="67"/>
    </row>
    <row r="21368" spans="31:31" ht="15.75">
      <c r="AE21368" s="67"/>
    </row>
    <row r="21369" spans="31:31" ht="15.75">
      <c r="AE21369" s="67"/>
    </row>
    <row r="21370" spans="31:31" ht="15.75">
      <c r="AE21370" s="67"/>
    </row>
    <row r="21371" spans="31:31" ht="15.75">
      <c r="AE21371" s="67"/>
    </row>
    <row r="21372" spans="31:31" ht="15.75">
      <c r="AE21372" s="67"/>
    </row>
    <row r="21373" spans="31:31" ht="15.75">
      <c r="AE21373" s="67"/>
    </row>
    <row r="21374" spans="31:31" ht="15.75">
      <c r="AE21374" s="67"/>
    </row>
    <row r="21375" spans="31:31" ht="15.75">
      <c r="AE21375" s="67"/>
    </row>
    <row r="21376" spans="31:31" ht="15.75">
      <c r="AE21376" s="67"/>
    </row>
    <row r="21377" spans="31:31" ht="15.75">
      <c r="AE21377" s="67"/>
    </row>
    <row r="21378" spans="31:31" ht="15.75">
      <c r="AE21378" s="67"/>
    </row>
    <row r="21379" spans="31:31" ht="15.75">
      <c r="AE21379" s="67"/>
    </row>
    <row r="21380" spans="31:31" ht="15.75">
      <c r="AE21380" s="67"/>
    </row>
    <row r="21381" spans="31:31" ht="15.75">
      <c r="AE21381" s="67"/>
    </row>
    <row r="21382" spans="31:31" ht="15.75">
      <c r="AE21382" s="67"/>
    </row>
    <row r="21383" spans="31:31" ht="15.75">
      <c r="AE21383" s="67"/>
    </row>
    <row r="21384" spans="31:31" ht="15.75">
      <c r="AE21384" s="67"/>
    </row>
    <row r="21385" spans="31:31" ht="15.75">
      <c r="AE21385" s="67"/>
    </row>
    <row r="21386" spans="31:31" ht="15.75">
      <c r="AE21386" s="67"/>
    </row>
    <row r="21387" spans="31:31" ht="15.75">
      <c r="AE21387" s="67"/>
    </row>
    <row r="21388" spans="31:31" ht="15.75">
      <c r="AE21388" s="67"/>
    </row>
    <row r="21389" spans="31:31" ht="15.75">
      <c r="AE21389" s="67"/>
    </row>
    <row r="21390" spans="31:31" ht="15.75">
      <c r="AE21390" s="67"/>
    </row>
    <row r="21391" spans="31:31" ht="15.75">
      <c r="AE21391" s="67"/>
    </row>
    <row r="21392" spans="31:31" ht="15.75">
      <c r="AE21392" s="67"/>
    </row>
    <row r="21393" spans="31:31" ht="15.75">
      <c r="AE21393" s="67"/>
    </row>
    <row r="21394" spans="31:31" ht="15.75">
      <c r="AE21394" s="67"/>
    </row>
    <row r="21395" spans="31:31" ht="15.75">
      <c r="AE21395" s="67"/>
    </row>
    <row r="21396" spans="31:31" ht="15.75">
      <c r="AE21396" s="67"/>
    </row>
    <row r="21397" spans="31:31" ht="15.75">
      <c r="AE21397" s="67"/>
    </row>
    <row r="21398" spans="31:31" ht="15.75">
      <c r="AE21398" s="67"/>
    </row>
    <row r="21399" spans="31:31" ht="15.75">
      <c r="AE21399" s="67"/>
    </row>
    <row r="21400" spans="31:31" ht="15.75">
      <c r="AE21400" s="67"/>
    </row>
    <row r="21401" spans="31:31" ht="15.75">
      <c r="AE21401" s="67"/>
    </row>
    <row r="21402" spans="31:31" ht="15.75">
      <c r="AE21402" s="67"/>
    </row>
    <row r="21403" spans="31:31" ht="15.75">
      <c r="AE21403" s="67"/>
    </row>
    <row r="21404" spans="31:31" ht="15.75">
      <c r="AE21404" s="67"/>
    </row>
    <row r="21405" spans="31:31" ht="15.75">
      <c r="AE21405" s="67"/>
    </row>
    <row r="21406" spans="31:31" ht="15.75">
      <c r="AE21406" s="67"/>
    </row>
    <row r="21407" spans="31:31" ht="15.75">
      <c r="AE21407" s="67"/>
    </row>
    <row r="21408" spans="31:31" ht="15.75">
      <c r="AE21408" s="67"/>
    </row>
    <row r="21409" spans="31:31" ht="15.75">
      <c r="AE21409" s="67"/>
    </row>
    <row r="21410" spans="31:31" ht="15.75">
      <c r="AE21410" s="67"/>
    </row>
    <row r="21411" spans="31:31" ht="15.75">
      <c r="AE21411" s="67"/>
    </row>
    <row r="21412" spans="31:31" ht="15.75">
      <c r="AE21412" s="67"/>
    </row>
    <row r="21413" spans="31:31" ht="15.75">
      <c r="AE21413" s="67"/>
    </row>
    <row r="21414" spans="31:31" ht="15.75">
      <c r="AE21414" s="67"/>
    </row>
    <row r="21415" spans="31:31" ht="15.75">
      <c r="AE21415" s="67"/>
    </row>
    <row r="21416" spans="31:31" ht="15.75">
      <c r="AE21416" s="67"/>
    </row>
    <row r="21417" spans="31:31" ht="15.75">
      <c r="AE21417" s="67"/>
    </row>
    <row r="21418" spans="31:31" ht="15.75">
      <c r="AE21418" s="67"/>
    </row>
    <row r="21419" spans="31:31" ht="15.75">
      <c r="AE21419" s="67"/>
    </row>
    <row r="21420" spans="31:31" ht="15.75">
      <c r="AE21420" s="67"/>
    </row>
    <row r="21421" spans="31:31" ht="15.75">
      <c r="AE21421" s="67"/>
    </row>
    <row r="21422" spans="31:31" ht="15.75">
      <c r="AE21422" s="67"/>
    </row>
    <row r="21423" spans="31:31" ht="15.75">
      <c r="AE21423" s="67"/>
    </row>
    <row r="21424" spans="31:31" ht="15.75">
      <c r="AE21424" s="67"/>
    </row>
    <row r="21425" spans="31:31" ht="15.75">
      <c r="AE21425" s="67"/>
    </row>
    <row r="21426" spans="31:31" ht="15.75">
      <c r="AE21426" s="67"/>
    </row>
    <row r="21427" spans="31:31" ht="15.75">
      <c r="AE21427" s="67"/>
    </row>
    <row r="21428" spans="31:31" ht="15.75">
      <c r="AE21428" s="67"/>
    </row>
    <row r="21429" spans="31:31" ht="15.75">
      <c r="AE21429" s="67"/>
    </row>
    <row r="21430" spans="31:31" ht="15.75">
      <c r="AE21430" s="67"/>
    </row>
    <row r="21431" spans="31:31" ht="15.75">
      <c r="AE21431" s="67"/>
    </row>
    <row r="21432" spans="31:31" ht="15.75">
      <c r="AE21432" s="67"/>
    </row>
    <row r="21433" spans="31:31" ht="15.75">
      <c r="AE21433" s="67"/>
    </row>
    <row r="21434" spans="31:31" ht="15.75">
      <c r="AE21434" s="67"/>
    </row>
    <row r="21435" spans="31:31" ht="15.75">
      <c r="AE21435" s="67"/>
    </row>
    <row r="21436" spans="31:31" ht="15.75">
      <c r="AE21436" s="67"/>
    </row>
    <row r="21437" spans="31:31" ht="15.75">
      <c r="AE21437" s="67"/>
    </row>
    <row r="21438" spans="31:31" ht="15.75">
      <c r="AE21438" s="67"/>
    </row>
    <row r="21439" spans="31:31" ht="15.75">
      <c r="AE21439" s="67"/>
    </row>
    <row r="21440" spans="31:31" ht="15.75">
      <c r="AE21440" s="67"/>
    </row>
    <row r="21441" spans="31:31" ht="15.75">
      <c r="AE21441" s="67"/>
    </row>
    <row r="21442" spans="31:31" ht="15.75">
      <c r="AE21442" s="67"/>
    </row>
    <row r="21443" spans="31:31" ht="15.75">
      <c r="AE21443" s="67"/>
    </row>
    <row r="21444" spans="31:31" ht="15.75">
      <c r="AE21444" s="67"/>
    </row>
    <row r="21445" spans="31:31" ht="15.75">
      <c r="AE21445" s="67"/>
    </row>
    <row r="21446" spans="31:31" ht="15.75">
      <c r="AE21446" s="67"/>
    </row>
    <row r="21447" spans="31:31" ht="15.75">
      <c r="AE21447" s="67"/>
    </row>
    <row r="21448" spans="31:31" ht="15.75">
      <c r="AE21448" s="67"/>
    </row>
    <row r="21449" spans="31:31" ht="15.75">
      <c r="AE21449" s="67"/>
    </row>
    <row r="21450" spans="31:31" ht="15.75">
      <c r="AE21450" s="67"/>
    </row>
    <row r="21451" spans="31:31" ht="15.75">
      <c r="AE21451" s="67"/>
    </row>
    <row r="21452" spans="31:31" ht="15.75">
      <c r="AE21452" s="67"/>
    </row>
    <row r="21453" spans="31:31" ht="15.75">
      <c r="AE21453" s="67"/>
    </row>
    <row r="21454" spans="31:31" ht="15.75">
      <c r="AE21454" s="67"/>
    </row>
    <row r="21455" spans="31:31" ht="15.75">
      <c r="AE21455" s="67"/>
    </row>
    <row r="21456" spans="31:31" ht="15.75">
      <c r="AE21456" s="67"/>
    </row>
    <row r="21457" spans="31:31" ht="15.75">
      <c r="AE21457" s="67"/>
    </row>
    <row r="21458" spans="31:31" ht="15.75">
      <c r="AE21458" s="67"/>
    </row>
    <row r="21459" spans="31:31" ht="15.75">
      <c r="AE21459" s="67"/>
    </row>
    <row r="21460" spans="31:31" ht="15.75">
      <c r="AE21460" s="67"/>
    </row>
    <row r="21461" spans="31:31" ht="15.75">
      <c r="AE21461" s="67"/>
    </row>
    <row r="21462" spans="31:31" ht="15.75">
      <c r="AE21462" s="67"/>
    </row>
    <row r="21463" spans="31:31" ht="15.75">
      <c r="AE21463" s="67"/>
    </row>
    <row r="21464" spans="31:31" ht="15.75">
      <c r="AE21464" s="67"/>
    </row>
    <row r="21465" spans="31:31" ht="15.75">
      <c r="AE21465" s="67"/>
    </row>
    <row r="21466" spans="31:31" ht="15.75">
      <c r="AE21466" s="67"/>
    </row>
    <row r="21467" spans="31:31" ht="15.75">
      <c r="AE21467" s="67"/>
    </row>
    <row r="21468" spans="31:31" ht="15.75">
      <c r="AE21468" s="67"/>
    </row>
    <row r="21469" spans="31:31" ht="15.75">
      <c r="AE21469" s="67"/>
    </row>
    <row r="21470" spans="31:31" ht="15.75">
      <c r="AE21470" s="67"/>
    </row>
    <row r="21471" spans="31:31" ht="15.75">
      <c r="AE21471" s="67"/>
    </row>
    <row r="21472" spans="31:31" ht="15.75">
      <c r="AE21472" s="67"/>
    </row>
    <row r="21473" spans="31:31" ht="15.75">
      <c r="AE21473" s="67"/>
    </row>
    <row r="21474" spans="31:31" ht="15.75">
      <c r="AE21474" s="67"/>
    </row>
    <row r="21475" spans="31:31" ht="15.75">
      <c r="AE21475" s="67"/>
    </row>
    <row r="21476" spans="31:31" ht="15.75">
      <c r="AE21476" s="67"/>
    </row>
    <row r="21477" spans="31:31" ht="15.75">
      <c r="AE21477" s="67"/>
    </row>
    <row r="21478" spans="31:31" ht="15.75">
      <c r="AE21478" s="67"/>
    </row>
    <row r="21479" spans="31:31" ht="15.75">
      <c r="AE21479" s="67"/>
    </row>
    <row r="21480" spans="31:31" ht="15.75">
      <c r="AE21480" s="67"/>
    </row>
    <row r="21481" spans="31:31" ht="15.75">
      <c r="AE21481" s="67"/>
    </row>
    <row r="21482" spans="31:31" ht="15.75">
      <c r="AE21482" s="67"/>
    </row>
    <row r="21483" spans="31:31" ht="15.75">
      <c r="AE21483" s="67"/>
    </row>
    <row r="21484" spans="31:31" ht="15.75">
      <c r="AE21484" s="67"/>
    </row>
    <row r="21485" spans="31:31" ht="15.75">
      <c r="AE21485" s="67"/>
    </row>
    <row r="21486" spans="31:31" ht="15.75">
      <c r="AE21486" s="67"/>
    </row>
    <row r="21487" spans="31:31" ht="15.75">
      <c r="AE21487" s="67"/>
    </row>
    <row r="21488" spans="31:31" ht="15.75">
      <c r="AE21488" s="67"/>
    </row>
    <row r="21489" spans="31:31" ht="15.75">
      <c r="AE21489" s="67"/>
    </row>
    <row r="21490" spans="31:31" ht="15.75">
      <c r="AE21490" s="67"/>
    </row>
    <row r="21491" spans="31:31" ht="15.75">
      <c r="AE21491" s="67"/>
    </row>
    <row r="21492" spans="31:31" ht="15.75">
      <c r="AE21492" s="67"/>
    </row>
    <row r="21493" spans="31:31" ht="15.75">
      <c r="AE21493" s="67"/>
    </row>
    <row r="21494" spans="31:31" ht="15.75">
      <c r="AE21494" s="67"/>
    </row>
    <row r="21495" spans="31:31" ht="15.75">
      <c r="AE21495" s="67"/>
    </row>
    <row r="21496" spans="31:31" ht="15.75">
      <c r="AE21496" s="67"/>
    </row>
    <row r="21497" spans="31:31" ht="15.75">
      <c r="AE21497" s="67"/>
    </row>
    <row r="21498" spans="31:31" ht="15.75">
      <c r="AE21498" s="67"/>
    </row>
    <row r="21499" spans="31:31" ht="15.75">
      <c r="AE21499" s="67"/>
    </row>
    <row r="21500" spans="31:31" ht="15.75">
      <c r="AE21500" s="67"/>
    </row>
    <row r="21501" spans="31:31" ht="15.75">
      <c r="AE21501" s="67"/>
    </row>
    <row r="21502" spans="31:31" ht="15.75">
      <c r="AE21502" s="67"/>
    </row>
    <row r="21503" spans="31:31" ht="15.75">
      <c r="AE21503" s="67"/>
    </row>
    <row r="21504" spans="31:31" ht="15.75">
      <c r="AE21504" s="67"/>
    </row>
    <row r="21505" spans="31:31" ht="15.75">
      <c r="AE21505" s="67"/>
    </row>
    <row r="21506" spans="31:31" ht="15.75">
      <c r="AE21506" s="67"/>
    </row>
    <row r="21507" spans="31:31" ht="15.75">
      <c r="AE21507" s="67"/>
    </row>
    <row r="21508" spans="31:31" ht="15.75">
      <c r="AE21508" s="67"/>
    </row>
    <row r="21509" spans="31:31" ht="15.75">
      <c r="AE21509" s="67"/>
    </row>
    <row r="21510" spans="31:31" ht="15.75">
      <c r="AE21510" s="67"/>
    </row>
    <row r="21511" spans="31:31" ht="15.75">
      <c r="AE21511" s="67"/>
    </row>
    <row r="21512" spans="31:31" ht="15.75">
      <c r="AE21512" s="67"/>
    </row>
    <row r="21513" spans="31:31" ht="15.75">
      <c r="AE21513" s="67"/>
    </row>
    <row r="21514" spans="31:31" ht="15.75">
      <c r="AE21514" s="67"/>
    </row>
    <row r="21515" spans="31:31" ht="15.75">
      <c r="AE21515" s="67"/>
    </row>
    <row r="21516" spans="31:31" ht="15.75">
      <c r="AE21516" s="67"/>
    </row>
    <row r="21517" spans="31:31" ht="15.75">
      <c r="AE21517" s="67"/>
    </row>
    <row r="21518" spans="31:31" ht="15.75">
      <c r="AE21518" s="67"/>
    </row>
    <row r="21519" spans="31:31" ht="15.75">
      <c r="AE21519" s="67"/>
    </row>
    <row r="21520" spans="31:31" ht="15.75">
      <c r="AE21520" s="67"/>
    </row>
    <row r="21521" spans="31:31" ht="15.75">
      <c r="AE21521" s="67"/>
    </row>
    <row r="21522" spans="31:31" ht="15.75">
      <c r="AE21522" s="67"/>
    </row>
    <row r="21523" spans="31:31" ht="15.75">
      <c r="AE21523" s="67"/>
    </row>
    <row r="21524" spans="31:31" ht="15.75">
      <c r="AE21524" s="67"/>
    </row>
    <row r="21525" spans="31:31" ht="15.75">
      <c r="AE21525" s="67"/>
    </row>
    <row r="21526" spans="31:31" ht="15.75">
      <c r="AE21526" s="67"/>
    </row>
    <row r="21527" spans="31:31" ht="15.75">
      <c r="AE21527" s="67"/>
    </row>
    <row r="21528" spans="31:31" ht="15.75">
      <c r="AE21528" s="67"/>
    </row>
    <row r="21529" spans="31:31" ht="15.75">
      <c r="AE21529" s="67"/>
    </row>
    <row r="21530" spans="31:31" ht="15.75">
      <c r="AE21530" s="67"/>
    </row>
    <row r="21531" spans="31:31" ht="15.75">
      <c r="AE21531" s="67"/>
    </row>
    <row r="21532" spans="31:31" ht="15.75">
      <c r="AE21532" s="67"/>
    </row>
    <row r="21533" spans="31:31" ht="15.75">
      <c r="AE21533" s="67"/>
    </row>
    <row r="21534" spans="31:31" ht="15.75">
      <c r="AE21534" s="67"/>
    </row>
    <row r="21535" spans="31:31" ht="15.75">
      <c r="AE21535" s="67"/>
    </row>
    <row r="21536" spans="31:31" ht="15.75">
      <c r="AE21536" s="67"/>
    </row>
    <row r="21537" spans="31:31" ht="15.75">
      <c r="AE21537" s="67"/>
    </row>
    <row r="21538" spans="31:31" ht="15.75">
      <c r="AE21538" s="67"/>
    </row>
    <row r="21539" spans="31:31" ht="15.75">
      <c r="AE21539" s="67"/>
    </row>
    <row r="21540" spans="31:31" ht="15.75">
      <c r="AE21540" s="67"/>
    </row>
    <row r="21541" spans="31:31" ht="15.75">
      <c r="AE21541" s="67"/>
    </row>
    <row r="21542" spans="31:31" ht="15.75">
      <c r="AE21542" s="67"/>
    </row>
    <row r="21543" spans="31:31" ht="15.75">
      <c r="AE21543" s="67"/>
    </row>
    <row r="21544" spans="31:31" ht="15.75">
      <c r="AE21544" s="67"/>
    </row>
    <row r="21545" spans="31:31" ht="15.75">
      <c r="AE21545" s="67"/>
    </row>
    <row r="21546" spans="31:31" ht="15.75">
      <c r="AE21546" s="67"/>
    </row>
    <row r="21547" spans="31:31" ht="15.75">
      <c r="AE21547" s="67"/>
    </row>
    <row r="21548" spans="31:31" ht="15.75">
      <c r="AE21548" s="67"/>
    </row>
    <row r="21549" spans="31:31" ht="15.75">
      <c r="AE21549" s="67"/>
    </row>
    <row r="21550" spans="31:31" ht="15.75">
      <c r="AE21550" s="67"/>
    </row>
    <row r="21551" spans="31:31" ht="15.75">
      <c r="AE21551" s="67"/>
    </row>
    <row r="21552" spans="31:31" ht="15.75">
      <c r="AE21552" s="67"/>
    </row>
    <row r="21553" spans="31:31" ht="15.75">
      <c r="AE21553" s="67"/>
    </row>
    <row r="21554" spans="31:31" ht="15.75">
      <c r="AE21554" s="67"/>
    </row>
    <row r="21555" spans="31:31" ht="15.75">
      <c r="AE21555" s="67"/>
    </row>
    <row r="21556" spans="31:31" ht="15.75">
      <c r="AE21556" s="67"/>
    </row>
    <row r="21557" spans="31:31" ht="15.75">
      <c r="AE21557" s="67"/>
    </row>
    <row r="21558" spans="31:31" ht="15.75">
      <c r="AE21558" s="67"/>
    </row>
    <row r="21559" spans="31:31" ht="15.75">
      <c r="AE21559" s="67"/>
    </row>
    <row r="21560" spans="31:31" ht="15.75">
      <c r="AE21560" s="67"/>
    </row>
    <row r="21561" spans="31:31" ht="15.75">
      <c r="AE21561" s="67"/>
    </row>
    <row r="21562" spans="31:31" ht="15.75">
      <c r="AE21562" s="67"/>
    </row>
    <row r="21563" spans="31:31" ht="15.75">
      <c r="AE21563" s="67"/>
    </row>
    <row r="21564" spans="31:31" ht="15.75">
      <c r="AE21564" s="67"/>
    </row>
    <row r="21565" spans="31:31" ht="15.75">
      <c r="AE21565" s="67"/>
    </row>
    <row r="21566" spans="31:31" ht="15.75">
      <c r="AE21566" s="67"/>
    </row>
    <row r="21567" spans="31:31" ht="15.75">
      <c r="AE21567" s="67"/>
    </row>
    <row r="21568" spans="31:31" ht="15.75">
      <c r="AE21568" s="67"/>
    </row>
    <row r="21569" spans="31:31" ht="15.75">
      <c r="AE21569" s="67"/>
    </row>
    <row r="21570" spans="31:31" ht="15.75">
      <c r="AE21570" s="67"/>
    </row>
    <row r="21571" spans="31:31" ht="15.75">
      <c r="AE21571" s="67"/>
    </row>
    <row r="21572" spans="31:31" ht="15.75">
      <c r="AE21572" s="67"/>
    </row>
    <row r="21573" spans="31:31" ht="15.75">
      <c r="AE21573" s="67"/>
    </row>
    <row r="21574" spans="31:31" ht="15.75">
      <c r="AE21574" s="67"/>
    </row>
    <row r="21575" spans="31:31" ht="15.75">
      <c r="AE21575" s="67"/>
    </row>
    <row r="21576" spans="31:31" ht="15.75">
      <c r="AE21576" s="67"/>
    </row>
    <row r="21577" spans="31:31" ht="15.75">
      <c r="AE21577" s="67"/>
    </row>
    <row r="21578" spans="31:31" ht="15.75">
      <c r="AE21578" s="67"/>
    </row>
    <row r="21579" spans="31:31" ht="15.75">
      <c r="AE21579" s="67"/>
    </row>
    <row r="21580" spans="31:31" ht="15.75">
      <c r="AE21580" s="67"/>
    </row>
    <row r="21581" spans="31:31" ht="15.75">
      <c r="AE21581" s="67"/>
    </row>
    <row r="21582" spans="31:31" ht="15.75">
      <c r="AE21582" s="67"/>
    </row>
    <row r="21583" spans="31:31" ht="15.75">
      <c r="AE21583" s="67"/>
    </row>
    <row r="21584" spans="31:31" ht="15.75">
      <c r="AE21584" s="67"/>
    </row>
    <row r="21585" spans="31:31" ht="15.75">
      <c r="AE21585" s="67"/>
    </row>
    <row r="21586" spans="31:31" ht="15.75">
      <c r="AE21586" s="67"/>
    </row>
    <row r="21587" spans="31:31" ht="15.75">
      <c r="AE21587" s="67"/>
    </row>
    <row r="21588" spans="31:31" ht="15.75">
      <c r="AE21588" s="67"/>
    </row>
    <row r="21589" spans="31:31" ht="15.75">
      <c r="AE21589" s="67"/>
    </row>
    <row r="21590" spans="31:31" ht="15.75">
      <c r="AE21590" s="67"/>
    </row>
    <row r="21591" spans="31:31" ht="15.75">
      <c r="AE21591" s="67"/>
    </row>
    <row r="21592" spans="31:31" ht="15.75">
      <c r="AE21592" s="67"/>
    </row>
    <row r="21593" spans="31:31" ht="15.75">
      <c r="AE21593" s="67"/>
    </row>
    <row r="21594" spans="31:31" ht="15.75">
      <c r="AE21594" s="67"/>
    </row>
    <row r="21595" spans="31:31" ht="15.75">
      <c r="AE21595" s="67"/>
    </row>
    <row r="21596" spans="31:31" ht="15.75">
      <c r="AE21596" s="67"/>
    </row>
    <row r="21597" spans="31:31" ht="15.75">
      <c r="AE21597" s="67"/>
    </row>
    <row r="21598" spans="31:31" ht="15.75">
      <c r="AE21598" s="67"/>
    </row>
    <row r="21599" spans="31:31" ht="15.75">
      <c r="AE21599" s="67"/>
    </row>
    <row r="21600" spans="31:31" ht="15.75">
      <c r="AE21600" s="67"/>
    </row>
    <row r="21601" spans="31:31" ht="15.75">
      <c r="AE21601" s="67"/>
    </row>
    <row r="21602" spans="31:31" ht="15.75">
      <c r="AE21602" s="67"/>
    </row>
    <row r="21603" spans="31:31" ht="15.75">
      <c r="AE21603" s="67"/>
    </row>
    <row r="21604" spans="31:31" ht="15.75">
      <c r="AE21604" s="67"/>
    </row>
    <row r="21605" spans="31:31" ht="15.75">
      <c r="AE21605" s="67"/>
    </row>
    <row r="21606" spans="31:31" ht="15.75">
      <c r="AE21606" s="67"/>
    </row>
    <row r="21607" spans="31:31" ht="15.75">
      <c r="AE21607" s="67"/>
    </row>
    <row r="21608" spans="31:31" ht="15.75">
      <c r="AE21608" s="67"/>
    </row>
    <row r="21609" spans="31:31" ht="15.75">
      <c r="AE21609" s="67"/>
    </row>
    <row r="21610" spans="31:31" ht="15.75">
      <c r="AE21610" s="67"/>
    </row>
    <row r="21611" spans="31:31" ht="15.75">
      <c r="AE21611" s="67"/>
    </row>
    <row r="21612" spans="31:31" ht="15.75">
      <c r="AE21612" s="67"/>
    </row>
    <row r="21613" spans="31:31" ht="15.75">
      <c r="AE21613" s="67"/>
    </row>
    <row r="21614" spans="31:31" ht="15.75">
      <c r="AE21614" s="67"/>
    </row>
    <row r="21615" spans="31:31" ht="15.75">
      <c r="AE21615" s="67"/>
    </row>
    <row r="21616" spans="31:31" ht="15.75">
      <c r="AE21616" s="67"/>
    </row>
    <row r="21617" spans="31:31" ht="15.75">
      <c r="AE21617" s="67"/>
    </row>
    <row r="21618" spans="31:31" ht="15.75">
      <c r="AE21618" s="67"/>
    </row>
    <row r="21619" spans="31:31" ht="15.75">
      <c r="AE21619" s="67"/>
    </row>
    <row r="21620" spans="31:31" ht="15.75">
      <c r="AE21620" s="67"/>
    </row>
    <row r="21621" spans="31:31" ht="15.75">
      <c r="AE21621" s="67"/>
    </row>
    <row r="21622" spans="31:31" ht="15.75">
      <c r="AE21622" s="67"/>
    </row>
    <row r="21623" spans="31:31" ht="15.75">
      <c r="AE21623" s="67"/>
    </row>
    <row r="21624" spans="31:31" ht="15.75">
      <c r="AE21624" s="67"/>
    </row>
    <row r="21625" spans="31:31" ht="15.75">
      <c r="AE21625" s="67"/>
    </row>
    <row r="21626" spans="31:31" ht="15.75">
      <c r="AE21626" s="67"/>
    </row>
    <row r="21627" spans="31:31" ht="15.75">
      <c r="AE21627" s="67"/>
    </row>
    <row r="21628" spans="31:31" ht="15.75">
      <c r="AE21628" s="67"/>
    </row>
    <row r="21629" spans="31:31" ht="15.75">
      <c r="AE21629" s="67"/>
    </row>
    <row r="21630" spans="31:31" ht="15.75">
      <c r="AE21630" s="67"/>
    </row>
    <row r="21631" spans="31:31" ht="15.75">
      <c r="AE21631" s="67"/>
    </row>
    <row r="21632" spans="31:31" ht="15.75">
      <c r="AE21632" s="67"/>
    </row>
    <row r="21633" spans="31:31" ht="15.75">
      <c r="AE21633" s="67"/>
    </row>
    <row r="21634" spans="31:31" ht="15.75">
      <c r="AE21634" s="67"/>
    </row>
    <row r="21635" spans="31:31" ht="15.75">
      <c r="AE21635" s="67"/>
    </row>
    <row r="21636" spans="31:31" ht="15.75">
      <c r="AE21636" s="67"/>
    </row>
    <row r="21637" spans="31:31" ht="15.75">
      <c r="AE21637" s="67"/>
    </row>
    <row r="21638" spans="31:31" ht="15.75">
      <c r="AE21638" s="67"/>
    </row>
    <row r="21639" spans="31:31" ht="15.75">
      <c r="AE21639" s="67"/>
    </row>
    <row r="21640" spans="31:31" ht="15.75">
      <c r="AE21640" s="67"/>
    </row>
    <row r="21641" spans="31:31" ht="15.75">
      <c r="AE21641" s="67"/>
    </row>
    <row r="21642" spans="31:31" ht="15.75">
      <c r="AE21642" s="67"/>
    </row>
    <row r="21643" spans="31:31" ht="15.75">
      <c r="AE21643" s="67"/>
    </row>
    <row r="21644" spans="31:31" ht="15.75">
      <c r="AE21644" s="67"/>
    </row>
    <row r="21645" spans="31:31" ht="15.75">
      <c r="AE21645" s="67"/>
    </row>
    <row r="21646" spans="31:31" ht="15.75">
      <c r="AE21646" s="67"/>
    </row>
    <row r="21647" spans="31:31" ht="15.75">
      <c r="AE21647" s="67"/>
    </row>
    <row r="21648" spans="31:31" ht="15.75">
      <c r="AE21648" s="67"/>
    </row>
    <row r="21649" spans="31:31" ht="15.75">
      <c r="AE21649" s="67"/>
    </row>
    <row r="21650" spans="31:31" ht="15.75">
      <c r="AE21650" s="67"/>
    </row>
    <row r="21651" spans="31:31" ht="15.75">
      <c r="AE21651" s="67"/>
    </row>
    <row r="21652" spans="31:31" ht="15.75">
      <c r="AE21652" s="67"/>
    </row>
    <row r="21653" spans="31:31" ht="15.75">
      <c r="AE21653" s="67"/>
    </row>
    <row r="21654" spans="31:31" ht="15.75">
      <c r="AE21654" s="67"/>
    </row>
    <row r="21655" spans="31:31" ht="15.75">
      <c r="AE21655" s="67"/>
    </row>
    <row r="21656" spans="31:31" ht="15.75">
      <c r="AE21656" s="67"/>
    </row>
    <row r="21657" spans="31:31" ht="15.75">
      <c r="AE21657" s="67"/>
    </row>
    <row r="21658" spans="31:31" ht="15.75">
      <c r="AE21658" s="67"/>
    </row>
    <row r="21659" spans="31:31" ht="15.75">
      <c r="AE21659" s="67"/>
    </row>
    <row r="21660" spans="31:31" ht="15.75">
      <c r="AE21660" s="67"/>
    </row>
    <row r="21661" spans="31:31" ht="15.75">
      <c r="AE21661" s="67"/>
    </row>
    <row r="21662" spans="31:31" ht="15.75">
      <c r="AE21662" s="67"/>
    </row>
    <row r="21663" spans="31:31" ht="15.75">
      <c r="AE21663" s="67"/>
    </row>
    <row r="21664" spans="31:31" ht="15.75">
      <c r="AE21664" s="67"/>
    </row>
    <row r="21665" spans="31:31" ht="15.75">
      <c r="AE21665" s="67"/>
    </row>
    <row r="21666" spans="31:31" ht="15.75">
      <c r="AE21666" s="67"/>
    </row>
    <row r="21667" spans="31:31" ht="15.75">
      <c r="AE21667" s="67"/>
    </row>
    <row r="21668" spans="31:31" ht="15.75">
      <c r="AE21668" s="67"/>
    </row>
    <row r="21669" spans="31:31" ht="15.75">
      <c r="AE21669" s="67"/>
    </row>
    <row r="21670" spans="31:31" ht="15.75">
      <c r="AE21670" s="67"/>
    </row>
    <row r="21671" spans="31:31" ht="15.75">
      <c r="AE21671" s="67"/>
    </row>
    <row r="21672" spans="31:31" ht="15.75">
      <c r="AE21672" s="67"/>
    </row>
    <row r="21673" spans="31:31" ht="15.75">
      <c r="AE21673" s="67"/>
    </row>
    <row r="21674" spans="31:31" ht="15.75">
      <c r="AE21674" s="67"/>
    </row>
    <row r="21675" spans="31:31" ht="15.75">
      <c r="AE21675" s="67"/>
    </row>
    <row r="21676" spans="31:31" ht="15.75">
      <c r="AE21676" s="67"/>
    </row>
    <row r="21677" spans="31:31" ht="15.75">
      <c r="AE21677" s="67"/>
    </row>
    <row r="21678" spans="31:31" ht="15.75">
      <c r="AE21678" s="67"/>
    </row>
    <row r="21679" spans="31:31" ht="15.75">
      <c r="AE21679" s="67"/>
    </row>
    <row r="21680" spans="31:31" ht="15.75">
      <c r="AE21680" s="67"/>
    </row>
    <row r="21681" spans="31:31" ht="15.75">
      <c r="AE21681" s="67"/>
    </row>
    <row r="21682" spans="31:31" ht="15.75">
      <c r="AE21682" s="67"/>
    </row>
    <row r="21683" spans="31:31" ht="15.75">
      <c r="AE21683" s="67"/>
    </row>
    <row r="21684" spans="31:31" ht="15.75">
      <c r="AE21684" s="67"/>
    </row>
    <row r="21685" spans="31:31" ht="15.75">
      <c r="AE21685" s="67"/>
    </row>
    <row r="21686" spans="31:31" ht="15.75">
      <c r="AE21686" s="67"/>
    </row>
    <row r="21687" spans="31:31" ht="15.75">
      <c r="AE21687" s="67"/>
    </row>
    <row r="21688" spans="31:31" ht="15.75">
      <c r="AE21688" s="67"/>
    </row>
    <row r="21689" spans="31:31" ht="15.75">
      <c r="AE21689" s="67"/>
    </row>
    <row r="21690" spans="31:31" ht="15.75">
      <c r="AE21690" s="67"/>
    </row>
    <row r="21691" spans="31:31" ht="15.75">
      <c r="AE21691" s="67"/>
    </row>
    <row r="21692" spans="31:31" ht="15.75">
      <c r="AE21692" s="67"/>
    </row>
    <row r="21693" spans="31:31" ht="15.75">
      <c r="AE21693" s="67"/>
    </row>
    <row r="21694" spans="31:31" ht="15.75">
      <c r="AE21694" s="67"/>
    </row>
    <row r="21695" spans="31:31" ht="15.75">
      <c r="AE21695" s="67"/>
    </row>
    <row r="21696" spans="31:31" ht="15.75">
      <c r="AE21696" s="67"/>
    </row>
    <row r="21697" spans="31:31" ht="15.75">
      <c r="AE21697" s="67"/>
    </row>
    <row r="21698" spans="31:31" ht="15.75">
      <c r="AE21698" s="67"/>
    </row>
    <row r="21699" spans="31:31" ht="15.75">
      <c r="AE21699" s="67"/>
    </row>
    <row r="21700" spans="31:31" ht="15.75">
      <c r="AE21700" s="67"/>
    </row>
    <row r="21701" spans="31:31" ht="15.75">
      <c r="AE21701" s="67"/>
    </row>
    <row r="21702" spans="31:31" ht="15.75">
      <c r="AE21702" s="67"/>
    </row>
    <row r="21703" spans="31:31" ht="15.75">
      <c r="AE21703" s="67"/>
    </row>
    <row r="21704" spans="31:31" ht="15.75">
      <c r="AE21704" s="67"/>
    </row>
    <row r="21705" spans="31:31" ht="15.75">
      <c r="AE21705" s="67"/>
    </row>
    <row r="21706" spans="31:31" ht="15.75">
      <c r="AE21706" s="67"/>
    </row>
    <row r="21707" spans="31:31" ht="15.75">
      <c r="AE21707" s="67"/>
    </row>
    <row r="21708" spans="31:31" ht="15.75">
      <c r="AE21708" s="67"/>
    </row>
    <row r="21709" spans="31:31" ht="15.75">
      <c r="AE21709" s="67"/>
    </row>
    <row r="21710" spans="31:31" ht="15.75">
      <c r="AE21710" s="67"/>
    </row>
    <row r="21711" spans="31:31" ht="15.75">
      <c r="AE21711" s="67"/>
    </row>
    <row r="21712" spans="31:31" ht="15.75">
      <c r="AE21712" s="67"/>
    </row>
    <row r="21713" spans="31:31" ht="15.75">
      <c r="AE21713" s="67"/>
    </row>
    <row r="21714" spans="31:31" ht="15.75">
      <c r="AE21714" s="67"/>
    </row>
    <row r="21715" spans="31:31" ht="15.75">
      <c r="AE21715" s="67"/>
    </row>
    <row r="21716" spans="31:31" ht="15.75">
      <c r="AE21716" s="67"/>
    </row>
    <row r="21717" spans="31:31" ht="15.75">
      <c r="AE21717" s="67"/>
    </row>
    <row r="21718" spans="31:31" ht="15.75">
      <c r="AE21718" s="67"/>
    </row>
    <row r="21719" spans="31:31" ht="15.75">
      <c r="AE21719" s="67"/>
    </row>
    <row r="21720" spans="31:31" ht="15.75">
      <c r="AE21720" s="67"/>
    </row>
    <row r="21721" spans="31:31" ht="15.75">
      <c r="AE21721" s="67"/>
    </row>
    <row r="21722" spans="31:31" ht="15.75">
      <c r="AE21722" s="67"/>
    </row>
    <row r="21723" spans="31:31" ht="15.75">
      <c r="AE21723" s="67"/>
    </row>
    <row r="21724" spans="31:31" ht="15.75">
      <c r="AE21724" s="67"/>
    </row>
    <row r="21725" spans="31:31" ht="15.75">
      <c r="AE21725" s="67"/>
    </row>
    <row r="21726" spans="31:31" ht="15.75">
      <c r="AE21726" s="67"/>
    </row>
    <row r="21727" spans="31:31" ht="15.75">
      <c r="AE21727" s="67"/>
    </row>
    <row r="21728" spans="31:31" ht="15.75">
      <c r="AE21728" s="67"/>
    </row>
    <row r="21729" spans="31:31" ht="15.75">
      <c r="AE21729" s="67"/>
    </row>
    <row r="21730" spans="31:31" ht="15.75">
      <c r="AE21730" s="67"/>
    </row>
    <row r="21731" spans="31:31" ht="15.75">
      <c r="AE21731" s="67"/>
    </row>
    <row r="21732" spans="31:31" ht="15.75">
      <c r="AE21732" s="67"/>
    </row>
    <row r="21733" spans="31:31" ht="15.75">
      <c r="AE21733" s="67"/>
    </row>
    <row r="21734" spans="31:31" ht="15.75">
      <c r="AE21734" s="67"/>
    </row>
    <row r="21735" spans="31:31" ht="15.75">
      <c r="AE21735" s="67"/>
    </row>
    <row r="21736" spans="31:31" ht="15.75">
      <c r="AE21736" s="67"/>
    </row>
    <row r="21737" spans="31:31" ht="15.75">
      <c r="AE21737" s="67"/>
    </row>
    <row r="21738" spans="31:31" ht="15.75">
      <c r="AE21738" s="67"/>
    </row>
    <row r="21739" spans="31:31" ht="15.75">
      <c r="AE21739" s="67"/>
    </row>
    <row r="21740" spans="31:31" ht="15.75">
      <c r="AE21740" s="67"/>
    </row>
    <row r="21741" spans="31:31" ht="15.75">
      <c r="AE21741" s="67"/>
    </row>
    <row r="21742" spans="31:31" ht="15.75">
      <c r="AE21742" s="67"/>
    </row>
    <row r="21743" spans="31:31" ht="15.75">
      <c r="AE21743" s="67"/>
    </row>
    <row r="21744" spans="31:31" ht="15.75">
      <c r="AE21744" s="67"/>
    </row>
    <row r="21745" spans="31:31" ht="15.75">
      <c r="AE21745" s="67"/>
    </row>
    <row r="21746" spans="31:31" ht="15.75">
      <c r="AE21746" s="67"/>
    </row>
    <row r="21747" spans="31:31" ht="15.75">
      <c r="AE21747" s="67"/>
    </row>
    <row r="21748" spans="31:31" ht="15.75">
      <c r="AE21748" s="67"/>
    </row>
    <row r="21749" spans="31:31" ht="15.75">
      <c r="AE21749" s="67"/>
    </row>
    <row r="21750" spans="31:31" ht="15.75">
      <c r="AE21750" s="67"/>
    </row>
    <row r="21751" spans="31:31" ht="15.75">
      <c r="AE21751" s="67"/>
    </row>
    <row r="21752" spans="31:31" ht="15.75">
      <c r="AE21752" s="67"/>
    </row>
    <row r="21753" spans="31:31" ht="15.75">
      <c r="AE21753" s="67"/>
    </row>
    <row r="21754" spans="31:31" ht="15.75">
      <c r="AE21754" s="67"/>
    </row>
    <row r="21755" spans="31:31" ht="15.75">
      <c r="AE21755" s="67"/>
    </row>
    <row r="21756" spans="31:31" ht="15.75">
      <c r="AE21756" s="67"/>
    </row>
    <row r="21757" spans="31:31" ht="15.75">
      <c r="AE21757" s="67"/>
    </row>
    <row r="21758" spans="31:31" ht="15.75">
      <c r="AE21758" s="67"/>
    </row>
    <row r="21759" spans="31:31" ht="15.75">
      <c r="AE21759" s="67"/>
    </row>
    <row r="21760" spans="31:31" ht="15.75">
      <c r="AE21760" s="67"/>
    </row>
    <row r="21761" spans="31:31" ht="15.75">
      <c r="AE21761" s="67"/>
    </row>
    <row r="21762" spans="31:31" ht="15.75">
      <c r="AE21762" s="67"/>
    </row>
    <row r="21763" spans="31:31" ht="15.75">
      <c r="AE21763" s="67"/>
    </row>
    <row r="21764" spans="31:31" ht="15.75">
      <c r="AE21764" s="67"/>
    </row>
    <row r="21765" spans="31:31" ht="15.75">
      <c r="AE21765" s="67"/>
    </row>
    <row r="21766" spans="31:31" ht="15.75">
      <c r="AE21766" s="67"/>
    </row>
    <row r="21767" spans="31:31" ht="15.75">
      <c r="AE21767" s="67"/>
    </row>
    <row r="21768" spans="31:31" ht="15.75">
      <c r="AE21768" s="67"/>
    </row>
    <row r="21769" spans="31:31" ht="15.75">
      <c r="AE21769" s="67"/>
    </row>
    <row r="21770" spans="31:31" ht="15.75">
      <c r="AE21770" s="67"/>
    </row>
    <row r="21771" spans="31:31" ht="15.75">
      <c r="AE21771" s="67"/>
    </row>
    <row r="21772" spans="31:31" ht="15.75">
      <c r="AE21772" s="67"/>
    </row>
    <row r="21773" spans="31:31" ht="15.75">
      <c r="AE21773" s="67"/>
    </row>
    <row r="21774" spans="31:31" ht="15.75">
      <c r="AE21774" s="67"/>
    </row>
    <row r="21775" spans="31:31" ht="15.75">
      <c r="AE21775" s="67"/>
    </row>
    <row r="21776" spans="31:31" ht="15.75">
      <c r="AE21776" s="67"/>
    </row>
    <row r="21777" spans="31:31" ht="15.75">
      <c r="AE21777" s="67"/>
    </row>
    <row r="21778" spans="31:31" ht="15.75">
      <c r="AE21778" s="67"/>
    </row>
    <row r="21779" spans="31:31" ht="15.75">
      <c r="AE21779" s="67"/>
    </row>
    <row r="21780" spans="31:31" ht="15.75">
      <c r="AE21780" s="67"/>
    </row>
    <row r="21781" spans="31:31" ht="15.75">
      <c r="AE21781" s="67"/>
    </row>
    <row r="21782" spans="31:31" ht="15.75">
      <c r="AE21782" s="67"/>
    </row>
    <row r="21783" spans="31:31" ht="15.75">
      <c r="AE21783" s="67"/>
    </row>
    <row r="21784" spans="31:31" ht="15.75">
      <c r="AE21784" s="67"/>
    </row>
    <row r="21785" spans="31:31" ht="15.75">
      <c r="AE21785" s="67"/>
    </row>
    <row r="21786" spans="31:31" ht="15.75">
      <c r="AE21786" s="67"/>
    </row>
    <row r="21787" spans="31:31" ht="15.75">
      <c r="AE21787" s="67"/>
    </row>
    <row r="21788" spans="31:31" ht="15.75">
      <c r="AE21788" s="67"/>
    </row>
    <row r="21789" spans="31:31" ht="15.75">
      <c r="AE21789" s="67"/>
    </row>
    <row r="21790" spans="31:31" ht="15.75">
      <c r="AE21790" s="67"/>
    </row>
    <row r="21791" spans="31:31" ht="15.75">
      <c r="AE21791" s="67"/>
    </row>
    <row r="21792" spans="31:31" ht="15.75">
      <c r="AE21792" s="67"/>
    </row>
    <row r="21793" spans="31:31" ht="15.75">
      <c r="AE21793" s="67"/>
    </row>
    <row r="21794" spans="31:31" ht="15.75">
      <c r="AE21794" s="67"/>
    </row>
    <row r="21795" spans="31:31" ht="15.75">
      <c r="AE21795" s="67"/>
    </row>
    <row r="21796" spans="31:31" ht="15.75">
      <c r="AE21796" s="67"/>
    </row>
    <row r="21797" spans="31:31" ht="15.75">
      <c r="AE21797" s="67"/>
    </row>
    <row r="21798" spans="31:31" ht="15.75">
      <c r="AE21798" s="67"/>
    </row>
    <row r="21799" spans="31:31" ht="15.75">
      <c r="AE21799" s="67"/>
    </row>
    <row r="21800" spans="31:31" ht="15.75">
      <c r="AE21800" s="67"/>
    </row>
    <row r="21801" spans="31:31" ht="15.75">
      <c r="AE21801" s="67"/>
    </row>
    <row r="21802" spans="31:31" ht="15.75">
      <c r="AE21802" s="67"/>
    </row>
    <row r="21803" spans="31:31" ht="15.75">
      <c r="AE21803" s="67"/>
    </row>
    <row r="21804" spans="31:31" ht="15.75">
      <c r="AE21804" s="67"/>
    </row>
    <row r="21805" spans="31:31" ht="15.75">
      <c r="AE21805" s="67"/>
    </row>
    <row r="21806" spans="31:31" ht="15.75">
      <c r="AE21806" s="67"/>
    </row>
    <row r="21807" spans="31:31" ht="15.75">
      <c r="AE21807" s="67"/>
    </row>
    <row r="21808" spans="31:31" ht="15.75">
      <c r="AE21808" s="67"/>
    </row>
    <row r="21809" spans="31:31" ht="15.75">
      <c r="AE21809" s="67"/>
    </row>
    <row r="21810" spans="31:31" ht="15.75">
      <c r="AE21810" s="67"/>
    </row>
    <row r="21811" spans="31:31" ht="15.75">
      <c r="AE21811" s="67"/>
    </row>
    <row r="21812" spans="31:31" ht="15.75">
      <c r="AE21812" s="67"/>
    </row>
    <row r="21813" spans="31:31" ht="15.75">
      <c r="AE21813" s="67"/>
    </row>
    <row r="21814" spans="31:31" ht="15.75">
      <c r="AE21814" s="67"/>
    </row>
    <row r="21815" spans="31:31" ht="15.75">
      <c r="AE21815" s="67"/>
    </row>
    <row r="21816" spans="31:31" ht="15.75">
      <c r="AE21816" s="67"/>
    </row>
    <row r="21817" spans="31:31" ht="15.75">
      <c r="AE21817" s="67"/>
    </row>
    <row r="21818" spans="31:31" ht="15.75">
      <c r="AE21818" s="67"/>
    </row>
    <row r="21819" spans="31:31" ht="15.75">
      <c r="AE21819" s="67"/>
    </row>
    <row r="21820" spans="31:31" ht="15.75">
      <c r="AE21820" s="67"/>
    </row>
    <row r="21821" spans="31:31" ht="15.75">
      <c r="AE21821" s="67"/>
    </row>
    <row r="21822" spans="31:31" ht="15.75">
      <c r="AE21822" s="67"/>
    </row>
    <row r="21823" spans="31:31" ht="15.75">
      <c r="AE21823" s="67"/>
    </row>
    <row r="21824" spans="31:31" ht="15.75">
      <c r="AE21824" s="67"/>
    </row>
    <row r="21825" spans="31:31" ht="15.75">
      <c r="AE21825" s="67"/>
    </row>
    <row r="21826" spans="31:31" ht="15.75">
      <c r="AE21826" s="67"/>
    </row>
    <row r="21827" spans="31:31" ht="15.75">
      <c r="AE21827" s="67"/>
    </row>
    <row r="21828" spans="31:31" ht="15.75">
      <c r="AE21828" s="67"/>
    </row>
    <row r="21829" spans="31:31" ht="15.75">
      <c r="AE21829" s="67"/>
    </row>
    <row r="21830" spans="31:31" ht="15.75">
      <c r="AE21830" s="67"/>
    </row>
    <row r="21831" spans="31:31" ht="15.75">
      <c r="AE21831" s="67"/>
    </row>
    <row r="21832" spans="31:31" ht="15.75">
      <c r="AE21832" s="67"/>
    </row>
    <row r="21833" spans="31:31" ht="15.75">
      <c r="AE21833" s="67"/>
    </row>
    <row r="21834" spans="31:31" ht="15.75">
      <c r="AE21834" s="67"/>
    </row>
    <row r="21835" spans="31:31" ht="15.75">
      <c r="AE21835" s="67"/>
    </row>
    <row r="21836" spans="31:31" ht="15.75">
      <c r="AE21836" s="67"/>
    </row>
    <row r="21837" spans="31:31" ht="15.75">
      <c r="AE21837" s="67"/>
    </row>
    <row r="21838" spans="31:31" ht="15.75">
      <c r="AE21838" s="67"/>
    </row>
    <row r="21839" spans="31:31" ht="15.75">
      <c r="AE21839" s="67"/>
    </row>
    <row r="21840" spans="31:31" ht="15.75">
      <c r="AE21840" s="67"/>
    </row>
    <row r="21841" spans="31:31" ht="15.75">
      <c r="AE21841" s="67"/>
    </row>
    <row r="21842" spans="31:31" ht="15.75">
      <c r="AE21842" s="67"/>
    </row>
    <row r="21843" spans="31:31" ht="15.75">
      <c r="AE21843" s="67"/>
    </row>
    <row r="21844" spans="31:31" ht="15.75">
      <c r="AE21844" s="67"/>
    </row>
    <row r="21845" spans="31:31" ht="15.75">
      <c r="AE21845" s="67"/>
    </row>
    <row r="21846" spans="31:31" ht="15.75">
      <c r="AE21846" s="67"/>
    </row>
    <row r="21847" spans="31:31" ht="15.75">
      <c r="AE21847" s="67"/>
    </row>
    <row r="21848" spans="31:31" ht="15.75">
      <c r="AE21848" s="67"/>
    </row>
    <row r="21849" spans="31:31" ht="15.75">
      <c r="AE21849" s="67"/>
    </row>
    <row r="21850" spans="31:31" ht="15.75">
      <c r="AE21850" s="67"/>
    </row>
    <row r="21851" spans="31:31" ht="15.75">
      <c r="AE21851" s="67"/>
    </row>
    <row r="21852" spans="31:31" ht="15.75">
      <c r="AE21852" s="67"/>
    </row>
    <row r="21853" spans="31:31" ht="15.75">
      <c r="AE21853" s="67"/>
    </row>
    <row r="21854" spans="31:31" ht="15.75">
      <c r="AE21854" s="67"/>
    </row>
    <row r="21855" spans="31:31" ht="15.75">
      <c r="AE21855" s="67"/>
    </row>
    <row r="21856" spans="31:31" ht="15.75">
      <c r="AE21856" s="67"/>
    </row>
    <row r="21857" spans="31:31" ht="15.75">
      <c r="AE21857" s="67"/>
    </row>
    <row r="21858" spans="31:31" ht="15.75">
      <c r="AE21858" s="67"/>
    </row>
    <row r="21859" spans="31:31" ht="15.75">
      <c r="AE21859" s="67"/>
    </row>
    <row r="21860" spans="31:31" ht="15.75">
      <c r="AE21860" s="67"/>
    </row>
    <row r="21861" spans="31:31" ht="15.75">
      <c r="AE21861" s="67"/>
    </row>
    <row r="21862" spans="31:31" ht="15.75">
      <c r="AE21862" s="67"/>
    </row>
    <row r="21863" spans="31:31" ht="15.75">
      <c r="AE21863" s="67"/>
    </row>
    <row r="21864" spans="31:31" ht="15.75">
      <c r="AE21864" s="67"/>
    </row>
    <row r="21865" spans="31:31" ht="15.75">
      <c r="AE21865" s="67"/>
    </row>
    <row r="21866" spans="31:31" ht="15.75">
      <c r="AE21866" s="67"/>
    </row>
    <row r="21867" spans="31:31" ht="15.75">
      <c r="AE21867" s="67"/>
    </row>
    <row r="21868" spans="31:31" ht="15.75">
      <c r="AE21868" s="67"/>
    </row>
    <row r="21869" spans="31:31" ht="15.75">
      <c r="AE21869" s="67"/>
    </row>
    <row r="21870" spans="31:31" ht="15.75">
      <c r="AE21870" s="67"/>
    </row>
    <row r="21871" spans="31:31" ht="15.75">
      <c r="AE21871" s="67"/>
    </row>
    <row r="21872" spans="31:31" ht="15.75">
      <c r="AE21872" s="67"/>
    </row>
    <row r="21873" spans="31:31" ht="15.75">
      <c r="AE21873" s="67"/>
    </row>
    <row r="21874" spans="31:31" ht="15.75">
      <c r="AE21874" s="67"/>
    </row>
    <row r="21875" spans="31:31" ht="15.75">
      <c r="AE21875" s="67"/>
    </row>
    <row r="21876" spans="31:31" ht="15.75">
      <c r="AE21876" s="67"/>
    </row>
    <row r="21877" spans="31:31" ht="15.75">
      <c r="AE21877" s="67"/>
    </row>
    <row r="21878" spans="31:31" ht="15.75">
      <c r="AE21878" s="67"/>
    </row>
    <row r="21879" spans="31:31" ht="15.75">
      <c r="AE21879" s="67"/>
    </row>
    <row r="21880" spans="31:31" ht="15.75">
      <c r="AE21880" s="67"/>
    </row>
    <row r="21881" spans="31:31" ht="15.75">
      <c r="AE21881" s="67"/>
    </row>
    <row r="21882" spans="31:31" ht="15.75">
      <c r="AE21882" s="67"/>
    </row>
    <row r="21883" spans="31:31" ht="15.75">
      <c r="AE21883" s="67"/>
    </row>
    <row r="21884" spans="31:31" ht="15.75">
      <c r="AE21884" s="67"/>
    </row>
    <row r="21885" spans="31:31" ht="15.75">
      <c r="AE21885" s="67"/>
    </row>
    <row r="21886" spans="31:31" ht="15.75">
      <c r="AE21886" s="67"/>
    </row>
    <row r="21887" spans="31:31" ht="15.75">
      <c r="AE21887" s="67"/>
    </row>
    <row r="21888" spans="31:31" ht="15.75">
      <c r="AE21888" s="67"/>
    </row>
    <row r="21889" spans="31:31" ht="15.75">
      <c r="AE21889" s="67"/>
    </row>
    <row r="21890" spans="31:31" ht="15.75">
      <c r="AE21890" s="67"/>
    </row>
    <row r="21891" spans="31:31" ht="15.75">
      <c r="AE21891" s="67"/>
    </row>
    <row r="21892" spans="31:31" ht="15.75">
      <c r="AE21892" s="67"/>
    </row>
    <row r="21893" spans="31:31" ht="15.75">
      <c r="AE21893" s="67"/>
    </row>
    <row r="21894" spans="31:31" ht="15.75">
      <c r="AE21894" s="67"/>
    </row>
    <row r="21895" spans="31:31" ht="15.75">
      <c r="AE21895" s="67"/>
    </row>
    <row r="21896" spans="31:31" ht="15.75">
      <c r="AE21896" s="67"/>
    </row>
    <row r="21897" spans="31:31" ht="15.75">
      <c r="AE21897" s="67"/>
    </row>
    <row r="21898" spans="31:31" ht="15.75">
      <c r="AE21898" s="67"/>
    </row>
    <row r="21899" spans="31:31" ht="15.75">
      <c r="AE21899" s="67"/>
    </row>
    <row r="21900" spans="31:31" ht="15.75">
      <c r="AE21900" s="67"/>
    </row>
    <row r="21901" spans="31:31" ht="15.75">
      <c r="AE21901" s="67"/>
    </row>
    <row r="21902" spans="31:31" ht="15.75">
      <c r="AE21902" s="67"/>
    </row>
    <row r="21903" spans="31:31" ht="15.75">
      <c r="AE21903" s="67"/>
    </row>
    <row r="21904" spans="31:31" ht="15.75">
      <c r="AE21904" s="67"/>
    </row>
    <row r="21905" spans="31:31" ht="15.75">
      <c r="AE21905" s="67"/>
    </row>
    <row r="21906" spans="31:31" ht="15.75">
      <c r="AE21906" s="67"/>
    </row>
    <row r="21907" spans="31:31" ht="15.75">
      <c r="AE21907" s="67"/>
    </row>
    <row r="21908" spans="31:31" ht="15.75">
      <c r="AE21908" s="67"/>
    </row>
    <row r="21909" spans="31:31" ht="15.75">
      <c r="AE21909" s="67"/>
    </row>
    <row r="21910" spans="31:31" ht="15.75">
      <c r="AE21910" s="67"/>
    </row>
    <row r="21911" spans="31:31" ht="15.75">
      <c r="AE21911" s="67"/>
    </row>
    <row r="21912" spans="31:31" ht="15.75">
      <c r="AE21912" s="67"/>
    </row>
    <row r="21913" spans="31:31" ht="15.75">
      <c r="AE21913" s="67"/>
    </row>
    <row r="21914" spans="31:31" ht="15.75">
      <c r="AE21914" s="67"/>
    </row>
    <row r="21915" spans="31:31" ht="15.75">
      <c r="AE21915" s="67"/>
    </row>
    <row r="21916" spans="31:31" ht="15.75">
      <c r="AE21916" s="67"/>
    </row>
    <row r="21917" spans="31:31" ht="15.75">
      <c r="AE21917" s="67"/>
    </row>
    <row r="21918" spans="31:31" ht="15.75">
      <c r="AE21918" s="67"/>
    </row>
    <row r="21919" spans="31:31" ht="15.75">
      <c r="AE21919" s="67"/>
    </row>
    <row r="21920" spans="31:31" ht="15.75">
      <c r="AE21920" s="67"/>
    </row>
    <row r="21921" spans="31:31" ht="15.75">
      <c r="AE21921" s="67"/>
    </row>
    <row r="21922" spans="31:31" ht="15.75">
      <c r="AE21922" s="67"/>
    </row>
    <row r="21923" spans="31:31" ht="15.75">
      <c r="AE21923" s="67"/>
    </row>
    <row r="21924" spans="31:31" ht="15.75">
      <c r="AE21924" s="67"/>
    </row>
    <row r="21925" spans="31:31" ht="15.75">
      <c r="AE21925" s="67"/>
    </row>
    <row r="21926" spans="31:31" ht="15.75">
      <c r="AE21926" s="67"/>
    </row>
    <row r="21927" spans="31:31" ht="15.75">
      <c r="AE21927" s="67"/>
    </row>
    <row r="21928" spans="31:31" ht="15.75">
      <c r="AE21928" s="67"/>
    </row>
    <row r="21929" spans="31:31" ht="15.75">
      <c r="AE21929" s="67"/>
    </row>
    <row r="21930" spans="31:31" ht="15.75">
      <c r="AE21930" s="67"/>
    </row>
    <row r="21931" spans="31:31" ht="15.75">
      <c r="AE21931" s="67"/>
    </row>
    <row r="21932" spans="31:31" ht="15.75">
      <c r="AE21932" s="67"/>
    </row>
    <row r="21933" spans="31:31" ht="15.75">
      <c r="AE21933" s="67"/>
    </row>
    <row r="21934" spans="31:31" ht="15.75">
      <c r="AE21934" s="67"/>
    </row>
    <row r="21935" spans="31:31" ht="15.75">
      <c r="AE21935" s="67"/>
    </row>
    <row r="21936" spans="31:31" ht="15.75">
      <c r="AE21936" s="67"/>
    </row>
    <row r="21937" spans="31:31" ht="15.75">
      <c r="AE21937" s="67"/>
    </row>
    <row r="21938" spans="31:31" ht="15.75">
      <c r="AE21938" s="67"/>
    </row>
    <row r="21939" spans="31:31" ht="15.75">
      <c r="AE21939" s="67"/>
    </row>
    <row r="21940" spans="31:31" ht="15.75">
      <c r="AE21940" s="67"/>
    </row>
    <row r="21941" spans="31:31" ht="15.75">
      <c r="AE21941" s="67"/>
    </row>
    <row r="21942" spans="31:31" ht="15.75">
      <c r="AE21942" s="67"/>
    </row>
    <row r="21943" spans="31:31" ht="15.75">
      <c r="AE21943" s="67"/>
    </row>
    <row r="21944" spans="31:31" ht="15.75">
      <c r="AE21944" s="67"/>
    </row>
    <row r="21945" spans="31:31" ht="15.75">
      <c r="AE21945" s="67"/>
    </row>
    <row r="21946" spans="31:31" ht="15.75">
      <c r="AE21946" s="67"/>
    </row>
    <row r="21947" spans="31:31" ht="15.75">
      <c r="AE21947" s="67"/>
    </row>
    <row r="21948" spans="31:31" ht="15.75">
      <c r="AE21948" s="67"/>
    </row>
    <row r="21949" spans="31:31" ht="15.75">
      <c r="AE21949" s="67"/>
    </row>
    <row r="21950" spans="31:31" ht="15.75">
      <c r="AE21950" s="67"/>
    </row>
    <row r="21951" spans="31:31" ht="15.75">
      <c r="AE21951" s="67"/>
    </row>
    <row r="21952" spans="31:31" ht="15.75">
      <c r="AE21952" s="67"/>
    </row>
    <row r="21953" spans="31:31" ht="15.75">
      <c r="AE21953" s="67"/>
    </row>
    <row r="21954" spans="31:31" ht="15.75">
      <c r="AE21954" s="67"/>
    </row>
    <row r="21955" spans="31:31" ht="15.75">
      <c r="AE21955" s="67"/>
    </row>
    <row r="21956" spans="31:31" ht="15.75">
      <c r="AE21956" s="67"/>
    </row>
    <row r="21957" spans="31:31" ht="15.75">
      <c r="AE21957" s="67"/>
    </row>
    <row r="21958" spans="31:31" ht="15.75">
      <c r="AE21958" s="67"/>
    </row>
    <row r="21959" spans="31:31" ht="15.75">
      <c r="AE21959" s="67"/>
    </row>
    <row r="21960" spans="31:31" ht="15.75">
      <c r="AE21960" s="67"/>
    </row>
    <row r="21961" spans="31:31" ht="15.75">
      <c r="AE21961" s="67"/>
    </row>
    <row r="21962" spans="31:31" ht="15.75">
      <c r="AE21962" s="67"/>
    </row>
    <row r="21963" spans="31:31" ht="15.75">
      <c r="AE21963" s="67"/>
    </row>
    <row r="21964" spans="31:31" ht="15.75">
      <c r="AE21964" s="67"/>
    </row>
    <row r="21965" spans="31:31" ht="15.75">
      <c r="AE21965" s="67"/>
    </row>
    <row r="21966" spans="31:31" ht="15.75">
      <c r="AE21966" s="67"/>
    </row>
    <row r="21967" spans="31:31" ht="15.75">
      <c r="AE21967" s="67"/>
    </row>
    <row r="21968" spans="31:31" ht="15.75">
      <c r="AE21968" s="67"/>
    </row>
    <row r="21969" spans="31:31" ht="15.75">
      <c r="AE21969" s="67"/>
    </row>
    <row r="21970" spans="31:31" ht="15.75">
      <c r="AE21970" s="67"/>
    </row>
    <row r="21971" spans="31:31" ht="15.75">
      <c r="AE21971" s="67"/>
    </row>
    <row r="21972" spans="31:31" ht="15.75">
      <c r="AE21972" s="67"/>
    </row>
    <row r="21973" spans="31:31" ht="15.75">
      <c r="AE21973" s="67"/>
    </row>
    <row r="21974" spans="31:31" ht="15.75">
      <c r="AE21974" s="67"/>
    </row>
    <row r="21975" spans="31:31" ht="15.75">
      <c r="AE21975" s="67"/>
    </row>
    <row r="21976" spans="31:31" ht="15.75">
      <c r="AE21976" s="67"/>
    </row>
    <row r="21977" spans="31:31" ht="15.75">
      <c r="AE21977" s="67"/>
    </row>
    <row r="21978" spans="31:31" ht="15.75">
      <c r="AE21978" s="67"/>
    </row>
    <row r="21979" spans="31:31" ht="15.75">
      <c r="AE21979" s="67"/>
    </row>
    <row r="21980" spans="31:31" ht="15.75">
      <c r="AE21980" s="67"/>
    </row>
    <row r="21981" spans="31:31" ht="15.75">
      <c r="AE21981" s="67"/>
    </row>
    <row r="21982" spans="31:31" ht="15.75">
      <c r="AE21982" s="67"/>
    </row>
    <row r="21983" spans="31:31" ht="15.75">
      <c r="AE21983" s="67"/>
    </row>
    <row r="21984" spans="31:31" ht="15.75">
      <c r="AE21984" s="67"/>
    </row>
    <row r="21985" spans="31:31" ht="15.75">
      <c r="AE21985" s="67"/>
    </row>
    <row r="21986" spans="31:31" ht="15.75">
      <c r="AE21986" s="67"/>
    </row>
    <row r="21987" spans="31:31" ht="15.75">
      <c r="AE21987" s="67"/>
    </row>
    <row r="21988" spans="31:31" ht="15.75">
      <c r="AE21988" s="67"/>
    </row>
    <row r="21989" spans="31:31" ht="15.75">
      <c r="AE21989" s="67"/>
    </row>
    <row r="21990" spans="31:31" ht="15.75">
      <c r="AE21990" s="67"/>
    </row>
    <row r="21991" spans="31:31" ht="15.75">
      <c r="AE21991" s="67"/>
    </row>
    <row r="21992" spans="31:31" ht="15.75">
      <c r="AE21992" s="67"/>
    </row>
    <row r="21993" spans="31:31" ht="15.75">
      <c r="AE21993" s="67"/>
    </row>
    <row r="21994" spans="31:31" ht="15.75">
      <c r="AE21994" s="67"/>
    </row>
    <row r="21995" spans="31:31" ht="15.75">
      <c r="AE21995" s="67"/>
    </row>
    <row r="21996" spans="31:31" ht="15.75">
      <c r="AE21996" s="67"/>
    </row>
    <row r="21997" spans="31:31" ht="15.75">
      <c r="AE21997" s="67"/>
    </row>
    <row r="21998" spans="31:31" ht="15.75">
      <c r="AE21998" s="67"/>
    </row>
    <row r="21999" spans="31:31" ht="15.75">
      <c r="AE21999" s="67"/>
    </row>
    <row r="22000" spans="31:31" ht="15.75">
      <c r="AE22000" s="67"/>
    </row>
    <row r="22001" spans="31:31" ht="15.75">
      <c r="AE22001" s="67"/>
    </row>
    <row r="22002" spans="31:31" ht="15.75">
      <c r="AE22002" s="67"/>
    </row>
    <row r="22003" spans="31:31" ht="15.75">
      <c r="AE22003" s="67"/>
    </row>
    <row r="22004" spans="31:31" ht="15.75">
      <c r="AE22004" s="67"/>
    </row>
    <row r="22005" spans="31:31" ht="15.75">
      <c r="AE22005" s="67"/>
    </row>
    <row r="22006" spans="31:31" ht="15.75">
      <c r="AE22006" s="67"/>
    </row>
    <row r="22007" spans="31:31" ht="15.75">
      <c r="AE22007" s="67"/>
    </row>
    <row r="22008" spans="31:31" ht="15.75">
      <c r="AE22008" s="67"/>
    </row>
    <row r="22009" spans="31:31" ht="15.75">
      <c r="AE22009" s="67"/>
    </row>
    <row r="22010" spans="31:31" ht="15.75">
      <c r="AE22010" s="67"/>
    </row>
    <row r="22011" spans="31:31" ht="15.75">
      <c r="AE22011" s="67"/>
    </row>
    <row r="22012" spans="31:31" ht="15.75">
      <c r="AE22012" s="67"/>
    </row>
    <row r="22013" spans="31:31" ht="15.75">
      <c r="AE22013" s="67"/>
    </row>
    <row r="22014" spans="31:31" ht="15.75">
      <c r="AE22014" s="67"/>
    </row>
    <row r="22015" spans="31:31" ht="15.75">
      <c r="AE22015" s="67"/>
    </row>
    <row r="22016" spans="31:31" ht="15.75">
      <c r="AE22016" s="67"/>
    </row>
    <row r="22017" spans="31:31" ht="15.75">
      <c r="AE22017" s="67"/>
    </row>
    <row r="22018" spans="31:31" ht="15.75">
      <c r="AE22018" s="67"/>
    </row>
    <row r="22019" spans="31:31" ht="15.75">
      <c r="AE22019" s="67"/>
    </row>
    <row r="22020" spans="31:31" ht="15.75">
      <c r="AE22020" s="67"/>
    </row>
    <row r="22021" spans="31:31" ht="15.75">
      <c r="AE22021" s="67"/>
    </row>
    <row r="22022" spans="31:31" ht="15.75">
      <c r="AE22022" s="67"/>
    </row>
    <row r="22023" spans="31:31" ht="15.75">
      <c r="AE22023" s="67"/>
    </row>
    <row r="22024" spans="31:31" ht="15.75">
      <c r="AE22024" s="67"/>
    </row>
    <row r="22025" spans="31:31" ht="15.75">
      <c r="AE22025" s="67"/>
    </row>
    <row r="22026" spans="31:31" ht="15.75">
      <c r="AE22026" s="67"/>
    </row>
    <row r="22027" spans="31:31" ht="15.75">
      <c r="AE22027" s="67"/>
    </row>
    <row r="22028" spans="31:31" ht="15.75">
      <c r="AE22028" s="67"/>
    </row>
    <row r="22029" spans="31:31" ht="15.75">
      <c r="AE22029" s="67"/>
    </row>
    <row r="22030" spans="31:31" ht="15.75">
      <c r="AE22030" s="67"/>
    </row>
    <row r="22031" spans="31:31" ht="15.75">
      <c r="AE22031" s="67"/>
    </row>
    <row r="22032" spans="31:31" ht="15.75">
      <c r="AE22032" s="67"/>
    </row>
    <row r="22033" spans="31:31" ht="15.75">
      <c r="AE22033" s="67"/>
    </row>
    <row r="22034" spans="31:31" ht="15.75">
      <c r="AE22034" s="67"/>
    </row>
    <row r="22035" spans="31:31" ht="15.75">
      <c r="AE22035" s="67"/>
    </row>
    <row r="22036" spans="31:31" ht="15.75">
      <c r="AE22036" s="67"/>
    </row>
    <row r="22037" spans="31:31" ht="15.75">
      <c r="AE22037" s="67"/>
    </row>
    <row r="22038" spans="31:31" ht="15.75">
      <c r="AE22038" s="67"/>
    </row>
    <row r="22039" spans="31:31" ht="15.75">
      <c r="AE22039" s="67"/>
    </row>
    <row r="22040" spans="31:31" ht="15.75">
      <c r="AE22040" s="67"/>
    </row>
    <row r="22041" spans="31:31" ht="15.75">
      <c r="AE22041" s="67"/>
    </row>
    <row r="22042" spans="31:31" ht="15.75">
      <c r="AE22042" s="67"/>
    </row>
    <row r="22043" spans="31:31" ht="15.75">
      <c r="AE22043" s="67"/>
    </row>
    <row r="22044" spans="31:31" ht="15.75">
      <c r="AE22044" s="67"/>
    </row>
    <row r="22045" spans="31:31" ht="15.75">
      <c r="AE22045" s="67"/>
    </row>
    <row r="22046" spans="31:31" ht="15.75">
      <c r="AE22046" s="67"/>
    </row>
    <row r="22047" spans="31:31" ht="15.75">
      <c r="AE22047" s="67"/>
    </row>
    <row r="22048" spans="31:31" ht="15.75">
      <c r="AE22048" s="67"/>
    </row>
    <row r="22049" spans="31:31" ht="15.75">
      <c r="AE22049" s="67"/>
    </row>
    <row r="22050" spans="31:31" ht="15.75">
      <c r="AE22050" s="67"/>
    </row>
    <row r="22051" spans="31:31" ht="15.75">
      <c r="AE22051" s="67"/>
    </row>
    <row r="22052" spans="31:31" ht="15.75">
      <c r="AE22052" s="67"/>
    </row>
    <row r="22053" spans="31:31" ht="15.75">
      <c r="AE22053" s="67"/>
    </row>
    <row r="22054" spans="31:31" ht="15.75">
      <c r="AE22054" s="67"/>
    </row>
    <row r="22055" spans="31:31" ht="15.75">
      <c r="AE22055" s="67"/>
    </row>
    <row r="22056" spans="31:31" ht="15.75">
      <c r="AE22056" s="67"/>
    </row>
    <row r="22057" spans="31:31" ht="15.75">
      <c r="AE22057" s="67"/>
    </row>
    <row r="22058" spans="31:31" ht="15.75">
      <c r="AE22058" s="67"/>
    </row>
    <row r="22059" spans="31:31" ht="15.75">
      <c r="AE22059" s="67"/>
    </row>
    <row r="22060" spans="31:31" ht="15.75">
      <c r="AE22060" s="67"/>
    </row>
    <row r="22061" spans="31:31" ht="15.75">
      <c r="AE22061" s="67"/>
    </row>
    <row r="22062" spans="31:31" ht="15.75">
      <c r="AE22062" s="67"/>
    </row>
    <row r="22063" spans="31:31" ht="15.75">
      <c r="AE22063" s="67"/>
    </row>
    <row r="22064" spans="31:31" ht="15.75">
      <c r="AE22064" s="67"/>
    </row>
    <row r="22065" spans="31:31" ht="15.75">
      <c r="AE22065" s="67"/>
    </row>
    <row r="22066" spans="31:31" ht="15.75">
      <c r="AE22066" s="67"/>
    </row>
    <row r="22067" spans="31:31" ht="15.75">
      <c r="AE22067" s="67"/>
    </row>
    <row r="22068" spans="31:31" ht="15.75">
      <c r="AE22068" s="67"/>
    </row>
    <row r="22069" spans="31:31" ht="15.75">
      <c r="AE22069" s="67"/>
    </row>
    <row r="22070" spans="31:31" ht="15.75">
      <c r="AE22070" s="67"/>
    </row>
    <row r="22071" spans="31:31" ht="15.75">
      <c r="AE22071" s="67"/>
    </row>
    <row r="22072" spans="31:31" ht="15.75">
      <c r="AE22072" s="67"/>
    </row>
    <row r="22073" spans="31:31" ht="15.75">
      <c r="AE22073" s="67"/>
    </row>
    <row r="22074" spans="31:31" ht="15.75">
      <c r="AE22074" s="67"/>
    </row>
    <row r="22075" spans="31:31" ht="15.75">
      <c r="AE22075" s="67"/>
    </row>
    <row r="22076" spans="31:31" ht="15.75">
      <c r="AE22076" s="67"/>
    </row>
    <row r="22077" spans="31:31" ht="15.75">
      <c r="AE22077" s="67"/>
    </row>
    <row r="22078" spans="31:31" ht="15.75">
      <c r="AE22078" s="67"/>
    </row>
    <row r="22079" spans="31:31" ht="15.75">
      <c r="AE22079" s="67"/>
    </row>
    <row r="22080" spans="31:31" ht="15.75">
      <c r="AE22080" s="67"/>
    </row>
    <row r="22081" spans="31:31" ht="15.75">
      <c r="AE22081" s="67"/>
    </row>
    <row r="22082" spans="31:31" ht="15.75">
      <c r="AE22082" s="67"/>
    </row>
    <row r="22083" spans="31:31" ht="15.75">
      <c r="AE22083" s="67"/>
    </row>
    <row r="22084" spans="31:31" ht="15.75">
      <c r="AE22084" s="67"/>
    </row>
    <row r="22085" spans="31:31" ht="15.75">
      <c r="AE22085" s="67"/>
    </row>
    <row r="22086" spans="31:31" ht="15.75">
      <c r="AE22086" s="67"/>
    </row>
    <row r="22087" spans="31:31" ht="15.75">
      <c r="AE22087" s="67"/>
    </row>
    <row r="22088" spans="31:31" ht="15.75">
      <c r="AE22088" s="67"/>
    </row>
    <row r="22089" spans="31:31" ht="15.75">
      <c r="AE22089" s="67"/>
    </row>
    <row r="22090" spans="31:31" ht="15.75">
      <c r="AE22090" s="67"/>
    </row>
    <row r="22091" spans="31:31" ht="15.75">
      <c r="AE22091" s="67"/>
    </row>
    <row r="22092" spans="31:31" ht="15.75">
      <c r="AE22092" s="67"/>
    </row>
    <row r="22093" spans="31:31" ht="15.75">
      <c r="AE22093" s="67"/>
    </row>
    <row r="22094" spans="31:31" ht="15.75">
      <c r="AE22094" s="67"/>
    </row>
    <row r="22095" spans="31:31" ht="15.75">
      <c r="AE22095" s="67"/>
    </row>
    <row r="22096" spans="31:31" ht="15.75">
      <c r="AE22096" s="67"/>
    </row>
    <row r="22097" spans="31:31" ht="15.75">
      <c r="AE22097" s="67"/>
    </row>
    <row r="22098" spans="31:31" ht="15.75">
      <c r="AE22098" s="67"/>
    </row>
    <row r="22099" spans="31:31" ht="15.75">
      <c r="AE22099" s="67"/>
    </row>
    <row r="22100" spans="31:31" ht="15.75">
      <c r="AE22100" s="67"/>
    </row>
    <row r="22101" spans="31:31" ht="15.75">
      <c r="AE22101" s="67"/>
    </row>
    <row r="22102" spans="31:31" ht="15.75">
      <c r="AE22102" s="67"/>
    </row>
    <row r="22103" spans="31:31" ht="15.75">
      <c r="AE22103" s="67"/>
    </row>
    <row r="22104" spans="31:31" ht="15.75">
      <c r="AE22104" s="67"/>
    </row>
    <row r="22105" spans="31:31" ht="15.75">
      <c r="AE22105" s="67"/>
    </row>
    <row r="22106" spans="31:31" ht="15.75">
      <c r="AE22106" s="67"/>
    </row>
    <row r="22107" spans="31:31" ht="15.75">
      <c r="AE22107" s="67"/>
    </row>
    <row r="22108" spans="31:31" ht="15.75">
      <c r="AE22108" s="67"/>
    </row>
    <row r="22109" spans="31:31" ht="15.75">
      <c r="AE22109" s="67"/>
    </row>
    <row r="22110" spans="31:31" ht="15.75">
      <c r="AE22110" s="67"/>
    </row>
    <row r="22111" spans="31:31" ht="15.75">
      <c r="AE22111" s="67"/>
    </row>
    <row r="22112" spans="31:31" ht="15.75">
      <c r="AE22112" s="67"/>
    </row>
    <row r="22113" spans="31:31" ht="15.75">
      <c r="AE22113" s="67"/>
    </row>
    <row r="22114" spans="31:31" ht="15.75">
      <c r="AE22114" s="67"/>
    </row>
    <row r="22115" spans="31:31" ht="15.75">
      <c r="AE22115" s="67"/>
    </row>
    <row r="22116" spans="31:31" ht="15.75">
      <c r="AE22116" s="67"/>
    </row>
    <row r="22117" spans="31:31" ht="15.75">
      <c r="AE22117" s="67"/>
    </row>
    <row r="22118" spans="31:31" ht="15.75">
      <c r="AE22118" s="67"/>
    </row>
    <row r="22119" spans="31:31" ht="15.75">
      <c r="AE22119" s="67"/>
    </row>
    <row r="22120" spans="31:31" ht="15.75">
      <c r="AE22120" s="67"/>
    </row>
    <row r="22121" spans="31:31" ht="15.75">
      <c r="AE22121" s="67"/>
    </row>
    <row r="22122" spans="31:31" ht="15.75">
      <c r="AE22122" s="67"/>
    </row>
    <row r="22123" spans="31:31" ht="15.75">
      <c r="AE22123" s="67"/>
    </row>
    <row r="22124" spans="31:31" ht="15.75">
      <c r="AE22124" s="67"/>
    </row>
    <row r="22125" spans="31:31" ht="15.75">
      <c r="AE22125" s="67"/>
    </row>
    <row r="22126" spans="31:31" ht="15.75">
      <c r="AE22126" s="67"/>
    </row>
    <row r="22127" spans="31:31" ht="15.75">
      <c r="AE22127" s="67"/>
    </row>
    <row r="22128" spans="31:31" ht="15.75">
      <c r="AE22128" s="67"/>
    </row>
    <row r="22129" spans="31:31" ht="15.75">
      <c r="AE22129" s="67"/>
    </row>
    <row r="22130" spans="31:31" ht="15.75">
      <c r="AE22130" s="67"/>
    </row>
    <row r="22131" spans="31:31" ht="15.75">
      <c r="AE22131" s="67"/>
    </row>
    <row r="22132" spans="31:31" ht="15.75">
      <c r="AE22132" s="67"/>
    </row>
    <row r="22133" spans="31:31" ht="15.75">
      <c r="AE22133" s="67"/>
    </row>
    <row r="22134" spans="31:31" ht="15.75">
      <c r="AE22134" s="67"/>
    </row>
    <row r="22135" spans="31:31" ht="15.75">
      <c r="AE22135" s="67"/>
    </row>
    <row r="22136" spans="31:31" ht="15.75">
      <c r="AE22136" s="67"/>
    </row>
    <row r="22137" spans="31:31" ht="15.75">
      <c r="AE22137" s="67"/>
    </row>
    <row r="22138" spans="31:31" ht="15.75">
      <c r="AE22138" s="67"/>
    </row>
    <row r="22139" spans="31:31" ht="15.75">
      <c r="AE22139" s="67"/>
    </row>
    <row r="22140" spans="31:31" ht="15.75">
      <c r="AE22140" s="67"/>
    </row>
    <row r="22141" spans="31:31" ht="15.75">
      <c r="AE22141" s="67"/>
    </row>
    <row r="22142" spans="31:31" ht="15.75">
      <c r="AE22142" s="67"/>
    </row>
    <row r="22143" spans="31:31" ht="15.75">
      <c r="AE22143" s="67"/>
    </row>
    <row r="22144" spans="31:31" ht="15.75">
      <c r="AE22144" s="67"/>
    </row>
    <row r="22145" spans="31:31" ht="15.75">
      <c r="AE22145" s="67"/>
    </row>
    <row r="22146" spans="31:31" ht="15.75">
      <c r="AE22146" s="67"/>
    </row>
    <row r="22147" spans="31:31" ht="15.75">
      <c r="AE22147" s="67"/>
    </row>
    <row r="22148" spans="31:31" ht="15.75">
      <c r="AE22148" s="67"/>
    </row>
    <row r="22149" spans="31:31" ht="15.75">
      <c r="AE22149" s="67"/>
    </row>
    <row r="22150" spans="31:31" ht="15.75">
      <c r="AE22150" s="67"/>
    </row>
    <row r="22151" spans="31:31" ht="15.75">
      <c r="AE22151" s="67"/>
    </row>
    <row r="22152" spans="31:31" ht="15.75">
      <c r="AE22152" s="67"/>
    </row>
    <row r="22153" spans="31:31" ht="15.75">
      <c r="AE22153" s="67"/>
    </row>
    <row r="22154" spans="31:31" ht="15.75">
      <c r="AE22154" s="67"/>
    </row>
    <row r="22155" spans="31:31" ht="15.75">
      <c r="AE22155" s="67"/>
    </row>
    <row r="22156" spans="31:31" ht="15.75">
      <c r="AE22156" s="67"/>
    </row>
    <row r="22157" spans="31:31" ht="15.75">
      <c r="AE22157" s="67"/>
    </row>
    <row r="22158" spans="31:31" ht="15.75">
      <c r="AE22158" s="67"/>
    </row>
    <row r="22159" spans="31:31" ht="15.75">
      <c r="AE22159" s="67"/>
    </row>
    <row r="22160" spans="31:31" ht="15.75">
      <c r="AE22160" s="67"/>
    </row>
    <row r="22161" spans="31:31" ht="15.75">
      <c r="AE22161" s="67"/>
    </row>
    <row r="22162" spans="31:31" ht="15.75">
      <c r="AE22162" s="67"/>
    </row>
    <row r="22163" spans="31:31" ht="15.75">
      <c r="AE22163" s="67"/>
    </row>
    <row r="22164" spans="31:31" ht="15.75">
      <c r="AE22164" s="67"/>
    </row>
    <row r="22165" spans="31:31" ht="15.75">
      <c r="AE22165" s="67"/>
    </row>
    <row r="22166" spans="31:31" ht="15.75">
      <c r="AE22166" s="67"/>
    </row>
    <row r="22167" spans="31:31" ht="15.75">
      <c r="AE22167" s="67"/>
    </row>
    <row r="22168" spans="31:31" ht="15.75">
      <c r="AE22168" s="67"/>
    </row>
    <row r="22169" spans="31:31" ht="15.75">
      <c r="AE22169" s="67"/>
    </row>
    <row r="22170" spans="31:31" ht="15.75">
      <c r="AE22170" s="67"/>
    </row>
    <row r="22171" spans="31:31" ht="15.75">
      <c r="AE22171" s="67"/>
    </row>
    <row r="22172" spans="31:31" ht="15.75">
      <c r="AE22172" s="67"/>
    </row>
    <row r="22173" spans="31:31" ht="15.75">
      <c r="AE22173" s="67"/>
    </row>
    <row r="22174" spans="31:31" ht="15.75">
      <c r="AE22174" s="67"/>
    </row>
    <row r="22175" spans="31:31" ht="15.75">
      <c r="AE22175" s="67"/>
    </row>
    <row r="22176" spans="31:31" ht="15.75">
      <c r="AE22176" s="67"/>
    </row>
    <row r="22177" spans="31:31" ht="15.75">
      <c r="AE22177" s="67"/>
    </row>
    <row r="22178" spans="31:31" ht="15.75">
      <c r="AE22178" s="67"/>
    </row>
    <row r="22179" spans="31:31" ht="15.75">
      <c r="AE22179" s="67"/>
    </row>
    <row r="22180" spans="31:31" ht="15.75">
      <c r="AE22180" s="67"/>
    </row>
    <row r="22181" spans="31:31" ht="15.75">
      <c r="AE22181" s="67"/>
    </row>
    <row r="22182" spans="31:31" ht="15.75">
      <c r="AE22182" s="67"/>
    </row>
    <row r="22183" spans="31:31" ht="15.75">
      <c r="AE22183" s="67"/>
    </row>
    <row r="22184" spans="31:31" ht="15.75">
      <c r="AE22184" s="67"/>
    </row>
    <row r="22185" spans="31:31" ht="15.75">
      <c r="AE22185" s="67"/>
    </row>
    <row r="22186" spans="31:31" ht="15.75">
      <c r="AE22186" s="67"/>
    </row>
    <row r="22187" spans="31:31" ht="15.75">
      <c r="AE22187" s="67"/>
    </row>
    <row r="22188" spans="31:31" ht="15.75">
      <c r="AE22188" s="67"/>
    </row>
    <row r="22189" spans="31:31" ht="15.75">
      <c r="AE22189" s="67"/>
    </row>
    <row r="22190" spans="31:31" ht="15.75">
      <c r="AE22190" s="67"/>
    </row>
    <row r="22191" spans="31:31" ht="15.75">
      <c r="AE22191" s="67"/>
    </row>
    <row r="22192" spans="31:31" ht="15.75">
      <c r="AE22192" s="67"/>
    </row>
    <row r="22193" spans="31:31" ht="15.75">
      <c r="AE22193" s="67"/>
    </row>
    <row r="22194" spans="31:31" ht="15.75">
      <c r="AE22194" s="67"/>
    </row>
    <row r="22195" spans="31:31" ht="15.75">
      <c r="AE22195" s="67"/>
    </row>
    <row r="22196" spans="31:31" ht="15.75">
      <c r="AE22196" s="67"/>
    </row>
    <row r="22197" spans="31:31" ht="15.75">
      <c r="AE22197" s="67"/>
    </row>
    <row r="22198" spans="31:31" ht="15.75">
      <c r="AE22198" s="67"/>
    </row>
    <row r="22199" spans="31:31" ht="15.75">
      <c r="AE22199" s="67"/>
    </row>
    <row r="22200" spans="31:31" ht="15.75">
      <c r="AE22200" s="67"/>
    </row>
    <row r="22201" spans="31:31" ht="15.75">
      <c r="AE22201" s="67"/>
    </row>
    <row r="22202" spans="31:31" ht="15.75">
      <c r="AE22202" s="67"/>
    </row>
    <row r="22203" spans="31:31" ht="15.75">
      <c r="AE22203" s="67"/>
    </row>
    <row r="22204" spans="31:31" ht="15.75">
      <c r="AE22204" s="67"/>
    </row>
    <row r="22205" spans="31:31" ht="15.75">
      <c r="AE22205" s="67"/>
    </row>
    <row r="22206" spans="31:31" ht="15.75">
      <c r="AE22206" s="67"/>
    </row>
    <row r="22207" spans="31:31" ht="15.75">
      <c r="AE22207" s="67"/>
    </row>
    <row r="22208" spans="31:31" ht="15.75">
      <c r="AE22208" s="67"/>
    </row>
    <row r="22209" spans="31:31" ht="15.75">
      <c r="AE22209" s="67"/>
    </row>
    <row r="22210" spans="31:31" ht="15.75">
      <c r="AE22210" s="67"/>
    </row>
    <row r="22211" spans="31:31" ht="15.75">
      <c r="AE22211" s="67"/>
    </row>
    <row r="22212" spans="31:31" ht="15.75">
      <c r="AE22212" s="67"/>
    </row>
    <row r="22213" spans="31:31" ht="15.75">
      <c r="AE22213" s="67"/>
    </row>
    <row r="22214" spans="31:31" ht="15.75">
      <c r="AE22214" s="67"/>
    </row>
    <row r="22215" spans="31:31" ht="15.75">
      <c r="AE22215" s="67"/>
    </row>
    <row r="22216" spans="31:31" ht="15.75">
      <c r="AE22216" s="67"/>
    </row>
    <row r="22217" spans="31:31" ht="15.75">
      <c r="AE22217" s="67"/>
    </row>
    <row r="22218" spans="31:31" ht="15.75">
      <c r="AE22218" s="67"/>
    </row>
    <row r="22219" spans="31:31" ht="15.75">
      <c r="AE22219" s="67"/>
    </row>
    <row r="22220" spans="31:31" ht="15.75">
      <c r="AE22220" s="67"/>
    </row>
    <row r="22221" spans="31:31" ht="15.75">
      <c r="AE22221" s="67"/>
    </row>
    <row r="22222" spans="31:31" ht="15.75">
      <c r="AE22222" s="67"/>
    </row>
    <row r="22223" spans="31:31" ht="15.75">
      <c r="AE22223" s="67"/>
    </row>
    <row r="22224" spans="31:31" ht="15.75">
      <c r="AE22224" s="67"/>
    </row>
    <row r="22225" spans="31:31" ht="15.75">
      <c r="AE22225" s="67"/>
    </row>
    <row r="22226" spans="31:31" ht="15.75">
      <c r="AE22226" s="67"/>
    </row>
    <row r="22227" spans="31:31" ht="15.75">
      <c r="AE22227" s="67"/>
    </row>
    <row r="22228" spans="31:31" ht="15.75">
      <c r="AE22228" s="67"/>
    </row>
    <row r="22229" spans="31:31" ht="15.75">
      <c r="AE22229" s="67"/>
    </row>
    <row r="22230" spans="31:31" ht="15.75">
      <c r="AE22230" s="67"/>
    </row>
    <row r="22231" spans="31:31" ht="15.75">
      <c r="AE22231" s="67"/>
    </row>
    <row r="22232" spans="31:31" ht="15.75">
      <c r="AE22232" s="67"/>
    </row>
    <row r="22233" spans="31:31" ht="15.75">
      <c r="AE22233" s="67"/>
    </row>
    <row r="22234" spans="31:31" ht="15.75">
      <c r="AE22234" s="67"/>
    </row>
    <row r="22235" spans="31:31" ht="15.75">
      <c r="AE22235" s="67"/>
    </row>
    <row r="22236" spans="31:31" ht="15.75">
      <c r="AE22236" s="67"/>
    </row>
    <row r="22237" spans="31:31" ht="15.75">
      <c r="AE22237" s="67"/>
    </row>
    <row r="22238" spans="31:31" ht="15.75">
      <c r="AE22238" s="67"/>
    </row>
    <row r="22239" spans="31:31" ht="15.75">
      <c r="AE22239" s="67"/>
    </row>
    <row r="22240" spans="31:31" ht="15.75">
      <c r="AE22240" s="67"/>
    </row>
    <row r="22241" spans="31:31" ht="15.75">
      <c r="AE22241" s="67"/>
    </row>
    <row r="22242" spans="31:31" ht="15.75">
      <c r="AE22242" s="67"/>
    </row>
    <row r="22243" spans="31:31" ht="15.75">
      <c r="AE22243" s="67"/>
    </row>
    <row r="22244" spans="31:31" ht="15.75">
      <c r="AE22244" s="67"/>
    </row>
    <row r="22245" spans="31:31" ht="15.75">
      <c r="AE22245" s="67"/>
    </row>
    <row r="22246" spans="31:31" ht="15.75">
      <c r="AE22246" s="67"/>
    </row>
    <row r="22247" spans="31:31" ht="15.75">
      <c r="AE22247" s="67"/>
    </row>
    <row r="22248" spans="31:31" ht="15.75">
      <c r="AE22248" s="67"/>
    </row>
    <row r="22249" spans="31:31" ht="15.75">
      <c r="AE22249" s="67"/>
    </row>
    <row r="22250" spans="31:31" ht="15.75">
      <c r="AE22250" s="67"/>
    </row>
    <row r="22251" spans="31:31" ht="15.75">
      <c r="AE22251" s="67"/>
    </row>
    <row r="22252" spans="31:31" ht="15.75">
      <c r="AE22252" s="67"/>
    </row>
    <row r="22253" spans="31:31" ht="15.75">
      <c r="AE22253" s="67"/>
    </row>
    <row r="22254" spans="31:31" ht="15.75">
      <c r="AE22254" s="67"/>
    </row>
    <row r="22255" spans="31:31" ht="15.75">
      <c r="AE22255" s="67"/>
    </row>
    <row r="22256" spans="31:31" ht="15.75">
      <c r="AE22256" s="67"/>
    </row>
    <row r="22257" spans="31:31" ht="15.75">
      <c r="AE22257" s="67"/>
    </row>
    <row r="22258" spans="31:31" ht="15.75">
      <c r="AE22258" s="67"/>
    </row>
    <row r="22259" spans="31:31" ht="15.75">
      <c r="AE22259" s="67"/>
    </row>
    <row r="22260" spans="31:31" ht="15.75">
      <c r="AE22260" s="67"/>
    </row>
    <row r="22261" spans="31:31" ht="15.75">
      <c r="AE22261" s="67"/>
    </row>
    <row r="22262" spans="31:31" ht="15.75">
      <c r="AE22262" s="67"/>
    </row>
    <row r="22263" spans="31:31" ht="15.75">
      <c r="AE22263" s="67"/>
    </row>
    <row r="22264" spans="31:31" ht="15.75">
      <c r="AE22264" s="67"/>
    </row>
    <row r="22265" spans="31:31" ht="15.75">
      <c r="AE22265" s="67"/>
    </row>
    <row r="22266" spans="31:31" ht="15.75">
      <c r="AE22266" s="67"/>
    </row>
    <row r="22267" spans="31:31" ht="15.75">
      <c r="AE22267" s="67"/>
    </row>
    <row r="22268" spans="31:31" ht="15.75">
      <c r="AE22268" s="67"/>
    </row>
    <row r="22269" spans="31:31" ht="15.75">
      <c r="AE22269" s="67"/>
    </row>
    <row r="22270" spans="31:31" ht="15.75">
      <c r="AE22270" s="67"/>
    </row>
    <row r="22271" spans="31:31" ht="15.75">
      <c r="AE22271" s="67"/>
    </row>
    <row r="22272" spans="31:31" ht="15.75">
      <c r="AE22272" s="67"/>
    </row>
    <row r="22273" spans="31:31" ht="15.75">
      <c r="AE22273" s="67"/>
    </row>
    <row r="22274" spans="31:31" ht="15.75">
      <c r="AE22274" s="67"/>
    </row>
    <row r="22275" spans="31:31" ht="15.75">
      <c r="AE22275" s="67"/>
    </row>
    <row r="22276" spans="31:31" ht="15.75">
      <c r="AE22276" s="67"/>
    </row>
    <row r="22277" spans="31:31" ht="15.75">
      <c r="AE22277" s="67"/>
    </row>
    <row r="22278" spans="31:31" ht="15.75">
      <c r="AE22278" s="67"/>
    </row>
    <row r="22279" spans="31:31" ht="15.75">
      <c r="AE22279" s="67"/>
    </row>
    <row r="22280" spans="31:31" ht="15.75">
      <c r="AE22280" s="67"/>
    </row>
    <row r="22281" spans="31:31" ht="15.75">
      <c r="AE22281" s="67"/>
    </row>
    <row r="22282" spans="31:31" ht="15.75">
      <c r="AE22282" s="67"/>
    </row>
    <row r="22283" spans="31:31" ht="15.75">
      <c r="AE22283" s="67"/>
    </row>
    <row r="22284" spans="31:31" ht="15.75">
      <c r="AE22284" s="67"/>
    </row>
    <row r="22285" spans="31:31" ht="15.75">
      <c r="AE22285" s="67"/>
    </row>
    <row r="22286" spans="31:31" ht="15.75">
      <c r="AE22286" s="67"/>
    </row>
    <row r="22287" spans="31:31" ht="15.75">
      <c r="AE22287" s="67"/>
    </row>
    <row r="22288" spans="31:31" ht="15.75">
      <c r="AE22288" s="67"/>
    </row>
    <row r="22289" spans="31:31" ht="15.75">
      <c r="AE22289" s="67"/>
    </row>
    <row r="22290" spans="31:31" ht="15.75">
      <c r="AE22290" s="67"/>
    </row>
    <row r="22291" spans="31:31" ht="15.75">
      <c r="AE22291" s="67"/>
    </row>
    <row r="22292" spans="31:31" ht="15.75">
      <c r="AE22292" s="67"/>
    </row>
    <row r="22293" spans="31:31" ht="15.75">
      <c r="AE22293" s="67"/>
    </row>
    <row r="22294" spans="31:31" ht="15.75">
      <c r="AE22294" s="67"/>
    </row>
    <row r="22295" spans="31:31" ht="15.75">
      <c r="AE22295" s="67"/>
    </row>
    <row r="22296" spans="31:31" ht="15.75">
      <c r="AE22296" s="67"/>
    </row>
    <row r="22297" spans="31:31" ht="15.75">
      <c r="AE22297" s="67"/>
    </row>
    <row r="22298" spans="31:31" ht="15.75">
      <c r="AE22298" s="67"/>
    </row>
    <row r="22299" spans="31:31" ht="15.75">
      <c r="AE22299" s="67"/>
    </row>
    <row r="22300" spans="31:31" ht="15.75">
      <c r="AE22300" s="67"/>
    </row>
    <row r="22301" spans="31:31" ht="15.75">
      <c r="AE22301" s="67"/>
    </row>
    <row r="22302" spans="31:31" ht="15.75">
      <c r="AE22302" s="67"/>
    </row>
    <row r="22303" spans="31:31" ht="15.75">
      <c r="AE22303" s="67"/>
    </row>
    <row r="22304" spans="31:31" ht="15.75">
      <c r="AE22304" s="67"/>
    </row>
    <row r="22305" spans="31:31" ht="15.75">
      <c r="AE22305" s="67"/>
    </row>
    <row r="22306" spans="31:31" ht="15.75">
      <c r="AE22306" s="67"/>
    </row>
    <row r="22307" spans="31:31" ht="15.75">
      <c r="AE22307" s="67"/>
    </row>
    <row r="22308" spans="31:31" ht="15.75">
      <c r="AE22308" s="67"/>
    </row>
    <row r="22309" spans="31:31" ht="15.75">
      <c r="AE22309" s="67"/>
    </row>
    <row r="22310" spans="31:31" ht="15.75">
      <c r="AE22310" s="67"/>
    </row>
    <row r="22311" spans="31:31" ht="15.75">
      <c r="AE22311" s="67"/>
    </row>
    <row r="22312" spans="31:31" ht="15.75">
      <c r="AE22312" s="67"/>
    </row>
    <row r="22313" spans="31:31" ht="15.75">
      <c r="AE22313" s="67"/>
    </row>
    <row r="22314" spans="31:31" ht="15.75">
      <c r="AE22314" s="67"/>
    </row>
    <row r="22315" spans="31:31" ht="15.75">
      <c r="AE22315" s="67"/>
    </row>
    <row r="22316" spans="31:31" ht="15.75">
      <c r="AE22316" s="67"/>
    </row>
    <row r="22317" spans="31:31" ht="15.75">
      <c r="AE22317" s="67"/>
    </row>
    <row r="22318" spans="31:31" ht="15.75">
      <c r="AE22318" s="67"/>
    </row>
    <row r="22319" spans="31:31" ht="15.75">
      <c r="AE22319" s="67"/>
    </row>
    <row r="22320" spans="31:31" ht="15.75">
      <c r="AE22320" s="67"/>
    </row>
    <row r="22321" spans="31:31" ht="15.75">
      <c r="AE22321" s="67"/>
    </row>
    <row r="22322" spans="31:31" ht="15.75">
      <c r="AE22322" s="67"/>
    </row>
    <row r="22323" spans="31:31" ht="15.75">
      <c r="AE22323" s="67"/>
    </row>
    <row r="22324" spans="31:31" ht="15.75">
      <c r="AE22324" s="67"/>
    </row>
    <row r="22325" spans="31:31" ht="15.75">
      <c r="AE22325" s="67"/>
    </row>
    <row r="22326" spans="31:31" ht="15.75">
      <c r="AE22326" s="67"/>
    </row>
    <row r="22327" spans="31:31" ht="15.75">
      <c r="AE22327" s="67"/>
    </row>
    <row r="22328" spans="31:31" ht="15.75">
      <c r="AE22328" s="67"/>
    </row>
    <row r="22329" spans="31:31" ht="15.75">
      <c r="AE22329" s="67"/>
    </row>
    <row r="22330" spans="31:31" ht="15.75">
      <c r="AE22330" s="67"/>
    </row>
    <row r="22331" spans="31:31" ht="15.75">
      <c r="AE22331" s="67"/>
    </row>
    <row r="22332" spans="31:31" ht="15.75">
      <c r="AE22332" s="67"/>
    </row>
    <row r="22333" spans="31:31" ht="15.75">
      <c r="AE22333" s="67"/>
    </row>
    <row r="22334" spans="31:31" ht="15.75">
      <c r="AE22334" s="67"/>
    </row>
    <row r="22335" spans="31:31" ht="15.75">
      <c r="AE22335" s="67"/>
    </row>
    <row r="22336" spans="31:31" ht="15.75">
      <c r="AE22336" s="67"/>
    </row>
    <row r="22337" spans="31:31" ht="15.75">
      <c r="AE22337" s="67"/>
    </row>
    <row r="22338" spans="31:31" ht="15.75">
      <c r="AE22338" s="67"/>
    </row>
    <row r="22339" spans="31:31" ht="15.75">
      <c r="AE22339" s="67"/>
    </row>
    <row r="22340" spans="31:31" ht="15.75">
      <c r="AE22340" s="67"/>
    </row>
    <row r="22341" spans="31:31" ht="15.75">
      <c r="AE22341" s="67"/>
    </row>
    <row r="22342" spans="31:31" ht="15.75">
      <c r="AE22342" s="67"/>
    </row>
    <row r="22343" spans="31:31" ht="15.75">
      <c r="AE22343" s="67"/>
    </row>
    <row r="22344" spans="31:31" ht="15.75">
      <c r="AE22344" s="67"/>
    </row>
    <row r="22345" spans="31:31" ht="15.75">
      <c r="AE22345" s="67"/>
    </row>
    <row r="22346" spans="31:31" ht="15.75">
      <c r="AE22346" s="67"/>
    </row>
    <row r="22347" spans="31:31" ht="15.75">
      <c r="AE22347" s="67"/>
    </row>
    <row r="22348" spans="31:31" ht="15.75">
      <c r="AE22348" s="67"/>
    </row>
    <row r="22349" spans="31:31" ht="15.75">
      <c r="AE22349" s="67"/>
    </row>
    <row r="22350" spans="31:31" ht="15.75">
      <c r="AE22350" s="67"/>
    </row>
    <row r="22351" spans="31:31" ht="15.75">
      <c r="AE22351" s="67"/>
    </row>
    <row r="22352" spans="31:31" ht="15.75">
      <c r="AE22352" s="67"/>
    </row>
    <row r="22353" spans="31:31" ht="15.75">
      <c r="AE22353" s="67"/>
    </row>
    <row r="22354" spans="31:31" ht="15.75">
      <c r="AE22354" s="67"/>
    </row>
    <row r="22355" spans="31:31" ht="15.75">
      <c r="AE22355" s="67"/>
    </row>
    <row r="22356" spans="31:31" ht="15.75">
      <c r="AE22356" s="67"/>
    </row>
    <row r="22357" spans="31:31" ht="15.75">
      <c r="AE22357" s="67"/>
    </row>
    <row r="22358" spans="31:31" ht="15.75">
      <c r="AE22358" s="67"/>
    </row>
    <row r="22359" spans="31:31" ht="15.75">
      <c r="AE22359" s="67"/>
    </row>
    <row r="22360" spans="31:31" ht="15.75">
      <c r="AE22360" s="67"/>
    </row>
    <row r="22361" spans="31:31" ht="15.75">
      <c r="AE22361" s="67"/>
    </row>
    <row r="22362" spans="31:31" ht="15.75">
      <c r="AE22362" s="67"/>
    </row>
    <row r="22363" spans="31:31" ht="15.75">
      <c r="AE22363" s="67"/>
    </row>
    <row r="22364" spans="31:31" ht="15.75">
      <c r="AE22364" s="67"/>
    </row>
    <row r="22365" spans="31:31" ht="15.75">
      <c r="AE22365" s="67"/>
    </row>
    <row r="22366" spans="31:31" ht="15.75">
      <c r="AE22366" s="67"/>
    </row>
    <row r="22367" spans="31:31" ht="15.75">
      <c r="AE22367" s="67"/>
    </row>
    <row r="22368" spans="31:31" ht="15.75">
      <c r="AE22368" s="67"/>
    </row>
    <row r="22369" spans="31:31" ht="15.75">
      <c r="AE22369" s="67"/>
    </row>
    <row r="22370" spans="31:31" ht="15.75">
      <c r="AE22370" s="67"/>
    </row>
    <row r="22371" spans="31:31" ht="15.75">
      <c r="AE22371" s="67"/>
    </row>
    <row r="22372" spans="31:31" ht="15.75">
      <c r="AE22372" s="67"/>
    </row>
    <row r="22373" spans="31:31" ht="15.75">
      <c r="AE22373" s="67"/>
    </row>
    <row r="22374" spans="31:31" ht="15.75">
      <c r="AE22374" s="67"/>
    </row>
    <row r="22375" spans="31:31" ht="15.75">
      <c r="AE22375" s="67"/>
    </row>
    <row r="22376" spans="31:31" ht="15.75">
      <c r="AE22376" s="67"/>
    </row>
    <row r="22377" spans="31:31" ht="15.75">
      <c r="AE22377" s="67"/>
    </row>
    <row r="22378" spans="31:31" ht="15.75">
      <c r="AE22378" s="67"/>
    </row>
    <row r="22379" spans="31:31" ht="15.75">
      <c r="AE22379" s="67"/>
    </row>
    <row r="22380" spans="31:31" ht="15.75">
      <c r="AE22380" s="67"/>
    </row>
    <row r="22381" spans="31:31" ht="15.75">
      <c r="AE22381" s="67"/>
    </row>
    <row r="22382" spans="31:31" ht="15.75">
      <c r="AE22382" s="67"/>
    </row>
    <row r="22383" spans="31:31" ht="15.75">
      <c r="AE22383" s="67"/>
    </row>
    <row r="22384" spans="31:31" ht="15.75">
      <c r="AE22384" s="67"/>
    </row>
    <row r="22385" spans="31:31" ht="15.75">
      <c r="AE22385" s="67"/>
    </row>
    <row r="22386" spans="31:31" ht="15.75">
      <c r="AE22386" s="67"/>
    </row>
    <row r="22387" spans="31:31" ht="15.75">
      <c r="AE22387" s="67"/>
    </row>
    <row r="22388" spans="31:31" ht="15.75">
      <c r="AE22388" s="67"/>
    </row>
    <row r="22389" spans="31:31" ht="15.75">
      <c r="AE22389" s="67"/>
    </row>
    <row r="22390" spans="31:31" ht="15.75">
      <c r="AE22390" s="67"/>
    </row>
    <row r="22391" spans="31:31" ht="15.75">
      <c r="AE22391" s="67"/>
    </row>
    <row r="22392" spans="31:31" ht="15.75">
      <c r="AE22392" s="67"/>
    </row>
    <row r="22393" spans="31:31" ht="15.75">
      <c r="AE22393" s="67"/>
    </row>
    <row r="22394" spans="31:31" ht="15.75">
      <c r="AE22394" s="67"/>
    </row>
    <row r="22395" spans="31:31" ht="15.75">
      <c r="AE22395" s="67"/>
    </row>
    <row r="22396" spans="31:31" ht="15.75">
      <c r="AE22396" s="67"/>
    </row>
    <row r="22397" spans="31:31" ht="15.75">
      <c r="AE22397" s="67"/>
    </row>
    <row r="22398" spans="31:31" ht="15.75">
      <c r="AE22398" s="67"/>
    </row>
    <row r="22399" spans="31:31" ht="15.75">
      <c r="AE22399" s="67"/>
    </row>
    <row r="22400" spans="31:31" ht="15.75">
      <c r="AE22400" s="67"/>
    </row>
    <row r="22401" spans="31:31" ht="15.75">
      <c r="AE22401" s="67"/>
    </row>
    <row r="22402" spans="31:31" ht="15.75">
      <c r="AE22402" s="67"/>
    </row>
    <row r="22403" spans="31:31" ht="15.75">
      <c r="AE22403" s="67"/>
    </row>
    <row r="22404" spans="31:31" ht="15.75">
      <c r="AE22404" s="67"/>
    </row>
    <row r="22405" spans="31:31" ht="15.75">
      <c r="AE22405" s="67"/>
    </row>
    <row r="22406" spans="31:31" ht="15.75">
      <c r="AE22406" s="67"/>
    </row>
    <row r="22407" spans="31:31" ht="15.75">
      <c r="AE22407" s="67"/>
    </row>
    <row r="22408" spans="31:31" ht="15.75">
      <c r="AE22408" s="67"/>
    </row>
    <row r="22409" spans="31:31" ht="15.75">
      <c r="AE22409" s="67"/>
    </row>
    <row r="22410" spans="31:31" ht="15.75">
      <c r="AE22410" s="67"/>
    </row>
    <row r="22411" spans="31:31" ht="15.75">
      <c r="AE22411" s="67"/>
    </row>
    <row r="22412" spans="31:31" ht="15.75">
      <c r="AE22412" s="67"/>
    </row>
    <row r="22413" spans="31:31" ht="15.75">
      <c r="AE22413" s="67"/>
    </row>
    <row r="22414" spans="31:31" ht="15.75">
      <c r="AE22414" s="67"/>
    </row>
    <row r="22415" spans="31:31" ht="15.75">
      <c r="AE22415" s="67"/>
    </row>
    <row r="22416" spans="31:31" ht="15.75">
      <c r="AE22416" s="67"/>
    </row>
    <row r="22417" spans="31:31" ht="15.75">
      <c r="AE22417" s="67"/>
    </row>
    <row r="22418" spans="31:31" ht="15.75">
      <c r="AE22418" s="67"/>
    </row>
    <row r="22419" spans="31:31" ht="15.75">
      <c r="AE22419" s="67"/>
    </row>
    <row r="22420" spans="31:31" ht="15.75">
      <c r="AE22420" s="67"/>
    </row>
    <row r="22421" spans="31:31" ht="15.75">
      <c r="AE22421" s="67"/>
    </row>
    <row r="22422" spans="31:31" ht="15.75">
      <c r="AE22422" s="67"/>
    </row>
    <row r="22423" spans="31:31" ht="15.75">
      <c r="AE22423" s="67"/>
    </row>
    <row r="22424" spans="31:31" ht="15.75">
      <c r="AE22424" s="67"/>
    </row>
    <row r="22425" spans="31:31" ht="15.75">
      <c r="AE22425" s="67"/>
    </row>
    <row r="22426" spans="31:31" ht="15.75">
      <c r="AE22426" s="67"/>
    </row>
    <row r="22427" spans="31:31" ht="15.75">
      <c r="AE22427" s="67"/>
    </row>
    <row r="22428" spans="31:31" ht="15.75">
      <c r="AE22428" s="67"/>
    </row>
    <row r="22429" spans="31:31" ht="15.75">
      <c r="AE22429" s="67"/>
    </row>
    <row r="22430" spans="31:31" ht="15.75">
      <c r="AE22430" s="67"/>
    </row>
    <row r="22431" spans="31:31" ht="15.75">
      <c r="AE22431" s="67"/>
    </row>
    <row r="22432" spans="31:31" ht="15.75">
      <c r="AE22432" s="67"/>
    </row>
    <row r="22433" spans="31:31" ht="15.75">
      <c r="AE22433" s="67"/>
    </row>
    <row r="22434" spans="31:31" ht="15.75">
      <c r="AE22434" s="67"/>
    </row>
    <row r="22435" spans="31:31" ht="15.75">
      <c r="AE22435" s="67"/>
    </row>
    <row r="22436" spans="31:31" ht="15.75">
      <c r="AE22436" s="67"/>
    </row>
    <row r="22437" spans="31:31" ht="15.75">
      <c r="AE22437" s="67"/>
    </row>
    <row r="22438" spans="31:31" ht="15.75">
      <c r="AE22438" s="67"/>
    </row>
    <row r="22439" spans="31:31" ht="15.75">
      <c r="AE22439" s="67"/>
    </row>
    <row r="22440" spans="31:31" ht="15.75">
      <c r="AE22440" s="67"/>
    </row>
    <row r="22441" spans="31:31" ht="15.75">
      <c r="AE22441" s="67"/>
    </row>
    <row r="22442" spans="31:31" ht="15.75">
      <c r="AE22442" s="67"/>
    </row>
    <row r="22443" spans="31:31" ht="15.75">
      <c r="AE22443" s="67"/>
    </row>
    <row r="22444" spans="31:31" ht="15.75">
      <c r="AE22444" s="67"/>
    </row>
    <row r="22445" spans="31:31" ht="15.75">
      <c r="AE22445" s="67"/>
    </row>
    <row r="22446" spans="31:31" ht="15.75">
      <c r="AE22446" s="67"/>
    </row>
    <row r="22447" spans="31:31" ht="15.75">
      <c r="AE22447" s="67"/>
    </row>
    <row r="22448" spans="31:31" ht="15.75">
      <c r="AE22448" s="67"/>
    </row>
    <row r="22449" spans="31:31" ht="15.75">
      <c r="AE22449" s="67"/>
    </row>
    <row r="22450" spans="31:31" ht="15.75">
      <c r="AE22450" s="67"/>
    </row>
    <row r="22451" spans="31:31" ht="15.75">
      <c r="AE22451" s="67"/>
    </row>
    <row r="22452" spans="31:31" ht="15.75">
      <c r="AE22452" s="67"/>
    </row>
    <row r="22453" spans="31:31" ht="15.75">
      <c r="AE22453" s="67"/>
    </row>
    <row r="22454" spans="31:31" ht="15.75">
      <c r="AE22454" s="67"/>
    </row>
    <row r="22455" spans="31:31" ht="15.75">
      <c r="AE22455" s="67"/>
    </row>
    <row r="22456" spans="31:31" ht="15.75">
      <c r="AE22456" s="67"/>
    </row>
    <row r="22457" spans="31:31" ht="15.75">
      <c r="AE22457" s="67"/>
    </row>
    <row r="22458" spans="31:31" ht="15.75">
      <c r="AE22458" s="67"/>
    </row>
    <row r="22459" spans="31:31" ht="15.75">
      <c r="AE22459" s="67"/>
    </row>
    <row r="22460" spans="31:31" ht="15.75">
      <c r="AE22460" s="67"/>
    </row>
    <row r="22461" spans="31:31" ht="15.75">
      <c r="AE22461" s="67"/>
    </row>
    <row r="22462" spans="31:31" ht="15.75">
      <c r="AE22462" s="67"/>
    </row>
    <row r="22463" spans="31:31" ht="15.75">
      <c r="AE22463" s="67"/>
    </row>
    <row r="22464" spans="31:31" ht="15.75">
      <c r="AE22464" s="67"/>
    </row>
    <row r="22465" spans="31:31" ht="15.75">
      <c r="AE22465" s="67"/>
    </row>
    <row r="22466" spans="31:31" ht="15.75">
      <c r="AE22466" s="67"/>
    </row>
    <row r="22467" spans="31:31" ht="15.75">
      <c r="AE22467" s="67"/>
    </row>
    <row r="22468" spans="31:31" ht="15.75">
      <c r="AE22468" s="67"/>
    </row>
    <row r="22469" spans="31:31" ht="15.75">
      <c r="AE22469" s="67"/>
    </row>
    <row r="22470" spans="31:31" ht="15.75">
      <c r="AE22470" s="67"/>
    </row>
    <row r="22471" spans="31:31" ht="15.75">
      <c r="AE22471" s="67"/>
    </row>
    <row r="22472" spans="31:31" ht="15.75">
      <c r="AE22472" s="67"/>
    </row>
    <row r="22473" spans="31:31" ht="15.75">
      <c r="AE22473" s="67"/>
    </row>
    <row r="22474" spans="31:31" ht="15.75">
      <c r="AE22474" s="67"/>
    </row>
    <row r="22475" spans="31:31" ht="15.75">
      <c r="AE22475" s="67"/>
    </row>
    <row r="22476" spans="31:31" ht="15.75">
      <c r="AE22476" s="67"/>
    </row>
    <row r="22477" spans="31:31" ht="15.75">
      <c r="AE22477" s="67"/>
    </row>
    <row r="22478" spans="31:31" ht="15.75">
      <c r="AE22478" s="67"/>
    </row>
    <row r="22479" spans="31:31" ht="15.75">
      <c r="AE22479" s="67"/>
    </row>
    <row r="22480" spans="31:31" ht="15.75">
      <c r="AE22480" s="67"/>
    </row>
    <row r="22481" spans="31:31" ht="15.75">
      <c r="AE22481" s="67"/>
    </row>
    <row r="22482" spans="31:31" ht="15.75">
      <c r="AE22482" s="67"/>
    </row>
    <row r="22483" spans="31:31" ht="15.75">
      <c r="AE22483" s="67"/>
    </row>
    <row r="22484" spans="31:31" ht="15.75">
      <c r="AE22484" s="67"/>
    </row>
    <row r="22485" spans="31:31" ht="15.75">
      <c r="AE22485" s="67"/>
    </row>
    <row r="22486" spans="31:31" ht="15.75">
      <c r="AE22486" s="67"/>
    </row>
    <row r="22487" spans="31:31" ht="15.75">
      <c r="AE22487" s="67"/>
    </row>
    <row r="22488" spans="31:31" ht="15.75">
      <c r="AE22488" s="67"/>
    </row>
    <row r="22489" spans="31:31" ht="15.75">
      <c r="AE22489" s="67"/>
    </row>
    <row r="22490" spans="31:31" ht="15.75">
      <c r="AE22490" s="67"/>
    </row>
    <row r="22491" spans="31:31" ht="15.75">
      <c r="AE22491" s="67"/>
    </row>
    <row r="22492" spans="31:31" ht="15.75">
      <c r="AE22492" s="67"/>
    </row>
    <row r="22493" spans="31:31" ht="15.75">
      <c r="AE22493" s="67"/>
    </row>
    <row r="22494" spans="31:31" ht="15.75">
      <c r="AE22494" s="67"/>
    </row>
    <row r="22495" spans="31:31" ht="15.75">
      <c r="AE22495" s="67"/>
    </row>
    <row r="22496" spans="31:31" ht="15.75">
      <c r="AE22496" s="67"/>
    </row>
    <row r="22497" spans="31:31" ht="15.75">
      <c r="AE22497" s="67"/>
    </row>
    <row r="22498" spans="31:31" ht="15.75">
      <c r="AE22498" s="67"/>
    </row>
    <row r="22499" spans="31:31" ht="15.75">
      <c r="AE22499" s="67"/>
    </row>
    <row r="22500" spans="31:31" ht="15.75">
      <c r="AE22500" s="67"/>
    </row>
    <row r="22501" spans="31:31" ht="15.75">
      <c r="AE22501" s="67"/>
    </row>
    <row r="22502" spans="31:31" ht="15.75">
      <c r="AE22502" s="67"/>
    </row>
    <row r="22503" spans="31:31" ht="15.75">
      <c r="AE22503" s="67"/>
    </row>
    <row r="22504" spans="31:31" ht="15.75">
      <c r="AE22504" s="67"/>
    </row>
    <row r="22505" spans="31:31" ht="15.75">
      <c r="AE22505" s="67"/>
    </row>
    <row r="22506" spans="31:31" ht="15.75">
      <c r="AE22506" s="67"/>
    </row>
    <row r="22507" spans="31:31" ht="15.75">
      <c r="AE22507" s="67"/>
    </row>
    <row r="22508" spans="31:31" ht="15.75">
      <c r="AE22508" s="67"/>
    </row>
    <row r="22509" spans="31:31" ht="15.75">
      <c r="AE22509" s="67"/>
    </row>
    <row r="22510" spans="31:31" ht="15.75">
      <c r="AE22510" s="67"/>
    </row>
    <row r="22511" spans="31:31" ht="15.75">
      <c r="AE22511" s="67"/>
    </row>
    <row r="22512" spans="31:31" ht="15.75">
      <c r="AE22512" s="67"/>
    </row>
    <row r="22513" spans="31:31" ht="15.75">
      <c r="AE22513" s="67"/>
    </row>
    <row r="22514" spans="31:31" ht="15.75">
      <c r="AE22514" s="67"/>
    </row>
    <row r="22515" spans="31:31" ht="15.75">
      <c r="AE22515" s="67"/>
    </row>
    <row r="22516" spans="31:31" ht="15.75">
      <c r="AE22516" s="67"/>
    </row>
    <row r="22517" spans="31:31" ht="15.75">
      <c r="AE22517" s="67"/>
    </row>
    <row r="22518" spans="31:31" ht="15.75">
      <c r="AE22518" s="67"/>
    </row>
    <row r="22519" spans="31:31" ht="15.75">
      <c r="AE22519" s="67"/>
    </row>
    <row r="22520" spans="31:31" ht="15.75">
      <c r="AE22520" s="67"/>
    </row>
    <row r="22521" spans="31:31" ht="15.75">
      <c r="AE22521" s="67"/>
    </row>
    <row r="22522" spans="31:31" ht="15.75">
      <c r="AE22522" s="67"/>
    </row>
    <row r="22523" spans="31:31" ht="15.75">
      <c r="AE22523" s="67"/>
    </row>
    <row r="22524" spans="31:31" ht="15.75">
      <c r="AE22524" s="67"/>
    </row>
    <row r="22525" spans="31:31" ht="15.75">
      <c r="AE22525" s="67"/>
    </row>
    <row r="22526" spans="31:31" ht="15.75">
      <c r="AE22526" s="67"/>
    </row>
    <row r="22527" spans="31:31" ht="15.75">
      <c r="AE22527" s="67"/>
    </row>
    <row r="22528" spans="31:31" ht="15.75">
      <c r="AE22528" s="67"/>
    </row>
    <row r="22529" spans="31:31" ht="15.75">
      <c r="AE22529" s="67"/>
    </row>
    <row r="22530" spans="31:31" ht="15.75">
      <c r="AE22530" s="67"/>
    </row>
    <row r="22531" spans="31:31" ht="15.75">
      <c r="AE22531" s="67"/>
    </row>
    <row r="22532" spans="31:31" ht="15.75">
      <c r="AE22532" s="67"/>
    </row>
    <row r="22533" spans="31:31" ht="15.75">
      <c r="AE22533" s="67"/>
    </row>
    <row r="22534" spans="31:31" ht="15.75">
      <c r="AE22534" s="67"/>
    </row>
    <row r="22535" spans="31:31" ht="15.75">
      <c r="AE22535" s="67"/>
    </row>
    <row r="22536" spans="31:31" ht="15.75">
      <c r="AE22536" s="67"/>
    </row>
    <row r="22537" spans="31:31" ht="15.75">
      <c r="AE22537" s="67"/>
    </row>
    <row r="22538" spans="31:31" ht="15.75">
      <c r="AE22538" s="67"/>
    </row>
    <row r="22539" spans="31:31" ht="15.75">
      <c r="AE22539" s="67"/>
    </row>
    <row r="22540" spans="31:31" ht="15.75">
      <c r="AE22540" s="67"/>
    </row>
    <row r="22541" spans="31:31" ht="15.75">
      <c r="AE22541" s="67"/>
    </row>
    <row r="22542" spans="31:31" ht="15.75">
      <c r="AE22542" s="67"/>
    </row>
    <row r="22543" spans="31:31" ht="15.75">
      <c r="AE22543" s="67"/>
    </row>
    <row r="22544" spans="31:31" ht="15.75">
      <c r="AE22544" s="67"/>
    </row>
    <row r="22545" spans="31:31" ht="15.75">
      <c r="AE22545" s="67"/>
    </row>
    <row r="22546" spans="31:31" ht="15.75">
      <c r="AE22546" s="67"/>
    </row>
    <row r="22547" spans="31:31" ht="15.75">
      <c r="AE22547" s="67"/>
    </row>
    <row r="22548" spans="31:31" ht="15.75">
      <c r="AE22548" s="67"/>
    </row>
    <row r="22549" spans="31:31" ht="15.75">
      <c r="AE22549" s="67"/>
    </row>
    <row r="22550" spans="31:31" ht="15.75">
      <c r="AE22550" s="67"/>
    </row>
    <row r="22551" spans="31:31" ht="15.75">
      <c r="AE22551" s="67"/>
    </row>
    <row r="22552" spans="31:31" ht="15.75">
      <c r="AE22552" s="67"/>
    </row>
    <row r="22553" spans="31:31" ht="15.75">
      <c r="AE22553" s="67"/>
    </row>
    <row r="22554" spans="31:31" ht="15.75">
      <c r="AE22554" s="67"/>
    </row>
    <row r="22555" spans="31:31" ht="15.75">
      <c r="AE22555" s="67"/>
    </row>
    <row r="22556" spans="31:31" ht="15.75">
      <c r="AE22556" s="67"/>
    </row>
    <row r="22557" spans="31:31" ht="15.75">
      <c r="AE22557" s="67"/>
    </row>
    <row r="22558" spans="31:31" ht="15.75">
      <c r="AE22558" s="67"/>
    </row>
    <row r="22559" spans="31:31" ht="15.75">
      <c r="AE22559" s="67"/>
    </row>
    <row r="22560" spans="31:31" ht="15.75">
      <c r="AE22560" s="67"/>
    </row>
    <row r="22561" spans="31:31" ht="15.75">
      <c r="AE22561" s="67"/>
    </row>
    <row r="22562" spans="31:31" ht="15.75">
      <c r="AE22562" s="67"/>
    </row>
    <row r="22563" spans="31:31" ht="15.75">
      <c r="AE22563" s="67"/>
    </row>
    <row r="22564" spans="31:31" ht="15.75">
      <c r="AE22564" s="67"/>
    </row>
    <row r="22565" spans="31:31" ht="15.75">
      <c r="AE22565" s="67"/>
    </row>
    <row r="22566" spans="31:31" ht="15.75">
      <c r="AE22566" s="67"/>
    </row>
    <row r="22567" spans="31:31" ht="15.75">
      <c r="AE22567" s="67"/>
    </row>
    <row r="22568" spans="31:31" ht="15.75">
      <c r="AE22568" s="67"/>
    </row>
    <row r="22569" spans="31:31" ht="15.75">
      <c r="AE22569" s="67"/>
    </row>
    <row r="22570" spans="31:31" ht="15.75">
      <c r="AE22570" s="67"/>
    </row>
    <row r="22571" spans="31:31" ht="15.75">
      <c r="AE22571" s="67"/>
    </row>
    <row r="22572" spans="31:31" ht="15.75">
      <c r="AE22572" s="67"/>
    </row>
    <row r="22573" spans="31:31" ht="15.75">
      <c r="AE22573" s="67"/>
    </row>
    <row r="22574" spans="31:31" ht="15.75">
      <c r="AE22574" s="67"/>
    </row>
    <row r="22575" spans="31:31" ht="15.75">
      <c r="AE22575" s="67"/>
    </row>
    <row r="22576" spans="31:31" ht="15.75">
      <c r="AE22576" s="67"/>
    </row>
    <row r="22577" spans="31:31" ht="15.75">
      <c r="AE22577" s="67"/>
    </row>
    <row r="22578" spans="31:31" ht="15.75">
      <c r="AE22578" s="67"/>
    </row>
    <row r="22579" spans="31:31" ht="15.75">
      <c r="AE22579" s="67"/>
    </row>
    <row r="22580" spans="31:31" ht="15.75">
      <c r="AE22580" s="67"/>
    </row>
    <row r="22581" spans="31:31" ht="15.75">
      <c r="AE22581" s="67"/>
    </row>
    <row r="22582" spans="31:31" ht="15.75">
      <c r="AE22582" s="67"/>
    </row>
    <row r="22583" spans="31:31" ht="15.75">
      <c r="AE22583" s="67"/>
    </row>
    <row r="22584" spans="31:31" ht="15.75">
      <c r="AE22584" s="67"/>
    </row>
    <row r="22585" spans="31:31" ht="15.75">
      <c r="AE22585" s="67"/>
    </row>
    <row r="22586" spans="31:31" ht="15.75">
      <c r="AE22586" s="67"/>
    </row>
    <row r="22587" spans="31:31" ht="15.75">
      <c r="AE22587" s="67"/>
    </row>
    <row r="22588" spans="31:31" ht="15.75">
      <c r="AE22588" s="67"/>
    </row>
    <row r="22589" spans="31:31" ht="15.75">
      <c r="AE22589" s="67"/>
    </row>
    <row r="22590" spans="31:31" ht="15.75">
      <c r="AE22590" s="67"/>
    </row>
    <row r="22591" spans="31:31" ht="15.75">
      <c r="AE22591" s="67"/>
    </row>
    <row r="22592" spans="31:31" ht="15.75">
      <c r="AE22592" s="67"/>
    </row>
    <row r="22593" spans="31:31" ht="15.75">
      <c r="AE22593" s="67"/>
    </row>
    <row r="22594" spans="31:31" ht="15.75">
      <c r="AE22594" s="67"/>
    </row>
    <row r="22595" spans="31:31" ht="15.75">
      <c r="AE22595" s="67"/>
    </row>
    <row r="22596" spans="31:31" ht="15.75">
      <c r="AE22596" s="67"/>
    </row>
    <row r="22597" spans="31:31" ht="15.75">
      <c r="AE22597" s="67"/>
    </row>
    <row r="22598" spans="31:31" ht="15.75">
      <c r="AE22598" s="67"/>
    </row>
    <row r="22599" spans="31:31" ht="15.75">
      <c r="AE22599" s="67"/>
    </row>
    <row r="22600" spans="31:31" ht="15.75">
      <c r="AE22600" s="67"/>
    </row>
    <row r="22601" spans="31:31" ht="15.75">
      <c r="AE22601" s="67"/>
    </row>
    <row r="22602" spans="31:31" ht="15.75">
      <c r="AE22602" s="67"/>
    </row>
    <row r="22603" spans="31:31" ht="15.75">
      <c r="AE22603" s="67"/>
    </row>
    <row r="22604" spans="31:31" ht="15.75">
      <c r="AE22604" s="67"/>
    </row>
    <row r="22605" spans="31:31" ht="15.75">
      <c r="AE22605" s="67"/>
    </row>
    <row r="22606" spans="31:31" ht="15.75">
      <c r="AE22606" s="67"/>
    </row>
    <row r="22607" spans="31:31" ht="15.75">
      <c r="AE22607" s="67"/>
    </row>
    <row r="22608" spans="31:31" ht="15.75">
      <c r="AE22608" s="67"/>
    </row>
    <row r="22609" spans="31:31" ht="15.75">
      <c r="AE22609" s="67"/>
    </row>
    <row r="22610" spans="31:31" ht="15.75">
      <c r="AE22610" s="67"/>
    </row>
    <row r="22611" spans="31:31" ht="15.75">
      <c r="AE22611" s="67"/>
    </row>
    <row r="22612" spans="31:31" ht="15.75">
      <c r="AE22612" s="67"/>
    </row>
    <row r="22613" spans="31:31" ht="15.75">
      <c r="AE22613" s="67"/>
    </row>
    <row r="22614" spans="31:31" ht="15.75">
      <c r="AE22614" s="67"/>
    </row>
    <row r="22615" spans="31:31" ht="15.75">
      <c r="AE22615" s="67"/>
    </row>
    <row r="22616" spans="31:31" ht="15.75">
      <c r="AE22616" s="67"/>
    </row>
    <row r="22617" spans="31:31" ht="15.75">
      <c r="AE22617" s="67"/>
    </row>
    <row r="22618" spans="31:31" ht="15.75">
      <c r="AE22618" s="67"/>
    </row>
    <row r="22619" spans="31:31" ht="15.75">
      <c r="AE22619" s="67"/>
    </row>
    <row r="22620" spans="31:31" ht="15.75">
      <c r="AE22620" s="67"/>
    </row>
    <row r="22621" spans="31:31" ht="15.75">
      <c r="AE22621" s="67"/>
    </row>
    <row r="22622" spans="31:31" ht="15.75">
      <c r="AE22622" s="67"/>
    </row>
    <row r="22623" spans="31:31" ht="15.75">
      <c r="AE22623" s="67"/>
    </row>
    <row r="22624" spans="31:31" ht="15.75">
      <c r="AE22624" s="67"/>
    </row>
    <row r="22625" spans="31:31" ht="15.75">
      <c r="AE22625" s="67"/>
    </row>
    <row r="22626" spans="31:31" ht="15.75">
      <c r="AE22626" s="67"/>
    </row>
    <row r="22627" spans="31:31" ht="15.75">
      <c r="AE22627" s="67"/>
    </row>
    <row r="22628" spans="31:31" ht="15.75">
      <c r="AE22628" s="67"/>
    </row>
    <row r="22629" spans="31:31" ht="15.75">
      <c r="AE22629" s="67"/>
    </row>
    <row r="22630" spans="31:31" ht="15.75">
      <c r="AE22630" s="67"/>
    </row>
    <row r="22631" spans="31:31" ht="15.75">
      <c r="AE22631" s="67"/>
    </row>
    <row r="22632" spans="31:31" ht="15.75">
      <c r="AE22632" s="67"/>
    </row>
    <row r="22633" spans="31:31" ht="15.75">
      <c r="AE22633" s="67"/>
    </row>
    <row r="22634" spans="31:31" ht="15.75">
      <c r="AE22634" s="67"/>
    </row>
    <row r="22635" spans="31:31" ht="15.75">
      <c r="AE22635" s="67"/>
    </row>
    <row r="22636" spans="31:31" ht="15.75">
      <c r="AE22636" s="67"/>
    </row>
    <row r="22637" spans="31:31" ht="15.75">
      <c r="AE22637" s="67"/>
    </row>
    <row r="22638" spans="31:31" ht="15.75">
      <c r="AE22638" s="67"/>
    </row>
    <row r="22639" spans="31:31" ht="15.75">
      <c r="AE22639" s="67"/>
    </row>
    <row r="22640" spans="31:31" ht="15.75">
      <c r="AE22640" s="67"/>
    </row>
    <row r="22641" spans="31:31" ht="15.75">
      <c r="AE22641" s="67"/>
    </row>
    <row r="22642" spans="31:31" ht="15.75">
      <c r="AE22642" s="67"/>
    </row>
    <row r="22643" spans="31:31" ht="15.75">
      <c r="AE22643" s="67"/>
    </row>
    <row r="22644" spans="31:31" ht="15.75">
      <c r="AE22644" s="67"/>
    </row>
    <row r="22645" spans="31:31" ht="15.75">
      <c r="AE22645" s="67"/>
    </row>
    <row r="22646" spans="31:31" ht="15.75">
      <c r="AE22646" s="67"/>
    </row>
    <row r="22647" spans="31:31" ht="15.75">
      <c r="AE22647" s="67"/>
    </row>
    <row r="22648" spans="31:31" ht="15.75">
      <c r="AE22648" s="67"/>
    </row>
    <row r="22649" spans="31:31" ht="15.75">
      <c r="AE22649" s="67"/>
    </row>
    <row r="22650" spans="31:31" ht="15.75">
      <c r="AE22650" s="67"/>
    </row>
    <row r="22651" spans="31:31" ht="15.75">
      <c r="AE22651" s="67"/>
    </row>
    <row r="22652" spans="31:31" ht="15.75">
      <c r="AE22652" s="67"/>
    </row>
    <row r="22653" spans="31:31" ht="15.75">
      <c r="AE22653" s="67"/>
    </row>
    <row r="22654" spans="31:31" ht="15.75">
      <c r="AE22654" s="67"/>
    </row>
    <row r="22655" spans="31:31" ht="15.75">
      <c r="AE22655" s="67"/>
    </row>
    <row r="22656" spans="31:31" ht="15.75">
      <c r="AE22656" s="67"/>
    </row>
    <row r="22657" spans="31:31" ht="15.75">
      <c r="AE22657" s="67"/>
    </row>
    <row r="22658" spans="31:31" ht="15.75">
      <c r="AE22658" s="67"/>
    </row>
    <row r="22659" spans="31:31" ht="15.75">
      <c r="AE22659" s="67"/>
    </row>
    <row r="22660" spans="31:31" ht="15.75">
      <c r="AE22660" s="67"/>
    </row>
    <row r="22661" spans="31:31" ht="15.75">
      <c r="AE22661" s="67"/>
    </row>
    <row r="22662" spans="31:31" ht="15.75">
      <c r="AE22662" s="67"/>
    </row>
    <row r="22663" spans="31:31" ht="15.75">
      <c r="AE22663" s="67"/>
    </row>
    <row r="22664" spans="31:31" ht="15.75">
      <c r="AE22664" s="67"/>
    </row>
    <row r="22665" spans="31:31" ht="15.75">
      <c r="AE22665" s="67"/>
    </row>
    <row r="22666" spans="31:31" ht="15.75">
      <c r="AE22666" s="67"/>
    </row>
    <row r="22667" spans="31:31" ht="15.75">
      <c r="AE22667" s="67"/>
    </row>
    <row r="22668" spans="31:31" ht="15.75">
      <c r="AE22668" s="67"/>
    </row>
    <row r="22669" spans="31:31" ht="15.75">
      <c r="AE22669" s="67"/>
    </row>
    <row r="22670" spans="31:31" ht="15.75">
      <c r="AE22670" s="67"/>
    </row>
    <row r="22671" spans="31:31" ht="15.75">
      <c r="AE22671" s="67"/>
    </row>
    <row r="22672" spans="31:31" ht="15.75">
      <c r="AE22672" s="67"/>
    </row>
    <row r="22673" spans="31:31" ht="15.75">
      <c r="AE22673" s="67"/>
    </row>
    <row r="22674" spans="31:31" ht="15.75">
      <c r="AE22674" s="67"/>
    </row>
    <row r="22675" spans="31:31" ht="15.75">
      <c r="AE22675" s="67"/>
    </row>
    <row r="22676" spans="31:31" ht="15.75">
      <c r="AE22676" s="67"/>
    </row>
    <row r="22677" spans="31:31" ht="15.75">
      <c r="AE22677" s="67"/>
    </row>
    <row r="22678" spans="31:31" ht="15.75">
      <c r="AE22678" s="67"/>
    </row>
    <row r="22679" spans="31:31" ht="15.75">
      <c r="AE22679" s="67"/>
    </row>
    <row r="22680" spans="31:31" ht="15.75">
      <c r="AE22680" s="67"/>
    </row>
    <row r="22681" spans="31:31" ht="15.75">
      <c r="AE22681" s="67"/>
    </row>
    <row r="22682" spans="31:31" ht="15.75">
      <c r="AE22682" s="67"/>
    </row>
    <row r="22683" spans="31:31" ht="15.75">
      <c r="AE22683" s="67"/>
    </row>
    <row r="22684" spans="31:31" ht="15.75">
      <c r="AE22684" s="67"/>
    </row>
    <row r="22685" spans="31:31" ht="15.75">
      <c r="AE22685" s="67"/>
    </row>
    <row r="22686" spans="31:31" ht="15.75">
      <c r="AE22686" s="67"/>
    </row>
    <row r="22687" spans="31:31" ht="15.75">
      <c r="AE22687" s="67"/>
    </row>
    <row r="22688" spans="31:31" ht="15.75">
      <c r="AE22688" s="67"/>
    </row>
    <row r="22689" spans="31:31" ht="15.75">
      <c r="AE22689" s="67"/>
    </row>
    <row r="22690" spans="31:31" ht="15.75">
      <c r="AE22690" s="67"/>
    </row>
    <row r="22691" spans="31:31" ht="15.75">
      <c r="AE22691" s="67"/>
    </row>
    <row r="22692" spans="31:31" ht="15.75">
      <c r="AE22692" s="67"/>
    </row>
    <row r="22693" spans="31:31" ht="15.75">
      <c r="AE22693" s="67"/>
    </row>
    <row r="22694" spans="31:31" ht="15.75">
      <c r="AE22694" s="67"/>
    </row>
    <row r="22695" spans="31:31" ht="15.75">
      <c r="AE22695" s="67"/>
    </row>
    <row r="22696" spans="31:31" ht="15.75">
      <c r="AE22696" s="67"/>
    </row>
    <row r="22697" spans="31:31" ht="15.75">
      <c r="AE22697" s="67"/>
    </row>
    <row r="22698" spans="31:31" ht="15.75">
      <c r="AE22698" s="67"/>
    </row>
    <row r="22699" spans="31:31" ht="15.75">
      <c r="AE22699" s="67"/>
    </row>
    <row r="22700" spans="31:31" ht="15.75">
      <c r="AE22700" s="67"/>
    </row>
    <row r="22701" spans="31:31" ht="15.75">
      <c r="AE22701" s="67"/>
    </row>
    <row r="22702" spans="31:31" ht="15.75">
      <c r="AE22702" s="67"/>
    </row>
    <row r="22703" spans="31:31" ht="15.75">
      <c r="AE22703" s="67"/>
    </row>
    <row r="22704" spans="31:31" ht="15.75">
      <c r="AE22704" s="67"/>
    </row>
    <row r="22705" spans="31:31" ht="15.75">
      <c r="AE22705" s="67"/>
    </row>
    <row r="22706" spans="31:31" ht="15.75">
      <c r="AE22706" s="67"/>
    </row>
    <row r="22707" spans="31:31" ht="15.75">
      <c r="AE22707" s="67"/>
    </row>
    <row r="22708" spans="31:31" ht="15.75">
      <c r="AE22708" s="67"/>
    </row>
    <row r="22709" spans="31:31" ht="15.75">
      <c r="AE22709" s="67"/>
    </row>
    <row r="22710" spans="31:31" ht="15.75">
      <c r="AE22710" s="67"/>
    </row>
    <row r="22711" spans="31:31" ht="15.75">
      <c r="AE22711" s="67"/>
    </row>
    <row r="22712" spans="31:31" ht="15.75">
      <c r="AE22712" s="67"/>
    </row>
    <row r="22713" spans="31:31" ht="15.75">
      <c r="AE22713" s="67"/>
    </row>
    <row r="22714" spans="31:31" ht="15.75">
      <c r="AE22714" s="67"/>
    </row>
    <row r="22715" spans="31:31" ht="15.75">
      <c r="AE22715" s="67"/>
    </row>
    <row r="22716" spans="31:31" ht="15.75">
      <c r="AE22716" s="67"/>
    </row>
    <row r="22717" spans="31:31" ht="15.75">
      <c r="AE22717" s="67"/>
    </row>
    <row r="22718" spans="31:31" ht="15.75">
      <c r="AE22718" s="67"/>
    </row>
    <row r="22719" spans="31:31" ht="15.75">
      <c r="AE22719" s="67"/>
    </row>
    <row r="22720" spans="31:31" ht="15.75">
      <c r="AE22720" s="67"/>
    </row>
    <row r="22721" spans="31:31" ht="15.75">
      <c r="AE22721" s="67"/>
    </row>
    <row r="22722" spans="31:31" ht="15.75">
      <c r="AE22722" s="67"/>
    </row>
    <row r="22723" spans="31:31" ht="15.75">
      <c r="AE22723" s="67"/>
    </row>
    <row r="22724" spans="31:31" ht="15.75">
      <c r="AE22724" s="67"/>
    </row>
    <row r="22725" spans="31:31" ht="15.75">
      <c r="AE22725" s="67"/>
    </row>
    <row r="22726" spans="31:31" ht="15.75">
      <c r="AE22726" s="67"/>
    </row>
    <row r="22727" spans="31:31" ht="15.75">
      <c r="AE22727" s="67"/>
    </row>
    <row r="22728" spans="31:31" ht="15.75">
      <c r="AE22728" s="67"/>
    </row>
    <row r="22729" spans="31:31" ht="15.75">
      <c r="AE22729" s="67"/>
    </row>
    <row r="22730" spans="31:31" ht="15.75">
      <c r="AE22730" s="67"/>
    </row>
    <row r="22731" spans="31:31" ht="15.75">
      <c r="AE22731" s="67"/>
    </row>
    <row r="22732" spans="31:31" ht="15.75">
      <c r="AE22732" s="67"/>
    </row>
    <row r="22733" spans="31:31" ht="15.75">
      <c r="AE22733" s="67"/>
    </row>
    <row r="22734" spans="31:31" ht="15.75">
      <c r="AE22734" s="67"/>
    </row>
    <row r="22735" spans="31:31" ht="15.75">
      <c r="AE22735" s="67"/>
    </row>
    <row r="22736" spans="31:31" ht="15.75">
      <c r="AE22736" s="67"/>
    </row>
    <row r="22737" spans="31:31" ht="15.75">
      <c r="AE22737" s="67"/>
    </row>
    <row r="22738" spans="31:31" ht="15.75">
      <c r="AE22738" s="67"/>
    </row>
    <row r="22739" spans="31:31" ht="15.75">
      <c r="AE22739" s="67"/>
    </row>
    <row r="22740" spans="31:31" ht="15.75">
      <c r="AE22740" s="67"/>
    </row>
    <row r="22741" spans="31:31" ht="15.75">
      <c r="AE22741" s="67"/>
    </row>
    <row r="22742" spans="31:31" ht="15.75">
      <c r="AE22742" s="67"/>
    </row>
    <row r="22743" spans="31:31" ht="15.75">
      <c r="AE22743" s="67"/>
    </row>
    <row r="22744" spans="31:31" ht="15.75">
      <c r="AE22744" s="67"/>
    </row>
    <row r="22745" spans="31:31" ht="15.75">
      <c r="AE22745" s="67"/>
    </row>
    <row r="22746" spans="31:31" ht="15.75">
      <c r="AE22746" s="67"/>
    </row>
    <row r="22747" spans="31:31" ht="15.75">
      <c r="AE22747" s="67"/>
    </row>
    <row r="22748" spans="31:31" ht="15.75">
      <c r="AE22748" s="67"/>
    </row>
    <row r="22749" spans="31:31" ht="15.75">
      <c r="AE22749" s="67"/>
    </row>
    <row r="22750" spans="31:31" ht="15.75">
      <c r="AE22750" s="67"/>
    </row>
    <row r="22751" spans="31:31" ht="15.75">
      <c r="AE22751" s="67"/>
    </row>
    <row r="22752" spans="31:31" ht="15.75">
      <c r="AE22752" s="67"/>
    </row>
    <row r="22753" spans="31:31" ht="15.75">
      <c r="AE22753" s="67"/>
    </row>
    <row r="22754" spans="31:31" ht="15.75">
      <c r="AE22754" s="67"/>
    </row>
    <row r="22755" spans="31:31" ht="15.75">
      <c r="AE22755" s="67"/>
    </row>
    <row r="22756" spans="31:31" ht="15.75">
      <c r="AE22756" s="67"/>
    </row>
    <row r="22757" spans="31:31" ht="15.75">
      <c r="AE22757" s="67"/>
    </row>
    <row r="22758" spans="31:31" ht="15.75">
      <c r="AE22758" s="67"/>
    </row>
    <row r="22759" spans="31:31" ht="15.75">
      <c r="AE22759" s="67"/>
    </row>
    <row r="22760" spans="31:31" ht="15.75">
      <c r="AE22760" s="67"/>
    </row>
    <row r="22761" spans="31:31" ht="15.75">
      <c r="AE22761" s="67"/>
    </row>
    <row r="22762" spans="31:31" ht="15.75">
      <c r="AE22762" s="67"/>
    </row>
    <row r="22763" spans="31:31" ht="15.75">
      <c r="AE22763" s="67"/>
    </row>
    <row r="22764" spans="31:31" ht="15.75">
      <c r="AE22764" s="67"/>
    </row>
    <row r="22765" spans="31:31" ht="15.75">
      <c r="AE22765" s="67"/>
    </row>
    <row r="22766" spans="31:31" ht="15.75">
      <c r="AE22766" s="67"/>
    </row>
    <row r="22767" spans="31:31" ht="15.75">
      <c r="AE22767" s="67"/>
    </row>
    <row r="22768" spans="31:31" ht="15.75">
      <c r="AE22768" s="67"/>
    </row>
    <row r="22769" spans="31:31" ht="15.75">
      <c r="AE22769" s="67"/>
    </row>
    <row r="22770" spans="31:31" ht="15.75">
      <c r="AE22770" s="67"/>
    </row>
    <row r="22771" spans="31:31" ht="15.75">
      <c r="AE22771" s="67"/>
    </row>
    <row r="22772" spans="31:31" ht="15.75">
      <c r="AE22772" s="67"/>
    </row>
    <row r="22773" spans="31:31" ht="15.75">
      <c r="AE22773" s="67"/>
    </row>
    <row r="22774" spans="31:31" ht="15.75">
      <c r="AE22774" s="67"/>
    </row>
    <row r="22775" spans="31:31" ht="15.75">
      <c r="AE22775" s="67"/>
    </row>
    <row r="22776" spans="31:31" ht="15.75">
      <c r="AE22776" s="67"/>
    </row>
    <row r="22777" spans="31:31" ht="15.75">
      <c r="AE22777" s="67"/>
    </row>
    <row r="22778" spans="31:31" ht="15.75">
      <c r="AE22778" s="67"/>
    </row>
    <row r="22779" spans="31:31" ht="15.75">
      <c r="AE22779" s="67"/>
    </row>
    <row r="22780" spans="31:31" ht="15.75">
      <c r="AE22780" s="67"/>
    </row>
    <row r="22781" spans="31:31" ht="15.75">
      <c r="AE22781" s="67"/>
    </row>
    <row r="22782" spans="31:31" ht="15.75">
      <c r="AE22782" s="67"/>
    </row>
    <row r="22783" spans="31:31" ht="15.75">
      <c r="AE22783" s="67"/>
    </row>
    <row r="22784" spans="31:31" ht="15.75">
      <c r="AE22784" s="67"/>
    </row>
    <row r="22785" spans="31:31" ht="15.75">
      <c r="AE22785" s="67"/>
    </row>
    <row r="22786" spans="31:31" ht="15.75">
      <c r="AE22786" s="67"/>
    </row>
    <row r="22787" spans="31:31" ht="15.75">
      <c r="AE22787" s="67"/>
    </row>
    <row r="22788" spans="31:31" ht="15.75">
      <c r="AE22788" s="67"/>
    </row>
    <row r="22789" spans="31:31" ht="15.75">
      <c r="AE22789" s="67"/>
    </row>
    <row r="22790" spans="31:31" ht="15.75">
      <c r="AE22790" s="67"/>
    </row>
    <row r="22791" spans="31:31" ht="15.75">
      <c r="AE22791" s="67"/>
    </row>
    <row r="22792" spans="31:31" ht="15.75">
      <c r="AE22792" s="67"/>
    </row>
    <row r="22793" spans="31:31" ht="15.75">
      <c r="AE22793" s="67"/>
    </row>
    <row r="22794" spans="31:31" ht="15.75">
      <c r="AE22794" s="67"/>
    </row>
    <row r="22795" spans="31:31" ht="15.75">
      <c r="AE22795" s="67"/>
    </row>
    <row r="22796" spans="31:31" ht="15.75">
      <c r="AE22796" s="67"/>
    </row>
    <row r="22797" spans="31:31" ht="15.75">
      <c r="AE22797" s="67"/>
    </row>
    <row r="22798" spans="31:31" ht="15.75">
      <c r="AE22798" s="67"/>
    </row>
    <row r="22799" spans="31:31" ht="15.75">
      <c r="AE22799" s="67"/>
    </row>
    <row r="22800" spans="31:31" ht="15.75">
      <c r="AE22800" s="67"/>
    </row>
    <row r="22801" spans="31:31" ht="15.75">
      <c r="AE22801" s="67"/>
    </row>
    <row r="22802" spans="31:31" ht="15.75">
      <c r="AE22802" s="67"/>
    </row>
    <row r="22803" spans="31:31" ht="15.75">
      <c r="AE22803" s="67"/>
    </row>
    <row r="22804" spans="31:31" ht="15.75">
      <c r="AE22804" s="67"/>
    </row>
    <row r="22805" spans="31:31" ht="15.75">
      <c r="AE22805" s="67"/>
    </row>
    <row r="22806" spans="31:31" ht="15.75">
      <c r="AE22806" s="67"/>
    </row>
    <row r="22807" spans="31:31" ht="15.75">
      <c r="AE22807" s="67"/>
    </row>
    <row r="22808" spans="31:31" ht="15.75">
      <c r="AE22808" s="67"/>
    </row>
    <row r="22809" spans="31:31" ht="15.75">
      <c r="AE22809" s="67"/>
    </row>
    <row r="22810" spans="31:31" ht="15.75">
      <c r="AE22810" s="67"/>
    </row>
    <row r="22811" spans="31:31" ht="15.75">
      <c r="AE22811" s="67"/>
    </row>
    <row r="22812" spans="31:31" ht="15.75">
      <c r="AE22812" s="67"/>
    </row>
    <row r="22813" spans="31:31" ht="15.75">
      <c r="AE22813" s="67"/>
    </row>
    <row r="22814" spans="31:31" ht="15.75">
      <c r="AE22814" s="67"/>
    </row>
    <row r="22815" spans="31:31" ht="15.75">
      <c r="AE22815" s="67"/>
    </row>
    <row r="22816" spans="31:31" ht="15.75">
      <c r="AE22816" s="67"/>
    </row>
    <row r="22817" spans="31:31" ht="15.75">
      <c r="AE22817" s="67"/>
    </row>
    <row r="22818" spans="31:31" ht="15.75">
      <c r="AE22818" s="67"/>
    </row>
    <row r="22819" spans="31:31" ht="15.75">
      <c r="AE22819" s="67"/>
    </row>
    <row r="22820" spans="31:31" ht="15.75">
      <c r="AE22820" s="67"/>
    </row>
    <row r="22821" spans="31:31" ht="15.75">
      <c r="AE22821" s="67"/>
    </row>
    <row r="22822" spans="31:31" ht="15.75">
      <c r="AE22822" s="67"/>
    </row>
    <row r="22823" spans="31:31" ht="15.75">
      <c r="AE22823" s="67"/>
    </row>
    <row r="22824" spans="31:31" ht="15.75">
      <c r="AE22824" s="67"/>
    </row>
    <row r="22825" spans="31:31" ht="15.75">
      <c r="AE22825" s="67"/>
    </row>
    <row r="22826" spans="31:31" ht="15.75">
      <c r="AE22826" s="67"/>
    </row>
    <row r="22827" spans="31:31" ht="15.75">
      <c r="AE22827" s="67"/>
    </row>
    <row r="22828" spans="31:31" ht="15.75">
      <c r="AE22828" s="67"/>
    </row>
    <row r="22829" spans="31:31" ht="15.75">
      <c r="AE22829" s="67"/>
    </row>
    <row r="22830" spans="31:31" ht="15.75">
      <c r="AE22830" s="67"/>
    </row>
    <row r="22831" spans="31:31" ht="15.75">
      <c r="AE22831" s="67"/>
    </row>
    <row r="22832" spans="31:31" ht="15.75">
      <c r="AE22832" s="67"/>
    </row>
    <row r="22833" spans="31:31" ht="15.75">
      <c r="AE22833" s="67"/>
    </row>
    <row r="22834" spans="31:31" ht="15.75">
      <c r="AE22834" s="67"/>
    </row>
    <row r="22835" spans="31:31" ht="15.75">
      <c r="AE22835" s="67"/>
    </row>
    <row r="22836" spans="31:31" ht="15.75">
      <c r="AE22836" s="67"/>
    </row>
    <row r="22837" spans="31:31" ht="15.75">
      <c r="AE22837" s="67"/>
    </row>
    <row r="22838" spans="31:31" ht="15.75">
      <c r="AE22838" s="67"/>
    </row>
    <row r="22839" spans="31:31" ht="15.75">
      <c r="AE22839" s="67"/>
    </row>
    <row r="22840" spans="31:31" ht="15.75">
      <c r="AE22840" s="67"/>
    </row>
    <row r="22841" spans="31:31" ht="15.75">
      <c r="AE22841" s="67"/>
    </row>
    <row r="22842" spans="31:31" ht="15.75">
      <c r="AE22842" s="67"/>
    </row>
    <row r="22843" spans="31:31" ht="15.75">
      <c r="AE22843" s="67"/>
    </row>
    <row r="22844" spans="31:31" ht="15.75">
      <c r="AE22844" s="67"/>
    </row>
    <row r="22845" spans="31:31" ht="15.75">
      <c r="AE22845" s="67"/>
    </row>
    <row r="22846" spans="31:31" ht="15.75">
      <c r="AE22846" s="67"/>
    </row>
    <row r="22847" spans="31:31" ht="15.75">
      <c r="AE22847" s="67"/>
    </row>
    <row r="22848" spans="31:31" ht="15.75">
      <c r="AE22848" s="67"/>
    </row>
    <row r="22849" spans="31:31" ht="15.75">
      <c r="AE22849" s="67"/>
    </row>
    <row r="22850" spans="31:31" ht="15.75">
      <c r="AE22850" s="67"/>
    </row>
    <row r="22851" spans="31:31" ht="15.75">
      <c r="AE22851" s="67"/>
    </row>
    <row r="22852" spans="31:31" ht="15.75">
      <c r="AE22852" s="67"/>
    </row>
    <row r="22853" spans="31:31" ht="15.75">
      <c r="AE22853" s="67"/>
    </row>
    <row r="22854" spans="31:31" ht="15.75">
      <c r="AE22854" s="67"/>
    </row>
    <row r="22855" spans="31:31" ht="15.75">
      <c r="AE22855" s="67"/>
    </row>
    <row r="22856" spans="31:31" ht="15.75">
      <c r="AE22856" s="67"/>
    </row>
    <row r="22857" spans="31:31" ht="15.75">
      <c r="AE22857" s="67"/>
    </row>
    <row r="22858" spans="31:31" ht="15.75">
      <c r="AE22858" s="67"/>
    </row>
    <row r="22859" spans="31:31" ht="15.75">
      <c r="AE22859" s="67"/>
    </row>
    <row r="22860" spans="31:31" ht="15.75">
      <c r="AE22860" s="67"/>
    </row>
    <row r="22861" spans="31:31" ht="15.75">
      <c r="AE22861" s="67"/>
    </row>
    <row r="22862" spans="31:31" ht="15.75">
      <c r="AE22862" s="67"/>
    </row>
    <row r="22863" spans="31:31" ht="15.75">
      <c r="AE22863" s="67"/>
    </row>
    <row r="22864" spans="31:31" ht="15.75">
      <c r="AE22864" s="67"/>
    </row>
    <row r="22865" spans="31:31" ht="15.75">
      <c r="AE22865" s="67"/>
    </row>
    <row r="22866" spans="31:31" ht="15.75">
      <c r="AE22866" s="67"/>
    </row>
    <row r="22867" spans="31:31" ht="15.75">
      <c r="AE22867" s="67"/>
    </row>
    <row r="22868" spans="31:31" ht="15.75">
      <c r="AE22868" s="67"/>
    </row>
    <row r="22869" spans="31:31" ht="15.75">
      <c r="AE22869" s="67"/>
    </row>
    <row r="22870" spans="31:31" ht="15.75">
      <c r="AE22870" s="67"/>
    </row>
    <row r="22871" spans="31:31" ht="15.75">
      <c r="AE22871" s="67"/>
    </row>
    <row r="22872" spans="31:31" ht="15.75">
      <c r="AE22872" s="67"/>
    </row>
    <row r="22873" spans="31:31" ht="15.75">
      <c r="AE22873" s="67"/>
    </row>
    <row r="22874" spans="31:31" ht="15.75">
      <c r="AE22874" s="67"/>
    </row>
    <row r="22875" spans="31:31" ht="15.75">
      <c r="AE22875" s="67"/>
    </row>
    <row r="22876" spans="31:31" ht="15.75">
      <c r="AE22876" s="67"/>
    </row>
    <row r="22877" spans="31:31" ht="15.75">
      <c r="AE22877" s="67"/>
    </row>
    <row r="22878" spans="31:31" ht="15.75">
      <c r="AE22878" s="67"/>
    </row>
    <row r="22879" spans="31:31" ht="15.75">
      <c r="AE22879" s="67"/>
    </row>
    <row r="22880" spans="31:31" ht="15.75">
      <c r="AE22880" s="67"/>
    </row>
    <row r="22881" spans="31:31" ht="15.75">
      <c r="AE22881" s="67"/>
    </row>
    <row r="22882" spans="31:31" ht="15.75">
      <c r="AE22882" s="67"/>
    </row>
    <row r="22883" spans="31:31" ht="15.75">
      <c r="AE22883" s="67"/>
    </row>
    <row r="22884" spans="31:31" ht="15.75">
      <c r="AE22884" s="67"/>
    </row>
    <row r="22885" spans="31:31" ht="15.75">
      <c r="AE22885" s="67"/>
    </row>
    <row r="22886" spans="31:31" ht="15.75">
      <c r="AE22886" s="67"/>
    </row>
    <row r="22887" spans="31:31" ht="15.75">
      <c r="AE22887" s="67"/>
    </row>
    <row r="22888" spans="31:31" ht="15.75">
      <c r="AE22888" s="67"/>
    </row>
    <row r="22889" spans="31:31" ht="15.75">
      <c r="AE22889" s="67"/>
    </row>
    <row r="22890" spans="31:31" ht="15.75">
      <c r="AE22890" s="67"/>
    </row>
    <row r="22891" spans="31:31" ht="15.75">
      <c r="AE22891" s="67"/>
    </row>
    <row r="22892" spans="31:31" ht="15.75">
      <c r="AE22892" s="67"/>
    </row>
    <row r="22893" spans="31:31" ht="15.75">
      <c r="AE22893" s="67"/>
    </row>
    <row r="22894" spans="31:31" ht="15.75">
      <c r="AE22894" s="67"/>
    </row>
    <row r="22895" spans="31:31" ht="15.75">
      <c r="AE22895" s="67"/>
    </row>
    <row r="22896" spans="31:31" ht="15.75">
      <c r="AE22896" s="67"/>
    </row>
    <row r="22897" spans="31:31" ht="15.75">
      <c r="AE22897" s="67"/>
    </row>
    <row r="22898" spans="31:31" ht="15.75">
      <c r="AE22898" s="67"/>
    </row>
    <row r="22899" spans="31:31" ht="15.75">
      <c r="AE22899" s="67"/>
    </row>
    <row r="22900" spans="31:31" ht="15.75">
      <c r="AE22900" s="67"/>
    </row>
    <row r="22901" spans="31:31" ht="15.75">
      <c r="AE22901" s="67"/>
    </row>
    <row r="22902" spans="31:31" ht="15.75">
      <c r="AE22902" s="67"/>
    </row>
    <row r="22903" spans="31:31" ht="15.75">
      <c r="AE22903" s="67"/>
    </row>
    <row r="22904" spans="31:31" ht="15.75">
      <c r="AE22904" s="67"/>
    </row>
    <row r="22905" spans="31:31" ht="15.75">
      <c r="AE22905" s="67"/>
    </row>
    <row r="22906" spans="31:31" ht="15.75">
      <c r="AE22906" s="67"/>
    </row>
    <row r="22907" spans="31:31" ht="15.75">
      <c r="AE22907" s="67"/>
    </row>
    <row r="22908" spans="31:31" ht="15.75">
      <c r="AE22908" s="67"/>
    </row>
    <row r="22909" spans="31:31" ht="15.75">
      <c r="AE22909" s="67"/>
    </row>
    <row r="22910" spans="31:31" ht="15.75">
      <c r="AE22910" s="67"/>
    </row>
    <row r="22911" spans="31:31" ht="15.75">
      <c r="AE22911" s="67"/>
    </row>
    <row r="22912" spans="31:31" ht="15.75">
      <c r="AE22912" s="67"/>
    </row>
    <row r="22913" spans="31:31" ht="15.75">
      <c r="AE22913" s="67"/>
    </row>
    <row r="22914" spans="31:31" ht="15.75">
      <c r="AE22914" s="67"/>
    </row>
    <row r="22915" spans="31:31" ht="15.75">
      <c r="AE22915" s="67"/>
    </row>
    <row r="22916" spans="31:31" ht="15.75">
      <c r="AE22916" s="67"/>
    </row>
    <row r="22917" spans="31:31" ht="15.75">
      <c r="AE22917" s="67"/>
    </row>
    <row r="22918" spans="31:31" ht="15.75">
      <c r="AE22918" s="67"/>
    </row>
    <row r="22919" spans="31:31" ht="15.75">
      <c r="AE22919" s="67"/>
    </row>
    <row r="22920" spans="31:31" ht="15.75">
      <c r="AE22920" s="67"/>
    </row>
    <row r="22921" spans="31:31" ht="15.75">
      <c r="AE22921" s="67"/>
    </row>
    <row r="22922" spans="31:31" ht="15.75">
      <c r="AE22922" s="67"/>
    </row>
    <row r="22923" spans="31:31" ht="15.75">
      <c r="AE22923" s="67"/>
    </row>
    <row r="22924" spans="31:31" ht="15.75">
      <c r="AE22924" s="67"/>
    </row>
    <row r="22925" spans="31:31" ht="15.75">
      <c r="AE22925" s="67"/>
    </row>
    <row r="22926" spans="31:31" ht="15.75">
      <c r="AE22926" s="67"/>
    </row>
    <row r="22927" spans="31:31" ht="15.75">
      <c r="AE22927" s="67"/>
    </row>
    <row r="22928" spans="31:31" ht="15.75">
      <c r="AE22928" s="67"/>
    </row>
    <row r="22929" spans="31:31" ht="15.75">
      <c r="AE22929" s="67"/>
    </row>
    <row r="22930" spans="31:31" ht="15.75">
      <c r="AE22930" s="67"/>
    </row>
    <row r="22931" spans="31:31" ht="15.75">
      <c r="AE22931" s="67"/>
    </row>
    <row r="22932" spans="31:31" ht="15.75">
      <c r="AE22932" s="67"/>
    </row>
    <row r="22933" spans="31:31" ht="15.75">
      <c r="AE22933" s="67"/>
    </row>
    <row r="22934" spans="31:31" ht="15.75">
      <c r="AE22934" s="67"/>
    </row>
    <row r="22935" spans="31:31" ht="15.75">
      <c r="AE22935" s="67"/>
    </row>
    <row r="22936" spans="31:31" ht="15.75">
      <c r="AE22936" s="67"/>
    </row>
    <row r="22937" spans="31:31" ht="15.75">
      <c r="AE22937" s="67"/>
    </row>
    <row r="22938" spans="31:31" ht="15.75">
      <c r="AE22938" s="67"/>
    </row>
    <row r="22939" spans="31:31" ht="15.75">
      <c r="AE22939" s="67"/>
    </row>
    <row r="22940" spans="31:31" ht="15.75">
      <c r="AE22940" s="67"/>
    </row>
    <row r="22941" spans="31:31" ht="15.75">
      <c r="AE22941" s="67"/>
    </row>
    <row r="22942" spans="31:31" ht="15.75">
      <c r="AE22942" s="67"/>
    </row>
    <row r="22943" spans="31:31" ht="15.75">
      <c r="AE22943" s="67"/>
    </row>
    <row r="22944" spans="31:31" ht="15.75">
      <c r="AE22944" s="67"/>
    </row>
    <row r="22945" spans="31:31" ht="15.75">
      <c r="AE22945" s="67"/>
    </row>
    <row r="22946" spans="31:31" ht="15.75">
      <c r="AE22946" s="67"/>
    </row>
    <row r="22947" spans="31:31" ht="15.75">
      <c r="AE22947" s="67"/>
    </row>
    <row r="22948" spans="31:31" ht="15.75">
      <c r="AE22948" s="67"/>
    </row>
    <row r="22949" spans="31:31" ht="15.75">
      <c r="AE22949" s="67"/>
    </row>
    <row r="22950" spans="31:31" ht="15.75">
      <c r="AE22950" s="67"/>
    </row>
    <row r="22951" spans="31:31" ht="15.75">
      <c r="AE22951" s="67"/>
    </row>
    <row r="22952" spans="31:31" ht="15.75">
      <c r="AE22952" s="67"/>
    </row>
    <row r="22953" spans="31:31" ht="15.75">
      <c r="AE22953" s="67"/>
    </row>
    <row r="22954" spans="31:31" ht="15.75">
      <c r="AE22954" s="67"/>
    </row>
    <row r="22955" spans="31:31" ht="15.75">
      <c r="AE22955" s="67"/>
    </row>
    <row r="22956" spans="31:31" ht="15.75">
      <c r="AE22956" s="67"/>
    </row>
    <row r="22957" spans="31:31" ht="15.75">
      <c r="AE22957" s="67"/>
    </row>
    <row r="22958" spans="31:31" ht="15.75">
      <c r="AE22958" s="67"/>
    </row>
    <row r="22959" spans="31:31" ht="15.75">
      <c r="AE22959" s="67"/>
    </row>
    <row r="22960" spans="31:31" ht="15.75">
      <c r="AE22960" s="67"/>
    </row>
    <row r="22961" spans="31:31" ht="15.75">
      <c r="AE22961" s="67"/>
    </row>
    <row r="22962" spans="31:31" ht="15.75">
      <c r="AE22962" s="67"/>
    </row>
    <row r="22963" spans="31:31" ht="15.75">
      <c r="AE22963" s="67"/>
    </row>
    <row r="22964" spans="31:31" ht="15.75">
      <c r="AE22964" s="67"/>
    </row>
    <row r="22965" spans="31:31" ht="15.75">
      <c r="AE22965" s="67"/>
    </row>
    <row r="22966" spans="31:31" ht="15.75">
      <c r="AE22966" s="67"/>
    </row>
    <row r="22967" spans="31:31" ht="15.75">
      <c r="AE22967" s="67"/>
    </row>
    <row r="22968" spans="31:31" ht="15.75">
      <c r="AE22968" s="67"/>
    </row>
    <row r="22969" spans="31:31" ht="15.75">
      <c r="AE22969" s="67"/>
    </row>
    <row r="22970" spans="31:31" ht="15.75">
      <c r="AE22970" s="67"/>
    </row>
    <row r="22971" spans="31:31" ht="15.75">
      <c r="AE22971" s="67"/>
    </row>
    <row r="22972" spans="31:31" ht="15.75">
      <c r="AE22972" s="67"/>
    </row>
    <row r="22973" spans="31:31" ht="15.75">
      <c r="AE22973" s="67"/>
    </row>
    <row r="22974" spans="31:31" ht="15.75">
      <c r="AE22974" s="67"/>
    </row>
    <row r="22975" spans="31:31" ht="15.75">
      <c r="AE22975" s="67"/>
    </row>
    <row r="22976" spans="31:31" ht="15.75">
      <c r="AE22976" s="67"/>
    </row>
    <row r="22977" spans="31:31" ht="15.75">
      <c r="AE22977" s="67"/>
    </row>
    <row r="22978" spans="31:31" ht="15.75">
      <c r="AE22978" s="67"/>
    </row>
    <row r="22979" spans="31:31" ht="15.75">
      <c r="AE22979" s="67"/>
    </row>
    <row r="22980" spans="31:31" ht="15.75">
      <c r="AE22980" s="67"/>
    </row>
    <row r="22981" spans="31:31" ht="15.75">
      <c r="AE22981" s="67"/>
    </row>
    <row r="22982" spans="31:31" ht="15.75">
      <c r="AE22982" s="67"/>
    </row>
    <row r="22983" spans="31:31" ht="15.75">
      <c r="AE22983" s="67"/>
    </row>
    <row r="22984" spans="31:31" ht="15.75">
      <c r="AE22984" s="67"/>
    </row>
    <row r="22985" spans="31:31" ht="15.75">
      <c r="AE22985" s="67"/>
    </row>
    <row r="22986" spans="31:31" ht="15.75">
      <c r="AE22986" s="67"/>
    </row>
    <row r="22987" spans="31:31" ht="15.75">
      <c r="AE22987" s="67"/>
    </row>
    <row r="22988" spans="31:31" ht="15.75">
      <c r="AE22988" s="67"/>
    </row>
    <row r="22989" spans="31:31" ht="15.75">
      <c r="AE22989" s="67"/>
    </row>
    <row r="22990" spans="31:31" ht="15.75">
      <c r="AE22990" s="67"/>
    </row>
    <row r="22991" spans="31:31" ht="15.75">
      <c r="AE22991" s="67"/>
    </row>
    <row r="22992" spans="31:31" ht="15.75">
      <c r="AE22992" s="67"/>
    </row>
    <row r="22993" spans="31:31" ht="15.75">
      <c r="AE22993" s="67"/>
    </row>
    <row r="22994" spans="31:31" ht="15.75">
      <c r="AE22994" s="67"/>
    </row>
    <row r="22995" spans="31:31" ht="15.75">
      <c r="AE22995" s="67"/>
    </row>
    <row r="22996" spans="31:31" ht="15.75">
      <c r="AE22996" s="67"/>
    </row>
    <row r="22997" spans="31:31" ht="15.75">
      <c r="AE22997" s="67"/>
    </row>
    <row r="22998" spans="31:31" ht="15.75">
      <c r="AE22998" s="67"/>
    </row>
    <row r="22999" spans="31:31" ht="15.75">
      <c r="AE22999" s="67"/>
    </row>
    <row r="23000" spans="31:31" ht="15.75">
      <c r="AE23000" s="67"/>
    </row>
    <row r="23001" spans="31:31" ht="15.75">
      <c r="AE23001" s="67"/>
    </row>
    <row r="23002" spans="31:31" ht="15.75">
      <c r="AE23002" s="67"/>
    </row>
    <row r="23003" spans="31:31" ht="15.75">
      <c r="AE23003" s="67"/>
    </row>
    <row r="23004" spans="31:31" ht="15.75">
      <c r="AE23004" s="67"/>
    </row>
    <row r="23005" spans="31:31" ht="15.75">
      <c r="AE23005" s="67"/>
    </row>
    <row r="23006" spans="31:31" ht="15.75">
      <c r="AE23006" s="67"/>
    </row>
    <row r="23007" spans="31:31" ht="15.75">
      <c r="AE23007" s="67"/>
    </row>
    <row r="23008" spans="31:31" ht="15.75">
      <c r="AE23008" s="67"/>
    </row>
    <row r="23009" spans="31:31" ht="15.75">
      <c r="AE23009" s="67"/>
    </row>
    <row r="23010" spans="31:31" ht="15.75">
      <c r="AE23010" s="67"/>
    </row>
    <row r="23011" spans="31:31" ht="15.75">
      <c r="AE23011" s="67"/>
    </row>
    <row r="23012" spans="31:31" ht="15.75">
      <c r="AE23012" s="67"/>
    </row>
    <row r="23013" spans="31:31" ht="15.75">
      <c r="AE23013" s="67"/>
    </row>
    <row r="23014" spans="31:31" ht="15.75">
      <c r="AE23014" s="67"/>
    </row>
    <row r="23015" spans="31:31" ht="15.75">
      <c r="AE23015" s="67"/>
    </row>
    <row r="23016" spans="31:31" ht="15.75">
      <c r="AE23016" s="67"/>
    </row>
    <row r="23017" spans="31:31" ht="15.75">
      <c r="AE23017" s="67"/>
    </row>
    <row r="23018" spans="31:31" ht="15.75">
      <c r="AE23018" s="67"/>
    </row>
    <row r="23019" spans="31:31" ht="15.75">
      <c r="AE23019" s="67"/>
    </row>
    <row r="23020" spans="31:31" ht="15.75">
      <c r="AE23020" s="67"/>
    </row>
    <row r="23021" spans="31:31" ht="15.75">
      <c r="AE23021" s="67"/>
    </row>
    <row r="23022" spans="31:31" ht="15.75">
      <c r="AE23022" s="67"/>
    </row>
    <row r="23023" spans="31:31" ht="15.75">
      <c r="AE23023" s="67"/>
    </row>
    <row r="23024" spans="31:31" ht="15.75">
      <c r="AE23024" s="67"/>
    </row>
    <row r="23025" spans="31:31" ht="15.75">
      <c r="AE23025" s="67"/>
    </row>
    <row r="23026" spans="31:31" ht="15.75">
      <c r="AE23026" s="67"/>
    </row>
    <row r="23027" spans="31:31" ht="15.75">
      <c r="AE23027" s="67"/>
    </row>
    <row r="23028" spans="31:31" ht="15.75">
      <c r="AE23028" s="67"/>
    </row>
    <row r="23029" spans="31:31" ht="15.75">
      <c r="AE23029" s="67"/>
    </row>
    <row r="23030" spans="31:31" ht="15.75">
      <c r="AE23030" s="67"/>
    </row>
    <row r="23031" spans="31:31" ht="15.75">
      <c r="AE23031" s="67"/>
    </row>
    <row r="23032" spans="31:31" ht="15.75">
      <c r="AE23032" s="67"/>
    </row>
    <row r="23033" spans="31:31" ht="15.75">
      <c r="AE23033" s="67"/>
    </row>
    <row r="23034" spans="31:31" ht="15.75">
      <c r="AE23034" s="67"/>
    </row>
    <row r="23035" spans="31:31" ht="15.75">
      <c r="AE23035" s="67"/>
    </row>
    <row r="23036" spans="31:31" ht="15.75">
      <c r="AE23036" s="67"/>
    </row>
    <row r="23037" spans="31:31" ht="15.75">
      <c r="AE23037" s="67"/>
    </row>
    <row r="23038" spans="31:31" ht="15.75">
      <c r="AE23038" s="67"/>
    </row>
    <row r="23039" spans="31:31" ht="15.75">
      <c r="AE23039" s="67"/>
    </row>
    <row r="23040" spans="31:31" ht="15.75">
      <c r="AE23040" s="67"/>
    </row>
    <row r="23041" spans="31:31" ht="15.75">
      <c r="AE23041" s="67"/>
    </row>
    <row r="23042" spans="31:31" ht="15.75">
      <c r="AE23042" s="67"/>
    </row>
    <row r="23043" spans="31:31" ht="15.75">
      <c r="AE23043" s="67"/>
    </row>
    <row r="23044" spans="31:31" ht="15.75">
      <c r="AE23044" s="67"/>
    </row>
    <row r="23045" spans="31:31" ht="15.75">
      <c r="AE23045" s="67"/>
    </row>
    <row r="23046" spans="31:31" ht="15.75">
      <c r="AE23046" s="67"/>
    </row>
    <row r="23047" spans="31:31" ht="15.75">
      <c r="AE23047" s="67"/>
    </row>
    <row r="23048" spans="31:31" ht="15.75">
      <c r="AE23048" s="67"/>
    </row>
    <row r="23049" spans="31:31" ht="15.75">
      <c r="AE23049" s="67"/>
    </row>
    <row r="23050" spans="31:31" ht="15.75">
      <c r="AE23050" s="67"/>
    </row>
    <row r="23051" spans="31:31" ht="15.75">
      <c r="AE23051" s="67"/>
    </row>
    <row r="23052" spans="31:31" ht="15.75">
      <c r="AE23052" s="67"/>
    </row>
    <row r="23053" spans="31:31" ht="15.75">
      <c r="AE23053" s="67"/>
    </row>
    <row r="23054" spans="31:31" ht="15.75">
      <c r="AE23054" s="67"/>
    </row>
    <row r="23055" spans="31:31" ht="15.75">
      <c r="AE23055" s="67"/>
    </row>
    <row r="23056" spans="31:31" ht="15.75">
      <c r="AE23056" s="67"/>
    </row>
    <row r="23057" spans="31:31" ht="15.75">
      <c r="AE23057" s="67"/>
    </row>
    <row r="23058" spans="31:31" ht="15.75">
      <c r="AE23058" s="67"/>
    </row>
    <row r="23059" spans="31:31" ht="15.75">
      <c r="AE23059" s="67"/>
    </row>
    <row r="23060" spans="31:31" ht="15.75">
      <c r="AE23060" s="67"/>
    </row>
    <row r="23061" spans="31:31" ht="15.75">
      <c r="AE23061" s="67"/>
    </row>
    <row r="23062" spans="31:31" ht="15.75">
      <c r="AE23062" s="67"/>
    </row>
    <row r="23063" spans="31:31" ht="15.75">
      <c r="AE23063" s="67"/>
    </row>
    <row r="23064" spans="31:31" ht="15.75">
      <c r="AE23064" s="67"/>
    </row>
    <row r="23065" spans="31:31" ht="15.75">
      <c r="AE23065" s="67"/>
    </row>
    <row r="23066" spans="31:31" ht="15.75">
      <c r="AE23066" s="67"/>
    </row>
    <row r="23067" spans="31:31" ht="15.75">
      <c r="AE23067" s="67"/>
    </row>
    <row r="23068" spans="31:31" ht="15.75">
      <c r="AE23068" s="67"/>
    </row>
    <row r="23069" spans="31:31" ht="15.75">
      <c r="AE23069" s="67"/>
    </row>
    <row r="23070" spans="31:31" ht="15.75">
      <c r="AE23070" s="67"/>
    </row>
    <row r="23071" spans="31:31" ht="15.75">
      <c r="AE23071" s="67"/>
    </row>
    <row r="23072" spans="31:31" ht="15.75">
      <c r="AE23072" s="67"/>
    </row>
    <row r="23073" spans="31:31" ht="15.75">
      <c r="AE23073" s="67"/>
    </row>
    <row r="23074" spans="31:31" ht="15.75">
      <c r="AE23074" s="67"/>
    </row>
    <row r="23075" spans="31:31" ht="15.75">
      <c r="AE23075" s="67"/>
    </row>
    <row r="23076" spans="31:31" ht="15.75">
      <c r="AE23076" s="67"/>
    </row>
    <row r="23077" spans="31:31" ht="15.75">
      <c r="AE23077" s="67"/>
    </row>
    <row r="23078" spans="31:31" ht="15.75">
      <c r="AE23078" s="67"/>
    </row>
    <row r="23079" spans="31:31" ht="15.75">
      <c r="AE23079" s="67"/>
    </row>
    <row r="23080" spans="31:31" ht="15.75">
      <c r="AE23080" s="67"/>
    </row>
    <row r="23081" spans="31:31" ht="15.75">
      <c r="AE23081" s="67"/>
    </row>
    <row r="23082" spans="31:31" ht="15.75">
      <c r="AE23082" s="67"/>
    </row>
    <row r="23083" spans="31:31" ht="15.75">
      <c r="AE23083" s="67"/>
    </row>
    <row r="23084" spans="31:31" ht="15.75">
      <c r="AE23084" s="67"/>
    </row>
    <row r="23085" spans="31:31" ht="15.75">
      <c r="AE23085" s="67"/>
    </row>
    <row r="23086" spans="31:31" ht="15.75">
      <c r="AE23086" s="67"/>
    </row>
    <row r="23087" spans="31:31" ht="15.75">
      <c r="AE23087" s="67"/>
    </row>
    <row r="23088" spans="31:31" ht="15.75">
      <c r="AE23088" s="67"/>
    </row>
    <row r="23089" spans="31:31" ht="15.75">
      <c r="AE23089" s="67"/>
    </row>
    <row r="23090" spans="31:31" ht="15.75">
      <c r="AE23090" s="67"/>
    </row>
    <row r="23091" spans="31:31" ht="15.75">
      <c r="AE23091" s="67"/>
    </row>
    <row r="23092" spans="31:31" ht="15.75">
      <c r="AE23092" s="67"/>
    </row>
    <row r="23093" spans="31:31" ht="15.75">
      <c r="AE23093" s="67"/>
    </row>
    <row r="23094" spans="31:31" ht="15.75">
      <c r="AE23094" s="67"/>
    </row>
    <row r="23095" spans="31:31" ht="15.75">
      <c r="AE23095" s="67"/>
    </row>
    <row r="23096" spans="31:31" ht="15.75">
      <c r="AE23096" s="67"/>
    </row>
    <row r="23097" spans="31:31" ht="15.75">
      <c r="AE23097" s="67"/>
    </row>
    <row r="23098" spans="31:31" ht="15.75">
      <c r="AE23098" s="67"/>
    </row>
    <row r="23099" spans="31:31" ht="15.75">
      <c r="AE23099" s="67"/>
    </row>
    <row r="23100" spans="31:31" ht="15.75">
      <c r="AE23100" s="67"/>
    </row>
    <row r="23101" spans="31:31" ht="15.75">
      <c r="AE23101" s="67"/>
    </row>
    <row r="23102" spans="31:31" ht="15.75">
      <c r="AE23102" s="67"/>
    </row>
    <row r="23103" spans="31:31" ht="15.75">
      <c r="AE23103" s="67"/>
    </row>
    <row r="23104" spans="31:31" ht="15.75">
      <c r="AE23104" s="67"/>
    </row>
    <row r="23105" spans="31:31" ht="15.75">
      <c r="AE23105" s="67"/>
    </row>
    <row r="23106" spans="31:31" ht="15.75">
      <c r="AE23106" s="67"/>
    </row>
    <row r="23107" spans="31:31" ht="15.75">
      <c r="AE23107" s="67"/>
    </row>
    <row r="23108" spans="31:31" ht="15.75">
      <c r="AE23108" s="67"/>
    </row>
    <row r="23109" spans="31:31" ht="15.75">
      <c r="AE23109" s="67"/>
    </row>
    <row r="23110" spans="31:31" ht="15.75">
      <c r="AE23110" s="67"/>
    </row>
    <row r="23111" spans="31:31" ht="15.75">
      <c r="AE23111" s="67"/>
    </row>
    <row r="23112" spans="31:31" ht="15.75">
      <c r="AE23112" s="67"/>
    </row>
    <row r="23113" spans="31:31" ht="15.75">
      <c r="AE23113" s="67"/>
    </row>
    <row r="23114" spans="31:31" ht="15.75">
      <c r="AE23114" s="67"/>
    </row>
    <row r="23115" spans="31:31" ht="15.75">
      <c r="AE23115" s="67"/>
    </row>
    <row r="23116" spans="31:31" ht="15.75">
      <c r="AE23116" s="67"/>
    </row>
    <row r="23117" spans="31:31" ht="15.75">
      <c r="AE23117" s="67"/>
    </row>
    <row r="23118" spans="31:31" ht="15.75">
      <c r="AE23118" s="67"/>
    </row>
    <row r="23119" spans="31:31" ht="15.75">
      <c r="AE23119" s="67"/>
    </row>
    <row r="23120" spans="31:31" ht="15.75">
      <c r="AE23120" s="67"/>
    </row>
    <row r="23121" spans="31:31" ht="15.75">
      <c r="AE23121" s="67"/>
    </row>
    <row r="23122" spans="31:31" ht="15.75">
      <c r="AE23122" s="67"/>
    </row>
    <row r="23123" spans="31:31" ht="15.75">
      <c r="AE23123" s="67"/>
    </row>
    <row r="23124" spans="31:31" ht="15.75">
      <c r="AE23124" s="67"/>
    </row>
    <row r="23125" spans="31:31" ht="15.75">
      <c r="AE23125" s="67"/>
    </row>
    <row r="23126" spans="31:31" ht="15.75">
      <c r="AE23126" s="67"/>
    </row>
    <row r="23127" spans="31:31" ht="15.75">
      <c r="AE23127" s="67"/>
    </row>
    <row r="23128" spans="31:31" ht="15.75">
      <c r="AE23128" s="67"/>
    </row>
    <row r="23129" spans="31:31" ht="15.75">
      <c r="AE23129" s="67"/>
    </row>
    <row r="23130" spans="31:31" ht="15.75">
      <c r="AE23130" s="67"/>
    </row>
    <row r="23131" spans="31:31" ht="15.75">
      <c r="AE23131" s="67"/>
    </row>
    <row r="23132" spans="31:31" ht="15.75">
      <c r="AE23132" s="67"/>
    </row>
    <row r="23133" spans="31:31" ht="15.75">
      <c r="AE23133" s="67"/>
    </row>
    <row r="23134" spans="31:31" ht="15.75">
      <c r="AE23134" s="67"/>
    </row>
    <row r="23135" spans="31:31" ht="15.75">
      <c r="AE23135" s="67"/>
    </row>
    <row r="23136" spans="31:31" ht="15.75">
      <c r="AE23136" s="67"/>
    </row>
    <row r="23137" spans="31:31" ht="15.75">
      <c r="AE23137" s="67"/>
    </row>
    <row r="23138" spans="31:31" ht="15.75">
      <c r="AE23138" s="67"/>
    </row>
    <row r="23139" spans="31:31" ht="15.75">
      <c r="AE23139" s="67"/>
    </row>
    <row r="23140" spans="31:31" ht="15.75">
      <c r="AE23140" s="67"/>
    </row>
    <row r="23141" spans="31:31" ht="15.75">
      <c r="AE23141" s="67"/>
    </row>
    <row r="23142" spans="31:31" ht="15.75">
      <c r="AE23142" s="67"/>
    </row>
    <row r="23143" spans="31:31" ht="15.75">
      <c r="AE23143" s="67"/>
    </row>
    <row r="23144" spans="31:31" ht="15.75">
      <c r="AE23144" s="67"/>
    </row>
    <row r="23145" spans="31:31" ht="15.75">
      <c r="AE23145" s="67"/>
    </row>
    <row r="23146" spans="31:31" ht="15.75">
      <c r="AE23146" s="67"/>
    </row>
    <row r="23147" spans="31:31" ht="15.75">
      <c r="AE23147" s="67"/>
    </row>
    <row r="23148" spans="31:31" ht="15.75">
      <c r="AE23148" s="67"/>
    </row>
    <row r="23149" spans="31:31" ht="15.75">
      <c r="AE23149" s="67"/>
    </row>
    <row r="23150" spans="31:31" ht="15.75">
      <c r="AE23150" s="67"/>
    </row>
    <row r="23151" spans="31:31" ht="15.75">
      <c r="AE23151" s="67"/>
    </row>
    <row r="23152" spans="31:31" ht="15.75">
      <c r="AE23152" s="67"/>
    </row>
    <row r="23153" spans="31:31" ht="15.75">
      <c r="AE23153" s="67"/>
    </row>
    <row r="23154" spans="31:31" ht="15.75">
      <c r="AE23154" s="67"/>
    </row>
    <row r="23155" spans="31:31" ht="15.75">
      <c r="AE23155" s="67"/>
    </row>
    <row r="23156" spans="31:31" ht="15.75">
      <c r="AE23156" s="67"/>
    </row>
    <row r="23157" spans="31:31" ht="15.75">
      <c r="AE23157" s="67"/>
    </row>
    <row r="23158" spans="31:31" ht="15.75">
      <c r="AE23158" s="67"/>
    </row>
    <row r="23159" spans="31:31" ht="15.75">
      <c r="AE23159" s="67"/>
    </row>
    <row r="23160" spans="31:31" ht="15.75">
      <c r="AE23160" s="67"/>
    </row>
    <row r="23161" spans="31:31" ht="15.75">
      <c r="AE23161" s="67"/>
    </row>
    <row r="23162" spans="31:31" ht="15.75">
      <c r="AE23162" s="67"/>
    </row>
    <row r="23163" spans="31:31" ht="15.75">
      <c r="AE23163" s="67"/>
    </row>
    <row r="23164" spans="31:31" ht="15.75">
      <c r="AE23164" s="67"/>
    </row>
    <row r="23165" spans="31:31" ht="15.75">
      <c r="AE23165" s="67"/>
    </row>
    <row r="23166" spans="31:31" ht="15.75">
      <c r="AE23166" s="67"/>
    </row>
    <row r="23167" spans="31:31" ht="15.75">
      <c r="AE23167" s="67"/>
    </row>
    <row r="23168" spans="31:31" ht="15.75">
      <c r="AE23168" s="67"/>
    </row>
    <row r="23169" spans="31:31" ht="15.75">
      <c r="AE23169" s="67"/>
    </row>
    <row r="23170" spans="31:31" ht="15.75">
      <c r="AE23170" s="67"/>
    </row>
    <row r="23171" spans="31:31" ht="15.75">
      <c r="AE23171" s="67"/>
    </row>
    <row r="23172" spans="31:31" ht="15.75">
      <c r="AE23172" s="67"/>
    </row>
    <row r="23173" spans="31:31" ht="15.75">
      <c r="AE23173" s="67"/>
    </row>
    <row r="23174" spans="31:31" ht="15.75">
      <c r="AE23174" s="67"/>
    </row>
    <row r="23175" spans="31:31" ht="15.75">
      <c r="AE23175" s="67"/>
    </row>
    <row r="23176" spans="31:31" ht="15.75">
      <c r="AE23176" s="67"/>
    </row>
    <row r="23177" spans="31:31" ht="15.75">
      <c r="AE23177" s="67"/>
    </row>
    <row r="23178" spans="31:31" ht="15.75">
      <c r="AE23178" s="67"/>
    </row>
    <row r="23179" spans="31:31" ht="15.75">
      <c r="AE23179" s="67"/>
    </row>
    <row r="23180" spans="31:31" ht="15.75">
      <c r="AE23180" s="67"/>
    </row>
    <row r="23181" spans="31:31" ht="15.75">
      <c r="AE23181" s="67"/>
    </row>
    <row r="23182" spans="31:31" ht="15.75">
      <c r="AE23182" s="67"/>
    </row>
    <row r="23183" spans="31:31" ht="15.75">
      <c r="AE23183" s="67"/>
    </row>
    <row r="23184" spans="31:31" ht="15.75">
      <c r="AE23184" s="67"/>
    </row>
    <row r="23185" spans="31:31" ht="15.75">
      <c r="AE23185" s="67"/>
    </row>
    <row r="23186" spans="31:31" ht="15.75">
      <c r="AE23186" s="67"/>
    </row>
    <row r="23187" spans="31:31" ht="15.75">
      <c r="AE23187" s="67"/>
    </row>
    <row r="23188" spans="31:31" ht="15.75">
      <c r="AE23188" s="67"/>
    </row>
    <row r="23189" spans="31:31" ht="15.75">
      <c r="AE23189" s="67"/>
    </row>
    <row r="23190" spans="31:31" ht="15.75">
      <c r="AE23190" s="67"/>
    </row>
    <row r="23191" spans="31:31" ht="15.75">
      <c r="AE23191" s="67"/>
    </row>
    <row r="23192" spans="31:31" ht="15.75">
      <c r="AE23192" s="67"/>
    </row>
    <row r="23193" spans="31:31" ht="15.75">
      <c r="AE23193" s="67"/>
    </row>
    <row r="23194" spans="31:31" ht="15.75">
      <c r="AE23194" s="67"/>
    </row>
    <row r="23195" spans="31:31" ht="15.75">
      <c r="AE23195" s="67"/>
    </row>
    <row r="23196" spans="31:31" ht="15.75">
      <c r="AE23196" s="67"/>
    </row>
    <row r="23197" spans="31:31" ht="15.75">
      <c r="AE23197" s="67"/>
    </row>
    <row r="23198" spans="31:31" ht="15.75">
      <c r="AE23198" s="67"/>
    </row>
    <row r="23199" spans="31:31" ht="15.75">
      <c r="AE23199" s="67"/>
    </row>
    <row r="23200" spans="31:31" ht="15.75">
      <c r="AE23200" s="67"/>
    </row>
    <row r="23201" spans="31:31" ht="15.75">
      <c r="AE23201" s="67"/>
    </row>
    <row r="23202" spans="31:31" ht="15.75">
      <c r="AE23202" s="67"/>
    </row>
    <row r="23203" spans="31:31" ht="15.75">
      <c r="AE23203" s="67"/>
    </row>
    <row r="23204" spans="31:31" ht="15.75">
      <c r="AE23204" s="67"/>
    </row>
    <row r="23205" spans="31:31" ht="15.75">
      <c r="AE23205" s="67"/>
    </row>
    <row r="23206" spans="31:31" ht="15.75">
      <c r="AE23206" s="67"/>
    </row>
    <row r="23207" spans="31:31" ht="15.75">
      <c r="AE23207" s="67"/>
    </row>
    <row r="23208" spans="31:31" ht="15.75">
      <c r="AE23208" s="67"/>
    </row>
    <row r="23209" spans="31:31" ht="15.75">
      <c r="AE23209" s="67"/>
    </row>
    <row r="23210" spans="31:31" ht="15.75">
      <c r="AE23210" s="67"/>
    </row>
    <row r="23211" spans="31:31" ht="15.75">
      <c r="AE23211" s="67"/>
    </row>
    <row r="23212" spans="31:31" ht="15.75">
      <c r="AE23212" s="67"/>
    </row>
    <row r="23213" spans="31:31" ht="15.75">
      <c r="AE23213" s="67"/>
    </row>
    <row r="23214" spans="31:31" ht="15.75">
      <c r="AE23214" s="67"/>
    </row>
    <row r="23215" spans="31:31" ht="15.75">
      <c r="AE23215" s="67"/>
    </row>
    <row r="23216" spans="31:31" ht="15.75">
      <c r="AE23216" s="67"/>
    </row>
    <row r="23217" spans="31:31" ht="15.75">
      <c r="AE23217" s="67"/>
    </row>
    <row r="23218" spans="31:31" ht="15.75">
      <c r="AE23218" s="67"/>
    </row>
    <row r="23219" spans="31:31" ht="15.75">
      <c r="AE23219" s="67"/>
    </row>
    <row r="23220" spans="31:31" ht="15.75">
      <c r="AE23220" s="67"/>
    </row>
    <row r="23221" spans="31:31" ht="15.75">
      <c r="AE23221" s="67"/>
    </row>
    <row r="23222" spans="31:31" ht="15.75">
      <c r="AE23222" s="67"/>
    </row>
    <row r="23223" spans="31:31" ht="15.75">
      <c r="AE23223" s="67"/>
    </row>
    <row r="23224" spans="31:31" ht="15.75">
      <c r="AE23224" s="67"/>
    </row>
    <row r="23225" spans="31:31" ht="15.75">
      <c r="AE23225" s="67"/>
    </row>
    <row r="23226" spans="31:31" ht="15.75">
      <c r="AE23226" s="67"/>
    </row>
    <row r="23227" spans="31:31" ht="15.75">
      <c r="AE23227" s="67"/>
    </row>
    <row r="23228" spans="31:31" ht="15.75">
      <c r="AE23228" s="67"/>
    </row>
    <row r="23229" spans="31:31" ht="15.75">
      <c r="AE23229" s="67"/>
    </row>
    <row r="23230" spans="31:31" ht="15.75">
      <c r="AE23230" s="67"/>
    </row>
    <row r="23231" spans="31:31" ht="15.75">
      <c r="AE23231" s="67"/>
    </row>
    <row r="23232" spans="31:31" ht="15.75">
      <c r="AE23232" s="67"/>
    </row>
    <row r="23233" spans="31:31" ht="15.75">
      <c r="AE23233" s="67"/>
    </row>
    <row r="23234" spans="31:31" ht="15.75">
      <c r="AE23234" s="67"/>
    </row>
    <row r="23235" spans="31:31" ht="15.75">
      <c r="AE23235" s="67"/>
    </row>
    <row r="23236" spans="31:31" ht="15.75">
      <c r="AE23236" s="67"/>
    </row>
    <row r="23237" spans="31:31" ht="15.75">
      <c r="AE23237" s="67"/>
    </row>
    <row r="23238" spans="31:31" ht="15.75">
      <c r="AE23238" s="67"/>
    </row>
    <row r="23239" spans="31:31" ht="15.75">
      <c r="AE23239" s="67"/>
    </row>
    <row r="23240" spans="31:31" ht="15.75">
      <c r="AE23240" s="67"/>
    </row>
    <row r="23241" spans="31:31" ht="15.75">
      <c r="AE23241" s="67"/>
    </row>
    <row r="23242" spans="31:31" ht="15.75">
      <c r="AE23242" s="67"/>
    </row>
    <row r="23243" spans="31:31" ht="15.75">
      <c r="AE23243" s="67"/>
    </row>
    <row r="23244" spans="31:31" ht="15.75">
      <c r="AE23244" s="67"/>
    </row>
    <row r="23245" spans="31:31" ht="15.75">
      <c r="AE23245" s="67"/>
    </row>
    <row r="23246" spans="31:31" ht="15.75">
      <c r="AE23246" s="67"/>
    </row>
    <row r="23247" spans="31:31" ht="15.75">
      <c r="AE23247" s="67"/>
    </row>
    <row r="23248" spans="31:31" ht="15.75">
      <c r="AE23248" s="67"/>
    </row>
    <row r="23249" spans="31:31" ht="15.75">
      <c r="AE23249" s="67"/>
    </row>
    <row r="23250" spans="31:31" ht="15.75">
      <c r="AE23250" s="67"/>
    </row>
    <row r="23251" spans="31:31" ht="15.75">
      <c r="AE23251" s="67"/>
    </row>
    <row r="23252" spans="31:31" ht="15.75">
      <c r="AE23252" s="67"/>
    </row>
    <row r="23253" spans="31:31" ht="15.75">
      <c r="AE23253" s="67"/>
    </row>
    <row r="23254" spans="31:31" ht="15.75">
      <c r="AE23254" s="67"/>
    </row>
    <row r="23255" spans="31:31" ht="15.75">
      <c r="AE23255" s="67"/>
    </row>
    <row r="23256" spans="31:31" ht="15.75">
      <c r="AE23256" s="67"/>
    </row>
    <row r="23257" spans="31:31" ht="15.75">
      <c r="AE23257" s="67"/>
    </row>
    <row r="23258" spans="31:31" ht="15.75">
      <c r="AE23258" s="67"/>
    </row>
    <row r="23259" spans="31:31" ht="15.75">
      <c r="AE23259" s="67"/>
    </row>
    <row r="23260" spans="31:31" ht="15.75">
      <c r="AE23260" s="67"/>
    </row>
    <row r="23261" spans="31:31" ht="15.75">
      <c r="AE23261" s="67"/>
    </row>
    <row r="23262" spans="31:31" ht="15.75">
      <c r="AE23262" s="67"/>
    </row>
    <row r="23263" spans="31:31" ht="15.75">
      <c r="AE23263" s="67"/>
    </row>
    <row r="23264" spans="31:31" ht="15.75">
      <c r="AE23264" s="67"/>
    </row>
    <row r="23265" spans="31:31" ht="15.75">
      <c r="AE23265" s="67"/>
    </row>
    <row r="23266" spans="31:31" ht="15.75">
      <c r="AE23266" s="67"/>
    </row>
    <row r="23267" spans="31:31" ht="15.75">
      <c r="AE23267" s="67"/>
    </row>
    <row r="23268" spans="31:31" ht="15.75">
      <c r="AE23268" s="67"/>
    </row>
    <row r="23269" spans="31:31" ht="15.75">
      <c r="AE23269" s="67"/>
    </row>
    <row r="23270" spans="31:31" ht="15.75">
      <c r="AE23270" s="67"/>
    </row>
    <row r="23271" spans="31:31" ht="15.75">
      <c r="AE23271" s="67"/>
    </row>
    <row r="23272" spans="31:31" ht="15.75">
      <c r="AE23272" s="67"/>
    </row>
    <row r="23273" spans="31:31" ht="15.75">
      <c r="AE23273" s="67"/>
    </row>
    <row r="23274" spans="31:31" ht="15.75">
      <c r="AE23274" s="67"/>
    </row>
    <row r="23275" spans="31:31" ht="15.75">
      <c r="AE23275" s="67"/>
    </row>
    <row r="23276" spans="31:31" ht="15.75">
      <c r="AE23276" s="67"/>
    </row>
    <row r="23277" spans="31:31" ht="15.75">
      <c r="AE23277" s="67"/>
    </row>
    <row r="23278" spans="31:31" ht="15.75">
      <c r="AE23278" s="67"/>
    </row>
    <row r="23279" spans="31:31" ht="15.75">
      <c r="AE23279" s="67"/>
    </row>
    <row r="23280" spans="31:31" ht="15.75">
      <c r="AE23280" s="67"/>
    </row>
    <row r="23281" spans="31:31" ht="15.75">
      <c r="AE23281" s="67"/>
    </row>
    <row r="23282" spans="31:31" ht="15.75">
      <c r="AE23282" s="67"/>
    </row>
    <row r="23283" spans="31:31" ht="15.75">
      <c r="AE23283" s="67"/>
    </row>
    <row r="23284" spans="31:31" ht="15.75">
      <c r="AE23284" s="67"/>
    </row>
    <row r="23285" spans="31:31" ht="15.75">
      <c r="AE23285" s="67"/>
    </row>
    <row r="23286" spans="31:31" ht="15.75">
      <c r="AE23286" s="67"/>
    </row>
    <row r="23287" spans="31:31" ht="15.75">
      <c r="AE23287" s="67"/>
    </row>
    <row r="23288" spans="31:31" ht="15.75">
      <c r="AE23288" s="67"/>
    </row>
    <row r="23289" spans="31:31" ht="15.75">
      <c r="AE23289" s="67"/>
    </row>
    <row r="23290" spans="31:31" ht="15.75">
      <c r="AE23290" s="67"/>
    </row>
    <row r="23291" spans="31:31" ht="15.75">
      <c r="AE23291" s="67"/>
    </row>
    <row r="23292" spans="31:31" ht="15.75">
      <c r="AE23292" s="67"/>
    </row>
    <row r="23293" spans="31:31" ht="15.75">
      <c r="AE23293" s="67"/>
    </row>
    <row r="23294" spans="31:31" ht="15.75">
      <c r="AE23294" s="67"/>
    </row>
    <row r="23295" spans="31:31" ht="15.75">
      <c r="AE23295" s="67"/>
    </row>
    <row r="23296" spans="31:31" ht="15.75">
      <c r="AE23296" s="67"/>
    </row>
    <row r="23297" spans="31:31" ht="15.75">
      <c r="AE23297" s="67"/>
    </row>
    <row r="23298" spans="31:31" ht="15.75">
      <c r="AE23298" s="67"/>
    </row>
    <row r="23299" spans="31:31" ht="15.75">
      <c r="AE23299" s="67"/>
    </row>
    <row r="23300" spans="31:31" ht="15.75">
      <c r="AE23300" s="67"/>
    </row>
    <row r="23301" spans="31:31" ht="15.75">
      <c r="AE23301" s="67"/>
    </row>
    <row r="23302" spans="31:31" ht="15.75">
      <c r="AE23302" s="67"/>
    </row>
    <row r="23303" spans="31:31" ht="15.75">
      <c r="AE23303" s="67"/>
    </row>
    <row r="23304" spans="31:31" ht="15.75">
      <c r="AE23304" s="67"/>
    </row>
    <row r="23305" spans="31:31" ht="15.75">
      <c r="AE23305" s="67"/>
    </row>
    <row r="23306" spans="31:31" ht="15.75">
      <c r="AE23306" s="67"/>
    </row>
    <row r="23307" spans="31:31" ht="15.75">
      <c r="AE23307" s="67"/>
    </row>
    <row r="23308" spans="31:31" ht="15.75">
      <c r="AE23308" s="67"/>
    </row>
    <row r="23309" spans="31:31" ht="15.75">
      <c r="AE23309" s="67"/>
    </row>
    <row r="23310" spans="31:31" ht="15.75">
      <c r="AE23310" s="67"/>
    </row>
    <row r="23311" spans="31:31" ht="15.75">
      <c r="AE23311" s="67"/>
    </row>
    <row r="23312" spans="31:31" ht="15.75">
      <c r="AE23312" s="67"/>
    </row>
    <row r="23313" spans="31:31" ht="15.75">
      <c r="AE23313" s="67"/>
    </row>
    <row r="23314" spans="31:31" ht="15.75">
      <c r="AE23314" s="67"/>
    </row>
    <row r="23315" spans="31:31" ht="15.75">
      <c r="AE23315" s="67"/>
    </row>
    <row r="23316" spans="31:31" ht="15.75">
      <c r="AE23316" s="67"/>
    </row>
    <row r="23317" spans="31:31" ht="15.75">
      <c r="AE23317" s="67"/>
    </row>
    <row r="23318" spans="31:31" ht="15.75">
      <c r="AE23318" s="67"/>
    </row>
    <row r="23319" spans="31:31" ht="15.75">
      <c r="AE23319" s="67"/>
    </row>
    <row r="23320" spans="31:31" ht="15.75">
      <c r="AE23320" s="67"/>
    </row>
    <row r="23321" spans="31:31" ht="15.75">
      <c r="AE23321" s="67"/>
    </row>
    <row r="23322" spans="31:31" ht="15.75">
      <c r="AE23322" s="67"/>
    </row>
    <row r="23323" spans="31:31" ht="15.75">
      <c r="AE23323" s="67"/>
    </row>
    <row r="23324" spans="31:31" ht="15.75">
      <c r="AE23324" s="67"/>
    </row>
    <row r="23325" spans="31:31" ht="15.75">
      <c r="AE23325" s="67"/>
    </row>
    <row r="23326" spans="31:31" ht="15.75">
      <c r="AE23326" s="67"/>
    </row>
    <row r="23327" spans="31:31" ht="15.75">
      <c r="AE23327" s="67"/>
    </row>
    <row r="23328" spans="31:31" ht="15.75">
      <c r="AE23328" s="67"/>
    </row>
    <row r="23329" spans="31:31" ht="15.75">
      <c r="AE23329" s="67"/>
    </row>
    <row r="23330" spans="31:31" ht="15.75">
      <c r="AE23330" s="67"/>
    </row>
    <row r="23331" spans="31:31" ht="15.75">
      <c r="AE23331" s="67"/>
    </row>
    <row r="23332" spans="31:31" ht="15.75">
      <c r="AE23332" s="67"/>
    </row>
    <row r="23333" spans="31:31" ht="15.75">
      <c r="AE23333" s="67"/>
    </row>
    <row r="23334" spans="31:31" ht="15.75">
      <c r="AE23334" s="67"/>
    </row>
    <row r="23335" spans="31:31" ht="15.75">
      <c r="AE23335" s="67"/>
    </row>
    <row r="23336" spans="31:31" ht="15.75">
      <c r="AE23336" s="67"/>
    </row>
    <row r="23337" spans="31:31" ht="15.75">
      <c r="AE23337" s="67"/>
    </row>
    <row r="23338" spans="31:31" ht="15.75">
      <c r="AE23338" s="67"/>
    </row>
    <row r="23339" spans="31:31" ht="15.75">
      <c r="AE23339" s="67"/>
    </row>
    <row r="23340" spans="31:31" ht="15.75">
      <c r="AE23340" s="67"/>
    </row>
    <row r="23341" spans="31:31" ht="15.75">
      <c r="AE23341" s="67"/>
    </row>
    <row r="23342" spans="31:31" ht="15.75">
      <c r="AE23342" s="67"/>
    </row>
    <row r="23343" spans="31:31" ht="15.75">
      <c r="AE23343" s="67"/>
    </row>
    <row r="23344" spans="31:31" ht="15.75">
      <c r="AE23344" s="67"/>
    </row>
    <row r="23345" spans="31:31" ht="15.75">
      <c r="AE23345" s="67"/>
    </row>
    <row r="23346" spans="31:31" ht="15.75">
      <c r="AE23346" s="67"/>
    </row>
    <row r="23347" spans="31:31" ht="15.75">
      <c r="AE23347" s="67"/>
    </row>
    <row r="23348" spans="31:31" ht="15.75">
      <c r="AE23348" s="67"/>
    </row>
    <row r="23349" spans="31:31" ht="15.75">
      <c r="AE23349" s="67"/>
    </row>
    <row r="23350" spans="31:31" ht="15.75">
      <c r="AE23350" s="67"/>
    </row>
    <row r="23351" spans="31:31" ht="15.75">
      <c r="AE23351" s="67"/>
    </row>
    <row r="23352" spans="31:31" ht="15.75">
      <c r="AE23352" s="67"/>
    </row>
    <row r="23353" spans="31:31" ht="15.75">
      <c r="AE23353" s="67"/>
    </row>
    <row r="23354" spans="31:31" ht="15.75">
      <c r="AE23354" s="67"/>
    </row>
    <row r="23355" spans="31:31" ht="15.75">
      <c r="AE23355" s="67"/>
    </row>
    <row r="23356" spans="31:31" ht="15.75">
      <c r="AE23356" s="67"/>
    </row>
    <row r="23357" spans="31:31" ht="15.75">
      <c r="AE23357" s="67"/>
    </row>
    <row r="23358" spans="31:31" ht="15.75">
      <c r="AE23358" s="67"/>
    </row>
    <row r="23359" spans="31:31" ht="15.75">
      <c r="AE23359" s="67"/>
    </row>
    <row r="23360" spans="31:31" ht="15.75">
      <c r="AE23360" s="67"/>
    </row>
    <row r="23361" spans="31:31" ht="15.75">
      <c r="AE23361" s="67"/>
    </row>
    <row r="23362" spans="31:31" ht="15.75">
      <c r="AE23362" s="67"/>
    </row>
    <row r="23363" spans="31:31" ht="15.75">
      <c r="AE23363" s="67"/>
    </row>
    <row r="23364" spans="31:31" ht="15.75">
      <c r="AE23364" s="67"/>
    </row>
    <row r="23365" spans="31:31" ht="15.75">
      <c r="AE23365" s="67"/>
    </row>
    <row r="23366" spans="31:31" ht="15.75">
      <c r="AE23366" s="67"/>
    </row>
    <row r="23367" spans="31:31" ht="15.75">
      <c r="AE23367" s="67"/>
    </row>
    <row r="23368" spans="31:31" ht="15.75">
      <c r="AE23368" s="67"/>
    </row>
    <row r="23369" spans="31:31" ht="15.75">
      <c r="AE23369" s="67"/>
    </row>
    <row r="23370" spans="31:31" ht="15.75">
      <c r="AE23370" s="67"/>
    </row>
    <row r="23371" spans="31:31" ht="15.75">
      <c r="AE23371" s="67"/>
    </row>
    <row r="23372" spans="31:31" ht="15.75">
      <c r="AE23372" s="67"/>
    </row>
    <row r="23373" spans="31:31" ht="15.75">
      <c r="AE23373" s="67"/>
    </row>
    <row r="23374" spans="31:31" ht="15.75">
      <c r="AE23374" s="67"/>
    </row>
    <row r="23375" spans="31:31" ht="15.75">
      <c r="AE23375" s="67"/>
    </row>
    <row r="23376" spans="31:31" ht="15.75">
      <c r="AE23376" s="67"/>
    </row>
    <row r="23377" spans="31:31" ht="15.75">
      <c r="AE23377" s="67"/>
    </row>
    <row r="23378" spans="31:31" ht="15.75">
      <c r="AE23378" s="67"/>
    </row>
    <row r="23379" spans="31:31" ht="15.75">
      <c r="AE23379" s="67"/>
    </row>
    <row r="23380" spans="31:31" ht="15.75">
      <c r="AE23380" s="67"/>
    </row>
    <row r="23381" spans="31:31" ht="15.75">
      <c r="AE23381" s="67"/>
    </row>
    <row r="23382" spans="31:31" ht="15.75">
      <c r="AE23382" s="67"/>
    </row>
    <row r="23383" spans="31:31" ht="15.75">
      <c r="AE23383" s="67"/>
    </row>
    <row r="23384" spans="31:31" ht="15.75">
      <c r="AE23384" s="67"/>
    </row>
    <row r="23385" spans="31:31" ht="15.75">
      <c r="AE23385" s="67"/>
    </row>
    <row r="23386" spans="31:31" ht="15.75">
      <c r="AE23386" s="67"/>
    </row>
    <row r="23387" spans="31:31" ht="15.75">
      <c r="AE23387" s="67"/>
    </row>
    <row r="23388" spans="31:31" ht="15.75">
      <c r="AE23388" s="67"/>
    </row>
    <row r="23389" spans="31:31" ht="15.75">
      <c r="AE23389" s="67"/>
    </row>
    <row r="23390" spans="31:31" ht="15.75">
      <c r="AE23390" s="67"/>
    </row>
    <row r="23391" spans="31:31" ht="15.75">
      <c r="AE23391" s="67"/>
    </row>
    <row r="23392" spans="31:31" ht="15.75">
      <c r="AE23392" s="67"/>
    </row>
    <row r="23393" spans="31:31" ht="15.75">
      <c r="AE23393" s="67"/>
    </row>
    <row r="23394" spans="31:31" ht="15.75">
      <c r="AE23394" s="67"/>
    </row>
    <row r="23395" spans="31:31" ht="15.75">
      <c r="AE23395" s="67"/>
    </row>
    <row r="23396" spans="31:31" ht="15.75">
      <c r="AE23396" s="67"/>
    </row>
    <row r="23397" spans="31:31" ht="15.75">
      <c r="AE23397" s="67"/>
    </row>
    <row r="23398" spans="31:31" ht="15.75">
      <c r="AE23398" s="67"/>
    </row>
    <row r="23399" spans="31:31" ht="15.75">
      <c r="AE23399" s="67"/>
    </row>
    <row r="23400" spans="31:31" ht="15.75">
      <c r="AE23400" s="67"/>
    </row>
    <row r="23401" spans="31:31" ht="15.75">
      <c r="AE23401" s="67"/>
    </row>
    <row r="23402" spans="31:31" ht="15.75">
      <c r="AE23402" s="67"/>
    </row>
    <row r="23403" spans="31:31" ht="15.75">
      <c r="AE23403" s="67"/>
    </row>
    <row r="23404" spans="31:31" ht="15.75">
      <c r="AE23404" s="67"/>
    </row>
    <row r="23405" spans="31:31" ht="15.75">
      <c r="AE23405" s="67"/>
    </row>
    <row r="23406" spans="31:31" ht="15.75">
      <c r="AE23406" s="67"/>
    </row>
    <row r="23407" spans="31:31" ht="15.75">
      <c r="AE23407" s="67"/>
    </row>
    <row r="23408" spans="31:31" ht="15.75">
      <c r="AE23408" s="67"/>
    </row>
    <row r="23409" spans="31:31" ht="15.75">
      <c r="AE23409" s="67"/>
    </row>
    <row r="23410" spans="31:31" ht="15.75">
      <c r="AE23410" s="67"/>
    </row>
    <row r="23411" spans="31:31" ht="15.75">
      <c r="AE23411" s="67"/>
    </row>
    <row r="23412" spans="31:31" ht="15.75">
      <c r="AE23412" s="67"/>
    </row>
    <row r="23413" spans="31:31" ht="15.75">
      <c r="AE23413" s="67"/>
    </row>
    <row r="23414" spans="31:31" ht="15.75">
      <c r="AE23414" s="67"/>
    </row>
    <row r="23415" spans="31:31" ht="15.75">
      <c r="AE23415" s="67"/>
    </row>
    <row r="23416" spans="31:31" ht="15.75">
      <c r="AE23416" s="67"/>
    </row>
    <row r="23417" spans="31:31" ht="15.75">
      <c r="AE23417" s="67"/>
    </row>
    <row r="23418" spans="31:31" ht="15.75">
      <c r="AE23418" s="67"/>
    </row>
    <row r="23419" spans="31:31" ht="15.75">
      <c r="AE23419" s="67"/>
    </row>
    <row r="23420" spans="31:31" ht="15.75">
      <c r="AE23420" s="67"/>
    </row>
    <row r="23421" spans="31:31" ht="15.75">
      <c r="AE23421" s="67"/>
    </row>
    <row r="23422" spans="31:31" ht="15.75">
      <c r="AE23422" s="67"/>
    </row>
    <row r="23423" spans="31:31" ht="15.75">
      <c r="AE23423" s="67"/>
    </row>
    <row r="23424" spans="31:31" ht="15.75">
      <c r="AE23424" s="67"/>
    </row>
    <row r="23425" spans="31:31" ht="15.75">
      <c r="AE23425" s="67"/>
    </row>
    <row r="23426" spans="31:31" ht="15.75">
      <c r="AE23426" s="67"/>
    </row>
    <row r="23427" spans="31:31" ht="15.75">
      <c r="AE23427" s="67"/>
    </row>
    <row r="23428" spans="31:31" ht="15.75">
      <c r="AE23428" s="67"/>
    </row>
    <row r="23429" spans="31:31" ht="15.75">
      <c r="AE23429" s="67"/>
    </row>
    <row r="23430" spans="31:31" ht="15.75">
      <c r="AE23430" s="67"/>
    </row>
    <row r="23431" spans="31:31" ht="15.75">
      <c r="AE23431" s="67"/>
    </row>
    <row r="23432" spans="31:31" ht="15.75">
      <c r="AE23432" s="67"/>
    </row>
    <row r="23433" spans="31:31" ht="15.75">
      <c r="AE23433" s="67"/>
    </row>
    <row r="23434" spans="31:31" ht="15.75">
      <c r="AE23434" s="67"/>
    </row>
    <row r="23435" spans="31:31" ht="15.75">
      <c r="AE23435" s="67"/>
    </row>
    <row r="23436" spans="31:31" ht="15.75">
      <c r="AE23436" s="67"/>
    </row>
    <row r="23437" spans="31:31" ht="15.75">
      <c r="AE23437" s="67"/>
    </row>
    <row r="23438" spans="31:31" ht="15.75">
      <c r="AE23438" s="67"/>
    </row>
    <row r="23439" spans="31:31" ht="15.75">
      <c r="AE23439" s="67"/>
    </row>
    <row r="23440" spans="31:31" ht="15.75">
      <c r="AE23440" s="67"/>
    </row>
    <row r="23441" spans="31:31" ht="15.75">
      <c r="AE23441" s="67"/>
    </row>
    <row r="23442" spans="31:31" ht="15.75">
      <c r="AE23442" s="67"/>
    </row>
    <row r="23443" spans="31:31" ht="15.75">
      <c r="AE23443" s="67"/>
    </row>
    <row r="23444" spans="31:31" ht="15.75">
      <c r="AE23444" s="67"/>
    </row>
    <row r="23445" spans="31:31" ht="15.75">
      <c r="AE23445" s="67"/>
    </row>
    <row r="23446" spans="31:31" ht="15.75">
      <c r="AE23446" s="67"/>
    </row>
    <row r="23447" spans="31:31" ht="15.75">
      <c r="AE23447" s="67"/>
    </row>
    <row r="23448" spans="31:31" ht="15.75">
      <c r="AE23448" s="67"/>
    </row>
    <row r="23449" spans="31:31" ht="15.75">
      <c r="AE23449" s="67"/>
    </row>
    <row r="23450" spans="31:31" ht="15.75">
      <c r="AE23450" s="67"/>
    </row>
    <row r="23451" spans="31:31" ht="15.75">
      <c r="AE23451" s="67"/>
    </row>
    <row r="23452" spans="31:31" ht="15.75">
      <c r="AE23452" s="67"/>
    </row>
    <row r="23453" spans="31:31" ht="15.75">
      <c r="AE23453" s="67"/>
    </row>
    <row r="23454" spans="31:31" ht="15.75">
      <c r="AE23454" s="67"/>
    </row>
    <row r="23455" spans="31:31" ht="15.75">
      <c r="AE23455" s="67"/>
    </row>
    <row r="23456" spans="31:31" ht="15.75">
      <c r="AE23456" s="67"/>
    </row>
    <row r="23457" spans="31:31" ht="15.75">
      <c r="AE23457" s="67"/>
    </row>
    <row r="23458" spans="31:31" ht="15.75">
      <c r="AE23458" s="67"/>
    </row>
    <row r="23459" spans="31:31" ht="15.75">
      <c r="AE23459" s="67"/>
    </row>
    <row r="23460" spans="31:31" ht="15.75">
      <c r="AE23460" s="67"/>
    </row>
    <row r="23461" spans="31:31" ht="15.75">
      <c r="AE23461" s="67"/>
    </row>
    <row r="23462" spans="31:31" ht="15.75">
      <c r="AE23462" s="67"/>
    </row>
    <row r="23463" spans="31:31" ht="15.75">
      <c r="AE23463" s="67"/>
    </row>
    <row r="23464" spans="31:31" ht="15.75">
      <c r="AE23464" s="67"/>
    </row>
    <row r="23465" spans="31:31" ht="15.75">
      <c r="AE23465" s="67"/>
    </row>
    <row r="23466" spans="31:31" ht="15.75">
      <c r="AE23466" s="67"/>
    </row>
    <row r="23467" spans="31:31" ht="15.75">
      <c r="AE23467" s="67"/>
    </row>
    <row r="23468" spans="31:31" ht="15.75">
      <c r="AE23468" s="67"/>
    </row>
    <row r="23469" spans="31:31" ht="15.75">
      <c r="AE23469" s="67"/>
    </row>
    <row r="23470" spans="31:31" ht="15.75">
      <c r="AE23470" s="67"/>
    </row>
    <row r="23471" spans="31:31" ht="15.75">
      <c r="AE23471" s="67"/>
    </row>
    <row r="23472" spans="31:31" ht="15.75">
      <c r="AE23472" s="67"/>
    </row>
    <row r="23473" spans="31:31" ht="15.75">
      <c r="AE23473" s="67"/>
    </row>
    <row r="23474" spans="31:31" ht="15.75">
      <c r="AE23474" s="67"/>
    </row>
    <row r="23475" spans="31:31" ht="15.75">
      <c r="AE23475" s="67"/>
    </row>
    <row r="23476" spans="31:31" ht="15.75">
      <c r="AE23476" s="67"/>
    </row>
    <row r="23477" spans="31:31" ht="15.75">
      <c r="AE23477" s="67"/>
    </row>
    <row r="23478" spans="31:31" ht="15.75">
      <c r="AE23478" s="67"/>
    </row>
    <row r="23479" spans="31:31" ht="15.75">
      <c r="AE23479" s="67"/>
    </row>
    <row r="23480" spans="31:31" ht="15.75">
      <c r="AE23480" s="67"/>
    </row>
    <row r="23481" spans="31:31" ht="15.75">
      <c r="AE23481" s="67"/>
    </row>
    <row r="23482" spans="31:31" ht="15.75">
      <c r="AE23482" s="67"/>
    </row>
    <row r="23483" spans="31:31" ht="15.75">
      <c r="AE23483" s="67"/>
    </row>
    <row r="23484" spans="31:31" ht="15.75">
      <c r="AE23484" s="67"/>
    </row>
    <row r="23485" spans="31:31" ht="15.75">
      <c r="AE23485" s="67"/>
    </row>
    <row r="23486" spans="31:31" ht="15.75">
      <c r="AE23486" s="67"/>
    </row>
    <row r="23487" spans="31:31" ht="15.75">
      <c r="AE23487" s="67"/>
    </row>
    <row r="23488" spans="31:31" ht="15.75">
      <c r="AE23488" s="67"/>
    </row>
    <row r="23489" spans="31:31" ht="15.75">
      <c r="AE23489" s="67"/>
    </row>
    <row r="23490" spans="31:31" ht="15.75">
      <c r="AE23490" s="67"/>
    </row>
    <row r="23491" spans="31:31" ht="15.75">
      <c r="AE23491" s="67"/>
    </row>
    <row r="23492" spans="31:31" ht="15.75">
      <c r="AE23492" s="67"/>
    </row>
    <row r="23493" spans="31:31" ht="15.75">
      <c r="AE23493" s="67"/>
    </row>
    <row r="23494" spans="31:31" ht="15.75">
      <c r="AE23494" s="67"/>
    </row>
    <row r="23495" spans="31:31" ht="15.75">
      <c r="AE23495" s="67"/>
    </row>
    <row r="23496" spans="31:31" ht="15.75">
      <c r="AE23496" s="67"/>
    </row>
    <row r="23497" spans="31:31" ht="15.75">
      <c r="AE23497" s="67"/>
    </row>
    <row r="23498" spans="31:31" ht="15.75">
      <c r="AE23498" s="67"/>
    </row>
    <row r="23499" spans="31:31" ht="15.75">
      <c r="AE23499" s="67"/>
    </row>
    <row r="23500" spans="31:31" ht="15.75">
      <c r="AE23500" s="67"/>
    </row>
    <row r="23501" spans="31:31" ht="15.75">
      <c r="AE23501" s="67"/>
    </row>
    <row r="23502" spans="31:31" ht="15.75">
      <c r="AE23502" s="67"/>
    </row>
    <row r="23503" spans="31:31" ht="15.75">
      <c r="AE23503" s="67"/>
    </row>
    <row r="23504" spans="31:31" ht="15.75">
      <c r="AE23504" s="67"/>
    </row>
    <row r="23505" spans="31:31" ht="15.75">
      <c r="AE23505" s="67"/>
    </row>
    <row r="23506" spans="31:31" ht="15.75">
      <c r="AE23506" s="67"/>
    </row>
    <row r="23507" spans="31:31" ht="15.75">
      <c r="AE23507" s="67"/>
    </row>
    <row r="23508" spans="31:31" ht="15.75">
      <c r="AE23508" s="67"/>
    </row>
    <row r="23509" spans="31:31" ht="15.75">
      <c r="AE23509" s="67"/>
    </row>
    <row r="23510" spans="31:31" ht="15.75">
      <c r="AE23510" s="67"/>
    </row>
    <row r="23511" spans="31:31" ht="15.75">
      <c r="AE23511" s="67"/>
    </row>
    <row r="23512" spans="31:31" ht="15.75">
      <c r="AE23512" s="67"/>
    </row>
    <row r="23513" spans="31:31" ht="15.75">
      <c r="AE23513" s="67"/>
    </row>
    <row r="23514" spans="31:31" ht="15.75">
      <c r="AE23514" s="67"/>
    </row>
    <row r="23515" spans="31:31" ht="15.75">
      <c r="AE23515" s="67"/>
    </row>
    <row r="23516" spans="31:31" ht="15.75">
      <c r="AE23516" s="67"/>
    </row>
    <row r="23517" spans="31:31" ht="15.75">
      <c r="AE23517" s="67"/>
    </row>
    <row r="23518" spans="31:31" ht="15.75">
      <c r="AE23518" s="67"/>
    </row>
    <row r="23519" spans="31:31" ht="15.75">
      <c r="AE23519" s="67"/>
    </row>
    <row r="23520" spans="31:31" ht="15.75">
      <c r="AE23520" s="67"/>
    </row>
    <row r="23521" spans="31:31" ht="15.75">
      <c r="AE23521" s="67"/>
    </row>
    <row r="23522" spans="31:31" ht="15.75">
      <c r="AE23522" s="67"/>
    </row>
    <row r="23523" spans="31:31" ht="15.75">
      <c r="AE23523" s="67"/>
    </row>
    <row r="23524" spans="31:31" ht="15.75">
      <c r="AE23524" s="67"/>
    </row>
    <row r="23525" spans="31:31" ht="15.75">
      <c r="AE23525" s="67"/>
    </row>
    <row r="23526" spans="31:31" ht="15.75">
      <c r="AE23526" s="67"/>
    </row>
    <row r="23527" spans="31:31" ht="15.75">
      <c r="AE23527" s="67"/>
    </row>
    <row r="23528" spans="31:31" ht="15.75">
      <c r="AE23528" s="67"/>
    </row>
    <row r="23529" spans="31:31" ht="15.75">
      <c r="AE23529" s="67"/>
    </row>
    <row r="23530" spans="31:31" ht="15.75">
      <c r="AE23530" s="67"/>
    </row>
    <row r="23531" spans="31:31" ht="15.75">
      <c r="AE23531" s="67"/>
    </row>
    <row r="23532" spans="31:31" ht="15.75">
      <c r="AE23532" s="67"/>
    </row>
    <row r="23533" spans="31:31" ht="15.75">
      <c r="AE23533" s="67"/>
    </row>
    <row r="23534" spans="31:31" ht="15.75">
      <c r="AE23534" s="67"/>
    </row>
    <row r="23535" spans="31:31" ht="15.75">
      <c r="AE23535" s="67"/>
    </row>
    <row r="23536" spans="31:31" ht="15.75">
      <c r="AE23536" s="67"/>
    </row>
    <row r="23537" spans="31:31" ht="15.75">
      <c r="AE23537" s="67"/>
    </row>
    <row r="23538" spans="31:31" ht="15.75">
      <c r="AE23538" s="67"/>
    </row>
    <row r="23539" spans="31:31" ht="15.75">
      <c r="AE23539" s="67"/>
    </row>
    <row r="23540" spans="31:31" ht="15.75">
      <c r="AE23540" s="67"/>
    </row>
    <row r="23541" spans="31:31" ht="15.75">
      <c r="AE23541" s="67"/>
    </row>
    <row r="23542" spans="31:31" ht="15.75">
      <c r="AE23542" s="67"/>
    </row>
    <row r="23543" spans="31:31" ht="15.75">
      <c r="AE23543" s="67"/>
    </row>
    <row r="23544" spans="31:31" ht="15.75">
      <c r="AE23544" s="67"/>
    </row>
    <row r="23545" spans="31:31" ht="15.75">
      <c r="AE23545" s="67"/>
    </row>
    <row r="23546" spans="31:31" ht="15.75">
      <c r="AE23546" s="67"/>
    </row>
    <row r="23547" spans="31:31" ht="15.75">
      <c r="AE23547" s="67"/>
    </row>
    <row r="23548" spans="31:31" ht="15.75">
      <c r="AE23548" s="67"/>
    </row>
    <row r="23549" spans="31:31" ht="15.75">
      <c r="AE23549" s="67"/>
    </row>
    <row r="23550" spans="31:31" ht="15.75">
      <c r="AE23550" s="67"/>
    </row>
    <row r="23551" spans="31:31" ht="15.75">
      <c r="AE23551" s="67"/>
    </row>
    <row r="23552" spans="31:31" ht="15.75">
      <c r="AE23552" s="67"/>
    </row>
    <row r="23553" spans="31:31" ht="15.75">
      <c r="AE23553" s="67"/>
    </row>
    <row r="23554" spans="31:31" ht="15.75">
      <c r="AE23554" s="67"/>
    </row>
    <row r="23555" spans="31:31" ht="15.75">
      <c r="AE23555" s="67"/>
    </row>
    <row r="23556" spans="31:31" ht="15.75">
      <c r="AE23556" s="67"/>
    </row>
    <row r="23557" spans="31:31" ht="15.75">
      <c r="AE23557" s="67"/>
    </row>
    <row r="23558" spans="31:31" ht="15.75">
      <c r="AE23558" s="67"/>
    </row>
    <row r="23559" spans="31:31" ht="15.75">
      <c r="AE23559" s="67"/>
    </row>
    <row r="23560" spans="31:31" ht="15.75">
      <c r="AE23560" s="67"/>
    </row>
    <row r="23561" spans="31:31" ht="15.75">
      <c r="AE23561" s="67"/>
    </row>
    <row r="23562" spans="31:31" ht="15.75">
      <c r="AE23562" s="67"/>
    </row>
    <row r="23563" spans="31:31" ht="15.75">
      <c r="AE23563" s="67"/>
    </row>
    <row r="23564" spans="31:31" ht="15.75">
      <c r="AE23564" s="67"/>
    </row>
    <row r="23565" spans="31:31" ht="15.75">
      <c r="AE23565" s="67"/>
    </row>
    <row r="23566" spans="31:31" ht="15.75">
      <c r="AE23566" s="67"/>
    </row>
    <row r="23567" spans="31:31" ht="15.75">
      <c r="AE23567" s="67"/>
    </row>
    <row r="23568" spans="31:31" ht="15.75">
      <c r="AE23568" s="67"/>
    </row>
    <row r="23569" spans="31:31" ht="15.75">
      <c r="AE23569" s="67"/>
    </row>
    <row r="23570" spans="31:31" ht="15.75">
      <c r="AE23570" s="67"/>
    </row>
    <row r="23571" spans="31:31" ht="15.75">
      <c r="AE23571" s="67"/>
    </row>
    <row r="23572" spans="31:31" ht="15.75">
      <c r="AE23572" s="67"/>
    </row>
    <row r="23573" spans="31:31" ht="15.75">
      <c r="AE23573" s="67"/>
    </row>
    <row r="23574" spans="31:31" ht="15.75">
      <c r="AE23574" s="67"/>
    </row>
    <row r="23575" spans="31:31" ht="15.75">
      <c r="AE23575" s="67"/>
    </row>
    <row r="23576" spans="31:31" ht="15.75">
      <c r="AE23576" s="67"/>
    </row>
    <row r="23577" spans="31:31" ht="15.75">
      <c r="AE23577" s="67"/>
    </row>
    <row r="23578" spans="31:31" ht="15.75">
      <c r="AE23578" s="67"/>
    </row>
    <row r="23579" spans="31:31" ht="15.75">
      <c r="AE23579" s="67"/>
    </row>
    <row r="23580" spans="31:31" ht="15.75">
      <c r="AE23580" s="67"/>
    </row>
    <row r="23581" spans="31:31" ht="15.75">
      <c r="AE23581" s="67"/>
    </row>
    <row r="23582" spans="31:31" ht="15.75">
      <c r="AE23582" s="67"/>
    </row>
    <row r="23583" spans="31:31" ht="15.75">
      <c r="AE23583" s="67"/>
    </row>
    <row r="23584" spans="31:31" ht="15.75">
      <c r="AE23584" s="67"/>
    </row>
    <row r="23585" spans="31:31" ht="15.75">
      <c r="AE23585" s="67"/>
    </row>
    <row r="23586" spans="31:31" ht="15.75">
      <c r="AE23586" s="67"/>
    </row>
    <row r="23587" spans="31:31" ht="15.75">
      <c r="AE23587" s="67"/>
    </row>
    <row r="23588" spans="31:31" ht="15.75">
      <c r="AE23588" s="67"/>
    </row>
    <row r="23589" spans="31:31" ht="15.75">
      <c r="AE23589" s="67"/>
    </row>
    <row r="23590" spans="31:31" ht="15.75">
      <c r="AE23590" s="67"/>
    </row>
    <row r="23591" spans="31:31" ht="15.75">
      <c r="AE23591" s="67"/>
    </row>
    <row r="23592" spans="31:31" ht="15.75">
      <c r="AE23592" s="67"/>
    </row>
    <row r="23593" spans="31:31" ht="15.75">
      <c r="AE23593" s="67"/>
    </row>
    <row r="23594" spans="31:31" ht="15.75">
      <c r="AE23594" s="67"/>
    </row>
    <row r="23595" spans="31:31" ht="15.75">
      <c r="AE23595" s="67"/>
    </row>
    <row r="23596" spans="31:31" ht="15.75">
      <c r="AE23596" s="67"/>
    </row>
    <row r="23597" spans="31:31" ht="15.75">
      <c r="AE23597" s="67"/>
    </row>
    <row r="23598" spans="31:31" ht="15.75">
      <c r="AE23598" s="67"/>
    </row>
    <row r="23599" spans="31:31" ht="15.75">
      <c r="AE23599" s="67"/>
    </row>
    <row r="23600" spans="31:31" ht="15.75">
      <c r="AE23600" s="67"/>
    </row>
    <row r="23601" spans="31:31" ht="15.75">
      <c r="AE23601" s="67"/>
    </row>
    <row r="23602" spans="31:31" ht="15.75">
      <c r="AE23602" s="67"/>
    </row>
    <row r="23603" spans="31:31" ht="15.75">
      <c r="AE23603" s="67"/>
    </row>
    <row r="23604" spans="31:31" ht="15.75">
      <c r="AE23604" s="67"/>
    </row>
    <row r="23605" spans="31:31" ht="15.75">
      <c r="AE23605" s="67"/>
    </row>
    <row r="23606" spans="31:31" ht="15.75">
      <c r="AE23606" s="67"/>
    </row>
    <row r="23607" spans="31:31" ht="15.75">
      <c r="AE23607" s="67"/>
    </row>
    <row r="23608" spans="31:31" ht="15.75">
      <c r="AE23608" s="67"/>
    </row>
    <row r="23609" spans="31:31" ht="15.75">
      <c r="AE23609" s="67"/>
    </row>
    <row r="23610" spans="31:31" ht="15.75">
      <c r="AE23610" s="67"/>
    </row>
    <row r="23611" spans="31:31" ht="15.75">
      <c r="AE23611" s="67"/>
    </row>
    <row r="23612" spans="31:31" ht="15.75">
      <c r="AE23612" s="67"/>
    </row>
    <row r="23613" spans="31:31" ht="15.75">
      <c r="AE23613" s="67"/>
    </row>
    <row r="23614" spans="31:31" ht="15.75">
      <c r="AE23614" s="67"/>
    </row>
    <row r="23615" spans="31:31" ht="15.75">
      <c r="AE23615" s="67"/>
    </row>
    <row r="23616" spans="31:31" ht="15.75">
      <c r="AE23616" s="67"/>
    </row>
    <row r="23617" spans="31:31" ht="15.75">
      <c r="AE23617" s="67"/>
    </row>
    <row r="23618" spans="31:31" ht="15.75">
      <c r="AE23618" s="67"/>
    </row>
    <row r="23619" spans="31:31" ht="15.75">
      <c r="AE23619" s="67"/>
    </row>
    <row r="23620" spans="31:31" ht="15.75">
      <c r="AE23620" s="67"/>
    </row>
    <row r="23621" spans="31:31" ht="15.75">
      <c r="AE23621" s="67"/>
    </row>
    <row r="23622" spans="31:31" ht="15.75">
      <c r="AE23622" s="67"/>
    </row>
    <row r="23623" spans="31:31" ht="15.75">
      <c r="AE23623" s="67"/>
    </row>
    <row r="23624" spans="31:31" ht="15.75">
      <c r="AE23624" s="67"/>
    </row>
    <row r="23625" spans="31:31" ht="15.75">
      <c r="AE23625" s="67"/>
    </row>
    <row r="23626" spans="31:31" ht="15.75">
      <c r="AE23626" s="67"/>
    </row>
    <row r="23627" spans="31:31" ht="15.75">
      <c r="AE23627" s="67"/>
    </row>
    <row r="23628" spans="31:31" ht="15.75">
      <c r="AE23628" s="67"/>
    </row>
    <row r="23629" spans="31:31" ht="15.75">
      <c r="AE23629" s="67"/>
    </row>
    <row r="23630" spans="31:31" ht="15.75">
      <c r="AE23630" s="67"/>
    </row>
    <row r="23631" spans="31:31" ht="15.75">
      <c r="AE23631" s="67"/>
    </row>
    <row r="23632" spans="31:31" ht="15.75">
      <c r="AE23632" s="67"/>
    </row>
    <row r="23633" spans="31:31" ht="15.75">
      <c r="AE23633" s="67"/>
    </row>
    <row r="23634" spans="31:31" ht="15.75">
      <c r="AE23634" s="67"/>
    </row>
    <row r="23635" spans="31:31" ht="15.75">
      <c r="AE23635" s="67"/>
    </row>
    <row r="23636" spans="31:31" ht="15.75">
      <c r="AE23636" s="67"/>
    </row>
    <row r="23637" spans="31:31" ht="15.75">
      <c r="AE23637" s="67"/>
    </row>
    <row r="23638" spans="31:31" ht="15.75">
      <c r="AE23638" s="67"/>
    </row>
    <row r="23639" spans="31:31" ht="15.75">
      <c r="AE23639" s="67"/>
    </row>
    <row r="23640" spans="31:31" ht="15.75">
      <c r="AE23640" s="67"/>
    </row>
    <row r="23641" spans="31:31" ht="15.75">
      <c r="AE23641" s="67"/>
    </row>
    <row r="23642" spans="31:31" ht="15.75">
      <c r="AE23642" s="67"/>
    </row>
    <row r="23643" spans="31:31" ht="15.75">
      <c r="AE23643" s="67"/>
    </row>
    <row r="23644" spans="31:31" ht="15.75">
      <c r="AE23644" s="67"/>
    </row>
    <row r="23645" spans="31:31" ht="15.75">
      <c r="AE23645" s="67"/>
    </row>
    <row r="23646" spans="31:31" ht="15.75">
      <c r="AE23646" s="67"/>
    </row>
    <row r="23647" spans="31:31" ht="15.75">
      <c r="AE23647" s="67"/>
    </row>
    <row r="23648" spans="31:31" ht="15.75">
      <c r="AE23648" s="67"/>
    </row>
    <row r="23649" spans="31:31" ht="15.75">
      <c r="AE23649" s="67"/>
    </row>
    <row r="23650" spans="31:31" ht="15.75">
      <c r="AE23650" s="67"/>
    </row>
    <row r="23651" spans="31:31" ht="15.75">
      <c r="AE23651" s="67"/>
    </row>
    <row r="23652" spans="31:31" ht="15.75">
      <c r="AE23652" s="67"/>
    </row>
    <row r="23653" spans="31:31" ht="15.75">
      <c r="AE23653" s="67"/>
    </row>
    <row r="23654" spans="31:31" ht="15.75">
      <c r="AE23654" s="67"/>
    </row>
    <row r="23655" spans="31:31" ht="15.75">
      <c r="AE23655" s="67"/>
    </row>
    <row r="23656" spans="31:31" ht="15.75">
      <c r="AE23656" s="67"/>
    </row>
    <row r="23657" spans="31:31" ht="15.75">
      <c r="AE23657" s="67"/>
    </row>
    <row r="23658" spans="31:31" ht="15.75">
      <c r="AE23658" s="67"/>
    </row>
    <row r="23659" spans="31:31" ht="15.75">
      <c r="AE23659" s="67"/>
    </row>
    <row r="23660" spans="31:31" ht="15.75">
      <c r="AE23660" s="67"/>
    </row>
    <row r="23661" spans="31:31" ht="15.75">
      <c r="AE23661" s="67"/>
    </row>
    <row r="23662" spans="31:31" ht="15.75">
      <c r="AE23662" s="67"/>
    </row>
    <row r="23663" spans="31:31" ht="15.75">
      <c r="AE23663" s="67"/>
    </row>
    <row r="23664" spans="31:31" ht="15.75">
      <c r="AE23664" s="67"/>
    </row>
    <row r="23665" spans="31:31" ht="15.75">
      <c r="AE23665" s="67"/>
    </row>
    <row r="23666" spans="31:31" ht="15.75">
      <c r="AE23666" s="67"/>
    </row>
    <row r="23667" spans="31:31" ht="15.75">
      <c r="AE23667" s="67"/>
    </row>
    <row r="23668" spans="31:31" ht="15.75">
      <c r="AE23668" s="67"/>
    </row>
    <row r="23669" spans="31:31" ht="15.75">
      <c r="AE23669" s="67"/>
    </row>
    <row r="23670" spans="31:31" ht="15.75">
      <c r="AE23670" s="67"/>
    </row>
    <row r="23671" spans="31:31" ht="15.75">
      <c r="AE23671" s="67"/>
    </row>
    <row r="23672" spans="31:31" ht="15.75">
      <c r="AE23672" s="67"/>
    </row>
    <row r="23673" spans="31:31" ht="15.75">
      <c r="AE23673" s="67"/>
    </row>
    <row r="23674" spans="31:31" ht="15.75">
      <c r="AE23674" s="67"/>
    </row>
    <row r="23675" spans="31:31" ht="15.75">
      <c r="AE23675" s="67"/>
    </row>
    <row r="23676" spans="31:31" ht="15.75">
      <c r="AE23676" s="67"/>
    </row>
    <row r="23677" spans="31:31" ht="15.75">
      <c r="AE23677" s="67"/>
    </row>
    <row r="23678" spans="31:31" ht="15.75">
      <c r="AE23678" s="67"/>
    </row>
    <row r="23679" spans="31:31" ht="15.75">
      <c r="AE23679" s="67"/>
    </row>
    <row r="23680" spans="31:31" ht="15.75">
      <c r="AE23680" s="67"/>
    </row>
    <row r="23681" spans="31:31" ht="15.75">
      <c r="AE23681" s="67"/>
    </row>
    <row r="23682" spans="31:31" ht="15.75">
      <c r="AE23682" s="67"/>
    </row>
    <row r="23683" spans="31:31" ht="15.75">
      <c r="AE23683" s="67"/>
    </row>
    <row r="23684" spans="31:31" ht="15.75">
      <c r="AE23684" s="67"/>
    </row>
    <row r="23685" spans="31:31" ht="15.75">
      <c r="AE23685" s="67"/>
    </row>
    <row r="23686" spans="31:31" ht="15.75">
      <c r="AE23686" s="67"/>
    </row>
    <row r="23687" spans="31:31" ht="15.75">
      <c r="AE23687" s="67"/>
    </row>
    <row r="23688" spans="31:31" ht="15.75">
      <c r="AE23688" s="67"/>
    </row>
    <row r="23689" spans="31:31" ht="15.75">
      <c r="AE23689" s="67"/>
    </row>
    <row r="23690" spans="31:31" ht="15.75">
      <c r="AE23690" s="67"/>
    </row>
    <row r="23691" spans="31:31" ht="15.75">
      <c r="AE23691" s="67"/>
    </row>
    <row r="23692" spans="31:31" ht="15.75">
      <c r="AE23692" s="67"/>
    </row>
    <row r="23693" spans="31:31" ht="15.75">
      <c r="AE23693" s="67"/>
    </row>
    <row r="23694" spans="31:31" ht="15.75">
      <c r="AE23694" s="67"/>
    </row>
    <row r="23695" spans="31:31" ht="15.75">
      <c r="AE23695" s="67"/>
    </row>
    <row r="23696" spans="31:31" ht="15.75">
      <c r="AE23696" s="67"/>
    </row>
    <row r="23697" spans="31:31" ht="15.75">
      <c r="AE23697" s="67"/>
    </row>
    <row r="23698" spans="31:31" ht="15.75">
      <c r="AE23698" s="67"/>
    </row>
    <row r="23699" spans="31:31" ht="15.75">
      <c r="AE23699" s="67"/>
    </row>
    <row r="23700" spans="31:31" ht="15.75">
      <c r="AE23700" s="67"/>
    </row>
    <row r="23701" spans="31:31" ht="15.75">
      <c r="AE23701" s="67"/>
    </row>
    <row r="23702" spans="31:31" ht="15.75">
      <c r="AE23702" s="67"/>
    </row>
    <row r="23703" spans="31:31" ht="15.75">
      <c r="AE23703" s="67"/>
    </row>
    <row r="23704" spans="31:31" ht="15.75">
      <c r="AE23704" s="67"/>
    </row>
    <row r="23705" spans="31:31" ht="15.75">
      <c r="AE23705" s="67"/>
    </row>
    <row r="23706" spans="31:31" ht="15.75">
      <c r="AE23706" s="67"/>
    </row>
    <row r="23707" spans="31:31" ht="15.75">
      <c r="AE23707" s="67"/>
    </row>
    <row r="23708" spans="31:31" ht="15.75">
      <c r="AE23708" s="67"/>
    </row>
    <row r="23709" spans="31:31" ht="15.75">
      <c r="AE23709" s="67"/>
    </row>
    <row r="23710" spans="31:31" ht="15.75">
      <c r="AE23710" s="67"/>
    </row>
    <row r="23711" spans="31:31" ht="15.75">
      <c r="AE23711" s="67"/>
    </row>
    <row r="23712" spans="31:31" ht="15.75">
      <c r="AE23712" s="67"/>
    </row>
    <row r="23713" spans="31:31" ht="15.75">
      <c r="AE23713" s="67"/>
    </row>
    <row r="23714" spans="31:31" ht="15.75">
      <c r="AE23714" s="67"/>
    </row>
    <row r="23715" spans="31:31" ht="15.75">
      <c r="AE23715" s="67"/>
    </row>
    <row r="23716" spans="31:31" ht="15.75">
      <c r="AE23716" s="67"/>
    </row>
    <row r="23717" spans="31:31" ht="15.75">
      <c r="AE23717" s="67"/>
    </row>
    <row r="23718" spans="31:31" ht="15.75">
      <c r="AE23718" s="67"/>
    </row>
    <row r="23719" spans="31:31" ht="15.75">
      <c r="AE23719" s="67"/>
    </row>
    <row r="23720" spans="31:31" ht="15.75">
      <c r="AE23720" s="67"/>
    </row>
    <row r="23721" spans="31:31" ht="15.75">
      <c r="AE23721" s="67"/>
    </row>
    <row r="23722" spans="31:31" ht="15.75">
      <c r="AE23722" s="67"/>
    </row>
    <row r="23723" spans="31:31" ht="15.75">
      <c r="AE23723" s="67"/>
    </row>
    <row r="23724" spans="31:31" ht="15.75">
      <c r="AE23724" s="67"/>
    </row>
    <row r="23725" spans="31:31" ht="15.75">
      <c r="AE23725" s="67"/>
    </row>
    <row r="23726" spans="31:31" ht="15.75">
      <c r="AE23726" s="67"/>
    </row>
    <row r="23727" spans="31:31" ht="15.75">
      <c r="AE23727" s="67"/>
    </row>
    <row r="23728" spans="31:31" ht="15.75">
      <c r="AE23728" s="67"/>
    </row>
    <row r="23729" spans="31:31" ht="15.75">
      <c r="AE23729" s="67"/>
    </row>
    <row r="23730" spans="31:31" ht="15.75">
      <c r="AE23730" s="67"/>
    </row>
    <row r="23731" spans="31:31" ht="15.75">
      <c r="AE23731" s="67"/>
    </row>
    <row r="23732" spans="31:31" ht="15.75">
      <c r="AE23732" s="67"/>
    </row>
    <row r="23733" spans="31:31" ht="15.75">
      <c r="AE23733" s="67"/>
    </row>
    <row r="23734" spans="31:31" ht="15.75">
      <c r="AE23734" s="67"/>
    </row>
    <row r="23735" spans="31:31" ht="15.75">
      <c r="AE23735" s="67"/>
    </row>
    <row r="23736" spans="31:31" ht="15.75">
      <c r="AE23736" s="67"/>
    </row>
    <row r="23737" spans="31:31" ht="15.75">
      <c r="AE23737" s="67"/>
    </row>
    <row r="23738" spans="31:31" ht="15.75">
      <c r="AE23738" s="67"/>
    </row>
    <row r="23739" spans="31:31" ht="15.75">
      <c r="AE23739" s="67"/>
    </row>
    <row r="23740" spans="31:31" ht="15.75">
      <c r="AE23740" s="67"/>
    </row>
    <row r="23741" spans="31:31" ht="15.75">
      <c r="AE23741" s="67"/>
    </row>
    <row r="23742" spans="31:31" ht="15.75">
      <c r="AE23742" s="67"/>
    </row>
    <row r="23743" spans="31:31" ht="15.75">
      <c r="AE23743" s="67"/>
    </row>
    <row r="23744" spans="31:31" ht="15.75">
      <c r="AE23744" s="67"/>
    </row>
    <row r="23745" spans="31:31" ht="15.75">
      <c r="AE23745" s="67"/>
    </row>
    <row r="23746" spans="31:31" ht="15.75">
      <c r="AE23746" s="67"/>
    </row>
    <row r="23747" spans="31:31" ht="15.75">
      <c r="AE23747" s="67"/>
    </row>
    <row r="23748" spans="31:31" ht="15.75">
      <c r="AE23748" s="67"/>
    </row>
    <row r="23749" spans="31:31" ht="15.75">
      <c r="AE23749" s="67"/>
    </row>
    <row r="23750" spans="31:31" ht="15.75">
      <c r="AE23750" s="67"/>
    </row>
    <row r="23751" spans="31:31" ht="15.75">
      <c r="AE23751" s="67"/>
    </row>
    <row r="23752" spans="31:31" ht="15.75">
      <c r="AE23752" s="67"/>
    </row>
    <row r="23753" spans="31:31" ht="15.75">
      <c r="AE23753" s="67"/>
    </row>
    <row r="23754" spans="31:31" ht="15.75">
      <c r="AE23754" s="67"/>
    </row>
    <row r="23755" spans="31:31" ht="15.75">
      <c r="AE23755" s="67"/>
    </row>
    <row r="23756" spans="31:31" ht="15.75">
      <c r="AE23756" s="67"/>
    </row>
    <row r="23757" spans="31:31" ht="15.75">
      <c r="AE23757" s="67"/>
    </row>
    <row r="23758" spans="31:31" ht="15.75">
      <c r="AE23758" s="67"/>
    </row>
    <row r="23759" spans="31:31" ht="15.75">
      <c r="AE23759" s="67"/>
    </row>
    <row r="23760" spans="31:31" ht="15.75">
      <c r="AE23760" s="67"/>
    </row>
    <row r="23761" spans="31:31" ht="15.75">
      <c r="AE23761" s="67"/>
    </row>
    <row r="23762" spans="31:31" ht="15.75">
      <c r="AE23762" s="67"/>
    </row>
    <row r="23763" spans="31:31" ht="15.75">
      <c r="AE23763" s="67"/>
    </row>
    <row r="23764" spans="31:31" ht="15.75">
      <c r="AE23764" s="67"/>
    </row>
    <row r="23765" spans="31:31" ht="15.75">
      <c r="AE23765" s="67"/>
    </row>
    <row r="23766" spans="31:31" ht="15.75">
      <c r="AE23766" s="67"/>
    </row>
    <row r="23767" spans="31:31" ht="15.75">
      <c r="AE23767" s="67"/>
    </row>
    <row r="23768" spans="31:31" ht="15.75">
      <c r="AE23768" s="67"/>
    </row>
    <row r="23769" spans="31:31" ht="15.75">
      <c r="AE23769" s="67"/>
    </row>
    <row r="23770" spans="31:31" ht="15.75">
      <c r="AE23770" s="67"/>
    </row>
    <row r="23771" spans="31:31" ht="15.75">
      <c r="AE23771" s="67"/>
    </row>
    <row r="23772" spans="31:31" ht="15.75">
      <c r="AE23772" s="67"/>
    </row>
    <row r="23773" spans="31:31" ht="15.75">
      <c r="AE23773" s="67"/>
    </row>
    <row r="23774" spans="31:31" ht="15.75">
      <c r="AE23774" s="67"/>
    </row>
    <row r="23775" spans="31:31" ht="15.75">
      <c r="AE23775" s="67"/>
    </row>
    <row r="23776" spans="31:31" ht="15.75">
      <c r="AE23776" s="67"/>
    </row>
    <row r="23777" spans="31:31" ht="15.75">
      <c r="AE23777" s="67"/>
    </row>
    <row r="23778" spans="31:31" ht="15.75">
      <c r="AE23778" s="67"/>
    </row>
    <row r="23779" spans="31:31" ht="15.75">
      <c r="AE23779" s="67"/>
    </row>
    <row r="23780" spans="31:31" ht="15.75">
      <c r="AE23780" s="67"/>
    </row>
    <row r="23781" spans="31:31" ht="15.75">
      <c r="AE23781" s="67"/>
    </row>
    <row r="23782" spans="31:31" ht="15.75">
      <c r="AE23782" s="67"/>
    </row>
    <row r="23783" spans="31:31" ht="15.75">
      <c r="AE23783" s="67"/>
    </row>
    <row r="23784" spans="31:31" ht="15.75">
      <c r="AE23784" s="67"/>
    </row>
    <row r="23785" spans="31:31" ht="15.75">
      <c r="AE23785" s="67"/>
    </row>
    <row r="23786" spans="31:31" ht="15.75">
      <c r="AE23786" s="67"/>
    </row>
    <row r="23787" spans="31:31" ht="15.75">
      <c r="AE23787" s="67"/>
    </row>
    <row r="23788" spans="31:31" ht="15.75">
      <c r="AE23788" s="67"/>
    </row>
    <row r="23789" spans="31:31" ht="15.75">
      <c r="AE23789" s="67"/>
    </row>
    <row r="23790" spans="31:31" ht="15.75">
      <c r="AE23790" s="67"/>
    </row>
    <row r="23791" spans="31:31" ht="15.75">
      <c r="AE23791" s="67"/>
    </row>
    <row r="23792" spans="31:31" ht="15.75">
      <c r="AE23792" s="67"/>
    </row>
    <row r="23793" spans="31:31" ht="15.75">
      <c r="AE23793" s="67"/>
    </row>
    <row r="23794" spans="31:31" ht="15.75">
      <c r="AE23794" s="67"/>
    </row>
    <row r="23795" spans="31:31" ht="15.75">
      <c r="AE23795" s="67"/>
    </row>
    <row r="23796" spans="31:31" ht="15.75">
      <c r="AE23796" s="67"/>
    </row>
    <row r="23797" spans="31:31" ht="15.75">
      <c r="AE23797" s="67"/>
    </row>
    <row r="23798" spans="31:31" ht="15.75">
      <c r="AE23798" s="67"/>
    </row>
    <row r="23799" spans="31:31" ht="15.75">
      <c r="AE23799" s="67"/>
    </row>
    <row r="23800" spans="31:31" ht="15.75">
      <c r="AE23800" s="67"/>
    </row>
    <row r="23801" spans="31:31" ht="15.75">
      <c r="AE23801" s="67"/>
    </row>
    <row r="23802" spans="31:31" ht="15.75">
      <c r="AE23802" s="67"/>
    </row>
    <row r="23803" spans="31:31" ht="15.75">
      <c r="AE23803" s="67"/>
    </row>
    <row r="23804" spans="31:31" ht="15.75">
      <c r="AE23804" s="67"/>
    </row>
    <row r="23805" spans="31:31" ht="15.75">
      <c r="AE23805" s="67"/>
    </row>
    <row r="23806" spans="31:31" ht="15.75">
      <c r="AE23806" s="67"/>
    </row>
    <row r="23807" spans="31:31" ht="15.75">
      <c r="AE23807" s="67"/>
    </row>
    <row r="23808" spans="31:31" ht="15.75">
      <c r="AE23808" s="67"/>
    </row>
    <row r="23809" spans="31:31" ht="15.75">
      <c r="AE23809" s="67"/>
    </row>
    <row r="23810" spans="31:31" ht="15.75">
      <c r="AE23810" s="67"/>
    </row>
    <row r="23811" spans="31:31" ht="15.75">
      <c r="AE23811" s="67"/>
    </row>
    <row r="23812" spans="31:31" ht="15.75">
      <c r="AE23812" s="67"/>
    </row>
    <row r="23813" spans="31:31" ht="15.75">
      <c r="AE23813" s="67"/>
    </row>
    <row r="23814" spans="31:31" ht="15.75">
      <c r="AE23814" s="67"/>
    </row>
    <row r="23815" spans="31:31" ht="15.75">
      <c r="AE23815" s="67"/>
    </row>
    <row r="23816" spans="31:31" ht="15.75">
      <c r="AE23816" s="67"/>
    </row>
    <row r="23817" spans="31:31" ht="15.75">
      <c r="AE23817" s="67"/>
    </row>
    <row r="23818" spans="31:31" ht="15.75">
      <c r="AE23818" s="67"/>
    </row>
    <row r="23819" spans="31:31" ht="15.75">
      <c r="AE23819" s="67"/>
    </row>
    <row r="23820" spans="31:31" ht="15.75">
      <c r="AE23820" s="67"/>
    </row>
    <row r="23821" spans="31:31" ht="15.75">
      <c r="AE23821" s="67"/>
    </row>
    <row r="23822" spans="31:31" ht="15.75">
      <c r="AE23822" s="67"/>
    </row>
    <row r="23823" spans="31:31" ht="15.75">
      <c r="AE23823" s="67"/>
    </row>
    <row r="23824" spans="31:31" ht="15.75">
      <c r="AE23824" s="67"/>
    </row>
    <row r="23825" spans="31:31" ht="15.75">
      <c r="AE23825" s="67"/>
    </row>
    <row r="23826" spans="31:31" ht="15.75">
      <c r="AE23826" s="67"/>
    </row>
    <row r="23827" spans="31:31" ht="15.75">
      <c r="AE23827" s="67"/>
    </row>
    <row r="23828" spans="31:31" ht="15.75">
      <c r="AE23828" s="67"/>
    </row>
    <row r="23829" spans="31:31" ht="15.75">
      <c r="AE23829" s="67"/>
    </row>
    <row r="23830" spans="31:31" ht="15.75">
      <c r="AE23830" s="67"/>
    </row>
    <row r="23831" spans="31:31" ht="15.75">
      <c r="AE23831" s="67"/>
    </row>
    <row r="23832" spans="31:31" ht="15.75">
      <c r="AE23832" s="67"/>
    </row>
    <row r="23833" spans="31:31" ht="15.75">
      <c r="AE23833" s="67"/>
    </row>
    <row r="23834" spans="31:31" ht="15.75">
      <c r="AE23834" s="67"/>
    </row>
    <row r="23835" spans="31:31" ht="15.75">
      <c r="AE23835" s="67"/>
    </row>
    <row r="23836" spans="31:31" ht="15.75">
      <c r="AE23836" s="67"/>
    </row>
    <row r="23837" spans="31:31" ht="15.75">
      <c r="AE23837" s="67"/>
    </row>
    <row r="23838" spans="31:31" ht="15.75">
      <c r="AE23838" s="67"/>
    </row>
    <row r="23839" spans="31:31" ht="15.75">
      <c r="AE23839" s="67"/>
    </row>
    <row r="23840" spans="31:31" ht="15.75">
      <c r="AE23840" s="67"/>
    </row>
    <row r="23841" spans="31:31" ht="15.75">
      <c r="AE23841" s="67"/>
    </row>
    <row r="23842" spans="31:31" ht="15.75">
      <c r="AE23842" s="67"/>
    </row>
    <row r="23843" spans="31:31" ht="15.75">
      <c r="AE23843" s="67"/>
    </row>
    <row r="23844" spans="31:31" ht="15.75">
      <c r="AE23844" s="67"/>
    </row>
    <row r="23845" spans="31:31" ht="15.75">
      <c r="AE23845" s="67"/>
    </row>
    <row r="23846" spans="31:31" ht="15.75">
      <c r="AE23846" s="67"/>
    </row>
    <row r="23847" spans="31:31" ht="15.75">
      <c r="AE23847" s="67"/>
    </row>
    <row r="23848" spans="31:31" ht="15.75">
      <c r="AE23848" s="67"/>
    </row>
    <row r="23849" spans="31:31" ht="15.75">
      <c r="AE23849" s="67"/>
    </row>
    <row r="23850" spans="31:31" ht="15.75">
      <c r="AE23850" s="67"/>
    </row>
    <row r="23851" spans="31:31" ht="15.75">
      <c r="AE23851" s="67"/>
    </row>
    <row r="23852" spans="31:31" ht="15.75">
      <c r="AE23852" s="67"/>
    </row>
    <row r="23853" spans="31:31" ht="15.75">
      <c r="AE23853" s="67"/>
    </row>
    <row r="23854" spans="31:31" ht="15.75">
      <c r="AE23854" s="67"/>
    </row>
    <row r="23855" spans="31:31" ht="15.75">
      <c r="AE23855" s="67"/>
    </row>
    <row r="23856" spans="31:31" ht="15.75">
      <c r="AE23856" s="67"/>
    </row>
    <row r="23857" spans="31:31" ht="15.75">
      <c r="AE23857" s="67"/>
    </row>
    <row r="23858" spans="31:31" ht="15.75">
      <c r="AE23858" s="67"/>
    </row>
    <row r="23859" spans="31:31" ht="15.75">
      <c r="AE23859" s="67"/>
    </row>
    <row r="23860" spans="31:31" ht="15.75">
      <c r="AE23860" s="67"/>
    </row>
    <row r="23861" spans="31:31" ht="15.75">
      <c r="AE23861" s="67"/>
    </row>
    <row r="23862" spans="31:31" ht="15.75">
      <c r="AE23862" s="67"/>
    </row>
    <row r="23863" spans="31:31" ht="15.75">
      <c r="AE23863" s="67"/>
    </row>
    <row r="23864" spans="31:31" ht="15.75">
      <c r="AE23864" s="67"/>
    </row>
    <row r="23865" spans="31:31" ht="15.75">
      <c r="AE23865" s="67"/>
    </row>
    <row r="23866" spans="31:31" ht="15.75">
      <c r="AE23866" s="67"/>
    </row>
    <row r="23867" spans="31:31" ht="15.75">
      <c r="AE23867" s="67"/>
    </row>
    <row r="23868" spans="31:31" ht="15.75">
      <c r="AE23868" s="67"/>
    </row>
    <row r="23869" spans="31:31" ht="15.75">
      <c r="AE23869" s="67"/>
    </row>
    <row r="23870" spans="31:31" ht="15.75">
      <c r="AE23870" s="67"/>
    </row>
    <row r="23871" spans="31:31" ht="15.75">
      <c r="AE23871" s="67"/>
    </row>
    <row r="23872" spans="31:31" ht="15.75">
      <c r="AE23872" s="67"/>
    </row>
    <row r="23873" spans="31:31" ht="15.75">
      <c r="AE23873" s="67"/>
    </row>
    <row r="23874" spans="31:31" ht="15.75">
      <c r="AE23874" s="67"/>
    </row>
    <row r="23875" spans="31:31" ht="15.75">
      <c r="AE23875" s="67"/>
    </row>
    <row r="23876" spans="31:31" ht="15.75">
      <c r="AE23876" s="67"/>
    </row>
    <row r="23877" spans="31:31" ht="15.75">
      <c r="AE23877" s="67"/>
    </row>
    <row r="23878" spans="31:31" ht="15.75">
      <c r="AE23878" s="67"/>
    </row>
    <row r="23879" spans="31:31" ht="15.75">
      <c r="AE23879" s="67"/>
    </row>
    <row r="23880" spans="31:31" ht="15.75">
      <c r="AE23880" s="67"/>
    </row>
    <row r="23881" spans="31:31" ht="15.75">
      <c r="AE23881" s="67"/>
    </row>
    <row r="23882" spans="31:31" ht="15.75">
      <c r="AE23882" s="67"/>
    </row>
    <row r="23883" spans="31:31" ht="15.75">
      <c r="AE23883" s="67"/>
    </row>
    <row r="23884" spans="31:31" ht="15.75">
      <c r="AE23884" s="67"/>
    </row>
    <row r="23885" spans="31:31" ht="15.75">
      <c r="AE23885" s="67"/>
    </row>
    <row r="23886" spans="31:31" ht="15.75">
      <c r="AE23886" s="67"/>
    </row>
    <row r="23887" spans="31:31" ht="15.75">
      <c r="AE23887" s="67"/>
    </row>
    <row r="23888" spans="31:31" ht="15.75">
      <c r="AE23888" s="67"/>
    </row>
    <row r="23889" spans="31:31" ht="15.75">
      <c r="AE23889" s="67"/>
    </row>
    <row r="23890" spans="31:31" ht="15.75">
      <c r="AE23890" s="67"/>
    </row>
    <row r="23891" spans="31:31" ht="15.75">
      <c r="AE23891" s="67"/>
    </row>
    <row r="23892" spans="31:31" ht="15.75">
      <c r="AE23892" s="67"/>
    </row>
    <row r="23893" spans="31:31" ht="15.75">
      <c r="AE23893" s="67"/>
    </row>
    <row r="23894" spans="31:31" ht="15.75">
      <c r="AE23894" s="67"/>
    </row>
    <row r="23895" spans="31:31" ht="15.75">
      <c r="AE23895" s="67"/>
    </row>
    <row r="23896" spans="31:31" ht="15.75">
      <c r="AE23896" s="67"/>
    </row>
    <row r="23897" spans="31:31" ht="15.75">
      <c r="AE23897" s="67"/>
    </row>
    <row r="23898" spans="31:31" ht="15.75">
      <c r="AE23898" s="67"/>
    </row>
    <row r="23899" spans="31:31" ht="15.75">
      <c r="AE23899" s="67"/>
    </row>
    <row r="23900" spans="31:31" ht="15.75">
      <c r="AE23900" s="67"/>
    </row>
    <row r="23901" spans="31:31" ht="15.75">
      <c r="AE23901" s="67"/>
    </row>
    <row r="23902" spans="31:31" ht="15.75">
      <c r="AE23902" s="67"/>
    </row>
    <row r="23903" spans="31:31" ht="15.75">
      <c r="AE23903" s="67"/>
    </row>
    <row r="23904" spans="31:31" ht="15.75">
      <c r="AE23904" s="67"/>
    </row>
    <row r="23905" spans="31:31" ht="15.75">
      <c r="AE23905" s="67"/>
    </row>
    <row r="23906" spans="31:31" ht="15.75">
      <c r="AE23906" s="67"/>
    </row>
    <row r="23907" spans="31:31" ht="15.75">
      <c r="AE23907" s="67"/>
    </row>
    <row r="23908" spans="31:31" ht="15.75">
      <c r="AE23908" s="67"/>
    </row>
    <row r="23909" spans="31:31" ht="15.75">
      <c r="AE23909" s="67"/>
    </row>
    <row r="23910" spans="31:31" ht="15.75">
      <c r="AE23910" s="67"/>
    </row>
    <row r="23911" spans="31:31" ht="15.75">
      <c r="AE23911" s="67"/>
    </row>
    <row r="23912" spans="31:31" ht="15.75">
      <c r="AE23912" s="67"/>
    </row>
    <row r="23913" spans="31:31" ht="15.75">
      <c r="AE23913" s="67"/>
    </row>
    <row r="23914" spans="31:31" ht="15.75">
      <c r="AE23914" s="67"/>
    </row>
    <row r="23915" spans="31:31" ht="15.75">
      <c r="AE23915" s="67"/>
    </row>
    <row r="23916" spans="31:31" ht="15.75">
      <c r="AE23916" s="67"/>
    </row>
    <row r="23917" spans="31:31" ht="15.75">
      <c r="AE23917" s="67"/>
    </row>
    <row r="23918" spans="31:31" ht="15.75">
      <c r="AE23918" s="67"/>
    </row>
    <row r="23919" spans="31:31" ht="15.75">
      <c r="AE23919" s="67"/>
    </row>
    <row r="23920" spans="31:31" ht="15.75">
      <c r="AE23920" s="67"/>
    </row>
    <row r="23921" spans="31:31" ht="15.75">
      <c r="AE23921" s="67"/>
    </row>
    <row r="23922" spans="31:31" ht="15.75">
      <c r="AE23922" s="67"/>
    </row>
    <row r="23923" spans="31:31" ht="15.75">
      <c r="AE23923" s="67"/>
    </row>
    <row r="23924" spans="31:31" ht="15.75">
      <c r="AE23924" s="67"/>
    </row>
    <row r="23925" spans="31:31" ht="15.75">
      <c r="AE23925" s="67"/>
    </row>
    <row r="23926" spans="31:31" ht="15.75">
      <c r="AE23926" s="67"/>
    </row>
    <row r="23927" spans="31:31" ht="15.75">
      <c r="AE23927" s="67"/>
    </row>
    <row r="23928" spans="31:31" ht="15.75">
      <c r="AE23928" s="67"/>
    </row>
    <row r="23929" spans="31:31" ht="15.75">
      <c r="AE23929" s="67"/>
    </row>
    <row r="23930" spans="31:31" ht="15.75">
      <c r="AE23930" s="67"/>
    </row>
    <row r="23931" spans="31:31" ht="15.75">
      <c r="AE23931" s="67"/>
    </row>
    <row r="23932" spans="31:31" ht="15.75">
      <c r="AE23932" s="67"/>
    </row>
    <row r="23933" spans="31:31" ht="15.75">
      <c r="AE23933" s="67"/>
    </row>
    <row r="23934" spans="31:31" ht="15.75">
      <c r="AE23934" s="67"/>
    </row>
    <row r="23935" spans="31:31" ht="15.75">
      <c r="AE23935" s="67"/>
    </row>
    <row r="23936" spans="31:31" ht="15.75">
      <c r="AE23936" s="67"/>
    </row>
    <row r="23937" spans="31:31" ht="15.75">
      <c r="AE23937" s="67"/>
    </row>
    <row r="23938" spans="31:31" ht="15.75">
      <c r="AE23938" s="67"/>
    </row>
    <row r="23939" spans="31:31" ht="15.75">
      <c r="AE23939" s="67"/>
    </row>
    <row r="23940" spans="31:31" ht="15.75">
      <c r="AE23940" s="67"/>
    </row>
    <row r="23941" spans="31:31" ht="15.75">
      <c r="AE23941" s="67"/>
    </row>
    <row r="23942" spans="31:31" ht="15.75">
      <c r="AE23942" s="67"/>
    </row>
    <row r="23943" spans="31:31" ht="15.75">
      <c r="AE23943" s="67"/>
    </row>
    <row r="23944" spans="31:31" ht="15.75">
      <c r="AE23944" s="67"/>
    </row>
    <row r="23945" spans="31:31" ht="15.75">
      <c r="AE23945" s="67"/>
    </row>
    <row r="23946" spans="31:31" ht="15.75">
      <c r="AE23946" s="67"/>
    </row>
    <row r="23947" spans="31:31" ht="15.75">
      <c r="AE23947" s="67"/>
    </row>
    <row r="23948" spans="31:31" ht="15.75">
      <c r="AE23948" s="67"/>
    </row>
    <row r="23949" spans="31:31" ht="15.75">
      <c r="AE23949" s="67"/>
    </row>
    <row r="23950" spans="31:31" ht="15.75">
      <c r="AE23950" s="67"/>
    </row>
    <row r="23951" spans="31:31" ht="15.75">
      <c r="AE23951" s="67"/>
    </row>
    <row r="23952" spans="31:31" ht="15.75">
      <c r="AE23952" s="67"/>
    </row>
    <row r="23953" spans="31:31" ht="15.75">
      <c r="AE23953" s="67"/>
    </row>
    <row r="23954" spans="31:31" ht="15.75">
      <c r="AE23954" s="67"/>
    </row>
    <row r="23955" spans="31:31" ht="15.75">
      <c r="AE23955" s="67"/>
    </row>
    <row r="23956" spans="31:31" ht="15.75">
      <c r="AE23956" s="67"/>
    </row>
    <row r="23957" spans="31:31" ht="15.75">
      <c r="AE23957" s="67"/>
    </row>
    <row r="23958" spans="31:31" ht="15.75">
      <c r="AE23958" s="67"/>
    </row>
    <row r="23959" spans="31:31" ht="15.75">
      <c r="AE23959" s="67"/>
    </row>
    <row r="23960" spans="31:31" ht="15.75">
      <c r="AE23960" s="67"/>
    </row>
    <row r="23961" spans="31:31" ht="15.75">
      <c r="AE23961" s="67"/>
    </row>
    <row r="23962" spans="31:31" ht="15.75">
      <c r="AE23962" s="67"/>
    </row>
    <row r="23963" spans="31:31" ht="15.75">
      <c r="AE23963" s="67"/>
    </row>
    <row r="23964" spans="31:31" ht="15.75">
      <c r="AE23964" s="67"/>
    </row>
    <row r="23965" spans="31:31" ht="15.75">
      <c r="AE23965" s="67"/>
    </row>
    <row r="23966" spans="31:31" ht="15.75">
      <c r="AE23966" s="67"/>
    </row>
    <row r="23967" spans="31:31" ht="15.75">
      <c r="AE23967" s="67"/>
    </row>
    <row r="23968" spans="31:31" ht="15.75">
      <c r="AE23968" s="67"/>
    </row>
    <row r="23969" spans="31:31" ht="15.75">
      <c r="AE23969" s="67"/>
    </row>
    <row r="23970" spans="31:31" ht="15.75">
      <c r="AE23970" s="67"/>
    </row>
    <row r="23971" spans="31:31" ht="15.75">
      <c r="AE23971" s="67"/>
    </row>
    <row r="23972" spans="31:31" ht="15.75">
      <c r="AE23972" s="67"/>
    </row>
    <row r="23973" spans="31:31" ht="15.75">
      <c r="AE23973" s="67"/>
    </row>
    <row r="23974" spans="31:31" ht="15.75">
      <c r="AE23974" s="67"/>
    </row>
    <row r="23975" spans="31:31" ht="15.75">
      <c r="AE23975" s="67"/>
    </row>
    <row r="23976" spans="31:31" ht="15.75">
      <c r="AE23976" s="67"/>
    </row>
    <row r="23977" spans="31:31" ht="15.75">
      <c r="AE23977" s="67"/>
    </row>
    <row r="23978" spans="31:31" ht="15.75">
      <c r="AE23978" s="67"/>
    </row>
    <row r="23979" spans="31:31" ht="15.75">
      <c r="AE23979" s="67"/>
    </row>
    <row r="23980" spans="31:31" ht="15.75">
      <c r="AE23980" s="67"/>
    </row>
    <row r="23981" spans="31:31" ht="15.75">
      <c r="AE23981" s="67"/>
    </row>
    <row r="23982" spans="31:31" ht="15.75">
      <c r="AE23982" s="67"/>
    </row>
    <row r="23983" spans="31:31" ht="15.75">
      <c r="AE23983" s="67"/>
    </row>
    <row r="23984" spans="31:31" ht="15.75">
      <c r="AE23984" s="67"/>
    </row>
    <row r="23985" spans="31:31" ht="15.75">
      <c r="AE23985" s="67"/>
    </row>
    <row r="23986" spans="31:31" ht="15.75">
      <c r="AE23986" s="67"/>
    </row>
    <row r="23987" spans="31:31" ht="15.75">
      <c r="AE23987" s="67"/>
    </row>
    <row r="23988" spans="31:31" ht="15.75">
      <c r="AE23988" s="67"/>
    </row>
    <row r="23989" spans="31:31" ht="15.75">
      <c r="AE23989" s="67"/>
    </row>
    <row r="23990" spans="31:31" ht="15.75">
      <c r="AE23990" s="67"/>
    </row>
    <row r="23991" spans="31:31" ht="15.75">
      <c r="AE23991" s="67"/>
    </row>
    <row r="23992" spans="31:31" ht="15.75">
      <c r="AE23992" s="67"/>
    </row>
    <row r="23993" spans="31:31" ht="15.75">
      <c r="AE23993" s="67"/>
    </row>
    <row r="23994" spans="31:31" ht="15.75">
      <c r="AE23994" s="67"/>
    </row>
    <row r="23995" spans="31:31" ht="15.75">
      <c r="AE23995" s="67"/>
    </row>
    <row r="23996" spans="31:31" ht="15.75">
      <c r="AE23996" s="67"/>
    </row>
    <row r="23997" spans="31:31" ht="15.75">
      <c r="AE23997" s="67"/>
    </row>
    <row r="23998" spans="31:31" ht="15.75">
      <c r="AE23998" s="67"/>
    </row>
    <row r="23999" spans="31:31" ht="15.75">
      <c r="AE23999" s="67"/>
    </row>
    <row r="24000" spans="31:31" ht="15.75">
      <c r="AE24000" s="67"/>
    </row>
    <row r="24001" spans="31:31" ht="15.75">
      <c r="AE24001" s="67"/>
    </row>
    <row r="24002" spans="31:31" ht="15.75">
      <c r="AE24002" s="67"/>
    </row>
    <row r="24003" spans="31:31" ht="15.75">
      <c r="AE24003" s="67"/>
    </row>
    <row r="24004" spans="31:31" ht="15.75">
      <c r="AE24004" s="67"/>
    </row>
    <row r="24005" spans="31:31" ht="15.75">
      <c r="AE24005" s="67"/>
    </row>
    <row r="24006" spans="31:31" ht="15.75">
      <c r="AE24006" s="67"/>
    </row>
    <row r="24007" spans="31:31" ht="15.75">
      <c r="AE24007" s="67"/>
    </row>
    <row r="24008" spans="31:31" ht="15.75">
      <c r="AE24008" s="67"/>
    </row>
    <row r="24009" spans="31:31" ht="15.75">
      <c r="AE24009" s="67"/>
    </row>
    <row r="24010" spans="31:31" ht="15.75">
      <c r="AE24010" s="67"/>
    </row>
    <row r="24011" spans="31:31" ht="15.75">
      <c r="AE24011" s="67"/>
    </row>
    <row r="24012" spans="31:31" ht="15.75">
      <c r="AE24012" s="67"/>
    </row>
    <row r="24013" spans="31:31" ht="15.75">
      <c r="AE24013" s="67"/>
    </row>
    <row r="24014" spans="31:31" ht="15.75">
      <c r="AE24014" s="67"/>
    </row>
    <row r="24015" spans="31:31" ht="15.75">
      <c r="AE24015" s="67"/>
    </row>
    <row r="24016" spans="31:31" ht="15.75">
      <c r="AE24016" s="67"/>
    </row>
    <row r="24017" spans="31:31" ht="15.75">
      <c r="AE24017" s="67"/>
    </row>
    <row r="24018" spans="31:31" ht="15.75">
      <c r="AE24018" s="67"/>
    </row>
    <row r="24019" spans="31:31" ht="15.75">
      <c r="AE24019" s="67"/>
    </row>
    <row r="24020" spans="31:31" ht="15.75">
      <c r="AE24020" s="67"/>
    </row>
    <row r="24021" spans="31:31" ht="15.75">
      <c r="AE24021" s="67"/>
    </row>
    <row r="24022" spans="31:31" ht="15.75">
      <c r="AE24022" s="67"/>
    </row>
    <row r="24023" spans="31:31" ht="15.75">
      <c r="AE24023" s="67"/>
    </row>
    <row r="24024" spans="31:31" ht="15.75">
      <c r="AE24024" s="67"/>
    </row>
    <row r="24025" spans="31:31" ht="15.75">
      <c r="AE24025" s="67"/>
    </row>
    <row r="24026" spans="31:31" ht="15.75">
      <c r="AE24026" s="67"/>
    </row>
    <row r="24027" spans="31:31" ht="15.75">
      <c r="AE24027" s="67"/>
    </row>
    <row r="24028" spans="31:31" ht="15.75">
      <c r="AE24028" s="67"/>
    </row>
    <row r="24029" spans="31:31" ht="15.75">
      <c r="AE24029" s="67"/>
    </row>
    <row r="24030" spans="31:31" ht="15.75">
      <c r="AE24030" s="67"/>
    </row>
    <row r="24031" spans="31:31" ht="15.75">
      <c r="AE24031" s="67"/>
    </row>
    <row r="24032" spans="31:31" ht="15.75">
      <c r="AE24032" s="67"/>
    </row>
    <row r="24033" spans="31:31" ht="15.75">
      <c r="AE24033" s="67"/>
    </row>
    <row r="24034" spans="31:31" ht="15.75">
      <c r="AE24034" s="67"/>
    </row>
    <row r="24035" spans="31:31" ht="15.75">
      <c r="AE24035" s="67"/>
    </row>
    <row r="24036" spans="31:31" ht="15.75">
      <c r="AE24036" s="67"/>
    </row>
    <row r="24037" spans="31:31" ht="15.75">
      <c r="AE24037" s="67"/>
    </row>
    <row r="24038" spans="31:31" ht="15.75">
      <c r="AE24038" s="67"/>
    </row>
    <row r="24039" spans="31:31" ht="15.75">
      <c r="AE24039" s="67"/>
    </row>
    <row r="24040" spans="31:31" ht="15.75">
      <c r="AE24040" s="67"/>
    </row>
    <row r="24041" spans="31:31" ht="15.75">
      <c r="AE24041" s="67"/>
    </row>
    <row r="24042" spans="31:31" ht="15.75">
      <c r="AE24042" s="67"/>
    </row>
    <row r="24043" spans="31:31" ht="15.75">
      <c r="AE24043" s="67"/>
    </row>
    <row r="24044" spans="31:31" ht="15.75">
      <c r="AE24044" s="67"/>
    </row>
    <row r="24045" spans="31:31" ht="15.75">
      <c r="AE24045" s="67"/>
    </row>
    <row r="24046" spans="31:31" ht="15.75">
      <c r="AE24046" s="67"/>
    </row>
    <row r="24047" spans="31:31" ht="15.75">
      <c r="AE24047" s="67"/>
    </row>
    <row r="24048" spans="31:31" ht="15.75">
      <c r="AE24048" s="67"/>
    </row>
    <row r="24049" spans="31:31" ht="15.75">
      <c r="AE24049" s="67"/>
    </row>
    <row r="24050" spans="31:31" ht="15.75">
      <c r="AE24050" s="67"/>
    </row>
    <row r="24051" spans="31:31" ht="15.75">
      <c r="AE24051" s="67"/>
    </row>
    <row r="24052" spans="31:31" ht="15.75">
      <c r="AE24052" s="67"/>
    </row>
    <row r="24053" spans="31:31" ht="15.75">
      <c r="AE24053" s="67"/>
    </row>
    <row r="24054" spans="31:31" ht="15.75">
      <c r="AE24054" s="67"/>
    </row>
    <row r="24055" spans="31:31" ht="15.75">
      <c r="AE24055" s="67"/>
    </row>
    <row r="24056" spans="31:31" ht="15.75">
      <c r="AE24056" s="67"/>
    </row>
    <row r="24057" spans="31:31" ht="15.75">
      <c r="AE24057" s="67"/>
    </row>
    <row r="24058" spans="31:31" ht="15.75">
      <c r="AE24058" s="67"/>
    </row>
    <row r="24059" spans="31:31" ht="15.75">
      <c r="AE24059" s="67"/>
    </row>
    <row r="24060" spans="31:31" ht="15.75">
      <c r="AE24060" s="67"/>
    </row>
    <row r="24061" spans="31:31" ht="15.75">
      <c r="AE24061" s="67"/>
    </row>
    <row r="24062" spans="31:31" ht="15.75">
      <c r="AE24062" s="67"/>
    </row>
    <row r="24063" spans="31:31" ht="15.75">
      <c r="AE24063" s="67"/>
    </row>
    <row r="24064" spans="31:31" ht="15.75">
      <c r="AE24064" s="67"/>
    </row>
    <row r="24065" spans="31:31" ht="15.75">
      <c r="AE24065" s="67"/>
    </row>
    <row r="24066" spans="31:31" ht="15.75">
      <c r="AE24066" s="67"/>
    </row>
    <row r="24067" spans="31:31" ht="15.75">
      <c r="AE24067" s="67"/>
    </row>
    <row r="24068" spans="31:31" ht="15.75">
      <c r="AE24068" s="67"/>
    </row>
    <row r="24069" spans="31:31" ht="15.75">
      <c r="AE24069" s="67"/>
    </row>
    <row r="24070" spans="31:31" ht="15.75">
      <c r="AE24070" s="67"/>
    </row>
    <row r="24071" spans="31:31" ht="15.75">
      <c r="AE24071" s="67"/>
    </row>
    <row r="24072" spans="31:31" ht="15.75">
      <c r="AE24072" s="67"/>
    </row>
    <row r="24073" spans="31:31" ht="15.75">
      <c r="AE24073" s="67"/>
    </row>
    <row r="24074" spans="31:31" ht="15.75">
      <c r="AE24074" s="67"/>
    </row>
    <row r="24075" spans="31:31" ht="15.75">
      <c r="AE24075" s="67"/>
    </row>
    <row r="24076" spans="31:31" ht="15.75">
      <c r="AE24076" s="67"/>
    </row>
    <row r="24077" spans="31:31" ht="15.75">
      <c r="AE24077" s="67"/>
    </row>
    <row r="24078" spans="31:31" ht="15.75">
      <c r="AE24078" s="67"/>
    </row>
    <row r="24079" spans="31:31" ht="15.75">
      <c r="AE24079" s="67"/>
    </row>
    <row r="24080" spans="31:31" ht="15.75">
      <c r="AE24080" s="67"/>
    </row>
    <row r="24081" spans="31:31" ht="15.75">
      <c r="AE24081" s="67"/>
    </row>
    <row r="24082" spans="31:31" ht="15.75">
      <c r="AE24082" s="67"/>
    </row>
    <row r="24083" spans="31:31" ht="15.75">
      <c r="AE24083" s="67"/>
    </row>
    <row r="24084" spans="31:31" ht="15.75">
      <c r="AE24084" s="67"/>
    </row>
    <row r="24085" spans="31:31" ht="15.75">
      <c r="AE24085" s="67"/>
    </row>
    <row r="24086" spans="31:31" ht="15.75">
      <c r="AE24086" s="67"/>
    </row>
    <row r="24087" spans="31:31" ht="15.75">
      <c r="AE24087" s="67"/>
    </row>
    <row r="24088" spans="31:31" ht="15.75">
      <c r="AE24088" s="67"/>
    </row>
    <row r="24089" spans="31:31" ht="15.75">
      <c r="AE24089" s="67"/>
    </row>
    <row r="24090" spans="31:31" ht="15.75">
      <c r="AE24090" s="67"/>
    </row>
    <row r="24091" spans="31:31" ht="15.75">
      <c r="AE24091" s="67"/>
    </row>
    <row r="24092" spans="31:31" ht="15.75">
      <c r="AE24092" s="67"/>
    </row>
    <row r="24093" spans="31:31" ht="15.75">
      <c r="AE24093" s="67"/>
    </row>
    <row r="24094" spans="31:31" ht="15.75">
      <c r="AE24094" s="67"/>
    </row>
    <row r="24095" spans="31:31" ht="15.75">
      <c r="AE24095" s="67"/>
    </row>
    <row r="24096" spans="31:31" ht="15.75">
      <c r="AE24096" s="67"/>
    </row>
    <row r="24097" spans="31:31" ht="15.75">
      <c r="AE24097" s="67"/>
    </row>
    <row r="24098" spans="31:31" ht="15.75">
      <c r="AE24098" s="67"/>
    </row>
    <row r="24099" spans="31:31" ht="15.75">
      <c r="AE24099" s="67"/>
    </row>
    <row r="24100" spans="31:31" ht="15.75">
      <c r="AE24100" s="67"/>
    </row>
    <row r="24101" spans="31:31" ht="15.75">
      <c r="AE24101" s="67"/>
    </row>
    <row r="24102" spans="31:31" ht="15.75">
      <c r="AE24102" s="67"/>
    </row>
    <row r="24103" spans="31:31" ht="15.75">
      <c r="AE24103" s="67"/>
    </row>
    <row r="24104" spans="31:31" ht="15.75">
      <c r="AE24104" s="67"/>
    </row>
    <row r="24105" spans="31:31" ht="15.75">
      <c r="AE24105" s="67"/>
    </row>
    <row r="24106" spans="31:31" ht="15.75">
      <c r="AE24106" s="67"/>
    </row>
    <row r="24107" spans="31:31" ht="15.75">
      <c r="AE24107" s="67"/>
    </row>
    <row r="24108" spans="31:31" ht="15.75">
      <c r="AE24108" s="67"/>
    </row>
    <row r="24109" spans="31:31" ht="15.75">
      <c r="AE24109" s="67"/>
    </row>
    <row r="24110" spans="31:31" ht="15.75">
      <c r="AE24110" s="67"/>
    </row>
    <row r="24111" spans="31:31" ht="15.75">
      <c r="AE24111" s="67"/>
    </row>
    <row r="24112" spans="31:31" ht="15.75">
      <c r="AE24112" s="67"/>
    </row>
    <row r="24113" spans="31:31" ht="15.75">
      <c r="AE24113" s="67"/>
    </row>
    <row r="24114" spans="31:31" ht="15.75">
      <c r="AE24114" s="67"/>
    </row>
    <row r="24115" spans="31:31" ht="15.75">
      <c r="AE24115" s="67"/>
    </row>
    <row r="24116" spans="31:31" ht="15.75">
      <c r="AE24116" s="67"/>
    </row>
    <row r="24117" spans="31:31" ht="15.75">
      <c r="AE24117" s="67"/>
    </row>
    <row r="24118" spans="31:31" ht="15.75">
      <c r="AE24118" s="67"/>
    </row>
    <row r="24119" spans="31:31" ht="15.75">
      <c r="AE24119" s="67"/>
    </row>
    <row r="24120" spans="31:31" ht="15.75">
      <c r="AE24120" s="67"/>
    </row>
    <row r="24121" spans="31:31" ht="15.75">
      <c r="AE24121" s="67"/>
    </row>
    <row r="24122" spans="31:31" ht="15.75">
      <c r="AE24122" s="67"/>
    </row>
    <row r="24123" spans="31:31" ht="15.75">
      <c r="AE24123" s="67"/>
    </row>
    <row r="24124" spans="31:31" ht="15.75">
      <c r="AE24124" s="67"/>
    </row>
    <row r="24125" spans="31:31" ht="15.75">
      <c r="AE24125" s="67"/>
    </row>
    <row r="24126" spans="31:31" ht="15.75">
      <c r="AE24126" s="67"/>
    </row>
    <row r="24127" spans="31:31" ht="15.75">
      <c r="AE24127" s="67"/>
    </row>
    <row r="24128" spans="31:31" ht="15.75">
      <c r="AE24128" s="67"/>
    </row>
    <row r="24129" spans="31:31" ht="15.75">
      <c r="AE24129" s="67"/>
    </row>
    <row r="24130" spans="31:31" ht="15.75">
      <c r="AE24130" s="67"/>
    </row>
    <row r="24131" spans="31:31" ht="15.75">
      <c r="AE24131" s="67"/>
    </row>
    <row r="24132" spans="31:31" ht="15.75">
      <c r="AE24132" s="67"/>
    </row>
    <row r="24133" spans="31:31" ht="15.75">
      <c r="AE24133" s="67"/>
    </row>
    <row r="24134" spans="31:31" ht="15.75">
      <c r="AE24134" s="67"/>
    </row>
    <row r="24135" spans="31:31" ht="15.75">
      <c r="AE24135" s="67"/>
    </row>
    <row r="24136" spans="31:31" ht="15.75">
      <c r="AE24136" s="67"/>
    </row>
    <row r="24137" spans="31:31" ht="15.75">
      <c r="AE24137" s="67"/>
    </row>
    <row r="24138" spans="31:31" ht="15.75">
      <c r="AE24138" s="67"/>
    </row>
    <row r="24139" spans="31:31" ht="15.75">
      <c r="AE24139" s="67"/>
    </row>
    <row r="24140" spans="31:31" ht="15.75">
      <c r="AE24140" s="67"/>
    </row>
    <row r="24141" spans="31:31" ht="15.75">
      <c r="AE24141" s="67"/>
    </row>
    <row r="24142" spans="31:31" ht="15.75">
      <c r="AE24142" s="67"/>
    </row>
    <row r="24143" spans="31:31" ht="15.75">
      <c r="AE24143" s="67"/>
    </row>
    <row r="24144" spans="31:31" ht="15.75">
      <c r="AE24144" s="67"/>
    </row>
    <row r="24145" spans="31:31" ht="15.75">
      <c r="AE24145" s="67"/>
    </row>
    <row r="24146" spans="31:31" ht="15.75">
      <c r="AE24146" s="67"/>
    </row>
    <row r="24147" spans="31:31" ht="15.75">
      <c r="AE24147" s="67"/>
    </row>
    <row r="24148" spans="31:31" ht="15.75">
      <c r="AE24148" s="67"/>
    </row>
    <row r="24149" spans="31:31" ht="15.75">
      <c r="AE24149" s="67"/>
    </row>
    <row r="24150" spans="31:31" ht="15.75">
      <c r="AE24150" s="67"/>
    </row>
    <row r="24151" spans="31:31" ht="15.75">
      <c r="AE24151" s="67"/>
    </row>
    <row r="24152" spans="31:31" ht="15.75">
      <c r="AE24152" s="67"/>
    </row>
    <row r="24153" spans="31:31" ht="15.75">
      <c r="AE24153" s="67"/>
    </row>
    <row r="24154" spans="31:31" ht="15.75">
      <c r="AE24154" s="67"/>
    </row>
    <row r="24155" spans="31:31" ht="15.75">
      <c r="AE24155" s="67"/>
    </row>
    <row r="24156" spans="31:31" ht="15.75">
      <c r="AE24156" s="67"/>
    </row>
    <row r="24157" spans="31:31" ht="15.75">
      <c r="AE24157" s="67"/>
    </row>
    <row r="24158" spans="31:31" ht="15.75">
      <c r="AE24158" s="67"/>
    </row>
    <row r="24159" spans="31:31" ht="15.75">
      <c r="AE24159" s="67"/>
    </row>
    <row r="24160" spans="31:31" ht="15.75">
      <c r="AE24160" s="67"/>
    </row>
    <row r="24161" spans="31:31" ht="15.75">
      <c r="AE24161" s="67"/>
    </row>
    <row r="24162" spans="31:31" ht="15.75">
      <c r="AE24162" s="67"/>
    </row>
    <row r="24163" spans="31:31" ht="15.75">
      <c r="AE24163" s="67"/>
    </row>
    <row r="24164" spans="31:31" ht="15.75">
      <c r="AE24164" s="67"/>
    </row>
    <row r="24165" spans="31:31" ht="15.75">
      <c r="AE24165" s="67"/>
    </row>
    <row r="24166" spans="31:31" ht="15.75">
      <c r="AE24166" s="67"/>
    </row>
    <row r="24167" spans="31:31" ht="15.75">
      <c r="AE24167" s="67"/>
    </row>
    <row r="24168" spans="31:31" ht="15.75">
      <c r="AE24168" s="67"/>
    </row>
    <row r="24169" spans="31:31" ht="15.75">
      <c r="AE24169" s="67"/>
    </row>
    <row r="24170" spans="31:31" ht="15.75">
      <c r="AE24170" s="67"/>
    </row>
    <row r="24171" spans="31:31" ht="15.75">
      <c r="AE24171" s="67"/>
    </row>
    <row r="24172" spans="31:31" ht="15.75">
      <c r="AE24172" s="67"/>
    </row>
    <row r="24173" spans="31:31" ht="15.75">
      <c r="AE24173" s="67"/>
    </row>
    <row r="24174" spans="31:31" ht="15.75">
      <c r="AE24174" s="67"/>
    </row>
    <row r="24175" spans="31:31" ht="15.75">
      <c r="AE24175" s="67"/>
    </row>
    <row r="24176" spans="31:31" ht="15.75">
      <c r="AE24176" s="67"/>
    </row>
    <row r="24177" spans="31:31" ht="15.75">
      <c r="AE24177" s="67"/>
    </row>
    <row r="24178" spans="31:31" ht="15.75">
      <c r="AE24178" s="67"/>
    </row>
    <row r="24179" spans="31:31" ht="15.75">
      <c r="AE24179" s="67"/>
    </row>
    <row r="24180" spans="31:31" ht="15.75">
      <c r="AE24180" s="67"/>
    </row>
    <row r="24181" spans="31:31" ht="15.75">
      <c r="AE24181" s="67"/>
    </row>
    <row r="24182" spans="31:31" ht="15.75">
      <c r="AE24182" s="67"/>
    </row>
    <row r="24183" spans="31:31" ht="15.75">
      <c r="AE24183" s="67"/>
    </row>
    <row r="24184" spans="31:31" ht="15.75">
      <c r="AE24184" s="67"/>
    </row>
    <row r="24185" spans="31:31" ht="15.75">
      <c r="AE24185" s="67"/>
    </row>
    <row r="24186" spans="31:31" ht="15.75">
      <c r="AE24186" s="67"/>
    </row>
    <row r="24187" spans="31:31" ht="15.75">
      <c r="AE24187" s="67"/>
    </row>
    <row r="24188" spans="31:31" ht="15.75">
      <c r="AE24188" s="67"/>
    </row>
    <row r="24189" spans="31:31" ht="15.75">
      <c r="AE24189" s="67"/>
    </row>
    <row r="24190" spans="31:31" ht="15.75">
      <c r="AE24190" s="67"/>
    </row>
    <row r="24191" spans="31:31" ht="15.75">
      <c r="AE24191" s="67"/>
    </row>
    <row r="24192" spans="31:31" ht="15.75">
      <c r="AE24192" s="67"/>
    </row>
    <row r="24193" spans="31:31" ht="15.75">
      <c r="AE24193" s="67"/>
    </row>
    <row r="24194" spans="31:31" ht="15.75">
      <c r="AE24194" s="67"/>
    </row>
    <row r="24195" spans="31:31" ht="15.75">
      <c r="AE24195" s="67"/>
    </row>
    <row r="24196" spans="31:31" ht="15.75">
      <c r="AE24196" s="67"/>
    </row>
    <row r="24197" spans="31:31" ht="15.75">
      <c r="AE24197" s="67"/>
    </row>
    <row r="24198" spans="31:31" ht="15.75">
      <c r="AE24198" s="67"/>
    </row>
    <row r="24199" spans="31:31" ht="15.75">
      <c r="AE24199" s="67"/>
    </row>
    <row r="24200" spans="31:31" ht="15.75">
      <c r="AE24200" s="67"/>
    </row>
    <row r="24201" spans="31:31" ht="15.75">
      <c r="AE24201" s="67"/>
    </row>
    <row r="24202" spans="31:31" ht="15.75">
      <c r="AE24202" s="67"/>
    </row>
    <row r="24203" spans="31:31" ht="15.75">
      <c r="AE24203" s="67"/>
    </row>
    <row r="24204" spans="31:31" ht="15.75">
      <c r="AE24204" s="67"/>
    </row>
    <row r="24205" spans="31:31" ht="15.75">
      <c r="AE24205" s="67"/>
    </row>
    <row r="24206" spans="31:31" ht="15.75">
      <c r="AE24206" s="67"/>
    </row>
    <row r="24207" spans="31:31" ht="15.75">
      <c r="AE24207" s="67"/>
    </row>
    <row r="24208" spans="31:31" ht="15.75">
      <c r="AE24208" s="67"/>
    </row>
    <row r="24209" spans="31:31" ht="15.75">
      <c r="AE24209" s="67"/>
    </row>
    <row r="24210" spans="31:31" ht="15.75">
      <c r="AE24210" s="67"/>
    </row>
    <row r="24211" spans="31:31" ht="15.75">
      <c r="AE24211" s="67"/>
    </row>
    <row r="24212" spans="31:31" ht="15.75">
      <c r="AE24212" s="67"/>
    </row>
    <row r="24213" spans="31:31" ht="15.75">
      <c r="AE24213" s="67"/>
    </row>
    <row r="24214" spans="31:31" ht="15.75">
      <c r="AE24214" s="67"/>
    </row>
    <row r="24215" spans="31:31" ht="15.75">
      <c r="AE24215" s="67"/>
    </row>
    <row r="24216" spans="31:31" ht="15.75">
      <c r="AE24216" s="67"/>
    </row>
    <row r="24217" spans="31:31" ht="15.75">
      <c r="AE24217" s="67"/>
    </row>
    <row r="24218" spans="31:31" ht="15.75">
      <c r="AE24218" s="67"/>
    </row>
    <row r="24219" spans="31:31" ht="15.75">
      <c r="AE24219" s="67"/>
    </row>
    <row r="24220" spans="31:31" ht="15.75">
      <c r="AE24220" s="67"/>
    </row>
    <row r="24221" spans="31:31" ht="15.75">
      <c r="AE24221" s="67"/>
    </row>
    <row r="24222" spans="31:31" ht="15.75">
      <c r="AE24222" s="67"/>
    </row>
    <row r="24223" spans="31:31" ht="15.75">
      <c r="AE24223" s="67"/>
    </row>
    <row r="24224" spans="31:31" ht="15.75">
      <c r="AE24224" s="67"/>
    </row>
    <row r="24225" spans="31:31" ht="15.75">
      <c r="AE24225" s="67"/>
    </row>
    <row r="24226" spans="31:31" ht="15.75">
      <c r="AE24226" s="67"/>
    </row>
    <row r="24227" spans="31:31" ht="15.75">
      <c r="AE24227" s="67"/>
    </row>
    <row r="24228" spans="31:31" ht="15.75">
      <c r="AE24228" s="67"/>
    </row>
    <row r="24229" spans="31:31" ht="15.75">
      <c r="AE24229" s="67"/>
    </row>
    <row r="24230" spans="31:31" ht="15.75">
      <c r="AE24230" s="67"/>
    </row>
    <row r="24231" spans="31:31" ht="15.75">
      <c r="AE24231" s="67"/>
    </row>
    <row r="24232" spans="31:31" ht="15.75">
      <c r="AE24232" s="67"/>
    </row>
    <row r="24233" spans="31:31" ht="15.75">
      <c r="AE24233" s="67"/>
    </row>
    <row r="24234" spans="31:31" ht="15.75">
      <c r="AE24234" s="67"/>
    </row>
    <row r="24235" spans="31:31" ht="15.75">
      <c r="AE24235" s="67"/>
    </row>
    <row r="24236" spans="31:31" ht="15.75">
      <c r="AE24236" s="67"/>
    </row>
    <row r="24237" spans="31:31" ht="15.75">
      <c r="AE24237" s="67"/>
    </row>
    <row r="24238" spans="31:31" ht="15.75">
      <c r="AE24238" s="67"/>
    </row>
    <row r="24239" spans="31:31" ht="15.75">
      <c r="AE24239" s="67"/>
    </row>
    <row r="24240" spans="31:31" ht="15.75">
      <c r="AE24240" s="67"/>
    </row>
    <row r="24241" spans="31:31" ht="15.75">
      <c r="AE24241" s="67"/>
    </row>
    <row r="24242" spans="31:31" ht="15.75">
      <c r="AE24242" s="67"/>
    </row>
    <row r="24243" spans="31:31" ht="15.75">
      <c r="AE24243" s="67"/>
    </row>
    <row r="24244" spans="31:31" ht="15.75">
      <c r="AE24244" s="67"/>
    </row>
    <row r="24245" spans="31:31" ht="15.75">
      <c r="AE24245" s="67"/>
    </row>
    <row r="24246" spans="31:31" ht="15.75">
      <c r="AE24246" s="67"/>
    </row>
    <row r="24247" spans="31:31" ht="15.75">
      <c r="AE24247" s="67"/>
    </row>
    <row r="24248" spans="31:31" ht="15.75">
      <c r="AE24248" s="67"/>
    </row>
    <row r="24249" spans="31:31" ht="15.75">
      <c r="AE24249" s="67"/>
    </row>
    <row r="24250" spans="31:31" ht="15.75">
      <c r="AE24250" s="67"/>
    </row>
    <row r="24251" spans="31:31" ht="15.75">
      <c r="AE24251" s="67"/>
    </row>
    <row r="24252" spans="31:31" ht="15.75">
      <c r="AE24252" s="67"/>
    </row>
    <row r="24253" spans="31:31" ht="15.75">
      <c r="AE24253" s="67"/>
    </row>
    <row r="24254" spans="31:31" ht="15.75">
      <c r="AE24254" s="67"/>
    </row>
    <row r="24255" spans="31:31" ht="15.75">
      <c r="AE24255" s="67"/>
    </row>
    <row r="24256" spans="31:31" ht="15.75">
      <c r="AE24256" s="67"/>
    </row>
    <row r="24257" spans="31:31" ht="15.75">
      <c r="AE24257" s="67"/>
    </row>
    <row r="24258" spans="31:31" ht="15.75">
      <c r="AE24258" s="67"/>
    </row>
    <row r="24259" spans="31:31" ht="15.75">
      <c r="AE24259" s="67"/>
    </row>
    <row r="24260" spans="31:31" ht="15.75">
      <c r="AE24260" s="67"/>
    </row>
    <row r="24261" spans="31:31" ht="15.75">
      <c r="AE24261" s="67"/>
    </row>
    <row r="24262" spans="31:31" ht="15.75">
      <c r="AE24262" s="67"/>
    </row>
    <row r="24263" spans="31:31" ht="15.75">
      <c r="AE24263" s="67"/>
    </row>
    <row r="24264" spans="31:31" ht="15.75">
      <c r="AE24264" s="67"/>
    </row>
    <row r="24265" spans="31:31" ht="15.75">
      <c r="AE24265" s="67"/>
    </row>
    <row r="24266" spans="31:31" ht="15.75">
      <c r="AE24266" s="67"/>
    </row>
    <row r="24267" spans="31:31" ht="15.75">
      <c r="AE24267" s="67"/>
    </row>
    <row r="24268" spans="31:31" ht="15.75">
      <c r="AE24268" s="67"/>
    </row>
    <row r="24269" spans="31:31" ht="15.75">
      <c r="AE24269" s="67"/>
    </row>
    <row r="24270" spans="31:31" ht="15.75">
      <c r="AE24270" s="67"/>
    </row>
    <row r="24271" spans="31:31" ht="15.75">
      <c r="AE24271" s="67"/>
    </row>
    <row r="24272" spans="31:31" ht="15.75">
      <c r="AE24272" s="67"/>
    </row>
    <row r="24273" spans="31:31" ht="15.75">
      <c r="AE24273" s="67"/>
    </row>
    <row r="24274" spans="31:31" ht="15.75">
      <c r="AE24274" s="67"/>
    </row>
    <row r="24275" spans="31:31" ht="15.75">
      <c r="AE24275" s="67"/>
    </row>
    <row r="24276" spans="31:31" ht="15.75">
      <c r="AE24276" s="67"/>
    </row>
    <row r="24277" spans="31:31" ht="15.75">
      <c r="AE24277" s="67"/>
    </row>
    <row r="24278" spans="31:31" ht="15.75">
      <c r="AE24278" s="67"/>
    </row>
    <row r="24279" spans="31:31" ht="15.75">
      <c r="AE24279" s="67"/>
    </row>
    <row r="24280" spans="31:31" ht="15.75">
      <c r="AE24280" s="67"/>
    </row>
    <row r="24281" spans="31:31" ht="15.75">
      <c r="AE24281" s="67"/>
    </row>
    <row r="24282" spans="31:31" ht="15.75">
      <c r="AE24282" s="67"/>
    </row>
    <row r="24283" spans="31:31" ht="15.75">
      <c r="AE24283" s="67"/>
    </row>
    <row r="24284" spans="31:31" ht="15.75">
      <c r="AE24284" s="67"/>
    </row>
    <row r="24285" spans="31:31" ht="15.75">
      <c r="AE24285" s="67"/>
    </row>
    <row r="24286" spans="31:31" ht="15.75">
      <c r="AE24286" s="67"/>
    </row>
    <row r="24287" spans="31:31" ht="15.75">
      <c r="AE24287" s="67"/>
    </row>
    <row r="24288" spans="31:31" ht="15.75">
      <c r="AE24288" s="67"/>
    </row>
    <row r="24289" spans="31:31" ht="15.75">
      <c r="AE24289" s="67"/>
    </row>
    <row r="24290" spans="31:31" ht="15.75">
      <c r="AE24290" s="67"/>
    </row>
    <row r="24291" spans="31:31" ht="15.75">
      <c r="AE24291" s="67"/>
    </row>
    <row r="24292" spans="31:31" ht="15.75">
      <c r="AE24292" s="67"/>
    </row>
    <row r="24293" spans="31:31" ht="15.75">
      <c r="AE24293" s="67"/>
    </row>
    <row r="24294" spans="31:31" ht="15.75">
      <c r="AE24294" s="67"/>
    </row>
    <row r="24295" spans="31:31" ht="15.75">
      <c r="AE24295" s="67"/>
    </row>
    <row r="24296" spans="31:31" ht="15.75">
      <c r="AE24296" s="67"/>
    </row>
    <row r="24297" spans="31:31" ht="15.75">
      <c r="AE24297" s="67"/>
    </row>
    <row r="24298" spans="31:31" ht="15.75">
      <c r="AE24298" s="67"/>
    </row>
    <row r="24299" spans="31:31" ht="15.75">
      <c r="AE24299" s="67"/>
    </row>
    <row r="24300" spans="31:31" ht="15.75">
      <c r="AE24300" s="67"/>
    </row>
    <row r="24301" spans="31:31" ht="15.75">
      <c r="AE24301" s="67"/>
    </row>
    <row r="24302" spans="31:31" ht="15.75">
      <c r="AE24302" s="67"/>
    </row>
    <row r="24303" spans="31:31" ht="15.75">
      <c r="AE24303" s="67"/>
    </row>
    <row r="24304" spans="31:31" ht="15.75">
      <c r="AE24304" s="67"/>
    </row>
    <row r="24305" spans="31:31" ht="15.75">
      <c r="AE24305" s="67"/>
    </row>
    <row r="24306" spans="31:31" ht="15.75">
      <c r="AE24306" s="67"/>
    </row>
    <row r="24307" spans="31:31" ht="15.75">
      <c r="AE24307" s="67"/>
    </row>
    <row r="24308" spans="31:31" ht="15.75">
      <c r="AE24308" s="67"/>
    </row>
    <row r="24309" spans="31:31" ht="15.75">
      <c r="AE24309" s="67"/>
    </row>
    <row r="24310" spans="31:31" ht="15.75">
      <c r="AE24310" s="67"/>
    </row>
    <row r="24311" spans="31:31" ht="15.75">
      <c r="AE24311" s="67"/>
    </row>
    <row r="24312" spans="31:31" ht="15.75">
      <c r="AE24312" s="67"/>
    </row>
    <row r="24313" spans="31:31" ht="15.75">
      <c r="AE24313" s="67"/>
    </row>
    <row r="24314" spans="31:31" ht="15.75">
      <c r="AE24314" s="67"/>
    </row>
    <row r="24315" spans="31:31" ht="15.75">
      <c r="AE24315" s="67"/>
    </row>
    <row r="24316" spans="31:31" ht="15.75">
      <c r="AE24316" s="67"/>
    </row>
    <row r="24317" spans="31:31" ht="15.75">
      <c r="AE24317" s="67"/>
    </row>
    <row r="24318" spans="31:31" ht="15.75">
      <c r="AE24318" s="67"/>
    </row>
    <row r="24319" spans="31:31" ht="15.75">
      <c r="AE24319" s="67"/>
    </row>
    <row r="24320" spans="31:31" ht="15.75">
      <c r="AE24320" s="67"/>
    </row>
    <row r="24321" spans="31:31" ht="15.75">
      <c r="AE24321" s="67"/>
    </row>
    <row r="24322" spans="31:31" ht="15.75">
      <c r="AE24322" s="67"/>
    </row>
    <row r="24323" spans="31:31" ht="15.75">
      <c r="AE24323" s="67"/>
    </row>
    <row r="24324" spans="31:31" ht="15.75">
      <c r="AE24324" s="67"/>
    </row>
    <row r="24325" spans="31:31" ht="15.75">
      <c r="AE24325" s="67"/>
    </row>
    <row r="24326" spans="31:31" ht="15.75">
      <c r="AE24326" s="67"/>
    </row>
    <row r="24327" spans="31:31" ht="15.75">
      <c r="AE24327" s="67"/>
    </row>
    <row r="24328" spans="31:31" ht="15.75">
      <c r="AE24328" s="67"/>
    </row>
    <row r="24329" spans="31:31" ht="15.75">
      <c r="AE24329" s="67"/>
    </row>
    <row r="24330" spans="31:31" ht="15.75">
      <c r="AE24330" s="67"/>
    </row>
    <row r="24331" spans="31:31" ht="15.75">
      <c r="AE24331" s="67"/>
    </row>
    <row r="24332" spans="31:31" ht="15.75">
      <c r="AE24332" s="67"/>
    </row>
    <row r="24333" spans="31:31" ht="15.75">
      <c r="AE24333" s="67"/>
    </row>
    <row r="24334" spans="31:31" ht="15.75">
      <c r="AE24334" s="67"/>
    </row>
    <row r="24335" spans="31:31" ht="15.75">
      <c r="AE24335" s="67"/>
    </row>
    <row r="24336" spans="31:31" ht="15.75">
      <c r="AE24336" s="67"/>
    </row>
    <row r="24337" spans="31:31" ht="15.75">
      <c r="AE24337" s="67"/>
    </row>
    <row r="24338" spans="31:31" ht="15.75">
      <c r="AE24338" s="67"/>
    </row>
    <row r="24339" spans="31:31" ht="15.75">
      <c r="AE24339" s="67"/>
    </row>
    <row r="24340" spans="31:31" ht="15.75">
      <c r="AE24340" s="67"/>
    </row>
    <row r="24341" spans="31:31" ht="15.75">
      <c r="AE24341" s="67"/>
    </row>
    <row r="24342" spans="31:31" ht="15.75">
      <c r="AE24342" s="67"/>
    </row>
    <row r="24343" spans="31:31" ht="15.75">
      <c r="AE24343" s="67"/>
    </row>
    <row r="24344" spans="31:31" ht="15.75">
      <c r="AE24344" s="67"/>
    </row>
    <row r="24345" spans="31:31" ht="15.75">
      <c r="AE24345" s="67"/>
    </row>
    <row r="24346" spans="31:31" ht="15.75">
      <c r="AE24346" s="67"/>
    </row>
    <row r="24347" spans="31:31" ht="15.75">
      <c r="AE24347" s="67"/>
    </row>
    <row r="24348" spans="31:31" ht="15.75">
      <c r="AE24348" s="67"/>
    </row>
    <row r="24349" spans="31:31" ht="15.75">
      <c r="AE24349" s="67"/>
    </row>
    <row r="24350" spans="31:31" ht="15.75">
      <c r="AE24350" s="67"/>
    </row>
    <row r="24351" spans="31:31" ht="15.75">
      <c r="AE24351" s="67"/>
    </row>
    <row r="24352" spans="31:31" ht="15.75">
      <c r="AE24352" s="67"/>
    </row>
    <row r="24353" spans="31:31" ht="15.75">
      <c r="AE24353" s="67"/>
    </row>
    <row r="24354" spans="31:31" ht="15.75">
      <c r="AE24354" s="67"/>
    </row>
    <row r="24355" spans="31:31" ht="15.75">
      <c r="AE24355" s="67"/>
    </row>
    <row r="24356" spans="31:31" ht="15.75">
      <c r="AE24356" s="67"/>
    </row>
    <row r="24357" spans="31:31" ht="15.75">
      <c r="AE24357" s="67"/>
    </row>
    <row r="24358" spans="31:31" ht="15.75">
      <c r="AE24358" s="67"/>
    </row>
    <row r="24359" spans="31:31" ht="15.75">
      <c r="AE24359" s="67"/>
    </row>
    <row r="24360" spans="31:31" ht="15.75">
      <c r="AE24360" s="67"/>
    </row>
    <row r="24361" spans="31:31" ht="15.75">
      <c r="AE24361" s="67"/>
    </row>
    <row r="24362" spans="31:31" ht="15.75">
      <c r="AE24362" s="67"/>
    </row>
    <row r="24363" spans="31:31" ht="15.75">
      <c r="AE24363" s="67"/>
    </row>
    <row r="24364" spans="31:31" ht="15.75">
      <c r="AE24364" s="67"/>
    </row>
    <row r="24365" spans="31:31" ht="15.75">
      <c r="AE24365" s="67"/>
    </row>
    <row r="24366" spans="31:31" ht="15.75">
      <c r="AE24366" s="67"/>
    </row>
    <row r="24367" spans="31:31" ht="15.75">
      <c r="AE24367" s="67"/>
    </row>
    <row r="24368" spans="31:31" ht="15.75">
      <c r="AE24368" s="67"/>
    </row>
    <row r="24369" spans="31:31" ht="15.75">
      <c r="AE24369" s="67"/>
    </row>
    <row r="24370" spans="31:31" ht="15.75">
      <c r="AE24370" s="67"/>
    </row>
    <row r="24371" spans="31:31" ht="15.75">
      <c r="AE24371" s="67"/>
    </row>
    <row r="24372" spans="31:31" ht="15.75">
      <c r="AE24372" s="67"/>
    </row>
    <row r="24373" spans="31:31" ht="15.75">
      <c r="AE24373" s="67"/>
    </row>
    <row r="24374" spans="31:31" ht="15.75">
      <c r="AE24374" s="67"/>
    </row>
    <row r="24375" spans="31:31" ht="15.75">
      <c r="AE24375" s="67"/>
    </row>
    <row r="24376" spans="31:31" ht="15.75">
      <c r="AE24376" s="67"/>
    </row>
    <row r="24377" spans="31:31" ht="15.75">
      <c r="AE24377" s="67"/>
    </row>
    <row r="24378" spans="31:31" ht="15.75">
      <c r="AE24378" s="67"/>
    </row>
    <row r="24379" spans="31:31" ht="15.75">
      <c r="AE24379" s="67"/>
    </row>
    <row r="24380" spans="31:31" ht="15.75">
      <c r="AE24380" s="67"/>
    </row>
    <row r="24381" spans="31:31" ht="15.75">
      <c r="AE24381" s="67"/>
    </row>
    <row r="24382" spans="31:31" ht="15.75">
      <c r="AE24382" s="67"/>
    </row>
    <row r="24383" spans="31:31" ht="15.75">
      <c r="AE24383" s="67"/>
    </row>
    <row r="24384" spans="31:31" ht="15.75">
      <c r="AE24384" s="67"/>
    </row>
    <row r="24385" spans="31:31" ht="15.75">
      <c r="AE24385" s="67"/>
    </row>
    <row r="24386" spans="31:31" ht="15.75">
      <c r="AE24386" s="67"/>
    </row>
    <row r="24387" spans="31:31" ht="15.75">
      <c r="AE24387" s="67"/>
    </row>
    <row r="24388" spans="31:31" ht="15.75">
      <c r="AE24388" s="67"/>
    </row>
    <row r="24389" spans="31:31" ht="15.75">
      <c r="AE24389" s="67"/>
    </row>
    <row r="24390" spans="31:31" ht="15.75">
      <c r="AE24390" s="67"/>
    </row>
    <row r="24391" spans="31:31" ht="15.75">
      <c r="AE24391" s="67"/>
    </row>
    <row r="24392" spans="31:31" ht="15.75">
      <c r="AE24392" s="67"/>
    </row>
    <row r="24393" spans="31:31" ht="15.75">
      <c r="AE24393" s="67"/>
    </row>
    <row r="24394" spans="31:31" ht="15.75">
      <c r="AE24394" s="67"/>
    </row>
    <row r="24395" spans="31:31" ht="15.75">
      <c r="AE24395" s="67"/>
    </row>
    <row r="24396" spans="31:31" ht="15.75">
      <c r="AE24396" s="67"/>
    </row>
    <row r="24397" spans="31:31" ht="15.75">
      <c r="AE24397" s="67"/>
    </row>
    <row r="24398" spans="31:31" ht="15.75">
      <c r="AE24398" s="67"/>
    </row>
    <row r="24399" spans="31:31" ht="15.75">
      <c r="AE24399" s="67"/>
    </row>
    <row r="24400" spans="31:31" ht="15.75">
      <c r="AE24400" s="67"/>
    </row>
    <row r="24401" spans="31:31" ht="15.75">
      <c r="AE24401" s="67"/>
    </row>
    <row r="24402" spans="31:31" ht="15.75">
      <c r="AE24402" s="67"/>
    </row>
    <row r="24403" spans="31:31" ht="15.75">
      <c r="AE24403" s="67"/>
    </row>
    <row r="24404" spans="31:31" ht="15.75">
      <c r="AE24404" s="67"/>
    </row>
    <row r="24405" spans="31:31" ht="15.75">
      <c r="AE24405" s="67"/>
    </row>
    <row r="24406" spans="31:31" ht="15.75">
      <c r="AE24406" s="67"/>
    </row>
    <row r="24407" spans="31:31" ht="15.75">
      <c r="AE24407" s="67"/>
    </row>
    <row r="24408" spans="31:31" ht="15.75">
      <c r="AE24408" s="67"/>
    </row>
    <row r="24409" spans="31:31" ht="15.75">
      <c r="AE24409" s="67"/>
    </row>
    <row r="24410" spans="31:31" ht="15.75">
      <c r="AE24410" s="67"/>
    </row>
    <row r="24411" spans="31:31" ht="15.75">
      <c r="AE24411" s="67"/>
    </row>
    <row r="24412" spans="31:31" ht="15.75">
      <c r="AE24412" s="67"/>
    </row>
    <row r="24413" spans="31:31" ht="15.75">
      <c r="AE24413" s="67"/>
    </row>
    <row r="24414" spans="31:31" ht="15.75">
      <c r="AE24414" s="67"/>
    </row>
    <row r="24415" spans="31:31" ht="15.75">
      <c r="AE24415" s="67"/>
    </row>
    <row r="24416" spans="31:31" ht="15.75">
      <c r="AE24416" s="67"/>
    </row>
    <row r="24417" spans="31:31" ht="15.75">
      <c r="AE24417" s="67"/>
    </row>
    <row r="24418" spans="31:31" ht="15.75">
      <c r="AE24418" s="67"/>
    </row>
    <row r="24419" spans="31:31" ht="15.75">
      <c r="AE24419" s="67"/>
    </row>
    <row r="24420" spans="31:31" ht="15.75">
      <c r="AE24420" s="67"/>
    </row>
    <row r="24421" spans="31:31" ht="15.75">
      <c r="AE24421" s="67"/>
    </row>
    <row r="24422" spans="31:31" ht="15.75">
      <c r="AE24422" s="67"/>
    </row>
    <row r="24423" spans="31:31" ht="15.75">
      <c r="AE24423" s="67"/>
    </row>
    <row r="24424" spans="31:31" ht="15.75">
      <c r="AE24424" s="67"/>
    </row>
    <row r="24425" spans="31:31" ht="15.75">
      <c r="AE24425" s="67"/>
    </row>
    <row r="24426" spans="31:31" ht="15.75">
      <c r="AE24426" s="67"/>
    </row>
    <row r="24427" spans="31:31" ht="15.75">
      <c r="AE24427" s="67"/>
    </row>
    <row r="24428" spans="31:31" ht="15.75">
      <c r="AE24428" s="67"/>
    </row>
    <row r="24429" spans="31:31" ht="15.75">
      <c r="AE24429" s="67"/>
    </row>
    <row r="24430" spans="31:31" ht="15.75">
      <c r="AE24430" s="67"/>
    </row>
    <row r="24431" spans="31:31" ht="15.75">
      <c r="AE24431" s="67"/>
    </row>
    <row r="24432" spans="31:31" ht="15.75">
      <c r="AE24432" s="67"/>
    </row>
    <row r="24433" spans="31:31" ht="15.75">
      <c r="AE24433" s="67"/>
    </row>
    <row r="24434" spans="31:31" ht="15.75">
      <c r="AE24434" s="67"/>
    </row>
    <row r="24435" spans="31:31" ht="15.75">
      <c r="AE24435" s="67"/>
    </row>
    <row r="24436" spans="31:31" ht="15.75">
      <c r="AE24436" s="67"/>
    </row>
    <row r="24437" spans="31:31" ht="15.75">
      <c r="AE24437" s="67"/>
    </row>
    <row r="24438" spans="31:31" ht="15.75">
      <c r="AE24438" s="67"/>
    </row>
    <row r="24439" spans="31:31" ht="15.75">
      <c r="AE24439" s="67"/>
    </row>
    <row r="24440" spans="31:31" ht="15.75">
      <c r="AE24440" s="67"/>
    </row>
    <row r="24441" spans="31:31" ht="15.75">
      <c r="AE24441" s="67"/>
    </row>
    <row r="24442" spans="31:31" ht="15.75">
      <c r="AE24442" s="67"/>
    </row>
    <row r="24443" spans="31:31" ht="15.75">
      <c r="AE24443" s="67"/>
    </row>
    <row r="24444" spans="31:31" ht="15.75">
      <c r="AE24444" s="67"/>
    </row>
    <row r="24445" spans="31:31" ht="15.75">
      <c r="AE24445" s="67"/>
    </row>
    <row r="24446" spans="31:31" ht="15.75">
      <c r="AE24446" s="67"/>
    </row>
    <row r="24447" spans="31:31" ht="15.75">
      <c r="AE24447" s="67"/>
    </row>
    <row r="24448" spans="31:31" ht="15.75">
      <c r="AE24448" s="67"/>
    </row>
    <row r="24449" spans="31:31" ht="15.75">
      <c r="AE24449" s="67"/>
    </row>
    <row r="24450" spans="31:31" ht="15.75">
      <c r="AE24450" s="67"/>
    </row>
    <row r="24451" spans="31:31" ht="15.75">
      <c r="AE24451" s="67"/>
    </row>
    <row r="24452" spans="31:31" ht="15.75">
      <c r="AE24452" s="67"/>
    </row>
    <row r="24453" spans="31:31" ht="15.75">
      <c r="AE24453" s="67"/>
    </row>
    <row r="24454" spans="31:31" ht="15.75">
      <c r="AE24454" s="67"/>
    </row>
    <row r="24455" spans="31:31" ht="15.75">
      <c r="AE24455" s="67"/>
    </row>
    <row r="24456" spans="31:31" ht="15.75">
      <c r="AE24456" s="67"/>
    </row>
    <row r="24457" spans="31:31" ht="15.75">
      <c r="AE24457" s="67"/>
    </row>
    <row r="24458" spans="31:31" ht="15.75">
      <c r="AE24458" s="67"/>
    </row>
    <row r="24459" spans="31:31" ht="15.75">
      <c r="AE24459" s="67"/>
    </row>
    <row r="24460" spans="31:31" ht="15.75">
      <c r="AE24460" s="67"/>
    </row>
    <row r="24461" spans="31:31" ht="15.75">
      <c r="AE24461" s="67"/>
    </row>
    <row r="24462" spans="31:31" ht="15.75">
      <c r="AE24462" s="67"/>
    </row>
    <row r="24463" spans="31:31" ht="15.75">
      <c r="AE24463" s="67"/>
    </row>
    <row r="24464" spans="31:31" ht="15.75">
      <c r="AE24464" s="67"/>
    </row>
    <row r="24465" spans="31:31" ht="15.75">
      <c r="AE24465" s="67"/>
    </row>
    <row r="24466" spans="31:31" ht="15.75">
      <c r="AE24466" s="67"/>
    </row>
    <row r="24467" spans="31:31" ht="15.75">
      <c r="AE24467" s="67"/>
    </row>
    <row r="24468" spans="31:31" ht="15.75">
      <c r="AE24468" s="67"/>
    </row>
    <row r="24469" spans="31:31" ht="15.75">
      <c r="AE24469" s="67"/>
    </row>
    <row r="24470" spans="31:31" ht="15.75">
      <c r="AE24470" s="67"/>
    </row>
    <row r="24471" spans="31:31" ht="15.75">
      <c r="AE24471" s="67"/>
    </row>
    <row r="24472" spans="31:31" ht="15.75">
      <c r="AE24472" s="67"/>
    </row>
    <row r="24473" spans="31:31" ht="15.75">
      <c r="AE24473" s="67"/>
    </row>
    <row r="24474" spans="31:31" ht="15.75">
      <c r="AE24474" s="67"/>
    </row>
    <row r="24475" spans="31:31" ht="15.75">
      <c r="AE24475" s="67"/>
    </row>
    <row r="24476" spans="31:31" ht="15.75">
      <c r="AE24476" s="67"/>
    </row>
    <row r="24477" spans="31:31" ht="15.75">
      <c r="AE24477" s="67"/>
    </row>
    <row r="24478" spans="31:31" ht="15.75">
      <c r="AE24478" s="67"/>
    </row>
    <row r="24479" spans="31:31" ht="15.75">
      <c r="AE24479" s="67"/>
    </row>
    <row r="24480" spans="31:31" ht="15.75">
      <c r="AE24480" s="67"/>
    </row>
    <row r="24481" spans="31:31" ht="15.75">
      <c r="AE24481" s="67"/>
    </row>
    <row r="24482" spans="31:31" ht="15.75">
      <c r="AE24482" s="67"/>
    </row>
    <row r="24483" spans="31:31" ht="15.75">
      <c r="AE24483" s="67"/>
    </row>
    <row r="24484" spans="31:31" ht="15.75">
      <c r="AE24484" s="67"/>
    </row>
    <row r="24485" spans="31:31" ht="15.75">
      <c r="AE24485" s="67"/>
    </row>
    <row r="24486" spans="31:31" ht="15.75">
      <c r="AE24486" s="67"/>
    </row>
    <row r="24487" spans="31:31" ht="15.75">
      <c r="AE24487" s="67"/>
    </row>
    <row r="24488" spans="31:31" ht="15.75">
      <c r="AE24488" s="67"/>
    </row>
    <row r="24489" spans="31:31" ht="15.75">
      <c r="AE24489" s="67"/>
    </row>
    <row r="24490" spans="31:31" ht="15.75">
      <c r="AE24490" s="67"/>
    </row>
    <row r="24491" spans="31:31" ht="15.75">
      <c r="AE24491" s="67"/>
    </row>
    <row r="24492" spans="31:31" ht="15.75">
      <c r="AE24492" s="67"/>
    </row>
    <row r="24493" spans="31:31" ht="15.75">
      <c r="AE24493" s="67"/>
    </row>
    <row r="24494" spans="31:31" ht="15.75">
      <c r="AE24494" s="67"/>
    </row>
    <row r="24495" spans="31:31" ht="15.75">
      <c r="AE24495" s="67"/>
    </row>
    <row r="24496" spans="31:31" ht="15.75">
      <c r="AE24496" s="67"/>
    </row>
    <row r="24497" spans="31:31" ht="15.75">
      <c r="AE24497" s="67"/>
    </row>
    <row r="24498" spans="31:31" ht="15.75">
      <c r="AE24498" s="67"/>
    </row>
    <row r="24499" spans="31:31" ht="15.75">
      <c r="AE24499" s="67"/>
    </row>
    <row r="24500" spans="31:31" ht="15.75">
      <c r="AE24500" s="67"/>
    </row>
    <row r="24501" spans="31:31" ht="15.75">
      <c r="AE24501" s="67"/>
    </row>
    <row r="24502" spans="31:31" ht="15.75">
      <c r="AE24502" s="67"/>
    </row>
    <row r="24503" spans="31:31" ht="15.75">
      <c r="AE24503" s="67"/>
    </row>
    <row r="24504" spans="31:31" ht="15.75">
      <c r="AE24504" s="67"/>
    </row>
    <row r="24505" spans="31:31" ht="15.75">
      <c r="AE24505" s="67"/>
    </row>
    <row r="24506" spans="31:31" ht="15.75">
      <c r="AE24506" s="67"/>
    </row>
    <row r="24507" spans="31:31" ht="15.75">
      <c r="AE24507" s="67"/>
    </row>
    <row r="24508" spans="31:31" ht="15.75">
      <c r="AE24508" s="67"/>
    </row>
    <row r="24509" spans="31:31" ht="15.75">
      <c r="AE24509" s="67"/>
    </row>
    <row r="24510" spans="31:31" ht="15.75">
      <c r="AE24510" s="67"/>
    </row>
    <row r="24511" spans="31:31" ht="15.75">
      <c r="AE24511" s="67"/>
    </row>
    <row r="24512" spans="31:31" ht="15.75">
      <c r="AE24512" s="67"/>
    </row>
    <row r="24513" spans="31:31" ht="15.75">
      <c r="AE24513" s="67"/>
    </row>
    <row r="24514" spans="31:31" ht="15.75">
      <c r="AE24514" s="67"/>
    </row>
    <row r="24515" spans="31:31" ht="15.75">
      <c r="AE24515" s="67"/>
    </row>
    <row r="24516" spans="31:31" ht="15.75">
      <c r="AE24516" s="67"/>
    </row>
    <row r="24517" spans="31:31" ht="15.75">
      <c r="AE24517" s="67"/>
    </row>
    <row r="24518" spans="31:31" ht="15.75">
      <c r="AE24518" s="67"/>
    </row>
    <row r="24519" spans="31:31" ht="15.75">
      <c r="AE24519" s="67"/>
    </row>
    <row r="24520" spans="31:31" ht="15.75">
      <c r="AE24520" s="67"/>
    </row>
    <row r="24521" spans="31:31" ht="15.75">
      <c r="AE24521" s="67"/>
    </row>
    <row r="24522" spans="31:31" ht="15.75">
      <c r="AE24522" s="67"/>
    </row>
    <row r="24523" spans="31:31" ht="15.75">
      <c r="AE24523" s="67"/>
    </row>
    <row r="24524" spans="31:31" ht="15.75">
      <c r="AE24524" s="67"/>
    </row>
    <row r="24525" spans="31:31" ht="15.75">
      <c r="AE24525" s="67"/>
    </row>
    <row r="24526" spans="31:31" ht="15.75">
      <c r="AE24526" s="67"/>
    </row>
    <row r="24527" spans="31:31" ht="15.75">
      <c r="AE24527" s="67"/>
    </row>
    <row r="24528" spans="31:31" ht="15.75">
      <c r="AE24528" s="67"/>
    </row>
    <row r="24529" spans="31:31" ht="15.75">
      <c r="AE24529" s="67"/>
    </row>
    <row r="24530" spans="31:31" ht="15.75">
      <c r="AE24530" s="67"/>
    </row>
    <row r="24531" spans="31:31" ht="15.75">
      <c r="AE24531" s="67"/>
    </row>
    <row r="24532" spans="31:31" ht="15.75">
      <c r="AE24532" s="67"/>
    </row>
    <row r="24533" spans="31:31" ht="15.75">
      <c r="AE24533" s="67"/>
    </row>
    <row r="24534" spans="31:31" ht="15.75">
      <c r="AE24534" s="67"/>
    </row>
    <row r="24535" spans="31:31" ht="15.75">
      <c r="AE24535" s="67"/>
    </row>
    <row r="24536" spans="31:31" ht="15.75">
      <c r="AE24536" s="67"/>
    </row>
    <row r="24537" spans="31:31" ht="15.75">
      <c r="AE24537" s="67"/>
    </row>
    <row r="24538" spans="31:31" ht="15.75">
      <c r="AE24538" s="67"/>
    </row>
    <row r="24539" spans="31:31" ht="15.75">
      <c r="AE24539" s="67"/>
    </row>
    <row r="24540" spans="31:31" ht="15.75">
      <c r="AE24540" s="67"/>
    </row>
    <row r="24541" spans="31:31" ht="15.75">
      <c r="AE24541" s="67"/>
    </row>
    <row r="24542" spans="31:31" ht="15.75">
      <c r="AE24542" s="67"/>
    </row>
    <row r="24543" spans="31:31" ht="15.75">
      <c r="AE24543" s="67"/>
    </row>
    <row r="24544" spans="31:31" ht="15.75">
      <c r="AE24544" s="67"/>
    </row>
    <row r="24545" spans="31:31" ht="15.75">
      <c r="AE24545" s="67"/>
    </row>
    <row r="24546" spans="31:31" ht="15.75">
      <c r="AE24546" s="67"/>
    </row>
    <row r="24547" spans="31:31" ht="15.75">
      <c r="AE24547" s="67"/>
    </row>
    <row r="24548" spans="31:31" ht="15.75">
      <c r="AE24548" s="67"/>
    </row>
    <row r="24549" spans="31:31" ht="15.75">
      <c r="AE24549" s="67"/>
    </row>
    <row r="24550" spans="31:31" ht="15.75">
      <c r="AE24550" s="67"/>
    </row>
    <row r="24551" spans="31:31" ht="15.75">
      <c r="AE24551" s="67"/>
    </row>
    <row r="24552" spans="31:31" ht="15.75">
      <c r="AE24552" s="67"/>
    </row>
    <row r="24553" spans="31:31" ht="15.75">
      <c r="AE24553" s="67"/>
    </row>
    <row r="24554" spans="31:31" ht="15.75">
      <c r="AE24554" s="67"/>
    </row>
    <row r="24555" spans="31:31" ht="15.75">
      <c r="AE24555" s="67"/>
    </row>
    <row r="24556" spans="31:31" ht="15.75">
      <c r="AE24556" s="67"/>
    </row>
    <row r="24557" spans="31:31" ht="15.75">
      <c r="AE24557" s="67"/>
    </row>
    <row r="24558" spans="31:31" ht="15.75">
      <c r="AE24558" s="67"/>
    </row>
    <row r="24559" spans="31:31" ht="15.75">
      <c r="AE24559" s="67"/>
    </row>
    <row r="24560" spans="31:31" ht="15.75">
      <c r="AE24560" s="67"/>
    </row>
    <row r="24561" spans="31:31" ht="15.75">
      <c r="AE24561" s="67"/>
    </row>
    <row r="24562" spans="31:31" ht="15.75">
      <c r="AE24562" s="67"/>
    </row>
    <row r="24563" spans="31:31" ht="15.75">
      <c r="AE24563" s="67"/>
    </row>
    <row r="24564" spans="31:31" ht="15.75">
      <c r="AE24564" s="67"/>
    </row>
    <row r="24565" spans="31:31" ht="15.75">
      <c r="AE24565" s="67"/>
    </row>
    <row r="24566" spans="31:31" ht="15.75">
      <c r="AE24566" s="67"/>
    </row>
    <row r="24567" spans="31:31" ht="15.75">
      <c r="AE24567" s="67"/>
    </row>
    <row r="24568" spans="31:31" ht="15.75">
      <c r="AE24568" s="67"/>
    </row>
    <row r="24569" spans="31:31" ht="15.75">
      <c r="AE24569" s="67"/>
    </row>
    <row r="24570" spans="31:31" ht="15.75">
      <c r="AE24570" s="67"/>
    </row>
    <row r="24571" spans="31:31" ht="15.75">
      <c r="AE24571" s="67"/>
    </row>
    <row r="24572" spans="31:31" ht="15.75">
      <c r="AE24572" s="67"/>
    </row>
    <row r="24573" spans="31:31" ht="15.75">
      <c r="AE24573" s="67"/>
    </row>
    <row r="24574" spans="31:31" ht="15.75">
      <c r="AE24574" s="67"/>
    </row>
    <row r="24575" spans="31:31" ht="15.75">
      <c r="AE24575" s="67"/>
    </row>
    <row r="24576" spans="31:31" ht="15.75">
      <c r="AE24576" s="67"/>
    </row>
    <row r="24577" spans="31:31" ht="15.75">
      <c r="AE24577" s="67"/>
    </row>
    <row r="24578" spans="31:31" ht="15.75">
      <c r="AE24578" s="67"/>
    </row>
    <row r="24579" spans="31:31" ht="15.75">
      <c r="AE24579" s="67"/>
    </row>
    <row r="24580" spans="31:31" ht="15.75">
      <c r="AE24580" s="67"/>
    </row>
    <row r="24581" spans="31:31" ht="15.75">
      <c r="AE24581" s="67"/>
    </row>
    <row r="24582" spans="31:31" ht="15.75">
      <c r="AE24582" s="67"/>
    </row>
    <row r="24583" spans="31:31" ht="15.75">
      <c r="AE24583" s="67"/>
    </row>
    <row r="24584" spans="31:31" ht="15.75">
      <c r="AE24584" s="67"/>
    </row>
    <row r="24585" spans="31:31" ht="15.75">
      <c r="AE24585" s="67"/>
    </row>
    <row r="24586" spans="31:31" ht="15.75">
      <c r="AE24586" s="67"/>
    </row>
    <row r="24587" spans="31:31" ht="15.75">
      <c r="AE24587" s="67"/>
    </row>
    <row r="24588" spans="31:31" ht="15.75">
      <c r="AE24588" s="67"/>
    </row>
    <row r="24589" spans="31:31" ht="15.75">
      <c r="AE24589" s="67"/>
    </row>
    <row r="24590" spans="31:31" ht="15.75">
      <c r="AE24590" s="67"/>
    </row>
    <row r="24591" spans="31:31" ht="15.75">
      <c r="AE24591" s="67"/>
    </row>
    <row r="24592" spans="31:31" ht="15.75">
      <c r="AE24592" s="67"/>
    </row>
    <row r="24593" spans="31:31" ht="15.75">
      <c r="AE24593" s="67"/>
    </row>
    <row r="24594" spans="31:31" ht="15.75">
      <c r="AE24594" s="67"/>
    </row>
    <row r="24595" spans="31:31" ht="15.75">
      <c r="AE24595" s="67"/>
    </row>
    <row r="24596" spans="31:31" ht="15.75">
      <c r="AE24596" s="67"/>
    </row>
    <row r="24597" spans="31:31" ht="15.75">
      <c r="AE24597" s="67"/>
    </row>
    <row r="24598" spans="31:31" ht="15.75">
      <c r="AE24598" s="67"/>
    </row>
    <row r="24599" spans="31:31" ht="15.75">
      <c r="AE24599" s="67"/>
    </row>
    <row r="24600" spans="31:31" ht="15.75">
      <c r="AE24600" s="67"/>
    </row>
    <row r="24601" spans="31:31" ht="15.75">
      <c r="AE24601" s="67"/>
    </row>
    <row r="24602" spans="31:31" ht="15.75">
      <c r="AE24602" s="67"/>
    </row>
    <row r="24603" spans="31:31" ht="15.75">
      <c r="AE24603" s="67"/>
    </row>
    <row r="24604" spans="31:31" ht="15.75">
      <c r="AE24604" s="67"/>
    </row>
    <row r="24605" spans="31:31" ht="15.75">
      <c r="AE24605" s="67"/>
    </row>
    <row r="24606" spans="31:31" ht="15.75">
      <c r="AE24606" s="67"/>
    </row>
    <row r="24607" spans="31:31" ht="15.75">
      <c r="AE24607" s="67"/>
    </row>
    <row r="24608" spans="31:31" ht="15.75">
      <c r="AE24608" s="67"/>
    </row>
    <row r="24609" spans="31:31" ht="15.75">
      <c r="AE24609" s="67"/>
    </row>
    <row r="24610" spans="31:31" ht="15.75">
      <c r="AE24610" s="67"/>
    </row>
    <row r="24611" spans="31:31" ht="15.75">
      <c r="AE24611" s="67"/>
    </row>
    <row r="24612" spans="31:31" ht="15.75">
      <c r="AE24612" s="67"/>
    </row>
    <row r="24613" spans="31:31" ht="15.75">
      <c r="AE24613" s="67"/>
    </row>
    <row r="24614" spans="31:31" ht="15.75">
      <c r="AE24614" s="67"/>
    </row>
    <row r="24615" spans="31:31" ht="15.75">
      <c r="AE24615" s="67"/>
    </row>
    <row r="24616" spans="31:31" ht="15.75">
      <c r="AE24616" s="67"/>
    </row>
    <row r="24617" spans="31:31" ht="15.75">
      <c r="AE24617" s="67"/>
    </row>
    <row r="24618" spans="31:31" ht="15.75">
      <c r="AE24618" s="67"/>
    </row>
    <row r="24619" spans="31:31" ht="15.75">
      <c r="AE24619" s="67"/>
    </row>
    <row r="24620" spans="31:31" ht="15.75">
      <c r="AE24620" s="67"/>
    </row>
    <row r="24621" spans="31:31" ht="15.75">
      <c r="AE24621" s="67"/>
    </row>
    <row r="24622" spans="31:31" ht="15.75">
      <c r="AE24622" s="67"/>
    </row>
    <row r="24623" spans="31:31" ht="15.75">
      <c r="AE24623" s="67"/>
    </row>
    <row r="24624" spans="31:31" ht="15.75">
      <c r="AE24624" s="67"/>
    </row>
    <row r="24625" spans="31:31" ht="15.75">
      <c r="AE24625" s="67"/>
    </row>
    <row r="24626" spans="31:31" ht="15.75">
      <c r="AE24626" s="67"/>
    </row>
    <row r="24627" spans="31:31" ht="15.75">
      <c r="AE24627" s="67"/>
    </row>
    <row r="24628" spans="31:31" ht="15.75">
      <c r="AE24628" s="67"/>
    </row>
    <row r="24629" spans="31:31" ht="15.75">
      <c r="AE24629" s="67"/>
    </row>
    <row r="24630" spans="31:31" ht="15.75">
      <c r="AE24630" s="67"/>
    </row>
    <row r="24631" spans="31:31" ht="15.75">
      <c r="AE24631" s="67"/>
    </row>
    <row r="24632" spans="31:31" ht="15.75">
      <c r="AE24632" s="67"/>
    </row>
    <row r="24633" spans="31:31" ht="15.75">
      <c r="AE24633" s="67"/>
    </row>
    <row r="24634" spans="31:31" ht="15.75">
      <c r="AE24634" s="67"/>
    </row>
    <row r="24635" spans="31:31" ht="15.75">
      <c r="AE24635" s="67"/>
    </row>
    <row r="24636" spans="31:31" ht="15.75">
      <c r="AE24636" s="67"/>
    </row>
    <row r="24637" spans="31:31" ht="15.75">
      <c r="AE24637" s="67"/>
    </row>
    <row r="24638" spans="31:31" ht="15.75">
      <c r="AE24638" s="67"/>
    </row>
    <row r="24639" spans="31:31" ht="15.75">
      <c r="AE24639" s="67"/>
    </row>
    <row r="24640" spans="31:31" ht="15.75">
      <c r="AE24640" s="67"/>
    </row>
    <row r="24641" spans="31:31" ht="15.75">
      <c r="AE24641" s="67"/>
    </row>
    <row r="24642" spans="31:31" ht="15.75">
      <c r="AE24642" s="67"/>
    </row>
    <row r="24643" spans="31:31" ht="15.75">
      <c r="AE24643" s="67"/>
    </row>
    <row r="24644" spans="31:31" ht="15.75">
      <c r="AE24644" s="67"/>
    </row>
    <row r="24645" spans="31:31" ht="15.75">
      <c r="AE24645" s="67"/>
    </row>
    <row r="24646" spans="31:31" ht="15.75">
      <c r="AE24646" s="67"/>
    </row>
    <row r="24647" spans="31:31" ht="15.75">
      <c r="AE24647" s="67"/>
    </row>
    <row r="24648" spans="31:31" ht="15.75">
      <c r="AE24648" s="67"/>
    </row>
    <row r="24649" spans="31:31" ht="15.75">
      <c r="AE24649" s="67"/>
    </row>
    <row r="24650" spans="31:31" ht="15.75">
      <c r="AE24650" s="67"/>
    </row>
    <row r="24651" spans="31:31" ht="15.75">
      <c r="AE24651" s="67"/>
    </row>
    <row r="24652" spans="31:31" ht="15.75">
      <c r="AE24652" s="67"/>
    </row>
    <row r="24653" spans="31:31" ht="15.75">
      <c r="AE24653" s="67"/>
    </row>
    <row r="24654" spans="31:31" ht="15.75">
      <c r="AE24654" s="67"/>
    </row>
    <row r="24655" spans="31:31" ht="15.75">
      <c r="AE24655" s="67"/>
    </row>
    <row r="24656" spans="31:31" ht="15.75">
      <c r="AE24656" s="67"/>
    </row>
    <row r="24657" spans="31:31" ht="15.75">
      <c r="AE24657" s="67"/>
    </row>
    <row r="24658" spans="31:31" ht="15.75">
      <c r="AE24658" s="67"/>
    </row>
    <row r="24659" spans="31:31" ht="15.75">
      <c r="AE24659" s="67"/>
    </row>
    <row r="24660" spans="31:31" ht="15.75">
      <c r="AE24660" s="67"/>
    </row>
    <row r="24661" spans="31:31" ht="15.75">
      <c r="AE24661" s="67"/>
    </row>
    <row r="24662" spans="31:31" ht="15.75">
      <c r="AE24662" s="67"/>
    </row>
    <row r="24663" spans="31:31" ht="15.75">
      <c r="AE24663" s="67"/>
    </row>
    <row r="24664" spans="31:31" ht="15.75">
      <c r="AE24664" s="67"/>
    </row>
    <row r="24665" spans="31:31" ht="15.75">
      <c r="AE24665" s="67"/>
    </row>
    <row r="24666" spans="31:31" ht="15.75">
      <c r="AE24666" s="67"/>
    </row>
    <row r="24667" spans="31:31" ht="15.75">
      <c r="AE24667" s="67"/>
    </row>
    <row r="24668" spans="31:31" ht="15.75">
      <c r="AE24668" s="67"/>
    </row>
    <row r="24669" spans="31:31" ht="15.75">
      <c r="AE24669" s="67"/>
    </row>
    <row r="24670" spans="31:31" ht="15.75">
      <c r="AE24670" s="67"/>
    </row>
    <row r="24671" spans="31:31" ht="15.75">
      <c r="AE24671" s="67"/>
    </row>
    <row r="24672" spans="31:31" ht="15.75">
      <c r="AE24672" s="67"/>
    </row>
    <row r="24673" spans="31:31" ht="15.75">
      <c r="AE24673" s="67"/>
    </row>
    <row r="24674" spans="31:31" ht="15.75">
      <c r="AE24674" s="67"/>
    </row>
    <row r="24675" spans="31:31" ht="15.75">
      <c r="AE24675" s="67"/>
    </row>
    <row r="24676" spans="31:31" ht="15.75">
      <c r="AE24676" s="67"/>
    </row>
    <row r="24677" spans="31:31" ht="15.75">
      <c r="AE24677" s="67"/>
    </row>
    <row r="24678" spans="31:31" ht="15.75">
      <c r="AE24678" s="67"/>
    </row>
    <row r="24679" spans="31:31" ht="15.75">
      <c r="AE24679" s="67"/>
    </row>
    <row r="24680" spans="31:31" ht="15.75">
      <c r="AE24680" s="67"/>
    </row>
    <row r="24681" spans="31:31" ht="15.75">
      <c r="AE24681" s="67"/>
    </row>
    <row r="24682" spans="31:31" ht="15.75">
      <c r="AE24682" s="67"/>
    </row>
    <row r="24683" spans="31:31" ht="15.75">
      <c r="AE24683" s="67"/>
    </row>
    <row r="24684" spans="31:31" ht="15.75">
      <c r="AE24684" s="67"/>
    </row>
    <row r="24685" spans="31:31" ht="15.75">
      <c r="AE24685" s="67"/>
    </row>
    <row r="24686" spans="31:31" ht="15.75">
      <c r="AE24686" s="67"/>
    </row>
    <row r="24687" spans="31:31" ht="15.75">
      <c r="AE24687" s="67"/>
    </row>
    <row r="24688" spans="31:31" ht="15.75">
      <c r="AE24688" s="67"/>
    </row>
    <row r="24689" spans="31:31" ht="15.75">
      <c r="AE24689" s="67"/>
    </row>
    <row r="24690" spans="31:31" ht="15.75">
      <c r="AE24690" s="67"/>
    </row>
    <row r="24691" spans="31:31" ht="15.75">
      <c r="AE24691" s="67"/>
    </row>
    <row r="24692" spans="31:31" ht="15.75">
      <c r="AE24692" s="67"/>
    </row>
    <row r="24693" spans="31:31" ht="15.75">
      <c r="AE24693" s="67"/>
    </row>
    <row r="24694" spans="31:31" ht="15.75">
      <c r="AE24694" s="67"/>
    </row>
    <row r="24695" spans="31:31" ht="15.75">
      <c r="AE24695" s="67"/>
    </row>
    <row r="24696" spans="31:31" ht="15.75">
      <c r="AE24696" s="67"/>
    </row>
    <row r="24697" spans="31:31" ht="15.75">
      <c r="AE24697" s="67"/>
    </row>
    <row r="24698" spans="31:31" ht="15.75">
      <c r="AE24698" s="67"/>
    </row>
    <row r="24699" spans="31:31" ht="15.75">
      <c r="AE24699" s="67"/>
    </row>
    <row r="24700" spans="31:31" ht="15.75">
      <c r="AE24700" s="67"/>
    </row>
    <row r="24701" spans="31:31" ht="15.75">
      <c r="AE24701" s="67"/>
    </row>
    <row r="24702" spans="31:31" ht="15.75">
      <c r="AE24702" s="67"/>
    </row>
    <row r="24703" spans="31:31" ht="15.75">
      <c r="AE24703" s="67"/>
    </row>
    <row r="24704" spans="31:31" ht="15.75">
      <c r="AE24704" s="67"/>
    </row>
    <row r="24705" spans="31:31" ht="15.75">
      <c r="AE24705" s="67"/>
    </row>
    <row r="24706" spans="31:31" ht="15.75">
      <c r="AE24706" s="67"/>
    </row>
    <row r="24707" spans="31:31" ht="15.75">
      <c r="AE24707" s="67"/>
    </row>
    <row r="24708" spans="31:31" ht="15.75">
      <c r="AE24708" s="67"/>
    </row>
    <row r="24709" spans="31:31" ht="15.75">
      <c r="AE24709" s="67"/>
    </row>
    <row r="24710" spans="31:31" ht="15.75">
      <c r="AE24710" s="67"/>
    </row>
    <row r="24711" spans="31:31" ht="15.75">
      <c r="AE24711" s="67"/>
    </row>
    <row r="24712" spans="31:31" ht="15.75">
      <c r="AE24712" s="67"/>
    </row>
    <row r="24713" spans="31:31" ht="15.75">
      <c r="AE24713" s="67"/>
    </row>
    <row r="24714" spans="31:31" ht="15.75">
      <c r="AE24714" s="67"/>
    </row>
    <row r="24715" spans="31:31" ht="15.75">
      <c r="AE24715" s="67"/>
    </row>
    <row r="24716" spans="31:31" ht="15.75">
      <c r="AE24716" s="67"/>
    </row>
    <row r="24717" spans="31:31" ht="15.75">
      <c r="AE24717" s="67"/>
    </row>
    <row r="24718" spans="31:31" ht="15.75">
      <c r="AE24718" s="67"/>
    </row>
    <row r="24719" spans="31:31" ht="15.75">
      <c r="AE24719" s="67"/>
    </row>
    <row r="24720" spans="31:31" ht="15.75">
      <c r="AE24720" s="67"/>
    </row>
    <row r="24721" spans="31:31" ht="15.75">
      <c r="AE24721" s="67"/>
    </row>
    <row r="24722" spans="31:31" ht="15.75">
      <c r="AE24722" s="67"/>
    </row>
    <row r="24723" spans="31:31" ht="15.75">
      <c r="AE24723" s="67"/>
    </row>
    <row r="24724" spans="31:31" ht="15.75">
      <c r="AE24724" s="67"/>
    </row>
    <row r="24725" spans="31:31" ht="15.75">
      <c r="AE24725" s="67"/>
    </row>
    <row r="24726" spans="31:31" ht="15.75">
      <c r="AE24726" s="67"/>
    </row>
    <row r="24727" spans="31:31" ht="15.75">
      <c r="AE24727" s="67"/>
    </row>
    <row r="24728" spans="31:31" ht="15.75">
      <c r="AE24728" s="67"/>
    </row>
    <row r="24729" spans="31:31" ht="15.75">
      <c r="AE24729" s="67"/>
    </row>
    <row r="24730" spans="31:31" ht="15.75">
      <c r="AE24730" s="67"/>
    </row>
    <row r="24731" spans="31:31" ht="15.75">
      <c r="AE24731" s="67"/>
    </row>
    <row r="24732" spans="31:31" ht="15.75">
      <c r="AE24732" s="67"/>
    </row>
    <row r="24733" spans="31:31" ht="15.75">
      <c r="AE24733" s="67"/>
    </row>
    <row r="24734" spans="31:31" ht="15.75">
      <c r="AE24734" s="67"/>
    </row>
    <row r="24735" spans="31:31" ht="15.75">
      <c r="AE24735" s="67"/>
    </row>
    <row r="24736" spans="31:31" ht="15.75">
      <c r="AE24736" s="67"/>
    </row>
    <row r="24737" spans="31:31" ht="15.75">
      <c r="AE24737" s="67"/>
    </row>
    <row r="24738" spans="31:31" ht="15.75">
      <c r="AE24738" s="67"/>
    </row>
    <row r="24739" spans="31:31" ht="15.75">
      <c r="AE24739" s="67"/>
    </row>
    <row r="24740" spans="31:31" ht="15.75">
      <c r="AE24740" s="67"/>
    </row>
    <row r="24741" spans="31:31" ht="15.75">
      <c r="AE24741" s="67"/>
    </row>
    <row r="24742" spans="31:31" ht="15.75">
      <c r="AE24742" s="67"/>
    </row>
    <row r="24743" spans="31:31" ht="15.75">
      <c r="AE24743" s="67"/>
    </row>
    <row r="24744" spans="31:31" ht="15.75">
      <c r="AE24744" s="67"/>
    </row>
    <row r="24745" spans="31:31" ht="15.75">
      <c r="AE24745" s="67"/>
    </row>
    <row r="24746" spans="31:31" ht="15.75">
      <c r="AE24746" s="67"/>
    </row>
    <row r="24747" spans="31:31" ht="15.75">
      <c r="AE24747" s="67"/>
    </row>
    <row r="24748" spans="31:31" ht="15.75">
      <c r="AE24748" s="67"/>
    </row>
    <row r="24749" spans="31:31" ht="15.75">
      <c r="AE24749" s="67"/>
    </row>
    <row r="24750" spans="31:31" ht="15.75">
      <c r="AE24750" s="67"/>
    </row>
    <row r="24751" spans="31:31" ht="15.75">
      <c r="AE24751" s="67"/>
    </row>
    <row r="24752" spans="31:31" ht="15.75">
      <c r="AE24752" s="67"/>
    </row>
    <row r="24753" spans="31:31" ht="15.75">
      <c r="AE24753" s="67"/>
    </row>
    <row r="24754" spans="31:31" ht="15.75">
      <c r="AE24754" s="67"/>
    </row>
    <row r="24755" spans="31:31" ht="15.75">
      <c r="AE24755" s="67"/>
    </row>
    <row r="24756" spans="31:31" ht="15.75">
      <c r="AE24756" s="67"/>
    </row>
    <row r="24757" spans="31:31" ht="15.75">
      <c r="AE24757" s="67"/>
    </row>
    <row r="24758" spans="31:31" ht="15.75">
      <c r="AE24758" s="67"/>
    </row>
    <row r="24759" spans="31:31" ht="15.75">
      <c r="AE24759" s="67"/>
    </row>
    <row r="24760" spans="31:31" ht="15.75">
      <c r="AE24760" s="67"/>
    </row>
    <row r="24761" spans="31:31" ht="15.75">
      <c r="AE24761" s="67"/>
    </row>
    <row r="24762" spans="31:31" ht="15.75">
      <c r="AE24762" s="67"/>
    </row>
    <row r="24763" spans="31:31" ht="15.75">
      <c r="AE24763" s="67"/>
    </row>
    <row r="24764" spans="31:31" ht="15.75">
      <c r="AE24764" s="67"/>
    </row>
    <row r="24765" spans="31:31" ht="15.75">
      <c r="AE24765" s="67"/>
    </row>
    <row r="24766" spans="31:31" ht="15.75">
      <c r="AE24766" s="67"/>
    </row>
    <row r="24767" spans="31:31" ht="15.75">
      <c r="AE24767" s="67"/>
    </row>
    <row r="24768" spans="31:31" ht="15.75">
      <c r="AE24768" s="67"/>
    </row>
    <row r="24769" spans="31:31" ht="15.75">
      <c r="AE24769" s="67"/>
    </row>
    <row r="24770" spans="31:31" ht="15.75">
      <c r="AE24770" s="67"/>
    </row>
    <row r="24771" spans="31:31" ht="15.75">
      <c r="AE24771" s="67"/>
    </row>
    <row r="24772" spans="31:31" ht="15.75">
      <c r="AE24772" s="67"/>
    </row>
    <row r="24773" spans="31:31" ht="15.75">
      <c r="AE24773" s="67"/>
    </row>
    <row r="24774" spans="31:31" ht="15.75">
      <c r="AE24774" s="67"/>
    </row>
    <row r="24775" spans="31:31" ht="15.75">
      <c r="AE24775" s="67"/>
    </row>
    <row r="24776" spans="31:31" ht="15.75">
      <c r="AE24776" s="67"/>
    </row>
    <row r="24777" spans="31:31" ht="15.75">
      <c r="AE24777" s="67"/>
    </row>
    <row r="24778" spans="31:31" ht="15.75">
      <c r="AE24778" s="67"/>
    </row>
    <row r="24779" spans="31:31" ht="15.75">
      <c r="AE24779" s="67"/>
    </row>
    <row r="24780" spans="31:31" ht="15.75">
      <c r="AE24780" s="67"/>
    </row>
    <row r="24781" spans="31:31" ht="15.75">
      <c r="AE24781" s="67"/>
    </row>
    <row r="24782" spans="31:31" ht="15.75">
      <c r="AE24782" s="67"/>
    </row>
    <row r="24783" spans="31:31" ht="15.75">
      <c r="AE24783" s="67"/>
    </row>
    <row r="24784" spans="31:31" ht="15.75">
      <c r="AE24784" s="67"/>
    </row>
    <row r="24785" spans="31:31" ht="15.75">
      <c r="AE24785" s="67"/>
    </row>
    <row r="24786" spans="31:31" ht="15.75">
      <c r="AE24786" s="67"/>
    </row>
    <row r="24787" spans="31:31" ht="15.75">
      <c r="AE24787" s="67"/>
    </row>
    <row r="24788" spans="31:31" ht="15.75">
      <c r="AE24788" s="67"/>
    </row>
    <row r="24789" spans="31:31" ht="15.75">
      <c r="AE24789" s="67"/>
    </row>
    <row r="24790" spans="31:31" ht="15.75">
      <c r="AE24790" s="67"/>
    </row>
    <row r="24791" spans="31:31" ht="15.75">
      <c r="AE24791" s="67"/>
    </row>
    <row r="24792" spans="31:31" ht="15.75">
      <c r="AE24792" s="67"/>
    </row>
    <row r="24793" spans="31:31" ht="15.75">
      <c r="AE24793" s="67"/>
    </row>
    <row r="24794" spans="31:31" ht="15.75">
      <c r="AE24794" s="67"/>
    </row>
    <row r="24795" spans="31:31" ht="15.75">
      <c r="AE24795" s="67"/>
    </row>
    <row r="24796" spans="31:31" ht="15.75">
      <c r="AE24796" s="67"/>
    </row>
    <row r="24797" spans="31:31" ht="15.75">
      <c r="AE24797" s="67"/>
    </row>
    <row r="24798" spans="31:31" ht="15.75">
      <c r="AE24798" s="67"/>
    </row>
    <row r="24799" spans="31:31" ht="15.75">
      <c r="AE24799" s="67"/>
    </row>
    <row r="24800" spans="31:31" ht="15.75">
      <c r="AE24800" s="67"/>
    </row>
    <row r="24801" spans="31:31" ht="15.75">
      <c r="AE24801" s="67"/>
    </row>
    <row r="24802" spans="31:31" ht="15.75">
      <c r="AE24802" s="67"/>
    </row>
    <row r="24803" spans="31:31" ht="15.75">
      <c r="AE24803" s="67"/>
    </row>
    <row r="24804" spans="31:31" ht="15.75">
      <c r="AE24804" s="67"/>
    </row>
    <row r="24805" spans="31:31" ht="15.75">
      <c r="AE24805" s="67"/>
    </row>
    <row r="24806" spans="31:31" ht="15.75">
      <c r="AE24806" s="67"/>
    </row>
    <row r="24807" spans="31:31" ht="15.75">
      <c r="AE24807" s="67"/>
    </row>
    <row r="24808" spans="31:31" ht="15.75">
      <c r="AE24808" s="67"/>
    </row>
    <row r="24809" spans="31:31" ht="15.75">
      <c r="AE24809" s="67"/>
    </row>
    <row r="24810" spans="31:31" ht="15.75">
      <c r="AE24810" s="67"/>
    </row>
    <row r="24811" spans="31:31" ht="15.75">
      <c r="AE24811" s="67"/>
    </row>
    <row r="24812" spans="31:31" ht="15.75">
      <c r="AE24812" s="67"/>
    </row>
    <row r="24813" spans="31:31" ht="15.75">
      <c r="AE24813" s="67"/>
    </row>
    <row r="24814" spans="31:31" ht="15.75">
      <c r="AE24814" s="67"/>
    </row>
    <row r="24815" spans="31:31" ht="15.75">
      <c r="AE24815" s="67"/>
    </row>
    <row r="24816" spans="31:31" ht="15.75">
      <c r="AE24816" s="67"/>
    </row>
    <row r="24817" spans="31:31" ht="15.75">
      <c r="AE24817" s="67"/>
    </row>
    <row r="24818" spans="31:31" ht="15.75">
      <c r="AE24818" s="67"/>
    </row>
    <row r="24819" spans="31:31" ht="15.75">
      <c r="AE24819" s="67"/>
    </row>
    <row r="24820" spans="31:31" ht="15.75">
      <c r="AE24820" s="67"/>
    </row>
    <row r="24821" spans="31:31" ht="15.75">
      <c r="AE24821" s="67"/>
    </row>
    <row r="24822" spans="31:31" ht="15.75">
      <c r="AE24822" s="67"/>
    </row>
    <row r="24823" spans="31:31" ht="15.75">
      <c r="AE24823" s="67"/>
    </row>
    <row r="24824" spans="31:31" ht="15.75">
      <c r="AE24824" s="67"/>
    </row>
    <row r="24825" spans="31:31" ht="15.75">
      <c r="AE24825" s="67"/>
    </row>
    <row r="24826" spans="31:31" ht="15.75">
      <c r="AE24826" s="67"/>
    </row>
    <row r="24827" spans="31:31" ht="15.75">
      <c r="AE24827" s="67"/>
    </row>
    <row r="24828" spans="31:31" ht="15.75">
      <c r="AE24828" s="67"/>
    </row>
    <row r="24829" spans="31:31" ht="15.75">
      <c r="AE24829" s="67"/>
    </row>
    <row r="24830" spans="31:31" ht="15.75">
      <c r="AE24830" s="67"/>
    </row>
    <row r="24831" spans="31:31" ht="15.75">
      <c r="AE24831" s="67"/>
    </row>
    <row r="24832" spans="31:31" ht="15.75">
      <c r="AE24832" s="67"/>
    </row>
    <row r="24833" spans="31:31" ht="15.75">
      <c r="AE24833" s="67"/>
    </row>
    <row r="24834" spans="31:31" ht="15.75">
      <c r="AE24834" s="67"/>
    </row>
    <row r="24835" spans="31:31" ht="15.75">
      <c r="AE24835" s="67"/>
    </row>
    <row r="24836" spans="31:31" ht="15.75">
      <c r="AE24836" s="67"/>
    </row>
    <row r="24837" spans="31:31" ht="15.75">
      <c r="AE24837" s="67"/>
    </row>
    <row r="24838" spans="31:31" ht="15.75">
      <c r="AE24838" s="67"/>
    </row>
    <row r="24839" spans="31:31" ht="15.75">
      <c r="AE24839" s="67"/>
    </row>
    <row r="24840" spans="31:31" ht="15.75">
      <c r="AE24840" s="67"/>
    </row>
    <row r="24841" spans="31:31" ht="15.75">
      <c r="AE24841" s="67"/>
    </row>
    <row r="24842" spans="31:31" ht="15.75">
      <c r="AE24842" s="67"/>
    </row>
    <row r="24843" spans="31:31" ht="15.75">
      <c r="AE24843" s="67"/>
    </row>
    <row r="24844" spans="31:31" ht="15.75">
      <c r="AE24844" s="67"/>
    </row>
    <row r="24845" spans="31:31" ht="15.75">
      <c r="AE24845" s="67"/>
    </row>
    <row r="24846" spans="31:31" ht="15.75">
      <c r="AE24846" s="67"/>
    </row>
    <row r="24847" spans="31:31" ht="15.75">
      <c r="AE24847" s="67"/>
    </row>
    <row r="24848" spans="31:31" ht="15.75">
      <c r="AE24848" s="67"/>
    </row>
    <row r="24849" spans="31:31" ht="15.75">
      <c r="AE24849" s="67"/>
    </row>
    <row r="24850" spans="31:31" ht="15.75">
      <c r="AE24850" s="67"/>
    </row>
    <row r="24851" spans="31:31" ht="15.75">
      <c r="AE24851" s="67"/>
    </row>
    <row r="24852" spans="31:31" ht="15.75">
      <c r="AE24852" s="67"/>
    </row>
    <row r="24853" spans="31:31" ht="15.75">
      <c r="AE24853" s="67"/>
    </row>
    <row r="24854" spans="31:31" ht="15.75">
      <c r="AE24854" s="67"/>
    </row>
    <row r="24855" spans="31:31" ht="15.75">
      <c r="AE24855" s="67"/>
    </row>
    <row r="24856" spans="31:31" ht="15.75">
      <c r="AE24856" s="67"/>
    </row>
    <row r="24857" spans="31:31" ht="15.75">
      <c r="AE24857" s="67"/>
    </row>
    <row r="24858" spans="31:31" ht="15.75">
      <c r="AE24858" s="67"/>
    </row>
    <row r="24859" spans="31:31" ht="15.75">
      <c r="AE24859" s="67"/>
    </row>
    <row r="24860" spans="31:31" ht="15.75">
      <c r="AE24860" s="67"/>
    </row>
    <row r="24861" spans="31:31" ht="15.75">
      <c r="AE24861" s="67"/>
    </row>
    <row r="24862" spans="31:31" ht="15.75">
      <c r="AE24862" s="67"/>
    </row>
    <row r="24863" spans="31:31" ht="15.75">
      <c r="AE24863" s="67"/>
    </row>
    <row r="24864" spans="31:31" ht="15.75">
      <c r="AE24864" s="67"/>
    </row>
    <row r="24865" spans="31:31" ht="15.75">
      <c r="AE24865" s="67"/>
    </row>
    <row r="24866" spans="31:31" ht="15.75">
      <c r="AE24866" s="67"/>
    </row>
    <row r="24867" spans="31:31" ht="15.75">
      <c r="AE24867" s="67"/>
    </row>
    <row r="24868" spans="31:31" ht="15.75">
      <c r="AE24868" s="67"/>
    </row>
    <row r="24869" spans="31:31" ht="15.75">
      <c r="AE24869" s="67"/>
    </row>
    <row r="24870" spans="31:31" ht="15.75">
      <c r="AE24870" s="67"/>
    </row>
    <row r="24871" spans="31:31" ht="15.75">
      <c r="AE24871" s="67"/>
    </row>
    <row r="24872" spans="31:31" ht="15.75">
      <c r="AE24872" s="67"/>
    </row>
    <row r="24873" spans="31:31" ht="15.75">
      <c r="AE24873" s="67"/>
    </row>
    <row r="24874" spans="31:31" ht="15.75">
      <c r="AE24874" s="67"/>
    </row>
    <row r="24875" spans="31:31" ht="15.75">
      <c r="AE24875" s="67"/>
    </row>
    <row r="24876" spans="31:31" ht="15.75">
      <c r="AE24876" s="67"/>
    </row>
    <row r="24877" spans="31:31" ht="15.75">
      <c r="AE24877" s="67"/>
    </row>
    <row r="24878" spans="31:31" ht="15.75">
      <c r="AE24878" s="67"/>
    </row>
    <row r="24879" spans="31:31" ht="15.75">
      <c r="AE24879" s="67"/>
    </row>
    <row r="24880" spans="31:31" ht="15.75">
      <c r="AE24880" s="67"/>
    </row>
    <row r="24881" spans="31:31" ht="15.75">
      <c r="AE24881" s="67"/>
    </row>
    <row r="24882" spans="31:31" ht="15.75">
      <c r="AE24882" s="67"/>
    </row>
    <row r="24883" spans="31:31" ht="15.75">
      <c r="AE24883" s="67"/>
    </row>
    <row r="24884" spans="31:31" ht="15.75">
      <c r="AE24884" s="67"/>
    </row>
    <row r="24885" spans="31:31" ht="15.75">
      <c r="AE24885" s="67"/>
    </row>
    <row r="24886" spans="31:31" ht="15.75">
      <c r="AE24886" s="67"/>
    </row>
    <row r="24887" spans="31:31" ht="15.75">
      <c r="AE24887" s="67"/>
    </row>
    <row r="24888" spans="31:31" ht="15.75">
      <c r="AE24888" s="67"/>
    </row>
    <row r="24889" spans="31:31" ht="15.75">
      <c r="AE24889" s="67"/>
    </row>
    <row r="24890" spans="31:31" ht="15.75">
      <c r="AE24890" s="67"/>
    </row>
    <row r="24891" spans="31:31" ht="15.75">
      <c r="AE24891" s="67"/>
    </row>
    <row r="24892" spans="31:31" ht="15.75">
      <c r="AE24892" s="67"/>
    </row>
    <row r="24893" spans="31:31" ht="15.75">
      <c r="AE24893" s="67"/>
    </row>
    <row r="24894" spans="31:31" ht="15.75">
      <c r="AE24894" s="67"/>
    </row>
    <row r="24895" spans="31:31" ht="15.75">
      <c r="AE24895" s="67"/>
    </row>
    <row r="24896" spans="31:31" ht="15.75">
      <c r="AE24896" s="67"/>
    </row>
    <row r="24897" spans="31:31" ht="15.75">
      <c r="AE24897" s="67"/>
    </row>
    <row r="24898" spans="31:31" ht="15.75">
      <c r="AE24898" s="67"/>
    </row>
    <row r="24899" spans="31:31" ht="15.75">
      <c r="AE24899" s="67"/>
    </row>
    <row r="24900" spans="31:31" ht="15.75">
      <c r="AE24900" s="67"/>
    </row>
    <row r="24901" spans="31:31" ht="15.75">
      <c r="AE24901" s="67"/>
    </row>
    <row r="24902" spans="31:31" ht="15.75">
      <c r="AE24902" s="67"/>
    </row>
    <row r="24903" spans="31:31" ht="15.75">
      <c r="AE24903" s="67"/>
    </row>
    <row r="24904" spans="31:31" ht="15.75">
      <c r="AE24904" s="67"/>
    </row>
    <row r="24905" spans="31:31" ht="15.75">
      <c r="AE24905" s="67"/>
    </row>
    <row r="24906" spans="31:31" ht="15.75">
      <c r="AE24906" s="67"/>
    </row>
    <row r="24907" spans="31:31" ht="15.75">
      <c r="AE24907" s="67"/>
    </row>
    <row r="24908" spans="31:31" ht="15.75">
      <c r="AE24908" s="67"/>
    </row>
    <row r="24909" spans="31:31" ht="15.75">
      <c r="AE24909" s="67"/>
    </row>
    <row r="24910" spans="31:31" ht="15.75">
      <c r="AE24910" s="67"/>
    </row>
    <row r="24911" spans="31:31" ht="15.75">
      <c r="AE24911" s="67"/>
    </row>
    <row r="24912" spans="31:31" ht="15.75">
      <c r="AE24912" s="67"/>
    </row>
    <row r="24913" spans="31:31" ht="15.75">
      <c r="AE24913" s="67"/>
    </row>
    <row r="24914" spans="31:31" ht="15.75">
      <c r="AE24914" s="67"/>
    </row>
    <row r="24915" spans="31:31" ht="15.75">
      <c r="AE24915" s="67"/>
    </row>
    <row r="24916" spans="31:31" ht="15.75">
      <c r="AE24916" s="67"/>
    </row>
    <row r="24917" spans="31:31" ht="15.75">
      <c r="AE24917" s="67"/>
    </row>
    <row r="24918" spans="31:31" ht="15.75">
      <c r="AE24918" s="67"/>
    </row>
    <row r="24919" spans="31:31" ht="15.75">
      <c r="AE24919" s="67"/>
    </row>
    <row r="24920" spans="31:31" ht="15.75">
      <c r="AE24920" s="67"/>
    </row>
    <row r="24921" spans="31:31" ht="15.75">
      <c r="AE24921" s="67"/>
    </row>
    <row r="24922" spans="31:31" ht="15.75">
      <c r="AE24922" s="67"/>
    </row>
    <row r="24923" spans="31:31" ht="15.75">
      <c r="AE24923" s="67"/>
    </row>
    <row r="24924" spans="31:31" ht="15.75">
      <c r="AE24924" s="67"/>
    </row>
    <row r="24925" spans="31:31" ht="15.75">
      <c r="AE24925" s="67"/>
    </row>
    <row r="24926" spans="31:31" ht="15.75">
      <c r="AE24926" s="67"/>
    </row>
    <row r="24927" spans="31:31" ht="15.75">
      <c r="AE24927" s="67"/>
    </row>
    <row r="24928" spans="31:31" ht="15.75">
      <c r="AE24928" s="67"/>
    </row>
    <row r="24929" spans="31:31" ht="15.75">
      <c r="AE24929" s="67"/>
    </row>
    <row r="24930" spans="31:31" ht="15.75">
      <c r="AE24930" s="67"/>
    </row>
    <row r="24931" spans="31:31" ht="15.75">
      <c r="AE24931" s="67"/>
    </row>
    <row r="24932" spans="31:31" ht="15.75">
      <c r="AE24932" s="67"/>
    </row>
    <row r="24933" spans="31:31" ht="15.75">
      <c r="AE24933" s="67"/>
    </row>
    <row r="24934" spans="31:31" ht="15.75">
      <c r="AE24934" s="67"/>
    </row>
    <row r="24935" spans="31:31" ht="15.75">
      <c r="AE24935" s="67"/>
    </row>
    <row r="24936" spans="31:31" ht="15.75">
      <c r="AE24936" s="67"/>
    </row>
    <row r="24937" spans="31:31" ht="15.75">
      <c r="AE24937" s="67"/>
    </row>
    <row r="24938" spans="31:31" ht="15.75">
      <c r="AE24938" s="67"/>
    </row>
    <row r="24939" spans="31:31" ht="15.75">
      <c r="AE24939" s="67"/>
    </row>
    <row r="24940" spans="31:31" ht="15.75">
      <c r="AE24940" s="67"/>
    </row>
    <row r="24941" spans="31:31" ht="15.75">
      <c r="AE24941" s="67"/>
    </row>
    <row r="24942" spans="31:31" ht="15.75">
      <c r="AE24942" s="67"/>
    </row>
    <row r="24943" spans="31:31" ht="15.75">
      <c r="AE24943" s="67"/>
    </row>
    <row r="24944" spans="31:31" ht="15.75">
      <c r="AE24944" s="67"/>
    </row>
    <row r="24945" spans="31:31" ht="15.75">
      <c r="AE24945" s="67"/>
    </row>
    <row r="24946" spans="31:31" ht="15.75">
      <c r="AE24946" s="67"/>
    </row>
    <row r="24947" spans="31:31" ht="15.75">
      <c r="AE24947" s="67"/>
    </row>
    <row r="24948" spans="31:31" ht="15.75">
      <c r="AE24948" s="67"/>
    </row>
    <row r="24949" spans="31:31" ht="15.75">
      <c r="AE24949" s="67"/>
    </row>
    <row r="24950" spans="31:31" ht="15.75">
      <c r="AE24950" s="67"/>
    </row>
    <row r="24951" spans="31:31" ht="15.75">
      <c r="AE24951" s="67"/>
    </row>
    <row r="24952" spans="31:31" ht="15.75">
      <c r="AE24952" s="67"/>
    </row>
    <row r="24953" spans="31:31" ht="15.75">
      <c r="AE24953" s="67"/>
    </row>
    <row r="24954" spans="31:31" ht="15.75">
      <c r="AE24954" s="67"/>
    </row>
    <row r="24955" spans="31:31" ht="15.75">
      <c r="AE24955" s="67"/>
    </row>
    <row r="24956" spans="31:31" ht="15.75">
      <c r="AE24956" s="67"/>
    </row>
    <row r="24957" spans="31:31" ht="15.75">
      <c r="AE24957" s="67"/>
    </row>
    <row r="24958" spans="31:31" ht="15.75">
      <c r="AE24958" s="67"/>
    </row>
    <row r="24959" spans="31:31" ht="15.75">
      <c r="AE24959" s="67"/>
    </row>
    <row r="24960" spans="31:31" ht="15.75">
      <c r="AE24960" s="67"/>
    </row>
    <row r="24961" spans="31:31" ht="15.75">
      <c r="AE24961" s="67"/>
    </row>
    <row r="24962" spans="31:31" ht="15.75">
      <c r="AE24962" s="67"/>
    </row>
    <row r="24963" spans="31:31" ht="15.75">
      <c r="AE24963" s="67"/>
    </row>
    <row r="24964" spans="31:31" ht="15.75">
      <c r="AE24964" s="67"/>
    </row>
    <row r="24965" spans="31:31" ht="15.75">
      <c r="AE24965" s="67"/>
    </row>
    <row r="24966" spans="31:31" ht="15.75">
      <c r="AE24966" s="67"/>
    </row>
    <row r="24967" spans="31:31" ht="15.75">
      <c r="AE24967" s="67"/>
    </row>
    <row r="24968" spans="31:31" ht="15.75">
      <c r="AE24968" s="67"/>
    </row>
    <row r="24969" spans="31:31" ht="15.75">
      <c r="AE24969" s="67"/>
    </row>
    <row r="24970" spans="31:31" ht="15.75">
      <c r="AE24970" s="67"/>
    </row>
    <row r="24971" spans="31:31" ht="15.75">
      <c r="AE24971" s="67"/>
    </row>
    <row r="24972" spans="31:31" ht="15.75">
      <c r="AE24972" s="67"/>
    </row>
    <row r="24973" spans="31:31" ht="15.75">
      <c r="AE24973" s="67"/>
    </row>
    <row r="24974" spans="31:31" ht="15.75">
      <c r="AE24974" s="67"/>
    </row>
    <row r="24975" spans="31:31" ht="15.75">
      <c r="AE24975" s="67"/>
    </row>
    <row r="24976" spans="31:31" ht="15.75">
      <c r="AE24976" s="67"/>
    </row>
    <row r="24977" spans="31:31" ht="15.75">
      <c r="AE24977" s="67"/>
    </row>
    <row r="24978" spans="31:31" ht="15.75">
      <c r="AE24978" s="67"/>
    </row>
    <row r="24979" spans="31:31" ht="15.75">
      <c r="AE24979" s="67"/>
    </row>
    <row r="24980" spans="31:31" ht="15.75">
      <c r="AE24980" s="67"/>
    </row>
    <row r="24981" spans="31:31" ht="15.75">
      <c r="AE24981" s="67"/>
    </row>
    <row r="24982" spans="31:31" ht="15.75">
      <c r="AE24982" s="67"/>
    </row>
    <row r="24983" spans="31:31" ht="15.75">
      <c r="AE24983" s="67"/>
    </row>
    <row r="24984" spans="31:31" ht="15.75">
      <c r="AE24984" s="67"/>
    </row>
    <row r="24985" spans="31:31" ht="15.75">
      <c r="AE24985" s="67"/>
    </row>
    <row r="24986" spans="31:31" ht="15.75">
      <c r="AE24986" s="67"/>
    </row>
    <row r="24987" spans="31:31" ht="15.75">
      <c r="AE24987" s="67"/>
    </row>
    <row r="24988" spans="31:31" ht="15.75">
      <c r="AE24988" s="67"/>
    </row>
    <row r="24989" spans="31:31" ht="15.75">
      <c r="AE24989" s="67"/>
    </row>
    <row r="24990" spans="31:31" ht="15.75">
      <c r="AE24990" s="67"/>
    </row>
    <row r="24991" spans="31:31" ht="15.75">
      <c r="AE24991" s="67"/>
    </row>
    <row r="24992" spans="31:31" ht="15.75">
      <c r="AE24992" s="67"/>
    </row>
    <row r="24993" spans="31:31" ht="15.75">
      <c r="AE24993" s="67"/>
    </row>
    <row r="24994" spans="31:31" ht="15.75">
      <c r="AE24994" s="67"/>
    </row>
    <row r="24995" spans="31:31" ht="15.75">
      <c r="AE24995" s="67"/>
    </row>
    <row r="24996" spans="31:31" ht="15.75">
      <c r="AE24996" s="67"/>
    </row>
    <row r="24997" spans="31:31" ht="15.75">
      <c r="AE24997" s="67"/>
    </row>
    <row r="24998" spans="31:31" ht="15.75">
      <c r="AE24998" s="67"/>
    </row>
    <row r="24999" spans="31:31" ht="15.75">
      <c r="AE24999" s="67"/>
    </row>
    <row r="25000" spans="31:31" ht="15.75">
      <c r="AE25000" s="67"/>
    </row>
    <row r="25001" spans="31:31" ht="15.75">
      <c r="AE25001" s="67"/>
    </row>
    <row r="25002" spans="31:31" ht="15.75">
      <c r="AE25002" s="67"/>
    </row>
    <row r="25003" spans="31:31" ht="15.75">
      <c r="AE25003" s="67"/>
    </row>
    <row r="25004" spans="31:31" ht="15.75">
      <c r="AE25004" s="67"/>
    </row>
    <row r="25005" spans="31:31" ht="15.75">
      <c r="AE25005" s="67"/>
    </row>
    <row r="25006" spans="31:31" ht="15.75">
      <c r="AE25006" s="67"/>
    </row>
    <row r="25007" spans="31:31" ht="15.75">
      <c r="AE25007" s="67"/>
    </row>
    <row r="25008" spans="31:31" ht="15.75">
      <c r="AE25008" s="67"/>
    </row>
    <row r="25009" spans="31:31" ht="15.75">
      <c r="AE25009" s="67"/>
    </row>
    <row r="25010" spans="31:31" ht="15.75">
      <c r="AE25010" s="67"/>
    </row>
    <row r="25011" spans="31:31" ht="15.75">
      <c r="AE25011" s="67"/>
    </row>
    <row r="25012" spans="31:31" ht="15.75">
      <c r="AE25012" s="67"/>
    </row>
    <row r="25013" spans="31:31" ht="15.75">
      <c r="AE25013" s="67"/>
    </row>
    <row r="25014" spans="31:31" ht="15.75">
      <c r="AE25014" s="67"/>
    </row>
    <row r="25015" spans="31:31" ht="15.75">
      <c r="AE25015" s="67"/>
    </row>
    <row r="25016" spans="31:31" ht="15.75">
      <c r="AE25016" s="67"/>
    </row>
    <row r="25017" spans="31:31" ht="15.75">
      <c r="AE25017" s="67"/>
    </row>
    <row r="25018" spans="31:31" ht="15.75">
      <c r="AE25018" s="67"/>
    </row>
    <row r="25019" spans="31:31" ht="15.75">
      <c r="AE25019" s="67"/>
    </row>
    <row r="25020" spans="31:31" ht="15.75">
      <c r="AE25020" s="67"/>
    </row>
    <row r="25021" spans="31:31" ht="15.75">
      <c r="AE25021" s="67"/>
    </row>
    <row r="25022" spans="31:31" ht="15.75">
      <c r="AE25022" s="67"/>
    </row>
    <row r="25023" spans="31:31" ht="15.75">
      <c r="AE25023" s="67"/>
    </row>
    <row r="25024" spans="31:31" ht="15.75">
      <c r="AE25024" s="67"/>
    </row>
    <row r="25025" spans="31:31" ht="15.75">
      <c r="AE25025" s="67"/>
    </row>
    <row r="25026" spans="31:31" ht="15.75">
      <c r="AE25026" s="67"/>
    </row>
    <row r="25027" spans="31:31" ht="15.75">
      <c r="AE25027" s="67"/>
    </row>
    <row r="25028" spans="31:31" ht="15.75">
      <c r="AE25028" s="67"/>
    </row>
    <row r="25029" spans="31:31" ht="15.75">
      <c r="AE25029" s="67"/>
    </row>
    <row r="25030" spans="31:31" ht="15.75">
      <c r="AE25030" s="67"/>
    </row>
    <row r="25031" spans="31:31" ht="15.75">
      <c r="AE25031" s="67"/>
    </row>
    <row r="25032" spans="31:31" ht="15.75">
      <c r="AE25032" s="67"/>
    </row>
    <row r="25033" spans="31:31" ht="15.75">
      <c r="AE25033" s="67"/>
    </row>
    <row r="25034" spans="31:31" ht="15.75">
      <c r="AE25034" s="67"/>
    </row>
    <row r="25035" spans="31:31" ht="15.75">
      <c r="AE25035" s="67"/>
    </row>
    <row r="25036" spans="31:31" ht="15.75">
      <c r="AE25036" s="67"/>
    </row>
    <row r="25037" spans="31:31" ht="15.75">
      <c r="AE25037" s="67"/>
    </row>
    <row r="25038" spans="31:31" ht="15.75">
      <c r="AE25038" s="67"/>
    </row>
    <row r="25039" spans="31:31" ht="15.75">
      <c r="AE25039" s="67"/>
    </row>
    <row r="25040" spans="31:31" ht="15.75">
      <c r="AE25040" s="67"/>
    </row>
    <row r="25041" spans="31:31" ht="15.75">
      <c r="AE25041" s="67"/>
    </row>
    <row r="25042" spans="31:31" ht="15.75">
      <c r="AE25042" s="67"/>
    </row>
    <row r="25043" spans="31:31" ht="15.75">
      <c r="AE25043" s="67"/>
    </row>
    <row r="25044" spans="31:31" ht="15.75">
      <c r="AE25044" s="67"/>
    </row>
    <row r="25045" spans="31:31" ht="15.75">
      <c r="AE25045" s="67"/>
    </row>
    <row r="25046" spans="31:31" ht="15.75">
      <c r="AE25046" s="67"/>
    </row>
    <row r="25047" spans="31:31" ht="15.75">
      <c r="AE25047" s="67"/>
    </row>
    <row r="25048" spans="31:31" ht="15.75">
      <c r="AE25048" s="67"/>
    </row>
    <row r="25049" spans="31:31" ht="15.75">
      <c r="AE25049" s="67"/>
    </row>
    <row r="25050" spans="31:31" ht="15.75">
      <c r="AE25050" s="67"/>
    </row>
    <row r="25051" spans="31:31" ht="15.75">
      <c r="AE25051" s="67"/>
    </row>
    <row r="25052" spans="31:31" ht="15.75">
      <c r="AE25052" s="67"/>
    </row>
    <row r="25053" spans="31:31" ht="15.75">
      <c r="AE25053" s="67"/>
    </row>
    <row r="25054" spans="31:31" ht="15.75">
      <c r="AE25054" s="67"/>
    </row>
    <row r="25055" spans="31:31" ht="15.75">
      <c r="AE25055" s="67"/>
    </row>
    <row r="25056" spans="31:31" ht="15.75">
      <c r="AE25056" s="67"/>
    </row>
    <row r="25057" spans="31:31" ht="15.75">
      <c r="AE25057" s="67"/>
    </row>
    <row r="25058" spans="31:31" ht="15.75">
      <c r="AE25058" s="67"/>
    </row>
    <row r="25059" spans="31:31" ht="15.75">
      <c r="AE25059" s="67"/>
    </row>
    <row r="25060" spans="31:31" ht="15.75">
      <c r="AE25060" s="67"/>
    </row>
    <row r="25061" spans="31:31" ht="15.75">
      <c r="AE25061" s="67"/>
    </row>
    <row r="25062" spans="31:31" ht="15.75">
      <c r="AE25062" s="67"/>
    </row>
    <row r="25063" spans="31:31" ht="15.75">
      <c r="AE25063" s="67"/>
    </row>
    <row r="25064" spans="31:31" ht="15.75">
      <c r="AE25064" s="67"/>
    </row>
    <row r="25065" spans="31:31" ht="15.75">
      <c r="AE25065" s="67"/>
    </row>
    <row r="25066" spans="31:31" ht="15.75">
      <c r="AE25066" s="67"/>
    </row>
    <row r="25067" spans="31:31" ht="15.75">
      <c r="AE25067" s="67"/>
    </row>
    <row r="25068" spans="31:31" ht="15.75">
      <c r="AE25068" s="67"/>
    </row>
    <row r="25069" spans="31:31" ht="15.75">
      <c r="AE25069" s="67"/>
    </row>
    <row r="25070" spans="31:31" ht="15.75">
      <c r="AE25070" s="67"/>
    </row>
    <row r="25071" spans="31:31" ht="15.75">
      <c r="AE25071" s="67"/>
    </row>
    <row r="25072" spans="31:31" ht="15.75">
      <c r="AE25072" s="67"/>
    </row>
    <row r="25073" spans="31:31" ht="15.75">
      <c r="AE25073" s="67"/>
    </row>
    <row r="25074" spans="31:31" ht="15.75">
      <c r="AE25074" s="67"/>
    </row>
    <row r="25075" spans="31:31" ht="15.75">
      <c r="AE25075" s="67"/>
    </row>
    <row r="25076" spans="31:31" ht="15.75">
      <c r="AE25076" s="67"/>
    </row>
    <row r="25077" spans="31:31" ht="15.75">
      <c r="AE25077" s="67"/>
    </row>
    <row r="25078" spans="31:31" ht="15.75">
      <c r="AE25078" s="67"/>
    </row>
    <row r="25079" spans="31:31" ht="15.75">
      <c r="AE25079" s="67"/>
    </row>
    <row r="25080" spans="31:31" ht="15.75">
      <c r="AE25080" s="67"/>
    </row>
    <row r="25081" spans="31:31" ht="15.75">
      <c r="AE25081" s="67"/>
    </row>
    <row r="25082" spans="31:31" ht="15.75">
      <c r="AE25082" s="67"/>
    </row>
    <row r="25083" spans="31:31" ht="15.75">
      <c r="AE25083" s="67"/>
    </row>
    <row r="25084" spans="31:31" ht="15.75">
      <c r="AE25084" s="67"/>
    </row>
    <row r="25085" spans="31:31" ht="15.75">
      <c r="AE25085" s="67"/>
    </row>
    <row r="25086" spans="31:31" ht="15.75">
      <c r="AE25086" s="67"/>
    </row>
    <row r="25087" spans="31:31" ht="15.75">
      <c r="AE25087" s="67"/>
    </row>
    <row r="25088" spans="31:31" ht="15.75">
      <c r="AE25088" s="67"/>
    </row>
    <row r="25089" spans="31:31" ht="15.75">
      <c r="AE25089" s="67"/>
    </row>
    <row r="25090" spans="31:31" ht="15.75">
      <c r="AE25090" s="67"/>
    </row>
    <row r="25091" spans="31:31" ht="15.75">
      <c r="AE25091" s="67"/>
    </row>
    <row r="25092" spans="31:31" ht="15.75">
      <c r="AE25092" s="67"/>
    </row>
    <row r="25093" spans="31:31" ht="15.75">
      <c r="AE25093" s="67"/>
    </row>
    <row r="25094" spans="31:31" ht="15.75">
      <c r="AE25094" s="67"/>
    </row>
    <row r="25095" spans="31:31" ht="15.75">
      <c r="AE25095" s="67"/>
    </row>
    <row r="25096" spans="31:31" ht="15.75">
      <c r="AE25096" s="67"/>
    </row>
    <row r="25097" spans="31:31" ht="15.75">
      <c r="AE25097" s="67"/>
    </row>
    <row r="25098" spans="31:31" ht="15.75">
      <c r="AE25098" s="67"/>
    </row>
    <row r="25099" spans="31:31" ht="15.75">
      <c r="AE25099" s="67"/>
    </row>
    <row r="25100" spans="31:31" ht="15.75">
      <c r="AE25100" s="67"/>
    </row>
    <row r="25101" spans="31:31" ht="15.75">
      <c r="AE25101" s="67"/>
    </row>
    <row r="25102" spans="31:31" ht="15.75">
      <c r="AE25102" s="67"/>
    </row>
    <row r="25103" spans="31:31" ht="15.75">
      <c r="AE25103" s="67"/>
    </row>
    <row r="25104" spans="31:31" ht="15.75">
      <c r="AE25104" s="67"/>
    </row>
    <row r="25105" spans="31:31" ht="15.75">
      <c r="AE25105" s="67"/>
    </row>
    <row r="25106" spans="31:31" ht="15.75">
      <c r="AE25106" s="67"/>
    </row>
    <row r="25107" spans="31:31" ht="15.75">
      <c r="AE25107" s="67"/>
    </row>
    <row r="25108" spans="31:31" ht="15.75">
      <c r="AE25108" s="67"/>
    </row>
    <row r="25109" spans="31:31" ht="15.75">
      <c r="AE25109" s="67"/>
    </row>
    <row r="25110" spans="31:31" ht="15.75">
      <c r="AE25110" s="67"/>
    </row>
    <row r="25111" spans="31:31" ht="15.75">
      <c r="AE25111" s="67"/>
    </row>
    <row r="25112" spans="31:31" ht="15.75">
      <c r="AE25112" s="67"/>
    </row>
    <row r="25113" spans="31:31" ht="15.75">
      <c r="AE25113" s="67"/>
    </row>
    <row r="25114" spans="31:31" ht="15.75">
      <c r="AE25114" s="67"/>
    </row>
    <row r="25115" spans="31:31" ht="15.75">
      <c r="AE25115" s="67"/>
    </row>
    <row r="25116" spans="31:31" ht="15.75">
      <c r="AE25116" s="67"/>
    </row>
    <row r="25117" spans="31:31" ht="15.75">
      <c r="AE25117" s="67"/>
    </row>
    <row r="25118" spans="31:31" ht="15.75">
      <c r="AE25118" s="67"/>
    </row>
    <row r="25119" spans="31:31" ht="15.75">
      <c r="AE25119" s="67"/>
    </row>
    <row r="25120" spans="31:31" ht="15.75">
      <c r="AE25120" s="67"/>
    </row>
    <row r="25121" spans="31:31" ht="15.75">
      <c r="AE25121" s="67"/>
    </row>
    <row r="25122" spans="31:31" ht="15.75">
      <c r="AE25122" s="67"/>
    </row>
    <row r="25123" spans="31:31" ht="15.75">
      <c r="AE25123" s="67"/>
    </row>
    <row r="25124" spans="31:31" ht="15.75">
      <c r="AE25124" s="67"/>
    </row>
    <row r="25125" spans="31:31" ht="15.75">
      <c r="AE25125" s="67"/>
    </row>
    <row r="25126" spans="31:31" ht="15.75">
      <c r="AE25126" s="67"/>
    </row>
    <row r="25127" spans="31:31" ht="15.75">
      <c r="AE25127" s="67"/>
    </row>
    <row r="25128" spans="31:31" ht="15.75">
      <c r="AE25128" s="67"/>
    </row>
    <row r="25129" spans="31:31" ht="15.75">
      <c r="AE25129" s="67"/>
    </row>
    <row r="25130" spans="31:31" ht="15.75">
      <c r="AE25130" s="67"/>
    </row>
    <row r="25131" spans="31:31" ht="15.75">
      <c r="AE25131" s="67"/>
    </row>
    <row r="25132" spans="31:31" ht="15.75">
      <c r="AE25132" s="67"/>
    </row>
    <row r="25133" spans="31:31" ht="15.75">
      <c r="AE25133" s="67"/>
    </row>
    <row r="25134" spans="31:31" ht="15.75">
      <c r="AE25134" s="67"/>
    </row>
    <row r="25135" spans="31:31" ht="15.75">
      <c r="AE25135" s="67"/>
    </row>
    <row r="25136" spans="31:31" ht="15.75">
      <c r="AE25136" s="67"/>
    </row>
    <row r="25137" spans="31:31" ht="15.75">
      <c r="AE25137" s="67"/>
    </row>
    <row r="25138" spans="31:31" ht="15.75">
      <c r="AE25138" s="67"/>
    </row>
    <row r="25139" spans="31:31" ht="15.75">
      <c r="AE25139" s="67"/>
    </row>
    <row r="25140" spans="31:31" ht="15.75">
      <c r="AE25140" s="67"/>
    </row>
    <row r="25141" spans="31:31" ht="15.75">
      <c r="AE25141" s="67"/>
    </row>
    <row r="25142" spans="31:31" ht="15.75">
      <c r="AE25142" s="67"/>
    </row>
    <row r="25143" spans="31:31" ht="15.75">
      <c r="AE25143" s="67"/>
    </row>
    <row r="25144" spans="31:31" ht="15.75">
      <c r="AE25144" s="67"/>
    </row>
    <row r="25145" spans="31:31" ht="15.75">
      <c r="AE25145" s="67"/>
    </row>
    <row r="25146" spans="31:31" ht="15.75">
      <c r="AE25146" s="67"/>
    </row>
    <row r="25147" spans="31:31" ht="15.75">
      <c r="AE25147" s="67"/>
    </row>
    <row r="25148" spans="31:31" ht="15.75">
      <c r="AE25148" s="67"/>
    </row>
    <row r="25149" spans="31:31" ht="15.75">
      <c r="AE25149" s="67"/>
    </row>
    <row r="25150" spans="31:31" ht="15.75">
      <c r="AE25150" s="67"/>
    </row>
    <row r="25151" spans="31:31" ht="15.75">
      <c r="AE25151" s="67"/>
    </row>
    <row r="25152" spans="31:31" ht="15.75">
      <c r="AE25152" s="67"/>
    </row>
    <row r="25153" spans="31:31" ht="15.75">
      <c r="AE25153" s="67"/>
    </row>
    <row r="25154" spans="31:31" ht="15.75">
      <c r="AE25154" s="67"/>
    </row>
    <row r="25155" spans="31:31" ht="15.75">
      <c r="AE25155" s="67"/>
    </row>
    <row r="25156" spans="31:31" ht="15.75">
      <c r="AE25156" s="67"/>
    </row>
    <row r="25157" spans="31:31" ht="15.75">
      <c r="AE25157" s="67"/>
    </row>
    <row r="25158" spans="31:31" ht="15.75">
      <c r="AE25158" s="67"/>
    </row>
    <row r="25159" spans="31:31" ht="15.75">
      <c r="AE25159" s="67"/>
    </row>
    <row r="25160" spans="31:31" ht="15.75">
      <c r="AE25160" s="67"/>
    </row>
    <row r="25161" spans="31:31" ht="15.75">
      <c r="AE25161" s="67"/>
    </row>
    <row r="25162" spans="31:31" ht="15.75">
      <c r="AE25162" s="67"/>
    </row>
    <row r="25163" spans="31:31" ht="15.75">
      <c r="AE25163" s="67"/>
    </row>
    <row r="25164" spans="31:31" ht="15.75">
      <c r="AE25164" s="67"/>
    </row>
    <row r="25165" spans="31:31" ht="15.75">
      <c r="AE25165" s="67"/>
    </row>
    <row r="25166" spans="31:31" ht="15.75">
      <c r="AE25166" s="67"/>
    </row>
    <row r="25167" spans="31:31" ht="15.75">
      <c r="AE25167" s="67"/>
    </row>
    <row r="25168" spans="31:31" ht="15.75">
      <c r="AE25168" s="67"/>
    </row>
    <row r="25169" spans="31:31" ht="15.75">
      <c r="AE25169" s="67"/>
    </row>
    <row r="25170" spans="31:31" ht="15.75">
      <c r="AE25170" s="67"/>
    </row>
    <row r="25171" spans="31:31" ht="15.75">
      <c r="AE25171" s="67"/>
    </row>
    <row r="25172" spans="31:31" ht="15.75">
      <c r="AE25172" s="67"/>
    </row>
    <row r="25173" spans="31:31" ht="15.75">
      <c r="AE25173" s="67"/>
    </row>
    <row r="25174" spans="31:31" ht="15.75">
      <c r="AE25174" s="67"/>
    </row>
    <row r="25175" spans="31:31" ht="15.75">
      <c r="AE25175" s="67"/>
    </row>
    <row r="25176" spans="31:31" ht="15.75">
      <c r="AE25176" s="67"/>
    </row>
    <row r="25177" spans="31:31" ht="15.75">
      <c r="AE25177" s="67"/>
    </row>
    <row r="25178" spans="31:31" ht="15.75">
      <c r="AE25178" s="67"/>
    </row>
    <row r="25179" spans="31:31" ht="15.75">
      <c r="AE25179" s="67"/>
    </row>
    <row r="25180" spans="31:31" ht="15.75">
      <c r="AE25180" s="67"/>
    </row>
    <row r="25181" spans="31:31" ht="15.75">
      <c r="AE25181" s="67"/>
    </row>
    <row r="25182" spans="31:31" ht="15.75">
      <c r="AE25182" s="67"/>
    </row>
    <row r="25183" spans="31:31" ht="15.75">
      <c r="AE25183" s="67"/>
    </row>
    <row r="25184" spans="31:31" ht="15.75">
      <c r="AE25184" s="67"/>
    </row>
    <row r="25185" spans="31:31" ht="15.75">
      <c r="AE25185" s="67"/>
    </row>
    <row r="25186" spans="31:31" ht="15.75">
      <c r="AE25186" s="67"/>
    </row>
    <row r="25187" spans="31:31" ht="15.75">
      <c r="AE25187" s="67"/>
    </row>
    <row r="25188" spans="31:31" ht="15.75">
      <c r="AE25188" s="67"/>
    </row>
    <row r="25189" spans="31:31" ht="15.75">
      <c r="AE25189" s="67"/>
    </row>
    <row r="25190" spans="31:31" ht="15.75">
      <c r="AE25190" s="67"/>
    </row>
    <row r="25191" spans="31:31" ht="15.75">
      <c r="AE25191" s="67"/>
    </row>
    <row r="25192" spans="31:31" ht="15.75">
      <c r="AE25192" s="67"/>
    </row>
    <row r="25193" spans="31:31" ht="15.75">
      <c r="AE25193" s="67"/>
    </row>
    <row r="25194" spans="31:31" ht="15.75">
      <c r="AE25194" s="67"/>
    </row>
    <row r="25195" spans="31:31" ht="15.75">
      <c r="AE25195" s="67"/>
    </row>
    <row r="25196" spans="31:31" ht="15.75">
      <c r="AE25196" s="67"/>
    </row>
    <row r="25197" spans="31:31" ht="15.75">
      <c r="AE25197" s="67"/>
    </row>
    <row r="25198" spans="31:31" ht="15.75">
      <c r="AE25198" s="67"/>
    </row>
    <row r="25199" spans="31:31" ht="15.75">
      <c r="AE25199" s="67"/>
    </row>
    <row r="25200" spans="31:31" ht="15.75">
      <c r="AE25200" s="67"/>
    </row>
    <row r="25201" spans="31:31" ht="15.75">
      <c r="AE25201" s="67"/>
    </row>
    <row r="25202" spans="31:31" ht="15.75">
      <c r="AE25202" s="67"/>
    </row>
    <row r="25203" spans="31:31" ht="15.75">
      <c r="AE25203" s="67"/>
    </row>
    <row r="25204" spans="31:31" ht="15.75">
      <c r="AE25204" s="67"/>
    </row>
    <row r="25205" spans="31:31" ht="15.75">
      <c r="AE25205" s="67"/>
    </row>
    <row r="25206" spans="31:31" ht="15.75">
      <c r="AE25206" s="67"/>
    </row>
    <row r="25207" spans="31:31" ht="15.75">
      <c r="AE25207" s="67"/>
    </row>
    <row r="25208" spans="31:31" ht="15.75">
      <c r="AE25208" s="67"/>
    </row>
    <row r="25209" spans="31:31" ht="15.75">
      <c r="AE25209" s="67"/>
    </row>
    <row r="25210" spans="31:31" ht="15.75">
      <c r="AE25210" s="67"/>
    </row>
    <row r="25211" spans="31:31" ht="15.75">
      <c r="AE25211" s="67"/>
    </row>
    <row r="25212" spans="31:31" ht="15.75">
      <c r="AE25212" s="67"/>
    </row>
    <row r="25213" spans="31:31" ht="15.75">
      <c r="AE25213" s="67"/>
    </row>
    <row r="25214" spans="31:31" ht="15.75">
      <c r="AE25214" s="67"/>
    </row>
    <row r="25215" spans="31:31" ht="15.75">
      <c r="AE25215" s="67"/>
    </row>
    <row r="25216" spans="31:31" ht="15.75">
      <c r="AE25216" s="67"/>
    </row>
    <row r="25217" spans="31:31" ht="15.75">
      <c r="AE25217" s="67"/>
    </row>
    <row r="25218" spans="31:31" ht="15.75">
      <c r="AE25218" s="67"/>
    </row>
    <row r="25219" spans="31:31" ht="15.75">
      <c r="AE25219" s="67"/>
    </row>
    <row r="25220" spans="31:31" ht="15.75">
      <c r="AE25220" s="67"/>
    </row>
    <row r="25221" spans="31:31" ht="15.75">
      <c r="AE25221" s="67"/>
    </row>
    <row r="25222" spans="31:31" ht="15.75">
      <c r="AE25222" s="67"/>
    </row>
    <row r="25223" spans="31:31" ht="15.75">
      <c r="AE25223" s="67"/>
    </row>
    <row r="25224" spans="31:31" ht="15.75">
      <c r="AE25224" s="67"/>
    </row>
    <row r="25225" spans="31:31" ht="15.75">
      <c r="AE25225" s="67"/>
    </row>
    <row r="25226" spans="31:31" ht="15.75">
      <c r="AE25226" s="67"/>
    </row>
    <row r="25227" spans="31:31" ht="15.75">
      <c r="AE25227" s="67"/>
    </row>
    <row r="25228" spans="31:31" ht="15.75">
      <c r="AE25228" s="67"/>
    </row>
    <row r="25229" spans="31:31" ht="15.75">
      <c r="AE25229" s="67"/>
    </row>
    <row r="25230" spans="31:31" ht="15.75">
      <c r="AE25230" s="67"/>
    </row>
    <row r="25231" spans="31:31" ht="15.75">
      <c r="AE25231" s="67"/>
    </row>
    <row r="25232" spans="31:31" ht="15.75">
      <c r="AE25232" s="67"/>
    </row>
    <row r="25233" spans="31:31" ht="15.75">
      <c r="AE25233" s="67"/>
    </row>
    <row r="25234" spans="31:31" ht="15.75">
      <c r="AE25234" s="67"/>
    </row>
    <row r="25235" spans="31:31" ht="15.75">
      <c r="AE25235" s="67"/>
    </row>
    <row r="25236" spans="31:31" ht="15.75">
      <c r="AE25236" s="67"/>
    </row>
    <row r="25237" spans="31:31" ht="15.75">
      <c r="AE25237" s="67"/>
    </row>
    <row r="25238" spans="31:31" ht="15.75">
      <c r="AE25238" s="67"/>
    </row>
    <row r="25239" spans="31:31" ht="15.75">
      <c r="AE25239" s="67"/>
    </row>
    <row r="25240" spans="31:31" ht="15.75">
      <c r="AE25240" s="67"/>
    </row>
    <row r="25241" spans="31:31" ht="15.75">
      <c r="AE25241" s="67"/>
    </row>
    <row r="25242" spans="31:31" ht="15.75">
      <c r="AE25242" s="67"/>
    </row>
    <row r="25243" spans="31:31" ht="15.75">
      <c r="AE25243" s="67"/>
    </row>
    <row r="25244" spans="31:31" ht="15.75">
      <c r="AE25244" s="67"/>
    </row>
    <row r="25245" spans="31:31" ht="15.75">
      <c r="AE25245" s="67"/>
    </row>
    <row r="25246" spans="31:31" ht="15.75">
      <c r="AE25246" s="67"/>
    </row>
    <row r="25247" spans="31:31" ht="15.75">
      <c r="AE25247" s="67"/>
    </row>
    <row r="25248" spans="31:31" ht="15.75">
      <c r="AE25248" s="67"/>
    </row>
    <row r="25249" spans="31:31" ht="15.75">
      <c r="AE25249" s="67"/>
    </row>
    <row r="25250" spans="31:31" ht="15.75">
      <c r="AE25250" s="67"/>
    </row>
    <row r="25251" spans="31:31" ht="15.75">
      <c r="AE25251" s="67"/>
    </row>
    <row r="25252" spans="31:31" ht="15.75">
      <c r="AE25252" s="67"/>
    </row>
    <row r="25253" spans="31:31" ht="15.75">
      <c r="AE25253" s="67"/>
    </row>
    <row r="25254" spans="31:31" ht="15.75">
      <c r="AE25254" s="67"/>
    </row>
    <row r="25255" spans="31:31" ht="15.75">
      <c r="AE25255" s="67"/>
    </row>
    <row r="25256" spans="31:31" ht="15.75">
      <c r="AE25256" s="67"/>
    </row>
    <row r="25257" spans="31:31" ht="15.75">
      <c r="AE25257" s="67"/>
    </row>
    <row r="25258" spans="31:31" ht="15.75">
      <c r="AE25258" s="67"/>
    </row>
    <row r="25259" spans="31:31" ht="15.75">
      <c r="AE25259" s="67"/>
    </row>
    <row r="25260" spans="31:31" ht="15.75">
      <c r="AE25260" s="67"/>
    </row>
    <row r="25261" spans="31:31" ht="15.75">
      <c r="AE25261" s="67"/>
    </row>
    <row r="25262" spans="31:31" ht="15.75">
      <c r="AE25262" s="67"/>
    </row>
    <row r="25263" spans="31:31" ht="15.75">
      <c r="AE25263" s="67"/>
    </row>
    <row r="25264" spans="31:31" ht="15.75">
      <c r="AE25264" s="67"/>
    </row>
    <row r="25265" spans="31:31" ht="15.75">
      <c r="AE25265" s="67"/>
    </row>
    <row r="25266" spans="31:31" ht="15.75">
      <c r="AE25266" s="67"/>
    </row>
    <row r="25267" spans="31:31" ht="15.75">
      <c r="AE25267" s="67"/>
    </row>
    <row r="25268" spans="31:31" ht="15.75">
      <c r="AE25268" s="67"/>
    </row>
    <row r="25269" spans="31:31" ht="15.75">
      <c r="AE25269" s="67"/>
    </row>
    <row r="25270" spans="31:31" ht="15.75">
      <c r="AE25270" s="67"/>
    </row>
    <row r="25271" spans="31:31" ht="15.75">
      <c r="AE25271" s="67"/>
    </row>
    <row r="25272" spans="31:31" ht="15.75">
      <c r="AE25272" s="67"/>
    </row>
    <row r="25273" spans="31:31" ht="15.75">
      <c r="AE25273" s="67"/>
    </row>
    <row r="25274" spans="31:31" ht="15.75">
      <c r="AE25274" s="67"/>
    </row>
    <row r="25275" spans="31:31" ht="15.75">
      <c r="AE25275" s="67"/>
    </row>
    <row r="25276" spans="31:31" ht="15.75">
      <c r="AE25276" s="67"/>
    </row>
    <row r="25277" spans="31:31" ht="15.75">
      <c r="AE25277" s="67"/>
    </row>
    <row r="25278" spans="31:31" ht="15.75">
      <c r="AE25278" s="67"/>
    </row>
    <row r="25279" spans="31:31" ht="15.75">
      <c r="AE25279" s="67"/>
    </row>
    <row r="25280" spans="31:31" ht="15.75">
      <c r="AE25280" s="67"/>
    </row>
    <row r="25281" spans="31:31" ht="15.75">
      <c r="AE25281" s="67"/>
    </row>
    <row r="25282" spans="31:31" ht="15.75">
      <c r="AE25282" s="67"/>
    </row>
    <row r="25283" spans="31:31" ht="15.75">
      <c r="AE25283" s="67"/>
    </row>
    <row r="25284" spans="31:31" ht="15.75">
      <c r="AE25284" s="67"/>
    </row>
    <row r="25285" spans="31:31" ht="15.75">
      <c r="AE25285" s="67"/>
    </row>
    <row r="25286" spans="31:31" ht="15.75">
      <c r="AE25286" s="67"/>
    </row>
    <row r="25287" spans="31:31" ht="15.75">
      <c r="AE25287" s="67"/>
    </row>
    <row r="25288" spans="31:31" ht="15.75">
      <c r="AE25288" s="67"/>
    </row>
    <row r="25289" spans="31:31" ht="15.75">
      <c r="AE25289" s="67"/>
    </row>
    <row r="25290" spans="31:31" ht="15.75">
      <c r="AE25290" s="67"/>
    </row>
    <row r="25291" spans="31:31" ht="15.75">
      <c r="AE25291" s="67"/>
    </row>
    <row r="25292" spans="31:31" ht="15.75">
      <c r="AE25292" s="67"/>
    </row>
    <row r="25293" spans="31:31" ht="15.75">
      <c r="AE25293" s="67"/>
    </row>
    <row r="25294" spans="31:31" ht="15.75">
      <c r="AE25294" s="67"/>
    </row>
    <row r="25295" spans="31:31" ht="15.75">
      <c r="AE25295" s="67"/>
    </row>
    <row r="25296" spans="31:31" ht="15.75">
      <c r="AE25296" s="67"/>
    </row>
    <row r="25297" spans="31:31" ht="15.75">
      <c r="AE25297" s="67"/>
    </row>
    <row r="25298" spans="31:31" ht="15.75">
      <c r="AE25298" s="67"/>
    </row>
    <row r="25299" spans="31:31" ht="15.75">
      <c r="AE25299" s="67"/>
    </row>
    <row r="25300" spans="31:31" ht="15.75">
      <c r="AE25300" s="67"/>
    </row>
    <row r="25301" spans="31:31" ht="15.75">
      <c r="AE25301" s="67"/>
    </row>
    <row r="25302" spans="31:31" ht="15.75">
      <c r="AE25302" s="67"/>
    </row>
    <row r="25303" spans="31:31" ht="15.75">
      <c r="AE25303" s="67"/>
    </row>
    <row r="25304" spans="31:31" ht="15.75">
      <c r="AE25304" s="67"/>
    </row>
    <row r="25305" spans="31:31" ht="15.75">
      <c r="AE25305" s="67"/>
    </row>
    <row r="25306" spans="31:31" ht="15.75">
      <c r="AE25306" s="67"/>
    </row>
    <row r="25307" spans="31:31" ht="15.75">
      <c r="AE25307" s="67"/>
    </row>
    <row r="25308" spans="31:31" ht="15.75">
      <c r="AE25308" s="67"/>
    </row>
    <row r="25309" spans="31:31" ht="15.75">
      <c r="AE25309" s="67"/>
    </row>
    <row r="25310" spans="31:31" ht="15.75">
      <c r="AE25310" s="67"/>
    </row>
    <row r="25311" spans="31:31" ht="15.75">
      <c r="AE25311" s="67"/>
    </row>
    <row r="25312" spans="31:31" ht="15.75">
      <c r="AE25312" s="67"/>
    </row>
    <row r="25313" spans="31:31" ht="15.75">
      <c r="AE25313" s="67"/>
    </row>
    <row r="25314" spans="31:31" ht="15.75">
      <c r="AE25314" s="67"/>
    </row>
    <row r="25315" spans="31:31" ht="15.75">
      <c r="AE25315" s="67"/>
    </row>
    <row r="25316" spans="31:31" ht="15.75">
      <c r="AE25316" s="67"/>
    </row>
    <row r="25317" spans="31:31" ht="15.75">
      <c r="AE25317" s="67"/>
    </row>
    <row r="25318" spans="31:31" ht="15.75">
      <c r="AE25318" s="67"/>
    </row>
    <row r="25319" spans="31:31" ht="15.75">
      <c r="AE25319" s="67"/>
    </row>
    <row r="25320" spans="31:31" ht="15.75">
      <c r="AE25320" s="67"/>
    </row>
    <row r="25321" spans="31:31" ht="15.75">
      <c r="AE25321" s="67"/>
    </row>
    <row r="25322" spans="31:31" ht="15.75">
      <c r="AE25322" s="67"/>
    </row>
    <row r="25323" spans="31:31" ht="15.75">
      <c r="AE25323" s="67"/>
    </row>
    <row r="25324" spans="31:31" ht="15.75">
      <c r="AE25324" s="67"/>
    </row>
    <row r="25325" spans="31:31" ht="15.75">
      <c r="AE25325" s="67"/>
    </row>
    <row r="25326" spans="31:31" ht="15.75">
      <c r="AE25326" s="67"/>
    </row>
    <row r="25327" spans="31:31" ht="15.75">
      <c r="AE25327" s="67"/>
    </row>
    <row r="25328" spans="31:31" ht="15.75">
      <c r="AE25328" s="67"/>
    </row>
    <row r="25329" spans="31:31" ht="15.75">
      <c r="AE25329" s="67"/>
    </row>
    <row r="25330" spans="31:31" ht="15.75">
      <c r="AE25330" s="67"/>
    </row>
    <row r="25331" spans="31:31" ht="15.75">
      <c r="AE25331" s="67"/>
    </row>
    <row r="25332" spans="31:31" ht="15.75">
      <c r="AE25332" s="67"/>
    </row>
    <row r="25333" spans="31:31" ht="15.75">
      <c r="AE25333" s="67"/>
    </row>
    <row r="25334" spans="31:31" ht="15.75">
      <c r="AE25334" s="67"/>
    </row>
    <row r="25335" spans="31:31" ht="15.75">
      <c r="AE25335" s="67"/>
    </row>
    <row r="25336" spans="31:31" ht="15.75">
      <c r="AE25336" s="67"/>
    </row>
    <row r="25337" spans="31:31" ht="15.75">
      <c r="AE25337" s="67"/>
    </row>
    <row r="25338" spans="31:31" ht="15.75">
      <c r="AE25338" s="67"/>
    </row>
    <row r="25339" spans="31:31" ht="15.75">
      <c r="AE25339" s="67"/>
    </row>
    <row r="25340" spans="31:31" ht="15.75">
      <c r="AE25340" s="67"/>
    </row>
    <row r="25341" spans="31:31" ht="15.75">
      <c r="AE25341" s="67"/>
    </row>
    <row r="25342" spans="31:31" ht="15.75">
      <c r="AE25342" s="67"/>
    </row>
    <row r="25343" spans="31:31" ht="15.75">
      <c r="AE25343" s="67"/>
    </row>
    <row r="25344" spans="31:31" ht="15.75">
      <c r="AE25344" s="67"/>
    </row>
    <row r="25345" spans="31:31" ht="15.75">
      <c r="AE25345" s="67"/>
    </row>
    <row r="25346" spans="31:31" ht="15.75">
      <c r="AE25346" s="67"/>
    </row>
    <row r="25347" spans="31:31" ht="15.75">
      <c r="AE25347" s="67"/>
    </row>
    <row r="25348" spans="31:31" ht="15.75">
      <c r="AE25348" s="67"/>
    </row>
    <row r="25349" spans="31:31" ht="15.75">
      <c r="AE25349" s="67"/>
    </row>
    <row r="25350" spans="31:31" ht="15.75">
      <c r="AE25350" s="67"/>
    </row>
    <row r="25351" spans="31:31" ht="15.75">
      <c r="AE25351" s="67"/>
    </row>
    <row r="25352" spans="31:31" ht="15.75">
      <c r="AE25352" s="67"/>
    </row>
    <row r="25353" spans="31:31" ht="15.75">
      <c r="AE25353" s="67"/>
    </row>
    <row r="25354" spans="31:31" ht="15.75">
      <c r="AE25354" s="67"/>
    </row>
    <row r="25355" spans="31:31" ht="15.75">
      <c r="AE25355" s="67"/>
    </row>
    <row r="25356" spans="31:31" ht="15.75">
      <c r="AE25356" s="67"/>
    </row>
    <row r="25357" spans="31:31" ht="15.75">
      <c r="AE25357" s="67"/>
    </row>
    <row r="25358" spans="31:31" ht="15.75">
      <c r="AE25358" s="67"/>
    </row>
    <row r="25359" spans="31:31" ht="15.75">
      <c r="AE25359" s="67"/>
    </row>
    <row r="25360" spans="31:31" ht="15.75">
      <c r="AE25360" s="67"/>
    </row>
    <row r="25361" spans="31:31" ht="15.75">
      <c r="AE25361" s="67"/>
    </row>
    <row r="25362" spans="31:31" ht="15.75">
      <c r="AE25362" s="67"/>
    </row>
    <row r="25363" spans="31:31" ht="15.75">
      <c r="AE25363" s="67"/>
    </row>
    <row r="25364" spans="31:31" ht="15.75">
      <c r="AE25364" s="67"/>
    </row>
    <row r="25365" spans="31:31" ht="15.75">
      <c r="AE25365" s="67"/>
    </row>
    <row r="25366" spans="31:31" ht="15.75">
      <c r="AE25366" s="67"/>
    </row>
    <row r="25367" spans="31:31" ht="15.75">
      <c r="AE25367" s="67"/>
    </row>
    <row r="25368" spans="31:31" ht="15.75">
      <c r="AE25368" s="67"/>
    </row>
    <row r="25369" spans="31:31" ht="15.75">
      <c r="AE25369" s="67"/>
    </row>
    <row r="25370" spans="31:31" ht="15.75">
      <c r="AE25370" s="67"/>
    </row>
    <row r="25371" spans="31:31" ht="15.75">
      <c r="AE25371" s="67"/>
    </row>
    <row r="25372" spans="31:31" ht="15.75">
      <c r="AE25372" s="67"/>
    </row>
    <row r="25373" spans="31:31" ht="15.75">
      <c r="AE25373" s="67"/>
    </row>
    <row r="25374" spans="31:31" ht="15.75">
      <c r="AE25374" s="67"/>
    </row>
    <row r="25375" spans="31:31" ht="15.75">
      <c r="AE25375" s="67"/>
    </row>
    <row r="25376" spans="31:31" ht="15.75">
      <c r="AE25376" s="67"/>
    </row>
    <row r="25377" spans="31:31" ht="15.75">
      <c r="AE25377" s="67"/>
    </row>
    <row r="25378" spans="31:31" ht="15.75">
      <c r="AE25378" s="67"/>
    </row>
    <row r="25379" spans="31:31" ht="15.75">
      <c r="AE25379" s="67"/>
    </row>
    <row r="25380" spans="31:31" ht="15.75">
      <c r="AE25380" s="67"/>
    </row>
    <row r="25381" spans="31:31" ht="15.75">
      <c r="AE25381" s="67"/>
    </row>
    <row r="25382" spans="31:31" ht="15.75">
      <c r="AE25382" s="67"/>
    </row>
    <row r="25383" spans="31:31" ht="15.75">
      <c r="AE25383" s="67"/>
    </row>
    <row r="25384" spans="31:31" ht="15.75">
      <c r="AE25384" s="67"/>
    </row>
    <row r="25385" spans="31:31" ht="15.75">
      <c r="AE25385" s="67"/>
    </row>
    <row r="25386" spans="31:31" ht="15.75">
      <c r="AE25386" s="67"/>
    </row>
    <row r="25387" spans="31:31" ht="15.75">
      <c r="AE25387" s="67"/>
    </row>
    <row r="25388" spans="31:31" ht="15.75">
      <c r="AE25388" s="67"/>
    </row>
    <row r="25389" spans="31:31" ht="15.75">
      <c r="AE25389" s="67"/>
    </row>
    <row r="25390" spans="31:31" ht="15.75">
      <c r="AE25390" s="67"/>
    </row>
    <row r="25391" spans="31:31" ht="15.75">
      <c r="AE25391" s="67"/>
    </row>
    <row r="25392" spans="31:31" ht="15.75">
      <c r="AE25392" s="67"/>
    </row>
    <row r="25393" spans="31:31" ht="15.75">
      <c r="AE25393" s="67"/>
    </row>
    <row r="25394" spans="31:31" ht="15.75">
      <c r="AE25394" s="67"/>
    </row>
    <row r="25395" spans="31:31" ht="15.75">
      <c r="AE25395" s="67"/>
    </row>
    <row r="25396" spans="31:31" ht="15.75">
      <c r="AE25396" s="67"/>
    </row>
    <row r="25397" spans="31:31" ht="15.75">
      <c r="AE25397" s="67"/>
    </row>
    <row r="25398" spans="31:31" ht="15.75">
      <c r="AE25398" s="67"/>
    </row>
    <row r="25399" spans="31:31" ht="15.75">
      <c r="AE25399" s="67"/>
    </row>
    <row r="25400" spans="31:31" ht="15.75">
      <c r="AE25400" s="67"/>
    </row>
    <row r="25401" spans="31:31" ht="15.75">
      <c r="AE25401" s="67"/>
    </row>
    <row r="25402" spans="31:31" ht="15.75">
      <c r="AE25402" s="67"/>
    </row>
    <row r="25403" spans="31:31" ht="15.75">
      <c r="AE25403" s="67"/>
    </row>
    <row r="25404" spans="31:31" ht="15.75">
      <c r="AE25404" s="67"/>
    </row>
    <row r="25405" spans="31:31" ht="15.75">
      <c r="AE25405" s="67"/>
    </row>
    <row r="25406" spans="31:31" ht="15.75">
      <c r="AE25406" s="67"/>
    </row>
    <row r="25407" spans="31:31" ht="15.75">
      <c r="AE25407" s="67"/>
    </row>
    <row r="25408" spans="31:31" ht="15.75">
      <c r="AE25408" s="67"/>
    </row>
    <row r="25409" spans="31:31" ht="15.75">
      <c r="AE25409" s="67"/>
    </row>
    <row r="25410" spans="31:31" ht="15.75">
      <c r="AE25410" s="67"/>
    </row>
    <row r="25411" spans="31:31" ht="15.75">
      <c r="AE25411" s="67"/>
    </row>
    <row r="25412" spans="31:31" ht="15.75">
      <c r="AE25412" s="67"/>
    </row>
    <row r="25413" spans="31:31" ht="15.75">
      <c r="AE25413" s="67"/>
    </row>
    <row r="25414" spans="31:31" ht="15.75">
      <c r="AE25414" s="67"/>
    </row>
    <row r="25415" spans="31:31" ht="15.75">
      <c r="AE25415" s="67"/>
    </row>
    <row r="25416" spans="31:31" ht="15.75">
      <c r="AE25416" s="67"/>
    </row>
    <row r="25417" spans="31:31" ht="15.75">
      <c r="AE25417" s="67"/>
    </row>
    <row r="25418" spans="31:31" ht="15.75">
      <c r="AE25418" s="67"/>
    </row>
    <row r="25419" spans="31:31" ht="15.75">
      <c r="AE25419" s="67"/>
    </row>
    <row r="25420" spans="31:31" ht="15.75">
      <c r="AE25420" s="67"/>
    </row>
    <row r="25421" spans="31:31" ht="15.75">
      <c r="AE25421" s="67"/>
    </row>
    <row r="25422" spans="31:31" ht="15.75">
      <c r="AE25422" s="67"/>
    </row>
    <row r="25423" spans="31:31" ht="15.75">
      <c r="AE25423" s="67"/>
    </row>
    <row r="25424" spans="31:31" ht="15.75">
      <c r="AE25424" s="67"/>
    </row>
    <row r="25425" spans="31:31" ht="15.75">
      <c r="AE25425" s="67"/>
    </row>
    <row r="25426" spans="31:31" ht="15.75">
      <c r="AE25426" s="67"/>
    </row>
    <row r="25427" spans="31:31" ht="15.75">
      <c r="AE25427" s="67"/>
    </row>
    <row r="25428" spans="31:31" ht="15.75">
      <c r="AE25428" s="67"/>
    </row>
    <row r="25429" spans="31:31" ht="15.75">
      <c r="AE25429" s="67"/>
    </row>
    <row r="25430" spans="31:31" ht="15.75">
      <c r="AE25430" s="67"/>
    </row>
    <row r="25431" spans="31:31" ht="15.75">
      <c r="AE25431" s="67"/>
    </row>
    <row r="25432" spans="31:31" ht="15.75">
      <c r="AE25432" s="67"/>
    </row>
    <row r="25433" spans="31:31" ht="15.75">
      <c r="AE25433" s="67"/>
    </row>
    <row r="25434" spans="31:31" ht="15.75">
      <c r="AE25434" s="67"/>
    </row>
    <row r="25435" spans="31:31" ht="15.75">
      <c r="AE25435" s="67"/>
    </row>
    <row r="25436" spans="31:31" ht="15.75">
      <c r="AE25436" s="67"/>
    </row>
    <row r="25437" spans="31:31" ht="15.75">
      <c r="AE25437" s="67"/>
    </row>
    <row r="25438" spans="31:31" ht="15.75">
      <c r="AE25438" s="67"/>
    </row>
    <row r="25439" spans="31:31" ht="15.75">
      <c r="AE25439" s="67"/>
    </row>
    <row r="25440" spans="31:31" ht="15.75">
      <c r="AE25440" s="67"/>
    </row>
    <row r="25441" spans="31:31" ht="15.75">
      <c r="AE25441" s="67"/>
    </row>
    <row r="25442" spans="31:31" ht="15.75">
      <c r="AE25442" s="67"/>
    </row>
    <row r="25443" spans="31:31" ht="15.75">
      <c r="AE25443" s="67"/>
    </row>
    <row r="25444" spans="31:31" ht="15.75">
      <c r="AE25444" s="67"/>
    </row>
    <row r="25445" spans="31:31" ht="15.75">
      <c r="AE25445" s="67"/>
    </row>
    <row r="25446" spans="31:31" ht="15.75">
      <c r="AE25446" s="67"/>
    </row>
    <row r="25447" spans="31:31" ht="15.75">
      <c r="AE25447" s="67"/>
    </row>
    <row r="25448" spans="31:31" ht="15.75">
      <c r="AE25448" s="67"/>
    </row>
    <row r="25449" spans="31:31" ht="15.75">
      <c r="AE25449" s="67"/>
    </row>
    <row r="25450" spans="31:31" ht="15.75">
      <c r="AE25450" s="67"/>
    </row>
    <row r="25451" spans="31:31" ht="15.75">
      <c r="AE25451" s="67"/>
    </row>
    <row r="25452" spans="31:31" ht="15.75">
      <c r="AE25452" s="67"/>
    </row>
    <row r="25453" spans="31:31" ht="15.75">
      <c r="AE25453" s="67"/>
    </row>
    <row r="25454" spans="31:31" ht="15.75">
      <c r="AE25454" s="67"/>
    </row>
    <row r="25455" spans="31:31" ht="15.75">
      <c r="AE25455" s="67"/>
    </row>
    <row r="25456" spans="31:31" ht="15.75">
      <c r="AE25456" s="67"/>
    </row>
    <row r="25457" spans="31:31" ht="15.75">
      <c r="AE25457" s="67"/>
    </row>
    <row r="25458" spans="31:31" ht="15.75">
      <c r="AE25458" s="67"/>
    </row>
    <row r="25459" spans="31:31" ht="15.75">
      <c r="AE25459" s="67"/>
    </row>
    <row r="25460" spans="31:31" ht="15.75">
      <c r="AE25460" s="67"/>
    </row>
    <row r="25461" spans="31:31" ht="15.75">
      <c r="AE25461" s="67"/>
    </row>
    <row r="25462" spans="31:31" ht="15.75">
      <c r="AE25462" s="67"/>
    </row>
    <row r="25463" spans="31:31" ht="15.75">
      <c r="AE25463" s="67"/>
    </row>
    <row r="25464" spans="31:31" ht="15.75">
      <c r="AE25464" s="67"/>
    </row>
    <row r="25465" spans="31:31" ht="15.75">
      <c r="AE25465" s="67"/>
    </row>
    <row r="25466" spans="31:31" ht="15.75">
      <c r="AE25466" s="67"/>
    </row>
    <row r="25467" spans="31:31" ht="15.75">
      <c r="AE25467" s="67"/>
    </row>
    <row r="25468" spans="31:31" ht="15.75">
      <c r="AE25468" s="67"/>
    </row>
    <row r="25469" spans="31:31" ht="15.75">
      <c r="AE25469" s="67"/>
    </row>
    <row r="25470" spans="31:31" ht="15.75">
      <c r="AE25470" s="67"/>
    </row>
    <row r="25471" spans="31:31" ht="15.75">
      <c r="AE25471" s="67"/>
    </row>
    <row r="25472" spans="31:31" ht="15.75">
      <c r="AE25472" s="67"/>
    </row>
    <row r="25473" spans="31:31" ht="15.75">
      <c r="AE25473" s="67"/>
    </row>
    <row r="25474" spans="31:31" ht="15.75">
      <c r="AE25474" s="67"/>
    </row>
    <row r="25475" spans="31:31" ht="15.75">
      <c r="AE25475" s="67"/>
    </row>
    <row r="25476" spans="31:31" ht="15.75">
      <c r="AE25476" s="67"/>
    </row>
    <row r="25477" spans="31:31" ht="15.75">
      <c r="AE25477" s="67"/>
    </row>
    <row r="25478" spans="31:31" ht="15.75">
      <c r="AE25478" s="67"/>
    </row>
    <row r="25479" spans="31:31" ht="15.75">
      <c r="AE25479" s="67"/>
    </row>
    <row r="25480" spans="31:31" ht="15.75">
      <c r="AE25480" s="67"/>
    </row>
    <row r="25481" spans="31:31" ht="15.75">
      <c r="AE25481" s="67"/>
    </row>
    <row r="25482" spans="31:31" ht="15.75">
      <c r="AE25482" s="67"/>
    </row>
    <row r="25483" spans="31:31" ht="15.75">
      <c r="AE25483" s="67"/>
    </row>
    <row r="25484" spans="31:31" ht="15.75">
      <c r="AE25484" s="67"/>
    </row>
    <row r="25485" spans="31:31" ht="15.75">
      <c r="AE25485" s="67"/>
    </row>
    <row r="25486" spans="31:31" ht="15.75">
      <c r="AE25486" s="67"/>
    </row>
    <row r="25487" spans="31:31" ht="15.75">
      <c r="AE25487" s="67"/>
    </row>
    <row r="25488" spans="31:31" ht="15.75">
      <c r="AE25488" s="67"/>
    </row>
    <row r="25489" spans="31:31" ht="15.75">
      <c r="AE25489" s="67"/>
    </row>
    <row r="25490" spans="31:31" ht="15.75">
      <c r="AE25490" s="67"/>
    </row>
    <row r="25491" spans="31:31" ht="15.75">
      <c r="AE25491" s="67"/>
    </row>
    <row r="25492" spans="31:31" ht="15.75">
      <c r="AE25492" s="67"/>
    </row>
    <row r="25493" spans="31:31" ht="15.75">
      <c r="AE25493" s="67"/>
    </row>
    <row r="25494" spans="31:31" ht="15.75">
      <c r="AE25494" s="67"/>
    </row>
    <row r="25495" spans="31:31" ht="15.75">
      <c r="AE25495" s="67"/>
    </row>
    <row r="25496" spans="31:31" ht="15.75">
      <c r="AE25496" s="67"/>
    </row>
    <row r="25497" spans="31:31" ht="15.75">
      <c r="AE25497" s="67"/>
    </row>
    <row r="25498" spans="31:31" ht="15.75">
      <c r="AE25498" s="67"/>
    </row>
    <row r="25499" spans="31:31" ht="15.75">
      <c r="AE25499" s="67"/>
    </row>
    <row r="25500" spans="31:31" ht="15.75">
      <c r="AE25500" s="67"/>
    </row>
    <row r="25501" spans="31:31" ht="15.75">
      <c r="AE25501" s="67"/>
    </row>
    <row r="25502" spans="31:31" ht="15.75">
      <c r="AE25502" s="67"/>
    </row>
    <row r="25503" spans="31:31" ht="15.75">
      <c r="AE25503" s="67"/>
    </row>
    <row r="25504" spans="31:31" ht="15.75">
      <c r="AE25504" s="67"/>
    </row>
    <row r="25505" spans="31:31" ht="15.75">
      <c r="AE25505" s="67"/>
    </row>
    <row r="25506" spans="31:31" ht="15.75">
      <c r="AE25506" s="67"/>
    </row>
    <row r="25507" spans="31:31" ht="15.75">
      <c r="AE25507" s="67"/>
    </row>
    <row r="25508" spans="31:31" ht="15.75">
      <c r="AE25508" s="67"/>
    </row>
    <row r="25509" spans="31:31" ht="15.75">
      <c r="AE25509" s="67"/>
    </row>
    <row r="25510" spans="31:31" ht="15.75">
      <c r="AE25510" s="67"/>
    </row>
    <row r="25511" spans="31:31" ht="15.75">
      <c r="AE25511" s="67"/>
    </row>
    <row r="25512" spans="31:31" ht="15.75">
      <c r="AE25512" s="67"/>
    </row>
    <row r="25513" spans="31:31" ht="15.75">
      <c r="AE25513" s="67"/>
    </row>
    <row r="25514" spans="31:31" ht="15.75">
      <c r="AE25514" s="67"/>
    </row>
    <row r="25515" spans="31:31" ht="15.75">
      <c r="AE25515" s="67"/>
    </row>
    <row r="25516" spans="31:31" ht="15.75">
      <c r="AE25516" s="67"/>
    </row>
    <row r="25517" spans="31:31" ht="15.75">
      <c r="AE25517" s="67"/>
    </row>
    <row r="25518" spans="31:31" ht="15.75">
      <c r="AE25518" s="67"/>
    </row>
    <row r="25519" spans="31:31" ht="15.75">
      <c r="AE25519" s="67"/>
    </row>
    <row r="25520" spans="31:31" ht="15.75">
      <c r="AE25520" s="67"/>
    </row>
    <row r="25521" spans="31:31" ht="15.75">
      <c r="AE25521" s="67"/>
    </row>
    <row r="25522" spans="31:31" ht="15.75">
      <c r="AE25522" s="67"/>
    </row>
    <row r="25523" spans="31:31" ht="15.75">
      <c r="AE25523" s="67"/>
    </row>
    <row r="25524" spans="31:31" ht="15.75">
      <c r="AE25524" s="67"/>
    </row>
    <row r="25525" spans="31:31" ht="15.75">
      <c r="AE25525" s="67"/>
    </row>
    <row r="25526" spans="31:31" ht="15.75">
      <c r="AE25526" s="67"/>
    </row>
    <row r="25527" spans="31:31" ht="15.75">
      <c r="AE25527" s="67"/>
    </row>
    <row r="25528" spans="31:31" ht="15.75">
      <c r="AE25528" s="67"/>
    </row>
    <row r="25529" spans="31:31" ht="15.75">
      <c r="AE25529" s="67"/>
    </row>
    <row r="25530" spans="31:31" ht="15.75">
      <c r="AE25530" s="67"/>
    </row>
    <row r="25531" spans="31:31" ht="15.75">
      <c r="AE25531" s="67"/>
    </row>
    <row r="25532" spans="31:31" ht="15.75">
      <c r="AE25532" s="67"/>
    </row>
    <row r="25533" spans="31:31" ht="15.75">
      <c r="AE25533" s="67"/>
    </row>
    <row r="25534" spans="31:31" ht="15.75">
      <c r="AE25534" s="67"/>
    </row>
    <row r="25535" spans="31:31" ht="15.75">
      <c r="AE25535" s="67"/>
    </row>
    <row r="25536" spans="31:31" ht="15.75">
      <c r="AE25536" s="67"/>
    </row>
    <row r="25537" spans="31:31" ht="15.75">
      <c r="AE25537" s="67"/>
    </row>
    <row r="25538" spans="31:31" ht="15.75">
      <c r="AE25538" s="67"/>
    </row>
    <row r="25539" spans="31:31" ht="15.75">
      <c r="AE25539" s="67"/>
    </row>
    <row r="25540" spans="31:31" ht="15.75">
      <c r="AE25540" s="67"/>
    </row>
    <row r="25541" spans="31:31" ht="15.75">
      <c r="AE25541" s="67"/>
    </row>
    <row r="25542" spans="31:31" ht="15.75">
      <c r="AE25542" s="67"/>
    </row>
    <row r="25543" spans="31:31" ht="15.75">
      <c r="AE25543" s="67"/>
    </row>
    <row r="25544" spans="31:31" ht="15.75">
      <c r="AE25544" s="67"/>
    </row>
    <row r="25545" spans="31:31" ht="15.75">
      <c r="AE25545" s="67"/>
    </row>
    <row r="25546" spans="31:31" ht="15.75">
      <c r="AE25546" s="67"/>
    </row>
    <row r="25547" spans="31:31" ht="15.75">
      <c r="AE25547" s="67"/>
    </row>
    <row r="25548" spans="31:31" ht="15.75">
      <c r="AE25548" s="67"/>
    </row>
    <row r="25549" spans="31:31" ht="15.75">
      <c r="AE25549" s="67"/>
    </row>
    <row r="25550" spans="31:31" ht="15.75">
      <c r="AE25550" s="67"/>
    </row>
    <row r="25551" spans="31:31" ht="15.75">
      <c r="AE25551" s="67"/>
    </row>
    <row r="25552" spans="31:31" ht="15.75">
      <c r="AE25552" s="67"/>
    </row>
    <row r="25553" spans="31:31" ht="15.75">
      <c r="AE25553" s="67"/>
    </row>
    <row r="25554" spans="31:31" ht="15.75">
      <c r="AE25554" s="67"/>
    </row>
    <row r="25555" spans="31:31" ht="15.75">
      <c r="AE25555" s="67"/>
    </row>
    <row r="25556" spans="31:31" ht="15.75">
      <c r="AE25556" s="67"/>
    </row>
    <row r="25557" spans="31:31" ht="15.75">
      <c r="AE25557" s="67"/>
    </row>
    <row r="25558" spans="31:31" ht="15.75">
      <c r="AE25558" s="67"/>
    </row>
    <row r="25559" spans="31:31" ht="15.75">
      <c r="AE25559" s="67"/>
    </row>
    <row r="25560" spans="31:31" ht="15.75">
      <c r="AE25560" s="67"/>
    </row>
    <row r="25561" spans="31:31" ht="15.75">
      <c r="AE25561" s="67"/>
    </row>
    <row r="25562" spans="31:31" ht="15.75">
      <c r="AE25562" s="67"/>
    </row>
    <row r="25563" spans="31:31" ht="15.75">
      <c r="AE25563" s="67"/>
    </row>
    <row r="25564" spans="31:31" ht="15.75">
      <c r="AE25564" s="67"/>
    </row>
    <row r="25565" spans="31:31" ht="15.75">
      <c r="AE25565" s="67"/>
    </row>
    <row r="25566" spans="31:31" ht="15.75">
      <c r="AE25566" s="67"/>
    </row>
    <row r="25567" spans="31:31" ht="15.75">
      <c r="AE25567" s="67"/>
    </row>
    <row r="25568" spans="31:31" ht="15.75">
      <c r="AE25568" s="67"/>
    </row>
    <row r="25569" spans="31:31" ht="15.75">
      <c r="AE25569" s="67"/>
    </row>
    <row r="25570" spans="31:31" ht="15.75">
      <c r="AE25570" s="67"/>
    </row>
    <row r="25571" spans="31:31" ht="15.75">
      <c r="AE25571" s="67"/>
    </row>
    <row r="25572" spans="31:31" ht="15.75">
      <c r="AE25572" s="67"/>
    </row>
    <row r="25573" spans="31:31" ht="15.75">
      <c r="AE25573" s="67"/>
    </row>
    <row r="25574" spans="31:31" ht="15.75">
      <c r="AE25574" s="67"/>
    </row>
    <row r="25575" spans="31:31" ht="15.75">
      <c r="AE25575" s="67"/>
    </row>
    <row r="25576" spans="31:31" ht="15.75">
      <c r="AE25576" s="67"/>
    </row>
    <row r="25577" spans="31:31" ht="15.75">
      <c r="AE25577" s="67"/>
    </row>
    <row r="25578" spans="31:31" ht="15.75">
      <c r="AE25578" s="67"/>
    </row>
    <row r="25579" spans="31:31" ht="15.75">
      <c r="AE25579" s="67"/>
    </row>
    <row r="25580" spans="31:31" ht="15.75">
      <c r="AE25580" s="67"/>
    </row>
    <row r="25581" spans="31:31" ht="15.75">
      <c r="AE25581" s="67"/>
    </row>
    <row r="25582" spans="31:31" ht="15.75">
      <c r="AE25582" s="67"/>
    </row>
    <row r="25583" spans="31:31" ht="15.75">
      <c r="AE25583" s="67"/>
    </row>
    <row r="25584" spans="31:31" ht="15.75">
      <c r="AE25584" s="67"/>
    </row>
    <row r="25585" spans="31:31" ht="15.75">
      <c r="AE25585" s="67"/>
    </row>
    <row r="25586" spans="31:31" ht="15.75">
      <c r="AE25586" s="67"/>
    </row>
    <row r="25587" spans="31:31" ht="15.75">
      <c r="AE25587" s="67"/>
    </row>
    <row r="25588" spans="31:31" ht="15.75">
      <c r="AE25588" s="67"/>
    </row>
    <row r="25589" spans="31:31" ht="15.75">
      <c r="AE25589" s="67"/>
    </row>
    <row r="25590" spans="31:31" ht="15.75">
      <c r="AE25590" s="67"/>
    </row>
    <row r="25591" spans="31:31" ht="15.75">
      <c r="AE25591" s="67"/>
    </row>
    <row r="25592" spans="31:31" ht="15.75">
      <c r="AE25592" s="67"/>
    </row>
    <row r="25593" spans="31:31" ht="15.75">
      <c r="AE25593" s="67"/>
    </row>
    <row r="25594" spans="31:31" ht="15.75">
      <c r="AE25594" s="67"/>
    </row>
    <row r="25595" spans="31:31" ht="15.75">
      <c r="AE25595" s="67"/>
    </row>
    <row r="25596" spans="31:31" ht="15.75">
      <c r="AE25596" s="67"/>
    </row>
    <row r="25597" spans="31:31" ht="15.75">
      <c r="AE25597" s="67"/>
    </row>
    <row r="25598" spans="31:31" ht="15.75">
      <c r="AE25598" s="67"/>
    </row>
    <row r="25599" spans="31:31" ht="15.75">
      <c r="AE25599" s="67"/>
    </row>
    <row r="25600" spans="31:31" ht="15.75">
      <c r="AE25600" s="67"/>
    </row>
    <row r="25601" spans="31:31" ht="15.75">
      <c r="AE25601" s="67"/>
    </row>
    <row r="25602" spans="31:31" ht="15.75">
      <c r="AE25602" s="67"/>
    </row>
    <row r="25603" spans="31:31" ht="15.75">
      <c r="AE25603" s="67"/>
    </row>
    <row r="25604" spans="31:31" ht="15.75">
      <c r="AE25604" s="67"/>
    </row>
    <row r="25605" spans="31:31" ht="15.75">
      <c r="AE25605" s="67"/>
    </row>
    <row r="25606" spans="31:31" ht="15.75">
      <c r="AE25606" s="67"/>
    </row>
    <row r="25607" spans="31:31" ht="15.75">
      <c r="AE25607" s="67"/>
    </row>
    <row r="25608" spans="31:31" ht="15.75">
      <c r="AE25608" s="67"/>
    </row>
    <row r="25609" spans="31:31" ht="15.75">
      <c r="AE25609" s="67"/>
    </row>
    <row r="25610" spans="31:31" ht="15.75">
      <c r="AE25610" s="67"/>
    </row>
    <row r="25611" spans="31:31" ht="15.75">
      <c r="AE25611" s="67"/>
    </row>
    <row r="25612" spans="31:31" ht="15.75">
      <c r="AE25612" s="67"/>
    </row>
    <row r="25613" spans="31:31" ht="15.75">
      <c r="AE25613" s="67"/>
    </row>
    <row r="25614" spans="31:31" ht="15.75">
      <c r="AE25614" s="67"/>
    </row>
    <row r="25615" spans="31:31" ht="15.75">
      <c r="AE25615" s="67"/>
    </row>
    <row r="25616" spans="31:31" ht="15.75">
      <c r="AE25616" s="67"/>
    </row>
    <row r="25617" spans="31:31" ht="15.75">
      <c r="AE25617" s="67"/>
    </row>
    <row r="25618" spans="31:31" ht="15.75">
      <c r="AE25618" s="67"/>
    </row>
    <row r="25619" spans="31:31" ht="15.75">
      <c r="AE25619" s="67"/>
    </row>
    <row r="25620" spans="31:31" ht="15.75">
      <c r="AE25620" s="67"/>
    </row>
    <row r="25621" spans="31:31" ht="15.75">
      <c r="AE25621" s="67"/>
    </row>
    <row r="25622" spans="31:31" ht="15.75">
      <c r="AE25622" s="67"/>
    </row>
    <row r="25623" spans="31:31" ht="15.75">
      <c r="AE25623" s="67"/>
    </row>
    <row r="25624" spans="31:31" ht="15.75">
      <c r="AE25624" s="67"/>
    </row>
    <row r="25625" spans="31:31" ht="15.75">
      <c r="AE25625" s="67"/>
    </row>
    <row r="25626" spans="31:31" ht="15.75">
      <c r="AE25626" s="67"/>
    </row>
    <row r="25627" spans="31:31" ht="15.75">
      <c r="AE25627" s="67"/>
    </row>
    <row r="25628" spans="31:31" ht="15.75">
      <c r="AE25628" s="67"/>
    </row>
    <row r="25629" spans="31:31" ht="15.75">
      <c r="AE25629" s="67"/>
    </row>
    <row r="25630" spans="31:31" ht="15.75">
      <c r="AE25630" s="67"/>
    </row>
    <row r="25631" spans="31:31" ht="15.75">
      <c r="AE25631" s="67"/>
    </row>
    <row r="25632" spans="31:31" ht="15.75">
      <c r="AE25632" s="67"/>
    </row>
    <row r="25633" spans="31:31" ht="15.75">
      <c r="AE25633" s="67"/>
    </row>
    <row r="25634" spans="31:31" ht="15.75">
      <c r="AE25634" s="67"/>
    </row>
    <row r="25635" spans="31:31" ht="15.75">
      <c r="AE25635" s="67"/>
    </row>
    <row r="25636" spans="31:31" ht="15.75">
      <c r="AE25636" s="67"/>
    </row>
    <row r="25637" spans="31:31" ht="15.75">
      <c r="AE25637" s="67"/>
    </row>
    <row r="25638" spans="31:31" ht="15.75">
      <c r="AE25638" s="67"/>
    </row>
    <row r="25639" spans="31:31" ht="15.75">
      <c r="AE25639" s="67"/>
    </row>
    <row r="25640" spans="31:31" ht="15.75">
      <c r="AE25640" s="67"/>
    </row>
    <row r="25641" spans="31:31" ht="15.75">
      <c r="AE25641" s="67"/>
    </row>
    <row r="25642" spans="31:31" ht="15.75">
      <c r="AE25642" s="67"/>
    </row>
    <row r="25643" spans="31:31" ht="15.75">
      <c r="AE25643" s="67"/>
    </row>
    <row r="25644" spans="31:31" ht="15.75">
      <c r="AE25644" s="67"/>
    </row>
    <row r="25645" spans="31:31" ht="15.75">
      <c r="AE25645" s="67"/>
    </row>
    <row r="25646" spans="31:31" ht="15.75">
      <c r="AE25646" s="67"/>
    </row>
    <row r="25647" spans="31:31" ht="15.75">
      <c r="AE25647" s="67"/>
    </row>
    <row r="25648" spans="31:31" ht="15.75">
      <c r="AE25648" s="67"/>
    </row>
    <row r="25649" spans="31:31" ht="15.75">
      <c r="AE25649" s="67"/>
    </row>
    <row r="25650" spans="31:31" ht="15.75">
      <c r="AE25650" s="67"/>
    </row>
    <row r="25651" spans="31:31" ht="15.75">
      <c r="AE25651" s="67"/>
    </row>
    <row r="25652" spans="31:31" ht="15.75">
      <c r="AE25652" s="67"/>
    </row>
    <row r="25653" spans="31:31" ht="15.75">
      <c r="AE25653" s="67"/>
    </row>
    <row r="25654" spans="31:31" ht="15.75">
      <c r="AE25654" s="67"/>
    </row>
    <row r="25655" spans="31:31" ht="15.75">
      <c r="AE25655" s="67"/>
    </row>
    <row r="25656" spans="31:31" ht="15.75">
      <c r="AE25656" s="67"/>
    </row>
    <row r="25657" spans="31:31" ht="15.75">
      <c r="AE25657" s="67"/>
    </row>
    <row r="25658" spans="31:31" ht="15.75">
      <c r="AE25658" s="67"/>
    </row>
    <row r="25659" spans="31:31" ht="15.75">
      <c r="AE25659" s="67"/>
    </row>
    <row r="25660" spans="31:31" ht="15.75">
      <c r="AE25660" s="67"/>
    </row>
    <row r="25661" spans="31:31" ht="15.75">
      <c r="AE25661" s="67"/>
    </row>
    <row r="25662" spans="31:31" ht="15.75">
      <c r="AE25662" s="67"/>
    </row>
    <row r="25663" spans="31:31" ht="15.75">
      <c r="AE25663" s="67"/>
    </row>
    <row r="25664" spans="31:31" ht="15.75">
      <c r="AE25664" s="67"/>
    </row>
    <row r="25665" spans="31:31" ht="15.75">
      <c r="AE25665" s="67"/>
    </row>
    <row r="25666" spans="31:31" ht="15.75">
      <c r="AE25666" s="67"/>
    </row>
    <row r="25667" spans="31:31" ht="15.75">
      <c r="AE25667" s="67"/>
    </row>
    <row r="25668" spans="31:31" ht="15.75">
      <c r="AE25668" s="67"/>
    </row>
    <row r="25669" spans="31:31" ht="15.75">
      <c r="AE25669" s="67"/>
    </row>
    <row r="25670" spans="31:31" ht="15.75">
      <c r="AE25670" s="67"/>
    </row>
    <row r="25671" spans="31:31" ht="15.75">
      <c r="AE25671" s="67"/>
    </row>
    <row r="25672" spans="31:31" ht="15.75">
      <c r="AE25672" s="67"/>
    </row>
    <row r="25673" spans="31:31" ht="15.75">
      <c r="AE25673" s="67"/>
    </row>
    <row r="25674" spans="31:31" ht="15.75">
      <c r="AE25674" s="67"/>
    </row>
    <row r="25675" spans="31:31" ht="15.75">
      <c r="AE25675" s="67"/>
    </row>
    <row r="25676" spans="31:31" ht="15.75">
      <c r="AE25676" s="67"/>
    </row>
    <row r="25677" spans="31:31" ht="15.75">
      <c r="AE25677" s="67"/>
    </row>
    <row r="25678" spans="31:31" ht="15.75">
      <c r="AE25678" s="67"/>
    </row>
    <row r="25679" spans="31:31" ht="15.75">
      <c r="AE25679" s="67"/>
    </row>
    <row r="25680" spans="31:31" ht="15.75">
      <c r="AE25680" s="67"/>
    </row>
    <row r="25681" spans="31:31" ht="15.75">
      <c r="AE25681" s="67"/>
    </row>
    <row r="25682" spans="31:31" ht="15.75">
      <c r="AE25682" s="67"/>
    </row>
    <row r="25683" spans="31:31" ht="15.75">
      <c r="AE25683" s="67"/>
    </row>
    <row r="25684" spans="31:31" ht="15.75">
      <c r="AE25684" s="67"/>
    </row>
    <row r="25685" spans="31:31" ht="15.75">
      <c r="AE25685" s="67"/>
    </row>
    <row r="25686" spans="31:31" ht="15.75">
      <c r="AE25686" s="67"/>
    </row>
    <row r="25687" spans="31:31" ht="15.75">
      <c r="AE25687" s="67"/>
    </row>
    <row r="25688" spans="31:31" ht="15.75">
      <c r="AE25688" s="67"/>
    </row>
    <row r="25689" spans="31:31" ht="15.75">
      <c r="AE25689" s="67"/>
    </row>
    <row r="25690" spans="31:31" ht="15.75">
      <c r="AE25690" s="67"/>
    </row>
    <row r="25691" spans="31:31" ht="15.75">
      <c r="AE25691" s="67"/>
    </row>
    <row r="25692" spans="31:31" ht="15.75">
      <c r="AE25692" s="67"/>
    </row>
    <row r="25693" spans="31:31" ht="15.75">
      <c r="AE25693" s="67"/>
    </row>
    <row r="25694" spans="31:31" ht="15.75">
      <c r="AE25694" s="67"/>
    </row>
    <row r="25695" spans="31:31" ht="15.75">
      <c r="AE25695" s="67"/>
    </row>
    <row r="25696" spans="31:31" ht="15.75">
      <c r="AE25696" s="67"/>
    </row>
    <row r="25697" spans="31:31" ht="15.75">
      <c r="AE25697" s="67"/>
    </row>
    <row r="25698" spans="31:31" ht="15.75">
      <c r="AE25698" s="67"/>
    </row>
    <row r="25699" spans="31:31" ht="15.75">
      <c r="AE25699" s="67"/>
    </row>
    <row r="25700" spans="31:31" ht="15.75">
      <c r="AE25700" s="67"/>
    </row>
    <row r="25701" spans="31:31" ht="15.75">
      <c r="AE25701" s="67"/>
    </row>
    <row r="25702" spans="31:31" ht="15.75">
      <c r="AE25702" s="67"/>
    </row>
    <row r="25703" spans="31:31" ht="15.75">
      <c r="AE25703" s="67"/>
    </row>
    <row r="25704" spans="31:31" ht="15.75">
      <c r="AE25704" s="67"/>
    </row>
    <row r="25705" spans="31:31" ht="15.75">
      <c r="AE25705" s="67"/>
    </row>
    <row r="25706" spans="31:31" ht="15.75">
      <c r="AE25706" s="67"/>
    </row>
    <row r="25707" spans="31:31" ht="15.75">
      <c r="AE25707" s="67"/>
    </row>
    <row r="25708" spans="31:31" ht="15.75">
      <c r="AE25708" s="67"/>
    </row>
    <row r="25709" spans="31:31" ht="15.75">
      <c r="AE25709" s="67"/>
    </row>
    <row r="25710" spans="31:31" ht="15.75">
      <c r="AE25710" s="67"/>
    </row>
    <row r="25711" spans="31:31" ht="15.75">
      <c r="AE25711" s="67"/>
    </row>
    <row r="25712" spans="31:31" ht="15.75">
      <c r="AE25712" s="67"/>
    </row>
    <row r="25713" spans="31:31" ht="15.75">
      <c r="AE25713" s="67"/>
    </row>
    <row r="25714" spans="31:31" ht="15.75">
      <c r="AE25714" s="67"/>
    </row>
    <row r="25715" spans="31:31" ht="15.75">
      <c r="AE25715" s="67"/>
    </row>
    <row r="25716" spans="31:31" ht="15.75">
      <c r="AE25716" s="67"/>
    </row>
    <row r="25717" spans="31:31" ht="15.75">
      <c r="AE25717" s="67"/>
    </row>
    <row r="25718" spans="31:31" ht="15.75">
      <c r="AE25718" s="67"/>
    </row>
    <row r="25719" spans="31:31" ht="15.75">
      <c r="AE25719" s="67"/>
    </row>
    <row r="25720" spans="31:31" ht="15.75">
      <c r="AE25720" s="67"/>
    </row>
    <row r="25721" spans="31:31" ht="15.75">
      <c r="AE25721" s="67"/>
    </row>
    <row r="25722" spans="31:31" ht="15.75">
      <c r="AE25722" s="67"/>
    </row>
    <row r="25723" spans="31:31" ht="15.75">
      <c r="AE25723" s="67"/>
    </row>
    <row r="25724" spans="31:31" ht="15.75">
      <c r="AE25724" s="67"/>
    </row>
    <row r="25725" spans="31:31" ht="15.75">
      <c r="AE25725" s="67"/>
    </row>
    <row r="25726" spans="31:31" ht="15.75">
      <c r="AE25726" s="67"/>
    </row>
    <row r="25727" spans="31:31" ht="15.75">
      <c r="AE25727" s="67"/>
    </row>
    <row r="25728" spans="31:31" ht="15.75">
      <c r="AE25728" s="67"/>
    </row>
    <row r="25729" spans="31:31" ht="15.75">
      <c r="AE25729" s="67"/>
    </row>
    <row r="25730" spans="31:31" ht="15.75">
      <c r="AE25730" s="67"/>
    </row>
    <row r="25731" spans="31:31" ht="15.75">
      <c r="AE25731" s="67"/>
    </row>
    <row r="25732" spans="31:31" ht="15.75">
      <c r="AE25732" s="67"/>
    </row>
    <row r="25733" spans="31:31" ht="15.75">
      <c r="AE25733" s="67"/>
    </row>
    <row r="25734" spans="31:31" ht="15.75">
      <c r="AE25734" s="67"/>
    </row>
    <row r="25735" spans="31:31" ht="15.75">
      <c r="AE25735" s="67"/>
    </row>
    <row r="25736" spans="31:31" ht="15.75">
      <c r="AE25736" s="67"/>
    </row>
    <row r="25737" spans="31:31" ht="15.75">
      <c r="AE25737" s="67"/>
    </row>
    <row r="25738" spans="31:31" ht="15.75">
      <c r="AE25738" s="67"/>
    </row>
    <row r="25739" spans="31:31" ht="15.75">
      <c r="AE25739" s="67"/>
    </row>
    <row r="25740" spans="31:31" ht="15.75">
      <c r="AE25740" s="67"/>
    </row>
    <row r="25741" spans="31:31" ht="15.75">
      <c r="AE25741" s="67"/>
    </row>
    <row r="25742" spans="31:31" ht="15.75">
      <c r="AE25742" s="67"/>
    </row>
    <row r="25743" spans="31:31" ht="15.75">
      <c r="AE25743" s="67"/>
    </row>
    <row r="25744" spans="31:31" ht="15.75">
      <c r="AE25744" s="67"/>
    </row>
    <row r="25745" spans="31:31" ht="15.75">
      <c r="AE25745" s="67"/>
    </row>
    <row r="25746" spans="31:31" ht="15.75">
      <c r="AE25746" s="67"/>
    </row>
    <row r="25747" spans="31:31" ht="15.75">
      <c r="AE25747" s="67"/>
    </row>
    <row r="25748" spans="31:31" ht="15.75">
      <c r="AE25748" s="67"/>
    </row>
    <row r="25749" spans="31:31" ht="15.75">
      <c r="AE25749" s="67"/>
    </row>
    <row r="25750" spans="31:31" ht="15.75">
      <c r="AE25750" s="67"/>
    </row>
    <row r="25751" spans="31:31" ht="15.75">
      <c r="AE25751" s="67"/>
    </row>
    <row r="25752" spans="31:31" ht="15.75">
      <c r="AE25752" s="67"/>
    </row>
    <row r="25753" spans="31:31" ht="15.75">
      <c r="AE25753" s="67"/>
    </row>
    <row r="25754" spans="31:31" ht="15.75">
      <c r="AE25754" s="67"/>
    </row>
    <row r="25755" spans="31:31" ht="15.75">
      <c r="AE25755" s="67"/>
    </row>
    <row r="25756" spans="31:31" ht="15.75">
      <c r="AE25756" s="67"/>
    </row>
    <row r="25757" spans="31:31" ht="15.75">
      <c r="AE25757" s="67"/>
    </row>
    <row r="25758" spans="31:31" ht="15.75">
      <c r="AE25758" s="67"/>
    </row>
    <row r="25759" spans="31:31" ht="15.75">
      <c r="AE25759" s="67"/>
    </row>
    <row r="25760" spans="31:31" ht="15.75">
      <c r="AE25760" s="67"/>
    </row>
    <row r="25761" spans="31:31" ht="15.75">
      <c r="AE25761" s="67"/>
    </row>
    <row r="25762" spans="31:31" ht="15.75">
      <c r="AE25762" s="67"/>
    </row>
    <row r="25763" spans="31:31" ht="15.75">
      <c r="AE25763" s="67"/>
    </row>
    <row r="25764" spans="31:31" ht="15.75">
      <c r="AE25764" s="67"/>
    </row>
    <row r="25765" spans="31:31" ht="15.75">
      <c r="AE25765" s="67"/>
    </row>
    <row r="25766" spans="31:31" ht="15.75">
      <c r="AE25766" s="67"/>
    </row>
    <row r="25767" spans="31:31" ht="15.75">
      <c r="AE25767" s="67"/>
    </row>
    <row r="25768" spans="31:31" ht="15.75">
      <c r="AE25768" s="67"/>
    </row>
    <row r="25769" spans="31:31" ht="15.75">
      <c r="AE25769" s="67"/>
    </row>
    <row r="25770" spans="31:31" ht="15.75">
      <c r="AE25770" s="67"/>
    </row>
    <row r="25771" spans="31:31" ht="15.75">
      <c r="AE25771" s="67"/>
    </row>
    <row r="25772" spans="31:31" ht="15.75">
      <c r="AE25772" s="67"/>
    </row>
    <row r="25773" spans="31:31" ht="15.75">
      <c r="AE25773" s="67"/>
    </row>
    <row r="25774" spans="31:31" ht="15.75">
      <c r="AE25774" s="67"/>
    </row>
    <row r="25775" spans="31:31" ht="15.75">
      <c r="AE25775" s="67"/>
    </row>
    <row r="25776" spans="31:31" ht="15.75">
      <c r="AE25776" s="67"/>
    </row>
    <row r="25777" spans="31:31" ht="15.75">
      <c r="AE25777" s="67"/>
    </row>
    <row r="25778" spans="31:31" ht="15.75">
      <c r="AE25778" s="67"/>
    </row>
    <row r="25779" spans="31:31" ht="15.75">
      <c r="AE25779" s="67"/>
    </row>
    <row r="25780" spans="31:31" ht="15.75">
      <c r="AE25780" s="67"/>
    </row>
    <row r="25781" spans="31:31" ht="15.75">
      <c r="AE25781" s="67"/>
    </row>
    <row r="25782" spans="31:31" ht="15.75">
      <c r="AE25782" s="67"/>
    </row>
    <row r="25783" spans="31:31" ht="15.75">
      <c r="AE25783" s="67"/>
    </row>
    <row r="25784" spans="31:31" ht="15.75">
      <c r="AE25784" s="67"/>
    </row>
    <row r="25785" spans="31:31" ht="15.75">
      <c r="AE25785" s="67"/>
    </row>
    <row r="25786" spans="31:31" ht="15.75">
      <c r="AE25786" s="67"/>
    </row>
    <row r="25787" spans="31:31" ht="15.75">
      <c r="AE25787" s="67"/>
    </row>
    <row r="25788" spans="31:31" ht="15.75">
      <c r="AE25788" s="67"/>
    </row>
    <row r="25789" spans="31:31" ht="15.75">
      <c r="AE25789" s="67"/>
    </row>
    <row r="25790" spans="31:31" ht="15.75">
      <c r="AE25790" s="67"/>
    </row>
    <row r="25791" spans="31:31" ht="15.75">
      <c r="AE25791" s="67"/>
    </row>
    <row r="25792" spans="31:31" ht="15.75">
      <c r="AE25792" s="67"/>
    </row>
    <row r="25793" spans="31:31" ht="15.75">
      <c r="AE25793" s="67"/>
    </row>
    <row r="25794" spans="31:31" ht="15.75">
      <c r="AE25794" s="67"/>
    </row>
    <row r="25795" spans="31:31" ht="15.75">
      <c r="AE25795" s="67"/>
    </row>
    <row r="25796" spans="31:31" ht="15.75">
      <c r="AE25796" s="67"/>
    </row>
    <row r="25797" spans="31:31" ht="15.75">
      <c r="AE25797" s="67"/>
    </row>
    <row r="25798" spans="31:31" ht="15.75">
      <c r="AE25798" s="67"/>
    </row>
    <row r="25799" spans="31:31" ht="15.75">
      <c r="AE25799" s="67"/>
    </row>
    <row r="25800" spans="31:31" ht="15.75">
      <c r="AE25800" s="67"/>
    </row>
    <row r="25801" spans="31:31" ht="15.75">
      <c r="AE25801" s="67"/>
    </row>
    <row r="25802" spans="31:31" ht="15.75">
      <c r="AE25802" s="67"/>
    </row>
    <row r="25803" spans="31:31" ht="15.75">
      <c r="AE25803" s="67"/>
    </row>
    <row r="25804" spans="31:31" ht="15.75">
      <c r="AE25804" s="67"/>
    </row>
    <row r="25805" spans="31:31" ht="15.75">
      <c r="AE25805" s="67"/>
    </row>
    <row r="25806" spans="31:31" ht="15.75">
      <c r="AE25806" s="67"/>
    </row>
    <row r="25807" spans="31:31" ht="15.75">
      <c r="AE25807" s="67"/>
    </row>
    <row r="25808" spans="31:31" ht="15.75">
      <c r="AE25808" s="67"/>
    </row>
    <row r="25809" spans="31:31" ht="15.75">
      <c r="AE25809" s="67"/>
    </row>
    <row r="25810" spans="31:31" ht="15.75">
      <c r="AE25810" s="67"/>
    </row>
    <row r="25811" spans="31:31" ht="15.75">
      <c r="AE25811" s="67"/>
    </row>
    <row r="25812" spans="31:31" ht="15.75">
      <c r="AE25812" s="67"/>
    </row>
    <row r="25813" spans="31:31" ht="15.75">
      <c r="AE25813" s="67"/>
    </row>
    <row r="25814" spans="31:31" ht="15.75">
      <c r="AE25814" s="67"/>
    </row>
    <row r="25815" spans="31:31" ht="15.75">
      <c r="AE25815" s="67"/>
    </row>
    <row r="25816" spans="31:31" ht="15.75">
      <c r="AE25816" s="67"/>
    </row>
    <row r="25817" spans="31:31" ht="15.75">
      <c r="AE25817" s="67"/>
    </row>
    <row r="25818" spans="31:31" ht="15.75">
      <c r="AE25818" s="67"/>
    </row>
    <row r="25819" spans="31:31" ht="15.75">
      <c r="AE25819" s="67"/>
    </row>
    <row r="25820" spans="31:31" ht="15.75">
      <c r="AE25820" s="67"/>
    </row>
    <row r="25821" spans="31:31" ht="15.75">
      <c r="AE25821" s="67"/>
    </row>
    <row r="25822" spans="31:31" ht="15.75">
      <c r="AE25822" s="67"/>
    </row>
    <row r="25823" spans="31:31" ht="15.75">
      <c r="AE25823" s="67"/>
    </row>
    <row r="25824" spans="31:31" ht="15.75">
      <c r="AE25824" s="67"/>
    </row>
    <row r="25825" spans="31:31" ht="15.75">
      <c r="AE25825" s="67"/>
    </row>
    <row r="25826" spans="31:31" ht="15.75">
      <c r="AE25826" s="67"/>
    </row>
    <row r="25827" spans="31:31" ht="15.75">
      <c r="AE25827" s="67"/>
    </row>
    <row r="25828" spans="31:31" ht="15.75">
      <c r="AE25828" s="67"/>
    </row>
    <row r="25829" spans="31:31" ht="15.75">
      <c r="AE25829" s="67"/>
    </row>
    <row r="25830" spans="31:31" ht="15.75">
      <c r="AE25830" s="67"/>
    </row>
    <row r="25831" spans="31:31" ht="15.75">
      <c r="AE25831" s="67"/>
    </row>
    <row r="25832" spans="31:31" ht="15.75">
      <c r="AE25832" s="67"/>
    </row>
    <row r="25833" spans="31:31" ht="15.75">
      <c r="AE25833" s="67"/>
    </row>
    <row r="25834" spans="31:31" ht="15.75">
      <c r="AE25834" s="67"/>
    </row>
    <row r="25835" spans="31:31" ht="15.75">
      <c r="AE25835" s="67"/>
    </row>
    <row r="25836" spans="31:31" ht="15.75">
      <c r="AE25836" s="67"/>
    </row>
    <row r="25837" spans="31:31" ht="15.75">
      <c r="AE25837" s="67"/>
    </row>
    <row r="25838" spans="31:31" ht="15.75">
      <c r="AE25838" s="67"/>
    </row>
    <row r="25839" spans="31:31" ht="15.75">
      <c r="AE25839" s="67"/>
    </row>
    <row r="25840" spans="31:31" ht="15.75">
      <c r="AE25840" s="67"/>
    </row>
    <row r="25841" spans="31:31" ht="15.75">
      <c r="AE25841" s="67"/>
    </row>
    <row r="25842" spans="31:31" ht="15.75">
      <c r="AE25842" s="67"/>
    </row>
    <row r="25843" spans="31:31" ht="15.75">
      <c r="AE25843" s="67"/>
    </row>
    <row r="25844" spans="31:31" ht="15.75">
      <c r="AE25844" s="67"/>
    </row>
    <row r="25845" spans="31:31" ht="15.75">
      <c r="AE25845" s="67"/>
    </row>
    <row r="25846" spans="31:31" ht="15.75">
      <c r="AE25846" s="67"/>
    </row>
    <row r="25847" spans="31:31" ht="15.75">
      <c r="AE25847" s="67"/>
    </row>
    <row r="25848" spans="31:31" ht="15.75">
      <c r="AE25848" s="67"/>
    </row>
    <row r="25849" spans="31:31" ht="15.75">
      <c r="AE25849" s="67"/>
    </row>
    <row r="25850" spans="31:31" ht="15.75">
      <c r="AE25850" s="67"/>
    </row>
    <row r="25851" spans="31:31" ht="15.75">
      <c r="AE25851" s="67"/>
    </row>
    <row r="25852" spans="31:31" ht="15.75">
      <c r="AE25852" s="67"/>
    </row>
    <row r="25853" spans="31:31" ht="15.75">
      <c r="AE25853" s="67"/>
    </row>
    <row r="25854" spans="31:31" ht="15.75">
      <c r="AE25854" s="67"/>
    </row>
    <row r="25855" spans="31:31" ht="15.75">
      <c r="AE25855" s="67"/>
    </row>
    <row r="25856" spans="31:31" ht="15.75">
      <c r="AE25856" s="67"/>
    </row>
    <row r="25857" spans="31:31" ht="15.75">
      <c r="AE25857" s="67"/>
    </row>
    <row r="25858" spans="31:31" ht="15.75">
      <c r="AE25858" s="67"/>
    </row>
    <row r="25859" spans="31:31" ht="15.75">
      <c r="AE25859" s="67"/>
    </row>
    <row r="25860" spans="31:31" ht="15.75">
      <c r="AE25860" s="67"/>
    </row>
    <row r="25861" spans="31:31" ht="15.75">
      <c r="AE25861" s="67"/>
    </row>
    <row r="25862" spans="31:31" ht="15.75">
      <c r="AE25862" s="67"/>
    </row>
    <row r="25863" spans="31:31" ht="15.75">
      <c r="AE25863" s="67"/>
    </row>
    <row r="25864" spans="31:31" ht="15.75">
      <c r="AE25864" s="67"/>
    </row>
    <row r="25865" spans="31:31" ht="15.75">
      <c r="AE25865" s="67"/>
    </row>
    <row r="25866" spans="31:31" ht="15.75">
      <c r="AE25866" s="67"/>
    </row>
    <row r="25867" spans="31:31" ht="15.75">
      <c r="AE25867" s="67"/>
    </row>
    <row r="25868" spans="31:31" ht="15.75">
      <c r="AE25868" s="67"/>
    </row>
    <row r="25869" spans="31:31" ht="15.75">
      <c r="AE25869" s="67"/>
    </row>
    <row r="25870" spans="31:31" ht="15.75">
      <c r="AE25870" s="67"/>
    </row>
    <row r="25871" spans="31:31" ht="15.75">
      <c r="AE25871" s="67"/>
    </row>
    <row r="25872" spans="31:31" ht="15.75">
      <c r="AE25872" s="67"/>
    </row>
    <row r="25873" spans="31:31" ht="15.75">
      <c r="AE25873" s="67"/>
    </row>
    <row r="25874" spans="31:31" ht="15.75">
      <c r="AE25874" s="67"/>
    </row>
    <row r="25875" spans="31:31" ht="15.75">
      <c r="AE25875" s="67"/>
    </row>
    <row r="25876" spans="31:31" ht="15.75">
      <c r="AE25876" s="67"/>
    </row>
    <row r="25877" spans="31:31" ht="15.75">
      <c r="AE25877" s="67"/>
    </row>
    <row r="25878" spans="31:31" ht="15.75">
      <c r="AE25878" s="67"/>
    </row>
    <row r="25879" spans="31:31" ht="15.75">
      <c r="AE25879" s="67"/>
    </row>
    <row r="25880" spans="31:31" ht="15.75">
      <c r="AE25880" s="67"/>
    </row>
    <row r="25881" spans="31:31" ht="15.75">
      <c r="AE25881" s="67"/>
    </row>
    <row r="25882" spans="31:31" ht="15.75">
      <c r="AE25882" s="67"/>
    </row>
    <row r="25883" spans="31:31" ht="15.75">
      <c r="AE25883" s="67"/>
    </row>
    <row r="25884" spans="31:31" ht="15.75">
      <c r="AE25884" s="67"/>
    </row>
    <row r="25885" spans="31:31" ht="15.75">
      <c r="AE25885" s="67"/>
    </row>
    <row r="25886" spans="31:31" ht="15.75">
      <c r="AE25886" s="67"/>
    </row>
    <row r="25887" spans="31:31" ht="15.75">
      <c r="AE25887" s="67"/>
    </row>
    <row r="25888" spans="31:31" ht="15.75">
      <c r="AE25888" s="67"/>
    </row>
    <row r="25889" spans="31:31" ht="15.75">
      <c r="AE25889" s="67"/>
    </row>
    <row r="25890" spans="31:31" ht="15.75">
      <c r="AE25890" s="67"/>
    </row>
    <row r="25891" spans="31:31" ht="15.75">
      <c r="AE25891" s="67"/>
    </row>
    <row r="25892" spans="31:31" ht="15.75">
      <c r="AE25892" s="67"/>
    </row>
    <row r="25893" spans="31:31" ht="15.75">
      <c r="AE25893" s="67"/>
    </row>
    <row r="25894" spans="31:31" ht="15.75">
      <c r="AE25894" s="67"/>
    </row>
    <row r="25895" spans="31:31" ht="15.75">
      <c r="AE25895" s="67"/>
    </row>
    <row r="25896" spans="31:31" ht="15.75">
      <c r="AE25896" s="67"/>
    </row>
    <row r="25897" spans="31:31" ht="15.75">
      <c r="AE25897" s="67"/>
    </row>
    <row r="25898" spans="31:31" ht="15.75">
      <c r="AE25898" s="67"/>
    </row>
    <row r="25899" spans="31:31" ht="15.75">
      <c r="AE25899" s="67"/>
    </row>
    <row r="25900" spans="31:31" ht="15.75">
      <c r="AE25900" s="67"/>
    </row>
    <row r="25901" spans="31:31" ht="15.75">
      <c r="AE25901" s="67"/>
    </row>
    <row r="25902" spans="31:31" ht="15.75">
      <c r="AE25902" s="67"/>
    </row>
    <row r="25903" spans="31:31" ht="15.75">
      <c r="AE25903" s="67"/>
    </row>
    <row r="25904" spans="31:31" ht="15.75">
      <c r="AE25904" s="67"/>
    </row>
    <row r="25905" spans="31:31" ht="15.75">
      <c r="AE25905" s="67"/>
    </row>
    <row r="25906" spans="31:31" ht="15.75">
      <c r="AE25906" s="67"/>
    </row>
    <row r="25907" spans="31:31" ht="15.75">
      <c r="AE25907" s="67"/>
    </row>
    <row r="25908" spans="31:31" ht="15.75">
      <c r="AE25908" s="67"/>
    </row>
    <row r="25909" spans="31:31" ht="15.75">
      <c r="AE25909" s="67"/>
    </row>
    <row r="25910" spans="31:31" ht="15.75">
      <c r="AE25910" s="67"/>
    </row>
    <row r="25911" spans="31:31" ht="15.75">
      <c r="AE25911" s="67"/>
    </row>
    <row r="25912" spans="31:31" ht="15.75">
      <c r="AE25912" s="67"/>
    </row>
    <row r="25913" spans="31:31" ht="15.75">
      <c r="AE25913" s="67"/>
    </row>
    <row r="25914" spans="31:31" ht="15.75">
      <c r="AE25914" s="67"/>
    </row>
    <row r="25915" spans="31:31" ht="15.75">
      <c r="AE25915" s="67"/>
    </row>
    <row r="25916" spans="31:31" ht="15.75">
      <c r="AE25916" s="67"/>
    </row>
    <row r="25917" spans="31:31" ht="15.75">
      <c r="AE25917" s="67"/>
    </row>
    <row r="25918" spans="31:31" ht="15.75">
      <c r="AE25918" s="67"/>
    </row>
    <row r="25919" spans="31:31" ht="15.75">
      <c r="AE25919" s="67"/>
    </row>
    <row r="25920" spans="31:31" ht="15.75">
      <c r="AE25920" s="67"/>
    </row>
    <row r="25921" spans="31:31" ht="15.75">
      <c r="AE25921" s="67"/>
    </row>
    <row r="25922" spans="31:31" ht="15.75">
      <c r="AE25922" s="67"/>
    </row>
    <row r="25923" spans="31:31" ht="15.75">
      <c r="AE25923" s="67"/>
    </row>
    <row r="25924" spans="31:31" ht="15.75">
      <c r="AE25924" s="67"/>
    </row>
    <row r="25925" spans="31:31" ht="15.75">
      <c r="AE25925" s="67"/>
    </row>
    <row r="25926" spans="31:31" ht="15.75">
      <c r="AE25926" s="67"/>
    </row>
    <row r="25927" spans="31:31" ht="15.75">
      <c r="AE25927" s="67"/>
    </row>
    <row r="25928" spans="31:31" ht="15.75">
      <c r="AE25928" s="67"/>
    </row>
    <row r="25929" spans="31:31" ht="15.75">
      <c r="AE25929" s="67"/>
    </row>
    <row r="25930" spans="31:31" ht="15.75">
      <c r="AE25930" s="67"/>
    </row>
    <row r="25931" spans="31:31" ht="15.75">
      <c r="AE25931" s="67"/>
    </row>
    <row r="25932" spans="31:31" ht="15.75">
      <c r="AE25932" s="67"/>
    </row>
    <row r="25933" spans="31:31" ht="15.75">
      <c r="AE25933" s="67"/>
    </row>
    <row r="25934" spans="31:31" ht="15.75">
      <c r="AE25934" s="67"/>
    </row>
    <row r="25935" spans="31:31" ht="15.75">
      <c r="AE25935" s="67"/>
    </row>
    <row r="25936" spans="31:31" ht="15.75">
      <c r="AE25936" s="67"/>
    </row>
    <row r="25937" spans="31:31" ht="15.75">
      <c r="AE25937" s="67"/>
    </row>
    <row r="25938" spans="31:31" ht="15.75">
      <c r="AE25938" s="67"/>
    </row>
    <row r="25939" spans="31:31" ht="15.75">
      <c r="AE25939" s="67"/>
    </row>
    <row r="25940" spans="31:31" ht="15.75">
      <c r="AE25940" s="67"/>
    </row>
    <row r="25941" spans="31:31" ht="15.75">
      <c r="AE25941" s="67"/>
    </row>
    <row r="25942" spans="31:31" ht="15.75">
      <c r="AE25942" s="67"/>
    </row>
    <row r="25943" spans="31:31" ht="15.75">
      <c r="AE25943" s="67"/>
    </row>
    <row r="25944" spans="31:31" ht="15.75">
      <c r="AE25944" s="67"/>
    </row>
    <row r="25945" spans="31:31" ht="15.75">
      <c r="AE25945" s="67"/>
    </row>
    <row r="25946" spans="31:31" ht="15.75">
      <c r="AE25946" s="67"/>
    </row>
    <row r="25947" spans="31:31" ht="15.75">
      <c r="AE25947" s="67"/>
    </row>
    <row r="25948" spans="31:31" ht="15.75">
      <c r="AE25948" s="67"/>
    </row>
    <row r="25949" spans="31:31" ht="15.75">
      <c r="AE25949" s="67"/>
    </row>
    <row r="25950" spans="31:31" ht="15.75">
      <c r="AE25950" s="67"/>
    </row>
    <row r="25951" spans="31:31" ht="15.75">
      <c r="AE25951" s="67"/>
    </row>
    <row r="25952" spans="31:31" ht="15.75">
      <c r="AE25952" s="67"/>
    </row>
    <row r="25953" spans="31:31" ht="15.75">
      <c r="AE25953" s="67"/>
    </row>
    <row r="25954" spans="31:31" ht="15.75">
      <c r="AE25954" s="67"/>
    </row>
    <row r="25955" spans="31:31" ht="15.75">
      <c r="AE25955" s="67"/>
    </row>
    <row r="25956" spans="31:31" ht="15.75">
      <c r="AE25956" s="67"/>
    </row>
    <row r="25957" spans="31:31" ht="15.75">
      <c r="AE25957" s="67"/>
    </row>
    <row r="25958" spans="31:31" ht="15.75">
      <c r="AE25958" s="67"/>
    </row>
    <row r="25959" spans="31:31" ht="15.75">
      <c r="AE25959" s="67"/>
    </row>
    <row r="25960" spans="31:31" ht="15.75">
      <c r="AE25960" s="67"/>
    </row>
    <row r="25961" spans="31:31" ht="15.75">
      <c r="AE25961" s="67"/>
    </row>
    <row r="25962" spans="31:31" ht="15.75">
      <c r="AE25962" s="67"/>
    </row>
    <row r="25963" spans="31:31" ht="15.75">
      <c r="AE25963" s="67"/>
    </row>
    <row r="25964" spans="31:31" ht="15.75">
      <c r="AE25964" s="67"/>
    </row>
    <row r="25965" spans="31:31" ht="15.75">
      <c r="AE25965" s="67"/>
    </row>
    <row r="25966" spans="31:31" ht="15.75">
      <c r="AE25966" s="67"/>
    </row>
    <row r="25967" spans="31:31" ht="15.75">
      <c r="AE25967" s="67"/>
    </row>
    <row r="25968" spans="31:31" ht="15.75">
      <c r="AE25968" s="67"/>
    </row>
    <row r="25969" spans="31:31" ht="15.75">
      <c r="AE25969" s="67"/>
    </row>
    <row r="25970" spans="31:31" ht="15.75">
      <c r="AE25970" s="67"/>
    </row>
    <row r="25971" spans="31:31" ht="15.75">
      <c r="AE25971" s="67"/>
    </row>
    <row r="25972" spans="31:31" ht="15.75">
      <c r="AE25972" s="67"/>
    </row>
    <row r="25973" spans="31:31" ht="15.75">
      <c r="AE25973" s="67"/>
    </row>
    <row r="25974" spans="31:31" ht="15.75">
      <c r="AE25974" s="67"/>
    </row>
    <row r="25975" spans="31:31" ht="15.75">
      <c r="AE25975" s="67"/>
    </row>
    <row r="25976" spans="31:31" ht="15.75">
      <c r="AE25976" s="67"/>
    </row>
    <row r="25977" spans="31:31" ht="15.75">
      <c r="AE25977" s="67"/>
    </row>
    <row r="25978" spans="31:31" ht="15.75">
      <c r="AE25978" s="67"/>
    </row>
    <row r="25979" spans="31:31" ht="15.75">
      <c r="AE25979" s="67"/>
    </row>
    <row r="25980" spans="31:31" ht="15.75">
      <c r="AE25980" s="67"/>
    </row>
    <row r="25981" spans="31:31" ht="15.75">
      <c r="AE25981" s="67"/>
    </row>
    <row r="25982" spans="31:31" ht="15.75">
      <c r="AE25982" s="67"/>
    </row>
    <row r="25983" spans="31:31" ht="15.75">
      <c r="AE25983" s="67"/>
    </row>
    <row r="25984" spans="31:31" ht="15.75">
      <c r="AE25984" s="67"/>
    </row>
    <row r="25985" spans="31:31" ht="15.75">
      <c r="AE25985" s="67"/>
    </row>
    <row r="25986" spans="31:31" ht="15.75">
      <c r="AE25986" s="67"/>
    </row>
    <row r="25987" spans="31:31" ht="15.75">
      <c r="AE25987" s="67"/>
    </row>
    <row r="25988" spans="31:31" ht="15.75">
      <c r="AE25988" s="67"/>
    </row>
    <row r="25989" spans="31:31" ht="15.75">
      <c r="AE25989" s="67"/>
    </row>
    <row r="25990" spans="31:31" ht="15.75">
      <c r="AE25990" s="67"/>
    </row>
    <row r="25991" spans="31:31" ht="15.75">
      <c r="AE25991" s="67"/>
    </row>
    <row r="25992" spans="31:31" ht="15.75">
      <c r="AE25992" s="67"/>
    </row>
    <row r="25993" spans="31:31" ht="15.75">
      <c r="AE25993" s="67"/>
    </row>
    <row r="25994" spans="31:31" ht="15.75">
      <c r="AE25994" s="67"/>
    </row>
    <row r="25995" spans="31:31" ht="15.75">
      <c r="AE25995" s="67"/>
    </row>
    <row r="25996" spans="31:31" ht="15.75">
      <c r="AE25996" s="67"/>
    </row>
    <row r="25997" spans="31:31" ht="15.75">
      <c r="AE25997" s="67"/>
    </row>
    <row r="25998" spans="31:31" ht="15.75">
      <c r="AE25998" s="67"/>
    </row>
    <row r="25999" spans="31:31" ht="15.75">
      <c r="AE25999" s="67"/>
    </row>
    <row r="26000" spans="31:31" ht="15.75">
      <c r="AE26000" s="67"/>
    </row>
    <row r="26001" spans="31:31" ht="15.75">
      <c r="AE26001" s="67"/>
    </row>
    <row r="26002" spans="31:31" ht="15.75">
      <c r="AE26002" s="67"/>
    </row>
    <row r="26003" spans="31:31" ht="15.75">
      <c r="AE26003" s="67"/>
    </row>
    <row r="26004" spans="31:31" ht="15.75">
      <c r="AE26004" s="67"/>
    </row>
    <row r="26005" spans="31:31" ht="15.75">
      <c r="AE26005" s="67"/>
    </row>
    <row r="26006" spans="31:31" ht="15.75">
      <c r="AE26006" s="67"/>
    </row>
    <row r="26007" spans="31:31" ht="15.75">
      <c r="AE26007" s="67"/>
    </row>
    <row r="26008" spans="31:31" ht="15.75">
      <c r="AE26008" s="67"/>
    </row>
    <row r="26009" spans="31:31" ht="15.75">
      <c r="AE26009" s="67"/>
    </row>
    <row r="26010" spans="31:31" ht="15.75">
      <c r="AE26010" s="67"/>
    </row>
    <row r="26011" spans="31:31" ht="15.75">
      <c r="AE26011" s="67"/>
    </row>
    <row r="26012" spans="31:31" ht="15.75">
      <c r="AE26012" s="67"/>
    </row>
    <row r="26013" spans="31:31" ht="15.75">
      <c r="AE26013" s="67"/>
    </row>
    <row r="26014" spans="31:31" ht="15.75">
      <c r="AE26014" s="67"/>
    </row>
    <row r="26015" spans="31:31" ht="15.75">
      <c r="AE26015" s="67"/>
    </row>
    <row r="26016" spans="31:31" ht="15.75">
      <c r="AE26016" s="67"/>
    </row>
    <row r="26017" spans="31:31" ht="15.75">
      <c r="AE26017" s="67"/>
    </row>
    <row r="26018" spans="31:31" ht="15.75">
      <c r="AE26018" s="67"/>
    </row>
    <row r="26019" spans="31:31" ht="15.75">
      <c r="AE26019" s="67"/>
    </row>
    <row r="26020" spans="31:31" ht="15.75">
      <c r="AE26020" s="67"/>
    </row>
    <row r="26021" spans="31:31" ht="15.75">
      <c r="AE26021" s="67"/>
    </row>
    <row r="26022" spans="31:31" ht="15.75">
      <c r="AE26022" s="67"/>
    </row>
    <row r="26023" spans="31:31" ht="15.75">
      <c r="AE26023" s="67"/>
    </row>
    <row r="26024" spans="31:31" ht="15.75">
      <c r="AE26024" s="67"/>
    </row>
    <row r="26025" spans="31:31" ht="15.75">
      <c r="AE26025" s="67"/>
    </row>
    <row r="26026" spans="31:31" ht="15.75">
      <c r="AE26026" s="67"/>
    </row>
    <row r="26027" spans="31:31" ht="15.75">
      <c r="AE26027" s="67"/>
    </row>
    <row r="26028" spans="31:31" ht="15.75">
      <c r="AE26028" s="67"/>
    </row>
    <row r="26029" spans="31:31" ht="15.75">
      <c r="AE26029" s="67"/>
    </row>
    <row r="26030" spans="31:31" ht="15.75">
      <c r="AE26030" s="67"/>
    </row>
    <row r="26031" spans="31:31" ht="15.75">
      <c r="AE26031" s="67"/>
    </row>
    <row r="26032" spans="31:31" ht="15.75">
      <c r="AE26032" s="67"/>
    </row>
    <row r="26033" spans="31:31" ht="15.75">
      <c r="AE26033" s="67"/>
    </row>
    <row r="26034" spans="31:31" ht="15.75">
      <c r="AE26034" s="67"/>
    </row>
    <row r="26035" spans="31:31" ht="15.75">
      <c r="AE26035" s="67"/>
    </row>
    <row r="26036" spans="31:31" ht="15.75">
      <c r="AE26036" s="67"/>
    </row>
    <row r="26037" spans="31:31" ht="15.75">
      <c r="AE26037" s="67"/>
    </row>
    <row r="26038" spans="31:31" ht="15.75">
      <c r="AE26038" s="67"/>
    </row>
    <row r="26039" spans="31:31" ht="15.75">
      <c r="AE26039" s="67"/>
    </row>
    <row r="26040" spans="31:31" ht="15.75">
      <c r="AE26040" s="67"/>
    </row>
    <row r="26041" spans="31:31" ht="15.75">
      <c r="AE26041" s="67"/>
    </row>
    <row r="26042" spans="31:31" ht="15.75">
      <c r="AE26042" s="67"/>
    </row>
    <row r="26043" spans="31:31" ht="15.75">
      <c r="AE26043" s="67"/>
    </row>
    <row r="26044" spans="31:31" ht="15.75">
      <c r="AE26044" s="67"/>
    </row>
    <row r="26045" spans="31:31" ht="15.75">
      <c r="AE26045" s="67"/>
    </row>
    <row r="26046" spans="31:31" ht="15.75">
      <c r="AE26046" s="67"/>
    </row>
    <row r="26047" spans="31:31" ht="15.75">
      <c r="AE26047" s="67"/>
    </row>
    <row r="26048" spans="31:31" ht="15.75">
      <c r="AE26048" s="67"/>
    </row>
    <row r="26049" spans="31:31" ht="15.75">
      <c r="AE26049" s="67"/>
    </row>
    <row r="26050" spans="31:31" ht="15.75">
      <c r="AE26050" s="67"/>
    </row>
    <row r="26051" spans="31:31" ht="15.75">
      <c r="AE26051" s="67"/>
    </row>
    <row r="26052" spans="31:31" ht="15.75">
      <c r="AE26052" s="67"/>
    </row>
    <row r="26053" spans="31:31" ht="15.75">
      <c r="AE26053" s="67"/>
    </row>
    <row r="26054" spans="31:31" ht="15.75">
      <c r="AE26054" s="67"/>
    </row>
    <row r="26055" spans="31:31" ht="15.75">
      <c r="AE26055" s="67"/>
    </row>
    <row r="26056" spans="31:31" ht="15.75">
      <c r="AE26056" s="67"/>
    </row>
    <row r="26057" spans="31:31" ht="15.75">
      <c r="AE26057" s="67"/>
    </row>
    <row r="26058" spans="31:31" ht="15.75">
      <c r="AE26058" s="67"/>
    </row>
    <row r="26059" spans="31:31" ht="15.75">
      <c r="AE26059" s="67"/>
    </row>
    <row r="26060" spans="31:31" ht="15.75">
      <c r="AE26060" s="67"/>
    </row>
    <row r="26061" spans="31:31" ht="15.75">
      <c r="AE26061" s="67"/>
    </row>
    <row r="26062" spans="31:31" ht="15.75">
      <c r="AE26062" s="67"/>
    </row>
    <row r="26063" spans="31:31" ht="15.75">
      <c r="AE26063" s="67"/>
    </row>
    <row r="26064" spans="31:31" ht="15.75">
      <c r="AE26064" s="67"/>
    </row>
    <row r="26065" spans="31:31" ht="15.75">
      <c r="AE26065" s="67"/>
    </row>
    <row r="26066" spans="31:31" ht="15.75">
      <c r="AE26066" s="67"/>
    </row>
    <row r="26067" spans="31:31" ht="15.75">
      <c r="AE26067" s="67"/>
    </row>
    <row r="26068" spans="31:31" ht="15.75">
      <c r="AE26068" s="67"/>
    </row>
    <row r="26069" spans="31:31" ht="15.75">
      <c r="AE26069" s="67"/>
    </row>
    <row r="26070" spans="31:31" ht="15.75">
      <c r="AE26070" s="67"/>
    </row>
    <row r="26071" spans="31:31" ht="15.75">
      <c r="AE26071" s="67"/>
    </row>
    <row r="26072" spans="31:31" ht="15.75">
      <c r="AE26072" s="67"/>
    </row>
    <row r="26073" spans="31:31" ht="15.75">
      <c r="AE26073" s="67"/>
    </row>
    <row r="26074" spans="31:31" ht="15.75">
      <c r="AE26074" s="67"/>
    </row>
    <row r="26075" spans="31:31" ht="15.75">
      <c r="AE26075" s="67"/>
    </row>
    <row r="26076" spans="31:31" ht="15.75">
      <c r="AE26076" s="67"/>
    </row>
    <row r="26077" spans="31:31" ht="15.75">
      <c r="AE26077" s="67"/>
    </row>
    <row r="26078" spans="31:31" ht="15.75">
      <c r="AE26078" s="67"/>
    </row>
    <row r="26079" spans="31:31" ht="15.75">
      <c r="AE26079" s="67"/>
    </row>
    <row r="26080" spans="31:31" ht="15.75">
      <c r="AE26080" s="67"/>
    </row>
    <row r="26081" spans="31:31" ht="15.75">
      <c r="AE26081" s="67"/>
    </row>
    <row r="26082" spans="31:31" ht="15.75">
      <c r="AE26082" s="67"/>
    </row>
    <row r="26083" spans="31:31" ht="15.75">
      <c r="AE26083" s="67"/>
    </row>
    <row r="26084" spans="31:31" ht="15.75">
      <c r="AE26084" s="67"/>
    </row>
    <row r="26085" spans="31:31" ht="15.75">
      <c r="AE26085" s="67"/>
    </row>
    <row r="26086" spans="31:31" ht="15.75">
      <c r="AE26086" s="67"/>
    </row>
    <row r="26087" spans="31:31" ht="15.75">
      <c r="AE26087" s="67"/>
    </row>
    <row r="26088" spans="31:31" ht="15.75">
      <c r="AE26088" s="67"/>
    </row>
    <row r="26089" spans="31:31" ht="15.75">
      <c r="AE26089" s="67"/>
    </row>
    <row r="26090" spans="31:31" ht="15.75">
      <c r="AE26090" s="67"/>
    </row>
    <row r="26091" spans="31:31" ht="15.75">
      <c r="AE26091" s="67"/>
    </row>
    <row r="26092" spans="31:31" ht="15.75">
      <c r="AE26092" s="67"/>
    </row>
    <row r="26093" spans="31:31" ht="15.75">
      <c r="AE26093" s="67"/>
    </row>
    <row r="26094" spans="31:31" ht="15.75">
      <c r="AE26094" s="67"/>
    </row>
    <row r="26095" spans="31:31" ht="15.75">
      <c r="AE26095" s="67"/>
    </row>
    <row r="26096" spans="31:31" ht="15.75">
      <c r="AE26096" s="67"/>
    </row>
    <row r="26097" spans="31:31" ht="15.75">
      <c r="AE26097" s="67"/>
    </row>
    <row r="26098" spans="31:31" ht="15.75">
      <c r="AE26098" s="67"/>
    </row>
    <row r="26099" spans="31:31" ht="15.75">
      <c r="AE26099" s="67"/>
    </row>
    <row r="26100" spans="31:31" ht="15.75">
      <c r="AE26100" s="67"/>
    </row>
    <row r="26101" spans="31:31" ht="15.75">
      <c r="AE26101" s="67"/>
    </row>
    <row r="26102" spans="31:31" ht="15.75">
      <c r="AE26102" s="67"/>
    </row>
    <row r="26103" spans="31:31" ht="15.75">
      <c r="AE26103" s="67"/>
    </row>
    <row r="26104" spans="31:31" ht="15.75">
      <c r="AE26104" s="67"/>
    </row>
    <row r="26105" spans="31:31" ht="15.75">
      <c r="AE26105" s="67"/>
    </row>
    <row r="26106" spans="31:31" ht="15.75">
      <c r="AE26106" s="67"/>
    </row>
    <row r="26107" spans="31:31" ht="15.75">
      <c r="AE26107" s="67"/>
    </row>
    <row r="26108" spans="31:31" ht="15.75">
      <c r="AE26108" s="67"/>
    </row>
    <row r="26109" spans="31:31" ht="15.75">
      <c r="AE26109" s="67"/>
    </row>
    <row r="26110" spans="31:31" ht="15.75">
      <c r="AE26110" s="67"/>
    </row>
    <row r="26111" spans="31:31" ht="15.75">
      <c r="AE26111" s="67"/>
    </row>
    <row r="26112" spans="31:31" ht="15.75">
      <c r="AE26112" s="67"/>
    </row>
    <row r="26113" spans="31:31" ht="15.75">
      <c r="AE26113" s="67"/>
    </row>
    <row r="26114" spans="31:31" ht="15.75">
      <c r="AE26114" s="67"/>
    </row>
    <row r="26115" spans="31:31" ht="15.75">
      <c r="AE26115" s="67"/>
    </row>
    <row r="26116" spans="31:31" ht="15.75">
      <c r="AE26116" s="67"/>
    </row>
    <row r="26117" spans="31:31" ht="15.75">
      <c r="AE26117" s="67"/>
    </row>
    <row r="26118" spans="31:31" ht="15.75">
      <c r="AE26118" s="67"/>
    </row>
    <row r="26119" spans="31:31" ht="15.75">
      <c r="AE26119" s="67"/>
    </row>
    <row r="26120" spans="31:31" ht="15.75">
      <c r="AE26120" s="67"/>
    </row>
    <row r="26121" spans="31:31" ht="15.75">
      <c r="AE26121" s="67"/>
    </row>
    <row r="26122" spans="31:31" ht="15.75">
      <c r="AE26122" s="67"/>
    </row>
    <row r="26123" spans="31:31" ht="15.75">
      <c r="AE26123" s="67"/>
    </row>
    <row r="26124" spans="31:31" ht="15.75">
      <c r="AE26124" s="67"/>
    </row>
    <row r="26125" spans="31:31" ht="15.75">
      <c r="AE26125" s="67"/>
    </row>
    <row r="26126" spans="31:31" ht="15.75">
      <c r="AE26126" s="67"/>
    </row>
    <row r="26127" spans="31:31" ht="15.75">
      <c r="AE26127" s="67"/>
    </row>
    <row r="26128" spans="31:31" ht="15.75">
      <c r="AE26128" s="67"/>
    </row>
    <row r="26129" spans="31:31" ht="15.75">
      <c r="AE26129" s="67"/>
    </row>
    <row r="26130" spans="31:31" ht="15.75">
      <c r="AE26130" s="67"/>
    </row>
    <row r="26131" spans="31:31" ht="15.75">
      <c r="AE26131" s="67"/>
    </row>
    <row r="26132" spans="31:31" ht="15.75">
      <c r="AE26132" s="67"/>
    </row>
    <row r="26133" spans="31:31" ht="15.75">
      <c r="AE26133" s="67"/>
    </row>
    <row r="26134" spans="31:31" ht="15.75">
      <c r="AE26134" s="67"/>
    </row>
    <row r="26135" spans="31:31" ht="15.75">
      <c r="AE26135" s="67"/>
    </row>
    <row r="26136" spans="31:31" ht="15.75">
      <c r="AE26136" s="67"/>
    </row>
    <row r="26137" spans="31:31" ht="15.75">
      <c r="AE26137" s="67"/>
    </row>
    <row r="26138" spans="31:31" ht="15.75">
      <c r="AE26138" s="67"/>
    </row>
    <row r="26139" spans="31:31" ht="15.75">
      <c r="AE26139" s="67"/>
    </row>
    <row r="26140" spans="31:31" ht="15.75">
      <c r="AE26140" s="67"/>
    </row>
    <row r="26141" spans="31:31" ht="15.75">
      <c r="AE26141" s="67"/>
    </row>
    <row r="26142" spans="31:31" ht="15.75">
      <c r="AE26142" s="67"/>
    </row>
    <row r="26143" spans="31:31" ht="15.75">
      <c r="AE26143" s="67"/>
    </row>
    <row r="26144" spans="31:31" ht="15.75">
      <c r="AE26144" s="67"/>
    </row>
    <row r="26145" spans="31:31" ht="15.75">
      <c r="AE26145" s="67"/>
    </row>
    <row r="26146" spans="31:31" ht="15.75">
      <c r="AE26146" s="67"/>
    </row>
    <row r="26147" spans="31:31" ht="15.75">
      <c r="AE26147" s="67"/>
    </row>
    <row r="26148" spans="31:31" ht="15.75">
      <c r="AE26148" s="67"/>
    </row>
    <row r="26149" spans="31:31" ht="15.75">
      <c r="AE26149" s="67"/>
    </row>
    <row r="26150" spans="31:31" ht="15.75">
      <c r="AE26150" s="67"/>
    </row>
    <row r="26151" spans="31:31" ht="15.75">
      <c r="AE26151" s="67"/>
    </row>
    <row r="26152" spans="31:31" ht="15.75">
      <c r="AE26152" s="67"/>
    </row>
    <row r="26153" spans="31:31" ht="15.75">
      <c r="AE26153" s="67"/>
    </row>
    <row r="26154" spans="31:31" ht="15.75">
      <c r="AE26154" s="67"/>
    </row>
    <row r="26155" spans="31:31" ht="15.75">
      <c r="AE26155" s="67"/>
    </row>
    <row r="26156" spans="31:31" ht="15.75">
      <c r="AE26156" s="67"/>
    </row>
    <row r="26157" spans="31:31" ht="15.75">
      <c r="AE26157" s="67"/>
    </row>
    <row r="26158" spans="31:31" ht="15.75">
      <c r="AE26158" s="67"/>
    </row>
    <row r="26159" spans="31:31" ht="15.75">
      <c r="AE26159" s="67"/>
    </row>
    <row r="26160" spans="31:31" ht="15.75">
      <c r="AE26160" s="67"/>
    </row>
    <row r="26161" spans="31:31" ht="15.75">
      <c r="AE26161" s="67"/>
    </row>
    <row r="26162" spans="31:31" ht="15.75">
      <c r="AE26162" s="67"/>
    </row>
    <row r="26163" spans="31:31" ht="15.75">
      <c r="AE26163" s="67"/>
    </row>
    <row r="26164" spans="31:31" ht="15.75">
      <c r="AE26164" s="67"/>
    </row>
    <row r="26165" spans="31:31" ht="15.75">
      <c r="AE26165" s="67"/>
    </row>
    <row r="26166" spans="31:31" ht="15.75">
      <c r="AE26166" s="67"/>
    </row>
    <row r="26167" spans="31:31" ht="15.75">
      <c r="AE26167" s="67"/>
    </row>
    <row r="26168" spans="31:31" ht="15.75">
      <c r="AE26168" s="67"/>
    </row>
    <row r="26169" spans="31:31" ht="15.75">
      <c r="AE26169" s="67"/>
    </row>
    <row r="26170" spans="31:31" ht="15.75">
      <c r="AE26170" s="67"/>
    </row>
    <row r="26171" spans="31:31" ht="15.75">
      <c r="AE26171" s="67"/>
    </row>
    <row r="26172" spans="31:31" ht="15.75">
      <c r="AE26172" s="67"/>
    </row>
    <row r="26173" spans="31:31" ht="15.75">
      <c r="AE26173" s="67"/>
    </row>
    <row r="26174" spans="31:31" ht="15.75">
      <c r="AE26174" s="67"/>
    </row>
    <row r="26175" spans="31:31" ht="15.75">
      <c r="AE26175" s="67"/>
    </row>
    <row r="26176" spans="31:31" ht="15.75">
      <c r="AE26176" s="67"/>
    </row>
    <row r="26177" spans="31:31" ht="15.75">
      <c r="AE26177" s="67"/>
    </row>
    <row r="26178" spans="31:31" ht="15.75">
      <c r="AE26178" s="67"/>
    </row>
    <row r="26179" spans="31:31" ht="15.75">
      <c r="AE26179" s="67"/>
    </row>
    <row r="26180" spans="31:31" ht="15.75">
      <c r="AE26180" s="67"/>
    </row>
    <row r="26181" spans="31:31" ht="15.75">
      <c r="AE26181" s="67"/>
    </row>
    <row r="26182" spans="31:31" ht="15.75">
      <c r="AE26182" s="67"/>
    </row>
    <row r="26183" spans="31:31" ht="15.75">
      <c r="AE26183" s="67"/>
    </row>
    <row r="26184" spans="31:31" ht="15.75">
      <c r="AE26184" s="67"/>
    </row>
    <row r="26185" spans="31:31" ht="15.75">
      <c r="AE26185" s="67"/>
    </row>
    <row r="26186" spans="31:31" ht="15.75">
      <c r="AE26186" s="67"/>
    </row>
    <row r="26187" spans="31:31" ht="15.75">
      <c r="AE26187" s="67"/>
    </row>
    <row r="26188" spans="31:31" ht="15.75">
      <c r="AE26188" s="67"/>
    </row>
    <row r="26189" spans="31:31" ht="15.75">
      <c r="AE26189" s="67"/>
    </row>
    <row r="26190" spans="31:31" ht="15.75">
      <c r="AE26190" s="67"/>
    </row>
    <row r="26191" spans="31:31" ht="15.75">
      <c r="AE26191" s="67"/>
    </row>
    <row r="26192" spans="31:31" ht="15.75">
      <c r="AE26192" s="67"/>
    </row>
    <row r="26193" spans="31:31" ht="15.75">
      <c r="AE26193" s="67"/>
    </row>
    <row r="26194" spans="31:31" ht="15.75">
      <c r="AE26194" s="67"/>
    </row>
    <row r="26195" spans="31:31" ht="15.75">
      <c r="AE26195" s="67"/>
    </row>
    <row r="26196" spans="31:31" ht="15.75">
      <c r="AE26196" s="67"/>
    </row>
    <row r="26197" spans="31:31" ht="15.75">
      <c r="AE26197" s="67"/>
    </row>
    <row r="26198" spans="31:31" ht="15.75">
      <c r="AE26198" s="67"/>
    </row>
    <row r="26199" spans="31:31" ht="15.75">
      <c r="AE26199" s="67"/>
    </row>
    <row r="26200" spans="31:31" ht="15.75">
      <c r="AE26200" s="67"/>
    </row>
    <row r="26201" spans="31:31" ht="15.75">
      <c r="AE26201" s="67"/>
    </row>
    <row r="26202" spans="31:31" ht="15.75">
      <c r="AE26202" s="67"/>
    </row>
    <row r="26203" spans="31:31" ht="15.75">
      <c r="AE26203" s="67"/>
    </row>
    <row r="26204" spans="31:31" ht="15.75">
      <c r="AE26204" s="67"/>
    </row>
    <row r="26205" spans="31:31" ht="15.75">
      <c r="AE26205" s="67"/>
    </row>
    <row r="26206" spans="31:31" ht="15.75">
      <c r="AE26206" s="67"/>
    </row>
    <row r="26207" spans="31:31" ht="15.75">
      <c r="AE26207" s="67"/>
    </row>
    <row r="26208" spans="31:31" ht="15.75">
      <c r="AE26208" s="67"/>
    </row>
    <row r="26209" spans="31:31" ht="15.75">
      <c r="AE26209" s="67"/>
    </row>
    <row r="26210" spans="31:31" ht="15.75">
      <c r="AE26210" s="67"/>
    </row>
    <row r="26211" spans="31:31" ht="15.75">
      <c r="AE26211" s="67"/>
    </row>
    <row r="26212" spans="31:31" ht="15.75">
      <c r="AE26212" s="67"/>
    </row>
    <row r="26213" spans="31:31" ht="15.75">
      <c r="AE26213" s="67"/>
    </row>
    <row r="26214" spans="31:31" ht="15.75">
      <c r="AE26214" s="67"/>
    </row>
    <row r="26215" spans="31:31" ht="15.75">
      <c r="AE26215" s="67"/>
    </row>
    <row r="26216" spans="31:31" ht="15.75">
      <c r="AE26216" s="67"/>
    </row>
    <row r="26217" spans="31:31" ht="15.75">
      <c r="AE26217" s="67"/>
    </row>
    <row r="26218" spans="31:31" ht="15.75">
      <c r="AE26218" s="67"/>
    </row>
    <row r="26219" spans="31:31" ht="15.75">
      <c r="AE26219" s="67"/>
    </row>
    <row r="26220" spans="31:31" ht="15.75">
      <c r="AE26220" s="67"/>
    </row>
    <row r="26221" spans="31:31" ht="15.75">
      <c r="AE26221" s="67"/>
    </row>
    <row r="26222" spans="31:31" ht="15.75">
      <c r="AE26222" s="67"/>
    </row>
    <row r="26223" spans="31:31" ht="15.75">
      <c r="AE26223" s="67"/>
    </row>
    <row r="26224" spans="31:31" ht="15.75">
      <c r="AE26224" s="67"/>
    </row>
    <row r="26225" spans="31:31" ht="15.75">
      <c r="AE26225" s="67"/>
    </row>
    <row r="26226" spans="31:31" ht="15.75">
      <c r="AE26226" s="67"/>
    </row>
    <row r="26227" spans="31:31" ht="15.75">
      <c r="AE26227" s="67"/>
    </row>
    <row r="26228" spans="31:31" ht="15.75">
      <c r="AE26228" s="67"/>
    </row>
    <row r="26229" spans="31:31" ht="15.75">
      <c r="AE26229" s="67"/>
    </row>
    <row r="26230" spans="31:31" ht="15.75">
      <c r="AE26230" s="67"/>
    </row>
    <row r="26231" spans="31:31" ht="15.75">
      <c r="AE26231" s="67"/>
    </row>
    <row r="26232" spans="31:31" ht="15.75">
      <c r="AE26232" s="67"/>
    </row>
    <row r="26233" spans="31:31" ht="15.75">
      <c r="AE26233" s="67"/>
    </row>
    <row r="26234" spans="31:31" ht="15.75">
      <c r="AE26234" s="67"/>
    </row>
    <row r="26235" spans="31:31" ht="15.75">
      <c r="AE26235" s="67"/>
    </row>
    <row r="26236" spans="31:31" ht="15.75">
      <c r="AE26236" s="67"/>
    </row>
    <row r="26237" spans="31:31" ht="15.75">
      <c r="AE26237" s="67"/>
    </row>
    <row r="26238" spans="31:31" ht="15.75">
      <c r="AE26238" s="67"/>
    </row>
    <row r="26239" spans="31:31" ht="15.75">
      <c r="AE26239" s="67"/>
    </row>
    <row r="26240" spans="31:31" ht="15.75">
      <c r="AE26240" s="67"/>
    </row>
    <row r="26241" spans="31:31" ht="15.75">
      <c r="AE26241" s="67"/>
    </row>
    <row r="26242" spans="31:31" ht="15.75">
      <c r="AE26242" s="67"/>
    </row>
    <row r="26243" spans="31:31" ht="15.75">
      <c r="AE26243" s="67"/>
    </row>
    <row r="26244" spans="31:31" ht="15.75">
      <c r="AE26244" s="67"/>
    </row>
    <row r="26245" spans="31:31" ht="15.75">
      <c r="AE26245" s="67"/>
    </row>
    <row r="26246" spans="31:31" ht="15.75">
      <c r="AE26246" s="67"/>
    </row>
    <row r="26247" spans="31:31" ht="15.75">
      <c r="AE26247" s="67"/>
    </row>
    <row r="26248" spans="31:31" ht="15.75">
      <c r="AE26248" s="67"/>
    </row>
    <row r="26249" spans="31:31" ht="15.75">
      <c r="AE26249" s="67"/>
    </row>
    <row r="26250" spans="31:31" ht="15.75">
      <c r="AE26250" s="67"/>
    </row>
    <row r="26251" spans="31:31" ht="15.75">
      <c r="AE26251" s="67"/>
    </row>
    <row r="26252" spans="31:31" ht="15.75">
      <c r="AE26252" s="67"/>
    </row>
    <row r="26253" spans="31:31" ht="15.75">
      <c r="AE26253" s="67"/>
    </row>
    <row r="26254" spans="31:31" ht="15.75">
      <c r="AE26254" s="67"/>
    </row>
    <row r="26255" spans="31:31" ht="15.75">
      <c r="AE26255" s="67"/>
    </row>
    <row r="26256" spans="31:31" ht="15.75">
      <c r="AE26256" s="67"/>
    </row>
    <row r="26257" spans="31:31" ht="15.75">
      <c r="AE26257" s="67"/>
    </row>
    <row r="26258" spans="31:31" ht="15.75">
      <c r="AE26258" s="67"/>
    </row>
    <row r="26259" spans="31:31" ht="15.75">
      <c r="AE26259" s="67"/>
    </row>
    <row r="26260" spans="31:31" ht="15.75">
      <c r="AE26260" s="67"/>
    </row>
    <row r="26261" spans="31:31" ht="15.75">
      <c r="AE26261" s="67"/>
    </row>
    <row r="26262" spans="31:31" ht="15.75">
      <c r="AE26262" s="67"/>
    </row>
    <row r="26263" spans="31:31" ht="15.75">
      <c r="AE26263" s="67"/>
    </row>
    <row r="26264" spans="31:31" ht="15.75">
      <c r="AE26264" s="67"/>
    </row>
    <row r="26265" spans="31:31" ht="15.75">
      <c r="AE26265" s="67"/>
    </row>
    <row r="26266" spans="31:31" ht="15.75">
      <c r="AE26266" s="67"/>
    </row>
    <row r="26267" spans="31:31" ht="15.75">
      <c r="AE26267" s="67"/>
    </row>
    <row r="26268" spans="31:31" ht="15.75">
      <c r="AE26268" s="67"/>
    </row>
    <row r="26269" spans="31:31" ht="15.75">
      <c r="AE26269" s="67"/>
    </row>
    <row r="26270" spans="31:31" ht="15.75">
      <c r="AE26270" s="67"/>
    </row>
    <row r="26271" spans="31:31" ht="15.75">
      <c r="AE26271" s="67"/>
    </row>
    <row r="26272" spans="31:31" ht="15.75">
      <c r="AE26272" s="67"/>
    </row>
    <row r="26273" spans="31:31" ht="15.75">
      <c r="AE26273" s="67"/>
    </row>
    <row r="26274" spans="31:31" ht="15.75">
      <c r="AE26274" s="67"/>
    </row>
    <row r="26275" spans="31:31" ht="15.75">
      <c r="AE26275" s="67"/>
    </row>
    <row r="26276" spans="31:31" ht="15.75">
      <c r="AE26276" s="67"/>
    </row>
    <row r="26277" spans="31:31" ht="15.75">
      <c r="AE26277" s="67"/>
    </row>
    <row r="26278" spans="31:31" ht="15.75">
      <c r="AE26278" s="67"/>
    </row>
    <row r="26279" spans="31:31" ht="15.75">
      <c r="AE26279" s="67"/>
    </row>
    <row r="26280" spans="31:31" ht="15.75">
      <c r="AE26280" s="67"/>
    </row>
    <row r="26281" spans="31:31" ht="15.75">
      <c r="AE26281" s="67"/>
    </row>
    <row r="26282" spans="31:31" ht="15.75">
      <c r="AE26282" s="67"/>
    </row>
    <row r="26283" spans="31:31" ht="15.75">
      <c r="AE26283" s="67"/>
    </row>
    <row r="26284" spans="31:31" ht="15.75">
      <c r="AE26284" s="67"/>
    </row>
    <row r="26285" spans="31:31" ht="15.75">
      <c r="AE26285" s="67"/>
    </row>
    <row r="26286" spans="31:31" ht="15.75">
      <c r="AE26286" s="67"/>
    </row>
    <row r="26287" spans="31:31" ht="15.75">
      <c r="AE26287" s="67"/>
    </row>
    <row r="26288" spans="31:31" ht="15.75">
      <c r="AE26288" s="67"/>
    </row>
    <row r="26289" spans="31:31" ht="15.75">
      <c r="AE26289" s="67"/>
    </row>
    <row r="26290" spans="31:31" ht="15.75">
      <c r="AE26290" s="67"/>
    </row>
    <row r="26291" spans="31:31" ht="15.75">
      <c r="AE26291" s="67"/>
    </row>
    <row r="26292" spans="31:31" ht="15.75">
      <c r="AE26292" s="67"/>
    </row>
    <row r="26293" spans="31:31" ht="15.75">
      <c r="AE26293" s="67"/>
    </row>
    <row r="26294" spans="31:31" ht="15.75">
      <c r="AE26294" s="67"/>
    </row>
    <row r="26295" spans="31:31" ht="15.75">
      <c r="AE26295" s="67"/>
    </row>
    <row r="26296" spans="31:31" ht="15.75">
      <c r="AE26296" s="67"/>
    </row>
    <row r="26297" spans="31:31" ht="15.75">
      <c r="AE26297" s="67"/>
    </row>
    <row r="26298" spans="31:31" ht="15.75">
      <c r="AE26298" s="67"/>
    </row>
    <row r="26299" spans="31:31" ht="15.75">
      <c r="AE26299" s="67"/>
    </row>
    <row r="26300" spans="31:31" ht="15.75">
      <c r="AE26300" s="67"/>
    </row>
    <row r="26301" spans="31:31" ht="15.75">
      <c r="AE26301" s="67"/>
    </row>
    <row r="26302" spans="31:31" ht="15.75">
      <c r="AE26302" s="67"/>
    </row>
    <row r="26303" spans="31:31" ht="15.75">
      <c r="AE26303" s="67"/>
    </row>
    <row r="26304" spans="31:31" ht="15.75">
      <c r="AE26304" s="67"/>
    </row>
    <row r="26305" spans="31:31" ht="15.75">
      <c r="AE26305" s="67"/>
    </row>
    <row r="26306" spans="31:31" ht="15.75">
      <c r="AE26306" s="67"/>
    </row>
    <row r="26307" spans="31:31" ht="15.75">
      <c r="AE26307" s="67"/>
    </row>
    <row r="26308" spans="31:31" ht="15.75">
      <c r="AE26308" s="67"/>
    </row>
    <row r="26309" spans="31:31" ht="15.75">
      <c r="AE26309" s="67"/>
    </row>
    <row r="26310" spans="31:31" ht="15.75">
      <c r="AE26310" s="67"/>
    </row>
    <row r="26311" spans="31:31" ht="15.75">
      <c r="AE26311" s="67"/>
    </row>
    <row r="26312" spans="31:31" ht="15.75">
      <c r="AE26312" s="67"/>
    </row>
    <row r="26313" spans="31:31" ht="15.75">
      <c r="AE26313" s="67"/>
    </row>
    <row r="26314" spans="31:31" ht="15.75">
      <c r="AE26314" s="67"/>
    </row>
    <row r="26315" spans="31:31" ht="15.75">
      <c r="AE26315" s="67"/>
    </row>
    <row r="26316" spans="31:31" ht="15.75">
      <c r="AE26316" s="67"/>
    </row>
    <row r="26317" spans="31:31" ht="15.75">
      <c r="AE26317" s="67"/>
    </row>
    <row r="26318" spans="31:31" ht="15.75">
      <c r="AE26318" s="67"/>
    </row>
    <row r="26319" spans="31:31" ht="15.75">
      <c r="AE26319" s="67"/>
    </row>
    <row r="26320" spans="31:31" ht="15.75">
      <c r="AE26320" s="67"/>
    </row>
    <row r="26321" spans="31:31" ht="15.75">
      <c r="AE26321" s="67"/>
    </row>
    <row r="26322" spans="31:31" ht="15.75">
      <c r="AE26322" s="67"/>
    </row>
    <row r="26323" spans="31:31" ht="15.75">
      <c r="AE26323" s="67"/>
    </row>
    <row r="26324" spans="31:31" ht="15.75">
      <c r="AE26324" s="67"/>
    </row>
    <row r="26325" spans="31:31" ht="15.75">
      <c r="AE26325" s="67"/>
    </row>
    <row r="26326" spans="31:31" ht="15.75">
      <c r="AE26326" s="67"/>
    </row>
    <row r="26327" spans="31:31" ht="15.75">
      <c r="AE26327" s="67"/>
    </row>
    <row r="26328" spans="31:31" ht="15.75">
      <c r="AE26328" s="67"/>
    </row>
    <row r="26329" spans="31:31" ht="15.75">
      <c r="AE26329" s="67"/>
    </row>
    <row r="26330" spans="31:31" ht="15.75">
      <c r="AE26330" s="67"/>
    </row>
    <row r="26331" spans="31:31" ht="15.75">
      <c r="AE26331" s="67"/>
    </row>
    <row r="26332" spans="31:31" ht="15.75">
      <c r="AE26332" s="67"/>
    </row>
    <row r="26333" spans="31:31" ht="15.75">
      <c r="AE26333" s="67"/>
    </row>
    <row r="26334" spans="31:31" ht="15.75">
      <c r="AE26334" s="67"/>
    </row>
    <row r="26335" spans="31:31" ht="15.75">
      <c r="AE26335" s="67"/>
    </row>
    <row r="26336" spans="31:31" ht="15.75">
      <c r="AE26336" s="67"/>
    </row>
    <row r="26337" spans="31:31" ht="15.75">
      <c r="AE26337" s="67"/>
    </row>
    <row r="26338" spans="31:31" ht="15.75">
      <c r="AE26338" s="67"/>
    </row>
    <row r="26339" spans="31:31" ht="15.75">
      <c r="AE26339" s="67"/>
    </row>
    <row r="26340" spans="31:31" ht="15.75">
      <c r="AE26340" s="67"/>
    </row>
    <row r="26341" spans="31:31" ht="15.75">
      <c r="AE26341" s="67"/>
    </row>
    <row r="26342" spans="31:31" ht="15.75">
      <c r="AE26342" s="67"/>
    </row>
    <row r="26343" spans="31:31" ht="15.75">
      <c r="AE26343" s="67"/>
    </row>
    <row r="26344" spans="31:31" ht="15.75">
      <c r="AE26344" s="67"/>
    </row>
    <row r="26345" spans="31:31" ht="15.75">
      <c r="AE26345" s="67"/>
    </row>
    <row r="26346" spans="31:31" ht="15.75">
      <c r="AE26346" s="67"/>
    </row>
    <row r="26347" spans="31:31" ht="15.75">
      <c r="AE26347" s="67"/>
    </row>
    <row r="26348" spans="31:31" ht="15.75">
      <c r="AE26348" s="67"/>
    </row>
    <row r="26349" spans="31:31" ht="15.75">
      <c r="AE26349" s="67"/>
    </row>
    <row r="26350" spans="31:31" ht="15.75">
      <c r="AE26350" s="67"/>
    </row>
    <row r="26351" spans="31:31" ht="15.75">
      <c r="AE26351" s="67"/>
    </row>
    <row r="26352" spans="31:31" ht="15.75">
      <c r="AE26352" s="67"/>
    </row>
    <row r="26353" spans="31:31" ht="15.75">
      <c r="AE26353" s="67"/>
    </row>
    <row r="26354" spans="31:31" ht="15.75">
      <c r="AE26354" s="67"/>
    </row>
    <row r="26355" spans="31:31" ht="15.75">
      <c r="AE26355" s="67"/>
    </row>
    <row r="26356" spans="31:31" ht="15.75">
      <c r="AE26356" s="67"/>
    </row>
    <row r="26357" spans="31:31" ht="15.75">
      <c r="AE26357" s="67"/>
    </row>
    <row r="26358" spans="31:31" ht="15.75">
      <c r="AE26358" s="67"/>
    </row>
    <row r="26359" spans="31:31" ht="15.75">
      <c r="AE26359" s="67"/>
    </row>
    <row r="26360" spans="31:31" ht="15.75">
      <c r="AE26360" s="67"/>
    </row>
    <row r="26361" spans="31:31" ht="15.75">
      <c r="AE26361" s="67"/>
    </row>
    <row r="26362" spans="31:31" ht="15.75">
      <c r="AE26362" s="67"/>
    </row>
    <row r="26363" spans="31:31" ht="15.75">
      <c r="AE26363" s="67"/>
    </row>
    <row r="26364" spans="31:31" ht="15.75">
      <c r="AE26364" s="67"/>
    </row>
    <row r="26365" spans="31:31" ht="15.75">
      <c r="AE26365" s="67"/>
    </row>
    <row r="26366" spans="31:31" ht="15.75">
      <c r="AE26366" s="67"/>
    </row>
    <row r="26367" spans="31:31" ht="15.75">
      <c r="AE26367" s="67"/>
    </row>
    <row r="26368" spans="31:31" ht="15.75">
      <c r="AE26368" s="67"/>
    </row>
    <row r="26369" spans="31:31" ht="15.75">
      <c r="AE26369" s="67"/>
    </row>
    <row r="26370" spans="31:31" ht="15.75">
      <c r="AE26370" s="67"/>
    </row>
    <row r="26371" spans="31:31" ht="15.75">
      <c r="AE26371" s="67"/>
    </row>
    <row r="26372" spans="31:31" ht="15.75">
      <c r="AE26372" s="67"/>
    </row>
    <row r="26373" spans="31:31" ht="15.75">
      <c r="AE26373" s="67"/>
    </row>
    <row r="26374" spans="31:31" ht="15.75">
      <c r="AE26374" s="67"/>
    </row>
    <row r="26375" spans="31:31" ht="15.75">
      <c r="AE26375" s="67"/>
    </row>
    <row r="26376" spans="31:31" ht="15.75">
      <c r="AE26376" s="67"/>
    </row>
    <row r="26377" spans="31:31" ht="15.75">
      <c r="AE26377" s="67"/>
    </row>
    <row r="26378" spans="31:31" ht="15.75">
      <c r="AE26378" s="67"/>
    </row>
    <row r="26379" spans="31:31" ht="15.75">
      <c r="AE26379" s="67"/>
    </row>
    <row r="26380" spans="31:31" ht="15.75">
      <c r="AE26380" s="67"/>
    </row>
    <row r="26381" spans="31:31" ht="15.75">
      <c r="AE26381" s="67"/>
    </row>
    <row r="26382" spans="31:31" ht="15.75">
      <c r="AE26382" s="67"/>
    </row>
    <row r="26383" spans="31:31" ht="15.75">
      <c r="AE26383" s="67"/>
    </row>
    <row r="26384" spans="31:31" ht="15.75">
      <c r="AE26384" s="67"/>
    </row>
    <row r="26385" spans="31:31" ht="15.75">
      <c r="AE26385" s="67"/>
    </row>
    <row r="26386" spans="31:31" ht="15.75">
      <c r="AE26386" s="67"/>
    </row>
    <row r="26387" spans="31:31" ht="15.75">
      <c r="AE26387" s="67"/>
    </row>
    <row r="26388" spans="31:31" ht="15.75">
      <c r="AE26388" s="67"/>
    </row>
    <row r="26389" spans="31:31" ht="15.75">
      <c r="AE26389" s="67"/>
    </row>
    <row r="26390" spans="31:31" ht="15.75">
      <c r="AE26390" s="67"/>
    </row>
    <row r="26391" spans="31:31" ht="15.75">
      <c r="AE26391" s="67"/>
    </row>
    <row r="26392" spans="31:31" ht="15.75">
      <c r="AE26392" s="67"/>
    </row>
    <row r="26393" spans="31:31" ht="15.75">
      <c r="AE26393" s="67"/>
    </row>
    <row r="26394" spans="31:31" ht="15.75">
      <c r="AE26394" s="67"/>
    </row>
    <row r="26395" spans="31:31" ht="15.75">
      <c r="AE26395" s="67"/>
    </row>
    <row r="26396" spans="31:31" ht="15.75">
      <c r="AE26396" s="67"/>
    </row>
    <row r="26397" spans="31:31" ht="15.75">
      <c r="AE26397" s="67"/>
    </row>
    <row r="26398" spans="31:31" ht="15.75">
      <c r="AE26398" s="67"/>
    </row>
    <row r="26399" spans="31:31" ht="15.75">
      <c r="AE26399" s="67"/>
    </row>
    <row r="26400" spans="31:31" ht="15.75">
      <c r="AE26400" s="67"/>
    </row>
    <row r="26401" spans="31:31" ht="15.75">
      <c r="AE26401" s="67"/>
    </row>
    <row r="26402" spans="31:31" ht="15.75">
      <c r="AE26402" s="67"/>
    </row>
    <row r="26403" spans="31:31" ht="15.75">
      <c r="AE26403" s="67"/>
    </row>
    <row r="26404" spans="31:31" ht="15.75">
      <c r="AE26404" s="67"/>
    </row>
    <row r="26405" spans="31:31" ht="15.75">
      <c r="AE26405" s="67"/>
    </row>
    <row r="26406" spans="31:31" ht="15.75">
      <c r="AE26406" s="67"/>
    </row>
    <row r="26407" spans="31:31" ht="15.75">
      <c r="AE26407" s="67"/>
    </row>
    <row r="26408" spans="31:31" ht="15.75">
      <c r="AE26408" s="67"/>
    </row>
    <row r="26409" spans="31:31" ht="15.75">
      <c r="AE26409" s="67"/>
    </row>
    <row r="26410" spans="31:31" ht="15.75">
      <c r="AE26410" s="67"/>
    </row>
    <row r="26411" spans="31:31" ht="15.75">
      <c r="AE26411" s="67"/>
    </row>
    <row r="26412" spans="31:31" ht="15.75">
      <c r="AE26412" s="67"/>
    </row>
    <row r="26413" spans="31:31" ht="15.75">
      <c r="AE26413" s="67"/>
    </row>
    <row r="26414" spans="31:31" ht="15.75">
      <c r="AE26414" s="67"/>
    </row>
    <row r="26415" spans="31:31" ht="15.75">
      <c r="AE26415" s="67"/>
    </row>
    <row r="26416" spans="31:31" ht="15.75">
      <c r="AE26416" s="67"/>
    </row>
    <row r="26417" spans="31:31" ht="15.75">
      <c r="AE26417" s="67"/>
    </row>
    <row r="26418" spans="31:31" ht="15.75">
      <c r="AE26418" s="67"/>
    </row>
    <row r="26419" spans="31:31" ht="15.75">
      <c r="AE26419" s="67"/>
    </row>
    <row r="26420" spans="31:31" ht="15.75">
      <c r="AE26420" s="67"/>
    </row>
    <row r="26421" spans="31:31" ht="15.75">
      <c r="AE26421" s="67"/>
    </row>
    <row r="26422" spans="31:31" ht="15.75">
      <c r="AE26422" s="67"/>
    </row>
    <row r="26423" spans="31:31" ht="15.75">
      <c r="AE26423" s="67"/>
    </row>
    <row r="26424" spans="31:31" ht="15.75">
      <c r="AE26424" s="67"/>
    </row>
    <row r="26425" spans="31:31" ht="15.75">
      <c r="AE26425" s="67"/>
    </row>
    <row r="26426" spans="31:31" ht="15.75">
      <c r="AE26426" s="67"/>
    </row>
    <row r="26427" spans="31:31" ht="15.75">
      <c r="AE26427" s="67"/>
    </row>
    <row r="26428" spans="31:31" ht="15.75">
      <c r="AE26428" s="67"/>
    </row>
    <row r="26429" spans="31:31" ht="15.75">
      <c r="AE26429" s="67"/>
    </row>
    <row r="26430" spans="31:31" ht="15.75">
      <c r="AE26430" s="67"/>
    </row>
    <row r="26431" spans="31:31" ht="15.75">
      <c r="AE26431" s="67"/>
    </row>
    <row r="26432" spans="31:31" ht="15.75">
      <c r="AE26432" s="67"/>
    </row>
    <row r="26433" spans="31:31" ht="15.75">
      <c r="AE26433" s="67"/>
    </row>
    <row r="26434" spans="31:31" ht="15.75">
      <c r="AE26434" s="67"/>
    </row>
    <row r="26435" spans="31:31" ht="15.75">
      <c r="AE26435" s="67"/>
    </row>
    <row r="26436" spans="31:31" ht="15.75">
      <c r="AE26436" s="67"/>
    </row>
    <row r="26437" spans="31:31" ht="15.75">
      <c r="AE26437" s="67"/>
    </row>
    <row r="26438" spans="31:31" ht="15.75">
      <c r="AE26438" s="67"/>
    </row>
    <row r="26439" spans="31:31" ht="15.75">
      <c r="AE26439" s="67"/>
    </row>
    <row r="26440" spans="31:31" ht="15.75">
      <c r="AE26440" s="67"/>
    </row>
    <row r="26441" spans="31:31" ht="15.75">
      <c r="AE26441" s="67"/>
    </row>
    <row r="26442" spans="31:31" ht="15.75">
      <c r="AE26442" s="67"/>
    </row>
    <row r="26443" spans="31:31" ht="15.75">
      <c r="AE26443" s="67"/>
    </row>
    <row r="26444" spans="31:31" ht="15.75">
      <c r="AE26444" s="67"/>
    </row>
    <row r="26445" spans="31:31" ht="15.75">
      <c r="AE26445" s="67"/>
    </row>
    <row r="26446" spans="31:31" ht="15.75">
      <c r="AE26446" s="67"/>
    </row>
    <row r="26447" spans="31:31" ht="15.75">
      <c r="AE26447" s="67"/>
    </row>
    <row r="26448" spans="31:31" ht="15.75">
      <c r="AE26448" s="67"/>
    </row>
    <row r="26449" spans="31:31" ht="15.75">
      <c r="AE26449" s="67"/>
    </row>
    <row r="26450" spans="31:31" ht="15.75">
      <c r="AE26450" s="67"/>
    </row>
    <row r="26451" spans="31:31" ht="15.75">
      <c r="AE26451" s="67"/>
    </row>
    <row r="26452" spans="31:31" ht="15.75">
      <c r="AE26452" s="67"/>
    </row>
    <row r="26453" spans="31:31" ht="15.75">
      <c r="AE26453" s="67"/>
    </row>
    <row r="26454" spans="31:31" ht="15.75">
      <c r="AE26454" s="67"/>
    </row>
    <row r="26455" spans="31:31" ht="15.75">
      <c r="AE26455" s="67"/>
    </row>
    <row r="26456" spans="31:31" ht="15.75">
      <c r="AE26456" s="67"/>
    </row>
    <row r="26457" spans="31:31" ht="15.75">
      <c r="AE26457" s="67"/>
    </row>
    <row r="26458" spans="31:31" ht="15.75">
      <c r="AE26458" s="67"/>
    </row>
    <row r="26459" spans="31:31" ht="15.75">
      <c r="AE26459" s="67"/>
    </row>
    <row r="26460" spans="31:31" ht="15.75">
      <c r="AE26460" s="67"/>
    </row>
    <row r="26461" spans="31:31" ht="15.75">
      <c r="AE26461" s="67"/>
    </row>
    <row r="26462" spans="31:31" ht="15.75">
      <c r="AE26462" s="67"/>
    </row>
    <row r="26463" spans="31:31" ht="15.75">
      <c r="AE26463" s="67"/>
    </row>
    <row r="26464" spans="31:31" ht="15.75">
      <c r="AE26464" s="67"/>
    </row>
    <row r="26465" spans="31:31" ht="15.75">
      <c r="AE26465" s="67"/>
    </row>
    <row r="26466" spans="31:31" ht="15.75">
      <c r="AE26466" s="67"/>
    </row>
    <row r="26467" spans="31:31" ht="15.75">
      <c r="AE26467" s="67"/>
    </row>
    <row r="26468" spans="31:31" ht="15.75">
      <c r="AE26468" s="67"/>
    </row>
    <row r="26469" spans="31:31" ht="15.75">
      <c r="AE26469" s="67"/>
    </row>
    <row r="26470" spans="31:31" ht="15.75">
      <c r="AE26470" s="67"/>
    </row>
    <row r="26471" spans="31:31" ht="15.75">
      <c r="AE26471" s="67"/>
    </row>
    <row r="26472" spans="31:31" ht="15.75">
      <c r="AE26472" s="67"/>
    </row>
    <row r="26473" spans="31:31" ht="15.75">
      <c r="AE26473" s="67"/>
    </row>
    <row r="26474" spans="31:31" ht="15.75">
      <c r="AE26474" s="67"/>
    </row>
    <row r="26475" spans="31:31" ht="15.75">
      <c r="AE26475" s="67"/>
    </row>
    <row r="26476" spans="31:31" ht="15.75">
      <c r="AE26476" s="67"/>
    </row>
    <row r="26477" spans="31:31" ht="15.75">
      <c r="AE26477" s="67"/>
    </row>
    <row r="26478" spans="31:31" ht="15.75">
      <c r="AE26478" s="67"/>
    </row>
    <row r="26479" spans="31:31" ht="15.75">
      <c r="AE26479" s="67"/>
    </row>
    <row r="26480" spans="31:31" ht="15.75">
      <c r="AE26480" s="67"/>
    </row>
    <row r="26481" spans="31:31" ht="15.75">
      <c r="AE26481" s="67"/>
    </row>
    <row r="26482" spans="31:31" ht="15.75">
      <c r="AE26482" s="67"/>
    </row>
    <row r="26483" spans="31:31" ht="15.75">
      <c r="AE26483" s="67"/>
    </row>
    <row r="26484" spans="31:31" ht="15.75">
      <c r="AE26484" s="67"/>
    </row>
    <row r="26485" spans="31:31" ht="15.75">
      <c r="AE26485" s="67"/>
    </row>
    <row r="26486" spans="31:31" ht="15.75">
      <c r="AE26486" s="67"/>
    </row>
    <row r="26487" spans="31:31" ht="15.75">
      <c r="AE26487" s="67"/>
    </row>
    <row r="26488" spans="31:31" ht="15.75">
      <c r="AE26488" s="67"/>
    </row>
    <row r="26489" spans="31:31" ht="15.75">
      <c r="AE26489" s="67"/>
    </row>
    <row r="26490" spans="31:31" ht="15.75">
      <c r="AE26490" s="67"/>
    </row>
    <row r="26491" spans="31:31" ht="15.75">
      <c r="AE26491" s="67"/>
    </row>
    <row r="26492" spans="31:31" ht="15.75">
      <c r="AE26492" s="67"/>
    </row>
    <row r="26493" spans="31:31" ht="15.75">
      <c r="AE26493" s="67"/>
    </row>
    <row r="26494" spans="31:31" ht="15.75">
      <c r="AE26494" s="67"/>
    </row>
    <row r="26495" spans="31:31" ht="15.75">
      <c r="AE26495" s="67"/>
    </row>
    <row r="26496" spans="31:31" ht="15.75">
      <c r="AE26496" s="67"/>
    </row>
    <row r="26497" spans="31:31" ht="15.75">
      <c r="AE26497" s="67"/>
    </row>
    <row r="26498" spans="31:31" ht="15.75">
      <c r="AE26498" s="67"/>
    </row>
    <row r="26499" spans="31:31" ht="15.75">
      <c r="AE26499" s="67"/>
    </row>
    <row r="26500" spans="31:31" ht="15.75">
      <c r="AE26500" s="67"/>
    </row>
    <row r="26501" spans="31:31" ht="15.75">
      <c r="AE26501" s="67"/>
    </row>
    <row r="26502" spans="31:31" ht="15.75">
      <c r="AE26502" s="67"/>
    </row>
    <row r="26503" spans="31:31" ht="15.75">
      <c r="AE26503" s="67"/>
    </row>
    <row r="26504" spans="31:31" ht="15.75">
      <c r="AE26504" s="67"/>
    </row>
    <row r="26505" spans="31:31" ht="15.75">
      <c r="AE26505" s="67"/>
    </row>
    <row r="26506" spans="31:31" ht="15.75">
      <c r="AE26506" s="67"/>
    </row>
    <row r="26507" spans="31:31" ht="15.75">
      <c r="AE26507" s="67"/>
    </row>
    <row r="26508" spans="31:31" ht="15.75">
      <c r="AE26508" s="67"/>
    </row>
    <row r="26509" spans="31:31" ht="15.75">
      <c r="AE26509" s="67"/>
    </row>
    <row r="26510" spans="31:31" ht="15.75">
      <c r="AE26510" s="67"/>
    </row>
    <row r="26511" spans="31:31" ht="15.75">
      <c r="AE26511" s="67"/>
    </row>
    <row r="26512" spans="31:31" ht="15.75">
      <c r="AE26512" s="67"/>
    </row>
    <row r="26513" spans="31:31" ht="15.75">
      <c r="AE26513" s="67"/>
    </row>
    <row r="26514" spans="31:31" ht="15.75">
      <c r="AE26514" s="67"/>
    </row>
    <row r="26515" spans="31:31" ht="15.75">
      <c r="AE26515" s="67"/>
    </row>
    <row r="26516" spans="31:31" ht="15.75">
      <c r="AE26516" s="67"/>
    </row>
    <row r="26517" spans="31:31" ht="15.75">
      <c r="AE26517" s="67"/>
    </row>
    <row r="26518" spans="31:31" ht="15.75">
      <c r="AE26518" s="67"/>
    </row>
    <row r="26519" spans="31:31" ht="15.75">
      <c r="AE26519" s="67"/>
    </row>
    <row r="26520" spans="31:31" ht="15.75">
      <c r="AE26520" s="67"/>
    </row>
    <row r="26521" spans="31:31" ht="15.75">
      <c r="AE26521" s="67"/>
    </row>
    <row r="26522" spans="31:31" ht="15.75">
      <c r="AE26522" s="67"/>
    </row>
    <row r="26523" spans="31:31" ht="15.75">
      <c r="AE26523" s="67"/>
    </row>
    <row r="26524" spans="31:31" ht="15.75">
      <c r="AE26524" s="67"/>
    </row>
    <row r="26525" spans="31:31" ht="15.75">
      <c r="AE26525" s="67"/>
    </row>
    <row r="26526" spans="31:31" ht="15.75">
      <c r="AE26526" s="67"/>
    </row>
    <row r="26527" spans="31:31" ht="15.75">
      <c r="AE26527" s="67"/>
    </row>
    <row r="26528" spans="31:31" ht="15.75">
      <c r="AE26528" s="67"/>
    </row>
    <row r="26529" spans="31:31" ht="15.75">
      <c r="AE26529" s="67"/>
    </row>
    <row r="26530" spans="31:31" ht="15.75">
      <c r="AE26530" s="67"/>
    </row>
    <row r="26531" spans="31:31" ht="15.75">
      <c r="AE26531" s="67"/>
    </row>
    <row r="26532" spans="31:31" ht="15.75">
      <c r="AE26532" s="67"/>
    </row>
    <row r="26533" spans="31:31" ht="15.75">
      <c r="AE26533" s="67"/>
    </row>
    <row r="26534" spans="31:31" ht="15.75">
      <c r="AE26534" s="67"/>
    </row>
    <row r="26535" spans="31:31" ht="15.75">
      <c r="AE26535" s="67"/>
    </row>
    <row r="26536" spans="31:31" ht="15.75">
      <c r="AE26536" s="67"/>
    </row>
    <row r="26537" spans="31:31" ht="15.75">
      <c r="AE26537" s="67"/>
    </row>
    <row r="26538" spans="31:31" ht="15.75">
      <c r="AE26538" s="67"/>
    </row>
    <row r="26539" spans="31:31" ht="15.75">
      <c r="AE26539" s="67"/>
    </row>
    <row r="26540" spans="31:31" ht="15.75">
      <c r="AE26540" s="67"/>
    </row>
    <row r="26541" spans="31:31" ht="15.75">
      <c r="AE26541" s="67"/>
    </row>
    <row r="26542" spans="31:31" ht="15.75">
      <c r="AE26542" s="67"/>
    </row>
    <row r="26543" spans="31:31" ht="15.75">
      <c r="AE26543" s="67"/>
    </row>
    <row r="26544" spans="31:31" ht="15.75">
      <c r="AE26544" s="67"/>
    </row>
    <row r="26545" spans="31:31" ht="15.75">
      <c r="AE26545" s="67"/>
    </row>
    <row r="26546" spans="31:31" ht="15.75">
      <c r="AE26546" s="67"/>
    </row>
    <row r="26547" spans="31:31" ht="15.75">
      <c r="AE26547" s="67"/>
    </row>
    <row r="26548" spans="31:31" ht="15.75">
      <c r="AE26548" s="67"/>
    </row>
    <row r="26549" spans="31:31" ht="15.75">
      <c r="AE26549" s="67"/>
    </row>
    <row r="26550" spans="31:31" ht="15.75">
      <c r="AE26550" s="67"/>
    </row>
    <row r="26551" spans="31:31" ht="15.75">
      <c r="AE26551" s="67"/>
    </row>
    <row r="26552" spans="31:31" ht="15.75">
      <c r="AE26552" s="67"/>
    </row>
    <row r="26553" spans="31:31" ht="15.75">
      <c r="AE26553" s="67"/>
    </row>
    <row r="26554" spans="31:31" ht="15.75">
      <c r="AE26554" s="67"/>
    </row>
    <row r="26555" spans="31:31" ht="15.75">
      <c r="AE26555" s="67"/>
    </row>
    <row r="26556" spans="31:31" ht="15.75">
      <c r="AE26556" s="67"/>
    </row>
    <row r="26557" spans="31:31" ht="15.75">
      <c r="AE26557" s="67"/>
    </row>
    <row r="26558" spans="31:31" ht="15.75">
      <c r="AE26558" s="67"/>
    </row>
    <row r="26559" spans="31:31" ht="15.75">
      <c r="AE26559" s="67"/>
    </row>
    <row r="26560" spans="31:31" ht="15.75">
      <c r="AE26560" s="67"/>
    </row>
    <row r="26561" spans="31:31" ht="15.75">
      <c r="AE26561" s="67"/>
    </row>
    <row r="26562" spans="31:31" ht="15.75">
      <c r="AE26562" s="67"/>
    </row>
    <row r="26563" spans="31:31" ht="15.75">
      <c r="AE26563" s="67"/>
    </row>
    <row r="26564" spans="31:31" ht="15.75">
      <c r="AE26564" s="67"/>
    </row>
    <row r="26565" spans="31:31" ht="15.75">
      <c r="AE26565" s="67"/>
    </row>
    <row r="26566" spans="31:31" ht="15.75">
      <c r="AE26566" s="67"/>
    </row>
    <row r="26567" spans="31:31" ht="15.75">
      <c r="AE26567" s="67"/>
    </row>
    <row r="26568" spans="31:31" ht="15.75">
      <c r="AE26568" s="67"/>
    </row>
    <row r="26569" spans="31:31" ht="15.75">
      <c r="AE26569" s="67"/>
    </row>
    <row r="26570" spans="31:31" ht="15.75">
      <c r="AE26570" s="67"/>
    </row>
    <row r="26571" spans="31:31" ht="15.75">
      <c r="AE26571" s="67"/>
    </row>
    <row r="26572" spans="31:31" ht="15.75">
      <c r="AE26572" s="67"/>
    </row>
    <row r="26573" spans="31:31" ht="15.75">
      <c r="AE26573" s="67"/>
    </row>
    <row r="26574" spans="31:31" ht="15.75">
      <c r="AE26574" s="67"/>
    </row>
    <row r="26575" spans="31:31" ht="15.75">
      <c r="AE26575" s="67"/>
    </row>
    <row r="26576" spans="31:31" ht="15.75">
      <c r="AE26576" s="67"/>
    </row>
    <row r="26577" spans="31:31" ht="15.75">
      <c r="AE26577" s="67"/>
    </row>
    <row r="26578" spans="31:31" ht="15.75">
      <c r="AE26578" s="67"/>
    </row>
    <row r="26579" spans="31:31" ht="15.75">
      <c r="AE26579" s="67"/>
    </row>
    <row r="26580" spans="31:31" ht="15.75">
      <c r="AE26580" s="67"/>
    </row>
    <row r="26581" spans="31:31" ht="15.75">
      <c r="AE26581" s="67"/>
    </row>
    <row r="26582" spans="31:31" ht="15.75">
      <c r="AE26582" s="67"/>
    </row>
    <row r="26583" spans="31:31" ht="15.75">
      <c r="AE26583" s="67"/>
    </row>
    <row r="26584" spans="31:31" ht="15.75">
      <c r="AE26584" s="67"/>
    </row>
    <row r="26585" spans="31:31" ht="15.75">
      <c r="AE26585" s="67"/>
    </row>
    <row r="26586" spans="31:31" ht="15.75">
      <c r="AE26586" s="67"/>
    </row>
    <row r="26587" spans="31:31" ht="15.75">
      <c r="AE26587" s="67"/>
    </row>
    <row r="26588" spans="31:31" ht="15.75">
      <c r="AE26588" s="67"/>
    </row>
    <row r="26589" spans="31:31" ht="15.75">
      <c r="AE26589" s="67"/>
    </row>
    <row r="26590" spans="31:31" ht="15.75">
      <c r="AE26590" s="67"/>
    </row>
    <row r="26591" spans="31:31" ht="15.75">
      <c r="AE26591" s="67"/>
    </row>
    <row r="26592" spans="31:31" ht="15.75">
      <c r="AE26592" s="67"/>
    </row>
    <row r="26593" spans="31:31" ht="15.75">
      <c r="AE26593" s="67"/>
    </row>
    <row r="26594" spans="31:31" ht="15.75">
      <c r="AE26594" s="67"/>
    </row>
    <row r="26595" spans="31:31" ht="15.75">
      <c r="AE26595" s="67"/>
    </row>
    <row r="26596" spans="31:31" ht="15.75">
      <c r="AE26596" s="67"/>
    </row>
    <row r="26597" spans="31:31" ht="15.75">
      <c r="AE26597" s="67"/>
    </row>
    <row r="26598" spans="31:31" ht="15.75">
      <c r="AE26598" s="67"/>
    </row>
    <row r="26599" spans="31:31" ht="15.75">
      <c r="AE26599" s="67"/>
    </row>
    <row r="26600" spans="31:31" ht="15.75">
      <c r="AE26600" s="67"/>
    </row>
    <row r="26601" spans="31:31" ht="15.75">
      <c r="AE26601" s="67"/>
    </row>
    <row r="26602" spans="31:31" ht="15.75">
      <c r="AE26602" s="67"/>
    </row>
    <row r="26603" spans="31:31" ht="15.75">
      <c r="AE26603" s="67"/>
    </row>
    <row r="26604" spans="31:31" ht="15.75">
      <c r="AE26604" s="67"/>
    </row>
    <row r="26605" spans="31:31" ht="15.75">
      <c r="AE26605" s="67"/>
    </row>
    <row r="26606" spans="31:31" ht="15.75">
      <c r="AE26606" s="67"/>
    </row>
    <row r="26607" spans="31:31" ht="15.75">
      <c r="AE26607" s="67"/>
    </row>
    <row r="26608" spans="31:31" ht="15.75">
      <c r="AE26608" s="67"/>
    </row>
    <row r="26609" spans="31:31" ht="15.75">
      <c r="AE26609" s="67"/>
    </row>
    <row r="26610" spans="31:31" ht="15.75">
      <c r="AE26610" s="67"/>
    </row>
    <row r="26611" spans="31:31" ht="15.75">
      <c r="AE26611" s="67"/>
    </row>
    <row r="26612" spans="31:31" ht="15.75">
      <c r="AE26612" s="67"/>
    </row>
    <row r="26613" spans="31:31" ht="15.75">
      <c r="AE26613" s="67"/>
    </row>
    <row r="26614" spans="31:31" ht="15.75">
      <c r="AE26614" s="67"/>
    </row>
    <row r="26615" spans="31:31" ht="15.75">
      <c r="AE26615" s="67"/>
    </row>
    <row r="26616" spans="31:31" ht="15.75">
      <c r="AE26616" s="67"/>
    </row>
    <row r="26617" spans="31:31" ht="15.75">
      <c r="AE26617" s="67"/>
    </row>
    <row r="26618" spans="31:31" ht="15.75">
      <c r="AE26618" s="67"/>
    </row>
    <row r="26619" spans="31:31" ht="15.75">
      <c r="AE26619" s="67"/>
    </row>
    <row r="26620" spans="31:31" ht="15.75">
      <c r="AE26620" s="67"/>
    </row>
    <row r="26621" spans="31:31" ht="15.75">
      <c r="AE26621" s="67"/>
    </row>
    <row r="26622" spans="31:31" ht="15.75">
      <c r="AE26622" s="67"/>
    </row>
    <row r="26623" spans="31:31" ht="15.75">
      <c r="AE26623" s="67"/>
    </row>
    <row r="26624" spans="31:31" ht="15.75">
      <c r="AE26624" s="67"/>
    </row>
    <row r="26625" spans="31:31" ht="15.75">
      <c r="AE26625" s="67"/>
    </row>
    <row r="26626" spans="31:31" ht="15.75">
      <c r="AE26626" s="67"/>
    </row>
    <row r="26627" spans="31:31" ht="15.75">
      <c r="AE26627" s="67"/>
    </row>
    <row r="26628" spans="31:31" ht="15.75">
      <c r="AE26628" s="67"/>
    </row>
    <row r="26629" spans="31:31" ht="15.75">
      <c r="AE26629" s="67"/>
    </row>
    <row r="26630" spans="31:31" ht="15.75">
      <c r="AE26630" s="67"/>
    </row>
    <row r="26631" spans="31:31" ht="15.75">
      <c r="AE26631" s="67"/>
    </row>
    <row r="26632" spans="31:31" ht="15.75">
      <c r="AE26632" s="67"/>
    </row>
    <row r="26633" spans="31:31" ht="15.75">
      <c r="AE26633" s="67"/>
    </row>
    <row r="26634" spans="31:31" ht="15.75">
      <c r="AE26634" s="67"/>
    </row>
    <row r="26635" spans="31:31" ht="15.75">
      <c r="AE26635" s="67"/>
    </row>
    <row r="26636" spans="31:31" ht="15.75">
      <c r="AE26636" s="67"/>
    </row>
    <row r="26637" spans="31:31" ht="15.75">
      <c r="AE26637" s="67"/>
    </row>
    <row r="26638" spans="31:31" ht="15.75">
      <c r="AE26638" s="67"/>
    </row>
    <row r="26639" spans="31:31" ht="15.75">
      <c r="AE26639" s="67"/>
    </row>
    <row r="26640" spans="31:31" ht="15.75">
      <c r="AE26640" s="67"/>
    </row>
    <row r="26641" spans="31:31" ht="15.75">
      <c r="AE26641" s="67"/>
    </row>
    <row r="26642" spans="31:31" ht="15.75">
      <c r="AE26642" s="67"/>
    </row>
    <row r="26643" spans="31:31" ht="15.75">
      <c r="AE26643" s="67"/>
    </row>
    <row r="26644" spans="31:31" ht="15.75">
      <c r="AE26644" s="67"/>
    </row>
    <row r="26645" spans="31:31" ht="15.75">
      <c r="AE26645" s="67"/>
    </row>
    <row r="26646" spans="31:31" ht="15.75">
      <c r="AE26646" s="67"/>
    </row>
    <row r="26647" spans="31:31" ht="15.75">
      <c r="AE26647" s="67"/>
    </row>
    <row r="26648" spans="31:31" ht="15.75">
      <c r="AE26648" s="67"/>
    </row>
    <row r="26649" spans="31:31" ht="15.75">
      <c r="AE26649" s="67"/>
    </row>
    <row r="26650" spans="31:31" ht="15.75">
      <c r="AE26650" s="67"/>
    </row>
    <row r="26651" spans="31:31" ht="15.75">
      <c r="AE26651" s="67"/>
    </row>
    <row r="26652" spans="31:31" ht="15.75">
      <c r="AE26652" s="67"/>
    </row>
    <row r="26653" spans="31:31" ht="15.75">
      <c r="AE26653" s="67"/>
    </row>
    <row r="26654" spans="31:31" ht="15.75">
      <c r="AE26654" s="67"/>
    </row>
    <row r="26655" spans="31:31" ht="15.75">
      <c r="AE26655" s="67"/>
    </row>
    <row r="26656" spans="31:31" ht="15.75">
      <c r="AE26656" s="67"/>
    </row>
    <row r="26657" spans="31:31" ht="15.75">
      <c r="AE26657" s="67"/>
    </row>
    <row r="26658" spans="31:31" ht="15.75">
      <c r="AE26658" s="67"/>
    </row>
    <row r="26659" spans="31:31" ht="15.75">
      <c r="AE26659" s="67"/>
    </row>
    <row r="26660" spans="31:31" ht="15.75">
      <c r="AE26660" s="67"/>
    </row>
    <row r="26661" spans="31:31" ht="15.75">
      <c r="AE26661" s="67"/>
    </row>
    <row r="26662" spans="31:31" ht="15.75">
      <c r="AE26662" s="67"/>
    </row>
    <row r="26663" spans="31:31" ht="15.75">
      <c r="AE26663" s="67"/>
    </row>
    <row r="26664" spans="31:31" ht="15.75">
      <c r="AE26664" s="67"/>
    </row>
    <row r="26665" spans="31:31" ht="15.75">
      <c r="AE26665" s="67"/>
    </row>
    <row r="26666" spans="31:31" ht="15.75">
      <c r="AE26666" s="67"/>
    </row>
    <row r="26667" spans="31:31" ht="15.75">
      <c r="AE26667" s="67"/>
    </row>
    <row r="26668" spans="31:31" ht="15.75">
      <c r="AE26668" s="67"/>
    </row>
    <row r="26669" spans="31:31" ht="15.75">
      <c r="AE26669" s="67"/>
    </row>
    <row r="26670" spans="31:31" ht="15.75">
      <c r="AE26670" s="67"/>
    </row>
    <row r="26671" spans="31:31" ht="15.75">
      <c r="AE26671" s="67"/>
    </row>
    <row r="26672" spans="31:31" ht="15.75">
      <c r="AE26672" s="67"/>
    </row>
    <row r="26673" spans="31:31" ht="15.75">
      <c r="AE26673" s="67"/>
    </row>
    <row r="26674" spans="31:31" ht="15.75">
      <c r="AE26674" s="67"/>
    </row>
    <row r="26675" spans="31:31" ht="15.75">
      <c r="AE26675" s="67"/>
    </row>
    <row r="26676" spans="31:31" ht="15.75">
      <c r="AE26676" s="67"/>
    </row>
    <row r="26677" spans="31:31" ht="15.75">
      <c r="AE26677" s="67"/>
    </row>
    <row r="26678" spans="31:31" ht="15.75">
      <c r="AE26678" s="67"/>
    </row>
    <row r="26679" spans="31:31" ht="15.75">
      <c r="AE26679" s="67"/>
    </row>
    <row r="26680" spans="31:31" ht="15.75">
      <c r="AE26680" s="67"/>
    </row>
    <row r="26681" spans="31:31" ht="15.75">
      <c r="AE26681" s="67"/>
    </row>
    <row r="26682" spans="31:31" ht="15.75">
      <c r="AE26682" s="67"/>
    </row>
    <row r="26683" spans="31:31" ht="15.75">
      <c r="AE26683" s="67"/>
    </row>
    <row r="26684" spans="31:31" ht="15.75">
      <c r="AE26684" s="67"/>
    </row>
    <row r="26685" spans="31:31" ht="15.75">
      <c r="AE26685" s="67"/>
    </row>
    <row r="26686" spans="31:31" ht="15.75">
      <c r="AE26686" s="67"/>
    </row>
    <row r="26687" spans="31:31" ht="15.75">
      <c r="AE26687" s="67"/>
    </row>
    <row r="26688" spans="31:31" ht="15.75">
      <c r="AE26688" s="67"/>
    </row>
    <row r="26689" spans="31:31" ht="15.75">
      <c r="AE26689" s="67"/>
    </row>
    <row r="26690" spans="31:31" ht="15.75">
      <c r="AE26690" s="67"/>
    </row>
    <row r="26691" spans="31:31" ht="15.75">
      <c r="AE26691" s="67"/>
    </row>
    <row r="26692" spans="31:31" ht="15.75">
      <c r="AE26692" s="67"/>
    </row>
    <row r="26693" spans="31:31" ht="15.75">
      <c r="AE26693" s="67"/>
    </row>
    <row r="26694" spans="31:31" ht="15.75">
      <c r="AE26694" s="67"/>
    </row>
    <row r="26695" spans="31:31" ht="15.75">
      <c r="AE26695" s="67"/>
    </row>
    <row r="26696" spans="31:31" ht="15.75">
      <c r="AE26696" s="67"/>
    </row>
    <row r="26697" spans="31:31" ht="15.75">
      <c r="AE26697" s="67"/>
    </row>
    <row r="26698" spans="31:31" ht="15.75">
      <c r="AE26698" s="67"/>
    </row>
    <row r="26699" spans="31:31" ht="15.75">
      <c r="AE26699" s="67"/>
    </row>
    <row r="26700" spans="31:31" ht="15.75">
      <c r="AE26700" s="67"/>
    </row>
    <row r="26701" spans="31:31" ht="15.75">
      <c r="AE26701" s="67"/>
    </row>
    <row r="26702" spans="31:31" ht="15.75">
      <c r="AE26702" s="67"/>
    </row>
    <row r="26703" spans="31:31" ht="15.75">
      <c r="AE26703" s="67"/>
    </row>
    <row r="26704" spans="31:31" ht="15.75">
      <c r="AE26704" s="67"/>
    </row>
    <row r="26705" spans="31:31" ht="15.75">
      <c r="AE26705" s="67"/>
    </row>
    <row r="26706" spans="31:31" ht="15.75">
      <c r="AE26706" s="67"/>
    </row>
    <row r="26707" spans="31:31" ht="15.75">
      <c r="AE26707" s="67"/>
    </row>
    <row r="26708" spans="31:31" ht="15.75">
      <c r="AE26708" s="67"/>
    </row>
    <row r="26709" spans="31:31" ht="15.75">
      <c r="AE26709" s="67"/>
    </row>
    <row r="26710" spans="31:31" ht="15.75">
      <c r="AE26710" s="67"/>
    </row>
    <row r="26711" spans="31:31" ht="15.75">
      <c r="AE26711" s="67"/>
    </row>
    <row r="26712" spans="31:31" ht="15.75">
      <c r="AE26712" s="67"/>
    </row>
    <row r="26713" spans="31:31" ht="15.75">
      <c r="AE26713" s="67"/>
    </row>
    <row r="26714" spans="31:31" ht="15.75">
      <c r="AE26714" s="67"/>
    </row>
    <row r="26715" spans="31:31" ht="15.75">
      <c r="AE26715" s="67"/>
    </row>
    <row r="26716" spans="31:31" ht="15.75">
      <c r="AE26716" s="67"/>
    </row>
    <row r="26717" spans="31:31" ht="15.75">
      <c r="AE26717" s="67"/>
    </row>
    <row r="26718" spans="31:31" ht="15.75">
      <c r="AE26718" s="67"/>
    </row>
    <row r="26719" spans="31:31" ht="15.75">
      <c r="AE26719" s="67"/>
    </row>
    <row r="26720" spans="31:31" ht="15.75">
      <c r="AE26720" s="67"/>
    </row>
    <row r="26721" spans="31:31" ht="15.75">
      <c r="AE26721" s="67"/>
    </row>
    <row r="26722" spans="31:31" ht="15.75">
      <c r="AE26722" s="67"/>
    </row>
    <row r="26723" spans="31:31" ht="15.75">
      <c r="AE26723" s="67"/>
    </row>
    <row r="26724" spans="31:31" ht="15.75">
      <c r="AE26724" s="67"/>
    </row>
    <row r="26725" spans="31:31" ht="15.75">
      <c r="AE26725" s="67"/>
    </row>
    <row r="26726" spans="31:31" ht="15.75">
      <c r="AE26726" s="67"/>
    </row>
    <row r="26727" spans="31:31" ht="15.75">
      <c r="AE26727" s="67"/>
    </row>
    <row r="26728" spans="31:31" ht="15.75">
      <c r="AE26728" s="67"/>
    </row>
    <row r="26729" spans="31:31" ht="15.75">
      <c r="AE26729" s="67"/>
    </row>
    <row r="26730" spans="31:31" ht="15.75">
      <c r="AE26730" s="67"/>
    </row>
    <row r="26731" spans="31:31" ht="15.75">
      <c r="AE26731" s="67"/>
    </row>
    <row r="26732" spans="31:31" ht="15.75">
      <c r="AE26732" s="67"/>
    </row>
    <row r="26733" spans="31:31" ht="15.75">
      <c r="AE26733" s="67"/>
    </row>
    <row r="26734" spans="31:31" ht="15.75">
      <c r="AE26734" s="67"/>
    </row>
    <row r="26735" spans="31:31" ht="15.75">
      <c r="AE26735" s="67"/>
    </row>
    <row r="26736" spans="31:31" ht="15.75">
      <c r="AE26736" s="67"/>
    </row>
    <row r="26737" spans="31:31" ht="15.75">
      <c r="AE26737" s="67"/>
    </row>
    <row r="26738" spans="31:31" ht="15.75">
      <c r="AE26738" s="67"/>
    </row>
    <row r="26739" spans="31:31" ht="15.75">
      <c r="AE26739" s="67"/>
    </row>
    <row r="26740" spans="31:31" ht="15.75">
      <c r="AE26740" s="67"/>
    </row>
    <row r="26741" spans="31:31" ht="15.75">
      <c r="AE26741" s="67"/>
    </row>
    <row r="26742" spans="31:31" ht="15.75">
      <c r="AE26742" s="67"/>
    </row>
    <row r="26743" spans="31:31" ht="15.75">
      <c r="AE26743" s="67"/>
    </row>
    <row r="26744" spans="31:31" ht="15.75">
      <c r="AE26744" s="67"/>
    </row>
    <row r="26745" spans="31:31" ht="15.75">
      <c r="AE26745" s="67"/>
    </row>
    <row r="26746" spans="31:31" ht="15.75">
      <c r="AE26746" s="67"/>
    </row>
    <row r="26747" spans="31:31" ht="15.75">
      <c r="AE26747" s="67"/>
    </row>
    <row r="26748" spans="31:31" ht="15.75">
      <c r="AE26748" s="67"/>
    </row>
    <row r="26749" spans="31:31" ht="15.75">
      <c r="AE26749" s="67"/>
    </row>
    <row r="26750" spans="31:31" ht="15.75">
      <c r="AE26750" s="67"/>
    </row>
    <row r="26751" spans="31:31" ht="15.75">
      <c r="AE26751" s="67"/>
    </row>
    <row r="26752" spans="31:31" ht="15.75">
      <c r="AE26752" s="67"/>
    </row>
    <row r="26753" spans="31:31" ht="15.75">
      <c r="AE26753" s="67"/>
    </row>
    <row r="26754" spans="31:31" ht="15.75">
      <c r="AE26754" s="67"/>
    </row>
    <row r="26755" spans="31:31" ht="15.75">
      <c r="AE26755" s="67"/>
    </row>
    <row r="26756" spans="31:31" ht="15.75">
      <c r="AE26756" s="67"/>
    </row>
    <row r="26757" spans="31:31" ht="15.75">
      <c r="AE26757" s="67"/>
    </row>
    <row r="26758" spans="31:31" ht="15.75">
      <c r="AE26758" s="67"/>
    </row>
    <row r="26759" spans="31:31" ht="15.75">
      <c r="AE26759" s="67"/>
    </row>
    <row r="26760" spans="31:31" ht="15.75">
      <c r="AE26760" s="67"/>
    </row>
    <row r="26761" spans="31:31" ht="15.75">
      <c r="AE26761" s="67"/>
    </row>
    <row r="26762" spans="31:31" ht="15.75">
      <c r="AE26762" s="67"/>
    </row>
    <row r="26763" spans="31:31" ht="15.75">
      <c r="AE26763" s="67"/>
    </row>
    <row r="26764" spans="31:31" ht="15.75">
      <c r="AE26764" s="67"/>
    </row>
    <row r="26765" spans="31:31" ht="15.75">
      <c r="AE26765" s="67"/>
    </row>
    <row r="26766" spans="31:31" ht="15.75">
      <c r="AE26766" s="67"/>
    </row>
    <row r="26767" spans="31:31" ht="15.75">
      <c r="AE26767" s="67"/>
    </row>
    <row r="26768" spans="31:31" ht="15.75">
      <c r="AE26768" s="67"/>
    </row>
    <row r="26769" spans="31:31" ht="15.75">
      <c r="AE26769" s="67"/>
    </row>
    <row r="26770" spans="31:31" ht="15.75">
      <c r="AE26770" s="67"/>
    </row>
    <row r="26771" spans="31:31" ht="15.75">
      <c r="AE26771" s="67"/>
    </row>
    <row r="26772" spans="31:31" ht="15.75">
      <c r="AE26772" s="67"/>
    </row>
    <row r="26773" spans="31:31" ht="15.75">
      <c r="AE26773" s="67"/>
    </row>
    <row r="26774" spans="31:31" ht="15.75">
      <c r="AE26774" s="67"/>
    </row>
    <row r="26775" spans="31:31" ht="15.75">
      <c r="AE26775" s="67"/>
    </row>
    <row r="26776" spans="31:31" ht="15.75">
      <c r="AE26776" s="67"/>
    </row>
    <row r="26777" spans="31:31" ht="15.75">
      <c r="AE26777" s="67"/>
    </row>
    <row r="26778" spans="31:31" ht="15.75">
      <c r="AE26778" s="67"/>
    </row>
    <row r="26779" spans="31:31" ht="15.75">
      <c r="AE26779" s="67"/>
    </row>
    <row r="26780" spans="31:31" ht="15.75">
      <c r="AE26780" s="67"/>
    </row>
    <row r="26781" spans="31:31" ht="15.75">
      <c r="AE26781" s="67"/>
    </row>
    <row r="26782" spans="31:31" ht="15.75">
      <c r="AE26782" s="67"/>
    </row>
    <row r="26783" spans="31:31" ht="15.75">
      <c r="AE26783" s="67"/>
    </row>
    <row r="26784" spans="31:31" ht="15.75">
      <c r="AE26784" s="67"/>
    </row>
    <row r="26785" spans="31:31" ht="15.75">
      <c r="AE26785" s="67"/>
    </row>
    <row r="26786" spans="31:31" ht="15.75">
      <c r="AE26786" s="67"/>
    </row>
    <row r="26787" spans="31:31" ht="15.75">
      <c r="AE26787" s="67"/>
    </row>
    <row r="26788" spans="31:31" ht="15.75">
      <c r="AE26788" s="67"/>
    </row>
    <row r="26789" spans="31:31" ht="15.75">
      <c r="AE26789" s="67"/>
    </row>
    <row r="26790" spans="31:31" ht="15.75">
      <c r="AE26790" s="67"/>
    </row>
    <row r="26791" spans="31:31" ht="15.75">
      <c r="AE26791" s="67"/>
    </row>
    <row r="26792" spans="31:31" ht="15.75">
      <c r="AE26792" s="67"/>
    </row>
    <row r="26793" spans="31:31" ht="15.75">
      <c r="AE26793" s="67"/>
    </row>
    <row r="26794" spans="31:31" ht="15.75">
      <c r="AE26794" s="67"/>
    </row>
    <row r="26795" spans="31:31" ht="15.75">
      <c r="AE26795" s="67"/>
    </row>
    <row r="26796" spans="31:31" ht="15.75">
      <c r="AE26796" s="67"/>
    </row>
    <row r="26797" spans="31:31" ht="15.75">
      <c r="AE26797" s="67"/>
    </row>
    <row r="26798" spans="31:31" ht="15.75">
      <c r="AE26798" s="67"/>
    </row>
    <row r="26799" spans="31:31" ht="15.75">
      <c r="AE26799" s="67"/>
    </row>
    <row r="26800" spans="31:31" ht="15.75">
      <c r="AE26800" s="67"/>
    </row>
    <row r="26801" spans="31:31" ht="15.75">
      <c r="AE26801" s="67"/>
    </row>
    <row r="26802" spans="31:31" ht="15.75">
      <c r="AE26802" s="67"/>
    </row>
    <row r="26803" spans="31:31" ht="15.75">
      <c r="AE26803" s="67"/>
    </row>
    <row r="26804" spans="31:31" ht="15.75">
      <c r="AE26804" s="67"/>
    </row>
    <row r="26805" spans="31:31" ht="15.75">
      <c r="AE26805" s="67"/>
    </row>
    <row r="26806" spans="31:31" ht="15.75">
      <c r="AE26806" s="67"/>
    </row>
    <row r="26807" spans="31:31" ht="15.75">
      <c r="AE26807" s="67"/>
    </row>
    <row r="26808" spans="31:31" ht="15.75">
      <c r="AE26808" s="67"/>
    </row>
    <row r="26809" spans="31:31" ht="15.75">
      <c r="AE26809" s="67"/>
    </row>
    <row r="26810" spans="31:31" ht="15.75">
      <c r="AE26810" s="67"/>
    </row>
    <row r="26811" spans="31:31" ht="15.75">
      <c r="AE26811" s="67"/>
    </row>
    <row r="26812" spans="31:31" ht="15.75">
      <c r="AE26812" s="67"/>
    </row>
    <row r="26813" spans="31:31" ht="15.75">
      <c r="AE26813" s="67"/>
    </row>
    <row r="26814" spans="31:31" ht="15.75">
      <c r="AE26814" s="67"/>
    </row>
    <row r="26815" spans="31:31" ht="15.75">
      <c r="AE26815" s="67"/>
    </row>
    <row r="26816" spans="31:31" ht="15.75">
      <c r="AE26816" s="67"/>
    </row>
    <row r="26817" spans="31:31" ht="15.75">
      <c r="AE26817" s="67"/>
    </row>
    <row r="26818" spans="31:31" ht="15.75">
      <c r="AE26818" s="67"/>
    </row>
    <row r="26819" spans="31:31" ht="15.75">
      <c r="AE26819" s="67"/>
    </row>
    <row r="26820" spans="31:31" ht="15.75">
      <c r="AE26820" s="67"/>
    </row>
    <row r="26821" spans="31:31" ht="15.75">
      <c r="AE26821" s="67"/>
    </row>
    <row r="26822" spans="31:31" ht="15.75">
      <c r="AE26822" s="67"/>
    </row>
    <row r="26823" spans="31:31" ht="15.75">
      <c r="AE26823" s="67"/>
    </row>
    <row r="26824" spans="31:31" ht="15.75">
      <c r="AE26824" s="67"/>
    </row>
    <row r="26825" spans="31:31" ht="15.75">
      <c r="AE26825" s="67"/>
    </row>
    <row r="26826" spans="31:31" ht="15.75">
      <c r="AE26826" s="67"/>
    </row>
    <row r="26827" spans="31:31" ht="15.75">
      <c r="AE26827" s="67"/>
    </row>
    <row r="26828" spans="31:31" ht="15.75">
      <c r="AE26828" s="67"/>
    </row>
    <row r="26829" spans="31:31" ht="15.75">
      <c r="AE26829" s="67"/>
    </row>
    <row r="26830" spans="31:31" ht="15.75">
      <c r="AE26830" s="67"/>
    </row>
    <row r="26831" spans="31:31" ht="15.75">
      <c r="AE26831" s="67"/>
    </row>
    <row r="26832" spans="31:31" ht="15.75">
      <c r="AE26832" s="67"/>
    </row>
    <row r="26833" spans="31:31" ht="15.75">
      <c r="AE26833" s="67"/>
    </row>
    <row r="26834" spans="31:31" ht="15.75">
      <c r="AE26834" s="67"/>
    </row>
    <row r="26835" spans="31:31" ht="15.75">
      <c r="AE26835" s="67"/>
    </row>
    <row r="26836" spans="31:31" ht="15.75">
      <c r="AE26836" s="67"/>
    </row>
    <row r="26837" spans="31:31" ht="15.75">
      <c r="AE26837" s="67"/>
    </row>
    <row r="26838" spans="31:31" ht="15.75">
      <c r="AE26838" s="67"/>
    </row>
    <row r="26839" spans="31:31" ht="15.75">
      <c r="AE26839" s="67"/>
    </row>
    <row r="26840" spans="31:31" ht="15.75">
      <c r="AE26840" s="67"/>
    </row>
    <row r="26841" spans="31:31" ht="15.75">
      <c r="AE26841" s="67"/>
    </row>
    <row r="26842" spans="31:31" ht="15.75">
      <c r="AE26842" s="67"/>
    </row>
    <row r="26843" spans="31:31" ht="15.75">
      <c r="AE26843" s="67"/>
    </row>
    <row r="26844" spans="31:31" ht="15.75">
      <c r="AE26844" s="67"/>
    </row>
    <row r="26845" spans="31:31" ht="15.75">
      <c r="AE26845" s="67"/>
    </row>
    <row r="26846" spans="31:31" ht="15.75">
      <c r="AE26846" s="67"/>
    </row>
    <row r="26847" spans="31:31" ht="15.75">
      <c r="AE26847" s="67"/>
    </row>
    <row r="26848" spans="31:31" ht="15.75">
      <c r="AE26848" s="67"/>
    </row>
    <row r="26849" spans="31:31" ht="15.75">
      <c r="AE26849" s="67"/>
    </row>
    <row r="26850" spans="31:31" ht="15.75">
      <c r="AE26850" s="67"/>
    </row>
    <row r="26851" spans="31:31" ht="15.75">
      <c r="AE26851" s="67"/>
    </row>
    <row r="26852" spans="31:31" ht="15.75">
      <c r="AE26852" s="67"/>
    </row>
    <row r="26853" spans="31:31" ht="15.75">
      <c r="AE26853" s="67"/>
    </row>
    <row r="26854" spans="31:31" ht="15.75">
      <c r="AE26854" s="67"/>
    </row>
    <row r="26855" spans="31:31" ht="15.75">
      <c r="AE26855" s="67"/>
    </row>
    <row r="26856" spans="31:31" ht="15.75">
      <c r="AE26856" s="67"/>
    </row>
    <row r="26857" spans="31:31" ht="15.75">
      <c r="AE26857" s="67"/>
    </row>
    <row r="26858" spans="31:31" ht="15.75">
      <c r="AE26858" s="67"/>
    </row>
    <row r="26859" spans="31:31" ht="15.75">
      <c r="AE26859" s="67"/>
    </row>
    <row r="26860" spans="31:31" ht="15.75">
      <c r="AE26860" s="67"/>
    </row>
    <row r="26861" spans="31:31" ht="15.75">
      <c r="AE26861" s="67"/>
    </row>
    <row r="26862" spans="31:31" ht="15.75">
      <c r="AE26862" s="67"/>
    </row>
    <row r="26863" spans="31:31" ht="15.75">
      <c r="AE26863" s="67"/>
    </row>
    <row r="26864" spans="31:31" ht="15.75">
      <c r="AE26864" s="67"/>
    </row>
    <row r="26865" spans="31:31" ht="15.75">
      <c r="AE26865" s="67"/>
    </row>
    <row r="26866" spans="31:31" ht="15.75">
      <c r="AE26866" s="67"/>
    </row>
    <row r="26867" spans="31:31" ht="15.75">
      <c r="AE26867" s="67"/>
    </row>
    <row r="26868" spans="31:31" ht="15.75">
      <c r="AE26868" s="67"/>
    </row>
    <row r="26869" spans="31:31" ht="15.75">
      <c r="AE26869" s="67"/>
    </row>
    <row r="26870" spans="31:31" ht="15.75">
      <c r="AE26870" s="67"/>
    </row>
    <row r="26871" spans="31:31" ht="15.75">
      <c r="AE26871" s="67"/>
    </row>
    <row r="26872" spans="31:31" ht="15.75">
      <c r="AE26872" s="67"/>
    </row>
    <row r="26873" spans="31:31" ht="15.75">
      <c r="AE26873" s="67"/>
    </row>
    <row r="26874" spans="31:31" ht="15.75">
      <c r="AE26874" s="67"/>
    </row>
    <row r="26875" spans="31:31" ht="15.75">
      <c r="AE26875" s="67"/>
    </row>
    <row r="26876" spans="31:31" ht="15.75">
      <c r="AE26876" s="67"/>
    </row>
    <row r="26877" spans="31:31" ht="15.75">
      <c r="AE26877" s="67"/>
    </row>
    <row r="26878" spans="31:31" ht="15.75">
      <c r="AE26878" s="67"/>
    </row>
    <row r="26879" spans="31:31" ht="15.75">
      <c r="AE26879" s="67"/>
    </row>
    <row r="26880" spans="31:31" ht="15.75">
      <c r="AE26880" s="67"/>
    </row>
    <row r="26881" spans="31:31" ht="15.75">
      <c r="AE26881" s="67"/>
    </row>
    <row r="26882" spans="31:31" ht="15.75">
      <c r="AE26882" s="67"/>
    </row>
    <row r="26883" spans="31:31" ht="15.75">
      <c r="AE26883" s="67"/>
    </row>
    <row r="26884" spans="31:31" ht="15.75">
      <c r="AE26884" s="67"/>
    </row>
    <row r="26885" spans="31:31" ht="15.75">
      <c r="AE26885" s="67"/>
    </row>
    <row r="26886" spans="31:31" ht="15.75">
      <c r="AE26886" s="67"/>
    </row>
    <row r="26887" spans="31:31" ht="15.75">
      <c r="AE26887" s="67"/>
    </row>
    <row r="26888" spans="31:31" ht="15.75">
      <c r="AE26888" s="67"/>
    </row>
    <row r="26889" spans="31:31" ht="15.75">
      <c r="AE26889" s="67"/>
    </row>
    <row r="26890" spans="31:31" ht="15.75">
      <c r="AE26890" s="67"/>
    </row>
    <row r="26891" spans="31:31" ht="15.75">
      <c r="AE26891" s="67"/>
    </row>
    <row r="26892" spans="31:31" ht="15.75">
      <c r="AE26892" s="67"/>
    </row>
    <row r="26893" spans="31:31" ht="15.75">
      <c r="AE26893" s="67"/>
    </row>
    <row r="26894" spans="31:31" ht="15.75">
      <c r="AE26894" s="67"/>
    </row>
    <row r="26895" spans="31:31" ht="15.75">
      <c r="AE26895" s="67"/>
    </row>
    <row r="26896" spans="31:31" ht="15.75">
      <c r="AE26896" s="67"/>
    </row>
    <row r="26897" spans="31:31" ht="15.75">
      <c r="AE26897" s="67"/>
    </row>
    <row r="26898" spans="31:31" ht="15.75">
      <c r="AE26898" s="67"/>
    </row>
    <row r="26899" spans="31:31" ht="15.75">
      <c r="AE26899" s="67"/>
    </row>
    <row r="26900" spans="31:31" ht="15.75">
      <c r="AE26900" s="67"/>
    </row>
    <row r="26901" spans="31:31" ht="15.75">
      <c r="AE26901" s="67"/>
    </row>
    <row r="26902" spans="31:31" ht="15.75">
      <c r="AE26902" s="67"/>
    </row>
    <row r="26903" spans="31:31" ht="15.75">
      <c r="AE26903" s="67"/>
    </row>
    <row r="26904" spans="31:31" ht="15.75">
      <c r="AE26904" s="67"/>
    </row>
    <row r="26905" spans="31:31" ht="15.75">
      <c r="AE26905" s="67"/>
    </row>
    <row r="26906" spans="31:31" ht="15.75">
      <c r="AE26906" s="67"/>
    </row>
    <row r="26907" spans="31:31" ht="15.75">
      <c r="AE26907" s="67"/>
    </row>
    <row r="26908" spans="31:31" ht="15.75">
      <c r="AE26908" s="67"/>
    </row>
    <row r="26909" spans="31:31" ht="15.75">
      <c r="AE26909" s="67"/>
    </row>
    <row r="26910" spans="31:31" ht="15.75">
      <c r="AE26910" s="67"/>
    </row>
    <row r="26911" spans="31:31" ht="15.75">
      <c r="AE26911" s="67"/>
    </row>
    <row r="26912" spans="31:31" ht="15.75">
      <c r="AE26912" s="67"/>
    </row>
    <row r="26913" spans="31:31" ht="15.75">
      <c r="AE26913" s="67"/>
    </row>
    <row r="26914" spans="31:31" ht="15.75">
      <c r="AE26914" s="67"/>
    </row>
    <row r="26915" spans="31:31" ht="15.75">
      <c r="AE26915" s="67"/>
    </row>
    <row r="26916" spans="31:31" ht="15.75">
      <c r="AE26916" s="67"/>
    </row>
    <row r="26917" spans="31:31" ht="15.75">
      <c r="AE26917" s="67"/>
    </row>
    <row r="26918" spans="31:31" ht="15.75">
      <c r="AE26918" s="67"/>
    </row>
    <row r="26919" spans="31:31" ht="15.75">
      <c r="AE26919" s="67"/>
    </row>
    <row r="26920" spans="31:31" ht="15.75">
      <c r="AE26920" s="67"/>
    </row>
    <row r="26921" spans="31:31" ht="15.75">
      <c r="AE26921" s="67"/>
    </row>
    <row r="26922" spans="31:31" ht="15.75">
      <c r="AE26922" s="67"/>
    </row>
    <row r="26923" spans="31:31" ht="15.75">
      <c r="AE26923" s="67"/>
    </row>
    <row r="26924" spans="31:31" ht="15.75">
      <c r="AE26924" s="67"/>
    </row>
    <row r="26925" spans="31:31" ht="15.75">
      <c r="AE26925" s="67"/>
    </row>
    <row r="26926" spans="31:31" ht="15.75">
      <c r="AE26926" s="67"/>
    </row>
    <row r="26927" spans="31:31" ht="15.75">
      <c r="AE26927" s="67"/>
    </row>
    <row r="26928" spans="31:31" ht="15.75">
      <c r="AE26928" s="67"/>
    </row>
    <row r="26929" spans="31:31" ht="15.75">
      <c r="AE26929" s="67"/>
    </row>
    <row r="26930" spans="31:31" ht="15.75">
      <c r="AE26930" s="67"/>
    </row>
    <row r="26931" spans="31:31" ht="15.75">
      <c r="AE26931" s="67"/>
    </row>
    <row r="26932" spans="31:31" ht="15.75">
      <c r="AE26932" s="67"/>
    </row>
    <row r="26933" spans="31:31" ht="15.75">
      <c r="AE26933" s="67"/>
    </row>
    <row r="26934" spans="31:31" ht="15.75">
      <c r="AE26934" s="67"/>
    </row>
    <row r="26935" spans="31:31" ht="15.75">
      <c r="AE26935" s="67"/>
    </row>
    <row r="26936" spans="31:31" ht="15.75">
      <c r="AE26936" s="67"/>
    </row>
    <row r="26937" spans="31:31" ht="15.75">
      <c r="AE26937" s="67"/>
    </row>
    <row r="26938" spans="31:31" ht="15.75">
      <c r="AE26938" s="67"/>
    </row>
    <row r="26939" spans="31:31" ht="15.75">
      <c r="AE26939" s="67"/>
    </row>
    <row r="26940" spans="31:31" ht="15.75">
      <c r="AE26940" s="67"/>
    </row>
    <row r="26941" spans="31:31" ht="15.75">
      <c r="AE26941" s="67"/>
    </row>
    <row r="26942" spans="31:31" ht="15.75">
      <c r="AE26942" s="67"/>
    </row>
    <row r="26943" spans="31:31" ht="15.75">
      <c r="AE26943" s="67"/>
    </row>
    <row r="26944" spans="31:31" ht="15.75">
      <c r="AE26944" s="67"/>
    </row>
    <row r="26945" spans="31:31" ht="15.75">
      <c r="AE26945" s="67"/>
    </row>
    <row r="26946" spans="31:31" ht="15.75">
      <c r="AE26946" s="67"/>
    </row>
    <row r="26947" spans="31:31" ht="15.75">
      <c r="AE26947" s="67"/>
    </row>
    <row r="26948" spans="31:31" ht="15.75">
      <c r="AE26948" s="67"/>
    </row>
    <row r="26949" spans="31:31" ht="15.75">
      <c r="AE26949" s="67"/>
    </row>
    <row r="26950" spans="31:31" ht="15.75">
      <c r="AE26950" s="67"/>
    </row>
    <row r="26951" spans="31:31" ht="15.75">
      <c r="AE26951" s="67"/>
    </row>
    <row r="26952" spans="31:31" ht="15.75">
      <c r="AE26952" s="67"/>
    </row>
    <row r="26953" spans="31:31" ht="15.75">
      <c r="AE26953" s="67"/>
    </row>
    <row r="26954" spans="31:31" ht="15.75">
      <c r="AE26954" s="67"/>
    </row>
    <row r="26955" spans="31:31" ht="15.75">
      <c r="AE26955" s="67"/>
    </row>
    <row r="26956" spans="31:31" ht="15.75">
      <c r="AE26956" s="67"/>
    </row>
    <row r="26957" spans="31:31" ht="15.75">
      <c r="AE26957" s="67"/>
    </row>
    <row r="26958" spans="31:31" ht="15.75">
      <c r="AE26958" s="67"/>
    </row>
    <row r="26959" spans="31:31" ht="15.75">
      <c r="AE26959" s="67"/>
    </row>
    <row r="26960" spans="31:31" ht="15.75">
      <c r="AE26960" s="67"/>
    </row>
    <row r="26961" spans="31:31" ht="15.75">
      <c r="AE26961" s="67"/>
    </row>
    <row r="26962" spans="31:31" ht="15.75">
      <c r="AE26962" s="67"/>
    </row>
    <row r="26963" spans="31:31" ht="15.75">
      <c r="AE26963" s="67"/>
    </row>
    <row r="26964" spans="31:31" ht="15.75">
      <c r="AE26964" s="67"/>
    </row>
    <row r="26965" spans="31:31" ht="15.75">
      <c r="AE26965" s="67"/>
    </row>
    <row r="26966" spans="31:31" ht="15.75">
      <c r="AE26966" s="67"/>
    </row>
    <row r="26967" spans="31:31" ht="15.75">
      <c r="AE26967" s="67"/>
    </row>
    <row r="26968" spans="31:31" ht="15.75">
      <c r="AE26968" s="67"/>
    </row>
    <row r="26969" spans="31:31" ht="15.75">
      <c r="AE26969" s="67"/>
    </row>
    <row r="26970" spans="31:31" ht="15.75">
      <c r="AE26970" s="67"/>
    </row>
    <row r="26971" spans="31:31" ht="15.75">
      <c r="AE26971" s="67"/>
    </row>
    <row r="26972" spans="31:31" ht="15.75">
      <c r="AE26972" s="67"/>
    </row>
    <row r="26973" spans="31:31" ht="15.75">
      <c r="AE26973" s="67"/>
    </row>
    <row r="26974" spans="31:31" ht="15.75">
      <c r="AE26974" s="67"/>
    </row>
    <row r="26975" spans="31:31" ht="15.75">
      <c r="AE26975" s="67"/>
    </row>
    <row r="26976" spans="31:31" ht="15.75">
      <c r="AE26976" s="67"/>
    </row>
    <row r="26977" spans="31:31" ht="15.75">
      <c r="AE26977" s="67"/>
    </row>
    <row r="26978" spans="31:31" ht="15.75">
      <c r="AE26978" s="67"/>
    </row>
    <row r="26979" spans="31:31" ht="15.75">
      <c r="AE26979" s="67"/>
    </row>
    <row r="26980" spans="31:31" ht="15.75">
      <c r="AE26980" s="67"/>
    </row>
    <row r="26981" spans="31:31" ht="15.75">
      <c r="AE26981" s="67"/>
    </row>
    <row r="26982" spans="31:31" ht="15.75">
      <c r="AE26982" s="67"/>
    </row>
    <row r="26983" spans="31:31" ht="15.75">
      <c r="AE26983" s="67"/>
    </row>
    <row r="26984" spans="31:31" ht="15.75">
      <c r="AE26984" s="67"/>
    </row>
    <row r="26985" spans="31:31" ht="15.75">
      <c r="AE26985" s="67"/>
    </row>
    <row r="26986" spans="31:31" ht="15.75">
      <c r="AE26986" s="67"/>
    </row>
    <row r="26987" spans="31:31" ht="15.75">
      <c r="AE26987" s="67"/>
    </row>
    <row r="26988" spans="31:31" ht="15.75">
      <c r="AE26988" s="67"/>
    </row>
    <row r="26989" spans="31:31" ht="15.75">
      <c r="AE26989" s="67"/>
    </row>
    <row r="26990" spans="31:31" ht="15.75">
      <c r="AE26990" s="67"/>
    </row>
    <row r="26991" spans="31:31" ht="15.75">
      <c r="AE26991" s="67"/>
    </row>
    <row r="26992" spans="31:31" ht="15.75">
      <c r="AE26992" s="67"/>
    </row>
    <row r="26993" spans="31:31" ht="15.75">
      <c r="AE26993" s="67"/>
    </row>
    <row r="26994" spans="31:31" ht="15.75">
      <c r="AE26994" s="67"/>
    </row>
    <row r="26995" spans="31:31" ht="15.75">
      <c r="AE26995" s="67"/>
    </row>
    <row r="26996" spans="31:31" ht="15.75">
      <c r="AE26996" s="67"/>
    </row>
    <row r="26997" spans="31:31" ht="15.75">
      <c r="AE26997" s="67"/>
    </row>
    <row r="26998" spans="31:31" ht="15.75">
      <c r="AE26998" s="67"/>
    </row>
    <row r="26999" spans="31:31" ht="15.75">
      <c r="AE26999" s="67"/>
    </row>
    <row r="27000" spans="31:31" ht="15.75">
      <c r="AE27000" s="67"/>
    </row>
    <row r="27001" spans="31:31" ht="15.75">
      <c r="AE27001" s="67"/>
    </row>
    <row r="27002" spans="31:31" ht="15.75">
      <c r="AE27002" s="67"/>
    </row>
    <row r="27003" spans="31:31" ht="15.75">
      <c r="AE27003" s="67"/>
    </row>
    <row r="27004" spans="31:31" ht="15.75">
      <c r="AE27004" s="67"/>
    </row>
    <row r="27005" spans="31:31" ht="15.75">
      <c r="AE27005" s="67"/>
    </row>
    <row r="27006" spans="31:31" ht="15.75">
      <c r="AE27006" s="67"/>
    </row>
    <row r="27007" spans="31:31" ht="15.75">
      <c r="AE27007" s="67"/>
    </row>
    <row r="27008" spans="31:31" ht="15.75">
      <c r="AE27008" s="67"/>
    </row>
    <row r="27009" spans="31:31" ht="15.75">
      <c r="AE27009" s="67"/>
    </row>
    <row r="27010" spans="31:31" ht="15.75">
      <c r="AE27010" s="67"/>
    </row>
    <row r="27011" spans="31:31" ht="15.75">
      <c r="AE27011" s="67"/>
    </row>
    <row r="27012" spans="31:31" ht="15.75">
      <c r="AE27012" s="67"/>
    </row>
    <row r="27013" spans="31:31" ht="15.75">
      <c r="AE27013" s="67"/>
    </row>
    <row r="27014" spans="31:31" ht="15.75">
      <c r="AE27014" s="67"/>
    </row>
    <row r="27015" spans="31:31" ht="15.75">
      <c r="AE27015" s="67"/>
    </row>
    <row r="27016" spans="31:31" ht="15.75">
      <c r="AE27016" s="67"/>
    </row>
    <row r="27017" spans="31:31" ht="15.75">
      <c r="AE27017" s="67"/>
    </row>
    <row r="27018" spans="31:31" ht="15.75">
      <c r="AE27018" s="67"/>
    </row>
    <row r="27019" spans="31:31" ht="15.75">
      <c r="AE27019" s="67"/>
    </row>
    <row r="27020" spans="31:31" ht="15.75">
      <c r="AE27020" s="67"/>
    </row>
    <row r="27021" spans="31:31" ht="15.75">
      <c r="AE27021" s="67"/>
    </row>
    <row r="27022" spans="31:31" ht="15.75">
      <c r="AE27022" s="67"/>
    </row>
    <row r="27023" spans="31:31" ht="15.75">
      <c r="AE27023" s="67"/>
    </row>
    <row r="27024" spans="31:31" ht="15.75">
      <c r="AE27024" s="67"/>
    </row>
    <row r="27025" spans="31:31" ht="15.75">
      <c r="AE27025" s="67"/>
    </row>
    <row r="27026" spans="31:31" ht="15.75">
      <c r="AE27026" s="67"/>
    </row>
    <row r="27027" spans="31:31" ht="15.75">
      <c r="AE27027" s="67"/>
    </row>
    <row r="27028" spans="31:31" ht="15.75">
      <c r="AE27028" s="67"/>
    </row>
    <row r="27029" spans="31:31" ht="15.75">
      <c r="AE27029" s="67"/>
    </row>
    <row r="27030" spans="31:31" ht="15.75">
      <c r="AE27030" s="67"/>
    </row>
    <row r="27031" spans="31:31" ht="15.75">
      <c r="AE27031" s="67"/>
    </row>
    <row r="27032" spans="31:31" ht="15.75">
      <c r="AE27032" s="67"/>
    </row>
    <row r="27033" spans="31:31" ht="15.75">
      <c r="AE27033" s="67"/>
    </row>
    <row r="27034" spans="31:31" ht="15.75">
      <c r="AE27034" s="67"/>
    </row>
    <row r="27035" spans="31:31" ht="15.75">
      <c r="AE27035" s="67"/>
    </row>
    <row r="27036" spans="31:31" ht="15.75">
      <c r="AE27036" s="67"/>
    </row>
    <row r="27037" spans="31:31" ht="15.75">
      <c r="AE27037" s="67"/>
    </row>
    <row r="27038" spans="31:31" ht="15.75">
      <c r="AE27038" s="67"/>
    </row>
    <row r="27039" spans="31:31" ht="15.75">
      <c r="AE27039" s="67"/>
    </row>
    <row r="27040" spans="31:31" ht="15.75">
      <c r="AE27040" s="67"/>
    </row>
    <row r="27041" spans="31:31" ht="15.75">
      <c r="AE27041" s="67"/>
    </row>
    <row r="27042" spans="31:31" ht="15.75">
      <c r="AE27042" s="67"/>
    </row>
    <row r="27043" spans="31:31" ht="15.75">
      <c r="AE27043" s="67"/>
    </row>
    <row r="27044" spans="31:31" ht="15.75">
      <c r="AE27044" s="67"/>
    </row>
    <row r="27045" spans="31:31" ht="15.75">
      <c r="AE27045" s="67"/>
    </row>
    <row r="27046" spans="31:31" ht="15.75">
      <c r="AE27046" s="67"/>
    </row>
    <row r="27047" spans="31:31" ht="15.75">
      <c r="AE27047" s="67"/>
    </row>
    <row r="27048" spans="31:31" ht="15.75">
      <c r="AE27048" s="67"/>
    </row>
    <row r="27049" spans="31:31" ht="15.75">
      <c r="AE27049" s="67"/>
    </row>
    <row r="27050" spans="31:31" ht="15.75">
      <c r="AE27050" s="67"/>
    </row>
    <row r="27051" spans="31:31" ht="15.75">
      <c r="AE27051" s="67"/>
    </row>
    <row r="27052" spans="31:31" ht="15.75">
      <c r="AE27052" s="67"/>
    </row>
    <row r="27053" spans="31:31" ht="15.75">
      <c r="AE27053" s="67"/>
    </row>
    <row r="27054" spans="31:31" ht="15.75">
      <c r="AE27054" s="67"/>
    </row>
    <row r="27055" spans="31:31" ht="15.75">
      <c r="AE27055" s="67"/>
    </row>
    <row r="27056" spans="31:31" ht="15.75">
      <c r="AE27056" s="67"/>
    </row>
    <row r="27057" spans="31:31" ht="15.75">
      <c r="AE27057" s="67"/>
    </row>
    <row r="27058" spans="31:31" ht="15.75">
      <c r="AE27058" s="67"/>
    </row>
    <row r="27059" spans="31:31" ht="15.75">
      <c r="AE27059" s="67"/>
    </row>
    <row r="27060" spans="31:31" ht="15.75">
      <c r="AE27060" s="67"/>
    </row>
    <row r="27061" spans="31:31" ht="15.75">
      <c r="AE27061" s="67"/>
    </row>
    <row r="27062" spans="31:31" ht="15.75">
      <c r="AE27062" s="67"/>
    </row>
    <row r="27063" spans="31:31" ht="15.75">
      <c r="AE27063" s="67"/>
    </row>
    <row r="27064" spans="31:31" ht="15.75">
      <c r="AE27064" s="67"/>
    </row>
    <row r="27065" spans="31:31" ht="15.75">
      <c r="AE27065" s="67"/>
    </row>
    <row r="27066" spans="31:31" ht="15.75">
      <c r="AE27066" s="67"/>
    </row>
    <row r="27067" spans="31:31" ht="15.75">
      <c r="AE27067" s="67"/>
    </row>
    <row r="27068" spans="31:31" ht="15.75">
      <c r="AE27068" s="67"/>
    </row>
    <row r="27069" spans="31:31" ht="15.75">
      <c r="AE27069" s="67"/>
    </row>
    <row r="27070" spans="31:31" ht="15.75">
      <c r="AE27070" s="67"/>
    </row>
    <row r="27071" spans="31:31" ht="15.75">
      <c r="AE27071" s="67"/>
    </row>
    <row r="27072" spans="31:31" ht="15.75">
      <c r="AE27072" s="67"/>
    </row>
    <row r="27073" spans="31:31" ht="15.75">
      <c r="AE27073" s="67"/>
    </row>
    <row r="27074" spans="31:31" ht="15.75">
      <c r="AE27074" s="67"/>
    </row>
    <row r="27075" spans="31:31" ht="15.75">
      <c r="AE27075" s="67"/>
    </row>
    <row r="27076" spans="31:31" ht="15.75">
      <c r="AE27076" s="67"/>
    </row>
    <row r="27077" spans="31:31" ht="15.75">
      <c r="AE27077" s="67"/>
    </row>
    <row r="27078" spans="31:31" ht="15.75">
      <c r="AE27078" s="67"/>
    </row>
    <row r="27079" spans="31:31" ht="15.75">
      <c r="AE27079" s="67"/>
    </row>
    <row r="27080" spans="31:31" ht="15.75">
      <c r="AE27080" s="67"/>
    </row>
    <row r="27081" spans="31:31" ht="15.75">
      <c r="AE27081" s="67"/>
    </row>
    <row r="27082" spans="31:31" ht="15.75">
      <c r="AE27082" s="67"/>
    </row>
    <row r="27083" spans="31:31" ht="15.75">
      <c r="AE27083" s="67"/>
    </row>
    <row r="27084" spans="31:31" ht="15.75">
      <c r="AE27084" s="67"/>
    </row>
    <row r="27085" spans="31:31" ht="15.75">
      <c r="AE27085" s="67"/>
    </row>
    <row r="27086" spans="31:31" ht="15.75">
      <c r="AE27086" s="67"/>
    </row>
    <row r="27087" spans="31:31" ht="15.75">
      <c r="AE27087" s="67"/>
    </row>
    <row r="27088" spans="31:31" ht="15.75">
      <c r="AE27088" s="67"/>
    </row>
    <row r="27089" spans="31:31" ht="15.75">
      <c r="AE27089" s="67"/>
    </row>
    <row r="27090" spans="31:31" ht="15.75">
      <c r="AE27090" s="67"/>
    </row>
    <row r="27091" spans="31:31" ht="15.75">
      <c r="AE27091" s="67"/>
    </row>
    <row r="27092" spans="31:31" ht="15.75">
      <c r="AE27092" s="67"/>
    </row>
    <row r="27093" spans="31:31" ht="15.75">
      <c r="AE27093" s="67"/>
    </row>
    <row r="27094" spans="31:31" ht="15.75">
      <c r="AE27094" s="67"/>
    </row>
    <row r="27095" spans="31:31" ht="15.75">
      <c r="AE27095" s="67"/>
    </row>
    <row r="27096" spans="31:31" ht="15.75">
      <c r="AE27096" s="67"/>
    </row>
    <row r="27097" spans="31:31" ht="15.75">
      <c r="AE27097" s="67"/>
    </row>
    <row r="27098" spans="31:31" ht="15.75">
      <c r="AE27098" s="67"/>
    </row>
    <row r="27099" spans="31:31" ht="15.75">
      <c r="AE27099" s="67"/>
    </row>
    <row r="27100" spans="31:31" ht="15.75">
      <c r="AE27100" s="67"/>
    </row>
    <row r="27101" spans="31:31" ht="15.75">
      <c r="AE27101" s="67"/>
    </row>
    <row r="27102" spans="31:31" ht="15.75">
      <c r="AE27102" s="67"/>
    </row>
    <row r="27103" spans="31:31" ht="15.75">
      <c r="AE27103" s="67"/>
    </row>
    <row r="27104" spans="31:31" ht="15.75">
      <c r="AE27104" s="67"/>
    </row>
    <row r="27105" spans="31:31" ht="15.75">
      <c r="AE27105" s="67"/>
    </row>
    <row r="27106" spans="31:31" ht="15.75">
      <c r="AE27106" s="67"/>
    </row>
    <row r="27107" spans="31:31" ht="15.75">
      <c r="AE27107" s="67"/>
    </row>
    <row r="27108" spans="31:31" ht="15.75">
      <c r="AE27108" s="67"/>
    </row>
    <row r="27109" spans="31:31" ht="15.75">
      <c r="AE27109" s="67"/>
    </row>
    <row r="27110" spans="31:31" ht="15.75">
      <c r="AE27110" s="67"/>
    </row>
    <row r="27111" spans="31:31" ht="15.75">
      <c r="AE27111" s="67"/>
    </row>
    <row r="27112" spans="31:31" ht="15.75">
      <c r="AE27112" s="67"/>
    </row>
    <row r="27113" spans="31:31" ht="15.75">
      <c r="AE27113" s="67"/>
    </row>
    <row r="27114" spans="31:31" ht="15.75">
      <c r="AE27114" s="67"/>
    </row>
    <row r="27115" spans="31:31" ht="15.75">
      <c r="AE27115" s="67"/>
    </row>
    <row r="27116" spans="31:31" ht="15.75">
      <c r="AE27116" s="67"/>
    </row>
    <row r="27117" spans="31:31" ht="15.75">
      <c r="AE27117" s="67"/>
    </row>
    <row r="27118" spans="31:31" ht="15.75">
      <c r="AE27118" s="67"/>
    </row>
    <row r="27119" spans="31:31" ht="15.75">
      <c r="AE27119" s="67"/>
    </row>
    <row r="27120" spans="31:31" ht="15.75">
      <c r="AE27120" s="67"/>
    </row>
    <row r="27121" spans="31:31" ht="15.75">
      <c r="AE27121" s="67"/>
    </row>
    <row r="27122" spans="31:31" ht="15.75">
      <c r="AE27122" s="67"/>
    </row>
    <row r="27123" spans="31:31" ht="15.75">
      <c r="AE27123" s="67"/>
    </row>
    <row r="27124" spans="31:31" ht="15.75">
      <c r="AE27124" s="67"/>
    </row>
    <row r="27125" spans="31:31" ht="15.75">
      <c r="AE27125" s="67"/>
    </row>
    <row r="27126" spans="31:31" ht="15.75">
      <c r="AE27126" s="67"/>
    </row>
    <row r="27127" spans="31:31" ht="15.75">
      <c r="AE27127" s="67"/>
    </row>
    <row r="27128" spans="31:31" ht="15.75">
      <c r="AE27128" s="67"/>
    </row>
    <row r="27129" spans="31:31" ht="15.75">
      <c r="AE27129" s="67"/>
    </row>
    <row r="27130" spans="31:31" ht="15.75">
      <c r="AE27130" s="67"/>
    </row>
    <row r="27131" spans="31:31" ht="15.75">
      <c r="AE27131" s="67"/>
    </row>
    <row r="27132" spans="31:31" ht="15.75">
      <c r="AE27132" s="67"/>
    </row>
    <row r="27133" spans="31:31" ht="15.75">
      <c r="AE27133" s="67"/>
    </row>
    <row r="27134" spans="31:31" ht="15.75">
      <c r="AE27134" s="67"/>
    </row>
    <row r="27135" spans="31:31" ht="15.75">
      <c r="AE27135" s="67"/>
    </row>
    <row r="27136" spans="31:31" ht="15.75">
      <c r="AE27136" s="67"/>
    </row>
    <row r="27137" spans="31:31" ht="15.75">
      <c r="AE27137" s="67"/>
    </row>
    <row r="27138" spans="31:31" ht="15.75">
      <c r="AE27138" s="67"/>
    </row>
    <row r="27139" spans="31:31" ht="15.75">
      <c r="AE27139" s="67"/>
    </row>
    <row r="27140" spans="31:31" ht="15.75">
      <c r="AE27140" s="67"/>
    </row>
    <row r="27141" spans="31:31" ht="15.75">
      <c r="AE27141" s="67"/>
    </row>
    <row r="27142" spans="31:31" ht="15.75">
      <c r="AE27142" s="67"/>
    </row>
    <row r="27143" spans="31:31" ht="15.75">
      <c r="AE27143" s="67"/>
    </row>
    <row r="27144" spans="31:31" ht="15.75">
      <c r="AE27144" s="67"/>
    </row>
    <row r="27145" spans="31:31" ht="15.75">
      <c r="AE27145" s="67"/>
    </row>
    <row r="27146" spans="31:31" ht="15.75">
      <c r="AE27146" s="67"/>
    </row>
    <row r="27147" spans="31:31" ht="15.75">
      <c r="AE27147" s="67"/>
    </row>
    <row r="27148" spans="31:31" ht="15.75">
      <c r="AE27148" s="67"/>
    </row>
    <row r="27149" spans="31:31" ht="15.75">
      <c r="AE27149" s="67"/>
    </row>
    <row r="27150" spans="31:31" ht="15.75">
      <c r="AE27150" s="67"/>
    </row>
    <row r="27151" spans="31:31" ht="15.75">
      <c r="AE27151" s="67"/>
    </row>
    <row r="27152" spans="31:31" ht="15.75">
      <c r="AE27152" s="67"/>
    </row>
    <row r="27153" spans="31:31" ht="15.75">
      <c r="AE27153" s="67"/>
    </row>
    <row r="27154" spans="31:31" ht="15.75">
      <c r="AE27154" s="67"/>
    </row>
    <row r="27155" spans="31:31" ht="15.75">
      <c r="AE27155" s="67"/>
    </row>
    <row r="27156" spans="31:31" ht="15.75">
      <c r="AE27156" s="67"/>
    </row>
    <row r="27157" spans="31:31" ht="15.75">
      <c r="AE27157" s="67"/>
    </row>
    <row r="27158" spans="31:31" ht="15.75">
      <c r="AE27158" s="67"/>
    </row>
    <row r="27159" spans="31:31" ht="15.75">
      <c r="AE27159" s="67"/>
    </row>
    <row r="27160" spans="31:31" ht="15.75">
      <c r="AE27160" s="67"/>
    </row>
    <row r="27161" spans="31:31" ht="15.75">
      <c r="AE27161" s="67"/>
    </row>
    <row r="27162" spans="31:31" ht="15.75">
      <c r="AE27162" s="67"/>
    </row>
    <row r="27163" spans="31:31" ht="15.75">
      <c r="AE27163" s="67"/>
    </row>
    <row r="27164" spans="31:31" ht="15.75">
      <c r="AE27164" s="67"/>
    </row>
    <row r="27165" spans="31:31" ht="15.75">
      <c r="AE27165" s="67"/>
    </row>
    <row r="27166" spans="31:31" ht="15.75">
      <c r="AE27166" s="67"/>
    </row>
    <row r="27167" spans="31:31" ht="15.75">
      <c r="AE27167" s="67"/>
    </row>
    <row r="27168" spans="31:31" ht="15.75">
      <c r="AE27168" s="67"/>
    </row>
    <row r="27169" spans="31:31" ht="15.75">
      <c r="AE27169" s="67"/>
    </row>
    <row r="27170" spans="31:31" ht="15.75">
      <c r="AE27170" s="67"/>
    </row>
    <row r="27171" spans="31:31" ht="15.75">
      <c r="AE27171" s="67"/>
    </row>
    <row r="27172" spans="31:31" ht="15.75">
      <c r="AE27172" s="67"/>
    </row>
    <row r="27173" spans="31:31" ht="15.75">
      <c r="AE27173" s="67"/>
    </row>
    <row r="27174" spans="31:31" ht="15.75">
      <c r="AE27174" s="67"/>
    </row>
    <row r="27175" spans="31:31" ht="15.75">
      <c r="AE27175" s="67"/>
    </row>
    <row r="27176" spans="31:31" ht="15.75">
      <c r="AE27176" s="67"/>
    </row>
    <row r="27177" spans="31:31" ht="15.75">
      <c r="AE27177" s="67"/>
    </row>
    <row r="27178" spans="31:31" ht="15.75">
      <c r="AE27178" s="67"/>
    </row>
    <row r="27179" spans="31:31" ht="15.75">
      <c r="AE27179" s="67"/>
    </row>
    <row r="27180" spans="31:31" ht="15.75">
      <c r="AE27180" s="67"/>
    </row>
    <row r="27181" spans="31:31" ht="15.75">
      <c r="AE27181" s="67"/>
    </row>
    <row r="27182" spans="31:31" ht="15.75">
      <c r="AE27182" s="67"/>
    </row>
    <row r="27183" spans="31:31" ht="15.75">
      <c r="AE27183" s="67"/>
    </row>
    <row r="27184" spans="31:31" ht="15.75">
      <c r="AE27184" s="67"/>
    </row>
    <row r="27185" spans="31:31" ht="15.75">
      <c r="AE27185" s="67"/>
    </row>
    <row r="27186" spans="31:31" ht="15.75">
      <c r="AE27186" s="67"/>
    </row>
    <row r="27187" spans="31:31" ht="15.75">
      <c r="AE27187" s="67"/>
    </row>
    <row r="27188" spans="31:31" ht="15.75">
      <c r="AE27188" s="67"/>
    </row>
    <row r="27189" spans="31:31" ht="15.75">
      <c r="AE27189" s="67"/>
    </row>
    <row r="27190" spans="31:31" ht="15.75">
      <c r="AE27190" s="67"/>
    </row>
    <row r="27191" spans="31:31" ht="15.75">
      <c r="AE27191" s="67"/>
    </row>
    <row r="27192" spans="31:31" ht="15.75">
      <c r="AE27192" s="67"/>
    </row>
    <row r="27193" spans="31:31" ht="15.75">
      <c r="AE27193" s="67"/>
    </row>
    <row r="27194" spans="31:31" ht="15.75">
      <c r="AE27194" s="67"/>
    </row>
    <row r="27195" spans="31:31" ht="15.75">
      <c r="AE27195" s="67"/>
    </row>
    <row r="27196" spans="31:31" ht="15.75">
      <c r="AE27196" s="67"/>
    </row>
    <row r="27197" spans="31:31" ht="15.75">
      <c r="AE27197" s="67"/>
    </row>
    <row r="27198" spans="31:31" ht="15.75">
      <c r="AE27198" s="67"/>
    </row>
    <row r="27199" spans="31:31" ht="15.75">
      <c r="AE27199" s="67"/>
    </row>
    <row r="27200" spans="31:31" ht="15.75">
      <c r="AE27200" s="67"/>
    </row>
    <row r="27201" spans="31:31" ht="15.75">
      <c r="AE27201" s="67"/>
    </row>
    <row r="27202" spans="31:31" ht="15.75">
      <c r="AE27202" s="67"/>
    </row>
    <row r="27203" spans="31:31" ht="15.75">
      <c r="AE27203" s="67"/>
    </row>
    <row r="27204" spans="31:31" ht="15.75">
      <c r="AE27204" s="67"/>
    </row>
    <row r="27205" spans="31:31" ht="15.75">
      <c r="AE27205" s="67"/>
    </row>
    <row r="27206" spans="31:31" ht="15.75">
      <c r="AE27206" s="67"/>
    </row>
    <row r="27207" spans="31:31" ht="15.75">
      <c r="AE27207" s="67"/>
    </row>
    <row r="27208" spans="31:31" ht="15.75">
      <c r="AE27208" s="67"/>
    </row>
    <row r="27209" spans="31:31" ht="15.75">
      <c r="AE27209" s="67"/>
    </row>
    <row r="27210" spans="31:31" ht="15.75">
      <c r="AE27210" s="67"/>
    </row>
    <row r="27211" spans="31:31" ht="15.75">
      <c r="AE27211" s="67"/>
    </row>
    <row r="27212" spans="31:31" ht="15.75">
      <c r="AE27212" s="67"/>
    </row>
    <row r="27213" spans="31:31" ht="15.75">
      <c r="AE27213" s="67"/>
    </row>
    <row r="27214" spans="31:31" ht="15.75">
      <c r="AE27214" s="67"/>
    </row>
    <row r="27215" spans="31:31" ht="15.75">
      <c r="AE27215" s="67"/>
    </row>
    <row r="27216" spans="31:31" ht="15.75">
      <c r="AE27216" s="67"/>
    </row>
    <row r="27217" spans="31:31" ht="15.75">
      <c r="AE27217" s="67"/>
    </row>
    <row r="27218" spans="31:31" ht="15.75">
      <c r="AE27218" s="67"/>
    </row>
    <row r="27219" spans="31:31" ht="15.75">
      <c r="AE27219" s="67"/>
    </row>
    <row r="27220" spans="31:31" ht="15.75">
      <c r="AE27220" s="67"/>
    </row>
    <row r="27221" spans="31:31" ht="15.75">
      <c r="AE27221" s="67"/>
    </row>
    <row r="27222" spans="31:31" ht="15.75">
      <c r="AE27222" s="67"/>
    </row>
    <row r="27223" spans="31:31" ht="15.75">
      <c r="AE27223" s="67"/>
    </row>
    <row r="27224" spans="31:31" ht="15.75">
      <c r="AE27224" s="67"/>
    </row>
    <row r="27225" spans="31:31" ht="15.75">
      <c r="AE27225" s="67"/>
    </row>
    <row r="27226" spans="31:31" ht="15.75">
      <c r="AE27226" s="67"/>
    </row>
    <row r="27227" spans="31:31" ht="15.75">
      <c r="AE27227" s="67"/>
    </row>
    <row r="27228" spans="31:31" ht="15.75">
      <c r="AE27228" s="67"/>
    </row>
    <row r="27229" spans="31:31" ht="15.75">
      <c r="AE27229" s="67"/>
    </row>
    <row r="27230" spans="31:31" ht="15.75">
      <c r="AE27230" s="67"/>
    </row>
    <row r="27231" spans="31:31" ht="15.75">
      <c r="AE27231" s="67"/>
    </row>
    <row r="27232" spans="31:31" ht="15.75">
      <c r="AE27232" s="67"/>
    </row>
    <row r="27233" spans="31:31" ht="15.75">
      <c r="AE27233" s="67"/>
    </row>
    <row r="27234" spans="31:31" ht="15.75">
      <c r="AE27234" s="67"/>
    </row>
    <row r="27235" spans="31:31" ht="15.75">
      <c r="AE27235" s="67"/>
    </row>
    <row r="27236" spans="31:31" ht="15.75">
      <c r="AE27236" s="67"/>
    </row>
    <row r="27237" spans="31:31" ht="15.75">
      <c r="AE27237" s="67"/>
    </row>
    <row r="27238" spans="31:31" ht="15.75">
      <c r="AE27238" s="67"/>
    </row>
    <row r="27239" spans="31:31" ht="15.75">
      <c r="AE27239" s="67"/>
    </row>
    <row r="27240" spans="31:31" ht="15.75">
      <c r="AE27240" s="67"/>
    </row>
    <row r="27241" spans="31:31" ht="15.75">
      <c r="AE27241" s="67"/>
    </row>
    <row r="27242" spans="31:31" ht="15.75">
      <c r="AE27242" s="67"/>
    </row>
    <row r="27243" spans="31:31" ht="15.75">
      <c r="AE27243" s="67"/>
    </row>
    <row r="27244" spans="31:31" ht="15.75">
      <c r="AE27244" s="67"/>
    </row>
    <row r="27245" spans="31:31" ht="15.75">
      <c r="AE27245" s="67"/>
    </row>
    <row r="27246" spans="31:31" ht="15.75">
      <c r="AE27246" s="67"/>
    </row>
    <row r="27247" spans="31:31" ht="15.75">
      <c r="AE27247" s="67"/>
    </row>
    <row r="27248" spans="31:31" ht="15.75">
      <c r="AE27248" s="67"/>
    </row>
    <row r="27249" spans="31:31" ht="15.75">
      <c r="AE27249" s="67"/>
    </row>
    <row r="27250" spans="31:31" ht="15.75">
      <c r="AE27250" s="67"/>
    </row>
    <row r="27251" spans="31:31" ht="15.75">
      <c r="AE27251" s="67"/>
    </row>
    <row r="27252" spans="31:31" ht="15.75">
      <c r="AE27252" s="67"/>
    </row>
    <row r="27253" spans="31:31" ht="15.75">
      <c r="AE27253" s="67"/>
    </row>
    <row r="27254" spans="31:31" ht="15.75">
      <c r="AE27254" s="67"/>
    </row>
    <row r="27255" spans="31:31" ht="15.75">
      <c r="AE27255" s="67"/>
    </row>
    <row r="27256" spans="31:31" ht="15.75">
      <c r="AE27256" s="67"/>
    </row>
    <row r="27257" spans="31:31" ht="15.75">
      <c r="AE27257" s="67"/>
    </row>
    <row r="27258" spans="31:31" ht="15.75">
      <c r="AE27258" s="67"/>
    </row>
    <row r="27259" spans="31:31" ht="15.75">
      <c r="AE27259" s="67"/>
    </row>
    <row r="27260" spans="31:31" ht="15.75">
      <c r="AE27260" s="67"/>
    </row>
    <row r="27261" spans="31:31" ht="15.75">
      <c r="AE27261" s="67"/>
    </row>
    <row r="27262" spans="31:31" ht="15.75">
      <c r="AE27262" s="67"/>
    </row>
    <row r="27263" spans="31:31" ht="15.75">
      <c r="AE27263" s="67"/>
    </row>
    <row r="27264" spans="31:31" ht="15.75">
      <c r="AE27264" s="67"/>
    </row>
    <row r="27265" spans="31:31" ht="15.75">
      <c r="AE27265" s="67"/>
    </row>
    <row r="27266" spans="31:31" ht="15.75">
      <c r="AE27266" s="67"/>
    </row>
    <row r="27267" spans="31:31" ht="15.75">
      <c r="AE27267" s="67"/>
    </row>
    <row r="27268" spans="31:31" ht="15.75">
      <c r="AE27268" s="67"/>
    </row>
    <row r="27269" spans="31:31" ht="15.75">
      <c r="AE27269" s="67"/>
    </row>
    <row r="27270" spans="31:31" ht="15.75">
      <c r="AE27270" s="67"/>
    </row>
    <row r="27271" spans="31:31" ht="15.75">
      <c r="AE27271" s="67"/>
    </row>
    <row r="27272" spans="31:31" ht="15.75">
      <c r="AE27272" s="67"/>
    </row>
    <row r="27273" spans="31:31" ht="15.75">
      <c r="AE27273" s="67"/>
    </row>
    <row r="27274" spans="31:31" ht="15.75">
      <c r="AE27274" s="67"/>
    </row>
    <row r="27275" spans="31:31" ht="15.75">
      <c r="AE27275" s="67"/>
    </row>
    <row r="27276" spans="31:31" ht="15.75">
      <c r="AE27276" s="67"/>
    </row>
    <row r="27277" spans="31:31" ht="15.75">
      <c r="AE27277" s="67"/>
    </row>
    <row r="27278" spans="31:31" ht="15.75">
      <c r="AE27278" s="67"/>
    </row>
    <row r="27279" spans="31:31" ht="15.75">
      <c r="AE27279" s="67"/>
    </row>
    <row r="27280" spans="31:31" ht="15.75">
      <c r="AE27280" s="67"/>
    </row>
    <row r="27281" spans="31:31" ht="15.75">
      <c r="AE27281" s="67"/>
    </row>
    <row r="27282" spans="31:31" ht="15.75">
      <c r="AE27282" s="67"/>
    </row>
    <row r="27283" spans="31:31" ht="15.75">
      <c r="AE27283" s="67"/>
    </row>
    <row r="27284" spans="31:31" ht="15.75">
      <c r="AE27284" s="67"/>
    </row>
    <row r="27285" spans="31:31" ht="15.75">
      <c r="AE27285" s="67"/>
    </row>
    <row r="27286" spans="31:31" ht="15.75">
      <c r="AE27286" s="67"/>
    </row>
    <row r="27287" spans="31:31" ht="15.75">
      <c r="AE27287" s="67"/>
    </row>
    <row r="27288" spans="31:31" ht="15.75">
      <c r="AE27288" s="67"/>
    </row>
    <row r="27289" spans="31:31" ht="15.75">
      <c r="AE27289" s="67"/>
    </row>
    <row r="27290" spans="31:31" ht="15.75">
      <c r="AE27290" s="67"/>
    </row>
    <row r="27291" spans="31:31" ht="15.75">
      <c r="AE27291" s="67"/>
    </row>
    <row r="27292" spans="31:31" ht="15.75">
      <c r="AE27292" s="67"/>
    </row>
    <row r="27293" spans="31:31" ht="15.75">
      <c r="AE27293" s="67"/>
    </row>
    <row r="27294" spans="31:31" ht="15.75">
      <c r="AE27294" s="67"/>
    </row>
    <row r="27295" spans="31:31" ht="15.75">
      <c r="AE27295" s="67"/>
    </row>
    <row r="27296" spans="31:31" ht="15.75">
      <c r="AE27296" s="67"/>
    </row>
    <row r="27297" spans="31:31" ht="15.75">
      <c r="AE27297" s="67"/>
    </row>
    <row r="27298" spans="31:31" ht="15.75">
      <c r="AE27298" s="67"/>
    </row>
    <row r="27299" spans="31:31" ht="15.75">
      <c r="AE27299" s="67"/>
    </row>
    <row r="27300" spans="31:31" ht="15.75">
      <c r="AE27300" s="67"/>
    </row>
    <row r="27301" spans="31:31" ht="15.75">
      <c r="AE27301" s="67"/>
    </row>
    <row r="27302" spans="31:31" ht="15.75">
      <c r="AE27302" s="67"/>
    </row>
    <row r="27303" spans="31:31" ht="15.75">
      <c r="AE27303" s="67"/>
    </row>
    <row r="27304" spans="31:31" ht="15.75">
      <c r="AE27304" s="67"/>
    </row>
    <row r="27305" spans="31:31" ht="15.75">
      <c r="AE27305" s="67"/>
    </row>
    <row r="27306" spans="31:31" ht="15.75">
      <c r="AE27306" s="67"/>
    </row>
    <row r="27307" spans="31:31" ht="15.75">
      <c r="AE27307" s="67"/>
    </row>
    <row r="27308" spans="31:31" ht="15.75">
      <c r="AE27308" s="67"/>
    </row>
    <row r="27309" spans="31:31" ht="15.75">
      <c r="AE27309" s="67"/>
    </row>
    <row r="27310" spans="31:31" ht="15.75">
      <c r="AE27310" s="67"/>
    </row>
    <row r="27311" spans="31:31" ht="15.75">
      <c r="AE27311" s="67"/>
    </row>
    <row r="27312" spans="31:31" ht="15.75">
      <c r="AE27312" s="67"/>
    </row>
    <row r="27313" spans="31:31" ht="15.75">
      <c r="AE27313" s="67"/>
    </row>
    <row r="27314" spans="31:31" ht="15.75">
      <c r="AE27314" s="67"/>
    </row>
    <row r="27315" spans="31:31" ht="15.75">
      <c r="AE27315" s="67"/>
    </row>
    <row r="27316" spans="31:31" ht="15.75">
      <c r="AE27316" s="67"/>
    </row>
    <row r="27317" spans="31:31" ht="15.75">
      <c r="AE27317" s="67"/>
    </row>
    <row r="27318" spans="31:31" ht="15.75">
      <c r="AE27318" s="67"/>
    </row>
    <row r="27319" spans="31:31" ht="15.75">
      <c r="AE27319" s="67"/>
    </row>
    <row r="27320" spans="31:31" ht="15.75">
      <c r="AE27320" s="67"/>
    </row>
    <row r="27321" spans="31:31" ht="15.75">
      <c r="AE27321" s="67"/>
    </row>
    <row r="27322" spans="31:31" ht="15.75">
      <c r="AE27322" s="67"/>
    </row>
    <row r="27323" spans="31:31" ht="15.75">
      <c r="AE27323" s="67"/>
    </row>
    <row r="27324" spans="31:31" ht="15.75">
      <c r="AE27324" s="67"/>
    </row>
    <row r="27325" spans="31:31" ht="15.75">
      <c r="AE27325" s="67"/>
    </row>
    <row r="27326" spans="31:31" ht="15.75">
      <c r="AE27326" s="67"/>
    </row>
    <row r="27327" spans="31:31" ht="15.75">
      <c r="AE27327" s="67"/>
    </row>
    <row r="27328" spans="31:31" ht="15.75">
      <c r="AE27328" s="67"/>
    </row>
    <row r="27329" spans="31:31" ht="15.75">
      <c r="AE27329" s="67"/>
    </row>
    <row r="27330" spans="31:31" ht="15.75">
      <c r="AE27330" s="67"/>
    </row>
    <row r="27331" spans="31:31" ht="15.75">
      <c r="AE27331" s="67"/>
    </row>
    <row r="27332" spans="31:31" ht="15.75">
      <c r="AE27332" s="67"/>
    </row>
    <row r="27333" spans="31:31" ht="15.75">
      <c r="AE27333" s="67"/>
    </row>
    <row r="27334" spans="31:31" ht="15.75">
      <c r="AE27334" s="67"/>
    </row>
    <row r="27335" spans="31:31" ht="15.75">
      <c r="AE27335" s="67"/>
    </row>
    <row r="27336" spans="31:31" ht="15.75">
      <c r="AE27336" s="67"/>
    </row>
    <row r="27337" spans="31:31" ht="15.75">
      <c r="AE27337" s="67"/>
    </row>
    <row r="27338" spans="31:31" ht="15.75">
      <c r="AE27338" s="67"/>
    </row>
    <row r="27339" spans="31:31" ht="15.75">
      <c r="AE27339" s="67"/>
    </row>
    <row r="27340" spans="31:31" ht="15.75">
      <c r="AE27340" s="67"/>
    </row>
    <row r="27341" spans="31:31" ht="15.75">
      <c r="AE27341" s="67"/>
    </row>
    <row r="27342" spans="31:31" ht="15.75">
      <c r="AE27342" s="67"/>
    </row>
    <row r="27343" spans="31:31" ht="15.75">
      <c r="AE27343" s="67"/>
    </row>
    <row r="27344" spans="31:31" ht="15.75">
      <c r="AE27344" s="67"/>
    </row>
    <row r="27345" spans="31:31" ht="15.75">
      <c r="AE27345" s="67"/>
    </row>
    <row r="27346" spans="31:31" ht="15.75">
      <c r="AE27346" s="67"/>
    </row>
    <row r="27347" spans="31:31" ht="15.75">
      <c r="AE27347" s="67"/>
    </row>
    <row r="27348" spans="31:31" ht="15.75">
      <c r="AE27348" s="67"/>
    </row>
    <row r="27349" spans="31:31" ht="15.75">
      <c r="AE27349" s="67"/>
    </row>
    <row r="27350" spans="31:31" ht="15.75">
      <c r="AE27350" s="67"/>
    </row>
    <row r="27351" spans="31:31" ht="15.75">
      <c r="AE27351" s="67"/>
    </row>
    <row r="27352" spans="31:31" ht="15.75">
      <c r="AE27352" s="67"/>
    </row>
    <row r="27353" spans="31:31" ht="15.75">
      <c r="AE27353" s="67"/>
    </row>
    <row r="27354" spans="31:31" ht="15.75">
      <c r="AE27354" s="67"/>
    </row>
    <row r="27355" spans="31:31" ht="15.75">
      <c r="AE27355" s="67"/>
    </row>
    <row r="27356" spans="31:31" ht="15.75">
      <c r="AE27356" s="67"/>
    </row>
    <row r="27357" spans="31:31" ht="15.75">
      <c r="AE27357" s="67"/>
    </row>
    <row r="27358" spans="31:31" ht="15.75">
      <c r="AE27358" s="67"/>
    </row>
    <row r="27359" spans="31:31" ht="15.75">
      <c r="AE27359" s="67"/>
    </row>
    <row r="27360" spans="31:31" ht="15.75">
      <c r="AE27360" s="67"/>
    </row>
    <row r="27361" spans="31:31" ht="15.75">
      <c r="AE27361" s="67"/>
    </row>
    <row r="27362" spans="31:31" ht="15.75">
      <c r="AE27362" s="67"/>
    </row>
    <row r="27363" spans="31:31" ht="15.75">
      <c r="AE27363" s="67"/>
    </row>
    <row r="27364" spans="31:31" ht="15.75">
      <c r="AE27364" s="67"/>
    </row>
    <row r="27365" spans="31:31" ht="15.75">
      <c r="AE27365" s="67"/>
    </row>
    <row r="27366" spans="31:31" ht="15.75">
      <c r="AE27366" s="67"/>
    </row>
    <row r="27367" spans="31:31" ht="15.75">
      <c r="AE27367" s="67"/>
    </row>
    <row r="27368" spans="31:31" ht="15.75">
      <c r="AE27368" s="67"/>
    </row>
    <row r="27369" spans="31:31" ht="15.75">
      <c r="AE27369" s="67"/>
    </row>
    <row r="27370" spans="31:31" ht="15.75">
      <c r="AE27370" s="67"/>
    </row>
    <row r="27371" spans="31:31" ht="15.75">
      <c r="AE27371" s="67"/>
    </row>
    <row r="27372" spans="31:31" ht="15.75">
      <c r="AE27372" s="67"/>
    </row>
    <row r="27373" spans="31:31" ht="15.75">
      <c r="AE27373" s="67"/>
    </row>
    <row r="27374" spans="31:31" ht="15.75">
      <c r="AE27374" s="67"/>
    </row>
    <row r="27375" spans="31:31" ht="15.75">
      <c r="AE27375" s="67"/>
    </row>
    <row r="27376" spans="31:31" ht="15.75">
      <c r="AE27376" s="67"/>
    </row>
    <row r="27377" spans="31:31" ht="15.75">
      <c r="AE27377" s="67"/>
    </row>
    <row r="27378" spans="31:31" ht="15.75">
      <c r="AE27378" s="67"/>
    </row>
    <row r="27379" spans="31:31" ht="15.75">
      <c r="AE27379" s="67"/>
    </row>
    <row r="27380" spans="31:31" ht="15.75">
      <c r="AE27380" s="67"/>
    </row>
    <row r="27381" spans="31:31" ht="15.75">
      <c r="AE27381" s="67"/>
    </row>
    <row r="27382" spans="31:31" ht="15.75">
      <c r="AE27382" s="67"/>
    </row>
    <row r="27383" spans="31:31" ht="15.75">
      <c r="AE27383" s="67"/>
    </row>
    <row r="27384" spans="31:31" ht="15.75">
      <c r="AE27384" s="67"/>
    </row>
    <row r="27385" spans="31:31" ht="15.75">
      <c r="AE27385" s="67"/>
    </row>
    <row r="27386" spans="31:31" ht="15.75">
      <c r="AE27386" s="67"/>
    </row>
    <row r="27387" spans="31:31" ht="15.75">
      <c r="AE27387" s="67"/>
    </row>
    <row r="27388" spans="31:31" ht="15.75">
      <c r="AE27388" s="67"/>
    </row>
    <row r="27389" spans="31:31" ht="15.75">
      <c r="AE27389" s="67"/>
    </row>
    <row r="27390" spans="31:31" ht="15.75">
      <c r="AE27390" s="67"/>
    </row>
    <row r="27391" spans="31:31" ht="15.75">
      <c r="AE27391" s="67"/>
    </row>
    <row r="27392" spans="31:31" ht="15.75">
      <c r="AE27392" s="67"/>
    </row>
    <row r="27393" spans="31:31" ht="15.75">
      <c r="AE27393" s="67"/>
    </row>
    <row r="27394" spans="31:31" ht="15.75">
      <c r="AE27394" s="67"/>
    </row>
    <row r="27395" spans="31:31" ht="15.75">
      <c r="AE27395" s="67"/>
    </row>
    <row r="27396" spans="31:31" ht="15.75">
      <c r="AE27396" s="67"/>
    </row>
    <row r="27397" spans="31:31" ht="15.75">
      <c r="AE27397" s="67"/>
    </row>
    <row r="27398" spans="31:31" ht="15.75">
      <c r="AE27398" s="67"/>
    </row>
    <row r="27399" spans="31:31" ht="15.75">
      <c r="AE27399" s="67"/>
    </row>
    <row r="27400" spans="31:31" ht="15.75">
      <c r="AE27400" s="67"/>
    </row>
    <row r="27401" spans="31:31" ht="15.75">
      <c r="AE27401" s="67"/>
    </row>
    <row r="27402" spans="31:31" ht="15.75">
      <c r="AE27402" s="67"/>
    </row>
    <row r="27403" spans="31:31" ht="15.75">
      <c r="AE27403" s="67"/>
    </row>
    <row r="27404" spans="31:31" ht="15.75">
      <c r="AE27404" s="67"/>
    </row>
    <row r="27405" spans="31:31" ht="15.75">
      <c r="AE27405" s="67"/>
    </row>
    <row r="27406" spans="31:31" ht="15.75">
      <c r="AE27406" s="67"/>
    </row>
    <row r="27407" spans="31:31" ht="15.75">
      <c r="AE27407" s="67"/>
    </row>
    <row r="27408" spans="31:31" ht="15.75">
      <c r="AE27408" s="67"/>
    </row>
    <row r="27409" spans="31:31" ht="15.75">
      <c r="AE27409" s="67"/>
    </row>
    <row r="27410" spans="31:31" ht="15.75">
      <c r="AE27410" s="67"/>
    </row>
    <row r="27411" spans="31:31" ht="15.75">
      <c r="AE27411" s="67"/>
    </row>
    <row r="27412" spans="31:31" ht="15.75">
      <c r="AE27412" s="67"/>
    </row>
    <row r="27413" spans="31:31" ht="15.75">
      <c r="AE27413" s="67"/>
    </row>
    <row r="27414" spans="31:31" ht="15.75">
      <c r="AE27414" s="67"/>
    </row>
    <row r="27415" spans="31:31" ht="15.75">
      <c r="AE27415" s="67"/>
    </row>
    <row r="27416" spans="31:31" ht="15.75">
      <c r="AE27416" s="67"/>
    </row>
    <row r="27417" spans="31:31" ht="15.75">
      <c r="AE27417" s="67"/>
    </row>
    <row r="27418" spans="31:31" ht="15.75">
      <c r="AE27418" s="67"/>
    </row>
    <row r="27419" spans="31:31" ht="15.75">
      <c r="AE27419" s="67"/>
    </row>
    <row r="27420" spans="31:31" ht="15.75">
      <c r="AE27420" s="67"/>
    </row>
    <row r="27421" spans="31:31" ht="15.75">
      <c r="AE27421" s="67"/>
    </row>
    <row r="27422" spans="31:31" ht="15.75">
      <c r="AE27422" s="67"/>
    </row>
    <row r="27423" spans="31:31" ht="15.75">
      <c r="AE27423" s="67"/>
    </row>
    <row r="27424" spans="31:31" ht="15.75">
      <c r="AE27424" s="67"/>
    </row>
    <row r="27425" spans="31:31" ht="15.75">
      <c r="AE27425" s="67"/>
    </row>
    <row r="27426" spans="31:31" ht="15.75">
      <c r="AE27426" s="67"/>
    </row>
    <row r="27427" spans="31:31" ht="15.75">
      <c r="AE27427" s="67"/>
    </row>
    <row r="27428" spans="31:31" ht="15.75">
      <c r="AE27428" s="67"/>
    </row>
    <row r="27429" spans="31:31" ht="15.75">
      <c r="AE27429" s="67"/>
    </row>
    <row r="27430" spans="31:31" ht="15.75">
      <c r="AE27430" s="67"/>
    </row>
    <row r="27431" spans="31:31" ht="15.75">
      <c r="AE27431" s="67"/>
    </row>
    <row r="27432" spans="31:31" ht="15.75">
      <c r="AE27432" s="67"/>
    </row>
    <row r="27433" spans="31:31" ht="15.75">
      <c r="AE27433" s="67"/>
    </row>
    <row r="27434" spans="31:31" ht="15.75">
      <c r="AE27434" s="67"/>
    </row>
    <row r="27435" spans="31:31" ht="15.75">
      <c r="AE27435" s="67"/>
    </row>
    <row r="27436" spans="31:31" ht="15.75">
      <c r="AE27436" s="67"/>
    </row>
    <row r="27437" spans="31:31" ht="15.75">
      <c r="AE27437" s="67"/>
    </row>
    <row r="27438" spans="31:31" ht="15.75">
      <c r="AE27438" s="67"/>
    </row>
    <row r="27439" spans="31:31" ht="15.75">
      <c r="AE27439" s="67"/>
    </row>
    <row r="27440" spans="31:31" ht="15.75">
      <c r="AE27440" s="67"/>
    </row>
    <row r="27441" spans="31:31" ht="15.75">
      <c r="AE27441" s="67"/>
    </row>
    <row r="27442" spans="31:31" ht="15.75">
      <c r="AE27442" s="67"/>
    </row>
    <row r="27443" spans="31:31" ht="15.75">
      <c r="AE27443" s="67"/>
    </row>
    <row r="27444" spans="31:31" ht="15.75">
      <c r="AE27444" s="67"/>
    </row>
    <row r="27445" spans="31:31" ht="15.75">
      <c r="AE27445" s="67"/>
    </row>
    <row r="27446" spans="31:31" ht="15.75">
      <c r="AE27446" s="67"/>
    </row>
    <row r="27447" spans="31:31" ht="15.75">
      <c r="AE27447" s="67"/>
    </row>
    <row r="27448" spans="31:31" ht="15.75">
      <c r="AE27448" s="67"/>
    </row>
    <row r="27449" spans="31:31" ht="15.75">
      <c r="AE27449" s="67"/>
    </row>
    <row r="27450" spans="31:31" ht="15.75">
      <c r="AE27450" s="67"/>
    </row>
    <row r="27451" spans="31:31" ht="15.75">
      <c r="AE27451" s="67"/>
    </row>
    <row r="27452" spans="31:31" ht="15.75">
      <c r="AE27452" s="67"/>
    </row>
    <row r="27453" spans="31:31" ht="15.75">
      <c r="AE27453" s="67"/>
    </row>
    <row r="27454" spans="31:31" ht="15.75">
      <c r="AE27454" s="67"/>
    </row>
    <row r="27455" spans="31:31" ht="15.75">
      <c r="AE27455" s="67"/>
    </row>
    <row r="27456" spans="31:31" ht="15.75">
      <c r="AE27456" s="67"/>
    </row>
    <row r="27457" spans="31:31" ht="15.75">
      <c r="AE27457" s="67"/>
    </row>
    <row r="27458" spans="31:31" ht="15.75">
      <c r="AE27458" s="67"/>
    </row>
    <row r="27459" spans="31:31" ht="15.75">
      <c r="AE27459" s="67"/>
    </row>
    <row r="27460" spans="31:31" ht="15.75">
      <c r="AE27460" s="67"/>
    </row>
    <row r="27461" spans="31:31" ht="15.75">
      <c r="AE27461" s="67"/>
    </row>
    <row r="27462" spans="31:31" ht="15.75">
      <c r="AE27462" s="67"/>
    </row>
    <row r="27463" spans="31:31" ht="15.75">
      <c r="AE27463" s="67"/>
    </row>
    <row r="27464" spans="31:31" ht="15.75">
      <c r="AE27464" s="67"/>
    </row>
    <row r="27465" spans="31:31" ht="15.75">
      <c r="AE27465" s="67"/>
    </row>
    <row r="27466" spans="31:31" ht="15.75">
      <c r="AE27466" s="67"/>
    </row>
    <row r="27467" spans="31:31" ht="15.75">
      <c r="AE27467" s="67"/>
    </row>
    <row r="27468" spans="31:31" ht="15.75">
      <c r="AE27468" s="67"/>
    </row>
    <row r="27469" spans="31:31" ht="15.75">
      <c r="AE27469" s="67"/>
    </row>
    <row r="27470" spans="31:31" ht="15.75">
      <c r="AE27470" s="67"/>
    </row>
    <row r="27471" spans="31:31" ht="15.75">
      <c r="AE27471" s="67"/>
    </row>
    <row r="27472" spans="31:31" ht="15.75">
      <c r="AE27472" s="67"/>
    </row>
    <row r="27473" spans="31:31" ht="15.75">
      <c r="AE27473" s="67"/>
    </row>
    <row r="27474" spans="31:31" ht="15.75">
      <c r="AE27474" s="67"/>
    </row>
    <row r="27475" spans="31:31" ht="15.75">
      <c r="AE27475" s="67"/>
    </row>
    <row r="27476" spans="31:31" ht="15.75">
      <c r="AE27476" s="67"/>
    </row>
    <row r="27477" spans="31:31" ht="15.75">
      <c r="AE27477" s="67"/>
    </row>
    <row r="27478" spans="31:31" ht="15.75">
      <c r="AE27478" s="67"/>
    </row>
    <row r="27479" spans="31:31" ht="15.75">
      <c r="AE27479" s="67"/>
    </row>
    <row r="27480" spans="31:31" ht="15.75">
      <c r="AE27480" s="67"/>
    </row>
    <row r="27481" spans="31:31" ht="15.75">
      <c r="AE27481" s="67"/>
    </row>
    <row r="27482" spans="31:31" ht="15.75">
      <c r="AE27482" s="67"/>
    </row>
    <row r="27483" spans="31:31" ht="15.75">
      <c r="AE27483" s="67"/>
    </row>
    <row r="27484" spans="31:31" ht="15.75">
      <c r="AE27484" s="67"/>
    </row>
    <row r="27485" spans="31:31" ht="15.75">
      <c r="AE27485" s="67"/>
    </row>
    <row r="27486" spans="31:31" ht="15.75">
      <c r="AE27486" s="67"/>
    </row>
    <row r="27487" spans="31:31" ht="15.75">
      <c r="AE27487" s="67"/>
    </row>
    <row r="27488" spans="31:31" ht="15.75">
      <c r="AE27488" s="67"/>
    </row>
    <row r="27489" spans="31:31" ht="15.75">
      <c r="AE27489" s="67"/>
    </row>
    <row r="27490" spans="31:31" ht="15.75">
      <c r="AE27490" s="67"/>
    </row>
    <row r="27491" spans="31:31" ht="15.75">
      <c r="AE27491" s="67"/>
    </row>
    <row r="27492" spans="31:31" ht="15.75">
      <c r="AE27492" s="67"/>
    </row>
    <row r="27493" spans="31:31" ht="15.75">
      <c r="AE27493" s="67"/>
    </row>
    <row r="27494" spans="31:31" ht="15.75">
      <c r="AE27494" s="67"/>
    </row>
    <row r="27495" spans="31:31" ht="15.75">
      <c r="AE27495" s="67"/>
    </row>
    <row r="27496" spans="31:31" ht="15.75">
      <c r="AE27496" s="67"/>
    </row>
    <row r="27497" spans="31:31" ht="15.75">
      <c r="AE27497" s="67"/>
    </row>
    <row r="27498" spans="31:31" ht="15.75">
      <c r="AE27498" s="67"/>
    </row>
    <row r="27499" spans="31:31" ht="15.75">
      <c r="AE27499" s="67"/>
    </row>
    <row r="27500" spans="31:31" ht="15.75">
      <c r="AE27500" s="67"/>
    </row>
    <row r="27501" spans="31:31" ht="15.75">
      <c r="AE27501" s="67"/>
    </row>
    <row r="27502" spans="31:31" ht="15.75">
      <c r="AE27502" s="67"/>
    </row>
    <row r="27503" spans="31:31" ht="15.75">
      <c r="AE27503" s="67"/>
    </row>
    <row r="27504" spans="31:31" ht="15.75">
      <c r="AE27504" s="67"/>
    </row>
    <row r="27505" spans="31:31" ht="15.75">
      <c r="AE27505" s="67"/>
    </row>
    <row r="27506" spans="31:31" ht="15.75">
      <c r="AE27506" s="67"/>
    </row>
    <row r="27507" spans="31:31" ht="15.75">
      <c r="AE27507" s="67"/>
    </row>
    <row r="27508" spans="31:31" ht="15.75">
      <c r="AE27508" s="67"/>
    </row>
    <row r="27509" spans="31:31" ht="15.75">
      <c r="AE27509" s="67"/>
    </row>
    <row r="27510" spans="31:31" ht="15.75">
      <c r="AE27510" s="67"/>
    </row>
    <row r="27511" spans="31:31" ht="15.75">
      <c r="AE27511" s="67"/>
    </row>
    <row r="27512" spans="31:31" ht="15.75">
      <c r="AE27512" s="67"/>
    </row>
    <row r="27513" spans="31:31" ht="15.75">
      <c r="AE27513" s="67"/>
    </row>
    <row r="27514" spans="31:31" ht="15.75">
      <c r="AE27514" s="67"/>
    </row>
    <row r="27515" spans="31:31" ht="15.75">
      <c r="AE27515" s="67"/>
    </row>
    <row r="27516" spans="31:31" ht="15.75">
      <c r="AE27516" s="67"/>
    </row>
    <row r="27517" spans="31:31" ht="15.75">
      <c r="AE27517" s="67"/>
    </row>
    <row r="27518" spans="31:31" ht="15.75">
      <c r="AE27518" s="67"/>
    </row>
    <row r="27519" spans="31:31" ht="15.75">
      <c r="AE27519" s="67"/>
    </row>
    <row r="27520" spans="31:31" ht="15.75">
      <c r="AE27520" s="67"/>
    </row>
    <row r="27521" spans="31:31" ht="15.75">
      <c r="AE27521" s="67"/>
    </row>
    <row r="27522" spans="31:31" ht="15.75">
      <c r="AE27522" s="67"/>
    </row>
    <row r="27523" spans="31:31" ht="15.75">
      <c r="AE27523" s="67"/>
    </row>
    <row r="27524" spans="31:31" ht="15.75">
      <c r="AE27524" s="67"/>
    </row>
    <row r="27525" spans="31:31" ht="15.75">
      <c r="AE27525" s="67"/>
    </row>
    <row r="27526" spans="31:31" ht="15.75">
      <c r="AE27526" s="67"/>
    </row>
    <row r="27527" spans="31:31" ht="15.75">
      <c r="AE27527" s="67"/>
    </row>
    <row r="27528" spans="31:31" ht="15.75">
      <c r="AE27528" s="67"/>
    </row>
    <row r="27529" spans="31:31" ht="15.75">
      <c r="AE27529" s="67"/>
    </row>
    <row r="27530" spans="31:31" ht="15.75">
      <c r="AE27530" s="67"/>
    </row>
    <row r="27531" spans="31:31" ht="15.75">
      <c r="AE27531" s="67"/>
    </row>
    <row r="27532" spans="31:31" ht="15.75">
      <c r="AE27532" s="67"/>
    </row>
    <row r="27533" spans="31:31" ht="15.75">
      <c r="AE27533" s="67"/>
    </row>
    <row r="27534" spans="31:31" ht="15.75">
      <c r="AE27534" s="67"/>
    </row>
    <row r="27535" spans="31:31" ht="15.75">
      <c r="AE27535" s="67"/>
    </row>
    <row r="27536" spans="31:31" ht="15.75">
      <c r="AE27536" s="67"/>
    </row>
    <row r="27537" spans="31:31" ht="15.75">
      <c r="AE27537" s="67"/>
    </row>
    <row r="27538" spans="31:31" ht="15.75">
      <c r="AE27538" s="67"/>
    </row>
    <row r="27539" spans="31:31" ht="15.75">
      <c r="AE27539" s="67"/>
    </row>
    <row r="27540" spans="31:31" ht="15.75">
      <c r="AE27540" s="67"/>
    </row>
    <row r="27541" spans="31:31" ht="15.75">
      <c r="AE27541" s="67"/>
    </row>
    <row r="27542" spans="31:31" ht="15.75">
      <c r="AE27542" s="67"/>
    </row>
    <row r="27543" spans="31:31" ht="15.75">
      <c r="AE27543" s="67"/>
    </row>
    <row r="27544" spans="31:31" ht="15.75">
      <c r="AE27544" s="67"/>
    </row>
    <row r="27545" spans="31:31" ht="15.75">
      <c r="AE27545" s="67"/>
    </row>
    <row r="27546" spans="31:31" ht="15.75">
      <c r="AE27546" s="67"/>
    </row>
    <row r="27547" spans="31:31" ht="15.75">
      <c r="AE27547" s="67"/>
    </row>
    <row r="27548" spans="31:31" ht="15.75">
      <c r="AE27548" s="67"/>
    </row>
    <row r="27549" spans="31:31" ht="15.75">
      <c r="AE27549" s="67"/>
    </row>
    <row r="27550" spans="31:31" ht="15.75">
      <c r="AE27550" s="67"/>
    </row>
    <row r="27551" spans="31:31" ht="15.75">
      <c r="AE27551" s="67"/>
    </row>
    <row r="27552" spans="31:31" ht="15.75">
      <c r="AE27552" s="67"/>
    </row>
    <row r="27553" spans="31:31" ht="15.75">
      <c r="AE27553" s="67"/>
    </row>
    <row r="27554" spans="31:31" ht="15.75">
      <c r="AE27554" s="67"/>
    </row>
    <row r="27555" spans="31:31" ht="15.75">
      <c r="AE27555" s="67"/>
    </row>
    <row r="27556" spans="31:31" ht="15.75">
      <c r="AE27556" s="67"/>
    </row>
    <row r="27557" spans="31:31" ht="15.75">
      <c r="AE27557" s="67"/>
    </row>
    <row r="27558" spans="31:31" ht="15.75">
      <c r="AE27558" s="67"/>
    </row>
    <row r="27559" spans="31:31" ht="15.75">
      <c r="AE27559" s="67"/>
    </row>
    <row r="27560" spans="31:31" ht="15.75">
      <c r="AE27560" s="67"/>
    </row>
    <row r="27561" spans="31:31" ht="15.75">
      <c r="AE27561" s="67"/>
    </row>
    <row r="27562" spans="31:31" ht="15.75">
      <c r="AE27562" s="67"/>
    </row>
    <row r="27563" spans="31:31" ht="15.75">
      <c r="AE27563" s="67"/>
    </row>
    <row r="27564" spans="31:31" ht="15.75">
      <c r="AE27564" s="67"/>
    </row>
    <row r="27565" spans="31:31" ht="15.75">
      <c r="AE27565" s="67"/>
    </row>
    <row r="27566" spans="31:31" ht="15.75">
      <c r="AE27566" s="67"/>
    </row>
    <row r="27567" spans="31:31" ht="15.75">
      <c r="AE27567" s="67"/>
    </row>
    <row r="27568" spans="31:31" ht="15.75">
      <c r="AE27568" s="67"/>
    </row>
    <row r="27569" spans="31:31" ht="15.75">
      <c r="AE27569" s="67"/>
    </row>
    <row r="27570" spans="31:31" ht="15.75">
      <c r="AE27570" s="67"/>
    </row>
    <row r="27571" spans="31:31" ht="15.75">
      <c r="AE27571" s="67"/>
    </row>
    <row r="27572" spans="31:31" ht="15.75">
      <c r="AE27572" s="67"/>
    </row>
    <row r="27573" spans="31:31" ht="15.75">
      <c r="AE27573" s="67"/>
    </row>
    <row r="27574" spans="31:31" ht="15.75">
      <c r="AE27574" s="67"/>
    </row>
    <row r="27575" spans="31:31" ht="15.75">
      <c r="AE27575" s="67"/>
    </row>
    <row r="27576" spans="31:31" ht="15.75">
      <c r="AE27576" s="67"/>
    </row>
    <row r="27577" spans="31:31" ht="15.75">
      <c r="AE27577" s="67"/>
    </row>
    <row r="27578" spans="31:31" ht="15.75">
      <c r="AE27578" s="67"/>
    </row>
    <row r="27579" spans="31:31" ht="15.75">
      <c r="AE27579" s="67"/>
    </row>
    <row r="27580" spans="31:31" ht="15.75">
      <c r="AE27580" s="67"/>
    </row>
    <row r="27581" spans="31:31" ht="15.75">
      <c r="AE27581" s="67"/>
    </row>
    <row r="27582" spans="31:31" ht="15.75">
      <c r="AE27582" s="67"/>
    </row>
    <row r="27583" spans="31:31" ht="15.75">
      <c r="AE27583" s="67"/>
    </row>
    <row r="27584" spans="31:31" ht="15.75">
      <c r="AE27584" s="67"/>
    </row>
    <row r="27585" spans="31:31" ht="15.75">
      <c r="AE27585" s="67"/>
    </row>
    <row r="27586" spans="31:31" ht="15.75">
      <c r="AE27586" s="67"/>
    </row>
    <row r="27587" spans="31:31" ht="15.75">
      <c r="AE27587" s="67"/>
    </row>
    <row r="27588" spans="31:31" ht="15.75">
      <c r="AE27588" s="67"/>
    </row>
    <row r="27589" spans="31:31" ht="15.75">
      <c r="AE27589" s="67"/>
    </row>
    <row r="27590" spans="31:31" ht="15.75">
      <c r="AE27590" s="67"/>
    </row>
    <row r="27591" spans="31:31" ht="15.75">
      <c r="AE27591" s="67"/>
    </row>
    <row r="27592" spans="31:31" ht="15.75">
      <c r="AE27592" s="67"/>
    </row>
    <row r="27593" spans="31:31" ht="15.75">
      <c r="AE27593" s="67"/>
    </row>
    <row r="27594" spans="31:31" ht="15.75">
      <c r="AE27594" s="67"/>
    </row>
    <row r="27595" spans="31:31" ht="15.75">
      <c r="AE27595" s="67"/>
    </row>
    <row r="27596" spans="31:31" ht="15.75">
      <c r="AE27596" s="67"/>
    </row>
    <row r="27597" spans="31:31" ht="15.75">
      <c r="AE27597" s="67"/>
    </row>
    <row r="27598" spans="31:31" ht="15.75">
      <c r="AE27598" s="67"/>
    </row>
    <row r="27599" spans="31:31" ht="15.75">
      <c r="AE27599" s="67"/>
    </row>
    <row r="27600" spans="31:31" ht="15.75">
      <c r="AE27600" s="67"/>
    </row>
    <row r="27601" spans="31:31" ht="15.75">
      <c r="AE27601" s="67"/>
    </row>
    <row r="27602" spans="31:31" ht="15.75">
      <c r="AE27602" s="67"/>
    </row>
    <row r="27603" spans="31:31" ht="15.75">
      <c r="AE27603" s="67"/>
    </row>
    <row r="27604" spans="31:31" ht="15.75">
      <c r="AE27604" s="67"/>
    </row>
    <row r="27605" spans="31:31" ht="15.75">
      <c r="AE27605" s="67"/>
    </row>
    <row r="27606" spans="31:31" ht="15.75">
      <c r="AE27606" s="67"/>
    </row>
    <row r="27607" spans="31:31" ht="15.75">
      <c r="AE27607" s="67"/>
    </row>
    <row r="27608" spans="31:31" ht="15.75">
      <c r="AE27608" s="67"/>
    </row>
    <row r="27609" spans="31:31" ht="15.75">
      <c r="AE27609" s="67"/>
    </row>
    <row r="27610" spans="31:31" ht="15.75">
      <c r="AE27610" s="67"/>
    </row>
    <row r="27611" spans="31:31" ht="15.75">
      <c r="AE27611" s="67"/>
    </row>
    <row r="27612" spans="31:31" ht="15.75">
      <c r="AE27612" s="67"/>
    </row>
    <row r="27613" spans="31:31" ht="15.75">
      <c r="AE27613" s="67"/>
    </row>
    <row r="27614" spans="31:31" ht="15.75">
      <c r="AE27614" s="67"/>
    </row>
    <row r="27615" spans="31:31" ht="15.75">
      <c r="AE27615" s="67"/>
    </row>
    <row r="27616" spans="31:31" ht="15.75">
      <c r="AE27616" s="67"/>
    </row>
    <row r="27617" spans="31:31" ht="15.75">
      <c r="AE27617" s="67"/>
    </row>
    <row r="27618" spans="31:31" ht="15.75">
      <c r="AE27618" s="67"/>
    </row>
    <row r="27619" spans="31:31" ht="15.75">
      <c r="AE27619" s="67"/>
    </row>
    <row r="27620" spans="31:31" ht="15.75">
      <c r="AE27620" s="67"/>
    </row>
    <row r="27621" spans="31:31" ht="15.75">
      <c r="AE27621" s="67"/>
    </row>
    <row r="27622" spans="31:31" ht="15.75">
      <c r="AE27622" s="67"/>
    </row>
    <row r="27623" spans="31:31" ht="15.75">
      <c r="AE27623" s="67"/>
    </row>
    <row r="27624" spans="31:31" ht="15.75">
      <c r="AE27624" s="67"/>
    </row>
    <row r="27625" spans="31:31" ht="15.75">
      <c r="AE27625" s="67"/>
    </row>
    <row r="27626" spans="31:31" ht="15.75">
      <c r="AE27626" s="67"/>
    </row>
    <row r="27627" spans="31:31" ht="15.75">
      <c r="AE27627" s="67"/>
    </row>
    <row r="27628" spans="31:31" ht="15.75">
      <c r="AE27628" s="67"/>
    </row>
    <row r="27629" spans="31:31" ht="15.75">
      <c r="AE27629" s="67"/>
    </row>
    <row r="27630" spans="31:31" ht="15.75">
      <c r="AE27630" s="67"/>
    </row>
    <row r="27631" spans="31:31" ht="15.75">
      <c r="AE27631" s="67"/>
    </row>
    <row r="27632" spans="31:31" ht="15.75">
      <c r="AE27632" s="67"/>
    </row>
    <row r="27633" spans="31:31" ht="15.75">
      <c r="AE27633" s="67"/>
    </row>
    <row r="27634" spans="31:31" ht="15.75">
      <c r="AE27634" s="67"/>
    </row>
    <row r="27635" spans="31:31" ht="15.75">
      <c r="AE27635" s="67"/>
    </row>
    <row r="27636" spans="31:31" ht="15.75">
      <c r="AE27636" s="67"/>
    </row>
    <row r="27637" spans="31:31" ht="15.75">
      <c r="AE27637" s="67"/>
    </row>
    <row r="27638" spans="31:31" ht="15.75">
      <c r="AE27638" s="67"/>
    </row>
    <row r="27639" spans="31:31" ht="15.75">
      <c r="AE27639" s="67"/>
    </row>
    <row r="27640" spans="31:31" ht="15.75">
      <c r="AE27640" s="67"/>
    </row>
    <row r="27641" spans="31:31" ht="15.75">
      <c r="AE27641" s="67"/>
    </row>
    <row r="27642" spans="31:31" ht="15.75">
      <c r="AE27642" s="67"/>
    </row>
    <row r="27643" spans="31:31" ht="15.75">
      <c r="AE27643" s="67"/>
    </row>
    <row r="27644" spans="31:31" ht="15.75">
      <c r="AE27644" s="67"/>
    </row>
    <row r="27645" spans="31:31" ht="15.75">
      <c r="AE27645" s="67"/>
    </row>
    <row r="27646" spans="31:31" ht="15.75">
      <c r="AE27646" s="67"/>
    </row>
    <row r="27647" spans="31:31" ht="15.75">
      <c r="AE27647" s="67"/>
    </row>
    <row r="27648" spans="31:31" ht="15.75">
      <c r="AE27648" s="67"/>
    </row>
    <row r="27649" spans="31:31" ht="15.75">
      <c r="AE27649" s="67"/>
    </row>
    <row r="27650" spans="31:31" ht="15.75">
      <c r="AE27650" s="67"/>
    </row>
    <row r="27651" spans="31:31" ht="15.75">
      <c r="AE27651" s="67"/>
    </row>
    <row r="27652" spans="31:31" ht="15.75">
      <c r="AE27652" s="67"/>
    </row>
    <row r="27653" spans="31:31" ht="15.75">
      <c r="AE27653" s="67"/>
    </row>
    <row r="27654" spans="31:31" ht="15.75">
      <c r="AE27654" s="67"/>
    </row>
    <row r="27655" spans="31:31" ht="15.75">
      <c r="AE27655" s="67"/>
    </row>
    <row r="27656" spans="31:31" ht="15.75">
      <c r="AE27656" s="67"/>
    </row>
    <row r="27657" spans="31:31" ht="15.75">
      <c r="AE27657" s="67"/>
    </row>
    <row r="27658" spans="31:31" ht="15.75">
      <c r="AE27658" s="67"/>
    </row>
    <row r="27659" spans="31:31" ht="15.75">
      <c r="AE27659" s="67"/>
    </row>
    <row r="27660" spans="31:31" ht="15.75">
      <c r="AE27660" s="67"/>
    </row>
    <row r="27661" spans="31:31" ht="15.75">
      <c r="AE27661" s="67"/>
    </row>
    <row r="27662" spans="31:31" ht="15.75">
      <c r="AE27662" s="67"/>
    </row>
    <row r="27663" spans="31:31" ht="15.75">
      <c r="AE27663" s="67"/>
    </row>
    <row r="27664" spans="31:31" ht="15.75">
      <c r="AE27664" s="67"/>
    </row>
    <row r="27665" spans="31:31" ht="15.75">
      <c r="AE27665" s="67"/>
    </row>
    <row r="27666" spans="31:31" ht="15.75">
      <c r="AE27666" s="67"/>
    </row>
    <row r="27667" spans="31:31" ht="15.75">
      <c r="AE27667" s="67"/>
    </row>
    <row r="27668" spans="31:31" ht="15.75">
      <c r="AE27668" s="67"/>
    </row>
    <row r="27669" spans="31:31" ht="15.75">
      <c r="AE27669" s="67"/>
    </row>
    <row r="27670" spans="31:31" ht="15.75">
      <c r="AE27670" s="67"/>
    </row>
    <row r="27671" spans="31:31" ht="15.75">
      <c r="AE27671" s="67"/>
    </row>
    <row r="27672" spans="31:31" ht="15.75">
      <c r="AE27672" s="67"/>
    </row>
    <row r="27673" spans="31:31" ht="15.75">
      <c r="AE27673" s="67"/>
    </row>
    <row r="27674" spans="31:31" ht="15.75">
      <c r="AE27674" s="67"/>
    </row>
    <row r="27675" spans="31:31" ht="15.75">
      <c r="AE27675" s="67"/>
    </row>
    <row r="27676" spans="31:31" ht="15.75">
      <c r="AE27676" s="67"/>
    </row>
    <row r="27677" spans="31:31" ht="15.75">
      <c r="AE27677" s="67"/>
    </row>
    <row r="27678" spans="31:31" ht="15.75">
      <c r="AE27678" s="67"/>
    </row>
    <row r="27679" spans="31:31" ht="15.75">
      <c r="AE27679" s="67"/>
    </row>
    <row r="27680" spans="31:31" ht="15.75">
      <c r="AE27680" s="67"/>
    </row>
    <row r="27681" spans="31:31" ht="15.75">
      <c r="AE27681" s="67"/>
    </row>
    <row r="27682" spans="31:31" ht="15.75">
      <c r="AE27682" s="67"/>
    </row>
    <row r="27683" spans="31:31" ht="15.75">
      <c r="AE27683" s="67"/>
    </row>
    <row r="27684" spans="31:31" ht="15.75">
      <c r="AE27684" s="67"/>
    </row>
    <row r="27685" spans="31:31" ht="15.75">
      <c r="AE27685" s="67"/>
    </row>
    <row r="27686" spans="31:31" ht="15.75">
      <c r="AE27686" s="67"/>
    </row>
    <row r="27687" spans="31:31" ht="15.75">
      <c r="AE27687" s="67"/>
    </row>
    <row r="27688" spans="31:31" ht="15.75">
      <c r="AE27688" s="67"/>
    </row>
    <row r="27689" spans="31:31" ht="15.75">
      <c r="AE27689" s="67"/>
    </row>
    <row r="27690" spans="31:31" ht="15.75">
      <c r="AE27690" s="67"/>
    </row>
    <row r="27691" spans="31:31" ht="15.75">
      <c r="AE27691" s="67"/>
    </row>
    <row r="27692" spans="31:31" ht="15.75">
      <c r="AE27692" s="67"/>
    </row>
    <row r="27693" spans="31:31" ht="15.75">
      <c r="AE27693" s="67"/>
    </row>
    <row r="27694" spans="31:31" ht="15.75">
      <c r="AE27694" s="67"/>
    </row>
    <row r="27695" spans="31:31" ht="15.75">
      <c r="AE27695" s="67"/>
    </row>
    <row r="27696" spans="31:31" ht="15.75">
      <c r="AE27696" s="67"/>
    </row>
    <row r="27697" spans="31:31" ht="15.75">
      <c r="AE27697" s="67"/>
    </row>
    <row r="27698" spans="31:31" ht="15.75">
      <c r="AE27698" s="67"/>
    </row>
    <row r="27699" spans="31:31" ht="15.75">
      <c r="AE27699" s="67"/>
    </row>
    <row r="27700" spans="31:31" ht="15.75">
      <c r="AE27700" s="67"/>
    </row>
    <row r="27701" spans="31:31" ht="15.75">
      <c r="AE27701" s="67"/>
    </row>
    <row r="27702" spans="31:31" ht="15.75">
      <c r="AE27702" s="67"/>
    </row>
    <row r="27703" spans="31:31" ht="15.75">
      <c r="AE27703" s="67"/>
    </row>
    <row r="27704" spans="31:31" ht="15.75">
      <c r="AE27704" s="67"/>
    </row>
    <row r="27705" spans="31:31" ht="15.75">
      <c r="AE27705" s="67"/>
    </row>
    <row r="27706" spans="31:31" ht="15.75">
      <c r="AE27706" s="67"/>
    </row>
    <row r="27707" spans="31:31" ht="15.75">
      <c r="AE27707" s="67"/>
    </row>
    <row r="27708" spans="31:31" ht="15.75">
      <c r="AE27708" s="67"/>
    </row>
    <row r="27709" spans="31:31" ht="15.75">
      <c r="AE27709" s="67"/>
    </row>
    <row r="27710" spans="31:31" ht="15.75">
      <c r="AE27710" s="67"/>
    </row>
    <row r="27711" spans="31:31" ht="15.75">
      <c r="AE27711" s="67"/>
    </row>
    <row r="27712" spans="31:31" ht="15.75">
      <c r="AE27712" s="67"/>
    </row>
    <row r="27713" spans="31:31" ht="15.75">
      <c r="AE27713" s="67"/>
    </row>
    <row r="27714" spans="31:31" ht="15.75">
      <c r="AE27714" s="67"/>
    </row>
    <row r="27715" spans="31:31" ht="15.75">
      <c r="AE27715" s="67"/>
    </row>
    <row r="27716" spans="31:31" ht="15.75">
      <c r="AE27716" s="67"/>
    </row>
    <row r="27717" spans="31:31" ht="15.75">
      <c r="AE27717" s="67"/>
    </row>
    <row r="27718" spans="31:31" ht="15.75">
      <c r="AE27718" s="67"/>
    </row>
    <row r="27719" spans="31:31" ht="15.75">
      <c r="AE27719" s="67"/>
    </row>
    <row r="27720" spans="31:31" ht="15.75">
      <c r="AE27720" s="67"/>
    </row>
    <row r="27721" spans="31:31" ht="15.75">
      <c r="AE27721" s="67"/>
    </row>
    <row r="27722" spans="31:31" ht="15.75">
      <c r="AE27722" s="67"/>
    </row>
    <row r="27723" spans="31:31" ht="15.75">
      <c r="AE27723" s="67"/>
    </row>
    <row r="27724" spans="31:31" ht="15.75">
      <c r="AE27724" s="67"/>
    </row>
    <row r="27725" spans="31:31" ht="15.75">
      <c r="AE27725" s="67"/>
    </row>
    <row r="27726" spans="31:31" ht="15.75">
      <c r="AE27726" s="67"/>
    </row>
    <row r="27727" spans="31:31" ht="15.75">
      <c r="AE27727" s="67"/>
    </row>
    <row r="27728" spans="31:31" ht="15.75">
      <c r="AE27728" s="67"/>
    </row>
    <row r="27729" spans="31:31" ht="15.75">
      <c r="AE27729" s="67"/>
    </row>
    <row r="27730" spans="31:31" ht="15.75">
      <c r="AE27730" s="67"/>
    </row>
    <row r="27731" spans="31:31" ht="15.75">
      <c r="AE27731" s="67"/>
    </row>
    <row r="27732" spans="31:31" ht="15.75">
      <c r="AE27732" s="67"/>
    </row>
    <row r="27733" spans="31:31" ht="15.75">
      <c r="AE27733" s="67"/>
    </row>
    <row r="27734" spans="31:31" ht="15.75">
      <c r="AE27734" s="67"/>
    </row>
    <row r="27735" spans="31:31" ht="15.75">
      <c r="AE27735" s="67"/>
    </row>
    <row r="27736" spans="31:31" ht="15.75">
      <c r="AE27736" s="67"/>
    </row>
    <row r="27737" spans="31:31" ht="15.75">
      <c r="AE27737" s="67"/>
    </row>
    <row r="27738" spans="31:31" ht="15.75">
      <c r="AE27738" s="67"/>
    </row>
    <row r="27739" spans="31:31" ht="15.75">
      <c r="AE27739" s="67"/>
    </row>
    <row r="27740" spans="31:31" ht="15.75">
      <c r="AE27740" s="67"/>
    </row>
    <row r="27741" spans="31:31" ht="15.75">
      <c r="AE27741" s="67"/>
    </row>
    <row r="27742" spans="31:31" ht="15.75">
      <c r="AE27742" s="67"/>
    </row>
    <row r="27743" spans="31:31" ht="15.75">
      <c r="AE27743" s="67"/>
    </row>
    <row r="27744" spans="31:31" ht="15.75">
      <c r="AE27744" s="67"/>
    </row>
    <row r="27745" spans="31:31" ht="15.75">
      <c r="AE27745" s="67"/>
    </row>
    <row r="27746" spans="31:31" ht="15.75">
      <c r="AE27746" s="67"/>
    </row>
    <row r="27747" spans="31:31" ht="15.75">
      <c r="AE27747" s="67"/>
    </row>
    <row r="27748" spans="31:31" ht="15.75">
      <c r="AE27748" s="67"/>
    </row>
    <row r="27749" spans="31:31" ht="15.75">
      <c r="AE27749" s="67"/>
    </row>
    <row r="27750" spans="31:31" ht="15.75">
      <c r="AE27750" s="67"/>
    </row>
    <row r="27751" spans="31:31" ht="15.75">
      <c r="AE27751" s="67"/>
    </row>
    <row r="27752" spans="31:31" ht="15.75">
      <c r="AE27752" s="67"/>
    </row>
    <row r="27753" spans="31:31" ht="15.75">
      <c r="AE27753" s="67"/>
    </row>
    <row r="27754" spans="31:31" ht="15.75">
      <c r="AE27754" s="67"/>
    </row>
    <row r="27755" spans="31:31" ht="15.75">
      <c r="AE27755" s="67"/>
    </row>
    <row r="27756" spans="31:31" ht="15.75">
      <c r="AE27756" s="67"/>
    </row>
    <row r="27757" spans="31:31" ht="15.75">
      <c r="AE27757" s="67"/>
    </row>
    <row r="27758" spans="31:31" ht="15.75">
      <c r="AE27758" s="67"/>
    </row>
    <row r="27759" spans="31:31" ht="15.75">
      <c r="AE27759" s="67"/>
    </row>
    <row r="27760" spans="31:31" ht="15.75">
      <c r="AE27760" s="67"/>
    </row>
    <row r="27761" spans="31:31" ht="15.75">
      <c r="AE27761" s="67"/>
    </row>
    <row r="27762" spans="31:31" ht="15.75">
      <c r="AE27762" s="67"/>
    </row>
    <row r="27763" spans="31:31" ht="15.75">
      <c r="AE27763" s="67"/>
    </row>
    <row r="27764" spans="31:31" ht="15.75">
      <c r="AE27764" s="67"/>
    </row>
    <row r="27765" spans="31:31" ht="15.75">
      <c r="AE27765" s="67"/>
    </row>
    <row r="27766" spans="31:31" ht="15.75">
      <c r="AE27766" s="67"/>
    </row>
    <row r="27767" spans="31:31" ht="15.75">
      <c r="AE27767" s="67"/>
    </row>
    <row r="27768" spans="31:31" ht="15.75">
      <c r="AE27768" s="67"/>
    </row>
    <row r="27769" spans="31:31" ht="15.75">
      <c r="AE27769" s="67"/>
    </row>
    <row r="27770" spans="31:31" ht="15.75">
      <c r="AE27770" s="67"/>
    </row>
    <row r="27771" spans="31:31" ht="15.75">
      <c r="AE27771" s="67"/>
    </row>
    <row r="27772" spans="31:31" ht="15.75">
      <c r="AE27772" s="67"/>
    </row>
    <row r="27773" spans="31:31" ht="15.75">
      <c r="AE27773" s="67"/>
    </row>
    <row r="27774" spans="31:31" ht="15.75">
      <c r="AE27774" s="67"/>
    </row>
    <row r="27775" spans="31:31" ht="15.75">
      <c r="AE27775" s="67"/>
    </row>
    <row r="27776" spans="31:31" ht="15.75">
      <c r="AE27776" s="67"/>
    </row>
    <row r="27777" spans="31:31" ht="15.75">
      <c r="AE27777" s="67"/>
    </row>
    <row r="27778" spans="31:31" ht="15.75">
      <c r="AE27778" s="67"/>
    </row>
    <row r="27779" spans="31:31" ht="15.75">
      <c r="AE27779" s="67"/>
    </row>
    <row r="27780" spans="31:31" ht="15.75">
      <c r="AE27780" s="67"/>
    </row>
    <row r="27781" spans="31:31" ht="15.75">
      <c r="AE27781" s="67"/>
    </row>
    <row r="27782" spans="31:31" ht="15.75">
      <c r="AE27782" s="67"/>
    </row>
    <row r="27783" spans="31:31" ht="15.75">
      <c r="AE27783" s="67"/>
    </row>
    <row r="27784" spans="31:31" ht="15.75">
      <c r="AE27784" s="67"/>
    </row>
    <row r="27785" spans="31:31" ht="15.75">
      <c r="AE27785" s="67"/>
    </row>
    <row r="27786" spans="31:31" ht="15.75">
      <c r="AE27786" s="67"/>
    </row>
    <row r="27787" spans="31:31" ht="15.75">
      <c r="AE27787" s="67"/>
    </row>
    <row r="27788" spans="31:31" ht="15.75">
      <c r="AE27788" s="67"/>
    </row>
    <row r="27789" spans="31:31" ht="15.75">
      <c r="AE27789" s="67"/>
    </row>
    <row r="27790" spans="31:31" ht="15.75">
      <c r="AE27790" s="67"/>
    </row>
    <row r="27791" spans="31:31" ht="15.75">
      <c r="AE27791" s="67"/>
    </row>
    <row r="27792" spans="31:31" ht="15.75">
      <c r="AE27792" s="67"/>
    </row>
    <row r="27793" spans="31:31" ht="15.75">
      <c r="AE27793" s="67"/>
    </row>
    <row r="27794" spans="31:31" ht="15.75">
      <c r="AE27794" s="67"/>
    </row>
    <row r="27795" spans="31:31" ht="15.75">
      <c r="AE27795" s="67"/>
    </row>
    <row r="27796" spans="31:31" ht="15.75">
      <c r="AE27796" s="67"/>
    </row>
    <row r="27797" spans="31:31" ht="15.75">
      <c r="AE27797" s="67"/>
    </row>
    <row r="27798" spans="31:31" ht="15.75">
      <c r="AE27798" s="67"/>
    </row>
    <row r="27799" spans="31:31" ht="15.75">
      <c r="AE27799" s="67"/>
    </row>
    <row r="27800" spans="31:31" ht="15.75">
      <c r="AE27800" s="67"/>
    </row>
    <row r="27801" spans="31:31" ht="15.75">
      <c r="AE27801" s="67"/>
    </row>
    <row r="27802" spans="31:31" ht="15.75">
      <c r="AE27802" s="67"/>
    </row>
    <row r="27803" spans="31:31" ht="15.75">
      <c r="AE27803" s="67"/>
    </row>
    <row r="27804" spans="31:31" ht="15.75">
      <c r="AE27804" s="67"/>
    </row>
    <row r="27805" spans="31:31" ht="15.75">
      <c r="AE27805" s="67"/>
    </row>
    <row r="27806" spans="31:31" ht="15.75">
      <c r="AE27806" s="67"/>
    </row>
    <row r="27807" spans="31:31" ht="15.75">
      <c r="AE27807" s="67"/>
    </row>
    <row r="27808" spans="31:31" ht="15.75">
      <c r="AE27808" s="67"/>
    </row>
    <row r="27809" spans="31:31" ht="15.75">
      <c r="AE27809" s="67"/>
    </row>
    <row r="27810" spans="31:31" ht="15.75">
      <c r="AE27810" s="67"/>
    </row>
    <row r="27811" spans="31:31" ht="15.75">
      <c r="AE27811" s="67"/>
    </row>
    <row r="27812" spans="31:31" ht="15.75">
      <c r="AE27812" s="67"/>
    </row>
    <row r="27813" spans="31:31" ht="15.75">
      <c r="AE27813" s="67"/>
    </row>
    <row r="27814" spans="31:31" ht="15.75">
      <c r="AE27814" s="67"/>
    </row>
    <row r="27815" spans="31:31" ht="15.75">
      <c r="AE27815" s="67"/>
    </row>
    <row r="27816" spans="31:31" ht="15.75">
      <c r="AE27816" s="67"/>
    </row>
    <row r="27817" spans="31:31" ht="15.75">
      <c r="AE27817" s="67"/>
    </row>
    <row r="27818" spans="31:31" ht="15.75">
      <c r="AE27818" s="67"/>
    </row>
    <row r="27819" spans="31:31" ht="15.75">
      <c r="AE27819" s="67"/>
    </row>
    <row r="27820" spans="31:31" ht="15.75">
      <c r="AE27820" s="67"/>
    </row>
    <row r="27821" spans="31:31" ht="15.75">
      <c r="AE27821" s="67"/>
    </row>
    <row r="27822" spans="31:31" ht="15.75">
      <c r="AE27822" s="67"/>
    </row>
    <row r="27823" spans="31:31" ht="15.75">
      <c r="AE27823" s="67"/>
    </row>
    <row r="27824" spans="31:31" ht="15.75">
      <c r="AE27824" s="67"/>
    </row>
    <row r="27825" spans="31:31" ht="15.75">
      <c r="AE27825" s="67"/>
    </row>
    <row r="27826" spans="31:31" ht="15.75">
      <c r="AE27826" s="67"/>
    </row>
    <row r="27827" spans="31:31" ht="15.75">
      <c r="AE27827" s="67"/>
    </row>
    <row r="27828" spans="31:31" ht="15.75">
      <c r="AE27828" s="67"/>
    </row>
    <row r="27829" spans="31:31" ht="15.75">
      <c r="AE27829" s="67"/>
    </row>
    <row r="27830" spans="31:31" ht="15.75">
      <c r="AE27830" s="67"/>
    </row>
    <row r="27831" spans="31:31" ht="15.75">
      <c r="AE27831" s="67"/>
    </row>
    <row r="27832" spans="31:31" ht="15.75">
      <c r="AE27832" s="67"/>
    </row>
    <row r="27833" spans="31:31" ht="15.75">
      <c r="AE27833" s="67"/>
    </row>
    <row r="27834" spans="31:31" ht="15.75">
      <c r="AE27834" s="67"/>
    </row>
    <row r="27835" spans="31:31" ht="15.75">
      <c r="AE27835" s="67"/>
    </row>
    <row r="27836" spans="31:31" ht="15.75">
      <c r="AE27836" s="67"/>
    </row>
    <row r="27837" spans="31:31" ht="15.75">
      <c r="AE27837" s="67"/>
    </row>
    <row r="27838" spans="31:31" ht="15.75">
      <c r="AE27838" s="67"/>
    </row>
    <row r="27839" spans="31:31" ht="15.75">
      <c r="AE27839" s="67"/>
    </row>
    <row r="27840" spans="31:31" ht="15.75">
      <c r="AE27840" s="67"/>
    </row>
    <row r="27841" spans="31:31" ht="15.75">
      <c r="AE27841" s="67"/>
    </row>
    <row r="27842" spans="31:31" ht="15.75">
      <c r="AE27842" s="67"/>
    </row>
    <row r="27843" spans="31:31" ht="15.75">
      <c r="AE27843" s="67"/>
    </row>
    <row r="27844" spans="31:31" ht="15.75">
      <c r="AE27844" s="67"/>
    </row>
    <row r="27845" spans="31:31" ht="15.75">
      <c r="AE27845" s="67"/>
    </row>
    <row r="27846" spans="31:31" ht="15.75">
      <c r="AE27846" s="67"/>
    </row>
    <row r="27847" spans="31:31" ht="15.75">
      <c r="AE27847" s="67"/>
    </row>
    <row r="27848" spans="31:31" ht="15.75">
      <c r="AE27848" s="67"/>
    </row>
    <row r="27849" spans="31:31" ht="15.75">
      <c r="AE27849" s="67"/>
    </row>
    <row r="27850" spans="31:31" ht="15.75">
      <c r="AE27850" s="67"/>
    </row>
    <row r="27851" spans="31:31" ht="15.75">
      <c r="AE27851" s="67"/>
    </row>
    <row r="27852" spans="31:31" ht="15.75">
      <c r="AE27852" s="67"/>
    </row>
    <row r="27853" spans="31:31" ht="15.75">
      <c r="AE27853" s="67"/>
    </row>
    <row r="27854" spans="31:31" ht="15.75">
      <c r="AE27854" s="67"/>
    </row>
    <row r="27855" spans="31:31" ht="15.75">
      <c r="AE27855" s="67"/>
    </row>
    <row r="27856" spans="31:31" ht="15.75">
      <c r="AE27856" s="67"/>
    </row>
    <row r="27857" spans="31:31" ht="15.75">
      <c r="AE27857" s="67"/>
    </row>
    <row r="27858" spans="31:31" ht="15.75">
      <c r="AE27858" s="67"/>
    </row>
    <row r="27859" spans="31:31" ht="15.75">
      <c r="AE27859" s="67"/>
    </row>
    <row r="27860" spans="31:31" ht="15.75">
      <c r="AE27860" s="67"/>
    </row>
    <row r="27861" spans="31:31" ht="15.75">
      <c r="AE27861" s="67"/>
    </row>
    <row r="27862" spans="31:31" ht="15.75">
      <c r="AE27862" s="67"/>
    </row>
    <row r="27863" spans="31:31" ht="15.75">
      <c r="AE27863" s="67"/>
    </row>
    <row r="27864" spans="31:31" ht="15.75">
      <c r="AE27864" s="67"/>
    </row>
    <row r="27865" spans="31:31" ht="15.75">
      <c r="AE27865" s="67"/>
    </row>
    <row r="27866" spans="31:31" ht="15.75">
      <c r="AE27866" s="67"/>
    </row>
    <row r="27867" spans="31:31" ht="15.75">
      <c r="AE27867" s="67"/>
    </row>
    <row r="27868" spans="31:31" ht="15.75">
      <c r="AE27868" s="67"/>
    </row>
    <row r="27869" spans="31:31" ht="15.75">
      <c r="AE27869" s="67"/>
    </row>
    <row r="27870" spans="31:31" ht="15.75">
      <c r="AE27870" s="67"/>
    </row>
    <row r="27871" spans="31:31" ht="15.75">
      <c r="AE27871" s="67"/>
    </row>
    <row r="27872" spans="31:31" ht="15.75">
      <c r="AE27872" s="67"/>
    </row>
    <row r="27873" spans="31:31" ht="15.75">
      <c r="AE27873" s="67"/>
    </row>
    <row r="27874" spans="31:31" ht="15.75">
      <c r="AE27874" s="67"/>
    </row>
    <row r="27875" spans="31:31" ht="15.75">
      <c r="AE27875" s="67"/>
    </row>
    <row r="27876" spans="31:31" ht="15.75">
      <c r="AE27876" s="67"/>
    </row>
    <row r="27877" spans="31:31" ht="15.75">
      <c r="AE27877" s="67"/>
    </row>
    <row r="27878" spans="31:31" ht="15.75">
      <c r="AE27878" s="67"/>
    </row>
    <row r="27879" spans="31:31" ht="15.75">
      <c r="AE27879" s="67"/>
    </row>
    <row r="27880" spans="31:31" ht="15.75">
      <c r="AE27880" s="67"/>
    </row>
    <row r="27881" spans="31:31" ht="15.75">
      <c r="AE27881" s="67"/>
    </row>
    <row r="27882" spans="31:31" ht="15.75">
      <c r="AE27882" s="67"/>
    </row>
    <row r="27883" spans="31:31" ht="15.75">
      <c r="AE27883" s="67"/>
    </row>
    <row r="27884" spans="31:31" ht="15.75">
      <c r="AE27884" s="67"/>
    </row>
    <row r="27885" spans="31:31" ht="15.75">
      <c r="AE27885" s="67"/>
    </row>
    <row r="27886" spans="31:31" ht="15.75">
      <c r="AE27886" s="67"/>
    </row>
    <row r="27887" spans="31:31" ht="15.75">
      <c r="AE27887" s="67"/>
    </row>
    <row r="27888" spans="31:31" ht="15.75">
      <c r="AE27888" s="67"/>
    </row>
    <row r="27889" spans="31:31" ht="15.75">
      <c r="AE27889" s="67"/>
    </row>
    <row r="27890" spans="31:31" ht="15.75">
      <c r="AE27890" s="67"/>
    </row>
    <row r="27891" spans="31:31" ht="15.75">
      <c r="AE27891" s="67"/>
    </row>
    <row r="27892" spans="31:31" ht="15.75">
      <c r="AE27892" s="67"/>
    </row>
    <row r="27893" spans="31:31" ht="15.75">
      <c r="AE27893" s="67"/>
    </row>
    <row r="27894" spans="31:31" ht="15.75">
      <c r="AE27894" s="67"/>
    </row>
    <row r="27895" spans="31:31" ht="15.75">
      <c r="AE27895" s="67"/>
    </row>
    <row r="27896" spans="31:31" ht="15.75">
      <c r="AE27896" s="67"/>
    </row>
    <row r="27897" spans="31:31" ht="15.75">
      <c r="AE27897" s="67"/>
    </row>
    <row r="27898" spans="31:31" ht="15.75">
      <c r="AE27898" s="67"/>
    </row>
    <row r="27899" spans="31:31" ht="15.75">
      <c r="AE27899" s="67"/>
    </row>
    <row r="27900" spans="31:31" ht="15.75">
      <c r="AE27900" s="67"/>
    </row>
    <row r="27901" spans="31:31" ht="15.75">
      <c r="AE27901" s="67"/>
    </row>
    <row r="27902" spans="31:31" ht="15.75">
      <c r="AE27902" s="67"/>
    </row>
    <row r="27903" spans="31:31" ht="15.75">
      <c r="AE27903" s="67"/>
    </row>
    <row r="27904" spans="31:31" ht="15.75">
      <c r="AE27904" s="67"/>
    </row>
    <row r="27905" spans="31:31" ht="15.75">
      <c r="AE27905" s="67"/>
    </row>
    <row r="27906" spans="31:31" ht="15.75">
      <c r="AE27906" s="67"/>
    </row>
    <row r="27907" spans="31:31" ht="15.75">
      <c r="AE27907" s="67"/>
    </row>
    <row r="27908" spans="31:31" ht="15.75">
      <c r="AE27908" s="67"/>
    </row>
    <row r="27909" spans="31:31" ht="15.75">
      <c r="AE27909" s="67"/>
    </row>
    <row r="27910" spans="31:31" ht="15.75">
      <c r="AE27910" s="67"/>
    </row>
    <row r="27911" spans="31:31" ht="15.75">
      <c r="AE27911" s="67"/>
    </row>
    <row r="27912" spans="31:31" ht="15.75">
      <c r="AE27912" s="67"/>
    </row>
    <row r="27913" spans="31:31" ht="15.75">
      <c r="AE27913" s="67"/>
    </row>
    <row r="27914" spans="31:31" ht="15.75">
      <c r="AE27914" s="67"/>
    </row>
    <row r="27915" spans="31:31" ht="15.75">
      <c r="AE27915" s="67"/>
    </row>
    <row r="27916" spans="31:31" ht="15.75">
      <c r="AE27916" s="67"/>
    </row>
    <row r="27917" spans="31:31" ht="15.75">
      <c r="AE27917" s="67"/>
    </row>
    <row r="27918" spans="31:31" ht="15.75">
      <c r="AE27918" s="67"/>
    </row>
    <row r="27919" spans="31:31" ht="15.75">
      <c r="AE27919" s="67"/>
    </row>
    <row r="27920" spans="31:31" ht="15.75">
      <c r="AE27920" s="67"/>
    </row>
    <row r="27921" spans="31:31" ht="15.75">
      <c r="AE27921" s="67"/>
    </row>
    <row r="27922" spans="31:31" ht="15.75">
      <c r="AE27922" s="67"/>
    </row>
    <row r="27923" spans="31:31" ht="15.75">
      <c r="AE27923" s="67"/>
    </row>
    <row r="27924" spans="31:31" ht="15.75">
      <c r="AE27924" s="67"/>
    </row>
    <row r="27925" spans="31:31" ht="15.75">
      <c r="AE27925" s="67"/>
    </row>
    <row r="27926" spans="31:31" ht="15.75">
      <c r="AE27926" s="67"/>
    </row>
    <row r="27927" spans="31:31" ht="15.75">
      <c r="AE27927" s="67"/>
    </row>
    <row r="27928" spans="31:31" ht="15.75">
      <c r="AE27928" s="67"/>
    </row>
    <row r="27929" spans="31:31" ht="15.75">
      <c r="AE27929" s="67"/>
    </row>
    <row r="27930" spans="31:31" ht="15.75">
      <c r="AE27930" s="67"/>
    </row>
    <row r="27931" spans="31:31" ht="15.75">
      <c r="AE27931" s="67"/>
    </row>
    <row r="27932" spans="31:31" ht="15.75">
      <c r="AE27932" s="67"/>
    </row>
    <row r="27933" spans="31:31" ht="15.75">
      <c r="AE27933" s="67"/>
    </row>
    <row r="27934" spans="31:31" ht="15.75">
      <c r="AE27934" s="67"/>
    </row>
    <row r="27935" spans="31:31" ht="15.75">
      <c r="AE27935" s="67"/>
    </row>
    <row r="27936" spans="31:31" ht="15.75">
      <c r="AE27936" s="67"/>
    </row>
    <row r="27937" spans="31:31" ht="15.75">
      <c r="AE27937" s="67"/>
    </row>
    <row r="27938" spans="31:31" ht="15.75">
      <c r="AE27938" s="67"/>
    </row>
    <row r="27939" spans="31:31" ht="15.75">
      <c r="AE27939" s="67"/>
    </row>
    <row r="27940" spans="31:31" ht="15.75">
      <c r="AE27940" s="67"/>
    </row>
    <row r="27941" spans="31:31" ht="15.75">
      <c r="AE27941" s="67"/>
    </row>
    <row r="27942" spans="31:31" ht="15.75">
      <c r="AE27942" s="67"/>
    </row>
    <row r="27943" spans="31:31" ht="15.75">
      <c r="AE27943" s="67"/>
    </row>
    <row r="27944" spans="31:31" ht="15.75">
      <c r="AE27944" s="67"/>
    </row>
    <row r="27945" spans="31:31" ht="15.75">
      <c r="AE27945" s="67"/>
    </row>
    <row r="27946" spans="31:31" ht="15.75">
      <c r="AE27946" s="67"/>
    </row>
    <row r="27947" spans="31:31" ht="15.75">
      <c r="AE27947" s="67"/>
    </row>
    <row r="27948" spans="31:31" ht="15.75">
      <c r="AE27948" s="67"/>
    </row>
    <row r="27949" spans="31:31" ht="15.75">
      <c r="AE27949" s="67"/>
    </row>
    <row r="27950" spans="31:31" ht="15.75">
      <c r="AE27950" s="67"/>
    </row>
    <row r="27951" spans="31:31" ht="15.75">
      <c r="AE27951" s="67"/>
    </row>
    <row r="27952" spans="31:31" ht="15.75">
      <c r="AE27952" s="67"/>
    </row>
    <row r="27953" spans="31:31" ht="15.75">
      <c r="AE27953" s="67"/>
    </row>
    <row r="27954" spans="31:31" ht="15.75">
      <c r="AE27954" s="67"/>
    </row>
    <row r="27955" spans="31:31" ht="15.75">
      <c r="AE27955" s="67"/>
    </row>
    <row r="27956" spans="31:31" ht="15.75">
      <c r="AE27956" s="67"/>
    </row>
    <row r="27957" spans="31:31" ht="15.75">
      <c r="AE27957" s="67"/>
    </row>
    <row r="27958" spans="31:31" ht="15.75">
      <c r="AE27958" s="67"/>
    </row>
    <row r="27959" spans="31:31" ht="15.75">
      <c r="AE27959" s="67"/>
    </row>
    <row r="27960" spans="31:31" ht="15.75">
      <c r="AE27960" s="67"/>
    </row>
    <row r="27961" spans="31:31" ht="15.75">
      <c r="AE27961" s="67"/>
    </row>
    <row r="27962" spans="31:31" ht="15.75">
      <c r="AE27962" s="67"/>
    </row>
    <row r="27963" spans="31:31" ht="15.75">
      <c r="AE27963" s="67"/>
    </row>
    <row r="27964" spans="31:31" ht="15.75">
      <c r="AE27964" s="67"/>
    </row>
    <row r="27965" spans="31:31" ht="15.75">
      <c r="AE27965" s="67"/>
    </row>
    <row r="27966" spans="31:31" ht="15.75">
      <c r="AE27966" s="67"/>
    </row>
    <row r="27967" spans="31:31" ht="15.75">
      <c r="AE27967" s="67"/>
    </row>
    <row r="27968" spans="31:31" ht="15.75">
      <c r="AE27968" s="67"/>
    </row>
    <row r="27969" spans="31:31" ht="15.75">
      <c r="AE27969" s="67"/>
    </row>
    <row r="27970" spans="31:31" ht="15.75">
      <c r="AE27970" s="67"/>
    </row>
    <row r="27971" spans="31:31" ht="15.75">
      <c r="AE27971" s="67"/>
    </row>
    <row r="27972" spans="31:31" ht="15.75">
      <c r="AE27972" s="67"/>
    </row>
    <row r="27973" spans="31:31" ht="15.75">
      <c r="AE27973" s="67"/>
    </row>
    <row r="27974" spans="31:31" ht="15.75">
      <c r="AE27974" s="67"/>
    </row>
    <row r="27975" spans="31:31" ht="15.75">
      <c r="AE27975" s="67"/>
    </row>
    <row r="27976" spans="31:31" ht="15.75">
      <c r="AE27976" s="67"/>
    </row>
    <row r="27977" spans="31:31" ht="15.75">
      <c r="AE27977" s="67"/>
    </row>
    <row r="27978" spans="31:31" ht="15.75">
      <c r="AE27978" s="67"/>
    </row>
    <row r="27979" spans="31:31" ht="15.75">
      <c r="AE27979" s="67"/>
    </row>
    <row r="27980" spans="31:31" ht="15.75">
      <c r="AE27980" s="67"/>
    </row>
    <row r="27981" spans="31:31" ht="15.75">
      <c r="AE27981" s="67"/>
    </row>
    <row r="27982" spans="31:31" ht="15.75">
      <c r="AE27982" s="67"/>
    </row>
    <row r="27983" spans="31:31" ht="15.75">
      <c r="AE27983" s="67"/>
    </row>
    <row r="27984" spans="31:31" ht="15.75">
      <c r="AE27984" s="67"/>
    </row>
    <row r="27985" spans="31:31" ht="15.75">
      <c r="AE27985" s="67"/>
    </row>
    <row r="27986" spans="31:31" ht="15.75">
      <c r="AE27986" s="67"/>
    </row>
    <row r="27987" spans="31:31" ht="15.75">
      <c r="AE27987" s="67"/>
    </row>
    <row r="27988" spans="31:31" ht="15.75">
      <c r="AE27988" s="67"/>
    </row>
    <row r="27989" spans="31:31" ht="15.75">
      <c r="AE27989" s="67"/>
    </row>
    <row r="27990" spans="31:31" ht="15.75">
      <c r="AE27990" s="67"/>
    </row>
    <row r="27991" spans="31:31" ht="15.75">
      <c r="AE27991" s="67"/>
    </row>
    <row r="27992" spans="31:31" ht="15.75">
      <c r="AE27992" s="67"/>
    </row>
    <row r="27993" spans="31:31" ht="15.75">
      <c r="AE27993" s="67"/>
    </row>
    <row r="27994" spans="31:31" ht="15.75">
      <c r="AE27994" s="67"/>
    </row>
    <row r="27995" spans="31:31" ht="15.75">
      <c r="AE27995" s="67"/>
    </row>
    <row r="27996" spans="31:31" ht="15.75">
      <c r="AE27996" s="67"/>
    </row>
    <row r="27997" spans="31:31" ht="15.75">
      <c r="AE27997" s="67"/>
    </row>
    <row r="27998" spans="31:31" ht="15.75">
      <c r="AE27998" s="67"/>
    </row>
    <row r="27999" spans="31:31" ht="15.75">
      <c r="AE27999" s="67"/>
    </row>
    <row r="28000" spans="31:31" ht="15.75">
      <c r="AE28000" s="67"/>
    </row>
    <row r="28001" spans="31:31" ht="15.75">
      <c r="AE28001" s="67"/>
    </row>
    <row r="28002" spans="31:31" ht="15.75">
      <c r="AE28002" s="67"/>
    </row>
    <row r="28003" spans="31:31" ht="15.75">
      <c r="AE28003" s="67"/>
    </row>
    <row r="28004" spans="31:31" ht="15.75">
      <c r="AE28004" s="67"/>
    </row>
    <row r="28005" spans="31:31" ht="15.75">
      <c r="AE28005" s="67"/>
    </row>
    <row r="28006" spans="31:31" ht="15.75">
      <c r="AE28006" s="67"/>
    </row>
    <row r="28007" spans="31:31" ht="15.75">
      <c r="AE28007" s="67"/>
    </row>
    <row r="28008" spans="31:31" ht="15.75">
      <c r="AE28008" s="67"/>
    </row>
    <row r="28009" spans="31:31" ht="15.75">
      <c r="AE28009" s="67"/>
    </row>
    <row r="28010" spans="31:31" ht="15.75">
      <c r="AE28010" s="67"/>
    </row>
    <row r="28011" spans="31:31" ht="15.75">
      <c r="AE28011" s="67"/>
    </row>
    <row r="28012" spans="31:31" ht="15.75">
      <c r="AE28012" s="67"/>
    </row>
    <row r="28013" spans="31:31" ht="15.75">
      <c r="AE28013" s="67"/>
    </row>
    <row r="28014" spans="31:31" ht="15.75">
      <c r="AE28014" s="67"/>
    </row>
    <row r="28015" spans="31:31" ht="15.75">
      <c r="AE28015" s="67"/>
    </row>
    <row r="28016" spans="31:31" ht="15.75">
      <c r="AE28016" s="67"/>
    </row>
    <row r="28017" spans="31:31" ht="15.75">
      <c r="AE28017" s="67"/>
    </row>
    <row r="28018" spans="31:31" ht="15.75">
      <c r="AE28018" s="67"/>
    </row>
    <row r="28019" spans="31:31" ht="15.75">
      <c r="AE28019" s="67"/>
    </row>
    <row r="28020" spans="31:31" ht="15.75">
      <c r="AE28020" s="67"/>
    </row>
    <row r="28021" spans="31:31" ht="15.75">
      <c r="AE28021" s="67"/>
    </row>
    <row r="28022" spans="31:31" ht="15.75">
      <c r="AE28022" s="67"/>
    </row>
    <row r="28023" spans="31:31" ht="15.75">
      <c r="AE28023" s="67"/>
    </row>
    <row r="28024" spans="31:31" ht="15.75">
      <c r="AE28024" s="67"/>
    </row>
    <row r="28025" spans="31:31" ht="15.75">
      <c r="AE28025" s="67"/>
    </row>
    <row r="28026" spans="31:31" ht="15.75">
      <c r="AE28026" s="67"/>
    </row>
    <row r="28027" spans="31:31" ht="15.75">
      <c r="AE28027" s="67"/>
    </row>
    <row r="28028" spans="31:31" ht="15.75">
      <c r="AE28028" s="67"/>
    </row>
    <row r="28029" spans="31:31" ht="15.75">
      <c r="AE28029" s="67"/>
    </row>
    <row r="28030" spans="31:31" ht="15.75">
      <c r="AE28030" s="67"/>
    </row>
    <row r="28031" spans="31:31" ht="15.75">
      <c r="AE28031" s="67"/>
    </row>
    <row r="28032" spans="31:31" ht="15.75">
      <c r="AE28032" s="67"/>
    </row>
    <row r="28033" spans="31:31" ht="15.75">
      <c r="AE28033" s="67"/>
    </row>
    <row r="28034" spans="31:31" ht="15.75">
      <c r="AE28034" s="67"/>
    </row>
    <row r="28035" spans="31:31" ht="15.75">
      <c r="AE28035" s="67"/>
    </row>
    <row r="28036" spans="31:31" ht="15.75">
      <c r="AE28036" s="67"/>
    </row>
    <row r="28037" spans="31:31" ht="15.75">
      <c r="AE28037" s="67"/>
    </row>
    <row r="28038" spans="31:31" ht="15.75">
      <c r="AE28038" s="67"/>
    </row>
    <row r="28039" spans="31:31" ht="15.75">
      <c r="AE28039" s="67"/>
    </row>
    <row r="28040" spans="31:31" ht="15.75">
      <c r="AE28040" s="67"/>
    </row>
    <row r="28041" spans="31:31" ht="15.75">
      <c r="AE28041" s="67"/>
    </row>
    <row r="28042" spans="31:31" ht="15.75">
      <c r="AE28042" s="67"/>
    </row>
    <row r="28043" spans="31:31" ht="15.75">
      <c r="AE28043" s="67"/>
    </row>
    <row r="28044" spans="31:31" ht="15.75">
      <c r="AE28044" s="67"/>
    </row>
    <row r="28045" spans="31:31" ht="15.75">
      <c r="AE28045" s="67"/>
    </row>
    <row r="28046" spans="31:31" ht="15.75">
      <c r="AE28046" s="67"/>
    </row>
    <row r="28047" spans="31:31" ht="15.75">
      <c r="AE28047" s="67"/>
    </row>
    <row r="28048" spans="31:31" ht="15.75">
      <c r="AE28048" s="67"/>
    </row>
    <row r="28049" spans="31:31" ht="15.75">
      <c r="AE28049" s="67"/>
    </row>
    <row r="28050" spans="31:31" ht="15.75">
      <c r="AE28050" s="67"/>
    </row>
    <row r="28051" spans="31:31" ht="15.75">
      <c r="AE28051" s="67"/>
    </row>
    <row r="28052" spans="31:31" ht="15.75">
      <c r="AE28052" s="67"/>
    </row>
    <row r="28053" spans="31:31" ht="15.75">
      <c r="AE28053" s="67"/>
    </row>
    <row r="28054" spans="31:31" ht="15.75">
      <c r="AE28054" s="67"/>
    </row>
    <row r="28055" spans="31:31" ht="15.75">
      <c r="AE28055" s="67"/>
    </row>
    <row r="28056" spans="31:31" ht="15.75">
      <c r="AE28056" s="67"/>
    </row>
    <row r="28057" spans="31:31" ht="15.75">
      <c r="AE28057" s="67"/>
    </row>
    <row r="28058" spans="31:31" ht="15.75">
      <c r="AE28058" s="67"/>
    </row>
    <row r="28059" spans="31:31" ht="15.75">
      <c r="AE28059" s="67"/>
    </row>
    <row r="28060" spans="31:31" ht="15.75">
      <c r="AE28060" s="67"/>
    </row>
    <row r="28061" spans="31:31" ht="15.75">
      <c r="AE28061" s="67"/>
    </row>
    <row r="28062" spans="31:31" ht="15.75">
      <c r="AE28062" s="67"/>
    </row>
    <row r="28063" spans="31:31" ht="15.75">
      <c r="AE28063" s="67"/>
    </row>
    <row r="28064" spans="31:31" ht="15.75">
      <c r="AE28064" s="67"/>
    </row>
    <row r="28065" spans="31:31" ht="15.75">
      <c r="AE28065" s="67"/>
    </row>
    <row r="28066" spans="31:31" ht="15.75">
      <c r="AE28066" s="67"/>
    </row>
    <row r="28067" spans="31:31" ht="15.75">
      <c r="AE28067" s="67"/>
    </row>
    <row r="28068" spans="31:31" ht="15.75">
      <c r="AE28068" s="67"/>
    </row>
    <row r="28069" spans="31:31" ht="15.75">
      <c r="AE28069" s="67"/>
    </row>
    <row r="28070" spans="31:31" ht="15.75">
      <c r="AE28070" s="67"/>
    </row>
    <row r="28071" spans="31:31" ht="15.75">
      <c r="AE28071" s="67"/>
    </row>
    <row r="28072" spans="31:31" ht="15.75">
      <c r="AE28072" s="67"/>
    </row>
    <row r="28073" spans="31:31" ht="15.75">
      <c r="AE28073" s="67"/>
    </row>
    <row r="28074" spans="31:31" ht="15.75">
      <c r="AE28074" s="67"/>
    </row>
    <row r="28075" spans="31:31" ht="15.75">
      <c r="AE28075" s="67"/>
    </row>
    <row r="28076" spans="31:31" ht="15.75">
      <c r="AE28076" s="67"/>
    </row>
    <row r="28077" spans="31:31" ht="15.75">
      <c r="AE28077" s="67"/>
    </row>
    <row r="28078" spans="31:31" ht="15.75">
      <c r="AE28078" s="67"/>
    </row>
    <row r="28079" spans="31:31" ht="15.75">
      <c r="AE28079" s="67"/>
    </row>
    <row r="28080" spans="31:31" ht="15.75">
      <c r="AE28080" s="67"/>
    </row>
    <row r="28081" spans="31:31" ht="15.75">
      <c r="AE28081" s="67"/>
    </row>
    <row r="28082" spans="31:31" ht="15.75">
      <c r="AE28082" s="67"/>
    </row>
    <row r="28083" spans="31:31" ht="15.75">
      <c r="AE28083" s="67"/>
    </row>
    <row r="28084" spans="31:31" ht="15.75">
      <c r="AE28084" s="67"/>
    </row>
    <row r="28085" spans="31:31" ht="15.75">
      <c r="AE28085" s="67"/>
    </row>
    <row r="28086" spans="31:31" ht="15.75">
      <c r="AE28086" s="67"/>
    </row>
    <row r="28087" spans="31:31" ht="15.75">
      <c r="AE28087" s="67"/>
    </row>
    <row r="28088" spans="31:31" ht="15.75">
      <c r="AE28088" s="67"/>
    </row>
    <row r="28089" spans="31:31" ht="15.75">
      <c r="AE28089" s="67"/>
    </row>
    <row r="28090" spans="31:31" ht="15.75">
      <c r="AE28090" s="67"/>
    </row>
    <row r="28091" spans="31:31" ht="15.75">
      <c r="AE28091" s="67"/>
    </row>
    <row r="28092" spans="31:31" ht="15.75">
      <c r="AE28092" s="67"/>
    </row>
    <row r="28093" spans="31:31" ht="15.75">
      <c r="AE28093" s="67"/>
    </row>
    <row r="28094" spans="31:31" ht="15.75">
      <c r="AE28094" s="67"/>
    </row>
    <row r="28095" spans="31:31" ht="15.75">
      <c r="AE28095" s="67"/>
    </row>
    <row r="28096" spans="31:31" ht="15.75">
      <c r="AE28096" s="67"/>
    </row>
    <row r="28097" spans="31:31" ht="15.75">
      <c r="AE28097" s="67"/>
    </row>
    <row r="28098" spans="31:31" ht="15.75">
      <c r="AE28098" s="67"/>
    </row>
    <row r="28099" spans="31:31" ht="15.75">
      <c r="AE28099" s="67"/>
    </row>
    <row r="28100" spans="31:31" ht="15.75">
      <c r="AE28100" s="67"/>
    </row>
    <row r="28101" spans="31:31" ht="15.75">
      <c r="AE28101" s="67"/>
    </row>
    <row r="28102" spans="31:31" ht="15.75">
      <c r="AE28102" s="67"/>
    </row>
    <row r="28103" spans="31:31" ht="15.75">
      <c r="AE28103" s="67"/>
    </row>
    <row r="28104" spans="31:31" ht="15.75">
      <c r="AE28104" s="67"/>
    </row>
    <row r="28105" spans="31:31" ht="15.75">
      <c r="AE28105" s="67"/>
    </row>
    <row r="28106" spans="31:31" ht="15.75">
      <c r="AE28106" s="67"/>
    </row>
    <row r="28107" spans="31:31" ht="15.75">
      <c r="AE28107" s="67"/>
    </row>
    <row r="28108" spans="31:31" ht="15.75">
      <c r="AE28108" s="67"/>
    </row>
    <row r="28109" spans="31:31" ht="15.75">
      <c r="AE28109" s="67"/>
    </row>
    <row r="28110" spans="31:31" ht="15.75">
      <c r="AE28110" s="67"/>
    </row>
    <row r="28111" spans="31:31" ht="15.75">
      <c r="AE28111" s="67"/>
    </row>
    <row r="28112" spans="31:31" ht="15.75">
      <c r="AE28112" s="67"/>
    </row>
    <row r="28113" spans="31:31" ht="15.75">
      <c r="AE28113" s="67"/>
    </row>
    <row r="28114" spans="31:31" ht="15.75">
      <c r="AE28114" s="67"/>
    </row>
    <row r="28115" spans="31:31" ht="15.75">
      <c r="AE28115" s="67"/>
    </row>
    <row r="28116" spans="31:31" ht="15.75">
      <c r="AE28116" s="67"/>
    </row>
    <row r="28117" spans="31:31" ht="15.75">
      <c r="AE28117" s="67"/>
    </row>
    <row r="28118" spans="31:31" ht="15.75">
      <c r="AE28118" s="67"/>
    </row>
    <row r="28119" spans="31:31" ht="15.75">
      <c r="AE28119" s="67"/>
    </row>
    <row r="28120" spans="31:31" ht="15.75">
      <c r="AE28120" s="67"/>
    </row>
    <row r="28121" spans="31:31" ht="15.75">
      <c r="AE28121" s="67"/>
    </row>
    <row r="28122" spans="31:31" ht="15.75">
      <c r="AE28122" s="67"/>
    </row>
    <row r="28123" spans="31:31" ht="15.75">
      <c r="AE28123" s="67"/>
    </row>
    <row r="28124" spans="31:31" ht="15.75">
      <c r="AE28124" s="67"/>
    </row>
    <row r="28125" spans="31:31" ht="15.75">
      <c r="AE28125" s="67"/>
    </row>
    <row r="28126" spans="31:31" ht="15.75">
      <c r="AE28126" s="67"/>
    </row>
    <row r="28127" spans="31:31" ht="15.75">
      <c r="AE28127" s="67"/>
    </row>
    <row r="28128" spans="31:31" ht="15.75">
      <c r="AE28128" s="67"/>
    </row>
    <row r="28129" spans="31:31" ht="15.75">
      <c r="AE28129" s="67"/>
    </row>
    <row r="28130" spans="31:31" ht="15.75">
      <c r="AE28130" s="67"/>
    </row>
    <row r="28131" spans="31:31" ht="15.75">
      <c r="AE28131" s="67"/>
    </row>
    <row r="28132" spans="31:31" ht="15.75">
      <c r="AE28132" s="67"/>
    </row>
    <row r="28133" spans="31:31" ht="15.75">
      <c r="AE28133" s="67"/>
    </row>
    <row r="28134" spans="31:31" ht="15.75">
      <c r="AE28134" s="67"/>
    </row>
    <row r="28135" spans="31:31" ht="15.75">
      <c r="AE28135" s="67"/>
    </row>
    <row r="28136" spans="31:31" ht="15.75">
      <c r="AE28136" s="67"/>
    </row>
    <row r="28137" spans="31:31" ht="15.75">
      <c r="AE28137" s="67"/>
    </row>
    <row r="28138" spans="31:31" ht="15.75">
      <c r="AE28138" s="67"/>
    </row>
    <row r="28139" spans="31:31" ht="15.75">
      <c r="AE28139" s="67"/>
    </row>
    <row r="28140" spans="31:31" ht="15.75">
      <c r="AE28140" s="67"/>
    </row>
    <row r="28141" spans="31:31" ht="15.75">
      <c r="AE28141" s="67"/>
    </row>
    <row r="28142" spans="31:31" ht="15.75">
      <c r="AE28142" s="67"/>
    </row>
    <row r="28143" spans="31:31" ht="15.75">
      <c r="AE28143" s="67"/>
    </row>
    <row r="28144" spans="31:31" ht="15.75">
      <c r="AE28144" s="67"/>
    </row>
    <row r="28145" spans="31:31" ht="15.75">
      <c r="AE28145" s="67"/>
    </row>
    <row r="28146" spans="31:31" ht="15.75">
      <c r="AE28146" s="67"/>
    </row>
    <row r="28147" spans="31:31" ht="15.75">
      <c r="AE28147" s="67"/>
    </row>
    <row r="28148" spans="31:31" ht="15.75">
      <c r="AE28148" s="67"/>
    </row>
    <row r="28149" spans="31:31" ht="15.75">
      <c r="AE28149" s="67"/>
    </row>
    <row r="28150" spans="31:31" ht="15.75">
      <c r="AE28150" s="67"/>
    </row>
    <row r="28151" spans="31:31" ht="15.75">
      <c r="AE28151" s="67"/>
    </row>
    <row r="28152" spans="31:31" ht="15.75">
      <c r="AE28152" s="67"/>
    </row>
    <row r="28153" spans="31:31" ht="15.75">
      <c r="AE28153" s="67"/>
    </row>
    <row r="28154" spans="31:31" ht="15.75">
      <c r="AE28154" s="67"/>
    </row>
    <row r="28155" spans="31:31" ht="15.75">
      <c r="AE28155" s="67"/>
    </row>
    <row r="28156" spans="31:31" ht="15.75">
      <c r="AE28156" s="67"/>
    </row>
    <row r="28157" spans="31:31" ht="15.75">
      <c r="AE28157" s="67"/>
    </row>
    <row r="28158" spans="31:31" ht="15.75">
      <c r="AE28158" s="67"/>
    </row>
    <row r="28159" spans="31:31" ht="15.75">
      <c r="AE28159" s="67"/>
    </row>
    <row r="28160" spans="31:31" ht="15.75">
      <c r="AE28160" s="67"/>
    </row>
    <row r="28161" spans="31:31" ht="15.75">
      <c r="AE28161" s="67"/>
    </row>
    <row r="28162" spans="31:31" ht="15.75">
      <c r="AE28162" s="67"/>
    </row>
    <row r="28163" spans="31:31" ht="15.75">
      <c r="AE28163" s="67"/>
    </row>
    <row r="28164" spans="31:31" ht="15.75">
      <c r="AE28164" s="67"/>
    </row>
    <row r="28165" spans="31:31" ht="15.75">
      <c r="AE28165" s="67"/>
    </row>
    <row r="28166" spans="31:31" ht="15.75">
      <c r="AE28166" s="67"/>
    </row>
    <row r="28167" spans="31:31" ht="15.75">
      <c r="AE28167" s="67"/>
    </row>
    <row r="28168" spans="31:31" ht="15.75">
      <c r="AE28168" s="67"/>
    </row>
    <row r="28169" spans="31:31" ht="15.75">
      <c r="AE28169" s="67"/>
    </row>
    <row r="28170" spans="31:31" ht="15.75">
      <c r="AE28170" s="67"/>
    </row>
    <row r="28171" spans="31:31" ht="15.75">
      <c r="AE28171" s="67"/>
    </row>
    <row r="28172" spans="31:31" ht="15.75">
      <c r="AE28172" s="67"/>
    </row>
    <row r="28173" spans="31:31" ht="15.75">
      <c r="AE28173" s="67"/>
    </row>
    <row r="28174" spans="31:31" ht="15.75">
      <c r="AE28174" s="67"/>
    </row>
    <row r="28175" spans="31:31" ht="15.75">
      <c r="AE28175" s="67"/>
    </row>
    <row r="28176" spans="31:31" ht="15.75">
      <c r="AE28176" s="67"/>
    </row>
    <row r="28177" spans="31:31" ht="15.75">
      <c r="AE28177" s="67"/>
    </row>
    <row r="28178" spans="31:31" ht="15.75">
      <c r="AE28178" s="67"/>
    </row>
    <row r="28179" spans="31:31" ht="15.75">
      <c r="AE28179" s="67"/>
    </row>
    <row r="28180" spans="31:31" ht="15.75">
      <c r="AE28180" s="67"/>
    </row>
    <row r="28181" spans="31:31" ht="15.75">
      <c r="AE28181" s="67"/>
    </row>
    <row r="28182" spans="31:31" ht="15.75">
      <c r="AE28182" s="67"/>
    </row>
    <row r="28183" spans="31:31" ht="15.75">
      <c r="AE28183" s="67"/>
    </row>
    <row r="28184" spans="31:31" ht="15.75">
      <c r="AE28184" s="67"/>
    </row>
    <row r="28185" spans="31:31" ht="15.75">
      <c r="AE28185" s="67"/>
    </row>
    <row r="28186" spans="31:31" ht="15.75">
      <c r="AE28186" s="67"/>
    </row>
    <row r="28187" spans="31:31" ht="15.75">
      <c r="AE28187" s="67"/>
    </row>
    <row r="28188" spans="31:31" ht="15.75">
      <c r="AE28188" s="67"/>
    </row>
    <row r="28189" spans="31:31" ht="15.75">
      <c r="AE28189" s="67"/>
    </row>
    <row r="28190" spans="31:31" ht="15.75">
      <c r="AE28190" s="67"/>
    </row>
    <row r="28191" spans="31:31" ht="15.75">
      <c r="AE28191" s="67"/>
    </row>
    <row r="28192" spans="31:31" ht="15.75">
      <c r="AE28192" s="67"/>
    </row>
    <row r="28193" spans="31:31" ht="15.75">
      <c r="AE28193" s="67"/>
    </row>
    <row r="28194" spans="31:31" ht="15.75">
      <c r="AE28194" s="67"/>
    </row>
    <row r="28195" spans="31:31" ht="15.75">
      <c r="AE28195" s="67"/>
    </row>
    <row r="28196" spans="31:31" ht="15.75">
      <c r="AE28196" s="67"/>
    </row>
    <row r="28197" spans="31:31" ht="15.75">
      <c r="AE28197" s="67"/>
    </row>
    <row r="28198" spans="31:31" ht="15.75">
      <c r="AE28198" s="67"/>
    </row>
    <row r="28199" spans="31:31" ht="15.75">
      <c r="AE28199" s="67"/>
    </row>
    <row r="28200" spans="31:31" ht="15.75">
      <c r="AE28200" s="67"/>
    </row>
    <row r="28201" spans="31:31" ht="15.75">
      <c r="AE28201" s="67"/>
    </row>
    <row r="28202" spans="31:31" ht="15.75">
      <c r="AE28202" s="67"/>
    </row>
    <row r="28203" spans="31:31" ht="15.75">
      <c r="AE28203" s="67"/>
    </row>
    <row r="28204" spans="31:31" ht="15.75">
      <c r="AE28204" s="67"/>
    </row>
    <row r="28205" spans="31:31" ht="15.75">
      <c r="AE28205" s="67"/>
    </row>
    <row r="28206" spans="31:31" ht="15.75">
      <c r="AE28206" s="67"/>
    </row>
    <row r="28207" spans="31:31" ht="15.75">
      <c r="AE28207" s="67"/>
    </row>
    <row r="28208" spans="31:31" ht="15.75">
      <c r="AE28208" s="67"/>
    </row>
    <row r="28209" spans="31:31" ht="15.75">
      <c r="AE28209" s="67"/>
    </row>
    <row r="28210" spans="31:31" ht="15.75">
      <c r="AE28210" s="67"/>
    </row>
    <row r="28211" spans="31:31" ht="15.75">
      <c r="AE28211" s="67"/>
    </row>
    <row r="28212" spans="31:31" ht="15.75">
      <c r="AE28212" s="67"/>
    </row>
    <row r="28213" spans="31:31" ht="15.75">
      <c r="AE28213" s="67"/>
    </row>
    <row r="28214" spans="31:31" ht="15.75">
      <c r="AE28214" s="67"/>
    </row>
    <row r="28215" spans="31:31" ht="15.75">
      <c r="AE28215" s="67"/>
    </row>
    <row r="28216" spans="31:31" ht="15.75">
      <c r="AE28216" s="67"/>
    </row>
    <row r="28217" spans="31:31" ht="15.75">
      <c r="AE28217" s="67"/>
    </row>
    <row r="28218" spans="31:31" ht="15.75">
      <c r="AE28218" s="67"/>
    </row>
    <row r="28219" spans="31:31" ht="15.75">
      <c r="AE28219" s="67"/>
    </row>
    <row r="28220" spans="31:31" ht="15.75">
      <c r="AE28220" s="67"/>
    </row>
    <row r="28221" spans="31:31" ht="15.75">
      <c r="AE28221" s="67"/>
    </row>
    <row r="28222" spans="31:31" ht="15.75">
      <c r="AE28222" s="67"/>
    </row>
    <row r="28223" spans="31:31" ht="15.75">
      <c r="AE28223" s="67"/>
    </row>
    <row r="28224" spans="31:31" ht="15.75">
      <c r="AE28224" s="67"/>
    </row>
    <row r="28225" spans="31:31" ht="15.75">
      <c r="AE28225" s="67"/>
    </row>
    <row r="28226" spans="31:31" ht="15.75">
      <c r="AE28226" s="67"/>
    </row>
    <row r="28227" spans="31:31" ht="15.75">
      <c r="AE28227" s="67"/>
    </row>
    <row r="28228" spans="31:31" ht="15.75">
      <c r="AE28228" s="67"/>
    </row>
    <row r="28229" spans="31:31" ht="15.75">
      <c r="AE28229" s="67"/>
    </row>
    <row r="28230" spans="31:31" ht="15.75">
      <c r="AE28230" s="67"/>
    </row>
    <row r="28231" spans="31:31" ht="15.75">
      <c r="AE28231" s="67"/>
    </row>
    <row r="28232" spans="31:31" ht="15.75">
      <c r="AE28232" s="67"/>
    </row>
    <row r="28233" spans="31:31" ht="15.75">
      <c r="AE28233" s="67"/>
    </row>
    <row r="28234" spans="31:31" ht="15.75">
      <c r="AE28234" s="67"/>
    </row>
    <row r="28235" spans="31:31" ht="15.75">
      <c r="AE28235" s="67"/>
    </row>
    <row r="28236" spans="31:31" ht="15.75">
      <c r="AE28236" s="67"/>
    </row>
    <row r="28237" spans="31:31" ht="15.75">
      <c r="AE28237" s="67"/>
    </row>
    <row r="28238" spans="31:31" ht="15.75">
      <c r="AE28238" s="67"/>
    </row>
    <row r="28239" spans="31:31" ht="15.75">
      <c r="AE28239" s="67"/>
    </row>
    <row r="28240" spans="31:31" ht="15.75">
      <c r="AE28240" s="67"/>
    </row>
    <row r="28241" spans="31:31" ht="15.75">
      <c r="AE28241" s="67"/>
    </row>
    <row r="28242" spans="31:31" ht="15.75">
      <c r="AE28242" s="67"/>
    </row>
    <row r="28243" spans="31:31" ht="15.75">
      <c r="AE28243" s="67"/>
    </row>
    <row r="28244" spans="31:31" ht="15.75">
      <c r="AE28244" s="67"/>
    </row>
    <row r="28245" spans="31:31" ht="15.75">
      <c r="AE28245" s="67"/>
    </row>
    <row r="28246" spans="31:31" ht="15.75">
      <c r="AE28246" s="67"/>
    </row>
    <row r="28247" spans="31:31" ht="15.75">
      <c r="AE28247" s="67"/>
    </row>
    <row r="28248" spans="31:31" ht="15.75">
      <c r="AE28248" s="67"/>
    </row>
    <row r="28249" spans="31:31" ht="15.75">
      <c r="AE28249" s="67"/>
    </row>
    <row r="28250" spans="31:31" ht="15.75">
      <c r="AE28250" s="67"/>
    </row>
    <row r="28251" spans="31:31" ht="15.75">
      <c r="AE28251" s="67"/>
    </row>
    <row r="28252" spans="31:31" ht="15.75">
      <c r="AE28252" s="67"/>
    </row>
    <row r="28253" spans="31:31" ht="15.75">
      <c r="AE28253" s="67"/>
    </row>
    <row r="28254" spans="31:31" ht="15.75">
      <c r="AE28254" s="67"/>
    </row>
    <row r="28255" spans="31:31" ht="15.75">
      <c r="AE28255" s="67"/>
    </row>
    <row r="28256" spans="31:31" ht="15.75">
      <c r="AE28256" s="67"/>
    </row>
    <row r="28257" spans="31:31" ht="15.75">
      <c r="AE28257" s="67"/>
    </row>
    <row r="28258" spans="31:31" ht="15.75">
      <c r="AE28258" s="67"/>
    </row>
    <row r="28259" spans="31:31" ht="15.75">
      <c r="AE28259" s="67"/>
    </row>
    <row r="28260" spans="31:31" ht="15.75">
      <c r="AE28260" s="67"/>
    </row>
    <row r="28261" spans="31:31" ht="15.75">
      <c r="AE28261" s="67"/>
    </row>
    <row r="28262" spans="31:31" ht="15.75">
      <c r="AE28262" s="67"/>
    </row>
    <row r="28263" spans="31:31" ht="15.75">
      <c r="AE28263" s="67"/>
    </row>
    <row r="28264" spans="31:31" ht="15.75">
      <c r="AE28264" s="67"/>
    </row>
    <row r="28265" spans="31:31" ht="15.75">
      <c r="AE28265" s="67"/>
    </row>
    <row r="28266" spans="31:31" ht="15.75">
      <c r="AE28266" s="67"/>
    </row>
    <row r="28267" spans="31:31" ht="15.75">
      <c r="AE28267" s="67"/>
    </row>
    <row r="28268" spans="31:31" ht="15.75">
      <c r="AE28268" s="67"/>
    </row>
    <row r="28269" spans="31:31" ht="15.75">
      <c r="AE28269" s="67"/>
    </row>
    <row r="28270" spans="31:31" ht="15.75">
      <c r="AE28270" s="67"/>
    </row>
    <row r="28271" spans="31:31" ht="15.75">
      <c r="AE28271" s="67"/>
    </row>
    <row r="28272" spans="31:31" ht="15.75">
      <c r="AE28272" s="67"/>
    </row>
    <row r="28273" spans="31:31" ht="15.75">
      <c r="AE28273" s="67"/>
    </row>
    <row r="28274" spans="31:31" ht="15.75">
      <c r="AE28274" s="67"/>
    </row>
    <row r="28275" spans="31:31" ht="15.75">
      <c r="AE28275" s="67"/>
    </row>
    <row r="28276" spans="31:31" ht="15.75">
      <c r="AE28276" s="67"/>
    </row>
    <row r="28277" spans="31:31" ht="15.75">
      <c r="AE28277" s="67"/>
    </row>
    <row r="28278" spans="31:31" ht="15.75">
      <c r="AE28278" s="67"/>
    </row>
    <row r="28279" spans="31:31" ht="15.75">
      <c r="AE28279" s="67"/>
    </row>
    <row r="28280" spans="31:31" ht="15.75">
      <c r="AE28280" s="67"/>
    </row>
    <row r="28281" spans="31:31" ht="15.75">
      <c r="AE28281" s="67"/>
    </row>
    <row r="28282" spans="31:31" ht="15.75">
      <c r="AE28282" s="67"/>
    </row>
    <row r="28283" spans="31:31" ht="15.75">
      <c r="AE28283" s="67"/>
    </row>
    <row r="28284" spans="31:31" ht="15.75">
      <c r="AE28284" s="67"/>
    </row>
    <row r="28285" spans="31:31" ht="15.75">
      <c r="AE28285" s="67"/>
    </row>
    <row r="28286" spans="31:31" ht="15.75">
      <c r="AE28286" s="67"/>
    </row>
    <row r="28287" spans="31:31" ht="15.75">
      <c r="AE28287" s="67"/>
    </row>
    <row r="28288" spans="31:31" ht="15.75">
      <c r="AE28288" s="67"/>
    </row>
    <row r="28289" spans="31:31" ht="15.75">
      <c r="AE28289" s="67"/>
    </row>
    <row r="28290" spans="31:31" ht="15.75">
      <c r="AE28290" s="67"/>
    </row>
    <row r="28291" spans="31:31" ht="15.75">
      <c r="AE28291" s="67"/>
    </row>
    <row r="28292" spans="31:31" ht="15.75">
      <c r="AE28292" s="67"/>
    </row>
    <row r="28293" spans="31:31" ht="15.75">
      <c r="AE28293" s="67"/>
    </row>
    <row r="28294" spans="31:31" ht="15.75">
      <c r="AE28294" s="67"/>
    </row>
    <row r="28295" spans="31:31" ht="15.75">
      <c r="AE28295" s="67"/>
    </row>
    <row r="28296" spans="31:31" ht="15.75">
      <c r="AE28296" s="67"/>
    </row>
    <row r="28297" spans="31:31" ht="15.75">
      <c r="AE28297" s="67"/>
    </row>
    <row r="28298" spans="31:31" ht="15.75">
      <c r="AE28298" s="67"/>
    </row>
    <row r="28299" spans="31:31" ht="15.75">
      <c r="AE28299" s="67"/>
    </row>
    <row r="28300" spans="31:31" ht="15.75">
      <c r="AE28300" s="67"/>
    </row>
    <row r="28301" spans="31:31" ht="15.75">
      <c r="AE28301" s="67"/>
    </row>
    <row r="28302" spans="31:31" ht="15.75">
      <c r="AE28302" s="67"/>
    </row>
    <row r="28303" spans="31:31" ht="15.75">
      <c r="AE28303" s="67"/>
    </row>
    <row r="28304" spans="31:31" ht="15.75">
      <c r="AE28304" s="67"/>
    </row>
    <row r="28305" spans="31:31" ht="15.75">
      <c r="AE28305" s="67"/>
    </row>
    <row r="28306" spans="31:31" ht="15.75">
      <c r="AE28306" s="67"/>
    </row>
    <row r="28307" spans="31:31" ht="15.75">
      <c r="AE28307" s="67"/>
    </row>
    <row r="28308" spans="31:31" ht="15.75">
      <c r="AE28308" s="67"/>
    </row>
    <row r="28309" spans="31:31" ht="15.75">
      <c r="AE28309" s="67"/>
    </row>
    <row r="28310" spans="31:31" ht="15.75">
      <c r="AE28310" s="67"/>
    </row>
    <row r="28311" spans="31:31" ht="15.75">
      <c r="AE28311" s="67"/>
    </row>
    <row r="28312" spans="31:31" ht="15.75">
      <c r="AE28312" s="67"/>
    </row>
    <row r="28313" spans="31:31" ht="15.75">
      <c r="AE28313" s="67"/>
    </row>
    <row r="28314" spans="31:31" ht="15.75">
      <c r="AE28314" s="67"/>
    </row>
    <row r="28315" spans="31:31" ht="15.75">
      <c r="AE28315" s="67"/>
    </row>
    <row r="28316" spans="31:31" ht="15.75">
      <c r="AE28316" s="67"/>
    </row>
    <row r="28317" spans="31:31" ht="15.75">
      <c r="AE28317" s="67"/>
    </row>
    <row r="28318" spans="31:31" ht="15.75">
      <c r="AE28318" s="67"/>
    </row>
    <row r="28319" spans="31:31" ht="15.75">
      <c r="AE28319" s="67"/>
    </row>
    <row r="28320" spans="31:31" ht="15.75">
      <c r="AE28320" s="67"/>
    </row>
    <row r="28321" spans="31:31" ht="15.75">
      <c r="AE28321" s="67"/>
    </row>
    <row r="28322" spans="31:31" ht="15.75">
      <c r="AE28322" s="67"/>
    </row>
    <row r="28323" spans="31:31" ht="15.75">
      <c r="AE28323" s="67"/>
    </row>
    <row r="28324" spans="31:31" ht="15.75">
      <c r="AE28324" s="67"/>
    </row>
    <row r="28325" spans="31:31" ht="15.75">
      <c r="AE28325" s="67"/>
    </row>
    <row r="28326" spans="31:31" ht="15.75">
      <c r="AE28326" s="67"/>
    </row>
    <row r="28327" spans="31:31" ht="15.75">
      <c r="AE28327" s="67"/>
    </row>
    <row r="28328" spans="31:31" ht="15.75">
      <c r="AE28328" s="67"/>
    </row>
    <row r="28329" spans="31:31" ht="15.75">
      <c r="AE28329" s="67"/>
    </row>
    <row r="28330" spans="31:31" ht="15.75">
      <c r="AE28330" s="67"/>
    </row>
    <row r="28331" spans="31:31" ht="15.75">
      <c r="AE28331" s="67"/>
    </row>
    <row r="28332" spans="31:31" ht="15.75">
      <c r="AE28332" s="67"/>
    </row>
    <row r="28333" spans="31:31" ht="15.75">
      <c r="AE28333" s="67"/>
    </row>
    <row r="28334" spans="31:31" ht="15.75">
      <c r="AE28334" s="67"/>
    </row>
    <row r="28335" spans="31:31" ht="15.75">
      <c r="AE28335" s="67"/>
    </row>
    <row r="28336" spans="31:31" ht="15.75">
      <c r="AE28336" s="67"/>
    </row>
    <row r="28337" spans="31:31" ht="15.75">
      <c r="AE28337" s="67"/>
    </row>
    <row r="28338" spans="31:31" ht="15.75">
      <c r="AE28338" s="67"/>
    </row>
    <row r="28339" spans="31:31" ht="15.75">
      <c r="AE28339" s="67"/>
    </row>
    <row r="28340" spans="31:31" ht="15.75">
      <c r="AE28340" s="67"/>
    </row>
    <row r="28341" spans="31:31" ht="15.75">
      <c r="AE28341" s="67"/>
    </row>
    <row r="28342" spans="31:31" ht="15.75">
      <c r="AE28342" s="67"/>
    </row>
    <row r="28343" spans="31:31" ht="15.75">
      <c r="AE28343" s="67"/>
    </row>
    <row r="28344" spans="31:31" ht="15.75">
      <c r="AE28344" s="67"/>
    </row>
    <row r="28345" spans="31:31" ht="15.75">
      <c r="AE28345" s="67"/>
    </row>
    <row r="28346" spans="31:31" ht="15.75">
      <c r="AE28346" s="67"/>
    </row>
    <row r="28347" spans="31:31" ht="15.75">
      <c r="AE28347" s="67"/>
    </row>
    <row r="28348" spans="31:31" ht="15.75">
      <c r="AE28348" s="67"/>
    </row>
    <row r="28349" spans="31:31" ht="15.75">
      <c r="AE28349" s="67"/>
    </row>
    <row r="28350" spans="31:31" ht="15.75">
      <c r="AE28350" s="67"/>
    </row>
    <row r="28351" spans="31:31" ht="15.75">
      <c r="AE28351" s="67"/>
    </row>
    <row r="28352" spans="31:31" ht="15.75">
      <c r="AE28352" s="67"/>
    </row>
    <row r="28353" spans="31:31" ht="15.75">
      <c r="AE28353" s="67"/>
    </row>
    <row r="28354" spans="31:31" ht="15.75">
      <c r="AE28354" s="67"/>
    </row>
    <row r="28355" spans="31:31" ht="15.75">
      <c r="AE28355" s="67"/>
    </row>
    <row r="28356" spans="31:31" ht="15.75">
      <c r="AE28356" s="67"/>
    </row>
    <row r="28357" spans="31:31" ht="15.75">
      <c r="AE28357" s="67"/>
    </row>
    <row r="28358" spans="31:31" ht="15.75">
      <c r="AE28358" s="67"/>
    </row>
    <row r="28359" spans="31:31" ht="15.75">
      <c r="AE28359" s="67"/>
    </row>
    <row r="28360" spans="31:31" ht="15.75">
      <c r="AE28360" s="67"/>
    </row>
    <row r="28361" spans="31:31" ht="15.75">
      <c r="AE28361" s="67"/>
    </row>
    <row r="28362" spans="31:31" ht="15.75">
      <c r="AE28362" s="67"/>
    </row>
    <row r="28363" spans="31:31" ht="15.75">
      <c r="AE28363" s="67"/>
    </row>
    <row r="28364" spans="31:31" ht="15.75">
      <c r="AE28364" s="67"/>
    </row>
    <row r="28365" spans="31:31" ht="15.75">
      <c r="AE28365" s="67"/>
    </row>
    <row r="28366" spans="31:31" ht="15.75">
      <c r="AE28366" s="67"/>
    </row>
    <row r="28367" spans="31:31" ht="15.75">
      <c r="AE28367" s="67"/>
    </row>
    <row r="28368" spans="31:31" ht="15.75">
      <c r="AE28368" s="67"/>
    </row>
    <row r="28369" spans="31:31" ht="15.75">
      <c r="AE28369" s="67"/>
    </row>
    <row r="28370" spans="31:31" ht="15.75">
      <c r="AE28370" s="67"/>
    </row>
    <row r="28371" spans="31:31" ht="15.75">
      <c r="AE28371" s="67"/>
    </row>
    <row r="28372" spans="31:31" ht="15.75">
      <c r="AE28372" s="67"/>
    </row>
    <row r="28373" spans="31:31" ht="15.75">
      <c r="AE28373" s="67"/>
    </row>
    <row r="28374" spans="31:31" ht="15.75">
      <c r="AE28374" s="67"/>
    </row>
    <row r="28375" spans="31:31" ht="15.75">
      <c r="AE28375" s="67"/>
    </row>
    <row r="28376" spans="31:31" ht="15.75">
      <c r="AE28376" s="67"/>
    </row>
    <row r="28377" spans="31:31" ht="15.75">
      <c r="AE28377" s="67"/>
    </row>
    <row r="28378" spans="31:31" ht="15.75">
      <c r="AE28378" s="67"/>
    </row>
    <row r="28379" spans="31:31" ht="15.75">
      <c r="AE28379" s="67"/>
    </row>
    <row r="28380" spans="31:31" ht="15.75">
      <c r="AE28380" s="67"/>
    </row>
    <row r="28381" spans="31:31" ht="15.75">
      <c r="AE28381" s="67"/>
    </row>
    <row r="28382" spans="31:31" ht="15.75">
      <c r="AE28382" s="67"/>
    </row>
    <row r="28383" spans="31:31" ht="15.75">
      <c r="AE28383" s="67"/>
    </row>
    <row r="28384" spans="31:31" ht="15.75">
      <c r="AE28384" s="67"/>
    </row>
    <row r="28385" spans="31:31" ht="15.75">
      <c r="AE28385" s="67"/>
    </row>
    <row r="28386" spans="31:31" ht="15.75">
      <c r="AE28386" s="67"/>
    </row>
    <row r="28387" spans="31:31" ht="15.75">
      <c r="AE28387" s="67"/>
    </row>
    <row r="28388" spans="31:31" ht="15.75">
      <c r="AE28388" s="67"/>
    </row>
    <row r="28389" spans="31:31" ht="15.75">
      <c r="AE28389" s="67"/>
    </row>
    <row r="28390" spans="31:31" ht="15.75">
      <c r="AE28390" s="67"/>
    </row>
    <row r="28391" spans="31:31" ht="15.75">
      <c r="AE28391" s="67"/>
    </row>
    <row r="28392" spans="31:31" ht="15.75">
      <c r="AE28392" s="67"/>
    </row>
    <row r="28393" spans="31:31" ht="15.75">
      <c r="AE28393" s="67"/>
    </row>
    <row r="28394" spans="31:31" ht="15.75">
      <c r="AE28394" s="67"/>
    </row>
    <row r="28395" spans="31:31" ht="15.75">
      <c r="AE28395" s="67"/>
    </row>
    <row r="28396" spans="31:31" ht="15.75">
      <c r="AE28396" s="67"/>
    </row>
    <row r="28397" spans="31:31" ht="15.75">
      <c r="AE28397" s="67"/>
    </row>
    <row r="28398" spans="31:31" ht="15.75">
      <c r="AE28398" s="67"/>
    </row>
    <row r="28399" spans="31:31" ht="15.75">
      <c r="AE28399" s="67"/>
    </row>
    <row r="28400" spans="31:31" ht="15.75">
      <c r="AE28400" s="67"/>
    </row>
    <row r="28401" spans="31:31" ht="15.75">
      <c r="AE28401" s="67"/>
    </row>
    <row r="28402" spans="31:31" ht="15.75">
      <c r="AE28402" s="67"/>
    </row>
    <row r="28403" spans="31:31" ht="15.75">
      <c r="AE28403" s="67"/>
    </row>
    <row r="28404" spans="31:31" ht="15.75">
      <c r="AE28404" s="67"/>
    </row>
    <row r="28405" spans="31:31" ht="15.75">
      <c r="AE28405" s="67"/>
    </row>
    <row r="28406" spans="31:31" ht="15.75">
      <c r="AE28406" s="67"/>
    </row>
    <row r="28407" spans="31:31" ht="15.75">
      <c r="AE28407" s="67"/>
    </row>
    <row r="28408" spans="31:31" ht="15.75">
      <c r="AE28408" s="67"/>
    </row>
    <row r="28409" spans="31:31" ht="15.75">
      <c r="AE28409" s="67"/>
    </row>
    <row r="28410" spans="31:31" ht="15.75">
      <c r="AE28410" s="67"/>
    </row>
    <row r="28411" spans="31:31" ht="15.75">
      <c r="AE28411" s="67"/>
    </row>
    <row r="28412" spans="31:31" ht="15.75">
      <c r="AE28412" s="67"/>
    </row>
    <row r="28413" spans="31:31" ht="15.75">
      <c r="AE28413" s="67"/>
    </row>
    <row r="28414" spans="31:31" ht="15.75">
      <c r="AE28414" s="67"/>
    </row>
    <row r="28415" spans="31:31" ht="15.75">
      <c r="AE28415" s="67"/>
    </row>
    <row r="28416" spans="31:31" ht="15.75">
      <c r="AE28416" s="67"/>
    </row>
    <row r="28417" spans="31:31" ht="15.75">
      <c r="AE28417" s="67"/>
    </row>
    <row r="28418" spans="31:31" ht="15.75">
      <c r="AE28418" s="67"/>
    </row>
    <row r="28419" spans="31:31" ht="15.75">
      <c r="AE28419" s="67"/>
    </row>
    <row r="28420" spans="31:31" ht="15.75">
      <c r="AE28420" s="67"/>
    </row>
    <row r="28421" spans="31:31" ht="15.75">
      <c r="AE28421" s="67"/>
    </row>
    <row r="28422" spans="31:31" ht="15.75">
      <c r="AE28422" s="67"/>
    </row>
    <row r="28423" spans="31:31" ht="15.75">
      <c r="AE28423" s="67"/>
    </row>
    <row r="28424" spans="31:31" ht="15.75">
      <c r="AE28424" s="67"/>
    </row>
    <row r="28425" spans="31:31" ht="15.75">
      <c r="AE28425" s="67"/>
    </row>
    <row r="28426" spans="31:31" ht="15.75">
      <c r="AE28426" s="67"/>
    </row>
    <row r="28427" spans="31:31" ht="15.75">
      <c r="AE28427" s="67"/>
    </row>
    <row r="28428" spans="31:31" ht="15.75">
      <c r="AE28428" s="67"/>
    </row>
    <row r="28429" spans="31:31" ht="15.75">
      <c r="AE28429" s="67"/>
    </row>
    <row r="28430" spans="31:31" ht="15.75">
      <c r="AE28430" s="67"/>
    </row>
    <row r="28431" spans="31:31" ht="15.75">
      <c r="AE28431" s="67"/>
    </row>
    <row r="28432" spans="31:31" ht="15.75">
      <c r="AE28432" s="67"/>
    </row>
    <row r="28433" spans="31:31" ht="15.75">
      <c r="AE28433" s="67"/>
    </row>
    <row r="28434" spans="31:31" ht="15.75">
      <c r="AE28434" s="67"/>
    </row>
    <row r="28435" spans="31:31" ht="15.75">
      <c r="AE28435" s="67"/>
    </row>
    <row r="28436" spans="31:31" ht="15.75">
      <c r="AE28436" s="67"/>
    </row>
    <row r="28437" spans="31:31" ht="15.75">
      <c r="AE28437" s="67"/>
    </row>
    <row r="28438" spans="31:31" ht="15.75">
      <c r="AE28438" s="67"/>
    </row>
    <row r="28439" spans="31:31" ht="15.75">
      <c r="AE28439" s="67"/>
    </row>
    <row r="28440" spans="31:31" ht="15.75">
      <c r="AE28440" s="67"/>
    </row>
    <row r="28441" spans="31:31" ht="15.75">
      <c r="AE28441" s="67"/>
    </row>
    <row r="28442" spans="31:31" ht="15.75">
      <c r="AE28442" s="67"/>
    </row>
    <row r="28443" spans="31:31" ht="15.75">
      <c r="AE28443" s="67"/>
    </row>
    <row r="28444" spans="31:31" ht="15.75">
      <c r="AE28444" s="67"/>
    </row>
    <row r="28445" spans="31:31" ht="15.75">
      <c r="AE28445" s="67"/>
    </row>
    <row r="28446" spans="31:31" ht="15.75">
      <c r="AE28446" s="67"/>
    </row>
    <row r="28447" spans="31:31" ht="15.75">
      <c r="AE28447" s="67"/>
    </row>
    <row r="28448" spans="31:31" ht="15.75">
      <c r="AE28448" s="67"/>
    </row>
    <row r="28449" spans="31:31" ht="15.75">
      <c r="AE28449" s="67"/>
    </row>
    <row r="28450" spans="31:31" ht="15.75">
      <c r="AE28450" s="67"/>
    </row>
    <row r="28451" spans="31:31" ht="15.75">
      <c r="AE28451" s="67"/>
    </row>
    <row r="28452" spans="31:31" ht="15.75">
      <c r="AE28452" s="67"/>
    </row>
    <row r="28453" spans="31:31" ht="15.75">
      <c r="AE28453" s="67"/>
    </row>
    <row r="28454" spans="31:31" ht="15.75">
      <c r="AE28454" s="67"/>
    </row>
    <row r="28455" spans="31:31" ht="15.75">
      <c r="AE28455" s="67"/>
    </row>
    <row r="28456" spans="31:31" ht="15.75">
      <c r="AE28456" s="67"/>
    </row>
    <row r="28457" spans="31:31" ht="15.75">
      <c r="AE28457" s="67"/>
    </row>
    <row r="28458" spans="31:31" ht="15.75">
      <c r="AE28458" s="67"/>
    </row>
    <row r="28459" spans="31:31" ht="15.75">
      <c r="AE28459" s="67"/>
    </row>
    <row r="28460" spans="31:31" ht="15.75">
      <c r="AE28460" s="67"/>
    </row>
    <row r="28461" spans="31:31" ht="15.75">
      <c r="AE28461" s="67"/>
    </row>
    <row r="28462" spans="31:31" ht="15.75">
      <c r="AE28462" s="67"/>
    </row>
    <row r="28463" spans="31:31" ht="15.75">
      <c r="AE28463" s="67"/>
    </row>
    <row r="28464" spans="31:31" ht="15.75">
      <c r="AE28464" s="67"/>
    </row>
    <row r="28465" spans="31:31" ht="15.75">
      <c r="AE28465" s="67"/>
    </row>
    <row r="28466" spans="31:31" ht="15.75">
      <c r="AE28466" s="67"/>
    </row>
    <row r="28467" spans="31:31" ht="15.75">
      <c r="AE28467" s="67"/>
    </row>
    <row r="28468" spans="31:31" ht="15.75">
      <c r="AE28468" s="67"/>
    </row>
    <row r="28469" spans="31:31" ht="15.75">
      <c r="AE28469" s="67"/>
    </row>
    <row r="28470" spans="31:31" ht="15.75">
      <c r="AE28470" s="67"/>
    </row>
    <row r="28471" spans="31:31" ht="15.75">
      <c r="AE28471" s="67"/>
    </row>
    <row r="28472" spans="31:31" ht="15.75">
      <c r="AE28472" s="67"/>
    </row>
    <row r="28473" spans="31:31" ht="15.75">
      <c r="AE28473" s="67"/>
    </row>
    <row r="28474" spans="31:31" ht="15.75">
      <c r="AE28474" s="67"/>
    </row>
    <row r="28475" spans="31:31" ht="15.75">
      <c r="AE28475" s="67"/>
    </row>
    <row r="28476" spans="31:31" ht="15.75">
      <c r="AE28476" s="67"/>
    </row>
    <row r="28477" spans="31:31" ht="15.75">
      <c r="AE28477" s="67"/>
    </row>
    <row r="28478" spans="31:31" ht="15.75">
      <c r="AE28478" s="67"/>
    </row>
    <row r="28479" spans="31:31" ht="15.75">
      <c r="AE28479" s="67"/>
    </row>
    <row r="28480" spans="31:31" ht="15.75">
      <c r="AE28480" s="67"/>
    </row>
    <row r="28481" spans="31:31" ht="15.75">
      <c r="AE28481" s="67"/>
    </row>
    <row r="28482" spans="31:31" ht="15.75">
      <c r="AE28482" s="67"/>
    </row>
    <row r="28483" spans="31:31" ht="15.75">
      <c r="AE28483" s="67"/>
    </row>
    <row r="28484" spans="31:31" ht="15.75">
      <c r="AE28484" s="67"/>
    </row>
    <row r="28485" spans="31:31" ht="15.75">
      <c r="AE28485" s="67"/>
    </row>
    <row r="28486" spans="31:31" ht="15.75">
      <c r="AE28486" s="67"/>
    </row>
    <row r="28487" spans="31:31" ht="15.75">
      <c r="AE28487" s="67"/>
    </row>
    <row r="28488" spans="31:31" ht="15.75">
      <c r="AE28488" s="67"/>
    </row>
    <row r="28489" spans="31:31" ht="15.75">
      <c r="AE28489" s="67"/>
    </row>
    <row r="28490" spans="31:31" ht="15.75">
      <c r="AE28490" s="67"/>
    </row>
    <row r="28491" spans="31:31" ht="15.75">
      <c r="AE28491" s="67"/>
    </row>
    <row r="28492" spans="31:31" ht="15.75">
      <c r="AE28492" s="67"/>
    </row>
    <row r="28493" spans="31:31" ht="15.75">
      <c r="AE28493" s="67"/>
    </row>
    <row r="28494" spans="31:31" ht="15.75">
      <c r="AE28494" s="67"/>
    </row>
    <row r="28495" spans="31:31" ht="15.75">
      <c r="AE28495" s="67"/>
    </row>
    <row r="28496" spans="31:31" ht="15.75">
      <c r="AE28496" s="67"/>
    </row>
    <row r="28497" spans="31:31" ht="15.75">
      <c r="AE28497" s="67"/>
    </row>
    <row r="28498" spans="31:31" ht="15.75">
      <c r="AE28498" s="67"/>
    </row>
    <row r="28499" spans="31:31" ht="15.75">
      <c r="AE28499" s="67"/>
    </row>
    <row r="28500" spans="31:31" ht="15.75">
      <c r="AE28500" s="67"/>
    </row>
    <row r="28501" spans="31:31" ht="15.75">
      <c r="AE28501" s="67"/>
    </row>
    <row r="28502" spans="31:31" ht="15.75">
      <c r="AE28502" s="67"/>
    </row>
    <row r="28503" spans="31:31" ht="15.75">
      <c r="AE28503" s="67"/>
    </row>
    <row r="28504" spans="31:31" ht="15.75">
      <c r="AE28504" s="67"/>
    </row>
    <row r="28505" spans="31:31" ht="15.75">
      <c r="AE28505" s="67"/>
    </row>
    <row r="28506" spans="31:31" ht="15.75">
      <c r="AE28506" s="67"/>
    </row>
    <row r="28507" spans="31:31" ht="15.75">
      <c r="AE28507" s="67"/>
    </row>
    <row r="28508" spans="31:31" ht="15.75">
      <c r="AE28508" s="67"/>
    </row>
    <row r="28509" spans="31:31" ht="15.75">
      <c r="AE28509" s="67"/>
    </row>
    <row r="28510" spans="31:31" ht="15.75">
      <c r="AE28510" s="67"/>
    </row>
    <row r="28511" spans="31:31" ht="15.75">
      <c r="AE28511" s="67"/>
    </row>
    <row r="28512" spans="31:31" ht="15.75">
      <c r="AE28512" s="67"/>
    </row>
    <row r="28513" spans="31:31" ht="15.75">
      <c r="AE28513" s="67"/>
    </row>
    <row r="28514" spans="31:31" ht="15.75">
      <c r="AE28514" s="67"/>
    </row>
    <row r="28515" spans="31:31" ht="15.75">
      <c r="AE28515" s="67"/>
    </row>
    <row r="28516" spans="31:31" ht="15.75">
      <c r="AE28516" s="67"/>
    </row>
    <row r="28517" spans="31:31" ht="15.75">
      <c r="AE28517" s="67"/>
    </row>
    <row r="28518" spans="31:31" ht="15.75">
      <c r="AE28518" s="67"/>
    </row>
    <row r="28519" spans="31:31" ht="15.75">
      <c r="AE28519" s="67"/>
    </row>
    <row r="28520" spans="31:31" ht="15.75">
      <c r="AE28520" s="67"/>
    </row>
    <row r="28521" spans="31:31" ht="15.75">
      <c r="AE28521" s="67"/>
    </row>
    <row r="28522" spans="31:31" ht="15.75">
      <c r="AE28522" s="67"/>
    </row>
    <row r="28523" spans="31:31" ht="15.75">
      <c r="AE28523" s="67"/>
    </row>
    <row r="28524" spans="31:31" ht="15.75">
      <c r="AE28524" s="67"/>
    </row>
    <row r="28525" spans="31:31" ht="15.75">
      <c r="AE28525" s="67"/>
    </row>
    <row r="28526" spans="31:31" ht="15.75">
      <c r="AE28526" s="67"/>
    </row>
    <row r="28527" spans="31:31" ht="15.75">
      <c r="AE28527" s="67"/>
    </row>
    <row r="28528" spans="31:31" ht="15.75">
      <c r="AE28528" s="67"/>
    </row>
    <row r="28529" spans="31:31" ht="15.75">
      <c r="AE28529" s="67"/>
    </row>
    <row r="28530" spans="31:31" ht="15.75">
      <c r="AE28530" s="67"/>
    </row>
    <row r="28531" spans="31:31" ht="15.75">
      <c r="AE28531" s="67"/>
    </row>
    <row r="28532" spans="31:31" ht="15.75">
      <c r="AE28532" s="67"/>
    </row>
    <row r="28533" spans="31:31" ht="15.75">
      <c r="AE28533" s="67"/>
    </row>
    <row r="28534" spans="31:31" ht="15.75">
      <c r="AE28534" s="67"/>
    </row>
    <row r="28535" spans="31:31" ht="15.75">
      <c r="AE28535" s="67"/>
    </row>
    <row r="28536" spans="31:31" ht="15.75">
      <c r="AE28536" s="67"/>
    </row>
    <row r="28537" spans="31:31" ht="15.75">
      <c r="AE28537" s="67"/>
    </row>
    <row r="28538" spans="31:31" ht="15.75">
      <c r="AE28538" s="67"/>
    </row>
    <row r="28539" spans="31:31" ht="15.75">
      <c r="AE28539" s="67"/>
    </row>
    <row r="28540" spans="31:31" ht="15.75">
      <c r="AE28540" s="67"/>
    </row>
    <row r="28541" spans="31:31" ht="15.75">
      <c r="AE28541" s="67"/>
    </row>
    <row r="28542" spans="31:31" ht="15.75">
      <c r="AE28542" s="67"/>
    </row>
    <row r="28543" spans="31:31" ht="15.75">
      <c r="AE28543" s="67"/>
    </row>
    <row r="28544" spans="31:31" ht="15.75">
      <c r="AE28544" s="67"/>
    </row>
    <row r="28545" spans="31:31" ht="15.75">
      <c r="AE28545" s="67"/>
    </row>
    <row r="28546" spans="31:31" ht="15.75">
      <c r="AE28546" s="67"/>
    </row>
    <row r="28547" spans="31:31" ht="15.75">
      <c r="AE28547" s="67"/>
    </row>
    <row r="28548" spans="31:31" ht="15.75">
      <c r="AE28548" s="67"/>
    </row>
    <row r="28549" spans="31:31" ht="15.75">
      <c r="AE28549" s="67"/>
    </row>
    <row r="28550" spans="31:31" ht="15.75">
      <c r="AE28550" s="67"/>
    </row>
    <row r="28551" spans="31:31" ht="15.75">
      <c r="AE28551" s="67"/>
    </row>
    <row r="28552" spans="31:31" ht="15.75">
      <c r="AE28552" s="67"/>
    </row>
    <row r="28553" spans="31:31" ht="15.75">
      <c r="AE28553" s="67"/>
    </row>
    <row r="28554" spans="31:31" ht="15.75">
      <c r="AE28554" s="67"/>
    </row>
    <row r="28555" spans="31:31" ht="15.75">
      <c r="AE28555" s="67"/>
    </row>
    <row r="28556" spans="31:31" ht="15.75">
      <c r="AE28556" s="67"/>
    </row>
    <row r="28557" spans="31:31" ht="15.75">
      <c r="AE28557" s="67"/>
    </row>
    <row r="28558" spans="31:31" ht="15.75">
      <c r="AE28558" s="67"/>
    </row>
    <row r="28559" spans="31:31" ht="15.75">
      <c r="AE28559" s="67"/>
    </row>
    <row r="28560" spans="31:31" ht="15.75">
      <c r="AE28560" s="67"/>
    </row>
    <row r="28561" spans="31:31" ht="15.75">
      <c r="AE28561" s="67"/>
    </row>
    <row r="28562" spans="31:31" ht="15.75">
      <c r="AE28562" s="67"/>
    </row>
    <row r="28563" spans="31:31" ht="15.75">
      <c r="AE28563" s="67"/>
    </row>
    <row r="28564" spans="31:31" ht="15.75">
      <c r="AE28564" s="67"/>
    </row>
    <row r="28565" spans="31:31" ht="15.75">
      <c r="AE28565" s="67"/>
    </row>
    <row r="28566" spans="31:31" ht="15.75">
      <c r="AE28566" s="67"/>
    </row>
    <row r="28567" spans="31:31" ht="15.75">
      <c r="AE28567" s="67"/>
    </row>
    <row r="28568" spans="31:31" ht="15.75">
      <c r="AE28568" s="67"/>
    </row>
    <row r="28569" spans="31:31" ht="15.75">
      <c r="AE28569" s="67"/>
    </row>
    <row r="28570" spans="31:31" ht="15.75">
      <c r="AE28570" s="67"/>
    </row>
    <row r="28571" spans="31:31" ht="15.75">
      <c r="AE28571" s="67"/>
    </row>
    <row r="28572" spans="31:31" ht="15.75">
      <c r="AE28572" s="67"/>
    </row>
    <row r="28573" spans="31:31" ht="15.75">
      <c r="AE28573" s="67"/>
    </row>
    <row r="28574" spans="31:31" ht="15.75">
      <c r="AE28574" s="67"/>
    </row>
    <row r="28575" spans="31:31" ht="15.75">
      <c r="AE28575" s="67"/>
    </row>
    <row r="28576" spans="31:31" ht="15.75">
      <c r="AE28576" s="67"/>
    </row>
    <row r="28577" spans="31:31" ht="15.75">
      <c r="AE28577" s="67"/>
    </row>
    <row r="28578" spans="31:31" ht="15.75">
      <c r="AE28578" s="67"/>
    </row>
    <row r="28579" spans="31:31" ht="15.75">
      <c r="AE28579" s="67"/>
    </row>
    <row r="28580" spans="31:31" ht="15.75">
      <c r="AE28580" s="67"/>
    </row>
    <row r="28581" spans="31:31" ht="15.75">
      <c r="AE28581" s="67"/>
    </row>
    <row r="28582" spans="31:31" ht="15.75">
      <c r="AE28582" s="67"/>
    </row>
    <row r="28583" spans="31:31" ht="15.75">
      <c r="AE28583" s="67"/>
    </row>
    <row r="28584" spans="31:31" ht="15.75">
      <c r="AE28584" s="67"/>
    </row>
    <row r="28585" spans="31:31" ht="15.75">
      <c r="AE28585" s="67"/>
    </row>
    <row r="28586" spans="31:31" ht="15.75">
      <c r="AE28586" s="67"/>
    </row>
    <row r="28587" spans="31:31" ht="15.75">
      <c r="AE28587" s="67"/>
    </row>
    <row r="28588" spans="31:31" ht="15.75">
      <c r="AE28588" s="67"/>
    </row>
    <row r="28589" spans="31:31" ht="15.75">
      <c r="AE28589" s="67"/>
    </row>
    <row r="28590" spans="31:31" ht="15.75">
      <c r="AE28590" s="67"/>
    </row>
    <row r="28591" spans="31:31" ht="15.75">
      <c r="AE28591" s="67"/>
    </row>
    <row r="28592" spans="31:31" ht="15.75">
      <c r="AE28592" s="67"/>
    </row>
    <row r="28593" spans="31:31" ht="15.75">
      <c r="AE28593" s="67"/>
    </row>
    <row r="28594" spans="31:31" ht="15.75">
      <c r="AE28594" s="67"/>
    </row>
    <row r="28595" spans="31:31" ht="15.75">
      <c r="AE28595" s="67"/>
    </row>
    <row r="28596" spans="31:31" ht="15.75">
      <c r="AE28596" s="67"/>
    </row>
    <row r="28597" spans="31:31" ht="15.75">
      <c r="AE28597" s="67"/>
    </row>
    <row r="28598" spans="31:31" ht="15.75">
      <c r="AE28598" s="67"/>
    </row>
    <row r="28599" spans="31:31" ht="15.75">
      <c r="AE28599" s="67"/>
    </row>
    <row r="28600" spans="31:31" ht="15.75">
      <c r="AE28600" s="67"/>
    </row>
    <row r="28601" spans="31:31" ht="15.75">
      <c r="AE28601" s="67"/>
    </row>
    <row r="28602" spans="31:31" ht="15.75">
      <c r="AE28602" s="67"/>
    </row>
    <row r="28603" spans="31:31" ht="15.75">
      <c r="AE28603" s="67"/>
    </row>
    <row r="28604" spans="31:31" ht="15.75">
      <c r="AE28604" s="67"/>
    </row>
    <row r="28605" spans="31:31" ht="15.75">
      <c r="AE28605" s="67"/>
    </row>
    <row r="28606" spans="31:31" ht="15.75">
      <c r="AE28606" s="67"/>
    </row>
    <row r="28607" spans="31:31" ht="15.75">
      <c r="AE28607" s="67"/>
    </row>
    <row r="28608" spans="31:31" ht="15.75">
      <c r="AE28608" s="67"/>
    </row>
    <row r="28609" spans="31:31" ht="15.75">
      <c r="AE28609" s="67"/>
    </row>
    <row r="28610" spans="31:31" ht="15.75">
      <c r="AE28610" s="67"/>
    </row>
    <row r="28611" spans="31:31" ht="15.75">
      <c r="AE28611" s="67"/>
    </row>
    <row r="28612" spans="31:31" ht="15.75">
      <c r="AE28612" s="67"/>
    </row>
    <row r="28613" spans="31:31" ht="15.75">
      <c r="AE28613" s="67"/>
    </row>
    <row r="28614" spans="31:31" ht="15.75">
      <c r="AE28614" s="67"/>
    </row>
    <row r="28615" spans="31:31" ht="15.75">
      <c r="AE28615" s="67"/>
    </row>
    <row r="28616" spans="31:31" ht="15.75">
      <c r="AE28616" s="67"/>
    </row>
    <row r="28617" spans="31:31" ht="15.75">
      <c r="AE28617" s="67"/>
    </row>
    <row r="28618" spans="31:31" ht="15.75">
      <c r="AE28618" s="67"/>
    </row>
    <row r="28619" spans="31:31" ht="15.75">
      <c r="AE28619" s="67"/>
    </row>
    <row r="28620" spans="31:31" ht="15.75">
      <c r="AE28620" s="67"/>
    </row>
    <row r="28621" spans="31:31" ht="15.75">
      <c r="AE28621" s="67"/>
    </row>
    <row r="28622" spans="31:31" ht="15.75">
      <c r="AE28622" s="67"/>
    </row>
    <row r="28623" spans="31:31" ht="15.75">
      <c r="AE28623" s="67"/>
    </row>
    <row r="28624" spans="31:31" ht="15.75">
      <c r="AE28624" s="67"/>
    </row>
    <row r="28625" spans="31:31" ht="15.75">
      <c r="AE28625" s="67"/>
    </row>
    <row r="28626" spans="31:31" ht="15.75">
      <c r="AE28626" s="67"/>
    </row>
    <row r="28627" spans="31:31" ht="15.75">
      <c r="AE28627" s="67"/>
    </row>
    <row r="28628" spans="31:31" ht="15.75">
      <c r="AE28628" s="67"/>
    </row>
    <row r="28629" spans="31:31" ht="15.75">
      <c r="AE28629" s="67"/>
    </row>
    <row r="28630" spans="31:31" ht="15.75">
      <c r="AE28630" s="67"/>
    </row>
    <row r="28631" spans="31:31" ht="15.75">
      <c r="AE28631" s="67"/>
    </row>
    <row r="28632" spans="31:31" ht="15.75">
      <c r="AE28632" s="67"/>
    </row>
    <row r="28633" spans="31:31" ht="15.75">
      <c r="AE28633" s="67"/>
    </row>
    <row r="28634" spans="31:31" ht="15.75">
      <c r="AE28634" s="67"/>
    </row>
    <row r="28635" spans="31:31" ht="15.75">
      <c r="AE28635" s="67"/>
    </row>
    <row r="28636" spans="31:31" ht="15.75">
      <c r="AE28636" s="67"/>
    </row>
    <row r="28637" spans="31:31" ht="15.75">
      <c r="AE28637" s="67"/>
    </row>
    <row r="28638" spans="31:31" ht="15.75">
      <c r="AE28638" s="67"/>
    </row>
    <row r="28639" spans="31:31" ht="15.75">
      <c r="AE28639" s="67"/>
    </row>
    <row r="28640" spans="31:31" ht="15.75">
      <c r="AE28640" s="67"/>
    </row>
    <row r="28641" spans="31:31" ht="15.75">
      <c r="AE28641" s="67"/>
    </row>
    <row r="28642" spans="31:31" ht="15.75">
      <c r="AE28642" s="67"/>
    </row>
    <row r="28643" spans="31:31" ht="15.75">
      <c r="AE28643" s="67"/>
    </row>
    <row r="28644" spans="31:31" ht="15.75">
      <c r="AE28644" s="67"/>
    </row>
    <row r="28645" spans="31:31" ht="15.75">
      <c r="AE28645" s="67"/>
    </row>
    <row r="28646" spans="31:31" ht="15.75">
      <c r="AE28646" s="67"/>
    </row>
    <row r="28647" spans="31:31" ht="15.75">
      <c r="AE28647" s="67"/>
    </row>
    <row r="28648" spans="31:31" ht="15.75">
      <c r="AE28648" s="67"/>
    </row>
    <row r="28649" spans="31:31" ht="15.75">
      <c r="AE28649" s="67"/>
    </row>
    <row r="28650" spans="31:31" ht="15.75">
      <c r="AE28650" s="67"/>
    </row>
    <row r="28651" spans="31:31" ht="15.75">
      <c r="AE28651" s="67"/>
    </row>
    <row r="28652" spans="31:31" ht="15.75">
      <c r="AE28652" s="67"/>
    </row>
    <row r="28653" spans="31:31" ht="15.75">
      <c r="AE28653" s="67"/>
    </row>
    <row r="28654" spans="31:31" ht="15.75">
      <c r="AE28654" s="67"/>
    </row>
    <row r="28655" spans="31:31" ht="15.75">
      <c r="AE28655" s="67"/>
    </row>
    <row r="28656" spans="31:31" ht="15.75">
      <c r="AE28656" s="67"/>
    </row>
    <row r="28657" spans="31:31" ht="15.75">
      <c r="AE28657" s="67"/>
    </row>
    <row r="28658" spans="31:31" ht="15.75">
      <c r="AE28658" s="67"/>
    </row>
    <row r="28659" spans="31:31" ht="15.75">
      <c r="AE28659" s="67"/>
    </row>
    <row r="28660" spans="31:31" ht="15.75">
      <c r="AE28660" s="67"/>
    </row>
    <row r="28661" spans="31:31" ht="15.75">
      <c r="AE28661" s="67"/>
    </row>
    <row r="28662" spans="31:31" ht="15.75">
      <c r="AE28662" s="67"/>
    </row>
    <row r="28663" spans="31:31" ht="15.75">
      <c r="AE28663" s="67"/>
    </row>
    <row r="28664" spans="31:31" ht="15.75">
      <c r="AE28664" s="67"/>
    </row>
    <row r="28665" spans="31:31" ht="15.75">
      <c r="AE28665" s="67"/>
    </row>
    <row r="28666" spans="31:31" ht="15.75">
      <c r="AE28666" s="67"/>
    </row>
    <row r="28667" spans="31:31" ht="15.75">
      <c r="AE28667" s="67"/>
    </row>
    <row r="28668" spans="31:31" ht="15.75">
      <c r="AE28668" s="67"/>
    </row>
    <row r="28669" spans="31:31" ht="15.75">
      <c r="AE28669" s="67"/>
    </row>
    <row r="28670" spans="31:31" ht="15.75">
      <c r="AE28670" s="67"/>
    </row>
    <row r="28671" spans="31:31" ht="15.75">
      <c r="AE28671" s="67"/>
    </row>
    <row r="28672" spans="31:31" ht="15.75">
      <c r="AE28672" s="67"/>
    </row>
    <row r="28673" spans="31:31" ht="15.75">
      <c r="AE28673" s="67"/>
    </row>
    <row r="28674" spans="31:31" ht="15.75">
      <c r="AE28674" s="67"/>
    </row>
    <row r="28675" spans="31:31" ht="15.75">
      <c r="AE28675" s="67"/>
    </row>
    <row r="28676" spans="31:31" ht="15.75">
      <c r="AE28676" s="67"/>
    </row>
    <row r="28677" spans="31:31" ht="15.75">
      <c r="AE28677" s="67"/>
    </row>
    <row r="28678" spans="31:31" ht="15.75">
      <c r="AE28678" s="67"/>
    </row>
    <row r="28679" spans="31:31" ht="15.75">
      <c r="AE28679" s="67"/>
    </row>
    <row r="28680" spans="31:31" ht="15.75">
      <c r="AE28680" s="67"/>
    </row>
    <row r="28681" spans="31:31" ht="15.75">
      <c r="AE28681" s="67"/>
    </row>
    <row r="28682" spans="31:31" ht="15.75">
      <c r="AE28682" s="67"/>
    </row>
    <row r="28683" spans="31:31" ht="15.75">
      <c r="AE28683" s="67"/>
    </row>
    <row r="28684" spans="31:31" ht="15.75">
      <c r="AE28684" s="67"/>
    </row>
    <row r="28685" spans="31:31" ht="15.75">
      <c r="AE28685" s="67"/>
    </row>
    <row r="28686" spans="31:31" ht="15.75">
      <c r="AE28686" s="67"/>
    </row>
    <row r="28687" spans="31:31" ht="15.75">
      <c r="AE28687" s="67"/>
    </row>
    <row r="28688" spans="31:31" ht="15.75">
      <c r="AE28688" s="67"/>
    </row>
    <row r="28689" spans="31:31" ht="15.75">
      <c r="AE28689" s="67"/>
    </row>
    <row r="28690" spans="31:31" ht="15.75">
      <c r="AE28690" s="67"/>
    </row>
    <row r="28691" spans="31:31" ht="15.75">
      <c r="AE28691" s="67"/>
    </row>
    <row r="28692" spans="31:31" ht="15.75">
      <c r="AE28692" s="67"/>
    </row>
    <row r="28693" spans="31:31" ht="15.75">
      <c r="AE28693" s="67"/>
    </row>
    <row r="28694" spans="31:31" ht="15.75">
      <c r="AE28694" s="67"/>
    </row>
    <row r="28695" spans="31:31" ht="15.75">
      <c r="AE28695" s="67"/>
    </row>
    <row r="28696" spans="31:31" ht="15.75">
      <c r="AE28696" s="67"/>
    </row>
    <row r="28697" spans="31:31" ht="15.75">
      <c r="AE28697" s="67"/>
    </row>
    <row r="28698" spans="31:31" ht="15.75">
      <c r="AE28698" s="67"/>
    </row>
    <row r="28699" spans="31:31" ht="15.75">
      <c r="AE28699" s="67"/>
    </row>
    <row r="28700" spans="31:31" ht="15.75">
      <c r="AE28700" s="67"/>
    </row>
    <row r="28701" spans="31:31" ht="15.75">
      <c r="AE28701" s="67"/>
    </row>
    <row r="28702" spans="31:31" ht="15.75">
      <c r="AE28702" s="67"/>
    </row>
    <row r="28703" spans="31:31" ht="15.75">
      <c r="AE28703" s="67"/>
    </row>
    <row r="28704" spans="31:31" ht="15.75">
      <c r="AE28704" s="67"/>
    </row>
    <row r="28705" spans="31:31" ht="15.75">
      <c r="AE28705" s="67"/>
    </row>
    <row r="28706" spans="31:31" ht="15.75">
      <c r="AE28706" s="67"/>
    </row>
    <row r="28707" spans="31:31" ht="15.75">
      <c r="AE28707" s="67"/>
    </row>
    <row r="28708" spans="31:31" ht="15.75">
      <c r="AE28708" s="67"/>
    </row>
    <row r="28709" spans="31:31" ht="15.75">
      <c r="AE28709" s="67"/>
    </row>
    <row r="28710" spans="31:31" ht="15.75">
      <c r="AE28710" s="67"/>
    </row>
    <row r="28711" spans="31:31" ht="15.75">
      <c r="AE28711" s="67"/>
    </row>
    <row r="28712" spans="31:31" ht="15.75">
      <c r="AE28712" s="67"/>
    </row>
    <row r="28713" spans="31:31" ht="15.75">
      <c r="AE28713" s="67"/>
    </row>
    <row r="28714" spans="31:31" ht="15.75">
      <c r="AE28714" s="67"/>
    </row>
    <row r="28715" spans="31:31" ht="15.75">
      <c r="AE28715" s="67"/>
    </row>
    <row r="28716" spans="31:31" ht="15.75">
      <c r="AE28716" s="67"/>
    </row>
    <row r="28717" spans="31:31" ht="15.75">
      <c r="AE28717" s="67"/>
    </row>
    <row r="28718" spans="31:31" ht="15.75">
      <c r="AE28718" s="67"/>
    </row>
    <row r="28719" spans="31:31" ht="15.75">
      <c r="AE28719" s="67"/>
    </row>
    <row r="28720" spans="31:31" ht="15.75">
      <c r="AE28720" s="67"/>
    </row>
    <row r="28721" spans="31:31" ht="15.75">
      <c r="AE28721" s="67"/>
    </row>
    <row r="28722" spans="31:31" ht="15.75">
      <c r="AE28722" s="67"/>
    </row>
    <row r="28723" spans="31:31" ht="15.75">
      <c r="AE28723" s="67"/>
    </row>
    <row r="28724" spans="31:31" ht="15.75">
      <c r="AE28724" s="67"/>
    </row>
    <row r="28725" spans="31:31" ht="15.75">
      <c r="AE28725" s="67"/>
    </row>
    <row r="28726" spans="31:31" ht="15.75">
      <c r="AE28726" s="67"/>
    </row>
    <row r="28727" spans="31:31" ht="15.75">
      <c r="AE28727" s="67"/>
    </row>
    <row r="28728" spans="31:31" ht="15.75">
      <c r="AE28728" s="67"/>
    </row>
    <row r="28729" spans="31:31" ht="15.75">
      <c r="AE28729" s="67"/>
    </row>
    <row r="28730" spans="31:31" ht="15.75">
      <c r="AE28730" s="67"/>
    </row>
    <row r="28731" spans="31:31" ht="15.75">
      <c r="AE28731" s="67"/>
    </row>
    <row r="28732" spans="31:31" ht="15.75">
      <c r="AE28732" s="67"/>
    </row>
    <row r="28733" spans="31:31" ht="15.75">
      <c r="AE28733" s="67"/>
    </row>
    <row r="28734" spans="31:31" ht="15.75">
      <c r="AE28734" s="67"/>
    </row>
    <row r="28735" spans="31:31" ht="15.75">
      <c r="AE28735" s="67"/>
    </row>
    <row r="28736" spans="31:31" ht="15.75">
      <c r="AE28736" s="67"/>
    </row>
    <row r="28737" spans="31:31" ht="15.75">
      <c r="AE28737" s="67"/>
    </row>
    <row r="28738" spans="31:31" ht="15.75">
      <c r="AE28738" s="67"/>
    </row>
    <row r="28739" spans="31:31" ht="15.75">
      <c r="AE28739" s="67"/>
    </row>
    <row r="28740" spans="31:31" ht="15.75">
      <c r="AE28740" s="67"/>
    </row>
    <row r="28741" spans="31:31" ht="15.75">
      <c r="AE28741" s="67"/>
    </row>
    <row r="28742" spans="31:31" ht="15.75">
      <c r="AE28742" s="67"/>
    </row>
    <row r="28743" spans="31:31" ht="15.75">
      <c r="AE28743" s="67"/>
    </row>
    <row r="28744" spans="31:31" ht="15.75">
      <c r="AE28744" s="67"/>
    </row>
    <row r="28745" spans="31:31" ht="15.75">
      <c r="AE28745" s="67"/>
    </row>
    <row r="28746" spans="31:31" ht="15.75">
      <c r="AE28746" s="67"/>
    </row>
    <row r="28747" spans="31:31" ht="15.75">
      <c r="AE28747" s="67"/>
    </row>
    <row r="28748" spans="31:31" ht="15.75">
      <c r="AE28748" s="67"/>
    </row>
    <row r="28749" spans="31:31" ht="15.75">
      <c r="AE28749" s="67"/>
    </row>
    <row r="28750" spans="31:31" ht="15.75">
      <c r="AE28750" s="67"/>
    </row>
    <row r="28751" spans="31:31" ht="15.75">
      <c r="AE28751" s="67"/>
    </row>
    <row r="28752" spans="31:31" ht="15.75">
      <c r="AE28752" s="67"/>
    </row>
    <row r="28753" spans="31:31" ht="15.75">
      <c r="AE28753" s="67"/>
    </row>
    <row r="28754" spans="31:31" ht="15.75">
      <c r="AE28754" s="67"/>
    </row>
    <row r="28755" spans="31:31" ht="15.75">
      <c r="AE28755" s="67"/>
    </row>
    <row r="28756" spans="31:31" ht="15.75">
      <c r="AE28756" s="67"/>
    </row>
    <row r="28757" spans="31:31" ht="15.75">
      <c r="AE28757" s="67"/>
    </row>
    <row r="28758" spans="31:31" ht="15.75">
      <c r="AE28758" s="67"/>
    </row>
    <row r="28759" spans="31:31" ht="15.75">
      <c r="AE28759" s="67"/>
    </row>
    <row r="28760" spans="31:31" ht="15.75">
      <c r="AE28760" s="67"/>
    </row>
    <row r="28761" spans="31:31" ht="15.75">
      <c r="AE28761" s="67"/>
    </row>
    <row r="28762" spans="31:31" ht="15.75">
      <c r="AE28762" s="67"/>
    </row>
    <row r="28763" spans="31:31" ht="15.75">
      <c r="AE28763" s="67"/>
    </row>
    <row r="28764" spans="31:31" ht="15.75">
      <c r="AE28764" s="67"/>
    </row>
    <row r="28765" spans="31:31" ht="15.75">
      <c r="AE28765" s="67"/>
    </row>
    <row r="28766" spans="31:31" ht="15.75">
      <c r="AE28766" s="67"/>
    </row>
    <row r="28767" spans="31:31" ht="15.75">
      <c r="AE28767" s="67"/>
    </row>
    <row r="28768" spans="31:31" ht="15.75">
      <c r="AE28768" s="67"/>
    </row>
    <row r="28769" spans="31:31" ht="15.75">
      <c r="AE28769" s="67"/>
    </row>
    <row r="28770" spans="31:31" ht="15.75">
      <c r="AE28770" s="67"/>
    </row>
    <row r="28771" spans="31:31" ht="15.75">
      <c r="AE28771" s="67"/>
    </row>
    <row r="28772" spans="31:31" ht="15.75">
      <c r="AE28772" s="67"/>
    </row>
    <row r="28773" spans="31:31" ht="15.75">
      <c r="AE28773" s="67"/>
    </row>
    <row r="28774" spans="31:31" ht="15.75">
      <c r="AE28774" s="67"/>
    </row>
    <row r="28775" spans="31:31" ht="15.75">
      <c r="AE28775" s="67"/>
    </row>
    <row r="28776" spans="31:31" ht="15.75">
      <c r="AE28776" s="67"/>
    </row>
    <row r="28777" spans="31:31" ht="15.75">
      <c r="AE28777" s="67"/>
    </row>
    <row r="28778" spans="31:31" ht="15.75">
      <c r="AE28778" s="67"/>
    </row>
    <row r="28779" spans="31:31" ht="15.75">
      <c r="AE28779" s="67"/>
    </row>
    <row r="28780" spans="31:31" ht="15.75">
      <c r="AE28780" s="67"/>
    </row>
    <row r="28781" spans="31:31" ht="15.75">
      <c r="AE28781" s="67"/>
    </row>
    <row r="28782" spans="31:31" ht="15.75">
      <c r="AE28782" s="67"/>
    </row>
    <row r="28783" spans="31:31" ht="15.75">
      <c r="AE28783" s="67"/>
    </row>
    <row r="28784" spans="31:31" ht="15.75">
      <c r="AE28784" s="67"/>
    </row>
    <row r="28785" spans="31:31" ht="15.75">
      <c r="AE28785" s="67"/>
    </row>
    <row r="28786" spans="31:31" ht="15.75">
      <c r="AE28786" s="67"/>
    </row>
    <row r="28787" spans="31:31" ht="15.75">
      <c r="AE28787" s="67"/>
    </row>
    <row r="28788" spans="31:31" ht="15.75">
      <c r="AE28788" s="67"/>
    </row>
    <row r="28789" spans="31:31" ht="15.75">
      <c r="AE28789" s="67"/>
    </row>
    <row r="28790" spans="31:31" ht="15.75">
      <c r="AE28790" s="67"/>
    </row>
    <row r="28791" spans="31:31" ht="15.75">
      <c r="AE28791" s="67"/>
    </row>
    <row r="28792" spans="31:31" ht="15.75">
      <c r="AE28792" s="67"/>
    </row>
    <row r="28793" spans="31:31" ht="15.75">
      <c r="AE28793" s="67"/>
    </row>
    <row r="28794" spans="31:31" ht="15.75">
      <c r="AE28794" s="67"/>
    </row>
    <row r="28795" spans="31:31" ht="15.75">
      <c r="AE28795" s="67"/>
    </row>
    <row r="28796" spans="31:31" ht="15.75">
      <c r="AE28796" s="67"/>
    </row>
    <row r="28797" spans="31:31" ht="15.75">
      <c r="AE28797" s="67"/>
    </row>
    <row r="28798" spans="31:31" ht="15.75">
      <c r="AE28798" s="67"/>
    </row>
    <row r="28799" spans="31:31" ht="15.75">
      <c r="AE28799" s="67"/>
    </row>
    <row r="28800" spans="31:31" ht="15.75">
      <c r="AE28800" s="67"/>
    </row>
    <row r="28801" spans="31:31" ht="15.75">
      <c r="AE28801" s="67"/>
    </row>
    <row r="28802" spans="31:31" ht="15.75">
      <c r="AE28802" s="67"/>
    </row>
    <row r="28803" spans="31:31" ht="15.75">
      <c r="AE28803" s="67"/>
    </row>
    <row r="28804" spans="31:31" ht="15.75">
      <c r="AE28804" s="67"/>
    </row>
    <row r="28805" spans="31:31" ht="15.75">
      <c r="AE28805" s="67"/>
    </row>
    <row r="28806" spans="31:31" ht="15.75">
      <c r="AE28806" s="67"/>
    </row>
    <row r="28807" spans="31:31" ht="15.75">
      <c r="AE28807" s="67"/>
    </row>
    <row r="28808" spans="31:31" ht="15.75">
      <c r="AE28808" s="67"/>
    </row>
    <row r="28809" spans="31:31" ht="15.75">
      <c r="AE28809" s="67"/>
    </row>
    <row r="28810" spans="31:31" ht="15.75">
      <c r="AE28810" s="67"/>
    </row>
    <row r="28811" spans="31:31" ht="15.75">
      <c r="AE28811" s="67"/>
    </row>
    <row r="28812" spans="31:31" ht="15.75">
      <c r="AE28812" s="67"/>
    </row>
    <row r="28813" spans="31:31" ht="15.75">
      <c r="AE28813" s="67"/>
    </row>
    <row r="28814" spans="31:31" ht="15.75">
      <c r="AE28814" s="67"/>
    </row>
    <row r="28815" spans="31:31" ht="15.75">
      <c r="AE28815" s="67"/>
    </row>
    <row r="28816" spans="31:31" ht="15.75">
      <c r="AE28816" s="67"/>
    </row>
    <row r="28817" spans="31:31" ht="15.75">
      <c r="AE28817" s="67"/>
    </row>
    <row r="28818" spans="31:31" ht="15.75">
      <c r="AE28818" s="67"/>
    </row>
    <row r="28819" spans="31:31" ht="15.75">
      <c r="AE28819" s="67"/>
    </row>
    <row r="28820" spans="31:31" ht="15.75">
      <c r="AE28820" s="67"/>
    </row>
    <row r="28821" spans="31:31" ht="15.75">
      <c r="AE28821" s="67"/>
    </row>
    <row r="28822" spans="31:31" ht="15.75">
      <c r="AE28822" s="67"/>
    </row>
    <row r="28823" spans="31:31" ht="15.75">
      <c r="AE28823" s="67"/>
    </row>
    <row r="28824" spans="31:31" ht="15.75">
      <c r="AE28824" s="67"/>
    </row>
    <row r="28825" spans="31:31" ht="15.75">
      <c r="AE28825" s="67"/>
    </row>
    <row r="28826" spans="31:31" ht="15.75">
      <c r="AE28826" s="67"/>
    </row>
    <row r="28827" spans="31:31" ht="15.75">
      <c r="AE28827" s="67"/>
    </row>
    <row r="28828" spans="31:31" ht="15.75">
      <c r="AE28828" s="67"/>
    </row>
    <row r="28829" spans="31:31" ht="15.75">
      <c r="AE28829" s="67"/>
    </row>
    <row r="28830" spans="31:31" ht="15.75">
      <c r="AE28830" s="67"/>
    </row>
    <row r="28831" spans="31:31" ht="15.75">
      <c r="AE28831" s="67"/>
    </row>
    <row r="28832" spans="31:31" ht="15.75">
      <c r="AE28832" s="67"/>
    </row>
    <row r="28833" spans="31:31" ht="15.75">
      <c r="AE28833" s="67"/>
    </row>
    <row r="28834" spans="31:31" ht="15.75">
      <c r="AE28834" s="67"/>
    </row>
    <row r="28835" spans="31:31" ht="15.75">
      <c r="AE28835" s="67"/>
    </row>
    <row r="28836" spans="31:31" ht="15.75">
      <c r="AE28836" s="67"/>
    </row>
    <row r="28837" spans="31:31" ht="15.75">
      <c r="AE28837" s="67"/>
    </row>
    <row r="28838" spans="31:31" ht="15.75">
      <c r="AE28838" s="67"/>
    </row>
    <row r="28839" spans="31:31" ht="15.75">
      <c r="AE28839" s="67"/>
    </row>
    <row r="28840" spans="31:31" ht="15.75">
      <c r="AE28840" s="67"/>
    </row>
    <row r="28841" spans="31:31" ht="15.75">
      <c r="AE28841" s="67"/>
    </row>
    <row r="28842" spans="31:31" ht="15.75">
      <c r="AE28842" s="67"/>
    </row>
    <row r="28843" spans="31:31" ht="15.75">
      <c r="AE28843" s="67"/>
    </row>
    <row r="28844" spans="31:31" ht="15.75">
      <c r="AE28844" s="67"/>
    </row>
    <row r="28845" spans="31:31" ht="15.75">
      <c r="AE28845" s="67"/>
    </row>
    <row r="28846" spans="31:31" ht="15.75">
      <c r="AE28846" s="67"/>
    </row>
    <row r="28847" spans="31:31" ht="15.75">
      <c r="AE28847" s="67"/>
    </row>
    <row r="28848" spans="31:31" ht="15.75">
      <c r="AE28848" s="67"/>
    </row>
    <row r="28849" spans="31:31" ht="15.75">
      <c r="AE28849" s="67"/>
    </row>
    <row r="28850" spans="31:31" ht="15.75">
      <c r="AE28850" s="67"/>
    </row>
    <row r="28851" spans="31:31" ht="15.75">
      <c r="AE28851" s="67"/>
    </row>
    <row r="28852" spans="31:31" ht="15.75">
      <c r="AE28852" s="67"/>
    </row>
    <row r="28853" spans="31:31" ht="15.75">
      <c r="AE28853" s="67"/>
    </row>
    <row r="28854" spans="31:31" ht="15.75">
      <c r="AE28854" s="67"/>
    </row>
    <row r="28855" spans="31:31" ht="15.75">
      <c r="AE28855" s="67"/>
    </row>
    <row r="28856" spans="31:31" ht="15.75">
      <c r="AE28856" s="67"/>
    </row>
    <row r="28857" spans="31:31" ht="15.75">
      <c r="AE28857" s="67"/>
    </row>
    <row r="28858" spans="31:31" ht="15.75">
      <c r="AE28858" s="67"/>
    </row>
    <row r="28859" spans="31:31" ht="15.75">
      <c r="AE28859" s="67"/>
    </row>
    <row r="28860" spans="31:31" ht="15.75">
      <c r="AE28860" s="67"/>
    </row>
    <row r="28861" spans="31:31" ht="15.75">
      <c r="AE28861" s="67"/>
    </row>
    <row r="28862" spans="31:31" ht="15.75">
      <c r="AE28862" s="67"/>
    </row>
    <row r="28863" spans="31:31" ht="15.75">
      <c r="AE28863" s="67"/>
    </row>
    <row r="28864" spans="31:31" ht="15.75">
      <c r="AE28864" s="67"/>
    </row>
    <row r="28865" spans="31:31" ht="15.75">
      <c r="AE28865" s="67"/>
    </row>
    <row r="28866" spans="31:31" ht="15.75">
      <c r="AE28866" s="67"/>
    </row>
    <row r="28867" spans="31:31" ht="15.75">
      <c r="AE28867" s="67"/>
    </row>
    <row r="28868" spans="31:31" ht="15.75">
      <c r="AE28868" s="67"/>
    </row>
    <row r="28869" spans="31:31" ht="15.75">
      <c r="AE28869" s="67"/>
    </row>
    <row r="28870" spans="31:31" ht="15.75">
      <c r="AE28870" s="67"/>
    </row>
    <row r="28871" spans="31:31" ht="15.75">
      <c r="AE28871" s="67"/>
    </row>
    <row r="28872" spans="31:31" ht="15.75">
      <c r="AE28872" s="67"/>
    </row>
    <row r="28873" spans="31:31" ht="15.75">
      <c r="AE28873" s="67"/>
    </row>
    <row r="28874" spans="31:31" ht="15.75">
      <c r="AE28874" s="67"/>
    </row>
    <row r="28875" spans="31:31" ht="15.75">
      <c r="AE28875" s="67"/>
    </row>
    <row r="28876" spans="31:31" ht="15.75">
      <c r="AE28876" s="67"/>
    </row>
    <row r="28877" spans="31:31" ht="15.75">
      <c r="AE28877" s="67"/>
    </row>
    <row r="28878" spans="31:31" ht="15.75">
      <c r="AE28878" s="67"/>
    </row>
    <row r="28879" spans="31:31" ht="15.75">
      <c r="AE28879" s="67"/>
    </row>
    <row r="28880" spans="31:31" ht="15.75">
      <c r="AE28880" s="67"/>
    </row>
    <row r="28881" spans="31:31" ht="15.75">
      <c r="AE28881" s="67"/>
    </row>
    <row r="28882" spans="31:31" ht="15.75">
      <c r="AE28882" s="67"/>
    </row>
    <row r="28883" spans="31:31" ht="15.75">
      <c r="AE28883" s="67"/>
    </row>
    <row r="28884" spans="31:31" ht="15.75">
      <c r="AE28884" s="67"/>
    </row>
    <row r="28885" spans="31:31" ht="15.75">
      <c r="AE28885" s="67"/>
    </row>
    <row r="28886" spans="31:31" ht="15.75">
      <c r="AE28886" s="67"/>
    </row>
    <row r="28887" spans="31:31" ht="15.75">
      <c r="AE28887" s="67"/>
    </row>
    <row r="28888" spans="31:31" ht="15.75">
      <c r="AE28888" s="67"/>
    </row>
    <row r="28889" spans="31:31" ht="15.75">
      <c r="AE28889" s="67"/>
    </row>
    <row r="28890" spans="31:31" ht="15.75">
      <c r="AE28890" s="67"/>
    </row>
    <row r="28891" spans="31:31" ht="15.75">
      <c r="AE28891" s="67"/>
    </row>
    <row r="28892" spans="31:31" ht="15.75">
      <c r="AE28892" s="67"/>
    </row>
    <row r="28893" spans="31:31" ht="15.75">
      <c r="AE28893" s="67"/>
    </row>
    <row r="28894" spans="31:31" ht="15.75">
      <c r="AE28894" s="67"/>
    </row>
    <row r="28895" spans="31:31" ht="15.75">
      <c r="AE28895" s="67"/>
    </row>
    <row r="28896" spans="31:31" ht="15.75">
      <c r="AE28896" s="67"/>
    </row>
    <row r="28897" spans="31:31" ht="15.75">
      <c r="AE28897" s="67"/>
    </row>
    <row r="28898" spans="31:31" ht="15.75">
      <c r="AE28898" s="67"/>
    </row>
    <row r="28899" spans="31:31" ht="15.75">
      <c r="AE28899" s="67"/>
    </row>
    <row r="28900" spans="31:31" ht="15.75">
      <c r="AE28900" s="67"/>
    </row>
    <row r="28901" spans="31:31" ht="15.75">
      <c r="AE28901" s="67"/>
    </row>
    <row r="28902" spans="31:31" ht="15.75">
      <c r="AE28902" s="67"/>
    </row>
    <row r="28903" spans="31:31" ht="15.75">
      <c r="AE28903" s="67"/>
    </row>
    <row r="28904" spans="31:31" ht="15.75">
      <c r="AE28904" s="67"/>
    </row>
    <row r="28905" spans="31:31" ht="15.75">
      <c r="AE28905" s="67"/>
    </row>
    <row r="28906" spans="31:31" ht="15.75">
      <c r="AE28906" s="67"/>
    </row>
    <row r="28907" spans="31:31" ht="15.75">
      <c r="AE28907" s="67"/>
    </row>
    <row r="28908" spans="31:31" ht="15.75">
      <c r="AE28908" s="67"/>
    </row>
    <row r="28909" spans="31:31" ht="15.75">
      <c r="AE28909" s="67"/>
    </row>
    <row r="28910" spans="31:31" ht="15.75">
      <c r="AE28910" s="67"/>
    </row>
    <row r="28911" spans="31:31" ht="15.75">
      <c r="AE28911" s="67"/>
    </row>
    <row r="28912" spans="31:31" ht="15.75">
      <c r="AE28912" s="67"/>
    </row>
    <row r="28913" spans="31:31" ht="15.75">
      <c r="AE28913" s="67"/>
    </row>
    <row r="28914" spans="31:31" ht="15.75">
      <c r="AE28914" s="67"/>
    </row>
    <row r="28915" spans="31:31" ht="15.75">
      <c r="AE28915" s="67"/>
    </row>
    <row r="28916" spans="31:31" ht="15.75">
      <c r="AE28916" s="67"/>
    </row>
    <row r="28917" spans="31:31" ht="15.75">
      <c r="AE28917" s="67"/>
    </row>
    <row r="28918" spans="31:31" ht="15.75">
      <c r="AE28918" s="67"/>
    </row>
    <row r="28919" spans="31:31" ht="15.75">
      <c r="AE28919" s="67"/>
    </row>
    <row r="28920" spans="31:31" ht="15.75">
      <c r="AE28920" s="67"/>
    </row>
    <row r="28921" spans="31:31" ht="15.75">
      <c r="AE28921" s="67"/>
    </row>
    <row r="28922" spans="31:31" ht="15.75">
      <c r="AE28922" s="67"/>
    </row>
    <row r="28923" spans="31:31" ht="15.75">
      <c r="AE28923" s="67"/>
    </row>
    <row r="28924" spans="31:31" ht="15.75">
      <c r="AE28924" s="67"/>
    </row>
    <row r="28925" spans="31:31" ht="15.75">
      <c r="AE28925" s="67"/>
    </row>
    <row r="28926" spans="31:31" ht="15.75">
      <c r="AE28926" s="67"/>
    </row>
    <row r="28927" spans="31:31" ht="15.75">
      <c r="AE28927" s="67"/>
    </row>
    <row r="28928" spans="31:31" ht="15.75">
      <c r="AE28928" s="67"/>
    </row>
    <row r="28929" spans="31:31" ht="15.75">
      <c r="AE28929" s="67"/>
    </row>
    <row r="28930" spans="31:31" ht="15.75">
      <c r="AE28930" s="67"/>
    </row>
    <row r="28931" spans="31:31" ht="15.75">
      <c r="AE28931" s="67"/>
    </row>
    <row r="28932" spans="31:31" ht="15.75">
      <c r="AE28932" s="67"/>
    </row>
    <row r="28933" spans="31:31" ht="15.75">
      <c r="AE28933" s="67"/>
    </row>
    <row r="28934" spans="31:31" ht="15.75">
      <c r="AE28934" s="67"/>
    </row>
    <row r="28935" spans="31:31" ht="15.75">
      <c r="AE28935" s="67"/>
    </row>
    <row r="28936" spans="31:31" ht="15.75">
      <c r="AE28936" s="67"/>
    </row>
    <row r="28937" spans="31:31" ht="15.75">
      <c r="AE28937" s="67"/>
    </row>
    <row r="28938" spans="31:31" ht="15.75">
      <c r="AE28938" s="67"/>
    </row>
    <row r="28939" spans="31:31" ht="15.75">
      <c r="AE28939" s="67"/>
    </row>
    <row r="28940" spans="31:31" ht="15.75">
      <c r="AE28940" s="67"/>
    </row>
    <row r="28941" spans="31:31" ht="15.75">
      <c r="AE28941" s="67"/>
    </row>
    <row r="28942" spans="31:31" ht="15.75">
      <c r="AE28942" s="67"/>
    </row>
    <row r="28943" spans="31:31" ht="15.75">
      <c r="AE28943" s="67"/>
    </row>
    <row r="28944" spans="31:31" ht="15.75">
      <c r="AE28944" s="67"/>
    </row>
    <row r="28945" spans="31:31" ht="15.75">
      <c r="AE28945" s="67"/>
    </row>
    <row r="28946" spans="31:31" ht="15.75">
      <c r="AE28946" s="67"/>
    </row>
    <row r="28947" spans="31:31" ht="15.75">
      <c r="AE28947" s="67"/>
    </row>
    <row r="28948" spans="31:31" ht="15.75">
      <c r="AE28948" s="67"/>
    </row>
    <row r="28949" spans="31:31" ht="15.75">
      <c r="AE28949" s="67"/>
    </row>
    <row r="28950" spans="31:31" ht="15.75">
      <c r="AE28950" s="67"/>
    </row>
    <row r="28951" spans="31:31" ht="15.75">
      <c r="AE28951" s="67"/>
    </row>
    <row r="28952" spans="31:31" ht="15.75">
      <c r="AE28952" s="67"/>
    </row>
    <row r="28953" spans="31:31" ht="15.75">
      <c r="AE28953" s="67"/>
    </row>
    <row r="28954" spans="31:31" ht="15.75">
      <c r="AE28954" s="67"/>
    </row>
    <row r="28955" spans="31:31" ht="15.75">
      <c r="AE28955" s="67"/>
    </row>
    <row r="28956" spans="31:31" ht="15.75">
      <c r="AE28956" s="67"/>
    </row>
    <row r="28957" spans="31:31" ht="15.75">
      <c r="AE28957" s="67"/>
    </row>
    <row r="28958" spans="31:31" ht="15.75">
      <c r="AE28958" s="67"/>
    </row>
    <row r="28959" spans="31:31" ht="15.75">
      <c r="AE28959" s="67"/>
    </row>
    <row r="28960" spans="31:31" ht="15.75">
      <c r="AE28960" s="67"/>
    </row>
    <row r="28961" spans="31:31" ht="15.75">
      <c r="AE28961" s="67"/>
    </row>
    <row r="28962" spans="31:31" ht="15.75">
      <c r="AE28962" s="67"/>
    </row>
    <row r="28963" spans="31:31" ht="15.75">
      <c r="AE28963" s="67"/>
    </row>
    <row r="28964" spans="31:31" ht="15.75">
      <c r="AE28964" s="67"/>
    </row>
    <row r="28965" spans="31:31" ht="15.75">
      <c r="AE28965" s="67"/>
    </row>
    <row r="28966" spans="31:31" ht="15.75">
      <c r="AE28966" s="67"/>
    </row>
    <row r="28967" spans="31:31" ht="15.75">
      <c r="AE28967" s="67"/>
    </row>
    <row r="28968" spans="31:31" ht="15.75">
      <c r="AE28968" s="67"/>
    </row>
    <row r="28969" spans="31:31" ht="15.75">
      <c r="AE28969" s="67"/>
    </row>
    <row r="28970" spans="31:31" ht="15.75">
      <c r="AE28970" s="67"/>
    </row>
    <row r="28971" spans="31:31" ht="15.75">
      <c r="AE28971" s="67"/>
    </row>
    <row r="28972" spans="31:31" ht="15.75">
      <c r="AE28972" s="67"/>
    </row>
    <row r="28973" spans="31:31" ht="15.75">
      <c r="AE28973" s="67"/>
    </row>
    <row r="28974" spans="31:31" ht="15.75">
      <c r="AE28974" s="67"/>
    </row>
    <row r="28975" spans="31:31" ht="15.75">
      <c r="AE28975" s="67"/>
    </row>
    <row r="28976" spans="31:31" ht="15.75">
      <c r="AE28976" s="67"/>
    </row>
    <row r="28977" spans="31:31" ht="15.75">
      <c r="AE28977" s="67"/>
    </row>
    <row r="28978" spans="31:31" ht="15.75">
      <c r="AE28978" s="67"/>
    </row>
    <row r="28979" spans="31:31" ht="15.75">
      <c r="AE28979" s="67"/>
    </row>
    <row r="28980" spans="31:31" ht="15.75">
      <c r="AE28980" s="67"/>
    </row>
    <row r="28981" spans="31:31" ht="15.75">
      <c r="AE28981" s="67"/>
    </row>
    <row r="28982" spans="31:31" ht="15.75">
      <c r="AE28982" s="67"/>
    </row>
    <row r="28983" spans="31:31" ht="15.75">
      <c r="AE28983" s="67"/>
    </row>
    <row r="28984" spans="31:31" ht="15.75">
      <c r="AE28984" s="67"/>
    </row>
    <row r="28985" spans="31:31" ht="15.75">
      <c r="AE28985" s="67"/>
    </row>
    <row r="28986" spans="31:31" ht="15.75">
      <c r="AE28986" s="67"/>
    </row>
    <row r="28987" spans="31:31" ht="15.75">
      <c r="AE28987" s="67"/>
    </row>
    <row r="28988" spans="31:31" ht="15.75">
      <c r="AE28988" s="67"/>
    </row>
    <row r="28989" spans="31:31" ht="15.75">
      <c r="AE28989" s="67"/>
    </row>
    <row r="28990" spans="31:31" ht="15.75">
      <c r="AE28990" s="67"/>
    </row>
    <row r="28991" spans="31:31" ht="15.75">
      <c r="AE28991" s="67"/>
    </row>
    <row r="28992" spans="31:31" ht="15.75">
      <c r="AE28992" s="67"/>
    </row>
    <row r="28993" spans="31:31" ht="15.75">
      <c r="AE28993" s="67"/>
    </row>
    <row r="28994" spans="31:31" ht="15.75">
      <c r="AE28994" s="67"/>
    </row>
    <row r="28995" spans="31:31" ht="15.75">
      <c r="AE28995" s="67"/>
    </row>
    <row r="28996" spans="31:31" ht="15.75">
      <c r="AE28996" s="67"/>
    </row>
    <row r="28997" spans="31:31" ht="15.75">
      <c r="AE28997" s="67"/>
    </row>
    <row r="28998" spans="31:31" ht="15.75">
      <c r="AE28998" s="67"/>
    </row>
    <row r="28999" spans="31:31" ht="15.75">
      <c r="AE28999" s="67"/>
    </row>
    <row r="29000" spans="31:31" ht="15.75">
      <c r="AE29000" s="67"/>
    </row>
    <row r="29001" spans="31:31" ht="15.75">
      <c r="AE29001" s="67"/>
    </row>
    <row r="29002" spans="31:31" ht="15.75">
      <c r="AE29002" s="67"/>
    </row>
    <row r="29003" spans="31:31" ht="15.75">
      <c r="AE29003" s="67"/>
    </row>
    <row r="29004" spans="31:31" ht="15.75">
      <c r="AE29004" s="67"/>
    </row>
    <row r="29005" spans="31:31" ht="15.75">
      <c r="AE29005" s="67"/>
    </row>
    <row r="29006" spans="31:31" ht="15.75">
      <c r="AE29006" s="67"/>
    </row>
    <row r="29007" spans="31:31" ht="15.75">
      <c r="AE29007" s="67"/>
    </row>
    <row r="29008" spans="31:31" ht="15.75">
      <c r="AE29008" s="67"/>
    </row>
    <row r="29009" spans="31:31" ht="15.75">
      <c r="AE29009" s="67"/>
    </row>
    <row r="29010" spans="31:31" ht="15.75">
      <c r="AE29010" s="67"/>
    </row>
    <row r="29011" spans="31:31" ht="15.75">
      <c r="AE29011" s="67"/>
    </row>
    <row r="29012" spans="31:31" ht="15.75">
      <c r="AE29012" s="67"/>
    </row>
    <row r="29013" spans="31:31" ht="15.75">
      <c r="AE29013" s="67"/>
    </row>
    <row r="29014" spans="31:31" ht="15.75">
      <c r="AE29014" s="67"/>
    </row>
    <row r="29015" spans="31:31" ht="15.75">
      <c r="AE29015" s="67"/>
    </row>
    <row r="29016" spans="31:31" ht="15.75">
      <c r="AE29016" s="67"/>
    </row>
    <row r="29017" spans="31:31" ht="15.75">
      <c r="AE29017" s="67"/>
    </row>
    <row r="29018" spans="31:31" ht="15.75">
      <c r="AE29018" s="67"/>
    </row>
    <row r="29019" spans="31:31" ht="15.75">
      <c r="AE29019" s="67"/>
    </row>
    <row r="29020" spans="31:31" ht="15.75">
      <c r="AE29020" s="67"/>
    </row>
    <row r="29021" spans="31:31" ht="15.75">
      <c r="AE29021" s="67"/>
    </row>
    <row r="29022" spans="31:31" ht="15.75">
      <c r="AE29022" s="67"/>
    </row>
    <row r="29023" spans="31:31" ht="15.75">
      <c r="AE29023" s="67"/>
    </row>
    <row r="29024" spans="31:31" ht="15.75">
      <c r="AE29024" s="67"/>
    </row>
    <row r="29025" spans="31:31" ht="15.75">
      <c r="AE29025" s="67"/>
    </row>
    <row r="29026" spans="31:31" ht="15.75">
      <c r="AE29026" s="67"/>
    </row>
    <row r="29027" spans="31:31" ht="15.75">
      <c r="AE29027" s="67"/>
    </row>
    <row r="29028" spans="31:31" ht="15.75">
      <c r="AE29028" s="67"/>
    </row>
    <row r="29029" spans="31:31" ht="15.75">
      <c r="AE29029" s="67"/>
    </row>
    <row r="29030" spans="31:31" ht="15.75">
      <c r="AE29030" s="67"/>
    </row>
    <row r="29031" spans="31:31" ht="15.75">
      <c r="AE29031" s="67"/>
    </row>
    <row r="29032" spans="31:31" ht="15.75">
      <c r="AE29032" s="67"/>
    </row>
    <row r="29033" spans="31:31" ht="15.75">
      <c r="AE29033" s="67"/>
    </row>
    <row r="29034" spans="31:31" ht="15.75">
      <c r="AE29034" s="67"/>
    </row>
    <row r="29035" spans="31:31" ht="15.75">
      <c r="AE29035" s="67"/>
    </row>
    <row r="29036" spans="31:31" ht="15.75">
      <c r="AE29036" s="67"/>
    </row>
    <row r="29037" spans="31:31" ht="15.75">
      <c r="AE29037" s="67"/>
    </row>
    <row r="29038" spans="31:31" ht="15.75">
      <c r="AE29038" s="67"/>
    </row>
    <row r="29039" spans="31:31" ht="15.75">
      <c r="AE29039" s="67"/>
    </row>
    <row r="29040" spans="31:31" ht="15.75">
      <c r="AE29040" s="67"/>
    </row>
    <row r="29041" spans="31:31" ht="15.75">
      <c r="AE29041" s="67"/>
    </row>
    <row r="29042" spans="31:31" ht="15.75">
      <c r="AE29042" s="67"/>
    </row>
    <row r="29043" spans="31:31" ht="15.75">
      <c r="AE29043" s="67"/>
    </row>
    <row r="29044" spans="31:31" ht="15.75">
      <c r="AE29044" s="67"/>
    </row>
    <row r="29045" spans="31:31" ht="15.75">
      <c r="AE29045" s="67"/>
    </row>
    <row r="29046" spans="31:31" ht="15.75">
      <c r="AE29046" s="67"/>
    </row>
    <row r="29047" spans="31:31" ht="15.75">
      <c r="AE29047" s="67"/>
    </row>
    <row r="29048" spans="31:31" ht="15.75">
      <c r="AE29048" s="67"/>
    </row>
    <row r="29049" spans="31:31" ht="15.75">
      <c r="AE29049" s="67"/>
    </row>
    <row r="29050" spans="31:31" ht="15.75">
      <c r="AE29050" s="67"/>
    </row>
    <row r="29051" spans="31:31" ht="15.75">
      <c r="AE29051" s="67"/>
    </row>
    <row r="29052" spans="31:31" ht="15.75">
      <c r="AE29052" s="67"/>
    </row>
    <row r="29053" spans="31:31" ht="15.75">
      <c r="AE29053" s="67"/>
    </row>
    <row r="29054" spans="31:31" ht="15.75">
      <c r="AE29054" s="67"/>
    </row>
    <row r="29055" spans="31:31" ht="15.75">
      <c r="AE29055" s="67"/>
    </row>
    <row r="29056" spans="31:31" ht="15.75">
      <c r="AE29056" s="67"/>
    </row>
    <row r="29057" spans="31:31" ht="15.75">
      <c r="AE29057" s="67"/>
    </row>
    <row r="29058" spans="31:31" ht="15.75">
      <c r="AE29058" s="67"/>
    </row>
    <row r="29059" spans="31:31" ht="15.75">
      <c r="AE29059" s="67"/>
    </row>
    <row r="29060" spans="31:31" ht="15.75">
      <c r="AE29060" s="67"/>
    </row>
    <row r="29061" spans="31:31" ht="15.75">
      <c r="AE29061" s="67"/>
    </row>
    <row r="29062" spans="31:31" ht="15.75">
      <c r="AE29062" s="67"/>
    </row>
    <row r="29063" spans="31:31" ht="15.75">
      <c r="AE29063" s="67"/>
    </row>
    <row r="29064" spans="31:31" ht="15.75">
      <c r="AE29064" s="67"/>
    </row>
    <row r="29065" spans="31:31" ht="15.75">
      <c r="AE29065" s="67"/>
    </row>
    <row r="29066" spans="31:31" ht="15.75">
      <c r="AE29066" s="67"/>
    </row>
    <row r="29067" spans="31:31" ht="15.75">
      <c r="AE29067" s="67"/>
    </row>
    <row r="29068" spans="31:31" ht="15.75">
      <c r="AE29068" s="67"/>
    </row>
    <row r="29069" spans="31:31" ht="15.75">
      <c r="AE29069" s="67"/>
    </row>
    <row r="29070" spans="31:31" ht="15.75">
      <c r="AE29070" s="67"/>
    </row>
    <row r="29071" spans="31:31" ht="15.75">
      <c r="AE29071" s="67"/>
    </row>
    <row r="29072" spans="31:31" ht="15.75">
      <c r="AE29072" s="67"/>
    </row>
    <row r="29073" spans="31:31" ht="15.75">
      <c r="AE29073" s="67"/>
    </row>
    <row r="29074" spans="31:31" ht="15.75">
      <c r="AE29074" s="67"/>
    </row>
    <row r="29075" spans="31:31" ht="15.75">
      <c r="AE29075" s="67"/>
    </row>
    <row r="29076" spans="31:31" ht="15.75">
      <c r="AE29076" s="67"/>
    </row>
    <row r="29077" spans="31:31" ht="15.75">
      <c r="AE29077" s="67"/>
    </row>
    <row r="29078" spans="31:31" ht="15.75">
      <c r="AE29078" s="67"/>
    </row>
    <row r="29079" spans="31:31" ht="15.75">
      <c r="AE29079" s="67"/>
    </row>
    <row r="29080" spans="31:31" ht="15.75">
      <c r="AE29080" s="67"/>
    </row>
    <row r="29081" spans="31:31" ht="15.75">
      <c r="AE29081" s="67"/>
    </row>
    <row r="29082" spans="31:31" ht="15.75">
      <c r="AE29082" s="67"/>
    </row>
    <row r="29083" spans="31:31" ht="15.75">
      <c r="AE29083" s="67"/>
    </row>
    <row r="29084" spans="31:31" ht="15.75">
      <c r="AE29084" s="67"/>
    </row>
    <row r="29085" spans="31:31" ht="15.75">
      <c r="AE29085" s="67"/>
    </row>
    <row r="29086" spans="31:31" ht="15.75">
      <c r="AE29086" s="67"/>
    </row>
    <row r="29087" spans="31:31" ht="15.75">
      <c r="AE29087" s="67"/>
    </row>
    <row r="29088" spans="31:31" ht="15.75">
      <c r="AE29088" s="67"/>
    </row>
    <row r="29089" spans="31:31" ht="15.75">
      <c r="AE29089" s="67"/>
    </row>
    <row r="29090" spans="31:31" ht="15.75">
      <c r="AE29090" s="67"/>
    </row>
    <row r="29091" spans="31:31" ht="15.75">
      <c r="AE29091" s="67"/>
    </row>
    <row r="29092" spans="31:31" ht="15.75">
      <c r="AE29092" s="67"/>
    </row>
    <row r="29093" spans="31:31" ht="15.75">
      <c r="AE29093" s="67"/>
    </row>
    <row r="29094" spans="31:31" ht="15.75">
      <c r="AE29094" s="67"/>
    </row>
    <row r="29095" spans="31:31" ht="15.75">
      <c r="AE29095" s="67"/>
    </row>
    <row r="29096" spans="31:31" ht="15.75">
      <c r="AE29096" s="67"/>
    </row>
    <row r="29097" spans="31:31" ht="15.75">
      <c r="AE29097" s="67"/>
    </row>
    <row r="29098" spans="31:31" ht="15.75">
      <c r="AE29098" s="67"/>
    </row>
    <row r="29099" spans="31:31" ht="15.75">
      <c r="AE29099" s="67"/>
    </row>
    <row r="29100" spans="31:31" ht="15.75">
      <c r="AE29100" s="67"/>
    </row>
    <row r="29101" spans="31:31" ht="15.75">
      <c r="AE29101" s="67"/>
    </row>
    <row r="29102" spans="31:31" ht="15.75">
      <c r="AE29102" s="67"/>
    </row>
    <row r="29103" spans="31:31" ht="15.75">
      <c r="AE29103" s="67"/>
    </row>
    <row r="29104" spans="31:31" ht="15.75">
      <c r="AE29104" s="67"/>
    </row>
    <row r="29105" spans="31:31" ht="15.75">
      <c r="AE29105" s="67"/>
    </row>
    <row r="29106" spans="31:31" ht="15.75">
      <c r="AE29106" s="67"/>
    </row>
    <row r="29107" spans="31:31" ht="15.75">
      <c r="AE29107" s="67"/>
    </row>
    <row r="29108" spans="31:31" ht="15.75">
      <c r="AE29108" s="67"/>
    </row>
    <row r="29109" spans="31:31" ht="15.75">
      <c r="AE29109" s="67"/>
    </row>
    <row r="29110" spans="31:31" ht="15.75">
      <c r="AE29110" s="67"/>
    </row>
    <row r="29111" spans="31:31" ht="15.75">
      <c r="AE29111" s="67"/>
    </row>
    <row r="29112" spans="31:31" ht="15.75">
      <c r="AE29112" s="67"/>
    </row>
    <row r="29113" spans="31:31" ht="15.75">
      <c r="AE29113" s="67"/>
    </row>
    <row r="29114" spans="31:31" ht="15.75">
      <c r="AE29114" s="67"/>
    </row>
    <row r="29115" spans="31:31" ht="15.75">
      <c r="AE29115" s="67"/>
    </row>
    <row r="29116" spans="31:31" ht="15.75">
      <c r="AE29116" s="67"/>
    </row>
    <row r="29117" spans="31:31" ht="15.75">
      <c r="AE29117" s="67"/>
    </row>
    <row r="29118" spans="31:31" ht="15.75">
      <c r="AE29118" s="67"/>
    </row>
    <row r="29119" spans="31:31" ht="15.75">
      <c r="AE29119" s="67"/>
    </row>
    <row r="29120" spans="31:31" ht="15.75">
      <c r="AE29120" s="67"/>
    </row>
    <row r="29121" spans="31:31" ht="15.75">
      <c r="AE29121" s="67"/>
    </row>
    <row r="29122" spans="31:31" ht="15.75">
      <c r="AE29122" s="67"/>
    </row>
    <row r="29123" spans="31:31" ht="15.75">
      <c r="AE29123" s="67"/>
    </row>
    <row r="29124" spans="31:31" ht="15.75">
      <c r="AE29124" s="67"/>
    </row>
    <row r="29125" spans="31:31" ht="15.75">
      <c r="AE29125" s="67"/>
    </row>
    <row r="29126" spans="31:31" ht="15.75">
      <c r="AE29126" s="67"/>
    </row>
    <row r="29127" spans="31:31" ht="15.75">
      <c r="AE29127" s="67"/>
    </row>
    <row r="29128" spans="31:31" ht="15.75">
      <c r="AE29128" s="67"/>
    </row>
    <row r="29129" spans="31:31" ht="15.75">
      <c r="AE29129" s="67"/>
    </row>
    <row r="29130" spans="31:31" ht="15.75">
      <c r="AE29130" s="67"/>
    </row>
    <row r="29131" spans="31:31" ht="15.75">
      <c r="AE29131" s="67"/>
    </row>
    <row r="29132" spans="31:31" ht="15.75">
      <c r="AE29132" s="67"/>
    </row>
    <row r="29133" spans="31:31" ht="15.75">
      <c r="AE29133" s="67"/>
    </row>
    <row r="29134" spans="31:31" ht="15.75">
      <c r="AE29134" s="67"/>
    </row>
    <row r="29135" spans="31:31" ht="15.75">
      <c r="AE29135" s="67"/>
    </row>
    <row r="29136" spans="31:31" ht="15.75">
      <c r="AE29136" s="67"/>
    </row>
    <row r="29137" spans="31:31" ht="15.75">
      <c r="AE29137" s="67"/>
    </row>
    <row r="29138" spans="31:31" ht="15.75">
      <c r="AE29138" s="67"/>
    </row>
    <row r="29139" spans="31:31" ht="15.75">
      <c r="AE29139" s="67"/>
    </row>
    <row r="29140" spans="31:31" ht="15.75">
      <c r="AE29140" s="67"/>
    </row>
    <row r="29141" spans="31:31" ht="15.75">
      <c r="AE29141" s="67"/>
    </row>
    <row r="29142" spans="31:31" ht="15.75">
      <c r="AE29142" s="67"/>
    </row>
    <row r="29143" spans="31:31" ht="15.75">
      <c r="AE29143" s="67"/>
    </row>
    <row r="29144" spans="31:31" ht="15.75">
      <c r="AE29144" s="67"/>
    </row>
    <row r="29145" spans="31:31" ht="15.75">
      <c r="AE29145" s="67"/>
    </row>
    <row r="29146" spans="31:31" ht="15.75">
      <c r="AE29146" s="67"/>
    </row>
    <row r="29147" spans="31:31" ht="15.75">
      <c r="AE29147" s="67"/>
    </row>
    <row r="29148" spans="31:31" ht="15.75">
      <c r="AE29148" s="67"/>
    </row>
    <row r="29149" spans="31:31" ht="15.75">
      <c r="AE29149" s="67"/>
    </row>
    <row r="29150" spans="31:31" ht="15.75">
      <c r="AE29150" s="67"/>
    </row>
    <row r="29151" spans="31:31" ht="15.75">
      <c r="AE29151" s="67"/>
    </row>
    <row r="29152" spans="31:31" ht="15.75">
      <c r="AE29152" s="67"/>
    </row>
    <row r="29153" spans="31:31" ht="15.75">
      <c r="AE29153" s="67"/>
    </row>
    <row r="29154" spans="31:31" ht="15.75">
      <c r="AE29154" s="67"/>
    </row>
    <row r="29155" spans="31:31" ht="15.75">
      <c r="AE29155" s="67"/>
    </row>
    <row r="29156" spans="31:31" ht="15.75">
      <c r="AE29156" s="67"/>
    </row>
    <row r="29157" spans="31:31" ht="15.75">
      <c r="AE29157" s="67"/>
    </row>
    <row r="29158" spans="31:31" ht="15.75">
      <c r="AE29158" s="67"/>
    </row>
    <row r="29159" spans="31:31" ht="15.75">
      <c r="AE29159" s="67"/>
    </row>
    <row r="29160" spans="31:31" ht="15.75">
      <c r="AE29160" s="67"/>
    </row>
    <row r="29161" spans="31:31" ht="15.75">
      <c r="AE29161" s="67"/>
    </row>
    <row r="29162" spans="31:31" ht="15.75">
      <c r="AE29162" s="67"/>
    </row>
    <row r="29163" spans="31:31" ht="15.75">
      <c r="AE29163" s="67"/>
    </row>
    <row r="29164" spans="31:31" ht="15.75">
      <c r="AE29164" s="67"/>
    </row>
    <row r="29165" spans="31:31" ht="15.75">
      <c r="AE29165" s="67"/>
    </row>
    <row r="29166" spans="31:31" ht="15.75">
      <c r="AE29166" s="67"/>
    </row>
    <row r="29167" spans="31:31" ht="15.75">
      <c r="AE29167" s="67"/>
    </row>
    <row r="29168" spans="31:31" ht="15.75">
      <c r="AE29168" s="67"/>
    </row>
    <row r="29169" spans="31:31" ht="15.75">
      <c r="AE29169" s="67"/>
    </row>
    <row r="29170" spans="31:31" ht="15.75">
      <c r="AE29170" s="67"/>
    </row>
    <row r="29171" spans="31:31" ht="15.75">
      <c r="AE29171" s="67"/>
    </row>
    <row r="29172" spans="31:31" ht="15.75">
      <c r="AE29172" s="67"/>
    </row>
    <row r="29173" spans="31:31" ht="15.75">
      <c r="AE29173" s="67"/>
    </row>
    <row r="29174" spans="31:31" ht="15.75">
      <c r="AE29174" s="67"/>
    </row>
    <row r="29175" spans="31:31" ht="15.75">
      <c r="AE29175" s="67"/>
    </row>
    <row r="29176" spans="31:31" ht="15.75">
      <c r="AE29176" s="67"/>
    </row>
    <row r="29177" spans="31:31" ht="15.75">
      <c r="AE29177" s="67"/>
    </row>
    <row r="29178" spans="31:31" ht="15.75">
      <c r="AE29178" s="67"/>
    </row>
    <row r="29179" spans="31:31" ht="15.75">
      <c r="AE29179" s="67"/>
    </row>
    <row r="29180" spans="31:31" ht="15.75">
      <c r="AE29180" s="67"/>
    </row>
    <row r="29181" spans="31:31" ht="15.75">
      <c r="AE29181" s="67"/>
    </row>
    <row r="29182" spans="31:31" ht="15.75">
      <c r="AE29182" s="67"/>
    </row>
    <row r="29183" spans="31:31" ht="15.75">
      <c r="AE29183" s="67"/>
    </row>
    <row r="29184" spans="31:31" ht="15.75">
      <c r="AE29184" s="67"/>
    </row>
    <row r="29185" spans="31:31" ht="15.75">
      <c r="AE29185" s="67"/>
    </row>
    <row r="29186" spans="31:31" ht="15.75">
      <c r="AE29186" s="67"/>
    </row>
    <row r="29187" spans="31:31" ht="15.75">
      <c r="AE29187" s="67"/>
    </row>
    <row r="29188" spans="31:31" ht="15.75">
      <c r="AE29188" s="67"/>
    </row>
    <row r="29189" spans="31:31" ht="15.75">
      <c r="AE29189" s="67"/>
    </row>
    <row r="29190" spans="31:31" ht="15.75">
      <c r="AE29190" s="67"/>
    </row>
    <row r="29191" spans="31:31" ht="15.75">
      <c r="AE29191" s="67"/>
    </row>
    <row r="29192" spans="31:31" ht="15.75">
      <c r="AE29192" s="67"/>
    </row>
    <row r="29193" spans="31:31" ht="15.75">
      <c r="AE29193" s="67"/>
    </row>
    <row r="29194" spans="31:31" ht="15.75">
      <c r="AE29194" s="67"/>
    </row>
    <row r="29195" spans="31:31" ht="15.75">
      <c r="AE29195" s="67"/>
    </row>
    <row r="29196" spans="31:31" ht="15.75">
      <c r="AE29196" s="67"/>
    </row>
    <row r="29197" spans="31:31" ht="15.75">
      <c r="AE29197" s="67"/>
    </row>
    <row r="29198" spans="31:31" ht="15.75">
      <c r="AE29198" s="67"/>
    </row>
    <row r="29199" spans="31:31" ht="15.75">
      <c r="AE29199" s="67"/>
    </row>
    <row r="29200" spans="31:31" ht="15.75">
      <c r="AE29200" s="67"/>
    </row>
    <row r="29201" spans="31:31" ht="15.75">
      <c r="AE29201" s="67"/>
    </row>
    <row r="29202" spans="31:31" ht="15.75">
      <c r="AE29202" s="67"/>
    </row>
    <row r="29203" spans="31:31" ht="15.75">
      <c r="AE29203" s="67"/>
    </row>
    <row r="29204" spans="31:31" ht="15.75">
      <c r="AE29204" s="67"/>
    </row>
    <row r="29205" spans="31:31" ht="15.75">
      <c r="AE29205" s="67"/>
    </row>
    <row r="29206" spans="31:31" ht="15.75">
      <c r="AE29206" s="67"/>
    </row>
    <row r="29207" spans="31:31" ht="15.75">
      <c r="AE29207" s="67"/>
    </row>
    <row r="29208" spans="31:31" ht="15.75">
      <c r="AE29208" s="67"/>
    </row>
    <row r="29209" spans="31:31" ht="15.75">
      <c r="AE29209" s="67"/>
    </row>
    <row r="29210" spans="31:31" ht="15.75">
      <c r="AE29210" s="67"/>
    </row>
    <row r="29211" spans="31:31" ht="15.75">
      <c r="AE29211" s="67"/>
    </row>
    <row r="29212" spans="31:31" ht="15.75">
      <c r="AE29212" s="67"/>
    </row>
    <row r="29213" spans="31:31" ht="15.75">
      <c r="AE29213" s="67"/>
    </row>
    <row r="29214" spans="31:31" ht="15.75">
      <c r="AE29214" s="67"/>
    </row>
    <row r="29215" spans="31:31" ht="15.75">
      <c r="AE29215" s="67"/>
    </row>
    <row r="29216" spans="31:31" ht="15.75">
      <c r="AE29216" s="67"/>
    </row>
    <row r="29217" spans="31:31" ht="15.75">
      <c r="AE29217" s="67"/>
    </row>
    <row r="29218" spans="31:31" ht="15.75">
      <c r="AE29218" s="67"/>
    </row>
    <row r="29219" spans="31:31" ht="15.75">
      <c r="AE29219" s="67"/>
    </row>
    <row r="29220" spans="31:31" ht="15.75">
      <c r="AE29220" s="67"/>
    </row>
    <row r="29221" spans="31:31" ht="15.75">
      <c r="AE29221" s="67"/>
    </row>
    <row r="29222" spans="31:31" ht="15.75">
      <c r="AE29222" s="67"/>
    </row>
    <row r="29223" spans="31:31" ht="15.75">
      <c r="AE29223" s="67"/>
    </row>
    <row r="29224" spans="31:31" ht="15.75">
      <c r="AE29224" s="67"/>
    </row>
    <row r="29225" spans="31:31" ht="15.75">
      <c r="AE29225" s="67"/>
    </row>
    <row r="29226" spans="31:31" ht="15.75">
      <c r="AE29226" s="67"/>
    </row>
    <row r="29227" spans="31:31" ht="15.75">
      <c r="AE29227" s="67"/>
    </row>
    <row r="29228" spans="31:31" ht="15.75">
      <c r="AE29228" s="67"/>
    </row>
    <row r="29229" spans="31:31" ht="15.75">
      <c r="AE29229" s="67"/>
    </row>
    <row r="29230" spans="31:31" ht="15.75">
      <c r="AE29230" s="67"/>
    </row>
    <row r="29231" spans="31:31" ht="15.75">
      <c r="AE29231" s="67"/>
    </row>
    <row r="29232" spans="31:31" ht="15.75">
      <c r="AE29232" s="67"/>
    </row>
    <row r="29233" spans="31:31" ht="15.75">
      <c r="AE29233" s="67"/>
    </row>
    <row r="29234" spans="31:31" ht="15.75">
      <c r="AE29234" s="67"/>
    </row>
    <row r="29235" spans="31:31" ht="15.75">
      <c r="AE29235" s="67"/>
    </row>
    <row r="29236" spans="31:31" ht="15.75">
      <c r="AE29236" s="67"/>
    </row>
    <row r="29237" spans="31:31" ht="15.75">
      <c r="AE29237" s="67"/>
    </row>
    <row r="29238" spans="31:31" ht="15.75">
      <c r="AE29238" s="67"/>
    </row>
    <row r="29239" spans="31:31" ht="15.75">
      <c r="AE29239" s="67"/>
    </row>
    <row r="29240" spans="31:31" ht="15.75">
      <c r="AE29240" s="67"/>
    </row>
    <row r="29241" spans="31:31" ht="15.75">
      <c r="AE29241" s="67"/>
    </row>
    <row r="29242" spans="31:31" ht="15.75">
      <c r="AE29242" s="67"/>
    </row>
    <row r="29243" spans="31:31" ht="15.75">
      <c r="AE29243" s="67"/>
    </row>
    <row r="29244" spans="31:31" ht="15.75">
      <c r="AE29244" s="67"/>
    </row>
    <row r="29245" spans="31:31" ht="15.75">
      <c r="AE29245" s="67"/>
    </row>
    <row r="29246" spans="31:31" ht="15.75">
      <c r="AE29246" s="67"/>
    </row>
    <row r="29247" spans="31:31" ht="15.75">
      <c r="AE29247" s="67"/>
    </row>
    <row r="29248" spans="31:31" ht="15.75">
      <c r="AE29248" s="67"/>
    </row>
    <row r="29249" spans="31:31" ht="15.75">
      <c r="AE29249" s="67"/>
    </row>
    <row r="29250" spans="31:31" ht="15.75">
      <c r="AE29250" s="67"/>
    </row>
    <row r="29251" spans="31:31" ht="15.75">
      <c r="AE29251" s="67"/>
    </row>
    <row r="29252" spans="31:31" ht="15.75">
      <c r="AE29252" s="67"/>
    </row>
    <row r="29253" spans="31:31" ht="15.75">
      <c r="AE29253" s="67"/>
    </row>
    <row r="29254" spans="31:31" ht="15.75">
      <c r="AE29254" s="67"/>
    </row>
    <row r="29255" spans="31:31" ht="15.75">
      <c r="AE29255" s="67"/>
    </row>
    <row r="29256" spans="31:31" ht="15.75">
      <c r="AE29256" s="67"/>
    </row>
    <row r="29257" spans="31:31" ht="15.75">
      <c r="AE29257" s="67"/>
    </row>
    <row r="29258" spans="31:31" ht="15.75">
      <c r="AE29258" s="67"/>
    </row>
    <row r="29259" spans="31:31" ht="15.75">
      <c r="AE29259" s="67"/>
    </row>
    <row r="29260" spans="31:31" ht="15.75">
      <c r="AE29260" s="67"/>
    </row>
    <row r="29261" spans="31:31" ht="15.75">
      <c r="AE29261" s="67"/>
    </row>
    <row r="29262" spans="31:31" ht="15.75">
      <c r="AE29262" s="67"/>
    </row>
    <row r="29263" spans="31:31" ht="15.75">
      <c r="AE29263" s="67"/>
    </row>
    <row r="29264" spans="31:31" ht="15.75">
      <c r="AE29264" s="67"/>
    </row>
    <row r="29265" spans="31:31" ht="15.75">
      <c r="AE29265" s="67"/>
    </row>
    <row r="29266" spans="31:31" ht="15.75">
      <c r="AE29266" s="67"/>
    </row>
    <row r="29267" spans="31:31" ht="15.75">
      <c r="AE29267" s="67"/>
    </row>
    <row r="29268" spans="31:31" ht="15.75">
      <c r="AE29268" s="67"/>
    </row>
    <row r="29269" spans="31:31" ht="15.75">
      <c r="AE29269" s="67"/>
    </row>
    <row r="29270" spans="31:31" ht="15.75">
      <c r="AE29270" s="67"/>
    </row>
    <row r="29271" spans="31:31" ht="15.75">
      <c r="AE29271" s="67"/>
    </row>
    <row r="29272" spans="31:31" ht="15.75">
      <c r="AE29272" s="67"/>
    </row>
    <row r="29273" spans="31:31" ht="15.75">
      <c r="AE29273" s="67"/>
    </row>
    <row r="29274" spans="31:31" ht="15.75">
      <c r="AE29274" s="67"/>
    </row>
    <row r="29275" spans="31:31" ht="15.75">
      <c r="AE29275" s="67"/>
    </row>
    <row r="29276" spans="31:31" ht="15.75">
      <c r="AE29276" s="67"/>
    </row>
    <row r="29277" spans="31:31" ht="15.75">
      <c r="AE29277" s="67"/>
    </row>
    <row r="29278" spans="31:31" ht="15.75">
      <c r="AE29278" s="67"/>
    </row>
    <row r="29279" spans="31:31" ht="15.75">
      <c r="AE29279" s="67"/>
    </row>
    <row r="29280" spans="31:31" ht="15.75">
      <c r="AE29280" s="67"/>
    </row>
    <row r="29281" spans="31:31" ht="15.75">
      <c r="AE29281" s="67"/>
    </row>
    <row r="29282" spans="31:31" ht="15.75">
      <c r="AE29282" s="67"/>
    </row>
    <row r="29283" spans="31:31" ht="15.75">
      <c r="AE29283" s="67"/>
    </row>
    <row r="29284" spans="31:31" ht="15.75">
      <c r="AE29284" s="67"/>
    </row>
    <row r="29285" spans="31:31" ht="15.75">
      <c r="AE29285" s="67"/>
    </row>
    <row r="29286" spans="31:31" ht="15.75">
      <c r="AE29286" s="67"/>
    </row>
    <row r="29287" spans="31:31" ht="15.75">
      <c r="AE29287" s="67"/>
    </row>
    <row r="29288" spans="31:31" ht="15.75">
      <c r="AE29288" s="67"/>
    </row>
    <row r="29289" spans="31:31" ht="15.75">
      <c r="AE29289" s="67"/>
    </row>
    <row r="29290" spans="31:31" ht="15.75">
      <c r="AE29290" s="67"/>
    </row>
    <row r="29291" spans="31:31" ht="15.75">
      <c r="AE29291" s="67"/>
    </row>
    <row r="29292" spans="31:31" ht="15.75">
      <c r="AE29292" s="67"/>
    </row>
    <row r="29293" spans="31:31" ht="15.75">
      <c r="AE29293" s="67"/>
    </row>
    <row r="29294" spans="31:31" ht="15.75">
      <c r="AE29294" s="67"/>
    </row>
    <row r="29295" spans="31:31" ht="15.75">
      <c r="AE29295" s="67"/>
    </row>
    <row r="29296" spans="31:31" ht="15.75">
      <c r="AE29296" s="67"/>
    </row>
    <row r="29297" spans="31:31" ht="15.75">
      <c r="AE29297" s="67"/>
    </row>
    <row r="29298" spans="31:31" ht="15.75">
      <c r="AE29298" s="67"/>
    </row>
    <row r="29299" spans="31:31" ht="15.75">
      <c r="AE29299" s="67"/>
    </row>
    <row r="29300" spans="31:31" ht="15.75">
      <c r="AE29300" s="67"/>
    </row>
    <row r="29301" spans="31:31" ht="15.75">
      <c r="AE29301" s="67"/>
    </row>
    <row r="29302" spans="31:31" ht="15.75">
      <c r="AE29302" s="67"/>
    </row>
    <row r="29303" spans="31:31" ht="15.75">
      <c r="AE29303" s="67"/>
    </row>
    <row r="29304" spans="31:31" ht="15.75">
      <c r="AE29304" s="67"/>
    </row>
    <row r="29305" spans="31:31" ht="15.75">
      <c r="AE29305" s="67"/>
    </row>
    <row r="29306" spans="31:31" ht="15.75">
      <c r="AE29306" s="67"/>
    </row>
    <row r="29307" spans="31:31" ht="15.75">
      <c r="AE29307" s="67"/>
    </row>
    <row r="29308" spans="31:31" ht="15.75">
      <c r="AE29308" s="67"/>
    </row>
    <row r="29309" spans="31:31" ht="15.75">
      <c r="AE29309" s="67"/>
    </row>
    <row r="29310" spans="31:31" ht="15.75">
      <c r="AE29310" s="67"/>
    </row>
    <row r="29311" spans="31:31" ht="15.75">
      <c r="AE29311" s="67"/>
    </row>
    <row r="29312" spans="31:31" ht="15.75">
      <c r="AE29312" s="67"/>
    </row>
    <row r="29313" spans="31:31" ht="15.75">
      <c r="AE29313" s="67"/>
    </row>
    <row r="29314" spans="31:31" ht="15.75">
      <c r="AE29314" s="67"/>
    </row>
    <row r="29315" spans="31:31" ht="15.75">
      <c r="AE29315" s="67"/>
    </row>
    <row r="29316" spans="31:31" ht="15.75">
      <c r="AE29316" s="67"/>
    </row>
    <row r="29317" spans="31:31" ht="15.75">
      <c r="AE29317" s="67"/>
    </row>
    <row r="29318" spans="31:31" ht="15.75">
      <c r="AE29318" s="67"/>
    </row>
    <row r="29319" spans="31:31" ht="15.75">
      <c r="AE29319" s="67"/>
    </row>
    <row r="29320" spans="31:31" ht="15.75">
      <c r="AE29320" s="67"/>
    </row>
    <row r="29321" spans="31:31" ht="15.75">
      <c r="AE29321" s="67"/>
    </row>
    <row r="29322" spans="31:31" ht="15.75">
      <c r="AE29322" s="67"/>
    </row>
    <row r="29323" spans="31:31" ht="15.75">
      <c r="AE29323" s="67"/>
    </row>
    <row r="29324" spans="31:31" ht="15.75">
      <c r="AE29324" s="67"/>
    </row>
    <row r="29325" spans="31:31" ht="15.75">
      <c r="AE29325" s="67"/>
    </row>
    <row r="29326" spans="31:31" ht="15.75">
      <c r="AE29326" s="67"/>
    </row>
    <row r="29327" spans="31:31" ht="15.75">
      <c r="AE29327" s="67"/>
    </row>
    <row r="29328" spans="31:31" ht="15.75">
      <c r="AE29328" s="67"/>
    </row>
    <row r="29329" spans="31:31" ht="15.75">
      <c r="AE29329" s="67"/>
    </row>
    <row r="29330" spans="31:31" ht="15.75">
      <c r="AE29330" s="67"/>
    </row>
    <row r="29331" spans="31:31" ht="15.75">
      <c r="AE29331" s="67"/>
    </row>
    <row r="29332" spans="31:31" ht="15.75">
      <c r="AE29332" s="67"/>
    </row>
    <row r="29333" spans="31:31" ht="15.75">
      <c r="AE29333" s="67"/>
    </row>
    <row r="29334" spans="31:31" ht="15.75">
      <c r="AE29334" s="67"/>
    </row>
    <row r="29335" spans="31:31" ht="15.75">
      <c r="AE29335" s="67"/>
    </row>
    <row r="29336" spans="31:31" ht="15.75">
      <c r="AE29336" s="67"/>
    </row>
    <row r="29337" spans="31:31" ht="15.75">
      <c r="AE29337" s="67"/>
    </row>
    <row r="29338" spans="31:31" ht="15.75">
      <c r="AE29338" s="67"/>
    </row>
    <row r="29339" spans="31:31" ht="15.75">
      <c r="AE29339" s="67"/>
    </row>
    <row r="29340" spans="31:31" ht="15.75">
      <c r="AE29340" s="67"/>
    </row>
    <row r="29341" spans="31:31" ht="15.75">
      <c r="AE29341" s="67"/>
    </row>
    <row r="29342" spans="31:31" ht="15.75">
      <c r="AE29342" s="67"/>
    </row>
    <row r="29343" spans="31:31" ht="15.75">
      <c r="AE29343" s="67"/>
    </row>
    <row r="29344" spans="31:31" ht="15.75">
      <c r="AE29344" s="67"/>
    </row>
    <row r="29345" spans="31:31" ht="15.75">
      <c r="AE29345" s="67"/>
    </row>
    <row r="29346" spans="31:31" ht="15.75">
      <c r="AE29346" s="67"/>
    </row>
    <row r="29347" spans="31:31" ht="15.75">
      <c r="AE29347" s="67"/>
    </row>
    <row r="29348" spans="31:31" ht="15.75">
      <c r="AE29348" s="67"/>
    </row>
    <row r="29349" spans="31:31" ht="15.75">
      <c r="AE29349" s="67"/>
    </row>
    <row r="29350" spans="31:31" ht="15.75">
      <c r="AE29350" s="67"/>
    </row>
    <row r="29351" spans="31:31" ht="15.75">
      <c r="AE29351" s="67"/>
    </row>
    <row r="29352" spans="31:31" ht="15.75">
      <c r="AE29352" s="67"/>
    </row>
    <row r="29353" spans="31:31" ht="15.75">
      <c r="AE29353" s="67"/>
    </row>
    <row r="29354" spans="31:31" ht="15.75">
      <c r="AE29354" s="67"/>
    </row>
    <row r="29355" spans="31:31" ht="15.75">
      <c r="AE29355" s="67"/>
    </row>
    <row r="29356" spans="31:31" ht="15.75">
      <c r="AE29356" s="67"/>
    </row>
    <row r="29357" spans="31:31" ht="15.75">
      <c r="AE29357" s="67"/>
    </row>
    <row r="29358" spans="31:31" ht="15.75">
      <c r="AE29358" s="67"/>
    </row>
    <row r="29359" spans="31:31" ht="15.75">
      <c r="AE29359" s="67"/>
    </row>
    <row r="29360" spans="31:31" ht="15.75">
      <c r="AE29360" s="67"/>
    </row>
    <row r="29361" spans="31:31" ht="15.75">
      <c r="AE29361" s="67"/>
    </row>
    <row r="29362" spans="31:31" ht="15.75">
      <c r="AE29362" s="67"/>
    </row>
    <row r="29363" spans="31:31" ht="15.75">
      <c r="AE29363" s="67"/>
    </row>
    <row r="29364" spans="31:31" ht="15.75">
      <c r="AE29364" s="67"/>
    </row>
    <row r="29365" spans="31:31" ht="15.75">
      <c r="AE29365" s="67"/>
    </row>
    <row r="29366" spans="31:31" ht="15.75">
      <c r="AE29366" s="67"/>
    </row>
    <row r="29367" spans="31:31" ht="15.75">
      <c r="AE29367" s="67"/>
    </row>
    <row r="29368" spans="31:31" ht="15.75">
      <c r="AE29368" s="67"/>
    </row>
    <row r="29369" spans="31:31" ht="15.75">
      <c r="AE29369" s="67"/>
    </row>
    <row r="29370" spans="31:31" ht="15.75">
      <c r="AE29370" s="67"/>
    </row>
    <row r="29371" spans="31:31" ht="15.75">
      <c r="AE29371" s="67"/>
    </row>
    <row r="29372" spans="31:31" ht="15.75">
      <c r="AE29372" s="67"/>
    </row>
    <row r="29373" spans="31:31" ht="15.75">
      <c r="AE29373" s="67"/>
    </row>
    <row r="29374" spans="31:31" ht="15.75">
      <c r="AE29374" s="67"/>
    </row>
    <row r="29375" spans="31:31" ht="15.75">
      <c r="AE29375" s="67"/>
    </row>
    <row r="29376" spans="31:31" ht="15.75">
      <c r="AE29376" s="67"/>
    </row>
    <row r="29377" spans="31:31" ht="15.75">
      <c r="AE29377" s="67"/>
    </row>
    <row r="29378" spans="31:31" ht="15.75">
      <c r="AE29378" s="67"/>
    </row>
    <row r="29379" spans="31:31" ht="15.75">
      <c r="AE29379" s="67"/>
    </row>
    <row r="29380" spans="31:31" ht="15.75">
      <c r="AE29380" s="67"/>
    </row>
    <row r="29381" spans="31:31" ht="15.75">
      <c r="AE29381" s="67"/>
    </row>
    <row r="29382" spans="31:31" ht="15.75">
      <c r="AE29382" s="67"/>
    </row>
    <row r="29383" spans="31:31" ht="15.75">
      <c r="AE29383" s="67"/>
    </row>
    <row r="29384" spans="31:31" ht="15.75">
      <c r="AE29384" s="67"/>
    </row>
    <row r="29385" spans="31:31" ht="15.75">
      <c r="AE29385" s="67"/>
    </row>
    <row r="29386" spans="31:31" ht="15.75">
      <c r="AE29386" s="67"/>
    </row>
    <row r="29387" spans="31:31" ht="15.75">
      <c r="AE29387" s="67"/>
    </row>
    <row r="29388" spans="31:31" ht="15.75">
      <c r="AE29388" s="67"/>
    </row>
    <row r="29389" spans="31:31" ht="15.75">
      <c r="AE29389" s="67"/>
    </row>
    <row r="29390" spans="31:31" ht="15.75">
      <c r="AE29390" s="67"/>
    </row>
    <row r="29391" spans="31:31" ht="15.75">
      <c r="AE29391" s="67"/>
    </row>
    <row r="29392" spans="31:31" ht="15.75">
      <c r="AE29392" s="67"/>
    </row>
    <row r="29393" spans="31:31" ht="15.75">
      <c r="AE29393" s="67"/>
    </row>
    <row r="29394" spans="31:31" ht="15.75">
      <c r="AE29394" s="67"/>
    </row>
    <row r="29395" spans="31:31" ht="15.75">
      <c r="AE29395" s="67"/>
    </row>
    <row r="29396" spans="31:31" ht="15.75">
      <c r="AE29396" s="67"/>
    </row>
    <row r="29397" spans="31:31" ht="15.75">
      <c r="AE29397" s="67"/>
    </row>
    <row r="29398" spans="31:31" ht="15.75">
      <c r="AE29398" s="67"/>
    </row>
    <row r="29399" spans="31:31" ht="15.75">
      <c r="AE29399" s="67"/>
    </row>
    <row r="29400" spans="31:31" ht="15.75">
      <c r="AE29400" s="67"/>
    </row>
    <row r="29401" spans="31:31" ht="15.75">
      <c r="AE29401" s="67"/>
    </row>
    <row r="29402" spans="31:31" ht="15.75">
      <c r="AE29402" s="67"/>
    </row>
    <row r="29403" spans="31:31" ht="15.75">
      <c r="AE29403" s="67"/>
    </row>
    <row r="29404" spans="31:31" ht="15.75">
      <c r="AE29404" s="67"/>
    </row>
    <row r="29405" spans="31:31" ht="15.75">
      <c r="AE29405" s="67"/>
    </row>
    <row r="29406" spans="31:31" ht="15.75">
      <c r="AE29406" s="67"/>
    </row>
    <row r="29407" spans="31:31" ht="15.75">
      <c r="AE29407" s="67"/>
    </row>
    <row r="29408" spans="31:31" ht="15.75">
      <c r="AE29408" s="67"/>
    </row>
    <row r="29409" spans="31:31" ht="15.75">
      <c r="AE29409" s="67"/>
    </row>
    <row r="29410" spans="31:31" ht="15.75">
      <c r="AE29410" s="67"/>
    </row>
    <row r="29411" spans="31:31" ht="15.75">
      <c r="AE29411" s="67"/>
    </row>
    <row r="29412" spans="31:31" ht="15.75">
      <c r="AE29412" s="67"/>
    </row>
    <row r="29413" spans="31:31" ht="15.75">
      <c r="AE29413" s="67"/>
    </row>
    <row r="29414" spans="31:31" ht="15.75">
      <c r="AE29414" s="67"/>
    </row>
    <row r="29415" spans="31:31" ht="15.75">
      <c r="AE29415" s="67"/>
    </row>
    <row r="29416" spans="31:31" ht="15.75">
      <c r="AE29416" s="67"/>
    </row>
    <row r="29417" spans="31:31" ht="15.75">
      <c r="AE29417" s="67"/>
    </row>
    <row r="29418" spans="31:31" ht="15.75">
      <c r="AE29418" s="67"/>
    </row>
    <row r="29419" spans="31:31" ht="15.75">
      <c r="AE29419" s="67"/>
    </row>
    <row r="29420" spans="31:31" ht="15.75">
      <c r="AE29420" s="67"/>
    </row>
    <row r="29421" spans="31:31" ht="15.75">
      <c r="AE29421" s="67"/>
    </row>
    <row r="29422" spans="31:31" ht="15.75">
      <c r="AE29422" s="67"/>
    </row>
    <row r="29423" spans="31:31" ht="15.75">
      <c r="AE29423" s="67"/>
    </row>
    <row r="29424" spans="31:31" ht="15.75">
      <c r="AE29424" s="67"/>
    </row>
    <row r="29425" spans="31:31" ht="15.75">
      <c r="AE29425" s="67"/>
    </row>
    <row r="29426" spans="31:31" ht="15.75">
      <c r="AE29426" s="67"/>
    </row>
    <row r="29427" spans="31:31" ht="15.75">
      <c r="AE29427" s="67"/>
    </row>
    <row r="29428" spans="31:31" ht="15.75">
      <c r="AE29428" s="67"/>
    </row>
    <row r="29429" spans="31:31" ht="15.75">
      <c r="AE29429" s="67"/>
    </row>
    <row r="29430" spans="31:31" ht="15.75">
      <c r="AE29430" s="67"/>
    </row>
    <row r="29431" spans="31:31" ht="15.75">
      <c r="AE29431" s="67"/>
    </row>
    <row r="29432" spans="31:31" ht="15.75">
      <c r="AE29432" s="67"/>
    </row>
    <row r="29433" spans="31:31" ht="15.75">
      <c r="AE29433" s="67"/>
    </row>
    <row r="29434" spans="31:31" ht="15.75">
      <c r="AE29434" s="67"/>
    </row>
    <row r="29435" spans="31:31" ht="15.75">
      <c r="AE29435" s="67"/>
    </row>
    <row r="29436" spans="31:31" ht="15.75">
      <c r="AE29436" s="67"/>
    </row>
    <row r="29437" spans="31:31" ht="15.75">
      <c r="AE29437" s="67"/>
    </row>
    <row r="29438" spans="31:31" ht="15.75">
      <c r="AE29438" s="67"/>
    </row>
    <row r="29439" spans="31:31" ht="15.75">
      <c r="AE29439" s="67"/>
    </row>
    <row r="29440" spans="31:31" ht="15.75">
      <c r="AE29440" s="67"/>
    </row>
    <row r="29441" spans="31:31" ht="15.75">
      <c r="AE29441" s="67"/>
    </row>
    <row r="29442" spans="31:31" ht="15.75">
      <c r="AE29442" s="67"/>
    </row>
    <row r="29443" spans="31:31" ht="15.75">
      <c r="AE29443" s="67"/>
    </row>
    <row r="29444" spans="31:31" ht="15.75">
      <c r="AE29444" s="67"/>
    </row>
    <row r="29445" spans="31:31" ht="15.75">
      <c r="AE29445" s="67"/>
    </row>
    <row r="29446" spans="31:31" ht="15.75">
      <c r="AE29446" s="67"/>
    </row>
    <row r="29447" spans="31:31" ht="15.75">
      <c r="AE29447" s="67"/>
    </row>
    <row r="29448" spans="31:31" ht="15.75">
      <c r="AE29448" s="67"/>
    </row>
    <row r="29449" spans="31:31" ht="15.75">
      <c r="AE29449" s="67"/>
    </row>
    <row r="29450" spans="31:31" ht="15.75">
      <c r="AE29450" s="67"/>
    </row>
    <row r="29451" spans="31:31" ht="15.75">
      <c r="AE29451" s="67"/>
    </row>
    <row r="29452" spans="31:31" ht="15.75">
      <c r="AE29452" s="67"/>
    </row>
    <row r="29453" spans="31:31" ht="15.75">
      <c r="AE29453" s="67"/>
    </row>
    <row r="29454" spans="31:31" ht="15.75">
      <c r="AE29454" s="67"/>
    </row>
    <row r="29455" spans="31:31" ht="15.75">
      <c r="AE29455" s="67"/>
    </row>
    <row r="29456" spans="31:31" ht="15.75">
      <c r="AE29456" s="67"/>
    </row>
    <row r="29457" spans="31:31" ht="15.75">
      <c r="AE29457" s="67"/>
    </row>
    <row r="29458" spans="31:31" ht="15.75">
      <c r="AE29458" s="67"/>
    </row>
    <row r="29459" spans="31:31" ht="15.75">
      <c r="AE29459" s="67"/>
    </row>
    <row r="29460" spans="31:31" ht="15.75">
      <c r="AE29460" s="67"/>
    </row>
    <row r="29461" spans="31:31" ht="15.75">
      <c r="AE29461" s="67"/>
    </row>
    <row r="29462" spans="31:31" ht="15.75">
      <c r="AE29462" s="67"/>
    </row>
    <row r="29463" spans="31:31" ht="15.75">
      <c r="AE29463" s="67"/>
    </row>
    <row r="29464" spans="31:31" ht="15.75">
      <c r="AE29464" s="67"/>
    </row>
    <row r="29465" spans="31:31" ht="15.75">
      <c r="AE29465" s="67"/>
    </row>
    <row r="29466" spans="31:31" ht="15.75">
      <c r="AE29466" s="67"/>
    </row>
    <row r="29467" spans="31:31" ht="15.75">
      <c r="AE29467" s="67"/>
    </row>
    <row r="29468" spans="31:31" ht="15.75">
      <c r="AE29468" s="67"/>
    </row>
    <row r="29469" spans="31:31" ht="15.75">
      <c r="AE29469" s="67"/>
    </row>
    <row r="29470" spans="31:31" ht="15.75">
      <c r="AE29470" s="67"/>
    </row>
    <row r="29471" spans="31:31" ht="15.75">
      <c r="AE29471" s="67"/>
    </row>
    <row r="29472" spans="31:31" ht="15.75">
      <c r="AE29472" s="67"/>
    </row>
    <row r="29473" spans="31:31" ht="15.75">
      <c r="AE29473" s="67"/>
    </row>
    <row r="29474" spans="31:31" ht="15.75">
      <c r="AE29474" s="67"/>
    </row>
    <row r="29475" spans="31:31" ht="15.75">
      <c r="AE29475" s="67"/>
    </row>
    <row r="29476" spans="31:31" ht="15.75">
      <c r="AE29476" s="67"/>
    </row>
    <row r="29477" spans="31:31" ht="15.75">
      <c r="AE29477" s="67"/>
    </row>
    <row r="29478" spans="31:31" ht="15.75">
      <c r="AE29478" s="67"/>
    </row>
    <row r="29479" spans="31:31" ht="15.75">
      <c r="AE29479" s="67"/>
    </row>
    <row r="29480" spans="31:31" ht="15.75">
      <c r="AE29480" s="67"/>
    </row>
    <row r="29481" spans="31:31" ht="15.75">
      <c r="AE29481" s="67"/>
    </row>
    <row r="29482" spans="31:31" ht="15.75">
      <c r="AE29482" s="67"/>
    </row>
    <row r="29483" spans="31:31" ht="15.75">
      <c r="AE29483" s="67"/>
    </row>
    <row r="29484" spans="31:31" ht="15.75">
      <c r="AE29484" s="67"/>
    </row>
    <row r="29485" spans="31:31" ht="15.75">
      <c r="AE29485" s="67"/>
    </row>
    <row r="29486" spans="31:31" ht="15.75">
      <c r="AE29486" s="67"/>
    </row>
    <row r="29487" spans="31:31" ht="15.75">
      <c r="AE29487" s="67"/>
    </row>
    <row r="29488" spans="31:31" ht="15.75">
      <c r="AE29488" s="67"/>
    </row>
    <row r="29489" spans="31:31" ht="15.75">
      <c r="AE29489" s="67"/>
    </row>
    <row r="29490" spans="31:31" ht="15.75">
      <c r="AE29490" s="67"/>
    </row>
    <row r="29491" spans="31:31" ht="15.75">
      <c r="AE29491" s="67"/>
    </row>
    <row r="29492" spans="31:31" ht="15.75">
      <c r="AE29492" s="67"/>
    </row>
    <row r="29493" spans="31:31" ht="15.75">
      <c r="AE29493" s="67"/>
    </row>
    <row r="29494" spans="31:31" ht="15.75">
      <c r="AE29494" s="67"/>
    </row>
    <row r="29495" spans="31:31" ht="15.75">
      <c r="AE29495" s="67"/>
    </row>
    <row r="29496" spans="31:31" ht="15.75">
      <c r="AE29496" s="67"/>
    </row>
    <row r="29497" spans="31:31" ht="15.75">
      <c r="AE29497" s="67"/>
    </row>
    <row r="29498" spans="31:31" ht="15.75">
      <c r="AE29498" s="67"/>
    </row>
    <row r="29499" spans="31:31" ht="15.75">
      <c r="AE29499" s="67"/>
    </row>
    <row r="29500" spans="31:31" ht="15.75">
      <c r="AE29500" s="67"/>
    </row>
    <row r="29501" spans="31:31" ht="15.75">
      <c r="AE29501" s="67"/>
    </row>
    <row r="29502" spans="31:31" ht="15.75">
      <c r="AE29502" s="67"/>
    </row>
    <row r="29503" spans="31:31" ht="15.75">
      <c r="AE29503" s="67"/>
    </row>
    <row r="29504" spans="31:31" ht="15.75">
      <c r="AE29504" s="67"/>
    </row>
    <row r="29505" spans="31:31" ht="15.75">
      <c r="AE29505" s="67"/>
    </row>
    <row r="29506" spans="31:31" ht="15.75">
      <c r="AE29506" s="67"/>
    </row>
    <row r="29507" spans="31:31" ht="15.75">
      <c r="AE29507" s="67"/>
    </row>
    <row r="29508" spans="31:31" ht="15.75">
      <c r="AE29508" s="67"/>
    </row>
    <row r="29509" spans="31:31" ht="15.75">
      <c r="AE29509" s="67"/>
    </row>
    <row r="29510" spans="31:31" ht="15.75">
      <c r="AE29510" s="67"/>
    </row>
    <row r="29511" spans="31:31" ht="15.75">
      <c r="AE29511" s="67"/>
    </row>
    <row r="29512" spans="31:31" ht="15.75">
      <c r="AE29512" s="67"/>
    </row>
    <row r="29513" spans="31:31" ht="15.75">
      <c r="AE29513" s="67"/>
    </row>
    <row r="29514" spans="31:31" ht="15.75">
      <c r="AE29514" s="67"/>
    </row>
    <row r="29515" spans="31:31" ht="15.75">
      <c r="AE29515" s="67"/>
    </row>
    <row r="29516" spans="31:31" ht="15.75">
      <c r="AE29516" s="67"/>
    </row>
    <row r="29517" spans="31:31" ht="15.75">
      <c r="AE29517" s="67"/>
    </row>
    <row r="29518" spans="31:31" ht="15.75">
      <c r="AE29518" s="67"/>
    </row>
    <row r="29519" spans="31:31" ht="15.75">
      <c r="AE29519" s="67"/>
    </row>
    <row r="29520" spans="31:31" ht="15.75">
      <c r="AE29520" s="67"/>
    </row>
    <row r="29521" spans="31:31" ht="15.75">
      <c r="AE29521" s="67"/>
    </row>
    <row r="29522" spans="31:31" ht="15.75">
      <c r="AE29522" s="67"/>
    </row>
    <row r="29523" spans="31:31" ht="15.75">
      <c r="AE29523" s="67"/>
    </row>
    <row r="29524" spans="31:31" ht="15.75">
      <c r="AE29524" s="67"/>
    </row>
    <row r="29525" spans="31:31" ht="15.75">
      <c r="AE29525" s="67"/>
    </row>
    <row r="29526" spans="31:31" ht="15.75">
      <c r="AE29526" s="67"/>
    </row>
    <row r="29527" spans="31:31" ht="15.75">
      <c r="AE29527" s="67"/>
    </row>
    <row r="29528" spans="31:31" ht="15.75">
      <c r="AE29528" s="67"/>
    </row>
    <row r="29529" spans="31:31" ht="15.75">
      <c r="AE29529" s="67"/>
    </row>
    <row r="29530" spans="31:31" ht="15.75">
      <c r="AE29530" s="67"/>
    </row>
    <row r="29531" spans="31:31" ht="15.75">
      <c r="AE29531" s="67"/>
    </row>
    <row r="29532" spans="31:31" ht="15.75">
      <c r="AE29532" s="67"/>
    </row>
    <row r="29533" spans="31:31" ht="15.75">
      <c r="AE29533" s="67"/>
    </row>
    <row r="29534" spans="31:31" ht="15.75">
      <c r="AE29534" s="67"/>
    </row>
    <row r="29535" spans="31:31" ht="15.75">
      <c r="AE29535" s="67"/>
    </row>
    <row r="29536" spans="31:31" ht="15.75">
      <c r="AE29536" s="67"/>
    </row>
    <row r="29537" spans="31:31" ht="15.75">
      <c r="AE29537" s="67"/>
    </row>
    <row r="29538" spans="31:31" ht="15.75">
      <c r="AE29538" s="67"/>
    </row>
    <row r="29539" spans="31:31" ht="15.75">
      <c r="AE29539" s="67"/>
    </row>
    <row r="29540" spans="31:31" ht="15.75">
      <c r="AE29540" s="67"/>
    </row>
    <row r="29541" spans="31:31" ht="15.75">
      <c r="AE29541" s="67"/>
    </row>
    <row r="29542" spans="31:31" ht="15.75">
      <c r="AE29542" s="67"/>
    </row>
    <row r="29543" spans="31:31" ht="15.75">
      <c r="AE29543" s="67"/>
    </row>
    <row r="29544" spans="31:31" ht="15.75">
      <c r="AE29544" s="67"/>
    </row>
    <row r="29545" spans="31:31" ht="15.75">
      <c r="AE29545" s="67"/>
    </row>
    <row r="29546" spans="31:31" ht="15.75">
      <c r="AE29546" s="67"/>
    </row>
    <row r="29547" spans="31:31" ht="15.75">
      <c r="AE29547" s="67"/>
    </row>
    <row r="29548" spans="31:31" ht="15.75">
      <c r="AE29548" s="67"/>
    </row>
    <row r="29549" spans="31:31" ht="15.75">
      <c r="AE29549" s="67"/>
    </row>
    <row r="29550" spans="31:31" ht="15.75">
      <c r="AE29550" s="67"/>
    </row>
    <row r="29551" spans="31:31" ht="15.75">
      <c r="AE29551" s="67"/>
    </row>
    <row r="29552" spans="31:31" ht="15.75">
      <c r="AE29552" s="67"/>
    </row>
    <row r="29553" spans="31:31" ht="15.75">
      <c r="AE29553" s="67"/>
    </row>
    <row r="29554" spans="31:31" ht="15.75">
      <c r="AE29554" s="67"/>
    </row>
    <row r="29555" spans="31:31" ht="15.75">
      <c r="AE29555" s="67"/>
    </row>
    <row r="29556" spans="31:31" ht="15.75">
      <c r="AE29556" s="67"/>
    </row>
    <row r="29557" spans="31:31" ht="15.75">
      <c r="AE29557" s="67"/>
    </row>
    <row r="29558" spans="31:31" ht="15.75">
      <c r="AE29558" s="67"/>
    </row>
    <row r="29559" spans="31:31" ht="15.75">
      <c r="AE29559" s="67"/>
    </row>
    <row r="29560" spans="31:31" ht="15.75">
      <c r="AE29560" s="67"/>
    </row>
    <row r="29561" spans="31:31" ht="15.75">
      <c r="AE29561" s="67"/>
    </row>
    <row r="29562" spans="31:31" ht="15.75">
      <c r="AE29562" s="67"/>
    </row>
    <row r="29563" spans="31:31" ht="15.75">
      <c r="AE29563" s="67"/>
    </row>
    <row r="29564" spans="31:31" ht="15.75">
      <c r="AE29564" s="67"/>
    </row>
    <row r="29565" spans="31:31" ht="15.75">
      <c r="AE29565" s="67"/>
    </row>
    <row r="29566" spans="31:31" ht="15.75">
      <c r="AE29566" s="67"/>
    </row>
    <row r="29567" spans="31:31" ht="15.75">
      <c r="AE29567" s="67"/>
    </row>
    <row r="29568" spans="31:31" ht="15.75">
      <c r="AE29568" s="67"/>
    </row>
    <row r="29569" spans="31:31" ht="15.75">
      <c r="AE29569" s="67"/>
    </row>
    <row r="29570" spans="31:31" ht="15.75">
      <c r="AE29570" s="67"/>
    </row>
    <row r="29571" spans="31:31" ht="15.75">
      <c r="AE29571" s="67"/>
    </row>
    <row r="29572" spans="31:31" ht="15.75">
      <c r="AE29572" s="67"/>
    </row>
    <row r="29573" spans="31:31" ht="15.75">
      <c r="AE29573" s="67"/>
    </row>
    <row r="29574" spans="31:31" ht="15.75">
      <c r="AE29574" s="67"/>
    </row>
    <row r="29575" spans="31:31" ht="15.75">
      <c r="AE29575" s="67"/>
    </row>
    <row r="29576" spans="31:31" ht="15.75">
      <c r="AE29576" s="67"/>
    </row>
    <row r="29577" spans="31:31" ht="15.75">
      <c r="AE29577" s="67"/>
    </row>
    <row r="29578" spans="31:31" ht="15.75">
      <c r="AE29578" s="67"/>
    </row>
    <row r="29579" spans="31:31" ht="15.75">
      <c r="AE29579" s="67"/>
    </row>
    <row r="29580" spans="31:31" ht="15.75">
      <c r="AE29580" s="67"/>
    </row>
    <row r="29581" spans="31:31" ht="15.75">
      <c r="AE29581" s="67"/>
    </row>
    <row r="29582" spans="31:31" ht="15.75">
      <c r="AE29582" s="67"/>
    </row>
    <row r="29583" spans="31:31" ht="15.75">
      <c r="AE29583" s="67"/>
    </row>
    <row r="29584" spans="31:31" ht="15.75">
      <c r="AE29584" s="67"/>
    </row>
    <row r="29585" spans="31:31" ht="15.75">
      <c r="AE29585" s="67"/>
    </row>
    <row r="29586" spans="31:31" ht="15.75">
      <c r="AE29586" s="67"/>
    </row>
    <row r="29587" spans="31:31" ht="15.75">
      <c r="AE29587" s="67"/>
    </row>
    <row r="29588" spans="31:31" ht="15.75">
      <c r="AE29588" s="67"/>
    </row>
    <row r="29589" spans="31:31" ht="15.75">
      <c r="AE29589" s="67"/>
    </row>
    <row r="29590" spans="31:31" ht="15.75">
      <c r="AE29590" s="67"/>
    </row>
    <row r="29591" spans="31:31" ht="15.75">
      <c r="AE29591" s="67"/>
    </row>
    <row r="29592" spans="31:31" ht="15.75">
      <c r="AE29592" s="67"/>
    </row>
    <row r="29593" spans="31:31" ht="15.75">
      <c r="AE29593" s="67"/>
    </row>
    <row r="29594" spans="31:31" ht="15.75">
      <c r="AE29594" s="67"/>
    </row>
    <row r="29595" spans="31:31" ht="15.75">
      <c r="AE29595" s="67"/>
    </row>
    <row r="29596" spans="31:31" ht="15.75">
      <c r="AE29596" s="67"/>
    </row>
    <row r="29597" spans="31:31" ht="15.75">
      <c r="AE29597" s="67"/>
    </row>
    <row r="29598" spans="31:31" ht="15.75">
      <c r="AE29598" s="67"/>
    </row>
    <row r="29599" spans="31:31" ht="15.75">
      <c r="AE29599" s="67"/>
    </row>
    <row r="29600" spans="31:31" ht="15.75">
      <c r="AE29600" s="67"/>
    </row>
    <row r="29601" spans="31:31" ht="15.75">
      <c r="AE29601" s="67"/>
    </row>
    <row r="29602" spans="31:31" ht="15.75">
      <c r="AE29602" s="67"/>
    </row>
    <row r="29603" spans="31:31" ht="15.75">
      <c r="AE29603" s="67"/>
    </row>
    <row r="29604" spans="31:31" ht="15.75">
      <c r="AE29604" s="67"/>
    </row>
    <row r="29605" spans="31:31" ht="15.75">
      <c r="AE29605" s="67"/>
    </row>
    <row r="29606" spans="31:31" ht="15.75">
      <c r="AE29606" s="67"/>
    </row>
    <row r="29607" spans="31:31" ht="15.75">
      <c r="AE29607" s="67"/>
    </row>
    <row r="29608" spans="31:31" ht="15.75">
      <c r="AE29608" s="67"/>
    </row>
    <row r="29609" spans="31:31" ht="15.75">
      <c r="AE29609" s="67"/>
    </row>
    <row r="29610" spans="31:31" ht="15.75">
      <c r="AE29610" s="67"/>
    </row>
    <row r="29611" spans="31:31" ht="15.75">
      <c r="AE29611" s="67"/>
    </row>
    <row r="29612" spans="31:31" ht="15.75">
      <c r="AE29612" s="67"/>
    </row>
    <row r="29613" spans="31:31" ht="15.75">
      <c r="AE29613" s="67"/>
    </row>
    <row r="29614" spans="31:31" ht="15.75">
      <c r="AE29614" s="67"/>
    </row>
    <row r="29615" spans="31:31" ht="15.75">
      <c r="AE29615" s="67"/>
    </row>
    <row r="29616" spans="31:31" ht="15.75">
      <c r="AE29616" s="67"/>
    </row>
    <row r="29617" spans="31:31" ht="15.75">
      <c r="AE29617" s="67"/>
    </row>
    <row r="29618" spans="31:31" ht="15.75">
      <c r="AE29618" s="67"/>
    </row>
    <row r="29619" spans="31:31" ht="15.75">
      <c r="AE29619" s="67"/>
    </row>
    <row r="29620" spans="31:31" ht="15.75">
      <c r="AE29620" s="67"/>
    </row>
    <row r="29621" spans="31:31" ht="15.75">
      <c r="AE29621" s="67"/>
    </row>
    <row r="29622" spans="31:31" ht="15.75">
      <c r="AE29622" s="67"/>
    </row>
    <row r="29623" spans="31:31" ht="15.75">
      <c r="AE29623" s="67"/>
    </row>
    <row r="29624" spans="31:31" ht="15.75">
      <c r="AE29624" s="67"/>
    </row>
    <row r="29625" spans="31:31" ht="15.75">
      <c r="AE29625" s="67"/>
    </row>
    <row r="29626" spans="31:31" ht="15.75">
      <c r="AE29626" s="67"/>
    </row>
    <row r="29627" spans="31:31" ht="15.75">
      <c r="AE29627" s="67"/>
    </row>
    <row r="29628" spans="31:31" ht="15.75">
      <c r="AE29628" s="67"/>
    </row>
    <row r="29629" spans="31:31" ht="15.75">
      <c r="AE29629" s="67"/>
    </row>
    <row r="29630" spans="31:31" ht="15.75">
      <c r="AE29630" s="67"/>
    </row>
    <row r="29631" spans="31:31" ht="15.75">
      <c r="AE29631" s="67"/>
    </row>
    <row r="29632" spans="31:31" ht="15.75">
      <c r="AE29632" s="67"/>
    </row>
    <row r="29633" spans="31:31" ht="15.75">
      <c r="AE29633" s="67"/>
    </row>
    <row r="29634" spans="31:31" ht="15.75">
      <c r="AE29634" s="67"/>
    </row>
    <row r="29635" spans="31:31" ht="15.75">
      <c r="AE29635" s="67"/>
    </row>
    <row r="29636" spans="31:31" ht="15.75">
      <c r="AE29636" s="67"/>
    </row>
    <row r="29637" spans="31:31" ht="15.75">
      <c r="AE29637" s="67"/>
    </row>
    <row r="29638" spans="31:31" ht="15.75">
      <c r="AE29638" s="67"/>
    </row>
    <row r="29639" spans="31:31" ht="15.75">
      <c r="AE29639" s="67"/>
    </row>
    <row r="29640" spans="31:31" ht="15.75">
      <c r="AE29640" s="67"/>
    </row>
    <row r="29641" spans="31:31" ht="15.75">
      <c r="AE29641" s="67"/>
    </row>
    <row r="29642" spans="31:31" ht="15.75">
      <c r="AE29642" s="67"/>
    </row>
    <row r="29643" spans="31:31" ht="15.75">
      <c r="AE29643" s="67"/>
    </row>
    <row r="29644" spans="31:31" ht="15.75">
      <c r="AE29644" s="67"/>
    </row>
    <row r="29645" spans="31:31" ht="15.75">
      <c r="AE29645" s="67"/>
    </row>
    <row r="29646" spans="31:31" ht="15.75">
      <c r="AE29646" s="67"/>
    </row>
    <row r="29647" spans="31:31" ht="15.75">
      <c r="AE29647" s="67"/>
    </row>
    <row r="29648" spans="31:31" ht="15.75">
      <c r="AE29648" s="67"/>
    </row>
    <row r="29649" spans="31:31" ht="15.75">
      <c r="AE29649" s="67"/>
    </row>
    <row r="29650" spans="31:31" ht="15.75">
      <c r="AE29650" s="67"/>
    </row>
    <row r="29651" spans="31:31" ht="15.75">
      <c r="AE29651" s="67"/>
    </row>
    <row r="29652" spans="31:31" ht="15.75">
      <c r="AE29652" s="67"/>
    </row>
    <row r="29653" spans="31:31" ht="15.75">
      <c r="AE29653" s="67"/>
    </row>
    <row r="29654" spans="31:31" ht="15.75">
      <c r="AE29654" s="67"/>
    </row>
    <row r="29655" spans="31:31" ht="15.75">
      <c r="AE29655" s="67"/>
    </row>
    <row r="29656" spans="31:31" ht="15.75">
      <c r="AE29656" s="67"/>
    </row>
    <row r="29657" spans="31:31" ht="15.75">
      <c r="AE29657" s="67"/>
    </row>
    <row r="29658" spans="31:31" ht="15.75">
      <c r="AE29658" s="67"/>
    </row>
    <row r="29659" spans="31:31" ht="15.75">
      <c r="AE29659" s="67"/>
    </row>
    <row r="29660" spans="31:31" ht="15.75">
      <c r="AE29660" s="67"/>
    </row>
    <row r="29661" spans="31:31" ht="15.75">
      <c r="AE29661" s="67"/>
    </row>
    <row r="29662" spans="31:31" ht="15.75">
      <c r="AE29662" s="67"/>
    </row>
    <row r="29663" spans="31:31" ht="15.75">
      <c r="AE29663" s="67"/>
    </row>
    <row r="29664" spans="31:31" ht="15.75">
      <c r="AE29664" s="67"/>
    </row>
    <row r="29665" spans="31:31" ht="15.75">
      <c r="AE29665" s="67"/>
    </row>
    <row r="29666" spans="31:31" ht="15.75">
      <c r="AE29666" s="67"/>
    </row>
    <row r="29667" spans="31:31" ht="15.75">
      <c r="AE29667" s="67"/>
    </row>
    <row r="29668" spans="31:31" ht="15.75">
      <c r="AE29668" s="67"/>
    </row>
    <row r="29669" spans="31:31" ht="15.75">
      <c r="AE29669" s="67"/>
    </row>
    <row r="29670" spans="31:31" ht="15.75">
      <c r="AE29670" s="67"/>
    </row>
    <row r="29671" spans="31:31" ht="15.75">
      <c r="AE29671" s="67"/>
    </row>
    <row r="29672" spans="31:31" ht="15.75">
      <c r="AE29672" s="67"/>
    </row>
    <row r="29673" spans="31:31" ht="15.75">
      <c r="AE29673" s="67"/>
    </row>
    <row r="29674" spans="31:31" ht="15.75">
      <c r="AE29674" s="67"/>
    </row>
    <row r="29675" spans="31:31" ht="15.75">
      <c r="AE29675" s="67"/>
    </row>
    <row r="29676" spans="31:31" ht="15.75">
      <c r="AE29676" s="67"/>
    </row>
    <row r="29677" spans="31:31" ht="15.75">
      <c r="AE29677" s="67"/>
    </row>
    <row r="29678" spans="31:31" ht="15.75">
      <c r="AE29678" s="67"/>
    </row>
    <row r="29679" spans="31:31" ht="15.75">
      <c r="AE29679" s="67"/>
    </row>
    <row r="29680" spans="31:31" ht="15.75">
      <c r="AE29680" s="67"/>
    </row>
    <row r="29681" spans="31:31" ht="15.75">
      <c r="AE29681" s="67"/>
    </row>
    <row r="29682" spans="31:31" ht="15.75">
      <c r="AE29682" s="67"/>
    </row>
    <row r="29683" spans="31:31" ht="15.75">
      <c r="AE29683" s="67"/>
    </row>
    <row r="29684" spans="31:31" ht="15.75">
      <c r="AE29684" s="67"/>
    </row>
    <row r="29685" spans="31:31" ht="15.75">
      <c r="AE29685" s="67"/>
    </row>
    <row r="29686" spans="31:31" ht="15.75">
      <c r="AE29686" s="67"/>
    </row>
    <row r="29687" spans="31:31" ht="15.75">
      <c r="AE29687" s="67"/>
    </row>
    <row r="29688" spans="31:31" ht="15.75">
      <c r="AE29688" s="67"/>
    </row>
    <row r="29689" spans="31:31" ht="15.75">
      <c r="AE29689" s="67"/>
    </row>
    <row r="29690" spans="31:31" ht="15.75">
      <c r="AE29690" s="67"/>
    </row>
    <row r="29691" spans="31:31" ht="15.75">
      <c r="AE29691" s="67"/>
    </row>
    <row r="29692" spans="31:31" ht="15.75">
      <c r="AE29692" s="67"/>
    </row>
    <row r="29693" spans="31:31" ht="15.75">
      <c r="AE29693" s="67"/>
    </row>
    <row r="29694" spans="31:31" ht="15.75">
      <c r="AE29694" s="67"/>
    </row>
    <row r="29695" spans="31:31" ht="15.75">
      <c r="AE29695" s="67"/>
    </row>
    <row r="29696" spans="31:31" ht="15.75">
      <c r="AE29696" s="67"/>
    </row>
    <row r="29697" spans="31:31" ht="15.75">
      <c r="AE29697" s="67"/>
    </row>
    <row r="29698" spans="31:31" ht="15.75">
      <c r="AE29698" s="67"/>
    </row>
    <row r="29699" spans="31:31" ht="15.75">
      <c r="AE29699" s="67"/>
    </row>
    <row r="29700" spans="31:31" ht="15.75">
      <c r="AE29700" s="67"/>
    </row>
    <row r="29701" spans="31:31" ht="15.75">
      <c r="AE29701" s="67"/>
    </row>
    <row r="29702" spans="31:31" ht="15.75">
      <c r="AE29702" s="67"/>
    </row>
    <row r="29703" spans="31:31" ht="15.75">
      <c r="AE29703" s="67"/>
    </row>
    <row r="29704" spans="31:31" ht="15.75">
      <c r="AE29704" s="67"/>
    </row>
    <row r="29705" spans="31:31" ht="15.75">
      <c r="AE29705" s="67"/>
    </row>
    <row r="29706" spans="31:31" ht="15.75">
      <c r="AE29706" s="67"/>
    </row>
    <row r="29707" spans="31:31" ht="15.75">
      <c r="AE29707" s="67"/>
    </row>
    <row r="29708" spans="31:31" ht="15.75">
      <c r="AE29708" s="67"/>
    </row>
    <row r="29709" spans="31:31" ht="15.75">
      <c r="AE29709" s="67"/>
    </row>
    <row r="29710" spans="31:31" ht="15.75">
      <c r="AE29710" s="67"/>
    </row>
    <row r="29711" spans="31:31" ht="15.75">
      <c r="AE29711" s="67"/>
    </row>
    <row r="29712" spans="31:31" ht="15.75">
      <c r="AE29712" s="67"/>
    </row>
    <row r="29713" spans="31:31" ht="15.75">
      <c r="AE29713" s="67"/>
    </row>
    <row r="29714" spans="31:31" ht="15.75">
      <c r="AE29714" s="67"/>
    </row>
    <row r="29715" spans="31:31" ht="15.75">
      <c r="AE29715" s="67"/>
    </row>
    <row r="29716" spans="31:31" ht="15.75">
      <c r="AE29716" s="67"/>
    </row>
    <row r="29717" spans="31:31" ht="15.75">
      <c r="AE29717" s="67"/>
    </row>
    <row r="29718" spans="31:31" ht="15.75">
      <c r="AE29718" s="67"/>
    </row>
    <row r="29719" spans="31:31" ht="15.75">
      <c r="AE29719" s="67"/>
    </row>
    <row r="29720" spans="31:31" ht="15.75">
      <c r="AE29720" s="67"/>
    </row>
    <row r="29721" spans="31:31" ht="15.75">
      <c r="AE29721" s="67"/>
    </row>
    <row r="29722" spans="31:31" ht="15.75">
      <c r="AE29722" s="67"/>
    </row>
    <row r="29723" spans="31:31" ht="15.75">
      <c r="AE29723" s="67"/>
    </row>
    <row r="29724" spans="31:31" ht="15.75">
      <c r="AE29724" s="67"/>
    </row>
    <row r="29725" spans="31:31" ht="15.75">
      <c r="AE29725" s="67"/>
    </row>
    <row r="29726" spans="31:31" ht="15.75">
      <c r="AE29726" s="67"/>
    </row>
    <row r="29727" spans="31:31" ht="15.75">
      <c r="AE29727" s="67"/>
    </row>
    <row r="29728" spans="31:31" ht="15.75">
      <c r="AE29728" s="67"/>
    </row>
    <row r="29729" spans="31:31" ht="15.75">
      <c r="AE29729" s="67"/>
    </row>
    <row r="29730" spans="31:31" ht="15.75">
      <c r="AE29730" s="67"/>
    </row>
    <row r="29731" spans="31:31" ht="15.75">
      <c r="AE29731" s="67"/>
    </row>
    <row r="29732" spans="31:31" ht="15.75">
      <c r="AE29732" s="67"/>
    </row>
    <row r="29733" spans="31:31" ht="15.75">
      <c r="AE29733" s="67"/>
    </row>
    <row r="29734" spans="31:31" ht="15.75">
      <c r="AE29734" s="67"/>
    </row>
    <row r="29735" spans="31:31" ht="15.75">
      <c r="AE29735" s="67"/>
    </row>
    <row r="29736" spans="31:31" ht="15.75">
      <c r="AE29736" s="67"/>
    </row>
    <row r="29737" spans="31:31" ht="15.75">
      <c r="AE29737" s="67"/>
    </row>
    <row r="29738" spans="31:31" ht="15.75">
      <c r="AE29738" s="67"/>
    </row>
    <row r="29739" spans="31:31" ht="15.75">
      <c r="AE29739" s="67"/>
    </row>
    <row r="29740" spans="31:31" ht="15.75">
      <c r="AE29740" s="67"/>
    </row>
    <row r="29741" spans="31:31" ht="15.75">
      <c r="AE29741" s="67"/>
    </row>
    <row r="29742" spans="31:31" ht="15.75">
      <c r="AE29742" s="67"/>
    </row>
    <row r="29743" spans="31:31" ht="15.75">
      <c r="AE29743" s="67"/>
    </row>
    <row r="29744" spans="31:31" ht="15.75">
      <c r="AE29744" s="67"/>
    </row>
    <row r="29745" spans="31:31" ht="15.75">
      <c r="AE29745" s="67"/>
    </row>
    <row r="29746" spans="31:31" ht="15.75">
      <c r="AE29746" s="67"/>
    </row>
    <row r="29747" spans="31:31" ht="15.75">
      <c r="AE29747" s="67"/>
    </row>
    <row r="29748" spans="31:31" ht="15.75">
      <c r="AE29748" s="67"/>
    </row>
    <row r="29749" spans="31:31" ht="15.75">
      <c r="AE29749" s="67"/>
    </row>
    <row r="29750" spans="31:31" ht="15.75">
      <c r="AE29750" s="67"/>
    </row>
    <row r="29751" spans="31:31" ht="15.75">
      <c r="AE29751" s="67"/>
    </row>
    <row r="29752" spans="31:31" ht="15.75">
      <c r="AE29752" s="67"/>
    </row>
    <row r="29753" spans="31:31" ht="15.75">
      <c r="AE29753" s="67"/>
    </row>
    <row r="29754" spans="31:31" ht="15.75">
      <c r="AE29754" s="67"/>
    </row>
    <row r="29755" spans="31:31" ht="15.75">
      <c r="AE29755" s="67"/>
    </row>
    <row r="29756" spans="31:31" ht="15.75">
      <c r="AE29756" s="67"/>
    </row>
    <row r="29757" spans="31:31" ht="15.75">
      <c r="AE29757" s="67"/>
    </row>
    <row r="29758" spans="31:31" ht="15.75">
      <c r="AE29758" s="67"/>
    </row>
    <row r="29759" spans="31:31" ht="15.75">
      <c r="AE29759" s="67"/>
    </row>
    <row r="29760" spans="31:31" ht="15.75">
      <c r="AE29760" s="67"/>
    </row>
    <row r="29761" spans="31:31" ht="15.75">
      <c r="AE29761" s="67"/>
    </row>
    <row r="29762" spans="31:31" ht="15.75">
      <c r="AE29762" s="67"/>
    </row>
    <row r="29763" spans="31:31" ht="15.75">
      <c r="AE29763" s="67"/>
    </row>
    <row r="29764" spans="31:31" ht="15.75">
      <c r="AE29764" s="67"/>
    </row>
    <row r="29765" spans="31:31" ht="15.75">
      <c r="AE29765" s="67"/>
    </row>
    <row r="29766" spans="31:31" ht="15.75">
      <c r="AE29766" s="67"/>
    </row>
    <row r="29767" spans="31:31" ht="15.75">
      <c r="AE29767" s="67"/>
    </row>
    <row r="29768" spans="31:31" ht="15.75">
      <c r="AE29768" s="67"/>
    </row>
    <row r="29769" spans="31:31" ht="15.75">
      <c r="AE29769" s="67"/>
    </row>
    <row r="29770" spans="31:31" ht="15.75">
      <c r="AE29770" s="67"/>
    </row>
    <row r="29771" spans="31:31" ht="15.75">
      <c r="AE29771" s="67"/>
    </row>
    <row r="29772" spans="31:31" ht="15.75">
      <c r="AE29772" s="67"/>
    </row>
    <row r="29773" spans="31:31" ht="15.75">
      <c r="AE29773" s="67"/>
    </row>
    <row r="29774" spans="31:31" ht="15.75">
      <c r="AE29774" s="67"/>
    </row>
    <row r="29775" spans="31:31" ht="15.75">
      <c r="AE29775" s="67"/>
    </row>
    <row r="29776" spans="31:31" ht="15.75">
      <c r="AE29776" s="67"/>
    </row>
    <row r="29777" spans="31:31" ht="15.75">
      <c r="AE29777" s="67"/>
    </row>
    <row r="29778" spans="31:31" ht="15.75">
      <c r="AE29778" s="67"/>
    </row>
    <row r="29779" spans="31:31" ht="15.75">
      <c r="AE29779" s="67"/>
    </row>
    <row r="29780" spans="31:31" ht="15.75">
      <c r="AE29780" s="67"/>
    </row>
    <row r="29781" spans="31:31" ht="15.75">
      <c r="AE29781" s="67"/>
    </row>
    <row r="29782" spans="31:31" ht="15.75">
      <c r="AE29782" s="67"/>
    </row>
    <row r="29783" spans="31:31" ht="15.75">
      <c r="AE29783" s="67"/>
    </row>
    <row r="29784" spans="31:31" ht="15.75">
      <c r="AE29784" s="67"/>
    </row>
    <row r="29785" spans="31:31" ht="15.75">
      <c r="AE29785" s="67"/>
    </row>
    <row r="29786" spans="31:31" ht="15.75">
      <c r="AE29786" s="67"/>
    </row>
    <row r="29787" spans="31:31" ht="15.75">
      <c r="AE29787" s="67"/>
    </row>
    <row r="29788" spans="31:31" ht="15.75">
      <c r="AE29788" s="67"/>
    </row>
    <row r="29789" spans="31:31" ht="15.75">
      <c r="AE29789" s="67"/>
    </row>
    <row r="29790" spans="31:31" ht="15.75">
      <c r="AE29790" s="67"/>
    </row>
    <row r="29791" spans="31:31" ht="15.75">
      <c r="AE29791" s="67"/>
    </row>
    <row r="29792" spans="31:31" ht="15.75">
      <c r="AE29792" s="67"/>
    </row>
    <row r="29793" spans="31:31" ht="15.75">
      <c r="AE29793" s="67"/>
    </row>
    <row r="29794" spans="31:31" ht="15.75">
      <c r="AE29794" s="67"/>
    </row>
    <row r="29795" spans="31:31" ht="15.75">
      <c r="AE29795" s="67"/>
    </row>
    <row r="29796" spans="31:31" ht="15.75">
      <c r="AE29796" s="67"/>
    </row>
    <row r="29797" spans="31:31" ht="15.75">
      <c r="AE29797" s="67"/>
    </row>
    <row r="29798" spans="31:31" ht="15.75">
      <c r="AE29798" s="67"/>
    </row>
    <row r="29799" spans="31:31" ht="15.75">
      <c r="AE29799" s="67"/>
    </row>
    <row r="29800" spans="31:31" ht="15.75">
      <c r="AE29800" s="67"/>
    </row>
    <row r="29801" spans="31:31" ht="15.75">
      <c r="AE29801" s="67"/>
    </row>
    <row r="29802" spans="31:31" ht="15.75">
      <c r="AE29802" s="67"/>
    </row>
    <row r="29803" spans="31:31" ht="15.75">
      <c r="AE29803" s="67"/>
    </row>
    <row r="29804" spans="31:31" ht="15.75">
      <c r="AE29804" s="67"/>
    </row>
    <row r="29805" spans="31:31" ht="15.75">
      <c r="AE29805" s="67"/>
    </row>
    <row r="29806" spans="31:31" ht="15.75">
      <c r="AE29806" s="67"/>
    </row>
    <row r="29807" spans="31:31" ht="15.75">
      <c r="AE29807" s="67"/>
    </row>
    <row r="29808" spans="31:31" ht="15.75">
      <c r="AE29808" s="67"/>
    </row>
    <row r="29809" spans="31:31" ht="15.75">
      <c r="AE29809" s="67"/>
    </row>
    <row r="29810" spans="31:31" ht="15.75">
      <c r="AE29810" s="67"/>
    </row>
    <row r="29811" spans="31:31" ht="15.75">
      <c r="AE29811" s="67"/>
    </row>
    <row r="29812" spans="31:31" ht="15.75">
      <c r="AE29812" s="67"/>
    </row>
    <row r="29813" spans="31:31" ht="15.75">
      <c r="AE29813" s="67"/>
    </row>
    <row r="29814" spans="31:31" ht="15.75">
      <c r="AE29814" s="67"/>
    </row>
    <row r="29815" spans="31:31" ht="15.75">
      <c r="AE29815" s="67"/>
    </row>
    <row r="29816" spans="31:31" ht="15.75">
      <c r="AE29816" s="67"/>
    </row>
    <row r="29817" spans="31:31" ht="15.75">
      <c r="AE29817" s="67"/>
    </row>
    <row r="29818" spans="31:31" ht="15.75">
      <c r="AE29818" s="67"/>
    </row>
    <row r="29819" spans="31:31" ht="15.75">
      <c r="AE29819" s="67"/>
    </row>
    <row r="29820" spans="31:31" ht="15.75">
      <c r="AE29820" s="67"/>
    </row>
    <row r="29821" spans="31:31" ht="15.75">
      <c r="AE29821" s="67"/>
    </row>
    <row r="29822" spans="31:31" ht="15.75">
      <c r="AE29822" s="67"/>
    </row>
    <row r="29823" spans="31:31" ht="15.75">
      <c r="AE29823" s="67"/>
    </row>
    <row r="29824" spans="31:31" ht="15.75">
      <c r="AE29824" s="67"/>
    </row>
    <row r="29825" spans="31:31" ht="15.75">
      <c r="AE29825" s="67"/>
    </row>
    <row r="29826" spans="31:31" ht="15.75">
      <c r="AE29826" s="67"/>
    </row>
    <row r="29827" spans="31:31" ht="15.75">
      <c r="AE29827" s="67"/>
    </row>
    <row r="29828" spans="31:31" ht="15.75">
      <c r="AE29828" s="67"/>
    </row>
    <row r="29829" spans="31:31" ht="15.75">
      <c r="AE29829" s="67"/>
    </row>
    <row r="29830" spans="31:31" ht="15.75">
      <c r="AE29830" s="67"/>
    </row>
    <row r="29831" spans="31:31" ht="15.75">
      <c r="AE29831" s="67"/>
    </row>
    <row r="29832" spans="31:31" ht="15.75">
      <c r="AE29832" s="67"/>
    </row>
    <row r="29833" spans="31:31" ht="15.75">
      <c r="AE29833" s="67"/>
    </row>
    <row r="29834" spans="31:31" ht="15.75">
      <c r="AE29834" s="67"/>
    </row>
    <row r="29835" spans="31:31" ht="15.75">
      <c r="AE29835" s="67"/>
    </row>
    <row r="29836" spans="31:31" ht="15.75">
      <c r="AE29836" s="67"/>
    </row>
    <row r="29837" spans="31:31" ht="15.75">
      <c r="AE29837" s="67"/>
    </row>
    <row r="29838" spans="31:31" ht="15.75">
      <c r="AE29838" s="67"/>
    </row>
    <row r="29839" spans="31:31" ht="15.75">
      <c r="AE29839" s="67"/>
    </row>
    <row r="29840" spans="31:31" ht="15.75">
      <c r="AE29840" s="67"/>
    </row>
    <row r="29841" spans="31:31" ht="15.75">
      <c r="AE29841" s="67"/>
    </row>
    <row r="29842" spans="31:31" ht="15.75">
      <c r="AE29842" s="67"/>
    </row>
    <row r="29843" spans="31:31" ht="15.75">
      <c r="AE29843" s="67"/>
    </row>
    <row r="29844" spans="31:31" ht="15.75">
      <c r="AE29844" s="67"/>
    </row>
    <row r="29845" spans="31:31" ht="15.75">
      <c r="AE29845" s="67"/>
    </row>
    <row r="29846" spans="31:31" ht="15.75">
      <c r="AE29846" s="67"/>
    </row>
    <row r="29847" spans="31:31" ht="15.75">
      <c r="AE29847" s="67"/>
    </row>
    <row r="29848" spans="31:31" ht="15.75">
      <c r="AE29848" s="67"/>
    </row>
    <row r="29849" spans="31:31" ht="15.75">
      <c r="AE29849" s="67"/>
    </row>
    <row r="29850" spans="31:31" ht="15.75">
      <c r="AE29850" s="67"/>
    </row>
    <row r="29851" spans="31:31" ht="15.75">
      <c r="AE29851" s="67"/>
    </row>
    <row r="29852" spans="31:31" ht="15.75">
      <c r="AE29852" s="67"/>
    </row>
    <row r="29853" spans="31:31" ht="15.75">
      <c r="AE29853" s="67"/>
    </row>
    <row r="29854" spans="31:31" ht="15.75">
      <c r="AE29854" s="67"/>
    </row>
    <row r="29855" spans="31:31" ht="15.75">
      <c r="AE29855" s="67"/>
    </row>
    <row r="29856" spans="31:31" ht="15.75">
      <c r="AE29856" s="67"/>
    </row>
    <row r="29857" spans="31:31" ht="15.75">
      <c r="AE29857" s="67"/>
    </row>
    <row r="29858" spans="31:31" ht="15.75">
      <c r="AE29858" s="67"/>
    </row>
    <row r="29859" spans="31:31" ht="15.75">
      <c r="AE29859" s="67"/>
    </row>
    <row r="29860" spans="31:31" ht="15.75">
      <c r="AE29860" s="67"/>
    </row>
    <row r="29861" spans="31:31" ht="15.75">
      <c r="AE29861" s="67"/>
    </row>
    <row r="29862" spans="31:31" ht="15.75">
      <c r="AE29862" s="67"/>
    </row>
    <row r="29863" spans="31:31" ht="15.75">
      <c r="AE29863" s="67"/>
    </row>
    <row r="29864" spans="31:31" ht="15.75">
      <c r="AE29864" s="67"/>
    </row>
    <row r="29865" spans="31:31" ht="15.75">
      <c r="AE29865" s="67"/>
    </row>
    <row r="29866" spans="31:31" ht="15.75">
      <c r="AE29866" s="67"/>
    </row>
    <row r="29867" spans="31:31" ht="15.75">
      <c r="AE29867" s="67"/>
    </row>
    <row r="29868" spans="31:31" ht="15.75">
      <c r="AE29868" s="67"/>
    </row>
    <row r="29869" spans="31:31" ht="15.75">
      <c r="AE29869" s="67"/>
    </row>
    <row r="29870" spans="31:31" ht="15.75">
      <c r="AE29870" s="67"/>
    </row>
    <row r="29871" spans="31:31" ht="15.75">
      <c r="AE29871" s="67"/>
    </row>
    <row r="29872" spans="31:31" ht="15.75">
      <c r="AE29872" s="67"/>
    </row>
    <row r="29873" spans="31:31" ht="15.75">
      <c r="AE29873" s="67"/>
    </row>
    <row r="29874" spans="31:31" ht="15.75">
      <c r="AE29874" s="67"/>
    </row>
    <row r="29875" spans="31:31" ht="15.75">
      <c r="AE29875" s="67"/>
    </row>
    <row r="29876" spans="31:31" ht="15.75">
      <c r="AE29876" s="67"/>
    </row>
    <row r="29877" spans="31:31" ht="15.75">
      <c r="AE29877" s="67"/>
    </row>
    <row r="29878" spans="31:31" ht="15.75">
      <c r="AE29878" s="67"/>
    </row>
    <row r="29879" spans="31:31" ht="15.75">
      <c r="AE29879" s="67"/>
    </row>
    <row r="29880" spans="31:31" ht="15.75">
      <c r="AE29880" s="67"/>
    </row>
    <row r="29881" spans="31:31" ht="15.75">
      <c r="AE29881" s="67"/>
    </row>
    <row r="29882" spans="31:31" ht="15.75">
      <c r="AE29882" s="67"/>
    </row>
    <row r="29883" spans="31:31" ht="15.75">
      <c r="AE29883" s="67"/>
    </row>
    <row r="29884" spans="31:31" ht="15.75">
      <c r="AE29884" s="67"/>
    </row>
    <row r="29885" spans="31:31" ht="15.75">
      <c r="AE29885" s="67"/>
    </row>
    <row r="29886" spans="31:31" ht="15.75">
      <c r="AE29886" s="67"/>
    </row>
    <row r="29887" spans="31:31" ht="15.75">
      <c r="AE29887" s="67"/>
    </row>
    <row r="29888" spans="31:31" ht="15.75">
      <c r="AE29888" s="67"/>
    </row>
    <row r="29889" spans="31:31" ht="15.75">
      <c r="AE29889" s="67"/>
    </row>
    <row r="29890" spans="31:31" ht="15.75">
      <c r="AE29890" s="67"/>
    </row>
    <row r="29891" spans="31:31" ht="15.75">
      <c r="AE29891" s="67"/>
    </row>
    <row r="29892" spans="31:31" ht="15.75">
      <c r="AE29892" s="67"/>
    </row>
    <row r="29893" spans="31:31" ht="15.75">
      <c r="AE29893" s="67"/>
    </row>
    <row r="29894" spans="31:31" ht="15.75">
      <c r="AE29894" s="67"/>
    </row>
    <row r="29895" spans="31:31" ht="15.75">
      <c r="AE29895" s="67"/>
    </row>
    <row r="29896" spans="31:31" ht="15.75">
      <c r="AE29896" s="67"/>
    </row>
    <row r="29897" spans="31:31" ht="15.75">
      <c r="AE29897" s="67"/>
    </row>
    <row r="29898" spans="31:31" ht="15.75">
      <c r="AE29898" s="67"/>
    </row>
    <row r="29899" spans="31:31" ht="15.75">
      <c r="AE29899" s="67"/>
    </row>
    <row r="29900" spans="31:31" ht="15.75">
      <c r="AE29900" s="67"/>
    </row>
    <row r="29901" spans="31:31" ht="15.75">
      <c r="AE29901" s="67"/>
    </row>
    <row r="29902" spans="31:31" ht="15.75">
      <c r="AE29902" s="67"/>
    </row>
    <row r="29903" spans="31:31" ht="15.75">
      <c r="AE29903" s="67"/>
    </row>
    <row r="29904" spans="31:31" ht="15.75">
      <c r="AE29904" s="67"/>
    </row>
    <row r="29905" spans="31:31" ht="15.75">
      <c r="AE29905" s="67"/>
    </row>
    <row r="29906" spans="31:31" ht="15.75">
      <c r="AE29906" s="67"/>
    </row>
    <row r="29907" spans="31:31" ht="15.75">
      <c r="AE29907" s="67"/>
    </row>
    <row r="29908" spans="31:31" ht="15.75">
      <c r="AE29908" s="67"/>
    </row>
    <row r="29909" spans="31:31" ht="15.75">
      <c r="AE29909" s="67"/>
    </row>
    <row r="29910" spans="31:31" ht="15.75">
      <c r="AE29910" s="67"/>
    </row>
    <row r="29911" spans="31:31" ht="15.75">
      <c r="AE29911" s="67"/>
    </row>
    <row r="29912" spans="31:31" ht="15.75">
      <c r="AE29912" s="67"/>
    </row>
    <row r="29913" spans="31:31" ht="15.75">
      <c r="AE29913" s="67"/>
    </row>
    <row r="29914" spans="31:31" ht="15.75">
      <c r="AE29914" s="67"/>
    </row>
    <row r="29915" spans="31:31" ht="15.75">
      <c r="AE29915" s="67"/>
    </row>
    <row r="29916" spans="31:31" ht="15.75">
      <c r="AE29916" s="67"/>
    </row>
    <row r="29917" spans="31:31" ht="15.75">
      <c r="AE29917" s="67"/>
    </row>
    <row r="29918" spans="31:31" ht="15.75">
      <c r="AE29918" s="67"/>
    </row>
    <row r="29919" spans="31:31" ht="15.75">
      <c r="AE29919" s="67"/>
    </row>
    <row r="29920" spans="31:31" ht="15.75">
      <c r="AE29920" s="67"/>
    </row>
    <row r="29921" spans="31:31" ht="15.75">
      <c r="AE29921" s="67"/>
    </row>
    <row r="29922" spans="31:31" ht="15.75">
      <c r="AE29922" s="67"/>
    </row>
    <row r="29923" spans="31:31" ht="15.75">
      <c r="AE29923" s="67"/>
    </row>
    <row r="29924" spans="31:31" ht="15.75">
      <c r="AE29924" s="67"/>
    </row>
    <row r="29925" spans="31:31" ht="15.75">
      <c r="AE29925" s="67"/>
    </row>
    <row r="29926" spans="31:31" ht="15.75">
      <c r="AE29926" s="67"/>
    </row>
    <row r="29927" spans="31:31" ht="15.75">
      <c r="AE29927" s="67"/>
    </row>
    <row r="29928" spans="31:31" ht="15.75">
      <c r="AE29928" s="67"/>
    </row>
    <row r="29929" spans="31:31" ht="15.75">
      <c r="AE29929" s="67"/>
    </row>
    <row r="29930" spans="31:31" ht="15.75">
      <c r="AE29930" s="67"/>
    </row>
    <row r="29931" spans="31:31" ht="15.75">
      <c r="AE29931" s="67"/>
    </row>
    <row r="29932" spans="31:31" ht="15.75">
      <c r="AE29932" s="67"/>
    </row>
    <row r="29933" spans="31:31" ht="15.75">
      <c r="AE29933" s="67"/>
    </row>
    <row r="29934" spans="31:31" ht="15.75">
      <c r="AE29934" s="67"/>
    </row>
    <row r="29935" spans="31:31" ht="15.75">
      <c r="AE29935" s="67"/>
    </row>
    <row r="29936" spans="31:31" ht="15.75">
      <c r="AE29936" s="67"/>
    </row>
    <row r="29937" spans="31:31" ht="15.75">
      <c r="AE29937" s="67"/>
    </row>
    <row r="29938" spans="31:31" ht="15.75">
      <c r="AE29938" s="67"/>
    </row>
    <row r="29939" spans="31:31" ht="15.75">
      <c r="AE29939" s="67"/>
    </row>
    <row r="29940" spans="31:31" ht="15.75">
      <c r="AE29940" s="67"/>
    </row>
    <row r="29941" spans="31:31" ht="15.75">
      <c r="AE29941" s="67"/>
    </row>
    <row r="29942" spans="31:31" ht="15.75">
      <c r="AE29942" s="67"/>
    </row>
    <row r="29943" spans="31:31" ht="15.75">
      <c r="AE29943" s="67"/>
    </row>
    <row r="29944" spans="31:31" ht="15.75">
      <c r="AE29944" s="67"/>
    </row>
    <row r="29945" spans="31:31" ht="15.75">
      <c r="AE29945" s="67"/>
    </row>
    <row r="29946" spans="31:31" ht="15.75">
      <c r="AE29946" s="67"/>
    </row>
    <row r="29947" spans="31:31" ht="15.75">
      <c r="AE29947" s="67"/>
    </row>
    <row r="29948" spans="31:31" ht="15.75">
      <c r="AE29948" s="67"/>
    </row>
    <row r="29949" spans="31:31" ht="15.75">
      <c r="AE29949" s="67"/>
    </row>
    <row r="29950" spans="31:31" ht="15.75">
      <c r="AE29950" s="67"/>
    </row>
    <row r="29951" spans="31:31" ht="15.75">
      <c r="AE29951" s="67"/>
    </row>
    <row r="29952" spans="31:31" ht="15.75">
      <c r="AE29952" s="67"/>
    </row>
    <row r="29953" spans="31:31" ht="15.75">
      <c r="AE29953" s="67"/>
    </row>
    <row r="29954" spans="31:31" ht="15.75">
      <c r="AE29954" s="67"/>
    </row>
    <row r="29955" spans="31:31" ht="15.75">
      <c r="AE29955" s="67"/>
    </row>
    <row r="29956" spans="31:31" ht="15.75">
      <c r="AE29956" s="67"/>
    </row>
    <row r="29957" spans="31:31" ht="15.75">
      <c r="AE29957" s="67"/>
    </row>
    <row r="29958" spans="31:31" ht="15.75">
      <c r="AE29958" s="67"/>
    </row>
    <row r="29959" spans="31:31" ht="15.75">
      <c r="AE29959" s="67"/>
    </row>
    <row r="29960" spans="31:31" ht="15.75">
      <c r="AE29960" s="67"/>
    </row>
    <row r="29961" spans="31:31" ht="15.75">
      <c r="AE29961" s="67"/>
    </row>
    <row r="29962" spans="31:31" ht="15.75">
      <c r="AE29962" s="67"/>
    </row>
    <row r="29963" spans="31:31" ht="15.75">
      <c r="AE29963" s="67"/>
    </row>
    <row r="29964" spans="31:31" ht="15.75">
      <c r="AE29964" s="67"/>
    </row>
    <row r="29965" spans="31:31" ht="15.75">
      <c r="AE29965" s="67"/>
    </row>
    <row r="29966" spans="31:31" ht="15.75">
      <c r="AE29966" s="67"/>
    </row>
    <row r="29967" spans="31:31" ht="15.75">
      <c r="AE29967" s="67"/>
    </row>
    <row r="29968" spans="31:31" ht="15.75">
      <c r="AE29968" s="67"/>
    </row>
    <row r="29969" spans="31:31" ht="15.75">
      <c r="AE29969" s="67"/>
    </row>
    <row r="29970" spans="31:31" ht="15.75">
      <c r="AE29970" s="67"/>
    </row>
    <row r="29971" spans="31:31" ht="15.75">
      <c r="AE29971" s="67"/>
    </row>
    <row r="29972" spans="31:31" ht="15.75">
      <c r="AE29972" s="67"/>
    </row>
    <row r="29973" spans="31:31" ht="15.75">
      <c r="AE29973" s="67"/>
    </row>
    <row r="29974" spans="31:31" ht="15.75">
      <c r="AE29974" s="67"/>
    </row>
    <row r="29975" spans="31:31" ht="15.75">
      <c r="AE29975" s="67"/>
    </row>
    <row r="29976" spans="31:31" ht="15.75">
      <c r="AE29976" s="67"/>
    </row>
    <row r="29977" spans="31:31" ht="15.75">
      <c r="AE29977" s="67"/>
    </row>
    <row r="29978" spans="31:31" ht="15.75">
      <c r="AE29978" s="67"/>
    </row>
    <row r="29979" spans="31:31" ht="15.75">
      <c r="AE29979" s="67"/>
    </row>
    <row r="29980" spans="31:31" ht="15.75">
      <c r="AE29980" s="67"/>
    </row>
    <row r="29981" spans="31:31" ht="15.75">
      <c r="AE29981" s="67"/>
    </row>
    <row r="29982" spans="31:31" ht="15.75">
      <c r="AE29982" s="67"/>
    </row>
    <row r="29983" spans="31:31" ht="15.75">
      <c r="AE29983" s="67"/>
    </row>
    <row r="29984" spans="31:31" ht="15.75">
      <c r="AE29984" s="67"/>
    </row>
    <row r="29985" spans="31:31" ht="15.75">
      <c r="AE29985" s="67"/>
    </row>
    <row r="29986" spans="31:31" ht="15.75">
      <c r="AE29986" s="67"/>
    </row>
    <row r="29987" spans="31:31" ht="15.75">
      <c r="AE29987" s="67"/>
    </row>
    <row r="29988" spans="31:31" ht="15.75">
      <c r="AE29988" s="67"/>
    </row>
    <row r="29989" spans="31:31" ht="15.75">
      <c r="AE29989" s="67"/>
    </row>
    <row r="29990" spans="31:31" ht="15.75">
      <c r="AE29990" s="67"/>
    </row>
    <row r="29991" spans="31:31" ht="15.75">
      <c r="AE29991" s="67"/>
    </row>
    <row r="29992" spans="31:31" ht="15.75">
      <c r="AE29992" s="67"/>
    </row>
    <row r="29993" spans="31:31" ht="15.75">
      <c r="AE29993" s="67"/>
    </row>
    <row r="29994" spans="31:31" ht="15.75">
      <c r="AE29994" s="67"/>
    </row>
    <row r="29995" spans="31:31" ht="15.75">
      <c r="AE29995" s="67"/>
    </row>
    <row r="29996" spans="31:31" ht="15.75">
      <c r="AE29996" s="67"/>
    </row>
    <row r="29997" spans="31:31" ht="15.75">
      <c r="AE29997" s="67"/>
    </row>
    <row r="29998" spans="31:31" ht="15.75">
      <c r="AE29998" s="67"/>
    </row>
    <row r="29999" spans="31:31" ht="15.75">
      <c r="AE29999" s="67"/>
    </row>
    <row r="30000" spans="31:31" ht="15.75">
      <c r="AE30000" s="67"/>
    </row>
    <row r="30001" spans="31:31" ht="15.75">
      <c r="AE30001" s="67"/>
    </row>
    <row r="30002" spans="31:31" ht="15.75">
      <c r="AE30002" s="67"/>
    </row>
    <row r="30003" spans="31:31" ht="15.75">
      <c r="AE30003" s="67"/>
    </row>
    <row r="30004" spans="31:31" ht="15.75">
      <c r="AE30004" s="67"/>
    </row>
    <row r="30005" spans="31:31" ht="15.75">
      <c r="AE30005" s="67"/>
    </row>
    <row r="30006" spans="31:31" ht="15.75">
      <c r="AE30006" s="67"/>
    </row>
    <row r="30007" spans="31:31" ht="15.75">
      <c r="AE30007" s="67"/>
    </row>
    <row r="30008" spans="31:31" ht="15.75">
      <c r="AE30008" s="67"/>
    </row>
    <row r="30009" spans="31:31" ht="15.75">
      <c r="AE30009" s="67"/>
    </row>
    <row r="30010" spans="31:31" ht="15.75">
      <c r="AE30010" s="67"/>
    </row>
    <row r="30011" spans="31:31" ht="15.75">
      <c r="AE30011" s="67"/>
    </row>
    <row r="30012" spans="31:31" ht="15.75">
      <c r="AE30012" s="67"/>
    </row>
    <row r="30013" spans="31:31" ht="15.75">
      <c r="AE30013" s="67"/>
    </row>
    <row r="30014" spans="31:31" ht="15.75">
      <c r="AE30014" s="67"/>
    </row>
    <row r="30015" spans="31:31" ht="15.75">
      <c r="AE30015" s="67"/>
    </row>
    <row r="30016" spans="31:31" ht="15.75">
      <c r="AE30016" s="67"/>
    </row>
    <row r="30017" spans="31:31" ht="15.75">
      <c r="AE30017" s="67"/>
    </row>
    <row r="30018" spans="31:31" ht="15.75">
      <c r="AE30018" s="67"/>
    </row>
    <row r="30019" spans="31:31" ht="15.75">
      <c r="AE30019" s="67"/>
    </row>
    <row r="30020" spans="31:31" ht="15.75">
      <c r="AE30020" s="67"/>
    </row>
    <row r="30021" spans="31:31" ht="15.75">
      <c r="AE30021" s="67"/>
    </row>
    <row r="30022" spans="31:31" ht="15.75">
      <c r="AE30022" s="67"/>
    </row>
    <row r="30023" spans="31:31" ht="15.75">
      <c r="AE30023" s="67"/>
    </row>
    <row r="30024" spans="31:31" ht="15.75">
      <c r="AE30024" s="67"/>
    </row>
    <row r="30025" spans="31:31" ht="15.75">
      <c r="AE30025" s="67"/>
    </row>
    <row r="30026" spans="31:31" ht="15.75">
      <c r="AE30026" s="67"/>
    </row>
    <row r="30027" spans="31:31" ht="15.75">
      <c r="AE30027" s="67"/>
    </row>
    <row r="30028" spans="31:31" ht="15.75">
      <c r="AE30028" s="67"/>
    </row>
    <row r="30029" spans="31:31" ht="15.75">
      <c r="AE30029" s="67"/>
    </row>
    <row r="30030" spans="31:31" ht="15.75">
      <c r="AE30030" s="67"/>
    </row>
    <row r="30031" spans="31:31" ht="15.75">
      <c r="AE30031" s="67"/>
    </row>
    <row r="30032" spans="31:31" ht="15.75">
      <c r="AE30032" s="67"/>
    </row>
    <row r="30033" spans="31:31" ht="15.75">
      <c r="AE30033" s="67"/>
    </row>
    <row r="30034" spans="31:31" ht="15.75">
      <c r="AE30034" s="67"/>
    </row>
    <row r="30035" spans="31:31" ht="15.75">
      <c r="AE30035" s="67"/>
    </row>
    <row r="30036" spans="31:31" ht="15.75">
      <c r="AE30036" s="67"/>
    </row>
    <row r="30037" spans="31:31" ht="15.75">
      <c r="AE30037" s="67"/>
    </row>
    <row r="30038" spans="31:31" ht="15.75">
      <c r="AE30038" s="67"/>
    </row>
    <row r="30039" spans="31:31" ht="15.75">
      <c r="AE30039" s="67"/>
    </row>
    <row r="30040" spans="31:31" ht="15.75">
      <c r="AE30040" s="67"/>
    </row>
    <row r="30041" spans="31:31" ht="15.75">
      <c r="AE30041" s="67"/>
    </row>
    <row r="30042" spans="31:31" ht="15.75">
      <c r="AE30042" s="67"/>
    </row>
    <row r="30043" spans="31:31" ht="15.75">
      <c r="AE30043" s="67"/>
    </row>
    <row r="30044" spans="31:31" ht="15.75">
      <c r="AE30044" s="67"/>
    </row>
    <row r="30045" spans="31:31" ht="15.75">
      <c r="AE30045" s="67"/>
    </row>
    <row r="30046" spans="31:31" ht="15.75">
      <c r="AE30046" s="67"/>
    </row>
    <row r="30047" spans="31:31" ht="15.75">
      <c r="AE30047" s="67"/>
    </row>
    <row r="30048" spans="31:31" ht="15.75">
      <c r="AE30048" s="67"/>
    </row>
    <row r="30049" spans="31:31" ht="15.75">
      <c r="AE30049" s="67"/>
    </row>
    <row r="30050" spans="31:31" ht="15.75">
      <c r="AE30050" s="67"/>
    </row>
    <row r="30051" spans="31:31" ht="15.75">
      <c r="AE30051" s="67"/>
    </row>
    <row r="30052" spans="31:31" ht="15.75">
      <c r="AE30052" s="67"/>
    </row>
    <row r="30053" spans="31:31" ht="15.75">
      <c r="AE30053" s="67"/>
    </row>
    <row r="30054" spans="31:31" ht="15.75">
      <c r="AE30054" s="67"/>
    </row>
    <row r="30055" spans="31:31" ht="15.75">
      <c r="AE30055" s="67"/>
    </row>
    <row r="30056" spans="31:31" ht="15.75">
      <c r="AE30056" s="67"/>
    </row>
    <row r="30057" spans="31:31" ht="15.75">
      <c r="AE30057" s="67"/>
    </row>
    <row r="30058" spans="31:31" ht="15.75">
      <c r="AE30058" s="67"/>
    </row>
    <row r="30059" spans="31:31" ht="15.75">
      <c r="AE30059" s="67"/>
    </row>
    <row r="30060" spans="31:31" ht="15.75">
      <c r="AE30060" s="67"/>
    </row>
    <row r="30061" spans="31:31" ht="15.75">
      <c r="AE30061" s="67"/>
    </row>
    <row r="30062" spans="31:31" ht="15.75">
      <c r="AE30062" s="67"/>
    </row>
    <row r="30063" spans="31:31" ht="15.75">
      <c r="AE30063" s="67"/>
    </row>
    <row r="30064" spans="31:31" ht="15.75">
      <c r="AE30064" s="67"/>
    </row>
    <row r="30065" spans="31:31" ht="15.75">
      <c r="AE30065" s="67"/>
    </row>
    <row r="30066" spans="31:31" ht="15.75">
      <c r="AE30066" s="67"/>
    </row>
    <row r="30067" spans="31:31" ht="15.75">
      <c r="AE30067" s="67"/>
    </row>
    <row r="30068" spans="31:31" ht="15.75">
      <c r="AE30068" s="67"/>
    </row>
    <row r="30069" spans="31:31" ht="15.75">
      <c r="AE30069" s="67"/>
    </row>
    <row r="30070" spans="31:31" ht="15.75">
      <c r="AE30070" s="67"/>
    </row>
    <row r="30071" spans="31:31" ht="15.75">
      <c r="AE30071" s="67"/>
    </row>
    <row r="30072" spans="31:31" ht="15.75">
      <c r="AE30072" s="67"/>
    </row>
    <row r="30073" spans="31:31" ht="15.75">
      <c r="AE30073" s="67"/>
    </row>
    <row r="30074" spans="31:31" ht="15.75">
      <c r="AE30074" s="67"/>
    </row>
    <row r="30075" spans="31:31" ht="15.75">
      <c r="AE30075" s="67"/>
    </row>
    <row r="30076" spans="31:31" ht="15.75">
      <c r="AE30076" s="67"/>
    </row>
    <row r="30077" spans="31:31" ht="15.75">
      <c r="AE30077" s="67"/>
    </row>
    <row r="30078" spans="31:31" ht="15.75">
      <c r="AE30078" s="67"/>
    </row>
    <row r="30079" spans="31:31" ht="15.75">
      <c r="AE30079" s="67"/>
    </row>
    <row r="30080" spans="31:31" ht="15.75">
      <c r="AE30080" s="67"/>
    </row>
    <row r="30081" spans="31:31" ht="15.75">
      <c r="AE30081" s="67"/>
    </row>
    <row r="30082" spans="31:31" ht="15.75">
      <c r="AE30082" s="67"/>
    </row>
    <row r="30083" spans="31:31" ht="15.75">
      <c r="AE30083" s="67"/>
    </row>
    <row r="30084" spans="31:31" ht="15.75">
      <c r="AE30084" s="67"/>
    </row>
    <row r="30085" spans="31:31" ht="15.75">
      <c r="AE30085" s="67"/>
    </row>
    <row r="30086" spans="31:31" ht="15.75">
      <c r="AE30086" s="67"/>
    </row>
    <row r="30087" spans="31:31" ht="15.75">
      <c r="AE30087" s="67"/>
    </row>
    <row r="30088" spans="31:31" ht="15.75">
      <c r="AE30088" s="67"/>
    </row>
    <row r="30089" spans="31:31" ht="15.75">
      <c r="AE30089" s="67"/>
    </row>
    <row r="30090" spans="31:31" ht="15.75">
      <c r="AE30090" s="67"/>
    </row>
    <row r="30091" spans="31:31" ht="15.75">
      <c r="AE30091" s="67"/>
    </row>
    <row r="30092" spans="31:31" ht="15.75">
      <c r="AE30092" s="67"/>
    </row>
    <row r="30093" spans="31:31" ht="15.75">
      <c r="AE30093" s="67"/>
    </row>
    <row r="30094" spans="31:31" ht="15.75">
      <c r="AE30094" s="67"/>
    </row>
    <row r="30095" spans="31:31" ht="15.75">
      <c r="AE30095" s="67"/>
    </row>
    <row r="30096" spans="31:31" ht="15.75">
      <c r="AE30096" s="67"/>
    </row>
    <row r="30097" spans="31:31" ht="15.75">
      <c r="AE30097" s="67"/>
    </row>
    <row r="30098" spans="31:31" ht="15.75">
      <c r="AE30098" s="67"/>
    </row>
    <row r="30099" spans="31:31" ht="15.75">
      <c r="AE30099" s="67"/>
    </row>
    <row r="30100" spans="31:31" ht="15.75">
      <c r="AE30100" s="67"/>
    </row>
    <row r="30101" spans="31:31" ht="15.75">
      <c r="AE30101" s="67"/>
    </row>
    <row r="30102" spans="31:31" ht="15.75">
      <c r="AE30102" s="67"/>
    </row>
    <row r="30103" spans="31:31" ht="15.75">
      <c r="AE30103" s="67"/>
    </row>
    <row r="30104" spans="31:31" ht="15.75">
      <c r="AE30104" s="67"/>
    </row>
    <row r="30105" spans="31:31" ht="15.75">
      <c r="AE30105" s="67"/>
    </row>
    <row r="30106" spans="31:31" ht="15.75">
      <c r="AE30106" s="67"/>
    </row>
    <row r="30107" spans="31:31" ht="15.75">
      <c r="AE30107" s="67"/>
    </row>
    <row r="30108" spans="31:31" ht="15.75">
      <c r="AE30108" s="67"/>
    </row>
    <row r="30109" spans="31:31" ht="15.75">
      <c r="AE30109" s="67"/>
    </row>
    <row r="30110" spans="31:31" ht="15.75">
      <c r="AE30110" s="67"/>
    </row>
    <row r="30111" spans="31:31" ht="15.75">
      <c r="AE30111" s="67"/>
    </row>
    <row r="30112" spans="31:31" ht="15.75">
      <c r="AE30112" s="67"/>
    </row>
    <row r="30113" spans="31:31" ht="15.75">
      <c r="AE30113" s="67"/>
    </row>
    <row r="30114" spans="31:31" ht="15.75">
      <c r="AE30114" s="67"/>
    </row>
    <row r="30115" spans="31:31" ht="15.75">
      <c r="AE30115" s="67"/>
    </row>
    <row r="30116" spans="31:31" ht="15.75">
      <c r="AE30116" s="67"/>
    </row>
    <row r="30117" spans="31:31" ht="15.75">
      <c r="AE30117" s="67"/>
    </row>
    <row r="30118" spans="31:31" ht="15.75">
      <c r="AE30118" s="67"/>
    </row>
    <row r="30119" spans="31:31" ht="15.75">
      <c r="AE30119" s="67"/>
    </row>
    <row r="30120" spans="31:31" ht="15.75">
      <c r="AE30120" s="67"/>
    </row>
    <row r="30121" spans="31:31" ht="15.75">
      <c r="AE30121" s="67"/>
    </row>
    <row r="30122" spans="31:31" ht="15.75">
      <c r="AE30122" s="67"/>
    </row>
    <row r="30123" spans="31:31" ht="15.75">
      <c r="AE30123" s="67"/>
    </row>
    <row r="30124" spans="31:31" ht="15.75">
      <c r="AE30124" s="67"/>
    </row>
    <row r="30125" spans="31:31" ht="15.75">
      <c r="AE30125" s="67"/>
    </row>
    <row r="30126" spans="31:31" ht="15.75">
      <c r="AE30126" s="67"/>
    </row>
    <row r="30127" spans="31:31" ht="15.75">
      <c r="AE30127" s="67"/>
    </row>
    <row r="30128" spans="31:31" ht="15.75">
      <c r="AE30128" s="67"/>
    </row>
    <row r="30129" spans="31:31" ht="15.75">
      <c r="AE30129" s="67"/>
    </row>
    <row r="30130" spans="31:31" ht="15.75">
      <c r="AE30130" s="67"/>
    </row>
    <row r="30131" spans="31:31" ht="15.75">
      <c r="AE30131" s="67"/>
    </row>
    <row r="30132" spans="31:31" ht="15.75">
      <c r="AE30132" s="67"/>
    </row>
    <row r="30133" spans="31:31" ht="15.75">
      <c r="AE30133" s="67"/>
    </row>
    <row r="30134" spans="31:31" ht="15.75">
      <c r="AE30134" s="67"/>
    </row>
    <row r="30135" spans="31:31" ht="15.75">
      <c r="AE30135" s="67"/>
    </row>
    <row r="30136" spans="31:31" ht="15.75">
      <c r="AE30136" s="67"/>
    </row>
    <row r="30137" spans="31:31" ht="15.75">
      <c r="AE30137" s="67"/>
    </row>
    <row r="30138" spans="31:31" ht="15.75">
      <c r="AE30138" s="67"/>
    </row>
    <row r="30139" spans="31:31" ht="15.75">
      <c r="AE30139" s="67"/>
    </row>
    <row r="30140" spans="31:31" ht="15.75">
      <c r="AE30140" s="67"/>
    </row>
    <row r="30141" spans="31:31" ht="15.75">
      <c r="AE30141" s="67"/>
    </row>
    <row r="30142" spans="31:31" ht="15.75">
      <c r="AE30142" s="67"/>
    </row>
    <row r="30143" spans="31:31" ht="15.75">
      <c r="AE30143" s="67"/>
    </row>
    <row r="30144" spans="31:31" ht="15.75">
      <c r="AE30144" s="67"/>
    </row>
    <row r="30145" spans="31:31" ht="15.75">
      <c r="AE30145" s="67"/>
    </row>
    <row r="30146" spans="31:31" ht="15.75">
      <c r="AE30146" s="67"/>
    </row>
    <row r="30147" spans="31:31" ht="15.75">
      <c r="AE30147" s="67"/>
    </row>
    <row r="30148" spans="31:31" ht="15.75">
      <c r="AE30148" s="67"/>
    </row>
    <row r="30149" spans="31:31" ht="15.75">
      <c r="AE30149" s="67"/>
    </row>
    <row r="30150" spans="31:31" ht="15.75">
      <c r="AE30150" s="67"/>
    </row>
    <row r="30151" spans="31:31" ht="15.75">
      <c r="AE30151" s="67"/>
    </row>
    <row r="30152" spans="31:31" ht="15.75">
      <c r="AE30152" s="67"/>
    </row>
    <row r="30153" spans="31:31" ht="15.75">
      <c r="AE30153" s="67"/>
    </row>
    <row r="30154" spans="31:31" ht="15.75">
      <c r="AE30154" s="67"/>
    </row>
    <row r="30155" spans="31:31" ht="15.75">
      <c r="AE30155" s="67"/>
    </row>
    <row r="30156" spans="31:31" ht="15.75">
      <c r="AE30156" s="67"/>
    </row>
    <row r="30157" spans="31:31" ht="15.75">
      <c r="AE30157" s="67"/>
    </row>
    <row r="30158" spans="31:31" ht="15.75">
      <c r="AE30158" s="67"/>
    </row>
    <row r="30159" spans="31:31" ht="15.75">
      <c r="AE30159" s="67"/>
    </row>
    <row r="30160" spans="31:31" ht="15.75">
      <c r="AE30160" s="67"/>
    </row>
    <row r="30161" spans="31:31" ht="15.75">
      <c r="AE30161" s="67"/>
    </row>
    <row r="30162" spans="31:31" ht="15.75">
      <c r="AE30162" s="67"/>
    </row>
    <row r="30163" spans="31:31" ht="15.75">
      <c r="AE30163" s="67"/>
    </row>
    <row r="30164" spans="31:31" ht="15.75">
      <c r="AE30164" s="67"/>
    </row>
    <row r="30165" spans="31:31" ht="15.75">
      <c r="AE30165" s="67"/>
    </row>
    <row r="30166" spans="31:31" ht="15.75">
      <c r="AE30166" s="67"/>
    </row>
    <row r="30167" spans="31:31" ht="15.75">
      <c r="AE30167" s="67"/>
    </row>
    <row r="30168" spans="31:31" ht="15.75">
      <c r="AE30168" s="67"/>
    </row>
    <row r="30169" spans="31:31" ht="15.75">
      <c r="AE30169" s="67"/>
    </row>
    <row r="30170" spans="31:31" ht="15.75">
      <c r="AE30170" s="67"/>
    </row>
    <row r="30171" spans="31:31" ht="15.75">
      <c r="AE30171" s="67"/>
    </row>
    <row r="30172" spans="31:31" ht="15.75">
      <c r="AE30172" s="67"/>
    </row>
    <row r="30173" spans="31:31" ht="15.75">
      <c r="AE30173" s="67"/>
    </row>
    <row r="30174" spans="31:31" ht="15.75">
      <c r="AE30174" s="67"/>
    </row>
    <row r="30175" spans="31:31" ht="15.75">
      <c r="AE30175" s="67"/>
    </row>
    <row r="30176" spans="31:31" ht="15.75">
      <c r="AE30176" s="67"/>
    </row>
    <row r="30177" spans="31:31" ht="15.75">
      <c r="AE30177" s="67"/>
    </row>
    <row r="30178" spans="31:31" ht="15.75">
      <c r="AE30178" s="67"/>
    </row>
    <row r="30179" spans="31:31" ht="15.75">
      <c r="AE30179" s="67"/>
    </row>
    <row r="30180" spans="31:31" ht="15.75">
      <c r="AE30180" s="67"/>
    </row>
    <row r="30181" spans="31:31" ht="15.75">
      <c r="AE30181" s="67"/>
    </row>
    <row r="30182" spans="31:31" ht="15.75">
      <c r="AE30182" s="67"/>
    </row>
    <row r="30183" spans="31:31" ht="15.75">
      <c r="AE30183" s="67"/>
    </row>
    <row r="30184" spans="31:31" ht="15.75">
      <c r="AE30184" s="67"/>
    </row>
    <row r="30185" spans="31:31" ht="15.75">
      <c r="AE30185" s="67"/>
    </row>
    <row r="30186" spans="31:31" ht="15.75">
      <c r="AE30186" s="67"/>
    </row>
    <row r="30187" spans="31:31" ht="15.75">
      <c r="AE30187" s="67"/>
    </row>
    <row r="30188" spans="31:31" ht="15.75">
      <c r="AE30188" s="67"/>
    </row>
    <row r="30189" spans="31:31" ht="15.75">
      <c r="AE30189" s="67"/>
    </row>
    <row r="30190" spans="31:31" ht="15.75">
      <c r="AE30190" s="67"/>
    </row>
    <row r="30191" spans="31:31" ht="15.75">
      <c r="AE30191" s="67"/>
    </row>
    <row r="30192" spans="31:31" ht="15.75">
      <c r="AE30192" s="67"/>
    </row>
    <row r="30193" spans="31:31" ht="15.75">
      <c r="AE30193" s="67"/>
    </row>
    <row r="30194" spans="31:31" ht="15.75">
      <c r="AE30194" s="67"/>
    </row>
    <row r="30195" spans="31:31" ht="15.75">
      <c r="AE30195" s="67"/>
    </row>
    <row r="30196" spans="31:31" ht="15.75">
      <c r="AE30196" s="67"/>
    </row>
    <row r="30197" spans="31:31" ht="15.75">
      <c r="AE30197" s="67"/>
    </row>
    <row r="30198" spans="31:31" ht="15.75">
      <c r="AE30198" s="67"/>
    </row>
    <row r="30199" spans="31:31" ht="15.75">
      <c r="AE30199" s="67"/>
    </row>
    <row r="30200" spans="31:31" ht="15.75">
      <c r="AE30200" s="67"/>
    </row>
    <row r="30201" spans="31:31" ht="15.75">
      <c r="AE30201" s="67"/>
    </row>
    <row r="30202" spans="31:31" ht="15.75">
      <c r="AE30202" s="67"/>
    </row>
    <row r="30203" spans="31:31" ht="15.75">
      <c r="AE30203" s="67"/>
    </row>
    <row r="30204" spans="31:31" ht="15.75">
      <c r="AE30204" s="67"/>
    </row>
    <row r="30205" spans="31:31" ht="15.75">
      <c r="AE30205" s="67"/>
    </row>
    <row r="30206" spans="31:31" ht="15.75">
      <c r="AE30206" s="67"/>
    </row>
    <row r="30207" spans="31:31" ht="15.75">
      <c r="AE30207" s="67"/>
    </row>
    <row r="30208" spans="31:31" ht="15.75">
      <c r="AE30208" s="67"/>
    </row>
    <row r="30209" spans="31:31" ht="15.75">
      <c r="AE30209" s="67"/>
    </row>
    <row r="30210" spans="31:31" ht="15.75">
      <c r="AE30210" s="67"/>
    </row>
    <row r="30211" spans="31:31" ht="15.75">
      <c r="AE30211" s="67"/>
    </row>
    <row r="30212" spans="31:31" ht="15.75">
      <c r="AE30212" s="67"/>
    </row>
    <row r="30213" spans="31:31" ht="15.75">
      <c r="AE30213" s="67"/>
    </row>
    <row r="30214" spans="31:31" ht="15.75">
      <c r="AE30214" s="67"/>
    </row>
    <row r="30215" spans="31:31" ht="15.75">
      <c r="AE30215" s="67"/>
    </row>
    <row r="30216" spans="31:31" ht="15.75">
      <c r="AE30216" s="67"/>
    </row>
    <row r="30217" spans="31:31" ht="15.75">
      <c r="AE30217" s="67"/>
    </row>
    <row r="30218" spans="31:31" ht="15.75">
      <c r="AE30218" s="67"/>
    </row>
    <row r="30219" spans="31:31" ht="15.75">
      <c r="AE30219" s="67"/>
    </row>
    <row r="30220" spans="31:31" ht="15.75">
      <c r="AE30220" s="67"/>
    </row>
    <row r="30221" spans="31:31" ht="15.75">
      <c r="AE30221" s="67"/>
    </row>
    <row r="30222" spans="31:31" ht="15.75">
      <c r="AE30222" s="67"/>
    </row>
    <row r="30223" spans="31:31" ht="15.75">
      <c r="AE30223" s="67"/>
    </row>
    <row r="30224" spans="31:31" ht="15.75">
      <c r="AE30224" s="67"/>
    </row>
    <row r="30225" spans="31:31" ht="15.75">
      <c r="AE30225" s="67"/>
    </row>
    <row r="30226" spans="31:31" ht="15.75">
      <c r="AE30226" s="67"/>
    </row>
    <row r="30227" spans="31:31" ht="15.75">
      <c r="AE30227" s="67"/>
    </row>
    <row r="30228" spans="31:31" ht="15.75">
      <c r="AE30228" s="67"/>
    </row>
    <row r="30229" spans="31:31" ht="15.75">
      <c r="AE30229" s="67"/>
    </row>
    <row r="30230" spans="31:31" ht="15.75">
      <c r="AE30230" s="67"/>
    </row>
    <row r="30231" spans="31:31" ht="15.75">
      <c r="AE30231" s="67"/>
    </row>
    <row r="30232" spans="31:31" ht="15.75">
      <c r="AE30232" s="67"/>
    </row>
    <row r="30233" spans="31:31" ht="15.75">
      <c r="AE30233" s="67"/>
    </row>
    <row r="30234" spans="31:31" ht="15.75">
      <c r="AE30234" s="67"/>
    </row>
    <row r="30235" spans="31:31" ht="15.75">
      <c r="AE30235" s="67"/>
    </row>
    <row r="30236" spans="31:31" ht="15.75">
      <c r="AE30236" s="67"/>
    </row>
    <row r="30237" spans="31:31" ht="15.75">
      <c r="AE30237" s="67"/>
    </row>
    <row r="30238" spans="31:31" ht="15.75">
      <c r="AE30238" s="67"/>
    </row>
    <row r="30239" spans="31:31" ht="15.75">
      <c r="AE30239" s="67"/>
    </row>
    <row r="30240" spans="31:31" ht="15.75">
      <c r="AE30240" s="67"/>
    </row>
    <row r="30241" spans="31:31" ht="15.75">
      <c r="AE30241" s="67"/>
    </row>
    <row r="30242" spans="31:31" ht="15.75">
      <c r="AE30242" s="67"/>
    </row>
    <row r="30243" spans="31:31" ht="15.75">
      <c r="AE30243" s="67"/>
    </row>
    <row r="30244" spans="31:31" ht="15.75">
      <c r="AE30244" s="67"/>
    </row>
    <row r="30245" spans="31:31" ht="15.75">
      <c r="AE30245" s="67"/>
    </row>
    <row r="30246" spans="31:31" ht="15.75">
      <c r="AE30246" s="67"/>
    </row>
    <row r="30247" spans="31:31" ht="15.75">
      <c r="AE30247" s="67"/>
    </row>
    <row r="30248" spans="31:31" ht="15.75">
      <c r="AE30248" s="67"/>
    </row>
    <row r="30249" spans="31:31" ht="15.75">
      <c r="AE30249" s="67"/>
    </row>
    <row r="30250" spans="31:31" ht="15.75">
      <c r="AE30250" s="67"/>
    </row>
    <row r="30251" spans="31:31" ht="15.75">
      <c r="AE30251" s="67"/>
    </row>
    <row r="30252" spans="31:31" ht="15.75">
      <c r="AE30252" s="67"/>
    </row>
    <row r="30253" spans="31:31" ht="15.75">
      <c r="AE30253" s="67"/>
    </row>
    <row r="30254" spans="31:31" ht="15.75">
      <c r="AE30254" s="67"/>
    </row>
    <row r="30255" spans="31:31" ht="15.75">
      <c r="AE30255" s="67"/>
    </row>
    <row r="30256" spans="31:31" ht="15.75">
      <c r="AE30256" s="67"/>
    </row>
    <row r="30257" spans="31:31" ht="15.75">
      <c r="AE30257" s="67"/>
    </row>
    <row r="30258" spans="31:31" ht="15.75">
      <c r="AE30258" s="67"/>
    </row>
    <row r="30259" spans="31:31" ht="15.75">
      <c r="AE30259" s="67"/>
    </row>
    <row r="30260" spans="31:31" ht="15.75">
      <c r="AE30260" s="67"/>
    </row>
    <row r="30261" spans="31:31" ht="15.75">
      <c r="AE30261" s="67"/>
    </row>
    <row r="30262" spans="31:31" ht="15.75">
      <c r="AE30262" s="67"/>
    </row>
    <row r="30263" spans="31:31" ht="15.75">
      <c r="AE30263" s="67"/>
    </row>
    <row r="30264" spans="31:31" ht="15.75">
      <c r="AE30264" s="67"/>
    </row>
    <row r="30265" spans="31:31" ht="15.75">
      <c r="AE30265" s="67"/>
    </row>
    <row r="30266" spans="31:31" ht="15.75">
      <c r="AE30266" s="67"/>
    </row>
    <row r="30267" spans="31:31" ht="15.75">
      <c r="AE30267" s="67"/>
    </row>
    <row r="30268" spans="31:31" ht="15.75">
      <c r="AE30268" s="67"/>
    </row>
    <row r="30269" spans="31:31" ht="15.75">
      <c r="AE30269" s="67"/>
    </row>
    <row r="30270" spans="31:31" ht="15.75">
      <c r="AE30270" s="67"/>
    </row>
    <row r="30271" spans="31:31" ht="15.75">
      <c r="AE30271" s="67"/>
    </row>
    <row r="30272" spans="31:31" ht="15.75">
      <c r="AE30272" s="67"/>
    </row>
    <row r="30273" spans="31:31" ht="15.75">
      <c r="AE30273" s="67"/>
    </row>
    <row r="30274" spans="31:31" ht="15.75">
      <c r="AE30274" s="67"/>
    </row>
    <row r="30275" spans="31:31" ht="15.75">
      <c r="AE30275" s="67"/>
    </row>
    <row r="30276" spans="31:31" ht="15.75">
      <c r="AE30276" s="67"/>
    </row>
    <row r="30277" spans="31:31" ht="15.75">
      <c r="AE30277" s="67"/>
    </row>
    <row r="30278" spans="31:31" ht="15.75">
      <c r="AE30278" s="67"/>
    </row>
    <row r="30279" spans="31:31" ht="15.75">
      <c r="AE30279" s="67"/>
    </row>
    <row r="30280" spans="31:31" ht="15.75">
      <c r="AE30280" s="67"/>
    </row>
    <row r="30281" spans="31:31" ht="15.75">
      <c r="AE30281" s="67"/>
    </row>
    <row r="30282" spans="31:31" ht="15.75">
      <c r="AE30282" s="67"/>
    </row>
    <row r="30283" spans="31:31" ht="15.75">
      <c r="AE30283" s="67"/>
    </row>
    <row r="30284" spans="31:31" ht="15.75">
      <c r="AE30284" s="67"/>
    </row>
    <row r="30285" spans="31:31" ht="15.75">
      <c r="AE30285" s="67"/>
    </row>
    <row r="30286" spans="31:31" ht="15.75">
      <c r="AE30286" s="67"/>
    </row>
    <row r="30287" spans="31:31" ht="15.75">
      <c r="AE30287" s="67"/>
    </row>
    <row r="30288" spans="31:31" ht="15.75">
      <c r="AE30288" s="67"/>
    </row>
    <row r="30289" spans="31:31" ht="15.75">
      <c r="AE30289" s="67"/>
    </row>
    <row r="30290" spans="31:31" ht="15.75">
      <c r="AE30290" s="67"/>
    </row>
    <row r="30291" spans="31:31" ht="15.75">
      <c r="AE30291" s="67"/>
    </row>
    <row r="30292" spans="31:31" ht="15.75">
      <c r="AE30292" s="67"/>
    </row>
    <row r="30293" spans="31:31" ht="15.75">
      <c r="AE30293" s="67"/>
    </row>
    <row r="30294" spans="31:31" ht="15.75">
      <c r="AE30294" s="67"/>
    </row>
    <row r="30295" spans="31:31" ht="15.75">
      <c r="AE30295" s="67"/>
    </row>
    <row r="30296" spans="31:31" ht="15.75">
      <c r="AE30296" s="67"/>
    </row>
    <row r="30297" spans="31:31" ht="15.75">
      <c r="AE30297" s="67"/>
    </row>
    <row r="30298" spans="31:31" ht="15.75">
      <c r="AE30298" s="67"/>
    </row>
    <row r="30299" spans="31:31" ht="15.75">
      <c r="AE30299" s="67"/>
    </row>
    <row r="30300" spans="31:31" ht="15.75">
      <c r="AE30300" s="67"/>
    </row>
    <row r="30301" spans="31:31" ht="15.75">
      <c r="AE30301" s="67"/>
    </row>
    <row r="30302" spans="31:31" ht="15.75">
      <c r="AE30302" s="67"/>
    </row>
    <row r="30303" spans="31:31" ht="15.75">
      <c r="AE30303" s="67"/>
    </row>
    <row r="30304" spans="31:31" ht="15.75">
      <c r="AE30304" s="67"/>
    </row>
    <row r="30305" spans="31:31" ht="15.75">
      <c r="AE30305" s="67"/>
    </row>
    <row r="30306" spans="31:31" ht="15.75">
      <c r="AE30306" s="67"/>
    </row>
    <row r="30307" spans="31:31" ht="15.75">
      <c r="AE30307" s="67"/>
    </row>
    <row r="30308" spans="31:31" ht="15.75">
      <c r="AE30308" s="67"/>
    </row>
    <row r="30309" spans="31:31" ht="15.75">
      <c r="AE30309" s="67"/>
    </row>
    <row r="30310" spans="31:31" ht="15.75">
      <c r="AE30310" s="67"/>
    </row>
    <row r="30311" spans="31:31" ht="15.75">
      <c r="AE30311" s="67"/>
    </row>
    <row r="30312" spans="31:31" ht="15.75">
      <c r="AE30312" s="67"/>
    </row>
    <row r="30313" spans="31:31" ht="15.75">
      <c r="AE30313" s="67"/>
    </row>
    <row r="30314" spans="31:31" ht="15.75">
      <c r="AE30314" s="67"/>
    </row>
    <row r="30315" spans="31:31" ht="15.75">
      <c r="AE30315" s="67"/>
    </row>
    <row r="30316" spans="31:31" ht="15.75">
      <c r="AE30316" s="67"/>
    </row>
    <row r="30317" spans="31:31" ht="15.75">
      <c r="AE30317" s="67"/>
    </row>
    <row r="30318" spans="31:31" ht="15.75">
      <c r="AE30318" s="67"/>
    </row>
    <row r="30319" spans="31:31" ht="15.75">
      <c r="AE30319" s="67"/>
    </row>
    <row r="30320" spans="31:31" ht="15.75">
      <c r="AE30320" s="67"/>
    </row>
    <row r="30321" spans="31:31" ht="15.75">
      <c r="AE30321" s="67"/>
    </row>
    <row r="30322" spans="31:31" ht="15.75">
      <c r="AE30322" s="67"/>
    </row>
    <row r="30323" spans="31:31" ht="15.75">
      <c r="AE30323" s="67"/>
    </row>
    <row r="30324" spans="31:31" ht="15.75">
      <c r="AE30324" s="67"/>
    </row>
    <row r="30325" spans="31:31" ht="15.75">
      <c r="AE30325" s="67"/>
    </row>
    <row r="30326" spans="31:31" ht="15.75">
      <c r="AE30326" s="67"/>
    </row>
    <row r="30327" spans="31:31" ht="15.75">
      <c r="AE30327" s="67"/>
    </row>
    <row r="30328" spans="31:31" ht="15.75">
      <c r="AE30328" s="67"/>
    </row>
    <row r="30329" spans="31:31" ht="15.75">
      <c r="AE30329" s="67"/>
    </row>
    <row r="30330" spans="31:31" ht="15.75">
      <c r="AE30330" s="67"/>
    </row>
    <row r="30331" spans="31:31" ht="15.75">
      <c r="AE30331" s="67"/>
    </row>
    <row r="30332" spans="31:31" ht="15.75">
      <c r="AE30332" s="67"/>
    </row>
    <row r="30333" spans="31:31" ht="15.75">
      <c r="AE30333" s="67"/>
    </row>
    <row r="30334" spans="31:31" ht="15.75">
      <c r="AE30334" s="67"/>
    </row>
    <row r="30335" spans="31:31" ht="15.75">
      <c r="AE30335" s="67"/>
    </row>
    <row r="30336" spans="31:31" ht="15.75">
      <c r="AE30336" s="67"/>
    </row>
    <row r="30337" spans="31:31" ht="15.75">
      <c r="AE30337" s="67"/>
    </row>
    <row r="30338" spans="31:31" ht="15.75">
      <c r="AE30338" s="67"/>
    </row>
    <row r="30339" spans="31:31" ht="15.75">
      <c r="AE30339" s="67"/>
    </row>
    <row r="30340" spans="31:31" ht="15.75">
      <c r="AE30340" s="67"/>
    </row>
    <row r="30341" spans="31:31" ht="15.75">
      <c r="AE30341" s="67"/>
    </row>
    <row r="30342" spans="31:31" ht="15.75">
      <c r="AE30342" s="67"/>
    </row>
    <row r="30343" spans="31:31" ht="15.75">
      <c r="AE30343" s="67"/>
    </row>
    <row r="30344" spans="31:31" ht="15.75">
      <c r="AE30344" s="67"/>
    </row>
    <row r="30345" spans="31:31" ht="15.75">
      <c r="AE30345" s="67"/>
    </row>
    <row r="30346" spans="31:31" ht="15.75">
      <c r="AE30346" s="67"/>
    </row>
    <row r="30347" spans="31:31" ht="15.75">
      <c r="AE30347" s="67"/>
    </row>
    <row r="30348" spans="31:31" ht="15.75">
      <c r="AE30348" s="67"/>
    </row>
    <row r="30349" spans="31:31" ht="15.75">
      <c r="AE30349" s="67"/>
    </row>
    <row r="30350" spans="31:31" ht="15.75">
      <c r="AE30350" s="67"/>
    </row>
    <row r="30351" spans="31:31" ht="15.75">
      <c r="AE30351" s="67"/>
    </row>
    <row r="30352" spans="31:31" ht="15.75">
      <c r="AE30352" s="67"/>
    </row>
    <row r="30353" spans="31:31" ht="15.75">
      <c r="AE30353" s="67"/>
    </row>
    <row r="30354" spans="31:31" ht="15.75">
      <c r="AE30354" s="67"/>
    </row>
    <row r="30355" spans="31:31" ht="15.75">
      <c r="AE30355" s="67"/>
    </row>
    <row r="30356" spans="31:31" ht="15.75">
      <c r="AE30356" s="67"/>
    </row>
    <row r="30357" spans="31:31" ht="15.75">
      <c r="AE30357" s="67"/>
    </row>
    <row r="30358" spans="31:31" ht="15.75">
      <c r="AE30358" s="67"/>
    </row>
    <row r="30359" spans="31:31" ht="15.75">
      <c r="AE30359" s="67"/>
    </row>
    <row r="30360" spans="31:31" ht="15.75">
      <c r="AE30360" s="67"/>
    </row>
    <row r="30361" spans="31:31" ht="15.75">
      <c r="AE30361" s="67"/>
    </row>
    <row r="30362" spans="31:31" ht="15.75">
      <c r="AE30362" s="67"/>
    </row>
    <row r="30363" spans="31:31" ht="15.75">
      <c r="AE30363" s="67"/>
    </row>
    <row r="30364" spans="31:31" ht="15.75">
      <c r="AE30364" s="67"/>
    </row>
    <row r="30365" spans="31:31" ht="15.75">
      <c r="AE30365" s="67"/>
    </row>
    <row r="30366" spans="31:31" ht="15.75">
      <c r="AE30366" s="67"/>
    </row>
    <row r="30367" spans="31:31" ht="15.75">
      <c r="AE30367" s="67"/>
    </row>
    <row r="30368" spans="31:31" ht="15.75">
      <c r="AE30368" s="67"/>
    </row>
    <row r="30369" spans="31:31" ht="15.75">
      <c r="AE30369" s="67"/>
    </row>
    <row r="30370" spans="31:31" ht="15.75">
      <c r="AE30370" s="67"/>
    </row>
    <row r="30371" spans="31:31" ht="15.75">
      <c r="AE30371" s="67"/>
    </row>
    <row r="30372" spans="31:31" ht="15.75">
      <c r="AE30372" s="67"/>
    </row>
    <row r="30373" spans="31:31" ht="15.75">
      <c r="AE30373" s="67"/>
    </row>
    <row r="30374" spans="31:31" ht="15.75">
      <c r="AE30374" s="67"/>
    </row>
    <row r="30375" spans="31:31" ht="15.75">
      <c r="AE30375" s="67"/>
    </row>
    <row r="30376" spans="31:31" ht="15.75">
      <c r="AE30376" s="67"/>
    </row>
    <row r="30377" spans="31:31" ht="15.75">
      <c r="AE30377" s="67"/>
    </row>
    <row r="30378" spans="31:31" ht="15.75">
      <c r="AE30378" s="67"/>
    </row>
    <row r="30379" spans="31:31" ht="15.75">
      <c r="AE30379" s="67"/>
    </row>
    <row r="30380" spans="31:31" ht="15.75">
      <c r="AE30380" s="67"/>
    </row>
    <row r="30381" spans="31:31" ht="15.75">
      <c r="AE30381" s="67"/>
    </row>
    <row r="30382" spans="31:31" ht="15.75">
      <c r="AE30382" s="67"/>
    </row>
    <row r="30383" spans="31:31" ht="15.75">
      <c r="AE30383" s="67"/>
    </row>
    <row r="30384" spans="31:31" ht="15.75">
      <c r="AE30384" s="67"/>
    </row>
    <row r="30385" spans="31:31" ht="15.75">
      <c r="AE30385" s="67"/>
    </row>
    <row r="30386" spans="31:31" ht="15.75">
      <c r="AE30386" s="67"/>
    </row>
    <row r="30387" spans="31:31" ht="15.75">
      <c r="AE30387" s="67"/>
    </row>
    <row r="30388" spans="31:31" ht="15.75">
      <c r="AE30388" s="67"/>
    </row>
    <row r="30389" spans="31:31" ht="15.75">
      <c r="AE30389" s="67"/>
    </row>
    <row r="30390" spans="31:31" ht="15.75">
      <c r="AE30390" s="67"/>
    </row>
    <row r="30391" spans="31:31" ht="15.75">
      <c r="AE30391" s="67"/>
    </row>
    <row r="30392" spans="31:31" ht="15.75">
      <c r="AE30392" s="67"/>
    </row>
    <row r="30393" spans="31:31" ht="15.75">
      <c r="AE30393" s="67"/>
    </row>
    <row r="30394" spans="31:31" ht="15.75">
      <c r="AE30394" s="67"/>
    </row>
    <row r="30395" spans="31:31" ht="15.75">
      <c r="AE30395" s="67"/>
    </row>
    <row r="30396" spans="31:31" ht="15.75">
      <c r="AE30396" s="67"/>
    </row>
    <row r="30397" spans="31:31" ht="15.75">
      <c r="AE30397" s="67"/>
    </row>
    <row r="30398" spans="31:31" ht="15.75">
      <c r="AE30398" s="67"/>
    </row>
    <row r="30399" spans="31:31" ht="15.75">
      <c r="AE30399" s="67"/>
    </row>
    <row r="30400" spans="31:31" ht="15.75">
      <c r="AE30400" s="67"/>
    </row>
    <row r="30401" spans="31:31" ht="15.75">
      <c r="AE30401" s="67"/>
    </row>
    <row r="30402" spans="31:31" ht="15.75">
      <c r="AE30402" s="67"/>
    </row>
    <row r="30403" spans="31:31" ht="15.75">
      <c r="AE30403" s="67"/>
    </row>
    <row r="30404" spans="31:31" ht="15.75">
      <c r="AE30404" s="67"/>
    </row>
    <row r="30405" spans="31:31" ht="15.75">
      <c r="AE30405" s="67"/>
    </row>
    <row r="30406" spans="31:31" ht="15.75">
      <c r="AE30406" s="67"/>
    </row>
    <row r="30407" spans="31:31" ht="15.75">
      <c r="AE30407" s="67"/>
    </row>
    <row r="30408" spans="31:31" ht="15.75">
      <c r="AE30408" s="67"/>
    </row>
    <row r="30409" spans="31:31" ht="15.75">
      <c r="AE30409" s="67"/>
    </row>
    <row r="30410" spans="31:31" ht="15.75">
      <c r="AE30410" s="67"/>
    </row>
    <row r="30411" spans="31:31" ht="15.75">
      <c r="AE30411" s="67"/>
    </row>
    <row r="30412" spans="31:31" ht="15.75">
      <c r="AE30412" s="67"/>
    </row>
    <row r="30413" spans="31:31" ht="15.75">
      <c r="AE30413" s="67"/>
    </row>
    <row r="30414" spans="31:31" ht="15.75">
      <c r="AE30414" s="67"/>
    </row>
    <row r="30415" spans="31:31" ht="15.75">
      <c r="AE30415" s="67"/>
    </row>
    <row r="30416" spans="31:31" ht="15.75">
      <c r="AE30416" s="67"/>
    </row>
    <row r="30417" spans="31:31" ht="15.75">
      <c r="AE30417" s="67"/>
    </row>
    <row r="30418" spans="31:31" ht="15.75">
      <c r="AE30418" s="67"/>
    </row>
    <row r="30419" spans="31:31" ht="15.75">
      <c r="AE30419" s="67"/>
    </row>
    <row r="30420" spans="31:31" ht="15.75">
      <c r="AE30420" s="67"/>
    </row>
    <row r="30421" spans="31:31" ht="15.75">
      <c r="AE30421" s="67"/>
    </row>
    <row r="30422" spans="31:31" ht="15.75">
      <c r="AE30422" s="67"/>
    </row>
    <row r="30423" spans="31:31" ht="15.75">
      <c r="AE30423" s="67"/>
    </row>
    <row r="30424" spans="31:31" ht="15.75">
      <c r="AE30424" s="67"/>
    </row>
    <row r="30425" spans="31:31" ht="15.75">
      <c r="AE30425" s="67"/>
    </row>
    <row r="30426" spans="31:31" ht="15.75">
      <c r="AE30426" s="67"/>
    </row>
    <row r="30427" spans="31:31" ht="15.75">
      <c r="AE30427" s="67"/>
    </row>
    <row r="30428" spans="31:31" ht="15.75">
      <c r="AE30428" s="67"/>
    </row>
    <row r="30429" spans="31:31" ht="15.75">
      <c r="AE30429" s="67"/>
    </row>
    <row r="30430" spans="31:31" ht="15.75">
      <c r="AE30430" s="67"/>
    </row>
    <row r="30431" spans="31:31" ht="15.75">
      <c r="AE30431" s="67"/>
    </row>
    <row r="30432" spans="31:31" ht="15.75">
      <c r="AE30432" s="67"/>
    </row>
    <row r="30433" spans="31:31" ht="15.75">
      <c r="AE30433" s="67"/>
    </row>
    <row r="30434" spans="31:31" ht="15.75">
      <c r="AE30434" s="67"/>
    </row>
    <row r="30435" spans="31:31" ht="15.75">
      <c r="AE30435" s="67"/>
    </row>
    <row r="30436" spans="31:31" ht="15.75">
      <c r="AE30436" s="67"/>
    </row>
    <row r="30437" spans="31:31" ht="15.75">
      <c r="AE30437" s="67"/>
    </row>
    <row r="30438" spans="31:31" ht="15.75">
      <c r="AE30438" s="67"/>
    </row>
    <row r="30439" spans="31:31" ht="15.75">
      <c r="AE30439" s="67"/>
    </row>
    <row r="30440" spans="31:31" ht="15.75">
      <c r="AE30440" s="67"/>
    </row>
    <row r="30441" spans="31:31" ht="15.75">
      <c r="AE30441" s="67"/>
    </row>
    <row r="30442" spans="31:31" ht="15.75">
      <c r="AE30442" s="67"/>
    </row>
    <row r="30443" spans="31:31" ht="15.75">
      <c r="AE30443" s="67"/>
    </row>
    <row r="30444" spans="31:31" ht="15.75">
      <c r="AE30444" s="67"/>
    </row>
    <row r="30445" spans="31:31" ht="15.75">
      <c r="AE30445" s="67"/>
    </row>
    <row r="30446" spans="31:31" ht="15.75">
      <c r="AE30446" s="67"/>
    </row>
    <row r="30447" spans="31:31" ht="15.75">
      <c r="AE30447" s="67"/>
    </row>
    <row r="30448" spans="31:31" ht="15.75">
      <c r="AE30448" s="67"/>
    </row>
    <row r="30449" spans="31:31" ht="15.75">
      <c r="AE30449" s="67"/>
    </row>
    <row r="30450" spans="31:31" ht="15.75">
      <c r="AE30450" s="67"/>
    </row>
    <row r="30451" spans="31:31" ht="15.75">
      <c r="AE30451" s="67"/>
    </row>
    <row r="30452" spans="31:31" ht="15.75">
      <c r="AE30452" s="67"/>
    </row>
    <row r="30453" spans="31:31" ht="15.75">
      <c r="AE30453" s="67"/>
    </row>
    <row r="30454" spans="31:31" ht="15.75">
      <c r="AE30454" s="67"/>
    </row>
    <row r="30455" spans="31:31" ht="15.75">
      <c r="AE30455" s="67"/>
    </row>
    <row r="30456" spans="31:31" ht="15.75">
      <c r="AE30456" s="67"/>
    </row>
    <row r="30457" spans="31:31" ht="15.75">
      <c r="AE30457" s="67"/>
    </row>
    <row r="30458" spans="31:31" ht="15.75">
      <c r="AE30458" s="67"/>
    </row>
    <row r="30459" spans="31:31" ht="15.75">
      <c r="AE30459" s="67"/>
    </row>
    <row r="30460" spans="31:31" ht="15.75">
      <c r="AE30460" s="67"/>
    </row>
    <row r="30461" spans="31:31" ht="15.75">
      <c r="AE30461" s="67"/>
    </row>
    <row r="30462" spans="31:31" ht="15.75">
      <c r="AE30462" s="67"/>
    </row>
    <row r="30463" spans="31:31" ht="15.75">
      <c r="AE30463" s="67"/>
    </row>
    <row r="30464" spans="31:31" ht="15.75">
      <c r="AE30464" s="67"/>
    </row>
    <row r="30465" spans="31:31" ht="15.75">
      <c r="AE30465" s="67"/>
    </row>
    <row r="30466" spans="31:31" ht="15.75">
      <c r="AE30466" s="67"/>
    </row>
    <row r="30467" spans="31:31" ht="15.75">
      <c r="AE30467" s="67"/>
    </row>
    <row r="30468" spans="31:31" ht="15.75">
      <c r="AE30468" s="67"/>
    </row>
    <row r="30469" spans="31:31" ht="15.75">
      <c r="AE30469" s="67"/>
    </row>
    <row r="30470" spans="31:31" ht="15.75">
      <c r="AE30470" s="67"/>
    </row>
    <row r="30471" spans="31:31" ht="15.75">
      <c r="AE30471" s="67"/>
    </row>
    <row r="30472" spans="31:31" ht="15.75">
      <c r="AE30472" s="67"/>
    </row>
    <row r="30473" spans="31:31" ht="15.75">
      <c r="AE30473" s="67"/>
    </row>
    <row r="30474" spans="31:31" ht="15.75">
      <c r="AE30474" s="67"/>
    </row>
    <row r="30475" spans="31:31" ht="15.75">
      <c r="AE30475" s="67"/>
    </row>
    <row r="30476" spans="31:31" ht="15.75">
      <c r="AE30476" s="67"/>
    </row>
    <row r="30477" spans="31:31" ht="15.75">
      <c r="AE30477" s="67"/>
    </row>
    <row r="30478" spans="31:31" ht="15.75">
      <c r="AE30478" s="67"/>
    </row>
    <row r="30479" spans="31:31" ht="15.75">
      <c r="AE30479" s="67"/>
    </row>
    <row r="30480" spans="31:31" ht="15.75">
      <c r="AE30480" s="67"/>
    </row>
    <row r="30481" spans="31:31" ht="15.75">
      <c r="AE30481" s="67"/>
    </row>
    <row r="30482" spans="31:31" ht="15.75">
      <c r="AE30482" s="67"/>
    </row>
    <row r="30483" spans="31:31" ht="15.75">
      <c r="AE30483" s="67"/>
    </row>
    <row r="30484" spans="31:31" ht="15.75">
      <c r="AE30484" s="67"/>
    </row>
    <row r="30485" spans="31:31" ht="15.75">
      <c r="AE30485" s="67"/>
    </row>
    <row r="30486" spans="31:31" ht="15.75">
      <c r="AE30486" s="67"/>
    </row>
    <row r="30487" spans="31:31" ht="15.75">
      <c r="AE30487" s="67"/>
    </row>
    <row r="30488" spans="31:31" ht="15.75">
      <c r="AE30488" s="67"/>
    </row>
    <row r="30489" spans="31:31" ht="15.75">
      <c r="AE30489" s="67"/>
    </row>
    <row r="30490" spans="31:31" ht="15.75">
      <c r="AE30490" s="67"/>
    </row>
    <row r="30491" spans="31:31" ht="15.75">
      <c r="AE30491" s="67"/>
    </row>
    <row r="30492" spans="31:31" ht="15.75">
      <c r="AE30492" s="67"/>
    </row>
    <row r="30493" spans="31:31" ht="15.75">
      <c r="AE30493" s="67"/>
    </row>
    <row r="30494" spans="31:31" ht="15.75">
      <c r="AE30494" s="67"/>
    </row>
    <row r="30495" spans="31:31" ht="15.75">
      <c r="AE30495" s="67"/>
    </row>
    <row r="30496" spans="31:31" ht="15.75">
      <c r="AE30496" s="67"/>
    </row>
    <row r="30497" spans="31:31" ht="15.75">
      <c r="AE30497" s="67"/>
    </row>
    <row r="30498" spans="31:31" ht="15.75">
      <c r="AE30498" s="67"/>
    </row>
    <row r="30499" spans="31:31" ht="15.75">
      <c r="AE30499" s="67"/>
    </row>
    <row r="30500" spans="31:31" ht="15.75">
      <c r="AE30500" s="67"/>
    </row>
    <row r="30501" spans="31:31" ht="15.75">
      <c r="AE30501" s="67"/>
    </row>
    <row r="30502" spans="31:31" ht="15.75">
      <c r="AE30502" s="67"/>
    </row>
    <row r="30503" spans="31:31" ht="15.75">
      <c r="AE30503" s="67"/>
    </row>
    <row r="30504" spans="31:31" ht="15.75">
      <c r="AE30504" s="67"/>
    </row>
    <row r="30505" spans="31:31" ht="15.75">
      <c r="AE30505" s="67"/>
    </row>
    <row r="30506" spans="31:31" ht="15.75">
      <c r="AE30506" s="67"/>
    </row>
    <row r="30507" spans="31:31" ht="15.75">
      <c r="AE30507" s="67"/>
    </row>
    <row r="30508" spans="31:31" ht="15.75">
      <c r="AE30508" s="67"/>
    </row>
    <row r="30509" spans="31:31" ht="15.75">
      <c r="AE30509" s="67"/>
    </row>
    <row r="30510" spans="31:31" ht="15.75">
      <c r="AE30510" s="67"/>
    </row>
    <row r="30511" spans="31:31" ht="15.75">
      <c r="AE30511" s="67"/>
    </row>
    <row r="30512" spans="31:31" ht="15.75">
      <c r="AE30512" s="67"/>
    </row>
    <row r="30513" spans="31:31" ht="15.75">
      <c r="AE30513" s="67"/>
    </row>
    <row r="30514" spans="31:31" ht="15.75">
      <c r="AE30514" s="67"/>
    </row>
    <row r="30515" spans="31:31" ht="15.75">
      <c r="AE30515" s="67"/>
    </row>
    <row r="30516" spans="31:31" ht="15.75">
      <c r="AE30516" s="67"/>
    </row>
    <row r="30517" spans="31:31" ht="15.75">
      <c r="AE30517" s="67"/>
    </row>
    <row r="30518" spans="31:31" ht="15.75">
      <c r="AE30518" s="67"/>
    </row>
    <row r="30519" spans="31:31" ht="15.75">
      <c r="AE30519" s="67"/>
    </row>
    <row r="30520" spans="31:31" ht="15.75">
      <c r="AE30520" s="67"/>
    </row>
    <row r="30521" spans="31:31" ht="15.75">
      <c r="AE30521" s="67"/>
    </row>
    <row r="30522" spans="31:31" ht="15.75">
      <c r="AE30522" s="67"/>
    </row>
    <row r="30523" spans="31:31" ht="15.75">
      <c r="AE30523" s="67"/>
    </row>
    <row r="30524" spans="31:31" ht="15.75">
      <c r="AE30524" s="67"/>
    </row>
    <row r="30525" spans="31:31" ht="15.75">
      <c r="AE30525" s="67"/>
    </row>
    <row r="30526" spans="31:31" ht="15.75">
      <c r="AE30526" s="67"/>
    </row>
    <row r="30527" spans="31:31" ht="15.75">
      <c r="AE30527" s="67"/>
    </row>
    <row r="30528" spans="31:31" ht="15.75">
      <c r="AE30528" s="67"/>
    </row>
    <row r="30529" spans="31:31" ht="15.75">
      <c r="AE30529" s="67"/>
    </row>
    <row r="30530" spans="31:31" ht="15.75">
      <c r="AE30530" s="67"/>
    </row>
    <row r="30531" spans="31:31" ht="15.75">
      <c r="AE30531" s="67"/>
    </row>
    <row r="30532" spans="31:31" ht="15.75">
      <c r="AE30532" s="67"/>
    </row>
    <row r="30533" spans="31:31" ht="15.75">
      <c r="AE30533" s="67"/>
    </row>
    <row r="30534" spans="31:31" ht="15.75">
      <c r="AE30534" s="67"/>
    </row>
    <row r="30535" spans="31:31" ht="15.75">
      <c r="AE30535" s="67"/>
    </row>
    <row r="30536" spans="31:31" ht="15.75">
      <c r="AE30536" s="67"/>
    </row>
    <row r="30537" spans="31:31" ht="15.75">
      <c r="AE30537" s="67"/>
    </row>
    <row r="30538" spans="31:31" ht="15.75">
      <c r="AE30538" s="67"/>
    </row>
    <row r="30539" spans="31:31" ht="15.75">
      <c r="AE30539" s="67"/>
    </row>
    <row r="30540" spans="31:31" ht="15.75">
      <c r="AE30540" s="67"/>
    </row>
    <row r="30541" spans="31:31" ht="15.75">
      <c r="AE30541" s="67"/>
    </row>
    <row r="30542" spans="31:31" ht="15.75">
      <c r="AE30542" s="67"/>
    </row>
    <row r="30543" spans="31:31" ht="15.75">
      <c r="AE30543" s="67"/>
    </row>
    <row r="30544" spans="31:31" ht="15.75">
      <c r="AE30544" s="67"/>
    </row>
    <row r="30545" spans="31:31" ht="15.75">
      <c r="AE30545" s="67"/>
    </row>
    <row r="30546" spans="31:31" ht="15.75">
      <c r="AE30546" s="67"/>
    </row>
    <row r="30547" spans="31:31" ht="15.75">
      <c r="AE30547" s="67"/>
    </row>
    <row r="30548" spans="31:31" ht="15.75">
      <c r="AE30548" s="67"/>
    </row>
    <row r="30549" spans="31:31" ht="15.75">
      <c r="AE30549" s="67"/>
    </row>
    <row r="30550" spans="31:31" ht="15.75">
      <c r="AE30550" s="67"/>
    </row>
    <row r="30551" spans="31:31" ht="15.75">
      <c r="AE30551" s="67"/>
    </row>
    <row r="30552" spans="31:31" ht="15.75">
      <c r="AE30552" s="67"/>
    </row>
    <row r="30553" spans="31:31" ht="15.75">
      <c r="AE30553" s="67"/>
    </row>
    <row r="30554" spans="31:31" ht="15.75">
      <c r="AE30554" s="67"/>
    </row>
    <row r="30555" spans="31:31" ht="15.75">
      <c r="AE30555" s="67"/>
    </row>
    <row r="30556" spans="31:31" ht="15.75">
      <c r="AE30556" s="67"/>
    </row>
    <row r="30557" spans="31:31" ht="15.75">
      <c r="AE30557" s="67"/>
    </row>
    <row r="30558" spans="31:31" ht="15.75">
      <c r="AE30558" s="67"/>
    </row>
    <row r="30559" spans="31:31" ht="15.75">
      <c r="AE30559" s="67"/>
    </row>
    <row r="30560" spans="31:31" ht="15.75">
      <c r="AE30560" s="67"/>
    </row>
    <row r="30561" spans="31:31" ht="15.75">
      <c r="AE30561" s="67"/>
    </row>
    <row r="30562" spans="31:31" ht="15.75">
      <c r="AE30562" s="67"/>
    </row>
    <row r="30563" spans="31:31" ht="15.75">
      <c r="AE30563" s="67"/>
    </row>
    <row r="30564" spans="31:31" ht="15.75">
      <c r="AE30564" s="67"/>
    </row>
    <row r="30565" spans="31:31" ht="15.75">
      <c r="AE30565" s="67"/>
    </row>
    <row r="30566" spans="31:31" ht="15.75">
      <c r="AE30566" s="67"/>
    </row>
    <row r="30567" spans="31:31" ht="15.75">
      <c r="AE30567" s="67"/>
    </row>
    <row r="30568" spans="31:31" ht="15.75">
      <c r="AE30568" s="67"/>
    </row>
    <row r="30569" spans="31:31" ht="15.75">
      <c r="AE30569" s="67"/>
    </row>
    <row r="30570" spans="31:31" ht="15.75">
      <c r="AE30570" s="67"/>
    </row>
    <row r="30571" spans="31:31" ht="15.75">
      <c r="AE30571" s="67"/>
    </row>
    <row r="30572" spans="31:31" ht="15.75">
      <c r="AE30572" s="67"/>
    </row>
    <row r="30573" spans="31:31" ht="15.75">
      <c r="AE30573" s="67"/>
    </row>
    <row r="30574" spans="31:31" ht="15.75">
      <c r="AE30574" s="67"/>
    </row>
    <row r="30575" spans="31:31" ht="15.75">
      <c r="AE30575" s="67"/>
    </row>
    <row r="30576" spans="31:31" ht="15.75">
      <c r="AE30576" s="67"/>
    </row>
    <row r="30577" spans="31:31" ht="15.75">
      <c r="AE30577" s="67"/>
    </row>
    <row r="30578" spans="31:31" ht="15.75">
      <c r="AE30578" s="67"/>
    </row>
    <row r="30579" spans="31:31" ht="15.75">
      <c r="AE30579" s="67"/>
    </row>
    <row r="30580" spans="31:31" ht="15.75">
      <c r="AE30580" s="67"/>
    </row>
    <row r="30581" spans="31:31" ht="15.75">
      <c r="AE30581" s="67"/>
    </row>
    <row r="30582" spans="31:31" ht="15.75">
      <c r="AE30582" s="67"/>
    </row>
    <row r="30583" spans="31:31" ht="15.75">
      <c r="AE30583" s="67"/>
    </row>
    <row r="30584" spans="31:31" ht="15.75">
      <c r="AE30584" s="67"/>
    </row>
    <row r="30585" spans="31:31" ht="15.75">
      <c r="AE30585" s="67"/>
    </row>
    <row r="30586" spans="31:31" ht="15.75">
      <c r="AE30586" s="67"/>
    </row>
    <row r="30587" spans="31:31" ht="15.75">
      <c r="AE30587" s="67"/>
    </row>
    <row r="30588" spans="31:31" ht="15.75">
      <c r="AE30588" s="67"/>
    </row>
    <row r="30589" spans="31:31" ht="15.75">
      <c r="AE30589" s="67"/>
    </row>
    <row r="30590" spans="31:31" ht="15.75">
      <c r="AE30590" s="67"/>
    </row>
    <row r="30591" spans="31:31" ht="15.75">
      <c r="AE30591" s="67"/>
    </row>
    <row r="30592" spans="31:31" ht="15.75">
      <c r="AE30592" s="67"/>
    </row>
    <row r="30593" spans="31:31" ht="15.75">
      <c r="AE30593" s="67"/>
    </row>
    <row r="30594" spans="31:31" ht="15.75">
      <c r="AE30594" s="67"/>
    </row>
    <row r="30595" spans="31:31" ht="15.75">
      <c r="AE30595" s="67"/>
    </row>
    <row r="30596" spans="31:31" ht="15.75">
      <c r="AE30596" s="67"/>
    </row>
    <row r="30597" spans="31:31" ht="15.75">
      <c r="AE30597" s="67"/>
    </row>
    <row r="30598" spans="31:31" ht="15.75">
      <c r="AE30598" s="67"/>
    </row>
    <row r="30599" spans="31:31" ht="15.75">
      <c r="AE30599" s="67"/>
    </row>
    <row r="30600" spans="31:31" ht="15.75">
      <c r="AE30600" s="67"/>
    </row>
    <row r="30601" spans="31:31" ht="15.75">
      <c r="AE30601" s="67"/>
    </row>
    <row r="30602" spans="31:31" ht="15.75">
      <c r="AE30602" s="67"/>
    </row>
    <row r="30603" spans="31:31" ht="15.75">
      <c r="AE30603" s="67"/>
    </row>
    <row r="30604" spans="31:31" ht="15.75">
      <c r="AE30604" s="67"/>
    </row>
    <row r="30605" spans="31:31" ht="15.75">
      <c r="AE30605" s="67"/>
    </row>
    <row r="30606" spans="31:31" ht="15.75">
      <c r="AE30606" s="67"/>
    </row>
    <row r="30607" spans="31:31" ht="15.75">
      <c r="AE30607" s="67"/>
    </row>
    <row r="30608" spans="31:31" ht="15.75">
      <c r="AE30608" s="67"/>
    </row>
    <row r="30609" spans="31:31" ht="15.75">
      <c r="AE30609" s="67"/>
    </row>
    <row r="30610" spans="31:31" ht="15.75">
      <c r="AE30610" s="67"/>
    </row>
    <row r="30611" spans="31:31" ht="15.75">
      <c r="AE30611" s="67"/>
    </row>
    <row r="30612" spans="31:31" ht="15.75">
      <c r="AE30612" s="67"/>
    </row>
    <row r="30613" spans="31:31" ht="15.75">
      <c r="AE30613" s="67"/>
    </row>
    <row r="30614" spans="31:31" ht="15.75">
      <c r="AE30614" s="67"/>
    </row>
    <row r="30615" spans="31:31" ht="15.75">
      <c r="AE30615" s="67"/>
    </row>
    <row r="30616" spans="31:31" ht="15.75">
      <c r="AE30616" s="67"/>
    </row>
    <row r="30617" spans="31:31" ht="15.75">
      <c r="AE30617" s="67"/>
    </row>
    <row r="30618" spans="31:31" ht="15.75">
      <c r="AE30618" s="67"/>
    </row>
    <row r="30619" spans="31:31" ht="15.75">
      <c r="AE30619" s="67"/>
    </row>
    <row r="30620" spans="31:31" ht="15.75">
      <c r="AE30620" s="67"/>
    </row>
    <row r="30621" spans="31:31" ht="15.75">
      <c r="AE30621" s="67"/>
    </row>
    <row r="30622" spans="31:31" ht="15.75">
      <c r="AE30622" s="67"/>
    </row>
    <row r="30623" spans="31:31" ht="15.75">
      <c r="AE30623" s="67"/>
    </row>
    <row r="30624" spans="31:31" ht="15.75">
      <c r="AE30624" s="67"/>
    </row>
    <row r="30625" spans="31:31" ht="15.75">
      <c r="AE30625" s="67"/>
    </row>
    <row r="30626" spans="31:31" ht="15.75">
      <c r="AE30626" s="67"/>
    </row>
    <row r="30627" spans="31:31" ht="15.75">
      <c r="AE30627" s="67"/>
    </row>
    <row r="30628" spans="31:31" ht="15.75">
      <c r="AE30628" s="67"/>
    </row>
    <row r="30629" spans="31:31" ht="15.75">
      <c r="AE30629" s="67"/>
    </row>
    <row r="30630" spans="31:31" ht="15.75">
      <c r="AE30630" s="67"/>
    </row>
    <row r="30631" spans="31:31" ht="15.75">
      <c r="AE30631" s="67"/>
    </row>
    <row r="30632" spans="31:31" ht="15.75">
      <c r="AE30632" s="67"/>
    </row>
    <row r="30633" spans="31:31" ht="15.75">
      <c r="AE30633" s="67"/>
    </row>
    <row r="30634" spans="31:31" ht="15.75">
      <c r="AE30634" s="67"/>
    </row>
    <row r="30635" spans="31:31" ht="15.75">
      <c r="AE30635" s="67"/>
    </row>
    <row r="30636" spans="31:31" ht="15.75">
      <c r="AE30636" s="67"/>
    </row>
    <row r="30637" spans="31:31" ht="15.75">
      <c r="AE30637" s="67"/>
    </row>
    <row r="30638" spans="31:31" ht="15.75">
      <c r="AE30638" s="67"/>
    </row>
    <row r="30639" spans="31:31" ht="15.75">
      <c r="AE30639" s="67"/>
    </row>
    <row r="30640" spans="31:31" ht="15.75">
      <c r="AE30640" s="67"/>
    </row>
    <row r="30641" spans="31:31" ht="15.75">
      <c r="AE30641" s="67"/>
    </row>
    <row r="30642" spans="31:31" ht="15.75">
      <c r="AE30642" s="67"/>
    </row>
    <row r="30643" spans="31:31" ht="15.75">
      <c r="AE30643" s="67"/>
    </row>
    <row r="30644" spans="31:31" ht="15.75">
      <c r="AE30644" s="67"/>
    </row>
    <row r="30645" spans="31:31" ht="15.75">
      <c r="AE30645" s="67"/>
    </row>
    <row r="30646" spans="31:31" ht="15.75">
      <c r="AE30646" s="67"/>
    </row>
    <row r="30647" spans="31:31" ht="15.75">
      <c r="AE30647" s="67"/>
    </row>
    <row r="30648" spans="31:31" ht="15.75">
      <c r="AE30648" s="67"/>
    </row>
    <row r="30649" spans="31:31" ht="15.75">
      <c r="AE30649" s="67"/>
    </row>
    <row r="30650" spans="31:31" ht="15.75">
      <c r="AE30650" s="67"/>
    </row>
    <row r="30651" spans="31:31" ht="15.75">
      <c r="AE30651" s="67"/>
    </row>
    <row r="30652" spans="31:31" ht="15.75">
      <c r="AE30652" s="67"/>
    </row>
    <row r="30653" spans="31:31" ht="15.75">
      <c r="AE30653" s="67"/>
    </row>
    <row r="30654" spans="31:31" ht="15.75">
      <c r="AE30654" s="67"/>
    </row>
    <row r="30655" spans="31:31" ht="15.75">
      <c r="AE30655" s="67"/>
    </row>
    <row r="30656" spans="31:31" ht="15.75">
      <c r="AE30656" s="67"/>
    </row>
    <row r="30657" spans="31:31" ht="15.75">
      <c r="AE30657" s="67"/>
    </row>
    <row r="30658" spans="31:31" ht="15.75">
      <c r="AE30658" s="67"/>
    </row>
    <row r="30659" spans="31:31" ht="15.75">
      <c r="AE30659" s="67"/>
    </row>
    <row r="30660" spans="31:31" ht="15.75">
      <c r="AE30660" s="67"/>
    </row>
    <row r="30661" spans="31:31" ht="15.75">
      <c r="AE30661" s="67"/>
    </row>
    <row r="30662" spans="31:31" ht="15.75">
      <c r="AE30662" s="67"/>
    </row>
    <row r="30663" spans="31:31" ht="15.75">
      <c r="AE30663" s="67"/>
    </row>
    <row r="30664" spans="31:31" ht="15.75">
      <c r="AE30664" s="67"/>
    </row>
    <row r="30665" spans="31:31" ht="15.75">
      <c r="AE30665" s="67"/>
    </row>
    <row r="30666" spans="31:31" ht="15.75">
      <c r="AE30666" s="67"/>
    </row>
    <row r="30667" spans="31:31" ht="15.75">
      <c r="AE30667" s="67"/>
    </row>
    <row r="30668" spans="31:31" ht="15.75">
      <c r="AE30668" s="67"/>
    </row>
    <row r="30669" spans="31:31" ht="15.75">
      <c r="AE30669" s="67"/>
    </row>
    <row r="30670" spans="31:31" ht="15.75">
      <c r="AE30670" s="67"/>
    </row>
    <row r="30671" spans="31:31" ht="15.75">
      <c r="AE30671" s="67"/>
    </row>
    <row r="30672" spans="31:31" ht="15.75">
      <c r="AE30672" s="67"/>
    </row>
    <row r="30673" spans="31:31" ht="15.75">
      <c r="AE30673" s="67"/>
    </row>
    <row r="30674" spans="31:31" ht="15.75">
      <c r="AE30674" s="67"/>
    </row>
    <row r="30675" spans="31:31" ht="15.75">
      <c r="AE30675" s="67"/>
    </row>
    <row r="30676" spans="31:31" ht="15.75">
      <c r="AE30676" s="67"/>
    </row>
    <row r="30677" spans="31:31" ht="15.75">
      <c r="AE30677" s="67"/>
    </row>
    <row r="30678" spans="31:31" ht="15.75">
      <c r="AE30678" s="67"/>
    </row>
    <row r="30679" spans="31:31" ht="15.75">
      <c r="AE30679" s="67"/>
    </row>
    <row r="30680" spans="31:31" ht="15.75">
      <c r="AE30680" s="67"/>
    </row>
    <row r="30681" spans="31:31" ht="15.75">
      <c r="AE30681" s="67"/>
    </row>
    <row r="30682" spans="31:31" ht="15.75">
      <c r="AE30682" s="67"/>
    </row>
    <row r="30683" spans="31:31" ht="15.75">
      <c r="AE30683" s="67"/>
    </row>
    <row r="30684" spans="31:31" ht="15.75">
      <c r="AE30684" s="67"/>
    </row>
    <row r="30685" spans="31:31" ht="15.75">
      <c r="AE30685" s="67"/>
    </row>
    <row r="30686" spans="31:31" ht="15.75">
      <c r="AE30686" s="67"/>
    </row>
    <row r="30687" spans="31:31" ht="15.75">
      <c r="AE30687" s="67"/>
    </row>
    <row r="30688" spans="31:31" ht="15.75">
      <c r="AE30688" s="67"/>
    </row>
    <row r="30689" spans="31:31" ht="15.75">
      <c r="AE30689" s="67"/>
    </row>
    <row r="30690" spans="31:31" ht="15.75">
      <c r="AE30690" s="67"/>
    </row>
    <row r="30691" spans="31:31" ht="15.75">
      <c r="AE30691" s="67"/>
    </row>
    <row r="30692" spans="31:31" ht="15.75">
      <c r="AE30692" s="67"/>
    </row>
    <row r="30693" spans="31:31" ht="15.75">
      <c r="AE30693" s="67"/>
    </row>
    <row r="30694" spans="31:31" ht="15.75">
      <c r="AE30694" s="67"/>
    </row>
    <row r="30695" spans="31:31" ht="15.75">
      <c r="AE30695" s="67"/>
    </row>
    <row r="30696" spans="31:31" ht="15.75">
      <c r="AE30696" s="67"/>
    </row>
    <row r="30697" spans="31:31" ht="15.75">
      <c r="AE30697" s="67"/>
    </row>
    <row r="30698" spans="31:31" ht="15.75">
      <c r="AE30698" s="67"/>
    </row>
    <row r="30699" spans="31:31" ht="15.75">
      <c r="AE30699" s="67"/>
    </row>
    <row r="30700" spans="31:31" ht="15.75">
      <c r="AE30700" s="67"/>
    </row>
    <row r="30701" spans="31:31" ht="15.75">
      <c r="AE30701" s="67"/>
    </row>
    <row r="30702" spans="31:31" ht="15.75">
      <c r="AE30702" s="67"/>
    </row>
    <row r="30703" spans="31:31" ht="15.75">
      <c r="AE30703" s="67"/>
    </row>
    <row r="30704" spans="31:31" ht="15.75">
      <c r="AE30704" s="67"/>
    </row>
    <row r="30705" spans="31:31" ht="15.75">
      <c r="AE30705" s="67"/>
    </row>
    <row r="30706" spans="31:31" ht="15.75">
      <c r="AE30706" s="67"/>
    </row>
    <row r="30707" spans="31:31" ht="15.75">
      <c r="AE30707" s="67"/>
    </row>
    <row r="30708" spans="31:31" ht="15.75">
      <c r="AE30708" s="67"/>
    </row>
    <row r="30709" spans="31:31" ht="15.75">
      <c r="AE30709" s="67"/>
    </row>
    <row r="30710" spans="31:31" ht="15.75">
      <c r="AE30710" s="67"/>
    </row>
    <row r="30711" spans="31:31" ht="15.75">
      <c r="AE30711" s="67"/>
    </row>
    <row r="30712" spans="31:31" ht="15.75">
      <c r="AE30712" s="67"/>
    </row>
    <row r="30713" spans="31:31" ht="15.75">
      <c r="AE30713" s="67"/>
    </row>
    <row r="30714" spans="31:31" ht="15.75">
      <c r="AE30714" s="67"/>
    </row>
    <row r="30715" spans="31:31" ht="15.75">
      <c r="AE30715" s="67"/>
    </row>
    <row r="30716" spans="31:31" ht="15.75">
      <c r="AE30716" s="67"/>
    </row>
    <row r="30717" spans="31:31" ht="15.75">
      <c r="AE30717" s="67"/>
    </row>
    <row r="30718" spans="31:31" ht="15.75">
      <c r="AE30718" s="67"/>
    </row>
    <row r="30719" spans="31:31" ht="15.75">
      <c r="AE30719" s="67"/>
    </row>
    <row r="30720" spans="31:31" ht="15.75">
      <c r="AE30720" s="67"/>
    </row>
    <row r="30721" spans="31:31" ht="15.75">
      <c r="AE30721" s="67"/>
    </row>
    <row r="30722" spans="31:31" ht="15.75">
      <c r="AE30722" s="67"/>
    </row>
    <row r="30723" spans="31:31" ht="15.75">
      <c r="AE30723" s="67"/>
    </row>
    <row r="30724" spans="31:31" ht="15.75">
      <c r="AE30724" s="67"/>
    </row>
    <row r="30725" spans="31:31" ht="15.75">
      <c r="AE30725" s="67"/>
    </row>
    <row r="30726" spans="31:31" ht="15.75">
      <c r="AE30726" s="67"/>
    </row>
    <row r="30727" spans="31:31" ht="15.75">
      <c r="AE30727" s="67"/>
    </row>
    <row r="30728" spans="31:31" ht="15.75">
      <c r="AE30728" s="67"/>
    </row>
    <row r="30729" spans="31:31" ht="15.75">
      <c r="AE30729" s="67"/>
    </row>
    <row r="30730" spans="31:31" ht="15.75">
      <c r="AE30730" s="67"/>
    </row>
    <row r="30731" spans="31:31" ht="15.75">
      <c r="AE30731" s="67"/>
    </row>
    <row r="30732" spans="31:31" ht="15.75">
      <c r="AE30732" s="67"/>
    </row>
    <row r="30733" spans="31:31" ht="15.75">
      <c r="AE30733" s="67"/>
    </row>
    <row r="30734" spans="31:31" ht="15.75">
      <c r="AE30734" s="67"/>
    </row>
    <row r="30735" spans="31:31" ht="15.75">
      <c r="AE30735" s="67"/>
    </row>
    <row r="30736" spans="31:31" ht="15.75">
      <c r="AE30736" s="67"/>
    </row>
    <row r="30737" spans="31:31" ht="15.75">
      <c r="AE30737" s="67"/>
    </row>
    <row r="30738" spans="31:31" ht="15.75">
      <c r="AE30738" s="67"/>
    </row>
    <row r="30739" spans="31:31" ht="15.75">
      <c r="AE30739" s="67"/>
    </row>
    <row r="30740" spans="31:31" ht="15.75">
      <c r="AE30740" s="67"/>
    </row>
    <row r="30741" spans="31:31" ht="15.75">
      <c r="AE30741" s="67"/>
    </row>
    <row r="30742" spans="31:31" ht="15.75">
      <c r="AE30742" s="67"/>
    </row>
    <row r="30743" spans="31:31" ht="15.75">
      <c r="AE30743" s="67"/>
    </row>
    <row r="30744" spans="31:31" ht="15.75">
      <c r="AE30744" s="67"/>
    </row>
    <row r="30745" spans="31:31" ht="15.75">
      <c r="AE30745" s="67"/>
    </row>
    <row r="30746" spans="31:31" ht="15.75">
      <c r="AE30746" s="67"/>
    </row>
    <row r="30747" spans="31:31" ht="15.75">
      <c r="AE30747" s="67"/>
    </row>
    <row r="30748" spans="31:31" ht="15.75">
      <c r="AE30748" s="67"/>
    </row>
    <row r="30749" spans="31:31" ht="15.75">
      <c r="AE30749" s="67"/>
    </row>
    <row r="30750" spans="31:31" ht="15.75">
      <c r="AE30750" s="67"/>
    </row>
    <row r="30751" spans="31:31" ht="15.75">
      <c r="AE30751" s="67"/>
    </row>
    <row r="30752" spans="31:31" ht="15.75">
      <c r="AE30752" s="67"/>
    </row>
    <row r="30753" spans="31:31" ht="15.75">
      <c r="AE30753" s="67"/>
    </row>
    <row r="30754" spans="31:31" ht="15.75">
      <c r="AE30754" s="67"/>
    </row>
    <row r="30755" spans="31:31" ht="15.75">
      <c r="AE30755" s="67"/>
    </row>
    <row r="30756" spans="31:31" ht="15.75">
      <c r="AE30756" s="67"/>
    </row>
    <row r="30757" spans="31:31" ht="15.75">
      <c r="AE30757" s="67"/>
    </row>
    <row r="30758" spans="31:31" ht="15.75">
      <c r="AE30758" s="67"/>
    </row>
    <row r="30759" spans="31:31" ht="15.75">
      <c r="AE30759" s="67"/>
    </row>
    <row r="30760" spans="31:31" ht="15.75">
      <c r="AE30760" s="67"/>
    </row>
    <row r="30761" spans="31:31" ht="15.75">
      <c r="AE30761" s="67"/>
    </row>
    <row r="30762" spans="31:31" ht="15.75">
      <c r="AE30762" s="67"/>
    </row>
    <row r="30763" spans="31:31" ht="15.75">
      <c r="AE30763" s="67"/>
    </row>
    <row r="30764" spans="31:31" ht="15.75">
      <c r="AE30764" s="67"/>
    </row>
    <row r="30765" spans="31:31" ht="15.75">
      <c r="AE30765" s="67"/>
    </row>
    <row r="30766" spans="31:31" ht="15.75">
      <c r="AE30766" s="67"/>
    </row>
    <row r="30767" spans="31:31" ht="15.75">
      <c r="AE30767" s="67"/>
    </row>
    <row r="30768" spans="31:31" ht="15.75">
      <c r="AE30768" s="67"/>
    </row>
    <row r="30769" spans="31:31" ht="15.75">
      <c r="AE30769" s="67"/>
    </row>
    <row r="30770" spans="31:31" ht="15.75">
      <c r="AE30770" s="67"/>
    </row>
    <row r="30771" spans="31:31" ht="15.75">
      <c r="AE30771" s="67"/>
    </row>
    <row r="30772" spans="31:31" ht="15.75">
      <c r="AE30772" s="67"/>
    </row>
    <row r="30773" spans="31:31" ht="15.75">
      <c r="AE30773" s="67"/>
    </row>
    <row r="30774" spans="31:31" ht="15.75">
      <c r="AE30774" s="67"/>
    </row>
    <row r="30775" spans="31:31" ht="15.75">
      <c r="AE30775" s="67"/>
    </row>
    <row r="30776" spans="31:31" ht="15.75">
      <c r="AE30776" s="67"/>
    </row>
    <row r="30777" spans="31:31" ht="15.75">
      <c r="AE30777" s="67"/>
    </row>
    <row r="30778" spans="31:31" ht="15.75">
      <c r="AE30778" s="67"/>
    </row>
    <row r="30779" spans="31:31" ht="15.75">
      <c r="AE30779" s="67"/>
    </row>
    <row r="30780" spans="31:31" ht="15.75">
      <c r="AE30780" s="67"/>
    </row>
    <row r="30781" spans="31:31" ht="15.75">
      <c r="AE30781" s="67"/>
    </row>
    <row r="30782" spans="31:31" ht="15.75">
      <c r="AE30782" s="67"/>
    </row>
    <row r="30783" spans="31:31" ht="15.75">
      <c r="AE30783" s="67"/>
    </row>
    <row r="30784" spans="31:31" ht="15.75">
      <c r="AE30784" s="67"/>
    </row>
    <row r="30785" spans="31:31" ht="15.75">
      <c r="AE30785" s="67"/>
    </row>
    <row r="30786" spans="31:31" ht="15.75">
      <c r="AE30786" s="67"/>
    </row>
    <row r="30787" spans="31:31" ht="15.75">
      <c r="AE30787" s="67"/>
    </row>
    <row r="30788" spans="31:31" ht="15.75">
      <c r="AE30788" s="67"/>
    </row>
    <row r="30789" spans="31:31" ht="15.75">
      <c r="AE30789" s="67"/>
    </row>
    <row r="30790" spans="31:31" ht="15.75">
      <c r="AE30790" s="67"/>
    </row>
    <row r="30791" spans="31:31" ht="15.75">
      <c r="AE30791" s="67"/>
    </row>
    <row r="30792" spans="31:31" ht="15.75">
      <c r="AE30792" s="67"/>
    </row>
    <row r="30793" spans="31:31" ht="15.75">
      <c r="AE30793" s="67"/>
    </row>
    <row r="30794" spans="31:31" ht="15.75">
      <c r="AE30794" s="67"/>
    </row>
    <row r="30795" spans="31:31" ht="15.75">
      <c r="AE30795" s="67"/>
    </row>
    <row r="30796" spans="31:31" ht="15.75">
      <c r="AE30796" s="67"/>
    </row>
    <row r="30797" spans="31:31" ht="15.75">
      <c r="AE30797" s="67"/>
    </row>
    <row r="30798" spans="31:31" ht="15.75">
      <c r="AE30798" s="67"/>
    </row>
    <row r="30799" spans="31:31" ht="15.75">
      <c r="AE30799" s="67"/>
    </row>
    <row r="30800" spans="31:31" ht="15.75">
      <c r="AE30800" s="67"/>
    </row>
    <row r="30801" spans="31:31" ht="15.75">
      <c r="AE30801" s="67"/>
    </row>
    <row r="30802" spans="31:31" ht="15.75">
      <c r="AE30802" s="67"/>
    </row>
    <row r="30803" spans="31:31" ht="15.75">
      <c r="AE30803" s="67"/>
    </row>
    <row r="30804" spans="31:31" ht="15.75">
      <c r="AE30804" s="67"/>
    </row>
    <row r="30805" spans="31:31" ht="15.75">
      <c r="AE30805" s="67"/>
    </row>
    <row r="30806" spans="31:31" ht="15.75">
      <c r="AE30806" s="67"/>
    </row>
    <row r="30807" spans="31:31" ht="15.75">
      <c r="AE30807" s="67"/>
    </row>
    <row r="30808" spans="31:31" ht="15.75">
      <c r="AE30808" s="67"/>
    </row>
    <row r="30809" spans="31:31" ht="15.75">
      <c r="AE30809" s="67"/>
    </row>
    <row r="30810" spans="31:31" ht="15.75">
      <c r="AE30810" s="67"/>
    </row>
    <row r="30811" spans="31:31" ht="15.75">
      <c r="AE30811" s="67"/>
    </row>
    <row r="30812" spans="31:31" ht="15.75">
      <c r="AE30812" s="67"/>
    </row>
    <row r="30813" spans="31:31" ht="15.75">
      <c r="AE30813" s="67"/>
    </row>
    <row r="30814" spans="31:31" ht="15.75">
      <c r="AE30814" s="67"/>
    </row>
    <row r="30815" spans="31:31" ht="15.75">
      <c r="AE30815" s="67"/>
    </row>
    <row r="30816" spans="31:31" ht="15.75">
      <c r="AE30816" s="67"/>
    </row>
    <row r="30817" spans="31:31" ht="15.75">
      <c r="AE30817" s="67"/>
    </row>
    <row r="30818" spans="31:31" ht="15.75">
      <c r="AE30818" s="67"/>
    </row>
    <row r="30819" spans="31:31" ht="15.75">
      <c r="AE30819" s="67"/>
    </row>
    <row r="30820" spans="31:31" ht="15.75">
      <c r="AE30820" s="67"/>
    </row>
    <row r="30821" spans="31:31" ht="15.75">
      <c r="AE30821" s="67"/>
    </row>
    <row r="30822" spans="31:31" ht="15.75">
      <c r="AE30822" s="67"/>
    </row>
    <row r="30823" spans="31:31" ht="15.75">
      <c r="AE30823" s="67"/>
    </row>
    <row r="30824" spans="31:31" ht="15.75">
      <c r="AE30824" s="67"/>
    </row>
    <row r="30825" spans="31:31" ht="15.75">
      <c r="AE30825" s="67"/>
    </row>
    <row r="30826" spans="31:31" ht="15.75">
      <c r="AE30826" s="67"/>
    </row>
    <row r="30827" spans="31:31" ht="15.75">
      <c r="AE30827" s="67"/>
    </row>
    <row r="30828" spans="31:31" ht="15.75">
      <c r="AE30828" s="67"/>
    </row>
    <row r="30829" spans="31:31" ht="15.75">
      <c r="AE30829" s="67"/>
    </row>
    <row r="30830" spans="31:31" ht="15.75">
      <c r="AE30830" s="67"/>
    </row>
    <row r="30831" spans="31:31" ht="15.75">
      <c r="AE30831" s="67"/>
    </row>
    <row r="30832" spans="31:31" ht="15.75">
      <c r="AE30832" s="67"/>
    </row>
    <row r="30833" spans="31:31" ht="15.75">
      <c r="AE30833" s="67"/>
    </row>
    <row r="30834" spans="31:31" ht="15.75">
      <c r="AE30834" s="67"/>
    </row>
    <row r="30835" spans="31:31" ht="15.75">
      <c r="AE30835" s="67"/>
    </row>
    <row r="30836" spans="31:31" ht="15.75">
      <c r="AE30836" s="67"/>
    </row>
    <row r="30837" spans="31:31" ht="15.75">
      <c r="AE30837" s="67"/>
    </row>
    <row r="30838" spans="31:31" ht="15.75">
      <c r="AE30838" s="67"/>
    </row>
    <row r="30839" spans="31:31" ht="15.75">
      <c r="AE30839" s="67"/>
    </row>
    <row r="30840" spans="31:31" ht="15.75">
      <c r="AE30840" s="67"/>
    </row>
    <row r="30841" spans="31:31" ht="15.75">
      <c r="AE30841" s="67"/>
    </row>
    <row r="30842" spans="31:31" ht="15.75">
      <c r="AE30842" s="67"/>
    </row>
    <row r="30843" spans="31:31" ht="15.75">
      <c r="AE30843" s="67"/>
    </row>
    <row r="30844" spans="31:31" ht="15.75">
      <c r="AE30844" s="67"/>
    </row>
    <row r="30845" spans="31:31" ht="15.75">
      <c r="AE30845" s="67"/>
    </row>
    <row r="30846" spans="31:31" ht="15.75">
      <c r="AE30846" s="67"/>
    </row>
    <row r="30847" spans="31:31" ht="15.75">
      <c r="AE30847" s="67"/>
    </row>
    <row r="30848" spans="31:31" ht="15.75">
      <c r="AE30848" s="67"/>
    </row>
    <row r="30849" spans="31:31" ht="15.75">
      <c r="AE30849" s="67"/>
    </row>
    <row r="30850" spans="31:31" ht="15.75">
      <c r="AE30850" s="67"/>
    </row>
    <row r="30851" spans="31:31" ht="15.75">
      <c r="AE30851" s="67"/>
    </row>
    <row r="30852" spans="31:31" ht="15.75">
      <c r="AE30852" s="67"/>
    </row>
    <row r="30853" spans="31:31" ht="15.75">
      <c r="AE30853" s="67"/>
    </row>
    <row r="30854" spans="31:31" ht="15.75">
      <c r="AE30854" s="67"/>
    </row>
    <row r="30855" spans="31:31" ht="15.75">
      <c r="AE30855" s="67"/>
    </row>
    <row r="30856" spans="31:31" ht="15.75">
      <c r="AE30856" s="67"/>
    </row>
    <row r="30857" spans="31:31" ht="15.75">
      <c r="AE30857" s="67"/>
    </row>
    <row r="30858" spans="31:31" ht="15.75">
      <c r="AE30858" s="67"/>
    </row>
    <row r="30859" spans="31:31" ht="15.75">
      <c r="AE30859" s="67"/>
    </row>
    <row r="30860" spans="31:31" ht="15.75">
      <c r="AE30860" s="67"/>
    </row>
    <row r="30861" spans="31:31" ht="15.75">
      <c r="AE30861" s="67"/>
    </row>
    <row r="30862" spans="31:31" ht="15.75">
      <c r="AE30862" s="67"/>
    </row>
    <row r="30863" spans="31:31" ht="15.75">
      <c r="AE30863" s="67"/>
    </row>
    <row r="30864" spans="31:31" ht="15.75">
      <c r="AE30864" s="67"/>
    </row>
    <row r="30865" spans="31:31" ht="15.75">
      <c r="AE30865" s="67"/>
    </row>
    <row r="30866" spans="31:31" ht="15.75">
      <c r="AE30866" s="67"/>
    </row>
    <row r="30867" spans="31:31" ht="15.75">
      <c r="AE30867" s="67"/>
    </row>
    <row r="30868" spans="31:31" ht="15.75">
      <c r="AE30868" s="67"/>
    </row>
    <row r="30869" spans="31:31" ht="15.75">
      <c r="AE30869" s="67"/>
    </row>
    <row r="30870" spans="31:31" ht="15.75">
      <c r="AE30870" s="67"/>
    </row>
    <row r="30871" spans="31:31" ht="15.75">
      <c r="AE30871" s="67"/>
    </row>
    <row r="30872" spans="31:31" ht="15.75">
      <c r="AE30872" s="67"/>
    </row>
    <row r="30873" spans="31:31" ht="15.75">
      <c r="AE30873" s="67"/>
    </row>
    <row r="30874" spans="31:31" ht="15.75">
      <c r="AE30874" s="67"/>
    </row>
    <row r="30875" spans="31:31" ht="15.75">
      <c r="AE30875" s="67"/>
    </row>
    <row r="30876" spans="31:31" ht="15.75">
      <c r="AE30876" s="67"/>
    </row>
    <row r="30877" spans="31:31" ht="15.75">
      <c r="AE30877" s="67"/>
    </row>
    <row r="30878" spans="31:31" ht="15.75">
      <c r="AE30878" s="67"/>
    </row>
    <row r="30879" spans="31:31" ht="15.75">
      <c r="AE30879" s="67"/>
    </row>
    <row r="30880" spans="31:31" ht="15.75">
      <c r="AE30880" s="67"/>
    </row>
    <row r="30881" spans="31:31" ht="15.75">
      <c r="AE30881" s="67"/>
    </row>
    <row r="30882" spans="31:31" ht="15.75">
      <c r="AE30882" s="67"/>
    </row>
    <row r="30883" spans="31:31" ht="15.75">
      <c r="AE30883" s="67"/>
    </row>
    <row r="30884" spans="31:31" ht="15.75">
      <c r="AE30884" s="67"/>
    </row>
    <row r="30885" spans="31:31" ht="15.75">
      <c r="AE30885" s="67"/>
    </row>
    <row r="30886" spans="31:31" ht="15.75">
      <c r="AE30886" s="67"/>
    </row>
    <row r="30887" spans="31:31" ht="15.75">
      <c r="AE30887" s="67"/>
    </row>
    <row r="30888" spans="31:31" ht="15.75">
      <c r="AE30888" s="67"/>
    </row>
    <row r="30889" spans="31:31" ht="15.75">
      <c r="AE30889" s="67"/>
    </row>
    <row r="30890" spans="31:31" ht="15.75">
      <c r="AE30890" s="67"/>
    </row>
    <row r="30891" spans="31:31" ht="15.75">
      <c r="AE30891" s="67"/>
    </row>
    <row r="30892" spans="31:31" ht="15.75">
      <c r="AE30892" s="67"/>
    </row>
    <row r="30893" spans="31:31" ht="15.75">
      <c r="AE30893" s="67"/>
    </row>
    <row r="30894" spans="31:31" ht="15.75">
      <c r="AE30894" s="67"/>
    </row>
    <row r="30895" spans="31:31" ht="15.75">
      <c r="AE30895" s="67"/>
    </row>
    <row r="30896" spans="31:31" ht="15.75">
      <c r="AE30896" s="67"/>
    </row>
    <row r="30897" spans="31:31" ht="15.75">
      <c r="AE30897" s="67"/>
    </row>
    <row r="30898" spans="31:31" ht="15.75">
      <c r="AE30898" s="67"/>
    </row>
    <row r="30899" spans="31:31" ht="15.75">
      <c r="AE30899" s="67"/>
    </row>
    <row r="30900" spans="31:31" ht="15.75">
      <c r="AE30900" s="67"/>
    </row>
    <row r="30901" spans="31:31" ht="15.75">
      <c r="AE30901" s="67"/>
    </row>
    <row r="30902" spans="31:31" ht="15.75">
      <c r="AE30902" s="67"/>
    </row>
    <row r="30903" spans="31:31" ht="15.75">
      <c r="AE30903" s="67"/>
    </row>
    <row r="30904" spans="31:31" ht="15.75">
      <c r="AE30904" s="67"/>
    </row>
    <row r="30905" spans="31:31" ht="15.75">
      <c r="AE30905" s="67"/>
    </row>
    <row r="30906" spans="31:31" ht="15.75">
      <c r="AE30906" s="67"/>
    </row>
    <row r="30907" spans="31:31" ht="15.75">
      <c r="AE30907" s="67"/>
    </row>
    <row r="30908" spans="31:31" ht="15.75">
      <c r="AE30908" s="67"/>
    </row>
    <row r="30909" spans="31:31" ht="15.75">
      <c r="AE30909" s="67"/>
    </row>
    <row r="30910" spans="31:31" ht="15.75">
      <c r="AE30910" s="67"/>
    </row>
    <row r="30911" spans="31:31" ht="15.75">
      <c r="AE30911" s="67"/>
    </row>
    <row r="30912" spans="31:31" ht="15.75">
      <c r="AE30912" s="67"/>
    </row>
    <row r="30913" spans="31:31" ht="15.75">
      <c r="AE30913" s="67"/>
    </row>
    <row r="30914" spans="31:31" ht="15.75">
      <c r="AE30914" s="67"/>
    </row>
    <row r="30915" spans="31:31" ht="15.75">
      <c r="AE30915" s="67"/>
    </row>
    <row r="30916" spans="31:31" ht="15.75">
      <c r="AE30916" s="67"/>
    </row>
    <row r="30917" spans="31:31" ht="15.75">
      <c r="AE30917" s="67"/>
    </row>
    <row r="30918" spans="31:31" ht="15.75">
      <c r="AE30918" s="67"/>
    </row>
    <row r="30919" spans="31:31" ht="15.75">
      <c r="AE30919" s="67"/>
    </row>
    <row r="30920" spans="31:31" ht="15.75">
      <c r="AE30920" s="67"/>
    </row>
    <row r="30921" spans="31:31" ht="15.75">
      <c r="AE30921" s="67"/>
    </row>
    <row r="30922" spans="31:31" ht="15.75">
      <c r="AE30922" s="67"/>
    </row>
    <row r="30923" spans="31:31" ht="15.75">
      <c r="AE30923" s="67"/>
    </row>
    <row r="30924" spans="31:31" ht="15.75">
      <c r="AE30924" s="67"/>
    </row>
    <row r="30925" spans="31:31" ht="15.75">
      <c r="AE30925" s="67"/>
    </row>
    <row r="30926" spans="31:31" ht="15.75">
      <c r="AE30926" s="67"/>
    </row>
    <row r="30927" spans="31:31" ht="15.75">
      <c r="AE30927" s="67"/>
    </row>
    <row r="30928" spans="31:31" ht="15.75">
      <c r="AE30928" s="67"/>
    </row>
    <row r="30929" spans="31:31" ht="15.75">
      <c r="AE30929" s="67"/>
    </row>
    <row r="30930" spans="31:31" ht="15.75">
      <c r="AE30930" s="67"/>
    </row>
    <row r="30931" spans="31:31" ht="15.75">
      <c r="AE30931" s="67"/>
    </row>
    <row r="30932" spans="31:31" ht="15.75">
      <c r="AE30932" s="67"/>
    </row>
    <row r="30933" spans="31:31" ht="15.75">
      <c r="AE30933" s="67"/>
    </row>
    <row r="30934" spans="31:31" ht="15.75">
      <c r="AE30934" s="67"/>
    </row>
    <row r="30935" spans="31:31" ht="15.75">
      <c r="AE30935" s="67"/>
    </row>
    <row r="30936" spans="31:31" ht="15.75">
      <c r="AE30936" s="67"/>
    </row>
    <row r="30937" spans="31:31" ht="15.75">
      <c r="AE30937" s="67"/>
    </row>
    <row r="30938" spans="31:31" ht="15.75">
      <c r="AE30938" s="67"/>
    </row>
    <row r="30939" spans="31:31" ht="15.75">
      <c r="AE30939" s="67"/>
    </row>
    <row r="30940" spans="31:31" ht="15.75">
      <c r="AE30940" s="67"/>
    </row>
    <row r="30941" spans="31:31" ht="15.75">
      <c r="AE30941" s="67"/>
    </row>
    <row r="30942" spans="31:31" ht="15.75">
      <c r="AE30942" s="67"/>
    </row>
    <row r="30943" spans="31:31" ht="15.75">
      <c r="AE30943" s="67"/>
    </row>
    <row r="30944" spans="31:31" ht="15.75">
      <c r="AE30944" s="67"/>
    </row>
    <row r="30945" spans="31:31" ht="15.75">
      <c r="AE30945" s="67"/>
    </row>
    <row r="30946" spans="31:31" ht="15.75">
      <c r="AE30946" s="67"/>
    </row>
    <row r="30947" spans="31:31" ht="15.75">
      <c r="AE30947" s="67"/>
    </row>
    <row r="30948" spans="31:31" ht="15.75">
      <c r="AE30948" s="67"/>
    </row>
    <row r="30949" spans="31:31" ht="15.75">
      <c r="AE30949" s="67"/>
    </row>
    <row r="30950" spans="31:31" ht="15.75">
      <c r="AE30950" s="67"/>
    </row>
    <row r="30951" spans="31:31" ht="15.75">
      <c r="AE30951" s="67"/>
    </row>
    <row r="30952" spans="31:31" ht="15.75">
      <c r="AE30952" s="67"/>
    </row>
    <row r="30953" spans="31:31" ht="15.75">
      <c r="AE30953" s="67"/>
    </row>
    <row r="30954" spans="31:31" ht="15.75">
      <c r="AE30954" s="67"/>
    </row>
    <row r="30955" spans="31:31" ht="15.75">
      <c r="AE30955" s="67"/>
    </row>
    <row r="30956" spans="31:31" ht="15.75">
      <c r="AE30956" s="67"/>
    </row>
    <row r="30957" spans="31:31" ht="15.75">
      <c r="AE30957" s="67"/>
    </row>
    <row r="30958" spans="31:31" ht="15.75">
      <c r="AE30958" s="67"/>
    </row>
    <row r="30959" spans="31:31" ht="15.75">
      <c r="AE30959" s="67"/>
    </row>
    <row r="30960" spans="31:31" ht="15.75">
      <c r="AE30960" s="67"/>
    </row>
    <row r="30961" spans="31:31" ht="15.75">
      <c r="AE30961" s="67"/>
    </row>
    <row r="30962" spans="31:31" ht="15.75">
      <c r="AE30962" s="67"/>
    </row>
    <row r="30963" spans="31:31" ht="15.75">
      <c r="AE30963" s="67"/>
    </row>
    <row r="30964" spans="31:31" ht="15.75">
      <c r="AE30964" s="67"/>
    </row>
    <row r="30965" spans="31:31" ht="15.75">
      <c r="AE30965" s="67"/>
    </row>
    <row r="30966" spans="31:31" ht="15.75">
      <c r="AE30966" s="67"/>
    </row>
    <row r="30967" spans="31:31" ht="15.75">
      <c r="AE30967" s="67"/>
    </row>
    <row r="30968" spans="31:31" ht="15.75">
      <c r="AE30968" s="67"/>
    </row>
    <row r="30969" spans="31:31" ht="15.75">
      <c r="AE30969" s="67"/>
    </row>
    <row r="30970" spans="31:31" ht="15.75">
      <c r="AE30970" s="67"/>
    </row>
    <row r="30971" spans="31:31" ht="15.75">
      <c r="AE30971" s="67"/>
    </row>
    <row r="30972" spans="31:31" ht="15.75">
      <c r="AE30972" s="67"/>
    </row>
    <row r="30973" spans="31:31" ht="15.75">
      <c r="AE30973" s="67"/>
    </row>
    <row r="30974" spans="31:31" ht="15.75">
      <c r="AE30974" s="67"/>
    </row>
    <row r="30975" spans="31:31" ht="15.75">
      <c r="AE30975" s="67"/>
    </row>
    <row r="30976" spans="31:31" ht="15.75">
      <c r="AE30976" s="67"/>
    </row>
    <row r="30977" spans="31:31" ht="15.75">
      <c r="AE30977" s="67"/>
    </row>
    <row r="30978" spans="31:31" ht="15.75">
      <c r="AE30978" s="67"/>
    </row>
    <row r="30979" spans="31:31" ht="15.75">
      <c r="AE30979" s="67"/>
    </row>
    <row r="30980" spans="31:31" ht="15.75">
      <c r="AE30980" s="67"/>
    </row>
    <row r="30981" spans="31:31" ht="15.75">
      <c r="AE30981" s="67"/>
    </row>
    <row r="30982" spans="31:31" ht="15.75">
      <c r="AE30982" s="67"/>
    </row>
    <row r="30983" spans="31:31" ht="15.75">
      <c r="AE30983" s="67"/>
    </row>
    <row r="30984" spans="31:31" ht="15.75">
      <c r="AE30984" s="67"/>
    </row>
    <row r="30985" spans="31:31" ht="15.75">
      <c r="AE30985" s="67"/>
    </row>
    <row r="30986" spans="31:31" ht="15.75">
      <c r="AE30986" s="67"/>
    </row>
    <row r="30987" spans="31:31" ht="15.75">
      <c r="AE30987" s="67"/>
    </row>
    <row r="30988" spans="31:31" ht="15.75">
      <c r="AE30988" s="67"/>
    </row>
    <row r="30989" spans="31:31" ht="15.75">
      <c r="AE30989" s="67"/>
    </row>
    <row r="30990" spans="31:31" ht="15.75">
      <c r="AE30990" s="67"/>
    </row>
    <row r="30991" spans="31:31" ht="15.75">
      <c r="AE30991" s="67"/>
    </row>
    <row r="30992" spans="31:31" ht="15.75">
      <c r="AE30992" s="67"/>
    </row>
    <row r="30993" spans="31:31" ht="15.75">
      <c r="AE30993" s="67"/>
    </row>
    <row r="30994" spans="31:31" ht="15.75">
      <c r="AE30994" s="67"/>
    </row>
    <row r="30995" spans="31:31" ht="15.75">
      <c r="AE30995" s="67"/>
    </row>
    <row r="30996" spans="31:31" ht="15.75">
      <c r="AE30996" s="67"/>
    </row>
    <row r="30997" spans="31:31" ht="15.75">
      <c r="AE30997" s="67"/>
    </row>
    <row r="30998" spans="31:31" ht="15.75">
      <c r="AE30998" s="67"/>
    </row>
    <row r="30999" spans="31:31" ht="15.75">
      <c r="AE30999" s="67"/>
    </row>
    <row r="31000" spans="31:31" ht="15.75">
      <c r="AE31000" s="67"/>
    </row>
    <row r="31001" spans="31:31" ht="15.75">
      <c r="AE31001" s="67"/>
    </row>
    <row r="31002" spans="31:31" ht="15.75">
      <c r="AE31002" s="67"/>
    </row>
    <row r="31003" spans="31:31" ht="15.75">
      <c r="AE31003" s="67"/>
    </row>
    <row r="31004" spans="31:31" ht="15.75">
      <c r="AE31004" s="67"/>
    </row>
    <row r="31005" spans="31:31" ht="15.75">
      <c r="AE31005" s="67"/>
    </row>
    <row r="31006" spans="31:31" ht="15.75">
      <c r="AE31006" s="67"/>
    </row>
    <row r="31007" spans="31:31" ht="15.75">
      <c r="AE31007" s="67"/>
    </row>
    <row r="31008" spans="31:31" ht="15.75">
      <c r="AE31008" s="67"/>
    </row>
    <row r="31009" spans="31:31" ht="15.75">
      <c r="AE31009" s="67"/>
    </row>
    <row r="31010" spans="31:31" ht="15.75">
      <c r="AE31010" s="67"/>
    </row>
    <row r="31011" spans="31:31" ht="15.75">
      <c r="AE31011" s="67"/>
    </row>
    <row r="31012" spans="31:31" ht="15.75">
      <c r="AE31012" s="67"/>
    </row>
    <row r="31013" spans="31:31" ht="15.75">
      <c r="AE31013" s="67"/>
    </row>
    <row r="31014" spans="31:31" ht="15.75">
      <c r="AE31014" s="67"/>
    </row>
    <row r="31015" spans="31:31" ht="15.75">
      <c r="AE31015" s="67"/>
    </row>
    <row r="31016" spans="31:31" ht="15.75">
      <c r="AE31016" s="67"/>
    </row>
    <row r="31017" spans="31:31" ht="15.75">
      <c r="AE31017" s="67"/>
    </row>
    <row r="31018" spans="31:31" ht="15.75">
      <c r="AE31018" s="67"/>
    </row>
    <row r="31019" spans="31:31" ht="15.75">
      <c r="AE31019" s="67"/>
    </row>
    <row r="31020" spans="31:31" ht="15.75">
      <c r="AE31020" s="67"/>
    </row>
    <row r="31021" spans="31:31" ht="15.75">
      <c r="AE31021" s="67"/>
    </row>
    <row r="31022" spans="31:31" ht="15.75">
      <c r="AE31022" s="67"/>
    </row>
    <row r="31023" spans="31:31" ht="15.75">
      <c r="AE31023" s="67"/>
    </row>
    <row r="31024" spans="31:31" ht="15.75">
      <c r="AE31024" s="67"/>
    </row>
    <row r="31025" spans="31:31" ht="15.75">
      <c r="AE31025" s="67"/>
    </row>
    <row r="31026" spans="31:31" ht="15.75">
      <c r="AE31026" s="67"/>
    </row>
    <row r="31027" spans="31:31" ht="15.75">
      <c r="AE31027" s="67"/>
    </row>
    <row r="31028" spans="31:31" ht="15.75">
      <c r="AE31028" s="67"/>
    </row>
    <row r="31029" spans="31:31" ht="15.75">
      <c r="AE31029" s="67"/>
    </row>
    <row r="31030" spans="31:31" ht="15.75">
      <c r="AE31030" s="67"/>
    </row>
    <row r="31031" spans="31:31" ht="15.75">
      <c r="AE31031" s="67"/>
    </row>
    <row r="31032" spans="31:31" ht="15.75">
      <c r="AE31032" s="67"/>
    </row>
    <row r="31033" spans="31:31" ht="15.75">
      <c r="AE31033" s="67"/>
    </row>
    <row r="31034" spans="31:31" ht="15.75">
      <c r="AE31034" s="67"/>
    </row>
    <row r="31035" spans="31:31" ht="15.75">
      <c r="AE31035" s="67"/>
    </row>
    <row r="31036" spans="31:31" ht="15.75">
      <c r="AE31036" s="67"/>
    </row>
    <row r="31037" spans="31:31" ht="15.75">
      <c r="AE31037" s="67"/>
    </row>
    <row r="31038" spans="31:31" ht="15.75">
      <c r="AE31038" s="67"/>
    </row>
    <row r="31039" spans="31:31" ht="15.75">
      <c r="AE31039" s="67"/>
    </row>
    <row r="31040" spans="31:31" ht="15.75">
      <c r="AE31040" s="67"/>
    </row>
    <row r="31041" spans="31:31" ht="15.75">
      <c r="AE31041" s="67"/>
    </row>
    <row r="31042" spans="31:31" ht="15.75">
      <c r="AE31042" s="67"/>
    </row>
    <row r="31043" spans="31:31" ht="15.75">
      <c r="AE31043" s="67"/>
    </row>
    <row r="31044" spans="31:31" ht="15.75">
      <c r="AE31044" s="67"/>
    </row>
    <row r="31045" spans="31:31" ht="15.75">
      <c r="AE31045" s="67"/>
    </row>
    <row r="31046" spans="31:31" ht="15.75">
      <c r="AE31046" s="67"/>
    </row>
    <row r="31047" spans="31:31" ht="15.75">
      <c r="AE31047" s="67"/>
    </row>
    <row r="31048" spans="31:31" ht="15.75">
      <c r="AE31048" s="67"/>
    </row>
    <row r="31049" spans="31:31" ht="15.75">
      <c r="AE31049" s="67"/>
    </row>
    <row r="31050" spans="31:31" ht="15.75">
      <c r="AE31050" s="67"/>
    </row>
    <row r="31051" spans="31:31" ht="15.75">
      <c r="AE31051" s="67"/>
    </row>
    <row r="31052" spans="31:31" ht="15.75">
      <c r="AE31052" s="67"/>
    </row>
    <row r="31053" spans="31:31" ht="15.75">
      <c r="AE31053" s="67"/>
    </row>
    <row r="31054" spans="31:31" ht="15.75">
      <c r="AE31054" s="67"/>
    </row>
    <row r="31055" spans="31:31" ht="15.75">
      <c r="AE31055" s="67"/>
    </row>
    <row r="31056" spans="31:31" ht="15.75">
      <c r="AE31056" s="67"/>
    </row>
    <row r="31057" spans="31:31" ht="15.75">
      <c r="AE31057" s="67"/>
    </row>
    <row r="31058" spans="31:31" ht="15.75">
      <c r="AE31058" s="67"/>
    </row>
    <row r="31059" spans="31:31" ht="15.75">
      <c r="AE31059" s="67"/>
    </row>
    <row r="31060" spans="31:31" ht="15.75">
      <c r="AE31060" s="67"/>
    </row>
    <row r="31061" spans="31:31" ht="15.75">
      <c r="AE31061" s="67"/>
    </row>
    <row r="31062" spans="31:31" ht="15.75">
      <c r="AE31062" s="67"/>
    </row>
    <row r="31063" spans="31:31" ht="15.75">
      <c r="AE31063" s="67"/>
    </row>
    <row r="31064" spans="31:31" ht="15.75">
      <c r="AE31064" s="67"/>
    </row>
    <row r="31065" spans="31:31" ht="15.75">
      <c r="AE31065" s="67"/>
    </row>
    <row r="31066" spans="31:31" ht="15.75">
      <c r="AE31066" s="67"/>
    </row>
    <row r="31067" spans="31:31" ht="15.75">
      <c r="AE31067" s="67"/>
    </row>
    <row r="31068" spans="31:31" ht="15.75">
      <c r="AE31068" s="67"/>
    </row>
    <row r="31069" spans="31:31" ht="15.75">
      <c r="AE31069" s="67"/>
    </row>
    <row r="31070" spans="31:31" ht="15.75">
      <c r="AE31070" s="67"/>
    </row>
    <row r="31071" spans="31:31" ht="15.75">
      <c r="AE31071" s="67"/>
    </row>
    <row r="31072" spans="31:31" ht="15.75">
      <c r="AE31072" s="67"/>
    </row>
    <row r="31073" spans="31:31" ht="15.75">
      <c r="AE31073" s="67"/>
    </row>
    <row r="31074" spans="31:31" ht="15.75">
      <c r="AE31074" s="67"/>
    </row>
    <row r="31075" spans="31:31" ht="15.75">
      <c r="AE31075" s="67"/>
    </row>
    <row r="31076" spans="31:31" ht="15.75">
      <c r="AE31076" s="67"/>
    </row>
    <row r="31077" spans="31:31" ht="15.75">
      <c r="AE31077" s="67"/>
    </row>
    <row r="31078" spans="31:31" ht="15.75">
      <c r="AE31078" s="67"/>
    </row>
    <row r="31079" spans="31:31" ht="15.75">
      <c r="AE31079" s="67"/>
    </row>
    <row r="31080" spans="31:31" ht="15.75">
      <c r="AE31080" s="67"/>
    </row>
    <row r="31081" spans="31:31" ht="15.75">
      <c r="AE31081" s="67"/>
    </row>
    <row r="31082" spans="31:31" ht="15.75">
      <c r="AE31082" s="67"/>
    </row>
    <row r="31083" spans="31:31" ht="15.75">
      <c r="AE31083" s="67"/>
    </row>
    <row r="31084" spans="31:31" ht="15.75">
      <c r="AE31084" s="67"/>
    </row>
    <row r="31085" spans="31:31" ht="15.75">
      <c r="AE31085" s="67"/>
    </row>
    <row r="31086" spans="31:31" ht="15.75">
      <c r="AE31086" s="67"/>
    </row>
    <row r="31087" spans="31:31" ht="15.75">
      <c r="AE31087" s="67"/>
    </row>
    <row r="31088" spans="31:31" ht="15.75">
      <c r="AE31088" s="67"/>
    </row>
    <row r="31089" spans="31:31" ht="15.75">
      <c r="AE31089" s="67"/>
    </row>
    <row r="31090" spans="31:31" ht="15.75">
      <c r="AE31090" s="67"/>
    </row>
    <row r="31091" spans="31:31" ht="15.75">
      <c r="AE31091" s="67"/>
    </row>
    <row r="31092" spans="31:31" ht="15.75">
      <c r="AE31092" s="67"/>
    </row>
    <row r="31093" spans="31:31" ht="15.75">
      <c r="AE31093" s="67"/>
    </row>
    <row r="31094" spans="31:31" ht="15.75">
      <c r="AE31094" s="67"/>
    </row>
    <row r="31095" spans="31:31" ht="15.75">
      <c r="AE31095" s="67"/>
    </row>
    <row r="31096" spans="31:31" ht="15.75">
      <c r="AE31096" s="67"/>
    </row>
    <row r="31097" spans="31:31" ht="15.75">
      <c r="AE31097" s="67"/>
    </row>
    <row r="31098" spans="31:31" ht="15.75">
      <c r="AE31098" s="67"/>
    </row>
    <row r="31099" spans="31:31" ht="15.75">
      <c r="AE31099" s="67"/>
    </row>
    <row r="31100" spans="31:31" ht="15.75">
      <c r="AE31100" s="67"/>
    </row>
    <row r="31101" spans="31:31" ht="15.75">
      <c r="AE31101" s="67"/>
    </row>
    <row r="31102" spans="31:31" ht="15.75">
      <c r="AE31102" s="67"/>
    </row>
    <row r="31103" spans="31:31" ht="15.75">
      <c r="AE31103" s="67"/>
    </row>
    <row r="31104" spans="31:31" ht="15.75">
      <c r="AE31104" s="67"/>
    </row>
    <row r="31105" spans="31:31" ht="15.75">
      <c r="AE31105" s="67"/>
    </row>
    <row r="31106" spans="31:31" ht="15.75">
      <c r="AE31106" s="67"/>
    </row>
    <row r="31107" spans="31:31" ht="15.75">
      <c r="AE31107" s="67"/>
    </row>
    <row r="31108" spans="31:31" ht="15.75">
      <c r="AE31108" s="67"/>
    </row>
    <row r="31109" spans="31:31" ht="15.75">
      <c r="AE31109" s="67"/>
    </row>
    <row r="31110" spans="31:31" ht="15.75">
      <c r="AE31110" s="67"/>
    </row>
    <row r="31111" spans="31:31" ht="15.75">
      <c r="AE31111" s="67"/>
    </row>
    <row r="31112" spans="31:31" ht="15.75">
      <c r="AE31112" s="67"/>
    </row>
    <row r="31113" spans="31:31" ht="15.75">
      <c r="AE31113" s="67"/>
    </row>
    <row r="31114" spans="31:31" ht="15.75">
      <c r="AE31114" s="67"/>
    </row>
    <row r="31115" spans="31:31" ht="15.75">
      <c r="AE31115" s="67"/>
    </row>
    <row r="31116" spans="31:31" ht="15.75">
      <c r="AE31116" s="67"/>
    </row>
    <row r="31117" spans="31:31" ht="15.75">
      <c r="AE31117" s="67"/>
    </row>
    <row r="31118" spans="31:31" ht="15.75">
      <c r="AE31118" s="67"/>
    </row>
    <row r="31119" spans="31:31" ht="15.75">
      <c r="AE31119" s="67"/>
    </row>
    <row r="31120" spans="31:31" ht="15.75">
      <c r="AE31120" s="67"/>
    </row>
    <row r="31121" spans="31:31" ht="15.75">
      <c r="AE31121" s="67"/>
    </row>
    <row r="31122" spans="31:31" ht="15.75">
      <c r="AE31122" s="67"/>
    </row>
    <row r="31123" spans="31:31" ht="15.75">
      <c r="AE31123" s="67"/>
    </row>
    <row r="31124" spans="31:31" ht="15.75">
      <c r="AE31124" s="67"/>
    </row>
    <row r="31125" spans="31:31" ht="15.75">
      <c r="AE31125" s="67"/>
    </row>
    <row r="31126" spans="31:31" ht="15.75">
      <c r="AE31126" s="67"/>
    </row>
    <row r="31127" spans="31:31" ht="15.75">
      <c r="AE31127" s="67"/>
    </row>
    <row r="31128" spans="31:31" ht="15.75">
      <c r="AE31128" s="67"/>
    </row>
    <row r="31129" spans="31:31" ht="15.75">
      <c r="AE31129" s="67"/>
    </row>
    <row r="31130" spans="31:31" ht="15.75">
      <c r="AE31130" s="67"/>
    </row>
    <row r="31131" spans="31:31" ht="15.75">
      <c r="AE31131" s="67"/>
    </row>
    <row r="31132" spans="31:31" ht="15.75">
      <c r="AE31132" s="67"/>
    </row>
    <row r="31133" spans="31:31" ht="15.75">
      <c r="AE31133" s="67"/>
    </row>
    <row r="31134" spans="31:31" ht="15.75">
      <c r="AE31134" s="67"/>
    </row>
    <row r="31135" spans="31:31" ht="15.75">
      <c r="AE31135" s="67"/>
    </row>
    <row r="31136" spans="31:31" ht="15.75">
      <c r="AE31136" s="67"/>
    </row>
    <row r="31137" spans="31:31" ht="15.75">
      <c r="AE31137" s="67"/>
    </row>
    <row r="31138" spans="31:31" ht="15.75">
      <c r="AE31138" s="67"/>
    </row>
    <row r="31139" spans="31:31" ht="15.75">
      <c r="AE31139" s="67"/>
    </row>
    <row r="31140" spans="31:31" ht="15.75">
      <c r="AE31140" s="67"/>
    </row>
    <row r="31141" spans="31:31" ht="15.75">
      <c r="AE31141" s="67"/>
    </row>
    <row r="31142" spans="31:31" ht="15.75">
      <c r="AE31142" s="67"/>
    </row>
    <row r="31143" spans="31:31" ht="15.75">
      <c r="AE31143" s="67"/>
    </row>
    <row r="31144" spans="31:31" ht="15.75">
      <c r="AE31144" s="67"/>
    </row>
    <row r="31145" spans="31:31" ht="15.75">
      <c r="AE31145" s="67"/>
    </row>
    <row r="31146" spans="31:31" ht="15.75">
      <c r="AE31146" s="67"/>
    </row>
    <row r="31147" spans="31:31" ht="15.75">
      <c r="AE31147" s="67"/>
    </row>
    <row r="31148" spans="31:31" ht="15.75">
      <c r="AE31148" s="67"/>
    </row>
    <row r="31149" spans="31:31" ht="15.75">
      <c r="AE31149" s="67"/>
    </row>
    <row r="31150" spans="31:31" ht="15.75">
      <c r="AE31150" s="67"/>
    </row>
    <row r="31151" spans="31:31" ht="15.75">
      <c r="AE31151" s="67"/>
    </row>
    <row r="31152" spans="31:31" ht="15.75">
      <c r="AE31152" s="67"/>
    </row>
    <row r="31153" spans="31:31" ht="15.75">
      <c r="AE31153" s="67"/>
    </row>
    <row r="31154" spans="31:31" ht="15.75">
      <c r="AE31154" s="67"/>
    </row>
    <row r="31155" spans="31:31" ht="15.75">
      <c r="AE31155" s="67"/>
    </row>
    <row r="31156" spans="31:31" ht="15.75">
      <c r="AE31156" s="67"/>
    </row>
    <row r="31157" spans="31:31" ht="15.75">
      <c r="AE31157" s="67"/>
    </row>
    <row r="31158" spans="31:31" ht="15.75">
      <c r="AE31158" s="67"/>
    </row>
    <row r="31159" spans="31:31" ht="15.75">
      <c r="AE31159" s="67"/>
    </row>
    <row r="31160" spans="31:31" ht="15.75">
      <c r="AE31160" s="67"/>
    </row>
    <row r="31161" spans="31:31" ht="15.75">
      <c r="AE31161" s="67"/>
    </row>
    <row r="31162" spans="31:31" ht="15.75">
      <c r="AE31162" s="67"/>
    </row>
    <row r="31163" spans="31:31" ht="15.75">
      <c r="AE31163" s="67"/>
    </row>
    <row r="31164" spans="31:31" ht="15.75">
      <c r="AE31164" s="67"/>
    </row>
    <row r="31165" spans="31:31" ht="15.75">
      <c r="AE31165" s="67"/>
    </row>
    <row r="31166" spans="31:31" ht="15.75">
      <c r="AE31166" s="67"/>
    </row>
    <row r="31167" spans="31:31" ht="15.75">
      <c r="AE31167" s="67"/>
    </row>
    <row r="31168" spans="31:31" ht="15.75">
      <c r="AE31168" s="67"/>
    </row>
    <row r="31169" spans="31:31" ht="15.75">
      <c r="AE31169" s="67"/>
    </row>
    <row r="31170" spans="31:31" ht="15.75">
      <c r="AE31170" s="67"/>
    </row>
    <row r="31171" spans="31:31" ht="15.75">
      <c r="AE31171" s="67"/>
    </row>
    <row r="31172" spans="31:31" ht="15.75">
      <c r="AE31172" s="67"/>
    </row>
    <row r="31173" spans="31:31" ht="15.75">
      <c r="AE31173" s="67"/>
    </row>
    <row r="31174" spans="31:31" ht="15.75">
      <c r="AE31174" s="67"/>
    </row>
    <row r="31175" spans="31:31" ht="15.75">
      <c r="AE31175" s="67"/>
    </row>
    <row r="31176" spans="31:31" ht="15.75">
      <c r="AE31176" s="67"/>
    </row>
    <row r="31177" spans="31:31" ht="15.75">
      <c r="AE31177" s="67"/>
    </row>
    <row r="31178" spans="31:31" ht="15.75">
      <c r="AE31178" s="67"/>
    </row>
    <row r="31179" spans="31:31" ht="15.75">
      <c r="AE31179" s="67"/>
    </row>
    <row r="31180" spans="31:31" ht="15.75">
      <c r="AE31180" s="67"/>
    </row>
    <row r="31181" spans="31:31" ht="15.75">
      <c r="AE31181" s="67"/>
    </row>
    <row r="31182" spans="31:31" ht="15.75">
      <c r="AE31182" s="67"/>
    </row>
    <row r="31183" spans="31:31" ht="15.75">
      <c r="AE31183" s="67"/>
    </row>
    <row r="31184" spans="31:31" ht="15.75">
      <c r="AE31184" s="67"/>
    </row>
    <row r="31185" spans="31:31" ht="15.75">
      <c r="AE31185" s="67"/>
    </row>
    <row r="31186" spans="31:31" ht="15.75">
      <c r="AE31186" s="67"/>
    </row>
    <row r="31187" spans="31:31" ht="15.75">
      <c r="AE31187" s="67"/>
    </row>
    <row r="31188" spans="31:31" ht="15.75">
      <c r="AE31188" s="67"/>
    </row>
    <row r="31189" spans="31:31" ht="15.75">
      <c r="AE31189" s="67"/>
    </row>
    <row r="31190" spans="31:31" ht="15.75">
      <c r="AE31190" s="67"/>
    </row>
    <row r="31191" spans="31:31" ht="15.75">
      <c r="AE31191" s="67"/>
    </row>
    <row r="31192" spans="31:31" ht="15.75">
      <c r="AE31192" s="67"/>
    </row>
    <row r="31193" spans="31:31" ht="15.75">
      <c r="AE31193" s="67"/>
    </row>
    <row r="31194" spans="31:31" ht="15.75">
      <c r="AE31194" s="67"/>
    </row>
    <row r="31195" spans="31:31" ht="15.75">
      <c r="AE31195" s="67"/>
    </row>
    <row r="31196" spans="31:31" ht="15.75">
      <c r="AE31196" s="67"/>
    </row>
    <row r="31197" spans="31:31" ht="15.75">
      <c r="AE31197" s="67"/>
    </row>
    <row r="31198" spans="31:31" ht="15.75">
      <c r="AE31198" s="67"/>
    </row>
    <row r="31199" spans="31:31" ht="15.75">
      <c r="AE31199" s="67"/>
    </row>
    <row r="31200" spans="31:31" ht="15.75">
      <c r="AE31200" s="67"/>
    </row>
    <row r="31201" spans="31:31" ht="15.75">
      <c r="AE31201" s="67"/>
    </row>
    <row r="31202" spans="31:31" ht="15.75">
      <c r="AE31202" s="67"/>
    </row>
    <row r="31203" spans="31:31" ht="15.75">
      <c r="AE31203" s="67"/>
    </row>
    <row r="31204" spans="31:31" ht="15.75">
      <c r="AE31204" s="67"/>
    </row>
    <row r="31205" spans="31:31" ht="15.75">
      <c r="AE31205" s="67"/>
    </row>
    <row r="31206" spans="31:31" ht="15.75">
      <c r="AE31206" s="67"/>
    </row>
    <row r="31207" spans="31:31" ht="15.75">
      <c r="AE31207" s="67"/>
    </row>
    <row r="31208" spans="31:31" ht="15.75">
      <c r="AE31208" s="67"/>
    </row>
    <row r="31209" spans="31:31" ht="15.75">
      <c r="AE31209" s="67"/>
    </row>
    <row r="31210" spans="31:31" ht="15.75">
      <c r="AE31210" s="67"/>
    </row>
    <row r="31211" spans="31:31" ht="15.75">
      <c r="AE31211" s="67"/>
    </row>
    <row r="31212" spans="31:31" ht="15.75">
      <c r="AE31212" s="67"/>
    </row>
    <row r="31213" spans="31:31" ht="15.75">
      <c r="AE31213" s="67"/>
    </row>
    <row r="31214" spans="31:31" ht="15.75">
      <c r="AE31214" s="67"/>
    </row>
    <row r="31215" spans="31:31" ht="15.75">
      <c r="AE31215" s="67"/>
    </row>
    <row r="31216" spans="31:31" ht="15.75">
      <c r="AE31216" s="67"/>
    </row>
    <row r="31217" spans="31:31" ht="15.75">
      <c r="AE31217" s="67"/>
    </row>
    <row r="31218" spans="31:31" ht="15.75">
      <c r="AE31218" s="67"/>
    </row>
    <row r="31219" spans="31:31" ht="15.75">
      <c r="AE31219" s="67"/>
    </row>
    <row r="31220" spans="31:31" ht="15.75">
      <c r="AE31220" s="67"/>
    </row>
    <row r="31221" spans="31:31" ht="15.75">
      <c r="AE31221" s="67"/>
    </row>
    <row r="31222" spans="31:31" ht="15.75">
      <c r="AE31222" s="67"/>
    </row>
    <row r="31223" spans="31:31" ht="15.75">
      <c r="AE31223" s="67"/>
    </row>
    <row r="31224" spans="31:31" ht="15.75">
      <c r="AE31224" s="67"/>
    </row>
    <row r="31225" spans="31:31" ht="15.75">
      <c r="AE31225" s="67"/>
    </row>
    <row r="31226" spans="31:31" ht="15.75">
      <c r="AE31226" s="67"/>
    </row>
    <row r="31227" spans="31:31" ht="15.75">
      <c r="AE31227" s="67"/>
    </row>
    <row r="31228" spans="31:31" ht="15.75">
      <c r="AE31228" s="67"/>
    </row>
    <row r="31229" spans="31:31" ht="15.75">
      <c r="AE31229" s="67"/>
    </row>
    <row r="31230" spans="31:31" ht="15.75">
      <c r="AE31230" s="67"/>
    </row>
    <row r="31231" spans="31:31" ht="15.75">
      <c r="AE31231" s="67"/>
    </row>
    <row r="31232" spans="31:31" ht="15.75">
      <c r="AE31232" s="67"/>
    </row>
    <row r="31233" spans="31:31" ht="15.75">
      <c r="AE31233" s="67"/>
    </row>
    <row r="31234" spans="31:31" ht="15.75">
      <c r="AE31234" s="67"/>
    </row>
    <row r="31235" spans="31:31" ht="15.75">
      <c r="AE31235" s="67"/>
    </row>
    <row r="31236" spans="31:31" ht="15.75">
      <c r="AE31236" s="67"/>
    </row>
    <row r="31237" spans="31:31" ht="15.75">
      <c r="AE31237" s="67"/>
    </row>
    <row r="31238" spans="31:31" ht="15.75">
      <c r="AE31238" s="67"/>
    </row>
    <row r="31239" spans="31:31" ht="15.75">
      <c r="AE31239" s="67"/>
    </row>
    <row r="31240" spans="31:31" ht="15.75">
      <c r="AE31240" s="67"/>
    </row>
    <row r="31241" spans="31:31" ht="15.75">
      <c r="AE31241" s="67"/>
    </row>
    <row r="31242" spans="31:31" ht="15.75">
      <c r="AE31242" s="67"/>
    </row>
    <row r="31243" spans="31:31" ht="15.75">
      <c r="AE31243" s="67"/>
    </row>
    <row r="31244" spans="31:31" ht="15.75">
      <c r="AE31244" s="67"/>
    </row>
    <row r="31245" spans="31:31" ht="15.75">
      <c r="AE31245" s="67"/>
    </row>
    <row r="31246" spans="31:31" ht="15.75">
      <c r="AE31246" s="67"/>
    </row>
    <row r="31247" spans="31:31" ht="15.75">
      <c r="AE31247" s="67"/>
    </row>
    <row r="31248" spans="31:31" ht="15.75">
      <c r="AE31248" s="67"/>
    </row>
    <row r="31249" spans="31:31" ht="15.75">
      <c r="AE31249" s="67"/>
    </row>
    <row r="31250" spans="31:31" ht="15.75">
      <c r="AE31250" s="67"/>
    </row>
    <row r="31251" spans="31:31" ht="15.75">
      <c r="AE31251" s="67"/>
    </row>
    <row r="31252" spans="31:31" ht="15.75">
      <c r="AE31252" s="67"/>
    </row>
    <row r="31253" spans="31:31" ht="15.75">
      <c r="AE31253" s="67"/>
    </row>
    <row r="31254" spans="31:31" ht="15.75">
      <c r="AE31254" s="67"/>
    </row>
    <row r="31255" spans="31:31" ht="15.75">
      <c r="AE31255" s="67"/>
    </row>
    <row r="31256" spans="31:31" ht="15.75">
      <c r="AE31256" s="67"/>
    </row>
    <row r="31257" spans="31:31" ht="15.75">
      <c r="AE31257" s="67"/>
    </row>
    <row r="31258" spans="31:31" ht="15.75">
      <c r="AE31258" s="67"/>
    </row>
    <row r="31259" spans="31:31" ht="15.75">
      <c r="AE31259" s="67"/>
    </row>
    <row r="31260" spans="31:31" ht="15.75">
      <c r="AE31260" s="67"/>
    </row>
    <row r="31261" spans="31:31" ht="15.75">
      <c r="AE31261" s="67"/>
    </row>
    <row r="31262" spans="31:31" ht="15.75">
      <c r="AE31262" s="67"/>
    </row>
    <row r="31263" spans="31:31" ht="15.75">
      <c r="AE31263" s="67"/>
    </row>
    <row r="31264" spans="31:31" ht="15.75">
      <c r="AE31264" s="67"/>
    </row>
    <row r="31265" spans="31:31" ht="15.75">
      <c r="AE31265" s="67"/>
    </row>
    <row r="31266" spans="31:31" ht="15.75">
      <c r="AE31266" s="67"/>
    </row>
    <row r="31267" spans="31:31" ht="15.75">
      <c r="AE31267" s="67"/>
    </row>
    <row r="31268" spans="31:31" ht="15.75">
      <c r="AE31268" s="67"/>
    </row>
    <row r="31269" spans="31:31" ht="15.75">
      <c r="AE31269" s="67"/>
    </row>
    <row r="31270" spans="31:31" ht="15.75">
      <c r="AE31270" s="67"/>
    </row>
    <row r="31271" spans="31:31" ht="15.75">
      <c r="AE31271" s="67"/>
    </row>
    <row r="31272" spans="31:31" ht="15.75">
      <c r="AE31272" s="67"/>
    </row>
    <row r="31273" spans="31:31" ht="15.75">
      <c r="AE31273" s="67"/>
    </row>
    <row r="31274" spans="31:31" ht="15.75">
      <c r="AE31274" s="67"/>
    </row>
    <row r="31275" spans="31:31" ht="15.75">
      <c r="AE31275" s="67"/>
    </row>
    <row r="31276" spans="31:31" ht="15.75">
      <c r="AE31276" s="67"/>
    </row>
    <row r="31277" spans="31:31" ht="15.75">
      <c r="AE31277" s="67"/>
    </row>
    <row r="31278" spans="31:31" ht="15.75">
      <c r="AE31278" s="67"/>
    </row>
    <row r="31279" spans="31:31" ht="15.75">
      <c r="AE31279" s="67"/>
    </row>
    <row r="31280" spans="31:31" ht="15.75">
      <c r="AE31280" s="67"/>
    </row>
    <row r="31281" spans="31:31" ht="15.75">
      <c r="AE31281" s="67"/>
    </row>
    <row r="31282" spans="31:31" ht="15.75">
      <c r="AE31282" s="67"/>
    </row>
    <row r="31283" spans="31:31" ht="15.75">
      <c r="AE31283" s="67"/>
    </row>
    <row r="31284" spans="31:31" ht="15.75">
      <c r="AE31284" s="67"/>
    </row>
    <row r="31285" spans="31:31" ht="15.75">
      <c r="AE31285" s="67"/>
    </row>
    <row r="31286" spans="31:31" ht="15.75">
      <c r="AE31286" s="67"/>
    </row>
    <row r="31287" spans="31:31" ht="15.75">
      <c r="AE31287" s="67"/>
    </row>
    <row r="31288" spans="31:31" ht="15.75">
      <c r="AE31288" s="67"/>
    </row>
    <row r="31289" spans="31:31" ht="15.75">
      <c r="AE31289" s="67"/>
    </row>
    <row r="31290" spans="31:31" ht="15.75">
      <c r="AE31290" s="67"/>
    </row>
    <row r="31291" spans="31:31" ht="15.75">
      <c r="AE31291" s="67"/>
    </row>
    <row r="31292" spans="31:31" ht="15.75">
      <c r="AE31292" s="67"/>
    </row>
    <row r="31293" spans="31:31" ht="15.75">
      <c r="AE31293" s="67"/>
    </row>
    <row r="31294" spans="31:31" ht="15.75">
      <c r="AE31294" s="67"/>
    </row>
    <row r="31295" spans="31:31" ht="15.75">
      <c r="AE31295" s="67"/>
    </row>
    <row r="31296" spans="31:31" ht="15.75">
      <c r="AE31296" s="67"/>
    </row>
    <row r="31297" spans="31:31" ht="15.75">
      <c r="AE31297" s="67"/>
    </row>
    <row r="31298" spans="31:31" ht="15.75">
      <c r="AE31298" s="67"/>
    </row>
    <row r="31299" spans="31:31" ht="15.75">
      <c r="AE31299" s="67"/>
    </row>
    <row r="31300" spans="31:31" ht="15.75">
      <c r="AE31300" s="67"/>
    </row>
    <row r="31301" spans="31:31" ht="15.75">
      <c r="AE31301" s="67"/>
    </row>
    <row r="31302" spans="31:31" ht="15.75">
      <c r="AE31302" s="67"/>
    </row>
    <row r="31303" spans="31:31" ht="15.75">
      <c r="AE31303" s="67"/>
    </row>
    <row r="31304" spans="31:31" ht="15.75">
      <c r="AE31304" s="67"/>
    </row>
    <row r="31305" spans="31:31" ht="15.75">
      <c r="AE31305" s="67"/>
    </row>
    <row r="31306" spans="31:31" ht="15.75">
      <c r="AE31306" s="67"/>
    </row>
    <row r="31307" spans="31:31" ht="15.75">
      <c r="AE31307" s="67"/>
    </row>
    <row r="31308" spans="31:31" ht="15.75">
      <c r="AE31308" s="67"/>
    </row>
    <row r="31309" spans="31:31" ht="15.75">
      <c r="AE31309" s="67"/>
    </row>
    <row r="31310" spans="31:31" ht="15.75">
      <c r="AE31310" s="67"/>
    </row>
    <row r="31311" spans="31:31" ht="15.75">
      <c r="AE31311" s="67"/>
    </row>
    <row r="31312" spans="31:31" ht="15.75">
      <c r="AE31312" s="67"/>
    </row>
    <row r="31313" spans="31:31" ht="15.75">
      <c r="AE31313" s="67"/>
    </row>
    <row r="31314" spans="31:31" ht="15.75">
      <c r="AE31314" s="67"/>
    </row>
    <row r="31315" spans="31:31" ht="15.75">
      <c r="AE31315" s="67"/>
    </row>
    <row r="31316" spans="31:31" ht="15.75">
      <c r="AE31316" s="67"/>
    </row>
    <row r="31317" spans="31:31" ht="15.75">
      <c r="AE31317" s="67"/>
    </row>
    <row r="31318" spans="31:31" ht="15.75">
      <c r="AE31318" s="67"/>
    </row>
    <row r="31319" spans="31:31" ht="15.75">
      <c r="AE31319" s="67"/>
    </row>
    <row r="31320" spans="31:31" ht="15.75">
      <c r="AE31320" s="67"/>
    </row>
    <row r="31321" spans="31:31" ht="15.75">
      <c r="AE31321" s="67"/>
    </row>
    <row r="31322" spans="31:31" ht="15.75">
      <c r="AE31322" s="67"/>
    </row>
    <row r="31323" spans="31:31" ht="15.75">
      <c r="AE31323" s="67"/>
    </row>
    <row r="31324" spans="31:31" ht="15.75">
      <c r="AE31324" s="67"/>
    </row>
    <row r="31325" spans="31:31" ht="15.75">
      <c r="AE31325" s="67"/>
    </row>
    <row r="31326" spans="31:31" ht="15.75">
      <c r="AE31326" s="67"/>
    </row>
    <row r="31327" spans="31:31" ht="15.75">
      <c r="AE31327" s="67"/>
    </row>
    <row r="31328" spans="31:31" ht="15.75">
      <c r="AE31328" s="67"/>
    </row>
    <row r="31329" spans="31:31" ht="15.75">
      <c r="AE31329" s="67"/>
    </row>
    <row r="31330" spans="31:31" ht="15.75">
      <c r="AE31330" s="67"/>
    </row>
    <row r="31331" spans="31:31" ht="15.75">
      <c r="AE31331" s="67"/>
    </row>
    <row r="31332" spans="31:31" ht="15.75">
      <c r="AE31332" s="67"/>
    </row>
    <row r="31333" spans="31:31" ht="15.75">
      <c r="AE31333" s="67"/>
    </row>
    <row r="31334" spans="31:31" ht="15.75">
      <c r="AE31334" s="67"/>
    </row>
    <row r="31335" spans="31:31" ht="15.75">
      <c r="AE31335" s="67"/>
    </row>
    <row r="31336" spans="31:31" ht="15.75">
      <c r="AE31336" s="67"/>
    </row>
    <row r="31337" spans="31:31" ht="15.75">
      <c r="AE31337" s="67"/>
    </row>
    <row r="31338" spans="31:31" ht="15.75">
      <c r="AE31338" s="67"/>
    </row>
    <row r="31339" spans="31:31" ht="15.75">
      <c r="AE31339" s="67"/>
    </row>
    <row r="31340" spans="31:31" ht="15.75">
      <c r="AE31340" s="67"/>
    </row>
    <row r="31341" spans="31:31" ht="15.75">
      <c r="AE31341" s="67"/>
    </row>
    <row r="31342" spans="31:31" ht="15.75">
      <c r="AE31342" s="67"/>
    </row>
    <row r="31343" spans="31:31" ht="15.75">
      <c r="AE31343" s="67"/>
    </row>
    <row r="31344" spans="31:31" ht="15.75">
      <c r="AE31344" s="67"/>
    </row>
    <row r="31345" spans="31:31" ht="15.75">
      <c r="AE31345" s="67"/>
    </row>
    <row r="31346" spans="31:31" ht="15.75">
      <c r="AE31346" s="67"/>
    </row>
    <row r="31347" spans="31:31" ht="15.75">
      <c r="AE31347" s="67"/>
    </row>
    <row r="31348" spans="31:31" ht="15.75">
      <c r="AE31348" s="67"/>
    </row>
    <row r="31349" spans="31:31" ht="15.75">
      <c r="AE31349" s="67"/>
    </row>
    <row r="31350" spans="31:31" ht="15.75">
      <c r="AE31350" s="67"/>
    </row>
    <row r="31351" spans="31:31" ht="15.75">
      <c r="AE31351" s="67"/>
    </row>
    <row r="31352" spans="31:31" ht="15.75">
      <c r="AE31352" s="67"/>
    </row>
    <row r="31353" spans="31:31" ht="15.75">
      <c r="AE31353" s="67"/>
    </row>
    <row r="31354" spans="31:31" ht="15.75">
      <c r="AE31354" s="67"/>
    </row>
    <row r="31355" spans="31:31" ht="15.75">
      <c r="AE31355" s="67"/>
    </row>
    <row r="31356" spans="31:31" ht="15.75">
      <c r="AE31356" s="67"/>
    </row>
    <row r="31357" spans="31:31" ht="15.75">
      <c r="AE31357" s="67"/>
    </row>
    <row r="31358" spans="31:31" ht="15.75">
      <c r="AE31358" s="67"/>
    </row>
    <row r="31359" spans="31:31" ht="15.75">
      <c r="AE31359" s="67"/>
    </row>
    <row r="31360" spans="31:31" ht="15.75">
      <c r="AE31360" s="67"/>
    </row>
    <row r="31361" spans="31:31" ht="15.75">
      <c r="AE31361" s="67"/>
    </row>
    <row r="31362" spans="31:31" ht="15.75">
      <c r="AE31362" s="67"/>
    </row>
    <row r="31363" spans="31:31" ht="15.75">
      <c r="AE31363" s="67"/>
    </row>
    <row r="31364" spans="31:31" ht="15.75">
      <c r="AE31364" s="67"/>
    </row>
    <row r="31365" spans="31:31" ht="15.75">
      <c r="AE31365" s="67"/>
    </row>
    <row r="31366" spans="31:31" ht="15.75">
      <c r="AE31366" s="67"/>
    </row>
    <row r="31367" spans="31:31" ht="15.75">
      <c r="AE31367" s="67"/>
    </row>
    <row r="31368" spans="31:31" ht="15.75">
      <c r="AE31368" s="67"/>
    </row>
    <row r="31369" spans="31:31" ht="15.75">
      <c r="AE31369" s="67"/>
    </row>
    <row r="31370" spans="31:31" ht="15.75">
      <c r="AE31370" s="67"/>
    </row>
    <row r="31371" spans="31:31" ht="15.75">
      <c r="AE31371" s="67"/>
    </row>
    <row r="31372" spans="31:31" ht="15.75">
      <c r="AE31372" s="67"/>
    </row>
    <row r="31373" spans="31:31" ht="15.75">
      <c r="AE31373" s="67"/>
    </row>
    <row r="31374" spans="31:31" ht="15.75">
      <c r="AE31374" s="67"/>
    </row>
    <row r="31375" spans="31:31" ht="15.75">
      <c r="AE31375" s="67"/>
    </row>
    <row r="31376" spans="31:31" ht="15.75">
      <c r="AE31376" s="67"/>
    </row>
    <row r="31377" spans="31:31" ht="15.75">
      <c r="AE31377" s="67"/>
    </row>
    <row r="31378" spans="31:31" ht="15.75">
      <c r="AE31378" s="67"/>
    </row>
    <row r="31379" spans="31:31" ht="15.75">
      <c r="AE31379" s="67"/>
    </row>
    <row r="31380" spans="31:31" ht="15.75">
      <c r="AE31380" s="67"/>
    </row>
    <row r="31381" spans="31:31" ht="15.75">
      <c r="AE31381" s="67"/>
    </row>
    <row r="31382" spans="31:31" ht="15.75">
      <c r="AE31382" s="67"/>
    </row>
    <row r="31383" spans="31:31" ht="15.75">
      <c r="AE31383" s="67"/>
    </row>
    <row r="31384" spans="31:31" ht="15.75">
      <c r="AE31384" s="67"/>
    </row>
    <row r="31385" spans="31:31" ht="15.75">
      <c r="AE31385" s="67"/>
    </row>
    <row r="31386" spans="31:31" ht="15.75">
      <c r="AE31386" s="67"/>
    </row>
    <row r="31387" spans="31:31" ht="15.75">
      <c r="AE31387" s="67"/>
    </row>
    <row r="31388" spans="31:31" ht="15.75">
      <c r="AE31388" s="67"/>
    </row>
    <row r="31389" spans="31:31" ht="15.75">
      <c r="AE31389" s="67"/>
    </row>
    <row r="31390" spans="31:31" ht="15.75">
      <c r="AE31390" s="67"/>
    </row>
    <row r="31391" spans="31:31" ht="15.75">
      <c r="AE31391" s="67"/>
    </row>
    <row r="31392" spans="31:31" ht="15.75">
      <c r="AE31392" s="67"/>
    </row>
    <row r="31393" spans="31:31" ht="15.75">
      <c r="AE31393" s="67"/>
    </row>
    <row r="31394" spans="31:31" ht="15.75">
      <c r="AE31394" s="67"/>
    </row>
    <row r="31395" spans="31:31" ht="15.75">
      <c r="AE31395" s="67"/>
    </row>
    <row r="31396" spans="31:31" ht="15.75">
      <c r="AE31396" s="67"/>
    </row>
    <row r="31397" spans="31:31" ht="15.75">
      <c r="AE31397" s="67"/>
    </row>
    <row r="31398" spans="31:31" ht="15.75">
      <c r="AE31398" s="67"/>
    </row>
    <row r="31399" spans="31:31" ht="15.75">
      <c r="AE31399" s="67"/>
    </row>
    <row r="31400" spans="31:31" ht="15.75">
      <c r="AE31400" s="67"/>
    </row>
    <row r="31401" spans="31:31" ht="15.75">
      <c r="AE31401" s="67"/>
    </row>
    <row r="31402" spans="31:31" ht="15.75">
      <c r="AE31402" s="67"/>
    </row>
    <row r="31403" spans="31:31" ht="15.75">
      <c r="AE31403" s="67"/>
    </row>
    <row r="31404" spans="31:31" ht="15.75">
      <c r="AE31404" s="67"/>
    </row>
    <row r="31405" spans="31:31" ht="15.75">
      <c r="AE31405" s="67"/>
    </row>
    <row r="31406" spans="31:31" ht="15.75">
      <c r="AE31406" s="67"/>
    </row>
    <row r="31407" spans="31:31" ht="15.75">
      <c r="AE31407" s="67"/>
    </row>
    <row r="31408" spans="31:31" ht="15.75">
      <c r="AE31408" s="67"/>
    </row>
    <row r="31409" spans="31:31" ht="15.75">
      <c r="AE31409" s="67"/>
    </row>
    <row r="31410" spans="31:31" ht="15.75">
      <c r="AE31410" s="67"/>
    </row>
    <row r="31411" spans="31:31" ht="15.75">
      <c r="AE31411" s="67"/>
    </row>
    <row r="31412" spans="31:31" ht="15.75">
      <c r="AE31412" s="67"/>
    </row>
    <row r="31413" spans="31:31" ht="15.75">
      <c r="AE31413" s="67"/>
    </row>
    <row r="31414" spans="31:31" ht="15.75">
      <c r="AE31414" s="67"/>
    </row>
    <row r="31415" spans="31:31" ht="15.75">
      <c r="AE31415" s="67"/>
    </row>
    <row r="31416" spans="31:31" ht="15.75">
      <c r="AE31416" s="67"/>
    </row>
    <row r="31417" spans="31:31" ht="15.75">
      <c r="AE31417" s="67"/>
    </row>
    <row r="31418" spans="31:31" ht="15.75">
      <c r="AE31418" s="67"/>
    </row>
    <row r="31419" spans="31:31" ht="15.75">
      <c r="AE31419" s="67"/>
    </row>
    <row r="31420" spans="31:31" ht="15.75">
      <c r="AE31420" s="67"/>
    </row>
    <row r="31421" spans="31:31" ht="15.75">
      <c r="AE31421" s="67"/>
    </row>
    <row r="31422" spans="31:31" ht="15.75">
      <c r="AE31422" s="67"/>
    </row>
    <row r="31423" spans="31:31" ht="15.75">
      <c r="AE31423" s="67"/>
    </row>
    <row r="31424" spans="31:31" ht="15.75">
      <c r="AE31424" s="67"/>
    </row>
    <row r="31425" spans="31:31" ht="15.75">
      <c r="AE31425" s="67"/>
    </row>
    <row r="31426" spans="31:31" ht="15.75">
      <c r="AE31426" s="67"/>
    </row>
    <row r="31427" spans="31:31" ht="15.75">
      <c r="AE31427" s="67"/>
    </row>
    <row r="31428" spans="31:31" ht="15.75">
      <c r="AE31428" s="67"/>
    </row>
    <row r="31429" spans="31:31" ht="15.75">
      <c r="AE31429" s="67"/>
    </row>
    <row r="31430" spans="31:31" ht="15.75">
      <c r="AE31430" s="67"/>
    </row>
    <row r="31431" spans="31:31" ht="15.75">
      <c r="AE31431" s="67"/>
    </row>
    <row r="31432" spans="31:31" ht="15.75">
      <c r="AE31432" s="67"/>
    </row>
    <row r="31433" spans="31:31" ht="15.75">
      <c r="AE31433" s="67"/>
    </row>
    <row r="31434" spans="31:31" ht="15.75">
      <c r="AE31434" s="67"/>
    </row>
    <row r="31435" spans="31:31" ht="15.75">
      <c r="AE31435" s="67"/>
    </row>
    <row r="31436" spans="31:31" ht="15.75">
      <c r="AE31436" s="67"/>
    </row>
    <row r="31437" spans="31:31" ht="15.75">
      <c r="AE31437" s="67"/>
    </row>
    <row r="31438" spans="31:31" ht="15.75">
      <c r="AE31438" s="67"/>
    </row>
    <row r="31439" spans="31:31" ht="15.75">
      <c r="AE31439" s="67"/>
    </row>
    <row r="31440" spans="31:31" ht="15.75">
      <c r="AE31440" s="67"/>
    </row>
    <row r="31441" spans="31:31" ht="15.75">
      <c r="AE31441" s="67"/>
    </row>
    <row r="31442" spans="31:31" ht="15.75">
      <c r="AE31442" s="67"/>
    </row>
    <row r="31443" spans="31:31" ht="15.75">
      <c r="AE31443" s="67"/>
    </row>
    <row r="31444" spans="31:31" ht="15.75">
      <c r="AE31444" s="67"/>
    </row>
    <row r="31445" spans="31:31" ht="15.75">
      <c r="AE31445" s="67"/>
    </row>
    <row r="31446" spans="31:31" ht="15.75">
      <c r="AE31446" s="67"/>
    </row>
    <row r="31447" spans="31:31" ht="15.75">
      <c r="AE31447" s="67"/>
    </row>
    <row r="31448" spans="31:31" ht="15.75">
      <c r="AE31448" s="67"/>
    </row>
    <row r="31449" spans="31:31" ht="15.75">
      <c r="AE31449" s="67"/>
    </row>
    <row r="31450" spans="31:31" ht="15.75">
      <c r="AE31450" s="67"/>
    </row>
    <row r="31451" spans="31:31" ht="15.75">
      <c r="AE31451" s="67"/>
    </row>
    <row r="31452" spans="31:31" ht="15.75">
      <c r="AE31452" s="67"/>
    </row>
    <row r="31453" spans="31:31" ht="15.75">
      <c r="AE31453" s="67"/>
    </row>
    <row r="31454" spans="31:31" ht="15.75">
      <c r="AE31454" s="67"/>
    </row>
    <row r="31455" spans="31:31" ht="15.75">
      <c r="AE31455" s="67"/>
    </row>
    <row r="31456" spans="31:31" ht="15.75">
      <c r="AE31456" s="67"/>
    </row>
    <row r="31457" spans="31:31" ht="15.75">
      <c r="AE31457" s="67"/>
    </row>
    <row r="31458" spans="31:31" ht="15.75">
      <c r="AE31458" s="67"/>
    </row>
    <row r="31459" spans="31:31" ht="15.75">
      <c r="AE31459" s="67"/>
    </row>
    <row r="31460" spans="31:31" ht="15.75">
      <c r="AE31460" s="67"/>
    </row>
    <row r="31461" spans="31:31" ht="15.75">
      <c r="AE31461" s="67"/>
    </row>
    <row r="31462" spans="31:31" ht="15.75">
      <c r="AE31462" s="67"/>
    </row>
    <row r="31463" spans="31:31" ht="15.75">
      <c r="AE31463" s="67"/>
    </row>
    <row r="31464" spans="31:31" ht="15.75">
      <c r="AE31464" s="67"/>
    </row>
    <row r="31465" spans="31:31" ht="15.75">
      <c r="AE31465" s="67"/>
    </row>
    <row r="31466" spans="31:31" ht="15.75">
      <c r="AE31466" s="67"/>
    </row>
    <row r="31467" spans="31:31" ht="15.75">
      <c r="AE31467" s="67"/>
    </row>
    <row r="31468" spans="31:31" ht="15.75">
      <c r="AE31468" s="67"/>
    </row>
    <row r="31469" spans="31:31" ht="15.75">
      <c r="AE31469" s="67"/>
    </row>
    <row r="31470" spans="31:31" ht="15.75">
      <c r="AE31470" s="67"/>
    </row>
    <row r="31471" spans="31:31" ht="15.75">
      <c r="AE31471" s="67"/>
    </row>
    <row r="31472" spans="31:31" ht="15.75">
      <c r="AE31472" s="67"/>
    </row>
    <row r="31473" spans="31:31" ht="15.75">
      <c r="AE31473" s="67"/>
    </row>
    <row r="31474" spans="31:31" ht="15.75">
      <c r="AE31474" s="67"/>
    </row>
    <row r="31475" spans="31:31" ht="15.75">
      <c r="AE31475" s="67"/>
    </row>
    <row r="31476" spans="31:31" ht="15.75">
      <c r="AE31476" s="67"/>
    </row>
    <row r="31477" spans="31:31" ht="15.75">
      <c r="AE31477" s="67"/>
    </row>
    <row r="31478" spans="31:31" ht="15.75">
      <c r="AE31478" s="67"/>
    </row>
    <row r="31479" spans="31:31" ht="15.75">
      <c r="AE31479" s="67"/>
    </row>
    <row r="31480" spans="31:31" ht="15.75">
      <c r="AE31480" s="67"/>
    </row>
    <row r="31481" spans="31:31" ht="15.75">
      <c r="AE31481" s="67"/>
    </row>
    <row r="31482" spans="31:31" ht="15.75">
      <c r="AE31482" s="67"/>
    </row>
    <row r="31483" spans="31:31" ht="15.75">
      <c r="AE31483" s="67"/>
    </row>
    <row r="31484" spans="31:31" ht="15.75">
      <c r="AE31484" s="67"/>
    </row>
    <row r="31485" spans="31:31" ht="15.75">
      <c r="AE31485" s="67"/>
    </row>
    <row r="31486" spans="31:31" ht="15.75">
      <c r="AE31486" s="67"/>
    </row>
    <row r="31487" spans="31:31" ht="15.75">
      <c r="AE31487" s="67"/>
    </row>
    <row r="31488" spans="31:31" ht="15.75">
      <c r="AE31488" s="67"/>
    </row>
    <row r="31489" spans="31:31" ht="15.75">
      <c r="AE31489" s="67"/>
    </row>
    <row r="31490" spans="31:31" ht="15.75">
      <c r="AE31490" s="67"/>
    </row>
    <row r="31491" spans="31:31" ht="15.75">
      <c r="AE31491" s="67"/>
    </row>
    <row r="31492" spans="31:31" ht="15.75">
      <c r="AE31492" s="67"/>
    </row>
    <row r="31493" spans="31:31" ht="15.75">
      <c r="AE31493" s="67"/>
    </row>
    <row r="31494" spans="31:31" ht="15.75">
      <c r="AE31494" s="67"/>
    </row>
    <row r="31495" spans="31:31" ht="15.75">
      <c r="AE31495" s="67"/>
    </row>
    <row r="31496" spans="31:31" ht="15.75">
      <c r="AE31496" s="67"/>
    </row>
    <row r="31497" spans="31:31" ht="15.75">
      <c r="AE31497" s="67"/>
    </row>
    <row r="31498" spans="31:31" ht="15.75">
      <c r="AE31498" s="67"/>
    </row>
    <row r="31499" spans="31:31" ht="15.75">
      <c r="AE31499" s="67"/>
    </row>
    <row r="31500" spans="31:31" ht="15.75">
      <c r="AE31500" s="67"/>
    </row>
    <row r="31501" spans="31:31" ht="15.75">
      <c r="AE31501" s="67"/>
    </row>
    <row r="31502" spans="31:31" ht="15.75">
      <c r="AE31502" s="67"/>
    </row>
    <row r="31503" spans="31:31" ht="15.75">
      <c r="AE31503" s="67"/>
    </row>
    <row r="31504" spans="31:31" ht="15.75">
      <c r="AE31504" s="67"/>
    </row>
    <row r="31505" spans="31:31" ht="15.75">
      <c r="AE31505" s="67"/>
    </row>
    <row r="31506" spans="31:31" ht="15.75">
      <c r="AE31506" s="67"/>
    </row>
    <row r="31507" spans="31:31" ht="15.75">
      <c r="AE31507" s="67"/>
    </row>
    <row r="31508" spans="31:31" ht="15.75">
      <c r="AE31508" s="67"/>
    </row>
    <row r="31509" spans="31:31" ht="15.75">
      <c r="AE31509" s="67"/>
    </row>
    <row r="31510" spans="31:31" ht="15.75">
      <c r="AE31510" s="67"/>
    </row>
    <row r="31511" spans="31:31" ht="15.75">
      <c r="AE31511" s="67"/>
    </row>
    <row r="31512" spans="31:31" ht="15.75">
      <c r="AE31512" s="67"/>
    </row>
    <row r="31513" spans="31:31" ht="15.75">
      <c r="AE31513" s="67"/>
    </row>
    <row r="31514" spans="31:31" ht="15.75">
      <c r="AE31514" s="67"/>
    </row>
    <row r="31515" spans="31:31" ht="15.75">
      <c r="AE31515" s="67"/>
    </row>
    <row r="31516" spans="31:31" ht="15.75">
      <c r="AE31516" s="67"/>
    </row>
    <row r="31517" spans="31:31" ht="15.75">
      <c r="AE31517" s="67"/>
    </row>
    <row r="31518" spans="31:31" ht="15.75">
      <c r="AE31518" s="67"/>
    </row>
    <row r="31519" spans="31:31" ht="15.75">
      <c r="AE31519" s="67"/>
    </row>
    <row r="31520" spans="31:31" ht="15.75">
      <c r="AE31520" s="67"/>
    </row>
    <row r="31521" spans="31:31" ht="15.75">
      <c r="AE31521" s="67"/>
    </row>
    <row r="31522" spans="31:31" ht="15.75">
      <c r="AE31522" s="67"/>
    </row>
    <row r="31523" spans="31:31" ht="15.75">
      <c r="AE31523" s="67"/>
    </row>
    <row r="31524" spans="31:31" ht="15.75">
      <c r="AE31524" s="67"/>
    </row>
    <row r="31525" spans="31:31" ht="15.75">
      <c r="AE31525" s="67"/>
    </row>
    <row r="31526" spans="31:31" ht="15.75">
      <c r="AE31526" s="67"/>
    </row>
    <row r="31527" spans="31:31" ht="15.75">
      <c r="AE31527" s="67"/>
    </row>
    <row r="31528" spans="31:31" ht="15.75">
      <c r="AE31528" s="67"/>
    </row>
    <row r="31529" spans="31:31" ht="15.75">
      <c r="AE31529" s="67"/>
    </row>
    <row r="31530" spans="31:31" ht="15.75">
      <c r="AE31530" s="67"/>
    </row>
    <row r="31531" spans="31:31" ht="15.75">
      <c r="AE31531" s="67"/>
    </row>
    <row r="31532" spans="31:31" ht="15.75">
      <c r="AE31532" s="67"/>
    </row>
    <row r="31533" spans="31:31" ht="15.75">
      <c r="AE31533" s="67"/>
    </row>
    <row r="31534" spans="31:31" ht="15.75">
      <c r="AE31534" s="67"/>
    </row>
    <row r="31535" spans="31:31" ht="15.75">
      <c r="AE31535" s="67"/>
    </row>
    <row r="31536" spans="31:31" ht="15.75">
      <c r="AE31536" s="67"/>
    </row>
    <row r="31537" spans="31:31" ht="15.75">
      <c r="AE31537" s="67"/>
    </row>
    <row r="31538" spans="31:31" ht="15.75">
      <c r="AE31538" s="67"/>
    </row>
    <row r="31539" spans="31:31" ht="15.75">
      <c r="AE31539" s="67"/>
    </row>
    <row r="31540" spans="31:31" ht="15.75">
      <c r="AE31540" s="67"/>
    </row>
    <row r="31541" spans="31:31" ht="15.75">
      <c r="AE31541" s="67"/>
    </row>
    <row r="31542" spans="31:31" ht="15.75">
      <c r="AE31542" s="67"/>
    </row>
    <row r="31543" spans="31:31" ht="15.75">
      <c r="AE31543" s="67"/>
    </row>
    <row r="31544" spans="31:31" ht="15.75">
      <c r="AE31544" s="67"/>
    </row>
    <row r="31545" spans="31:31" ht="15.75">
      <c r="AE31545" s="67"/>
    </row>
    <row r="31546" spans="31:31" ht="15.75">
      <c r="AE31546" s="67"/>
    </row>
    <row r="31547" spans="31:31" ht="15.75">
      <c r="AE31547" s="67"/>
    </row>
    <row r="31548" spans="31:31" ht="15.75">
      <c r="AE31548" s="67"/>
    </row>
    <row r="31549" spans="31:31" ht="15.75">
      <c r="AE31549" s="67"/>
    </row>
    <row r="31550" spans="31:31" ht="15.75">
      <c r="AE31550" s="67"/>
    </row>
    <row r="31551" spans="31:31" ht="15.75">
      <c r="AE31551" s="67"/>
    </row>
    <row r="31552" spans="31:31" ht="15.75">
      <c r="AE31552" s="67"/>
    </row>
    <row r="31553" spans="31:31" ht="15.75">
      <c r="AE31553" s="67"/>
    </row>
    <row r="31554" spans="31:31" ht="15.75">
      <c r="AE31554" s="67"/>
    </row>
    <row r="31555" spans="31:31" ht="15.75">
      <c r="AE31555" s="67"/>
    </row>
    <row r="31556" spans="31:31" ht="15.75">
      <c r="AE31556" s="67"/>
    </row>
    <row r="31557" spans="31:31" ht="15.75">
      <c r="AE31557" s="67"/>
    </row>
    <row r="31558" spans="31:31" ht="15.75">
      <c r="AE31558" s="67"/>
    </row>
    <row r="31559" spans="31:31" ht="15.75">
      <c r="AE31559" s="67"/>
    </row>
    <row r="31560" spans="31:31" ht="15.75">
      <c r="AE31560" s="67"/>
    </row>
    <row r="31561" spans="31:31" ht="15.75">
      <c r="AE31561" s="67"/>
    </row>
    <row r="31562" spans="31:31" ht="15.75">
      <c r="AE31562" s="67"/>
    </row>
    <row r="31563" spans="31:31" ht="15.75">
      <c r="AE31563" s="67"/>
    </row>
    <row r="31564" spans="31:31" ht="15.75">
      <c r="AE31564" s="67"/>
    </row>
    <row r="31565" spans="31:31" ht="15.75">
      <c r="AE31565" s="67"/>
    </row>
    <row r="31566" spans="31:31" ht="15.75">
      <c r="AE31566" s="67"/>
    </row>
    <row r="31567" spans="31:31" ht="15.75">
      <c r="AE31567" s="67"/>
    </row>
    <row r="31568" spans="31:31" ht="15.75">
      <c r="AE31568" s="67"/>
    </row>
    <row r="31569" spans="31:31" ht="15.75">
      <c r="AE31569" s="67"/>
    </row>
    <row r="31570" spans="31:31" ht="15.75">
      <c r="AE31570" s="67"/>
    </row>
    <row r="31571" spans="31:31" ht="15.75">
      <c r="AE31571" s="67"/>
    </row>
    <row r="31572" spans="31:31" ht="15.75">
      <c r="AE31572" s="67"/>
    </row>
    <row r="31573" spans="31:31" ht="15.75">
      <c r="AE31573" s="67"/>
    </row>
    <row r="31574" spans="31:31" ht="15.75">
      <c r="AE31574" s="67"/>
    </row>
    <row r="31575" spans="31:31" ht="15.75">
      <c r="AE31575" s="67"/>
    </row>
    <row r="31576" spans="31:31" ht="15.75">
      <c r="AE31576" s="67"/>
    </row>
    <row r="31577" spans="31:31" ht="15.75">
      <c r="AE31577" s="67"/>
    </row>
    <row r="31578" spans="31:31" ht="15.75">
      <c r="AE31578" s="67"/>
    </row>
    <row r="31579" spans="31:31" ht="15.75">
      <c r="AE31579" s="67"/>
    </row>
    <row r="31580" spans="31:31" ht="15.75">
      <c r="AE31580" s="67"/>
    </row>
    <row r="31581" spans="31:31" ht="15.75">
      <c r="AE31581" s="67"/>
    </row>
    <row r="31582" spans="31:31" ht="15.75">
      <c r="AE31582" s="67"/>
    </row>
    <row r="31583" spans="31:31" ht="15.75">
      <c r="AE31583" s="67"/>
    </row>
    <row r="31584" spans="31:31" ht="15.75">
      <c r="AE31584" s="67"/>
    </row>
    <row r="31585" spans="31:31" ht="15.75">
      <c r="AE31585" s="67"/>
    </row>
    <row r="31586" spans="31:31" ht="15.75">
      <c r="AE31586" s="67"/>
    </row>
    <row r="31587" spans="31:31" ht="15.75">
      <c r="AE31587" s="67"/>
    </row>
    <row r="31588" spans="31:31" ht="15.75">
      <c r="AE31588" s="67"/>
    </row>
    <row r="31589" spans="31:31" ht="15.75">
      <c r="AE31589" s="67"/>
    </row>
    <row r="31590" spans="31:31" ht="15.75">
      <c r="AE31590" s="67"/>
    </row>
    <row r="31591" spans="31:31" ht="15.75">
      <c r="AE31591" s="67"/>
    </row>
    <row r="31592" spans="31:31" ht="15.75">
      <c r="AE31592" s="67"/>
    </row>
    <row r="31593" spans="31:31" ht="15.75">
      <c r="AE31593" s="67"/>
    </row>
    <row r="31594" spans="31:31" ht="15.75">
      <c r="AE31594" s="67"/>
    </row>
    <row r="31595" spans="31:31" ht="15.75">
      <c r="AE31595" s="67"/>
    </row>
    <row r="31596" spans="31:31" ht="15.75">
      <c r="AE31596" s="67"/>
    </row>
    <row r="31597" spans="31:31" ht="15.75">
      <c r="AE31597" s="67"/>
    </row>
    <row r="31598" spans="31:31" ht="15.75">
      <c r="AE31598" s="67"/>
    </row>
    <row r="31599" spans="31:31" ht="15.75">
      <c r="AE31599" s="67"/>
    </row>
    <row r="31600" spans="31:31" ht="15.75">
      <c r="AE31600" s="67"/>
    </row>
    <row r="31601" spans="31:31" ht="15.75">
      <c r="AE31601" s="67"/>
    </row>
    <row r="31602" spans="31:31" ht="15.75">
      <c r="AE31602" s="67"/>
    </row>
    <row r="31603" spans="31:31" ht="15.75">
      <c r="AE31603" s="67"/>
    </row>
    <row r="31604" spans="31:31" ht="15.75">
      <c r="AE31604" s="67"/>
    </row>
    <row r="31605" spans="31:31" ht="15.75">
      <c r="AE31605" s="67"/>
    </row>
    <row r="31606" spans="31:31" ht="15.75">
      <c r="AE31606" s="67"/>
    </row>
    <row r="31607" spans="31:31" ht="15.75">
      <c r="AE31607" s="67"/>
    </row>
    <row r="31608" spans="31:31" ht="15.75">
      <c r="AE31608" s="67"/>
    </row>
    <row r="31609" spans="31:31" ht="15.75">
      <c r="AE31609" s="67"/>
    </row>
    <row r="31610" spans="31:31" ht="15.75">
      <c r="AE31610" s="67"/>
    </row>
    <row r="31611" spans="31:31" ht="15.75">
      <c r="AE31611" s="67"/>
    </row>
    <row r="31612" spans="31:31" ht="15.75">
      <c r="AE31612" s="67"/>
    </row>
    <row r="31613" spans="31:31" ht="15.75">
      <c r="AE31613" s="67"/>
    </row>
    <row r="31614" spans="31:31" ht="15.75">
      <c r="AE31614" s="67"/>
    </row>
    <row r="31615" spans="31:31" ht="15.75">
      <c r="AE31615" s="67"/>
    </row>
    <row r="31616" spans="31:31" ht="15.75">
      <c r="AE31616" s="67"/>
    </row>
    <row r="31617" spans="31:31" ht="15.75">
      <c r="AE31617" s="67"/>
    </row>
    <row r="31618" spans="31:31" ht="15.75">
      <c r="AE31618" s="67"/>
    </row>
    <row r="31619" spans="31:31" ht="15.75">
      <c r="AE31619" s="67"/>
    </row>
    <row r="31620" spans="31:31" ht="15.75">
      <c r="AE31620" s="67"/>
    </row>
    <row r="31621" spans="31:31" ht="15.75">
      <c r="AE31621" s="67"/>
    </row>
    <row r="31622" spans="31:31" ht="15.75">
      <c r="AE31622" s="67"/>
    </row>
    <row r="31623" spans="31:31" ht="15.75">
      <c r="AE31623" s="67"/>
    </row>
    <row r="31624" spans="31:31" ht="15.75">
      <c r="AE31624" s="67"/>
    </row>
    <row r="31625" spans="31:31" ht="15.75">
      <c r="AE31625" s="67"/>
    </row>
    <row r="31626" spans="31:31" ht="15.75">
      <c r="AE31626" s="67"/>
    </row>
    <row r="31627" spans="31:31" ht="15.75">
      <c r="AE31627" s="67"/>
    </row>
    <row r="31628" spans="31:31" ht="15.75">
      <c r="AE31628" s="67"/>
    </row>
    <row r="31629" spans="31:31" ht="15.75">
      <c r="AE31629" s="67"/>
    </row>
    <row r="31630" spans="31:31" ht="15.75">
      <c r="AE31630" s="67"/>
    </row>
    <row r="31631" spans="31:31" ht="15.75">
      <c r="AE31631" s="67"/>
    </row>
    <row r="31632" spans="31:31" ht="15.75">
      <c r="AE31632" s="67"/>
    </row>
    <row r="31633" spans="31:31" ht="15.75">
      <c r="AE31633" s="67"/>
    </row>
    <row r="31634" spans="31:31" ht="15.75">
      <c r="AE31634" s="67"/>
    </row>
    <row r="31635" spans="31:31" ht="15.75">
      <c r="AE31635" s="67"/>
    </row>
    <row r="31636" spans="31:31" ht="15.75">
      <c r="AE31636" s="67"/>
    </row>
    <row r="31637" spans="31:31" ht="15.75">
      <c r="AE31637" s="67"/>
    </row>
    <row r="31638" spans="31:31" ht="15.75">
      <c r="AE31638" s="67"/>
    </row>
    <row r="31639" spans="31:31" ht="15.75">
      <c r="AE31639" s="67"/>
    </row>
    <row r="31640" spans="31:31" ht="15.75">
      <c r="AE31640" s="67"/>
    </row>
    <row r="31641" spans="31:31" ht="15.75">
      <c r="AE31641" s="67"/>
    </row>
    <row r="31642" spans="31:31" ht="15.75">
      <c r="AE31642" s="67"/>
    </row>
    <row r="31643" spans="31:31" ht="15.75">
      <c r="AE31643" s="67"/>
    </row>
    <row r="31644" spans="31:31" ht="15.75">
      <c r="AE31644" s="67"/>
    </row>
    <row r="31645" spans="31:31" ht="15.75">
      <c r="AE31645" s="67"/>
    </row>
    <row r="31646" spans="31:31" ht="15.75">
      <c r="AE31646" s="67"/>
    </row>
    <row r="31647" spans="31:31" ht="15.75">
      <c r="AE31647" s="67"/>
    </row>
    <row r="31648" spans="31:31" ht="15.75">
      <c r="AE31648" s="67"/>
    </row>
    <row r="31649" spans="31:31" ht="15.75">
      <c r="AE31649" s="67"/>
    </row>
    <row r="31650" spans="31:31" ht="15.75">
      <c r="AE31650" s="67"/>
    </row>
    <row r="31651" spans="31:31" ht="15.75">
      <c r="AE31651" s="67"/>
    </row>
    <row r="31652" spans="31:31" ht="15.75">
      <c r="AE31652" s="67"/>
    </row>
    <row r="31653" spans="31:31" ht="15.75">
      <c r="AE31653" s="67"/>
    </row>
    <row r="31654" spans="31:31" ht="15.75">
      <c r="AE31654" s="67"/>
    </row>
    <row r="31655" spans="31:31" ht="15.75">
      <c r="AE31655" s="67"/>
    </row>
    <row r="31656" spans="31:31" ht="15.75">
      <c r="AE31656" s="67"/>
    </row>
    <row r="31657" spans="31:31" ht="15.75">
      <c r="AE31657" s="67"/>
    </row>
    <row r="31658" spans="31:31" ht="15.75">
      <c r="AE31658" s="67"/>
    </row>
    <row r="31659" spans="31:31" ht="15.75">
      <c r="AE31659" s="67"/>
    </row>
    <row r="31660" spans="31:31" ht="15.75">
      <c r="AE31660" s="67"/>
    </row>
    <row r="31661" spans="31:31" ht="15.75">
      <c r="AE31661" s="67"/>
    </row>
    <row r="31662" spans="31:31" ht="15.75">
      <c r="AE31662" s="67"/>
    </row>
    <row r="31663" spans="31:31" ht="15.75">
      <c r="AE31663" s="67"/>
    </row>
    <row r="31664" spans="31:31" ht="15.75">
      <c r="AE31664" s="67"/>
    </row>
    <row r="31665" spans="31:31" ht="15.75">
      <c r="AE31665" s="67"/>
    </row>
    <row r="31666" spans="31:31" ht="15.75">
      <c r="AE31666" s="67"/>
    </row>
    <row r="31667" spans="31:31" ht="15.75">
      <c r="AE31667" s="67"/>
    </row>
    <row r="31668" spans="31:31" ht="15.75">
      <c r="AE31668" s="67"/>
    </row>
    <row r="31669" spans="31:31" ht="15.75">
      <c r="AE31669" s="67"/>
    </row>
    <row r="31670" spans="31:31" ht="15.75">
      <c r="AE31670" s="67"/>
    </row>
    <row r="31671" spans="31:31" ht="15.75">
      <c r="AE31671" s="67"/>
    </row>
    <row r="31672" spans="31:31" ht="15.75">
      <c r="AE31672" s="67"/>
    </row>
    <row r="31673" spans="31:31" ht="15.75">
      <c r="AE31673" s="67"/>
    </row>
    <row r="31674" spans="31:31" ht="15.75">
      <c r="AE31674" s="67"/>
    </row>
    <row r="31675" spans="31:31" ht="15.75">
      <c r="AE31675" s="67"/>
    </row>
    <row r="31676" spans="31:31" ht="15.75">
      <c r="AE31676" s="67"/>
    </row>
    <row r="31677" spans="31:31" ht="15.75">
      <c r="AE31677" s="67"/>
    </row>
    <row r="31678" spans="31:31" ht="15.75">
      <c r="AE31678" s="67"/>
    </row>
    <row r="31679" spans="31:31" ht="15.75">
      <c r="AE31679" s="67"/>
    </row>
    <row r="31680" spans="31:31" ht="15.75">
      <c r="AE31680" s="67"/>
    </row>
    <row r="31681" spans="31:31" ht="15.75">
      <c r="AE31681" s="67"/>
    </row>
    <row r="31682" spans="31:31" ht="15.75">
      <c r="AE31682" s="67"/>
    </row>
    <row r="31683" spans="31:31" ht="15.75">
      <c r="AE31683" s="67"/>
    </row>
    <row r="31684" spans="31:31" ht="15.75">
      <c r="AE31684" s="67"/>
    </row>
    <row r="31685" spans="31:31" ht="15.75">
      <c r="AE31685" s="67"/>
    </row>
    <row r="31686" spans="31:31" ht="15.75">
      <c r="AE31686" s="67"/>
    </row>
    <row r="31687" spans="31:31" ht="15.75">
      <c r="AE31687" s="67"/>
    </row>
    <row r="31688" spans="31:31" ht="15.75">
      <c r="AE31688" s="67"/>
    </row>
    <row r="31689" spans="31:31" ht="15.75">
      <c r="AE31689" s="67"/>
    </row>
    <row r="31690" spans="31:31" ht="15.75">
      <c r="AE31690" s="67"/>
    </row>
    <row r="31691" spans="31:31" ht="15.75">
      <c r="AE31691" s="67"/>
    </row>
    <row r="31692" spans="31:31" ht="15.75">
      <c r="AE31692" s="67"/>
    </row>
    <row r="31693" spans="31:31" ht="15.75">
      <c r="AE31693" s="67"/>
    </row>
    <row r="31694" spans="31:31" ht="15.75">
      <c r="AE31694" s="67"/>
    </row>
    <row r="31695" spans="31:31" ht="15.75">
      <c r="AE31695" s="67"/>
    </row>
    <row r="31696" spans="31:31" ht="15.75">
      <c r="AE31696" s="67"/>
    </row>
    <row r="31697" spans="31:31" ht="15.75">
      <c r="AE31697" s="67"/>
    </row>
    <row r="31698" spans="31:31" ht="15.75">
      <c r="AE31698" s="67"/>
    </row>
    <row r="31699" spans="31:31" ht="15.75">
      <c r="AE31699" s="67"/>
    </row>
    <row r="31700" spans="31:31" ht="15.75">
      <c r="AE31700" s="67"/>
    </row>
    <row r="31701" spans="31:31" ht="15.75">
      <c r="AE31701" s="67"/>
    </row>
    <row r="31702" spans="31:31" ht="15.75">
      <c r="AE31702" s="67"/>
    </row>
    <row r="31703" spans="31:31" ht="15.75">
      <c r="AE31703" s="67"/>
    </row>
    <row r="31704" spans="31:31" ht="15.75">
      <c r="AE31704" s="67"/>
    </row>
    <row r="31705" spans="31:31" ht="15.75">
      <c r="AE31705" s="67"/>
    </row>
    <row r="31706" spans="31:31" ht="15.75">
      <c r="AE31706" s="67"/>
    </row>
    <row r="31707" spans="31:31" ht="15.75">
      <c r="AE31707" s="67"/>
    </row>
    <row r="31708" spans="31:31" ht="15.75">
      <c r="AE31708" s="67"/>
    </row>
    <row r="31709" spans="31:31" ht="15.75">
      <c r="AE31709" s="67"/>
    </row>
    <row r="31710" spans="31:31" ht="15.75">
      <c r="AE31710" s="67"/>
    </row>
    <row r="31711" spans="31:31" ht="15.75">
      <c r="AE31711" s="67"/>
    </row>
    <row r="31712" spans="31:31" ht="15.75">
      <c r="AE31712" s="67"/>
    </row>
    <row r="31713" spans="31:31" ht="15.75">
      <c r="AE31713" s="67"/>
    </row>
    <row r="31714" spans="31:31" ht="15.75">
      <c r="AE31714" s="67"/>
    </row>
    <row r="31715" spans="31:31" ht="15.75">
      <c r="AE31715" s="67"/>
    </row>
    <row r="31716" spans="31:31" ht="15.75">
      <c r="AE31716" s="67"/>
    </row>
    <row r="31717" spans="31:31" ht="15.75">
      <c r="AE31717" s="67"/>
    </row>
    <row r="31718" spans="31:31" ht="15.75">
      <c r="AE31718" s="67"/>
    </row>
    <row r="31719" spans="31:31" ht="15.75">
      <c r="AE31719" s="67"/>
    </row>
    <row r="31720" spans="31:31" ht="15.75">
      <c r="AE31720" s="67"/>
    </row>
    <row r="31721" spans="31:31" ht="15.75">
      <c r="AE31721" s="67"/>
    </row>
    <row r="31722" spans="31:31" ht="15.75">
      <c r="AE31722" s="67"/>
    </row>
    <row r="31723" spans="31:31" ht="15.75">
      <c r="AE31723" s="67"/>
    </row>
    <row r="31724" spans="31:31" ht="15.75">
      <c r="AE31724" s="67"/>
    </row>
    <row r="31725" spans="31:31" ht="15.75">
      <c r="AE31725" s="67"/>
    </row>
    <row r="31726" spans="31:31" ht="15.75">
      <c r="AE31726" s="67"/>
    </row>
    <row r="31727" spans="31:31" ht="15.75">
      <c r="AE31727" s="67"/>
    </row>
    <row r="31728" spans="31:31" ht="15.75">
      <c r="AE31728" s="67"/>
    </row>
    <row r="31729" spans="31:31" ht="15.75">
      <c r="AE31729" s="67"/>
    </row>
    <row r="31730" spans="31:31" ht="15.75">
      <c r="AE31730" s="67"/>
    </row>
    <row r="31731" spans="31:31" ht="15.75">
      <c r="AE31731" s="67"/>
    </row>
    <row r="31732" spans="31:31" ht="15.75">
      <c r="AE31732" s="67"/>
    </row>
    <row r="31733" spans="31:31" ht="15.75">
      <c r="AE31733" s="67"/>
    </row>
    <row r="31734" spans="31:31" ht="15.75">
      <c r="AE31734" s="67"/>
    </row>
    <row r="31735" spans="31:31" ht="15.75">
      <c r="AE31735" s="67"/>
    </row>
    <row r="31736" spans="31:31" ht="15.75">
      <c r="AE31736" s="67"/>
    </row>
    <row r="31737" spans="31:31" ht="15.75">
      <c r="AE31737" s="67"/>
    </row>
    <row r="31738" spans="31:31" ht="15.75">
      <c r="AE31738" s="67"/>
    </row>
    <row r="31739" spans="31:31" ht="15.75">
      <c r="AE31739" s="67"/>
    </row>
    <row r="31740" spans="31:31" ht="15.75">
      <c r="AE31740" s="67"/>
    </row>
    <row r="31741" spans="31:31" ht="15.75">
      <c r="AE31741" s="67"/>
    </row>
    <row r="31742" spans="31:31" ht="15.75">
      <c r="AE31742" s="67"/>
    </row>
    <row r="31743" spans="31:31" ht="15.75">
      <c r="AE31743" s="67"/>
    </row>
    <row r="31744" spans="31:31" ht="15.75">
      <c r="AE31744" s="67"/>
    </row>
    <row r="31745" spans="31:31" ht="15.75">
      <c r="AE31745" s="67"/>
    </row>
    <row r="31746" spans="31:31" ht="15.75">
      <c r="AE31746" s="67"/>
    </row>
    <row r="31747" spans="31:31" ht="15.75">
      <c r="AE31747" s="67"/>
    </row>
    <row r="31748" spans="31:31" ht="15.75">
      <c r="AE31748" s="67"/>
    </row>
    <row r="31749" spans="31:31" ht="15.75">
      <c r="AE31749" s="67"/>
    </row>
    <row r="31750" spans="31:31" ht="15.75">
      <c r="AE31750" s="67"/>
    </row>
    <row r="31751" spans="31:31" ht="15.75">
      <c r="AE31751" s="67"/>
    </row>
    <row r="31752" spans="31:31" ht="15.75">
      <c r="AE31752" s="67"/>
    </row>
    <row r="31753" spans="31:31" ht="15.75">
      <c r="AE31753" s="67"/>
    </row>
    <row r="31754" spans="31:31" ht="15.75">
      <c r="AE31754" s="67"/>
    </row>
    <row r="31755" spans="31:31" ht="15.75">
      <c r="AE31755" s="67"/>
    </row>
    <row r="31756" spans="31:31" ht="15.75">
      <c r="AE31756" s="67"/>
    </row>
    <row r="31757" spans="31:31" ht="15.75">
      <c r="AE31757" s="67"/>
    </row>
    <row r="31758" spans="31:31" ht="15.75">
      <c r="AE31758" s="67"/>
    </row>
    <row r="31759" spans="31:31" ht="15.75">
      <c r="AE31759" s="67"/>
    </row>
    <row r="31760" spans="31:31" ht="15.75">
      <c r="AE31760" s="67"/>
    </row>
    <row r="31761" spans="31:31" ht="15.75">
      <c r="AE31761" s="67"/>
    </row>
    <row r="31762" spans="31:31" ht="15.75">
      <c r="AE31762" s="67"/>
    </row>
    <row r="31763" spans="31:31" ht="15.75">
      <c r="AE31763" s="67"/>
    </row>
    <row r="31764" spans="31:31" ht="15.75">
      <c r="AE31764" s="67"/>
    </row>
    <row r="31765" spans="31:31" ht="15.75">
      <c r="AE31765" s="67"/>
    </row>
    <row r="31766" spans="31:31" ht="15.75">
      <c r="AE31766" s="67"/>
    </row>
    <row r="31767" spans="31:31" ht="15.75">
      <c r="AE31767" s="67"/>
    </row>
    <row r="31768" spans="31:31" ht="15.75">
      <c r="AE31768" s="67"/>
    </row>
    <row r="31769" spans="31:31" ht="15.75">
      <c r="AE31769" s="67"/>
    </row>
    <row r="31770" spans="31:31" ht="15.75">
      <c r="AE31770" s="67"/>
    </row>
    <row r="31771" spans="31:31" ht="15.75">
      <c r="AE31771" s="67"/>
    </row>
    <row r="31772" spans="31:31" ht="15.75">
      <c r="AE31772" s="67"/>
    </row>
    <row r="31773" spans="31:31" ht="15.75">
      <c r="AE31773" s="67"/>
    </row>
    <row r="31774" spans="31:31" ht="15.75">
      <c r="AE31774" s="67"/>
    </row>
    <row r="31775" spans="31:31" ht="15.75">
      <c r="AE31775" s="67"/>
    </row>
    <row r="31776" spans="31:31" ht="15.75">
      <c r="AE31776" s="67"/>
    </row>
    <row r="31777" spans="31:31" ht="15.75">
      <c r="AE31777" s="67"/>
    </row>
    <row r="31778" spans="31:31" ht="15.75">
      <c r="AE31778" s="67"/>
    </row>
    <row r="31779" spans="31:31" ht="15.75">
      <c r="AE31779" s="67"/>
    </row>
    <row r="31780" spans="31:31" ht="15.75">
      <c r="AE31780" s="67"/>
    </row>
    <row r="31781" spans="31:31" ht="15.75">
      <c r="AE31781" s="67"/>
    </row>
    <row r="31782" spans="31:31" ht="15.75">
      <c r="AE31782" s="67"/>
    </row>
    <row r="31783" spans="31:31" ht="15.75">
      <c r="AE31783" s="67"/>
    </row>
    <row r="31784" spans="31:31" ht="15.75">
      <c r="AE31784" s="67"/>
    </row>
    <row r="31785" spans="31:31" ht="15.75">
      <c r="AE31785" s="67"/>
    </row>
    <row r="31786" spans="31:31" ht="15.75">
      <c r="AE31786" s="67"/>
    </row>
    <row r="31787" spans="31:31" ht="15.75">
      <c r="AE31787" s="67"/>
    </row>
    <row r="31788" spans="31:31" ht="15.75">
      <c r="AE31788" s="67"/>
    </row>
    <row r="31789" spans="31:31" ht="15.75">
      <c r="AE31789" s="67"/>
    </row>
    <row r="31790" spans="31:31" ht="15.75">
      <c r="AE31790" s="67"/>
    </row>
    <row r="31791" spans="31:31" ht="15.75">
      <c r="AE31791" s="67"/>
    </row>
    <row r="31792" spans="31:31" ht="15.75">
      <c r="AE31792" s="67"/>
    </row>
    <row r="31793" spans="31:31" ht="15.75">
      <c r="AE31793" s="67"/>
    </row>
    <row r="31794" spans="31:31" ht="15.75">
      <c r="AE31794" s="67"/>
    </row>
    <row r="31795" spans="31:31" ht="15.75">
      <c r="AE31795" s="67"/>
    </row>
    <row r="31796" spans="31:31" ht="15.75">
      <c r="AE31796" s="67"/>
    </row>
    <row r="31797" spans="31:31" ht="15.75">
      <c r="AE31797" s="67"/>
    </row>
    <row r="31798" spans="31:31" ht="15.75">
      <c r="AE31798" s="67"/>
    </row>
    <row r="31799" spans="31:31" ht="15.75">
      <c r="AE31799" s="67"/>
    </row>
    <row r="31800" spans="31:31" ht="15.75">
      <c r="AE31800" s="67"/>
    </row>
    <row r="31801" spans="31:31" ht="15.75">
      <c r="AE31801" s="67"/>
    </row>
    <row r="31802" spans="31:31" ht="15.75">
      <c r="AE31802" s="67"/>
    </row>
    <row r="31803" spans="31:31" ht="15.75">
      <c r="AE31803" s="67"/>
    </row>
    <row r="31804" spans="31:31" ht="15.75">
      <c r="AE31804" s="67"/>
    </row>
    <row r="31805" spans="31:31" ht="15.75">
      <c r="AE31805" s="67"/>
    </row>
    <row r="31806" spans="31:31" ht="15.75">
      <c r="AE31806" s="67"/>
    </row>
    <row r="31807" spans="31:31" ht="15.75">
      <c r="AE31807" s="67"/>
    </row>
    <row r="31808" spans="31:31" ht="15.75">
      <c r="AE31808" s="67"/>
    </row>
    <row r="31809" spans="31:31" ht="15.75">
      <c r="AE31809" s="67"/>
    </row>
    <row r="31810" spans="31:31" ht="15.75">
      <c r="AE31810" s="67"/>
    </row>
    <row r="31811" spans="31:31" ht="15.75">
      <c r="AE31811" s="67"/>
    </row>
    <row r="31812" spans="31:31" ht="15.75">
      <c r="AE31812" s="67"/>
    </row>
    <row r="31813" spans="31:31" ht="15.75">
      <c r="AE31813" s="67"/>
    </row>
    <row r="31814" spans="31:31" ht="15.75">
      <c r="AE31814" s="67"/>
    </row>
    <row r="31815" spans="31:31" ht="15.75">
      <c r="AE31815" s="67"/>
    </row>
    <row r="31816" spans="31:31" ht="15.75">
      <c r="AE31816" s="67"/>
    </row>
    <row r="31817" spans="31:31" ht="15.75">
      <c r="AE31817" s="67"/>
    </row>
    <row r="31818" spans="31:31" ht="15.75">
      <c r="AE31818" s="67"/>
    </row>
    <row r="31819" spans="31:31" ht="15.75">
      <c r="AE31819" s="67"/>
    </row>
    <row r="31820" spans="31:31" ht="15.75">
      <c r="AE31820" s="67"/>
    </row>
    <row r="31821" spans="31:31" ht="15.75">
      <c r="AE31821" s="67"/>
    </row>
    <row r="31822" spans="31:31" ht="15.75">
      <c r="AE31822" s="67"/>
    </row>
    <row r="31823" spans="31:31" ht="15.75">
      <c r="AE31823" s="67"/>
    </row>
    <row r="31824" spans="31:31" ht="15.75">
      <c r="AE31824" s="67"/>
    </row>
    <row r="31825" spans="31:31" ht="15.75">
      <c r="AE31825" s="67"/>
    </row>
    <row r="31826" spans="31:31" ht="15.75">
      <c r="AE31826" s="67"/>
    </row>
    <row r="31827" spans="31:31" ht="15.75">
      <c r="AE31827" s="67"/>
    </row>
    <row r="31828" spans="31:31" ht="15.75">
      <c r="AE31828" s="67"/>
    </row>
    <row r="31829" spans="31:31" ht="15.75">
      <c r="AE31829" s="67"/>
    </row>
    <row r="31830" spans="31:31" ht="15.75">
      <c r="AE31830" s="67"/>
    </row>
    <row r="31831" spans="31:31" ht="15.75">
      <c r="AE31831" s="67"/>
    </row>
    <row r="31832" spans="31:31" ht="15.75">
      <c r="AE31832" s="67"/>
    </row>
    <row r="31833" spans="31:31" ht="15.75">
      <c r="AE31833" s="67"/>
    </row>
    <row r="31834" spans="31:31" ht="15.75">
      <c r="AE31834" s="67"/>
    </row>
    <row r="31835" spans="31:31" ht="15.75">
      <c r="AE31835" s="67"/>
    </row>
    <row r="31836" spans="31:31" ht="15.75">
      <c r="AE31836" s="67"/>
    </row>
    <row r="31837" spans="31:31" ht="15.75">
      <c r="AE31837" s="67"/>
    </row>
    <row r="31838" spans="31:31" ht="15.75">
      <c r="AE31838" s="67"/>
    </row>
    <row r="31839" spans="31:31" ht="15.75">
      <c r="AE31839" s="67"/>
    </row>
    <row r="31840" spans="31:31" ht="15.75">
      <c r="AE31840" s="67"/>
    </row>
    <row r="31841" spans="31:31" ht="15.75">
      <c r="AE31841" s="67"/>
    </row>
    <row r="31842" spans="31:31" ht="15.75">
      <c r="AE31842" s="67"/>
    </row>
    <row r="31843" spans="31:31" ht="15.75">
      <c r="AE31843" s="67"/>
    </row>
    <row r="31844" spans="31:31" ht="15.75">
      <c r="AE31844" s="67"/>
    </row>
    <row r="31845" spans="31:31" ht="15.75">
      <c r="AE31845" s="67"/>
    </row>
    <row r="31846" spans="31:31" ht="15.75">
      <c r="AE31846" s="67"/>
    </row>
    <row r="31847" spans="31:31" ht="15.75">
      <c r="AE31847" s="67"/>
    </row>
    <row r="31848" spans="31:31" ht="15.75">
      <c r="AE31848" s="67"/>
    </row>
    <row r="31849" spans="31:31" ht="15.75">
      <c r="AE31849" s="67"/>
    </row>
    <row r="31850" spans="31:31" ht="15.75">
      <c r="AE31850" s="67"/>
    </row>
    <row r="31851" spans="31:31" ht="15.75">
      <c r="AE31851" s="67"/>
    </row>
    <row r="31852" spans="31:31" ht="15.75">
      <c r="AE31852" s="67"/>
    </row>
    <row r="31853" spans="31:31" ht="15.75">
      <c r="AE31853" s="67"/>
    </row>
    <row r="31854" spans="31:31" ht="15.75">
      <c r="AE31854" s="67"/>
    </row>
    <row r="31855" spans="31:31" ht="15.75">
      <c r="AE31855" s="67"/>
    </row>
    <row r="31856" spans="31:31" ht="15.75">
      <c r="AE31856" s="67"/>
    </row>
    <row r="31857" spans="31:31" ht="15.75">
      <c r="AE31857" s="67"/>
    </row>
    <row r="31858" spans="31:31" ht="15.75">
      <c r="AE31858" s="67"/>
    </row>
    <row r="31859" spans="31:31" ht="15.75">
      <c r="AE31859" s="67"/>
    </row>
    <row r="31860" spans="31:31" ht="15.75">
      <c r="AE31860" s="67"/>
    </row>
    <row r="31861" spans="31:31" ht="15.75">
      <c r="AE31861" s="67"/>
    </row>
    <row r="31862" spans="31:31" ht="15.75">
      <c r="AE31862" s="67"/>
    </row>
    <row r="31863" spans="31:31" ht="15.75">
      <c r="AE31863" s="67"/>
    </row>
    <row r="31864" spans="31:31" ht="15.75">
      <c r="AE31864" s="67"/>
    </row>
    <row r="31865" spans="31:31" ht="15.75">
      <c r="AE31865" s="67"/>
    </row>
    <row r="31866" spans="31:31" ht="15.75">
      <c r="AE31866" s="67"/>
    </row>
    <row r="31867" spans="31:31" ht="15.75">
      <c r="AE31867" s="67"/>
    </row>
    <row r="31868" spans="31:31" ht="15.75">
      <c r="AE31868" s="67"/>
    </row>
    <row r="31869" spans="31:31" ht="15.75">
      <c r="AE31869" s="67"/>
    </row>
    <row r="31870" spans="31:31" ht="15.75">
      <c r="AE31870" s="67"/>
    </row>
    <row r="31871" spans="31:31" ht="15.75">
      <c r="AE31871" s="67"/>
    </row>
    <row r="31872" spans="31:31" ht="15.75">
      <c r="AE31872" s="67"/>
    </row>
    <row r="31873" spans="31:31" ht="15.75">
      <c r="AE31873" s="67"/>
    </row>
    <row r="31874" spans="31:31" ht="15.75">
      <c r="AE31874" s="67"/>
    </row>
    <row r="31875" spans="31:31" ht="15.75">
      <c r="AE31875" s="67"/>
    </row>
    <row r="31876" spans="31:31" ht="15.75">
      <c r="AE31876" s="67"/>
    </row>
    <row r="31877" spans="31:31" ht="15.75">
      <c r="AE31877" s="67"/>
    </row>
    <row r="31878" spans="31:31" ht="15.75">
      <c r="AE31878" s="67"/>
    </row>
    <row r="31879" spans="31:31" ht="15.75">
      <c r="AE31879" s="67"/>
    </row>
    <row r="31880" spans="31:31" ht="15.75">
      <c r="AE31880" s="67"/>
    </row>
    <row r="31881" spans="31:31" ht="15.75">
      <c r="AE31881" s="67"/>
    </row>
    <row r="31882" spans="31:31" ht="15.75">
      <c r="AE31882" s="67"/>
    </row>
    <row r="31883" spans="31:31" ht="15.75">
      <c r="AE31883" s="67"/>
    </row>
    <row r="31884" spans="31:31" ht="15.75">
      <c r="AE31884" s="67"/>
    </row>
    <row r="31885" spans="31:31" ht="15.75">
      <c r="AE31885" s="67"/>
    </row>
    <row r="31886" spans="31:31" ht="15.75">
      <c r="AE31886" s="67"/>
    </row>
    <row r="31887" spans="31:31" ht="15.75">
      <c r="AE31887" s="67"/>
    </row>
    <row r="31888" spans="31:31" ht="15.75">
      <c r="AE31888" s="67"/>
    </row>
    <row r="31889" spans="31:31" ht="15.75">
      <c r="AE31889" s="67"/>
    </row>
    <row r="31890" spans="31:31" ht="15.75">
      <c r="AE31890" s="67"/>
    </row>
    <row r="31891" spans="31:31" ht="15.75">
      <c r="AE31891" s="67"/>
    </row>
    <row r="31892" spans="31:31" ht="15.75">
      <c r="AE31892" s="67"/>
    </row>
    <row r="31893" spans="31:31" ht="15.75">
      <c r="AE31893" s="67"/>
    </row>
    <row r="31894" spans="31:31" ht="15.75">
      <c r="AE31894" s="67"/>
    </row>
    <row r="31895" spans="31:31" ht="15.75">
      <c r="AE31895" s="67"/>
    </row>
    <row r="31896" spans="31:31" ht="15.75">
      <c r="AE31896" s="67"/>
    </row>
    <row r="31897" spans="31:31" ht="15.75">
      <c r="AE31897" s="67"/>
    </row>
    <row r="31898" spans="31:31" ht="15.75">
      <c r="AE31898" s="67"/>
    </row>
    <row r="31899" spans="31:31" ht="15.75">
      <c r="AE31899" s="67"/>
    </row>
    <row r="31900" spans="31:31" ht="15.75">
      <c r="AE31900" s="67"/>
    </row>
    <row r="31901" spans="31:31" ht="15.75">
      <c r="AE31901" s="67"/>
    </row>
    <row r="31902" spans="31:31" ht="15.75">
      <c r="AE31902" s="67"/>
    </row>
    <row r="31903" spans="31:31" ht="15.75">
      <c r="AE31903" s="67"/>
    </row>
    <row r="31904" spans="31:31" ht="15.75">
      <c r="AE31904" s="67"/>
    </row>
    <row r="31905" spans="31:31" ht="15.75">
      <c r="AE31905" s="67"/>
    </row>
    <row r="31906" spans="31:31" ht="15.75">
      <c r="AE31906" s="67"/>
    </row>
    <row r="31907" spans="31:31" ht="15.75">
      <c r="AE31907" s="67"/>
    </row>
    <row r="31908" spans="31:31" ht="15.75">
      <c r="AE31908" s="67"/>
    </row>
    <row r="31909" spans="31:31" ht="15.75">
      <c r="AE31909" s="67"/>
    </row>
    <row r="31910" spans="31:31" ht="15.75">
      <c r="AE31910" s="67"/>
    </row>
    <row r="31911" spans="31:31" ht="15.75">
      <c r="AE31911" s="67"/>
    </row>
    <row r="31912" spans="31:31" ht="15.75">
      <c r="AE31912" s="67"/>
    </row>
    <row r="31913" spans="31:31" ht="15.75">
      <c r="AE31913" s="67"/>
    </row>
    <row r="31914" spans="31:31" ht="15.75">
      <c r="AE31914" s="67"/>
    </row>
    <row r="31915" spans="31:31" ht="15.75">
      <c r="AE31915" s="67"/>
    </row>
    <row r="31916" spans="31:31" ht="15.75">
      <c r="AE31916" s="67"/>
    </row>
    <row r="31917" spans="31:31" ht="15.75">
      <c r="AE31917" s="67"/>
    </row>
    <row r="31918" spans="31:31" ht="15.75">
      <c r="AE31918" s="67"/>
    </row>
    <row r="31919" spans="31:31" ht="15.75">
      <c r="AE31919" s="67"/>
    </row>
    <row r="31920" spans="31:31" ht="15.75">
      <c r="AE31920" s="67"/>
    </row>
    <row r="31921" spans="31:31" ht="15.75">
      <c r="AE31921" s="67"/>
    </row>
    <row r="31922" spans="31:31" ht="15.75">
      <c r="AE31922" s="67"/>
    </row>
    <row r="31923" spans="31:31" ht="15.75">
      <c r="AE31923" s="67"/>
    </row>
    <row r="31924" spans="31:31" ht="15.75">
      <c r="AE31924" s="67"/>
    </row>
    <row r="31925" spans="31:31" ht="15.75">
      <c r="AE31925" s="67"/>
    </row>
    <row r="31926" spans="31:31" ht="15.75">
      <c r="AE31926" s="67"/>
    </row>
    <row r="31927" spans="31:31" ht="15.75">
      <c r="AE31927" s="67"/>
    </row>
    <row r="31928" spans="31:31" ht="15.75">
      <c r="AE31928" s="67"/>
    </row>
    <row r="31929" spans="31:31" ht="15.75">
      <c r="AE31929" s="67"/>
    </row>
    <row r="31930" spans="31:31" ht="15.75">
      <c r="AE31930" s="67"/>
    </row>
    <row r="31931" spans="31:31" ht="15.75">
      <c r="AE31931" s="67"/>
    </row>
    <row r="31932" spans="31:31" ht="15.75">
      <c r="AE31932" s="67"/>
    </row>
    <row r="31933" spans="31:31" ht="15.75">
      <c r="AE31933" s="67"/>
    </row>
    <row r="31934" spans="31:31" ht="15.75">
      <c r="AE31934" s="67"/>
    </row>
    <row r="31935" spans="31:31" ht="15.75">
      <c r="AE31935" s="67"/>
    </row>
    <row r="31936" spans="31:31" ht="15.75">
      <c r="AE31936" s="67"/>
    </row>
    <row r="31937" spans="31:31" ht="15.75">
      <c r="AE31937" s="67"/>
    </row>
    <row r="31938" spans="31:31" ht="15.75">
      <c r="AE31938" s="67"/>
    </row>
    <row r="31939" spans="31:31" ht="15.75">
      <c r="AE31939" s="67"/>
    </row>
    <row r="31940" spans="31:31" ht="15.75">
      <c r="AE31940" s="67"/>
    </row>
    <row r="31941" spans="31:31" ht="15.75">
      <c r="AE31941" s="67"/>
    </row>
    <row r="31942" spans="31:31" ht="15.75">
      <c r="AE31942" s="67"/>
    </row>
    <row r="31943" spans="31:31" ht="15.75">
      <c r="AE31943" s="67"/>
    </row>
    <row r="31944" spans="31:31" ht="15.75">
      <c r="AE31944" s="67"/>
    </row>
    <row r="31945" spans="31:31" ht="15.75">
      <c r="AE31945" s="67"/>
    </row>
    <row r="31946" spans="31:31" ht="15.75">
      <c r="AE31946" s="67"/>
    </row>
    <row r="31947" spans="31:31" ht="15.75">
      <c r="AE31947" s="67"/>
    </row>
    <row r="31948" spans="31:31" ht="15.75">
      <c r="AE31948" s="67"/>
    </row>
    <row r="31949" spans="31:31" ht="15.75">
      <c r="AE31949" s="67"/>
    </row>
    <row r="31950" spans="31:31" ht="15.75">
      <c r="AE31950" s="67"/>
    </row>
    <row r="31951" spans="31:31" ht="15.75">
      <c r="AE31951" s="67"/>
    </row>
    <row r="31952" spans="31:31" ht="15.75">
      <c r="AE31952" s="67"/>
    </row>
    <row r="31953" spans="31:31" ht="15.75">
      <c r="AE31953" s="67"/>
    </row>
    <row r="31954" spans="31:31" ht="15.75">
      <c r="AE31954" s="67"/>
    </row>
    <row r="31955" spans="31:31" ht="15.75">
      <c r="AE31955" s="67"/>
    </row>
    <row r="31956" spans="31:31" ht="15.75">
      <c r="AE31956" s="67"/>
    </row>
    <row r="31957" spans="31:31" ht="15.75">
      <c r="AE31957" s="67"/>
    </row>
    <row r="31958" spans="31:31" ht="15.75">
      <c r="AE31958" s="67"/>
    </row>
    <row r="31959" spans="31:31" ht="15.75">
      <c r="AE31959" s="67"/>
    </row>
    <row r="31960" spans="31:31" ht="15.75">
      <c r="AE31960" s="67"/>
    </row>
    <row r="31961" spans="31:31" ht="15.75">
      <c r="AE31961" s="67"/>
    </row>
    <row r="31962" spans="31:31" ht="15.75">
      <c r="AE31962" s="67"/>
    </row>
    <row r="31963" spans="31:31" ht="15.75">
      <c r="AE31963" s="67"/>
    </row>
    <row r="31964" spans="31:31" ht="15.75">
      <c r="AE31964" s="67"/>
    </row>
    <row r="31965" spans="31:31" ht="15.75">
      <c r="AE31965" s="67"/>
    </row>
    <row r="31966" spans="31:31" ht="15.75">
      <c r="AE31966" s="67"/>
    </row>
    <row r="31967" spans="31:31" ht="15.75">
      <c r="AE31967" s="67"/>
    </row>
    <row r="31968" spans="31:31" ht="15.75">
      <c r="AE31968" s="67"/>
    </row>
    <row r="31969" spans="31:31" ht="15.75">
      <c r="AE31969" s="67"/>
    </row>
    <row r="31970" spans="31:31" ht="15.75">
      <c r="AE31970" s="67"/>
    </row>
    <row r="31971" spans="31:31" ht="15.75">
      <c r="AE31971" s="67"/>
    </row>
    <row r="31972" spans="31:31" ht="15.75">
      <c r="AE31972" s="67"/>
    </row>
    <row r="31973" spans="31:31" ht="15.75">
      <c r="AE31973" s="67"/>
    </row>
    <row r="31974" spans="31:31" ht="15.75">
      <c r="AE31974" s="67"/>
    </row>
    <row r="31975" spans="31:31" ht="15.75">
      <c r="AE31975" s="67"/>
    </row>
    <row r="31976" spans="31:31" ht="15.75">
      <c r="AE31976" s="67"/>
    </row>
    <row r="31977" spans="31:31" ht="15.75">
      <c r="AE31977" s="67"/>
    </row>
    <row r="31978" spans="31:31" ht="15.75">
      <c r="AE31978" s="67"/>
    </row>
    <row r="31979" spans="31:31" ht="15.75">
      <c r="AE31979" s="67"/>
    </row>
    <row r="31980" spans="31:31" ht="15.75">
      <c r="AE31980" s="67"/>
    </row>
    <row r="31981" spans="31:31" ht="15.75">
      <c r="AE31981" s="67"/>
    </row>
    <row r="31982" spans="31:31" ht="15.75">
      <c r="AE31982" s="67"/>
    </row>
    <row r="31983" spans="31:31" ht="15.75">
      <c r="AE31983" s="67"/>
    </row>
    <row r="31984" spans="31:31" ht="15.75">
      <c r="AE31984" s="67"/>
    </row>
    <row r="31985" spans="31:31" ht="15.75">
      <c r="AE31985" s="67"/>
    </row>
    <row r="31986" spans="31:31" ht="15.75">
      <c r="AE31986" s="67"/>
    </row>
    <row r="31987" spans="31:31" ht="15.75">
      <c r="AE31987" s="67"/>
    </row>
    <row r="31988" spans="31:31" ht="15.75">
      <c r="AE31988" s="67"/>
    </row>
    <row r="31989" spans="31:31" ht="15.75">
      <c r="AE31989" s="67"/>
    </row>
    <row r="31990" spans="31:31" ht="15.75">
      <c r="AE31990" s="67"/>
    </row>
    <row r="31991" spans="31:31" ht="15.75">
      <c r="AE31991" s="67"/>
    </row>
    <row r="31992" spans="31:31" ht="15.75">
      <c r="AE31992" s="67"/>
    </row>
    <row r="31993" spans="31:31" ht="15.75">
      <c r="AE31993" s="67"/>
    </row>
    <row r="31994" spans="31:31" ht="15.75">
      <c r="AE31994" s="67"/>
    </row>
    <row r="31995" spans="31:31" ht="15.75">
      <c r="AE31995" s="67"/>
    </row>
    <row r="31996" spans="31:31" ht="15.75">
      <c r="AE31996" s="67"/>
    </row>
    <row r="31997" spans="31:31" ht="15.75">
      <c r="AE31997" s="67"/>
    </row>
    <row r="31998" spans="31:31" ht="15.75">
      <c r="AE31998" s="67"/>
    </row>
    <row r="31999" spans="31:31" ht="15.75">
      <c r="AE31999" s="67"/>
    </row>
    <row r="32000" spans="31:31" ht="15.75">
      <c r="AE32000" s="67"/>
    </row>
    <row r="32001" spans="31:31" ht="15.75">
      <c r="AE32001" s="67"/>
    </row>
    <row r="32002" spans="31:31" ht="15.75">
      <c r="AE32002" s="67"/>
    </row>
    <row r="32003" spans="31:31" ht="15.75">
      <c r="AE32003" s="67"/>
    </row>
    <row r="32004" spans="31:31" ht="15.75">
      <c r="AE32004" s="67"/>
    </row>
    <row r="32005" spans="31:31" ht="15.75">
      <c r="AE32005" s="67"/>
    </row>
    <row r="32006" spans="31:31" ht="15.75">
      <c r="AE32006" s="67"/>
    </row>
    <row r="32007" spans="31:31" ht="15.75">
      <c r="AE32007" s="67"/>
    </row>
    <row r="32008" spans="31:31" ht="15.75">
      <c r="AE32008" s="67"/>
    </row>
    <row r="32009" spans="31:31" ht="15.75">
      <c r="AE32009" s="67"/>
    </row>
    <row r="32010" spans="31:31" ht="15.75">
      <c r="AE32010" s="67"/>
    </row>
    <row r="32011" spans="31:31" ht="15.75">
      <c r="AE32011" s="67"/>
    </row>
    <row r="32012" spans="31:31" ht="15.75">
      <c r="AE32012" s="67"/>
    </row>
    <row r="32013" spans="31:31" ht="15.75">
      <c r="AE32013" s="67"/>
    </row>
    <row r="32014" spans="31:31" ht="15.75">
      <c r="AE32014" s="67"/>
    </row>
    <row r="32015" spans="31:31" ht="15.75">
      <c r="AE32015" s="67"/>
    </row>
    <row r="32016" spans="31:31" ht="15.75">
      <c r="AE32016" s="67"/>
    </row>
    <row r="32017" spans="31:31" ht="15.75">
      <c r="AE32017" s="67"/>
    </row>
    <row r="32018" spans="31:31" ht="15.75">
      <c r="AE32018" s="67"/>
    </row>
    <row r="32019" spans="31:31" ht="15.75">
      <c r="AE32019" s="67"/>
    </row>
    <row r="32020" spans="31:31" ht="15.75">
      <c r="AE32020" s="67"/>
    </row>
    <row r="32021" spans="31:31" ht="15.75">
      <c r="AE32021" s="67"/>
    </row>
    <row r="32022" spans="31:31" ht="15.75">
      <c r="AE32022" s="67"/>
    </row>
    <row r="32023" spans="31:31" ht="15.75">
      <c r="AE32023" s="67"/>
    </row>
    <row r="32024" spans="31:31" ht="15.75">
      <c r="AE32024" s="67"/>
    </row>
    <row r="32025" spans="31:31" ht="15.75">
      <c r="AE32025" s="67"/>
    </row>
    <row r="32026" spans="31:31" ht="15.75">
      <c r="AE32026" s="67"/>
    </row>
    <row r="32027" spans="31:31" ht="15.75">
      <c r="AE32027" s="67"/>
    </row>
    <row r="32028" spans="31:31" ht="15.75">
      <c r="AE32028" s="67"/>
    </row>
    <row r="32029" spans="31:31" ht="15.75">
      <c r="AE32029" s="67"/>
    </row>
    <row r="32030" spans="31:31" ht="15.75">
      <c r="AE32030" s="67"/>
    </row>
    <row r="32031" spans="31:31" ht="15.75">
      <c r="AE32031" s="67"/>
    </row>
    <row r="32032" spans="31:31" ht="15.75">
      <c r="AE32032" s="67"/>
    </row>
    <row r="32033" spans="31:31" ht="15.75">
      <c r="AE32033" s="67"/>
    </row>
    <row r="32034" spans="31:31" ht="15.75">
      <c r="AE32034" s="67"/>
    </row>
    <row r="32035" spans="31:31" ht="15.75">
      <c r="AE32035" s="67"/>
    </row>
    <row r="32036" spans="31:31" ht="15.75">
      <c r="AE32036" s="67"/>
    </row>
    <row r="32037" spans="31:31" ht="15.75">
      <c r="AE32037" s="67"/>
    </row>
    <row r="32038" spans="31:31" ht="15.75">
      <c r="AE32038" s="67"/>
    </row>
    <row r="32039" spans="31:31" ht="15.75">
      <c r="AE32039" s="67"/>
    </row>
    <row r="32040" spans="31:31" ht="15.75">
      <c r="AE32040" s="67"/>
    </row>
    <row r="32041" spans="31:31" ht="15.75">
      <c r="AE32041" s="67"/>
    </row>
    <row r="32042" spans="31:31" ht="15.75">
      <c r="AE32042" s="67"/>
    </row>
    <row r="32043" spans="31:31" ht="15.75">
      <c r="AE32043" s="67"/>
    </row>
    <row r="32044" spans="31:31" ht="15.75">
      <c r="AE32044" s="67"/>
    </row>
    <row r="32045" spans="31:31" ht="15.75">
      <c r="AE32045" s="67"/>
    </row>
    <row r="32046" spans="31:31" ht="15.75">
      <c r="AE32046" s="67"/>
    </row>
    <row r="32047" spans="31:31" ht="15.75">
      <c r="AE32047" s="67"/>
    </row>
    <row r="32048" spans="31:31" ht="15.75">
      <c r="AE32048" s="67"/>
    </row>
    <row r="32049" spans="31:31" ht="15.75">
      <c r="AE32049" s="67"/>
    </row>
    <row r="32050" spans="31:31" ht="15.75">
      <c r="AE32050" s="67"/>
    </row>
    <row r="32051" spans="31:31" ht="15.75">
      <c r="AE32051" s="67"/>
    </row>
    <row r="32052" spans="31:31" ht="15.75">
      <c r="AE32052" s="67"/>
    </row>
    <row r="32053" spans="31:31" ht="15.75">
      <c r="AE32053" s="67"/>
    </row>
    <row r="32054" spans="31:31" ht="15.75">
      <c r="AE32054" s="67"/>
    </row>
    <row r="32055" spans="31:31" ht="15.75">
      <c r="AE32055" s="67"/>
    </row>
    <row r="32056" spans="31:31" ht="15.75">
      <c r="AE32056" s="67"/>
    </row>
    <row r="32057" spans="31:31" ht="15.75">
      <c r="AE32057" s="67"/>
    </row>
    <row r="32058" spans="31:31" ht="15.75">
      <c r="AE32058" s="67"/>
    </row>
    <row r="32059" spans="31:31" ht="15.75">
      <c r="AE32059" s="67"/>
    </row>
    <row r="32060" spans="31:31" ht="15.75">
      <c r="AE32060" s="67"/>
    </row>
    <row r="32061" spans="31:31" ht="15.75">
      <c r="AE32061" s="67"/>
    </row>
    <row r="32062" spans="31:31" ht="15.75">
      <c r="AE32062" s="67"/>
    </row>
    <row r="32063" spans="31:31" ht="15.75">
      <c r="AE32063" s="67"/>
    </row>
    <row r="32064" spans="31:31" ht="15.75">
      <c r="AE32064" s="67"/>
    </row>
    <row r="32065" spans="31:31" ht="15.75">
      <c r="AE32065" s="67"/>
    </row>
    <row r="32066" spans="31:31" ht="15.75">
      <c r="AE32066" s="67"/>
    </row>
    <row r="32067" spans="31:31" ht="15.75">
      <c r="AE32067" s="67"/>
    </row>
    <row r="32068" spans="31:31" ht="15.75">
      <c r="AE32068" s="67"/>
    </row>
    <row r="32069" spans="31:31" ht="15.75">
      <c r="AE32069" s="67"/>
    </row>
    <row r="32070" spans="31:31" ht="15.75">
      <c r="AE32070" s="67"/>
    </row>
    <row r="32071" spans="31:31" ht="15.75">
      <c r="AE32071" s="67"/>
    </row>
    <row r="32072" spans="31:31" ht="15.75">
      <c r="AE32072" s="67"/>
    </row>
    <row r="32073" spans="31:31" ht="15.75">
      <c r="AE32073" s="67"/>
    </row>
    <row r="32074" spans="31:31" ht="15.75">
      <c r="AE32074" s="67"/>
    </row>
    <row r="32075" spans="31:31" ht="15.75">
      <c r="AE32075" s="67"/>
    </row>
    <row r="32076" spans="31:31" ht="15.75">
      <c r="AE32076" s="67"/>
    </row>
    <row r="32077" spans="31:31" ht="15.75">
      <c r="AE32077" s="67"/>
    </row>
    <row r="32078" spans="31:31" ht="15.75">
      <c r="AE32078" s="67"/>
    </row>
    <row r="32079" spans="31:31" ht="15.75">
      <c r="AE32079" s="67"/>
    </row>
    <row r="32080" spans="31:31" ht="15.75">
      <c r="AE32080" s="67"/>
    </row>
    <row r="32081" spans="31:31" ht="15.75">
      <c r="AE32081" s="67"/>
    </row>
    <row r="32082" spans="31:31" ht="15.75">
      <c r="AE32082" s="67"/>
    </row>
    <row r="32083" spans="31:31" ht="15.75">
      <c r="AE32083" s="67"/>
    </row>
    <row r="32084" spans="31:31" ht="15.75">
      <c r="AE32084" s="67"/>
    </row>
    <row r="32085" spans="31:31" ht="15.75">
      <c r="AE32085" s="67"/>
    </row>
    <row r="32086" spans="31:31" ht="15.75">
      <c r="AE32086" s="67"/>
    </row>
    <row r="32087" spans="31:31" ht="15.75">
      <c r="AE32087" s="67"/>
    </row>
    <row r="32088" spans="31:31" ht="15.75">
      <c r="AE32088" s="67"/>
    </row>
    <row r="32089" spans="31:31" ht="15.75">
      <c r="AE32089" s="67"/>
    </row>
    <row r="32090" spans="31:31" ht="15.75">
      <c r="AE32090" s="67"/>
    </row>
    <row r="32091" spans="31:31" ht="15.75">
      <c r="AE32091" s="67"/>
    </row>
    <row r="32092" spans="31:31" ht="15.75">
      <c r="AE32092" s="67"/>
    </row>
    <row r="32093" spans="31:31" ht="15.75">
      <c r="AE32093" s="67"/>
    </row>
    <row r="32094" spans="31:31" ht="15.75">
      <c r="AE32094" s="67"/>
    </row>
    <row r="32095" spans="31:31" ht="15.75">
      <c r="AE32095" s="67"/>
    </row>
    <row r="32096" spans="31:31" ht="15.75">
      <c r="AE32096" s="67"/>
    </row>
    <row r="32097" spans="31:31" ht="15.75">
      <c r="AE32097" s="67"/>
    </row>
    <row r="32098" spans="31:31" ht="15.75">
      <c r="AE32098" s="67"/>
    </row>
    <row r="32099" spans="31:31" ht="15.75">
      <c r="AE32099" s="67"/>
    </row>
    <row r="32100" spans="31:31" ht="15.75">
      <c r="AE32100" s="67"/>
    </row>
    <row r="32101" spans="31:31" ht="15.75">
      <c r="AE32101" s="67"/>
    </row>
    <row r="32102" spans="31:31" ht="15.75">
      <c r="AE32102" s="67"/>
    </row>
    <row r="32103" spans="31:31" ht="15.75">
      <c r="AE32103" s="67"/>
    </row>
    <row r="32104" spans="31:31" ht="15.75">
      <c r="AE32104" s="67"/>
    </row>
    <row r="32105" spans="31:31" ht="15.75">
      <c r="AE32105" s="67"/>
    </row>
    <row r="32106" spans="31:31" ht="15.75">
      <c r="AE32106" s="67"/>
    </row>
    <row r="32107" spans="31:31" ht="15.75">
      <c r="AE32107" s="67"/>
    </row>
    <row r="32108" spans="31:31" ht="15.75">
      <c r="AE32108" s="67"/>
    </row>
    <row r="32109" spans="31:31" ht="15.75">
      <c r="AE32109" s="67"/>
    </row>
    <row r="32110" spans="31:31" ht="15.75">
      <c r="AE32110" s="67"/>
    </row>
    <row r="32111" spans="31:31" ht="15.75">
      <c r="AE32111" s="67"/>
    </row>
    <row r="32112" spans="31:31" ht="15.75">
      <c r="AE32112" s="67"/>
    </row>
    <row r="32113" spans="31:31" ht="15.75">
      <c r="AE32113" s="67"/>
    </row>
    <row r="32114" spans="31:31" ht="15.75">
      <c r="AE32114" s="67"/>
    </row>
    <row r="32115" spans="31:31" ht="15.75">
      <c r="AE32115" s="67"/>
    </row>
    <row r="32116" spans="31:31" ht="15.75">
      <c r="AE32116" s="67"/>
    </row>
    <row r="32117" spans="31:31" ht="15.75">
      <c r="AE32117" s="67"/>
    </row>
    <row r="32118" spans="31:31" ht="15.75">
      <c r="AE32118" s="67"/>
    </row>
    <row r="32119" spans="31:31" ht="15.75">
      <c r="AE32119" s="67"/>
    </row>
    <row r="32120" spans="31:31" ht="15.75">
      <c r="AE32120" s="67"/>
    </row>
    <row r="32121" spans="31:31" ht="15.75">
      <c r="AE32121" s="67"/>
    </row>
    <row r="32122" spans="31:31" ht="15.75">
      <c r="AE32122" s="67"/>
    </row>
    <row r="32123" spans="31:31" ht="15.75">
      <c r="AE32123" s="67"/>
    </row>
    <row r="32124" spans="31:31" ht="15.75">
      <c r="AE32124" s="67"/>
    </row>
    <row r="32125" spans="31:31" ht="15.75">
      <c r="AE32125" s="67"/>
    </row>
    <row r="32126" spans="31:31" ht="15.75">
      <c r="AE32126" s="67"/>
    </row>
    <row r="32127" spans="31:31" ht="15.75">
      <c r="AE32127" s="67"/>
    </row>
    <row r="32128" spans="31:31" ht="15.75">
      <c r="AE32128" s="67"/>
    </row>
    <row r="32129" spans="31:31" ht="15.75">
      <c r="AE32129" s="67"/>
    </row>
    <row r="32130" spans="31:31" ht="15.75">
      <c r="AE32130" s="67"/>
    </row>
    <row r="32131" spans="31:31" ht="15.75">
      <c r="AE32131" s="67"/>
    </row>
    <row r="32132" spans="31:31" ht="15.75">
      <c r="AE32132" s="67"/>
    </row>
    <row r="32133" spans="31:31" ht="15.75">
      <c r="AE32133" s="67"/>
    </row>
    <row r="32134" spans="31:31" ht="15.75">
      <c r="AE32134" s="67"/>
    </row>
    <row r="32135" spans="31:31" ht="15.75">
      <c r="AE32135" s="67"/>
    </row>
    <row r="32136" spans="31:31" ht="15.75">
      <c r="AE32136" s="67"/>
    </row>
    <row r="32137" spans="31:31" ht="15.75">
      <c r="AE32137" s="67"/>
    </row>
    <row r="32138" spans="31:31" ht="15.75">
      <c r="AE32138" s="67"/>
    </row>
    <row r="32139" spans="31:31" ht="15.75">
      <c r="AE32139" s="67"/>
    </row>
    <row r="32140" spans="31:31" ht="15.75">
      <c r="AE32140" s="67"/>
    </row>
    <row r="32141" spans="31:31" ht="15.75">
      <c r="AE32141" s="67"/>
    </row>
    <row r="32142" spans="31:31" ht="15.75">
      <c r="AE32142" s="67"/>
    </row>
    <row r="32143" spans="31:31" ht="15.75">
      <c r="AE32143" s="67"/>
    </row>
    <row r="32144" spans="31:31" ht="15.75">
      <c r="AE32144" s="67"/>
    </row>
    <row r="32145" spans="31:31" ht="15.75">
      <c r="AE32145" s="67"/>
    </row>
    <row r="32146" spans="31:31" ht="15.75">
      <c r="AE32146" s="67"/>
    </row>
    <row r="32147" spans="31:31" ht="15.75">
      <c r="AE32147" s="67"/>
    </row>
    <row r="32148" spans="31:31" ht="15.75">
      <c r="AE32148" s="67"/>
    </row>
    <row r="32149" spans="31:31" ht="15.75">
      <c r="AE32149" s="67"/>
    </row>
    <row r="32150" spans="31:31" ht="15.75">
      <c r="AE32150" s="67"/>
    </row>
    <row r="32151" spans="31:31" ht="15.75">
      <c r="AE32151" s="67"/>
    </row>
    <row r="32152" spans="31:31" ht="15.75">
      <c r="AE32152" s="67"/>
    </row>
    <row r="32153" spans="31:31" ht="15.75">
      <c r="AE32153" s="67"/>
    </row>
    <row r="32154" spans="31:31" ht="15.75">
      <c r="AE32154" s="67"/>
    </row>
    <row r="32155" spans="31:31" ht="15.75">
      <c r="AE32155" s="67"/>
    </row>
    <row r="32156" spans="31:31" ht="15.75">
      <c r="AE32156" s="67"/>
    </row>
    <row r="32157" spans="31:31" ht="15.75">
      <c r="AE32157" s="67"/>
    </row>
    <row r="32158" spans="31:31" ht="15.75">
      <c r="AE32158" s="67"/>
    </row>
    <row r="32159" spans="31:31" ht="15.75">
      <c r="AE32159" s="67"/>
    </row>
    <row r="32160" spans="31:31" ht="15.75">
      <c r="AE32160" s="67"/>
    </row>
    <row r="32161" spans="31:31" ht="15.75">
      <c r="AE32161" s="67"/>
    </row>
    <row r="32162" spans="31:31" ht="15.75">
      <c r="AE32162" s="67"/>
    </row>
    <row r="32163" spans="31:31" ht="15.75">
      <c r="AE32163" s="67"/>
    </row>
    <row r="32164" spans="31:31" ht="15.75">
      <c r="AE32164" s="67"/>
    </row>
    <row r="32165" spans="31:31" ht="15.75">
      <c r="AE32165" s="67"/>
    </row>
    <row r="32166" spans="31:31" ht="15.75">
      <c r="AE32166" s="67"/>
    </row>
    <row r="32167" spans="31:31" ht="15.75">
      <c r="AE32167" s="67"/>
    </row>
    <row r="32168" spans="31:31" ht="15.75">
      <c r="AE32168" s="67"/>
    </row>
    <row r="32169" spans="31:31" ht="15.75">
      <c r="AE32169" s="67"/>
    </row>
    <row r="32170" spans="31:31" ht="15.75">
      <c r="AE32170" s="67"/>
    </row>
    <row r="32171" spans="31:31" ht="15.75">
      <c r="AE32171" s="67"/>
    </row>
    <row r="32172" spans="31:31" ht="15.75">
      <c r="AE32172" s="67"/>
    </row>
    <row r="32173" spans="31:31" ht="15.75">
      <c r="AE32173" s="67"/>
    </row>
    <row r="32174" spans="31:31" ht="15.75">
      <c r="AE32174" s="67"/>
    </row>
    <row r="32175" spans="31:31" ht="15.75">
      <c r="AE32175" s="67"/>
    </row>
    <row r="32176" spans="31:31" ht="15.75">
      <c r="AE32176" s="67"/>
    </row>
    <row r="32177" spans="31:31" ht="15.75">
      <c r="AE32177" s="67"/>
    </row>
    <row r="32178" spans="31:31" ht="15.75">
      <c r="AE32178" s="67"/>
    </row>
    <row r="32179" spans="31:31" ht="15.75">
      <c r="AE32179" s="67"/>
    </row>
    <row r="32180" spans="31:31" ht="15.75">
      <c r="AE32180" s="67"/>
    </row>
    <row r="32181" spans="31:31" ht="15.75">
      <c r="AE32181" s="67"/>
    </row>
    <row r="32182" spans="31:31" ht="15.75">
      <c r="AE32182" s="67"/>
    </row>
    <row r="32183" spans="31:31" ht="15.75">
      <c r="AE32183" s="67"/>
    </row>
    <row r="32184" spans="31:31" ht="15.75">
      <c r="AE32184" s="67"/>
    </row>
    <row r="32185" spans="31:31" ht="15.75">
      <c r="AE32185" s="67"/>
    </row>
    <row r="32186" spans="31:31" ht="15.75">
      <c r="AE32186" s="67"/>
    </row>
    <row r="32187" spans="31:31" ht="15.75">
      <c r="AE32187" s="67"/>
    </row>
    <row r="32188" spans="31:31" ht="15.75">
      <c r="AE32188" s="67"/>
    </row>
    <row r="32189" spans="31:31" ht="15.75">
      <c r="AE32189" s="67"/>
    </row>
    <row r="32190" spans="31:31" ht="15.75">
      <c r="AE32190" s="67"/>
    </row>
    <row r="32191" spans="31:31" ht="15.75">
      <c r="AE32191" s="67"/>
    </row>
    <row r="32192" spans="31:31" ht="15.75">
      <c r="AE32192" s="67"/>
    </row>
    <row r="32193" spans="31:31" ht="15.75">
      <c r="AE32193" s="67"/>
    </row>
    <row r="32194" spans="31:31" ht="15.75">
      <c r="AE32194" s="67"/>
    </row>
    <row r="32195" spans="31:31" ht="15.75">
      <c r="AE32195" s="67"/>
    </row>
    <row r="32196" spans="31:31" ht="15.75">
      <c r="AE32196" s="67"/>
    </row>
    <row r="32197" spans="31:31" ht="15.75">
      <c r="AE32197" s="67"/>
    </row>
    <row r="32198" spans="31:31" ht="15.75">
      <c r="AE32198" s="67"/>
    </row>
    <row r="32199" spans="31:31" ht="15.75">
      <c r="AE32199" s="67"/>
    </row>
    <row r="32200" spans="31:31" ht="15.75">
      <c r="AE32200" s="67"/>
    </row>
    <row r="32201" spans="31:31" ht="15.75">
      <c r="AE32201" s="67"/>
    </row>
    <row r="32202" spans="31:31" ht="15.75">
      <c r="AE32202" s="67"/>
    </row>
    <row r="32203" spans="31:31" ht="15.75">
      <c r="AE32203" s="67"/>
    </row>
    <row r="32204" spans="31:31" ht="15.75">
      <c r="AE32204" s="67"/>
    </row>
    <row r="32205" spans="31:31" ht="15.75">
      <c r="AE32205" s="67"/>
    </row>
    <row r="32206" spans="31:31" ht="15.75">
      <c r="AE32206" s="67"/>
    </row>
    <row r="32207" spans="31:31" ht="15.75">
      <c r="AE32207" s="67"/>
    </row>
    <row r="32208" spans="31:31" ht="15.75">
      <c r="AE32208" s="67"/>
    </row>
    <row r="32209" spans="31:31" ht="15.75">
      <c r="AE32209" s="67"/>
    </row>
    <row r="32210" spans="31:31" ht="15.75">
      <c r="AE32210" s="67"/>
    </row>
    <row r="32211" spans="31:31" ht="15.75">
      <c r="AE32211" s="67"/>
    </row>
    <row r="32212" spans="31:31" ht="15.75">
      <c r="AE32212" s="67"/>
    </row>
    <row r="32213" spans="31:31" ht="15.75">
      <c r="AE32213" s="67"/>
    </row>
    <row r="32214" spans="31:31" ht="15.75">
      <c r="AE32214" s="67"/>
    </row>
    <row r="32215" spans="31:31" ht="15.75">
      <c r="AE32215" s="67"/>
    </row>
    <row r="32216" spans="31:31" ht="15.75">
      <c r="AE32216" s="67"/>
    </row>
    <row r="32217" spans="31:31" ht="15.75">
      <c r="AE32217" s="67"/>
    </row>
    <row r="32218" spans="31:31" ht="15.75">
      <c r="AE32218" s="67"/>
    </row>
    <row r="32219" spans="31:31" ht="15.75">
      <c r="AE32219" s="67"/>
    </row>
    <row r="32220" spans="31:31" ht="15.75">
      <c r="AE32220" s="67"/>
    </row>
    <row r="32221" spans="31:31" ht="15.75">
      <c r="AE32221" s="67"/>
    </row>
    <row r="32222" spans="31:31" ht="15.75">
      <c r="AE32222" s="67"/>
    </row>
    <row r="32223" spans="31:31" ht="15.75">
      <c r="AE32223" s="67"/>
    </row>
    <row r="32224" spans="31:31" ht="15.75">
      <c r="AE32224" s="67"/>
    </row>
    <row r="32225" spans="31:31" ht="15.75">
      <c r="AE32225" s="67"/>
    </row>
    <row r="32226" spans="31:31" ht="15.75">
      <c r="AE32226" s="67"/>
    </row>
    <row r="32227" spans="31:31" ht="15.75">
      <c r="AE32227" s="67"/>
    </row>
    <row r="32228" spans="31:31" ht="15.75">
      <c r="AE32228" s="67"/>
    </row>
    <row r="32229" spans="31:31" ht="15.75">
      <c r="AE32229" s="67"/>
    </row>
    <row r="32230" spans="31:31" ht="15.75">
      <c r="AE32230" s="67"/>
    </row>
    <row r="32231" spans="31:31" ht="15.75">
      <c r="AE32231" s="67"/>
    </row>
    <row r="32232" spans="31:31" ht="15.75">
      <c r="AE32232" s="67"/>
    </row>
    <row r="32233" spans="31:31" ht="15.75">
      <c r="AE32233" s="67"/>
    </row>
    <row r="32234" spans="31:31" ht="15.75">
      <c r="AE32234" s="67"/>
    </row>
    <row r="32235" spans="31:31" ht="15.75">
      <c r="AE32235" s="67"/>
    </row>
    <row r="32236" spans="31:31" ht="15.75">
      <c r="AE32236" s="67"/>
    </row>
    <row r="32237" spans="31:31" ht="15.75">
      <c r="AE32237" s="67"/>
    </row>
    <row r="32238" spans="31:31" ht="15.75">
      <c r="AE32238" s="67"/>
    </row>
    <row r="32239" spans="31:31" ht="15.75">
      <c r="AE32239" s="67"/>
    </row>
    <row r="32240" spans="31:31" ht="15.75">
      <c r="AE32240" s="67"/>
    </row>
    <row r="32241" spans="31:31" ht="15.75">
      <c r="AE32241" s="67"/>
    </row>
    <row r="32242" spans="31:31" ht="15.75">
      <c r="AE32242" s="67"/>
    </row>
    <row r="32243" spans="31:31" ht="15.75">
      <c r="AE32243" s="67"/>
    </row>
    <row r="32244" spans="31:31" ht="15.75">
      <c r="AE32244" s="67"/>
    </row>
    <row r="32245" spans="31:31" ht="15.75">
      <c r="AE32245" s="67"/>
    </row>
    <row r="32246" spans="31:31" ht="15.75">
      <c r="AE32246" s="67"/>
    </row>
    <row r="32247" spans="31:31" ht="15.75">
      <c r="AE32247" s="67"/>
    </row>
    <row r="32248" spans="31:31" ht="15.75">
      <c r="AE32248" s="67"/>
    </row>
    <row r="32249" spans="31:31" ht="15.75">
      <c r="AE32249" s="67"/>
    </row>
    <row r="32250" spans="31:31" ht="15.75">
      <c r="AE32250" s="67"/>
    </row>
    <row r="32251" spans="31:31" ht="15.75">
      <c r="AE32251" s="67"/>
    </row>
    <row r="32252" spans="31:31" ht="15.75">
      <c r="AE32252" s="67"/>
    </row>
    <row r="32253" spans="31:31" ht="15.75">
      <c r="AE32253" s="67"/>
    </row>
    <row r="32254" spans="31:31" ht="15.75">
      <c r="AE32254" s="67"/>
    </row>
    <row r="32255" spans="31:31" ht="15.75">
      <c r="AE32255" s="67"/>
    </row>
    <row r="32256" spans="31:31" ht="15.75">
      <c r="AE32256" s="67"/>
    </row>
    <row r="32257" spans="31:31" ht="15.75">
      <c r="AE32257" s="67"/>
    </row>
    <row r="32258" spans="31:31" ht="15.75">
      <c r="AE32258" s="67"/>
    </row>
    <row r="32259" spans="31:31" ht="15.75">
      <c r="AE32259" s="67"/>
    </row>
    <row r="32260" spans="31:31" ht="15.75">
      <c r="AE32260" s="67"/>
    </row>
    <row r="32261" spans="31:31" ht="15.75">
      <c r="AE32261" s="67"/>
    </row>
    <row r="32262" spans="31:31" ht="15.75">
      <c r="AE32262" s="67"/>
    </row>
    <row r="32263" spans="31:31" ht="15.75">
      <c r="AE32263" s="67"/>
    </row>
    <row r="32264" spans="31:31" ht="15.75">
      <c r="AE32264" s="67"/>
    </row>
    <row r="32265" spans="31:31" ht="15.75">
      <c r="AE32265" s="67"/>
    </row>
    <row r="32266" spans="31:31" ht="15.75">
      <c r="AE32266" s="67"/>
    </row>
    <row r="32267" spans="31:31" ht="15.75">
      <c r="AE32267" s="67"/>
    </row>
    <row r="32268" spans="31:31" ht="15.75">
      <c r="AE32268" s="67"/>
    </row>
    <row r="32269" spans="31:31" ht="15.75">
      <c r="AE32269" s="67"/>
    </row>
    <row r="32270" spans="31:31" ht="15.75">
      <c r="AE32270" s="67"/>
    </row>
    <row r="32271" spans="31:31" ht="15.75">
      <c r="AE32271" s="67"/>
    </row>
    <row r="32272" spans="31:31" ht="15.75">
      <c r="AE32272" s="67"/>
    </row>
    <row r="32273" spans="31:31" ht="15.75">
      <c r="AE32273" s="67"/>
    </row>
    <row r="32274" spans="31:31" ht="15.75">
      <c r="AE32274" s="67"/>
    </row>
    <row r="32275" spans="31:31" ht="15.75">
      <c r="AE32275" s="67"/>
    </row>
    <row r="32276" spans="31:31" ht="15.75">
      <c r="AE32276" s="67"/>
    </row>
    <row r="32277" spans="31:31" ht="15.75">
      <c r="AE32277" s="67"/>
    </row>
    <row r="32278" spans="31:31" ht="15.75">
      <c r="AE32278" s="67"/>
    </row>
    <row r="32279" spans="31:31" ht="15.75">
      <c r="AE32279" s="67"/>
    </row>
    <row r="32280" spans="31:31" ht="15.75">
      <c r="AE32280" s="67"/>
    </row>
    <row r="32281" spans="31:31" ht="15.75">
      <c r="AE32281" s="67"/>
    </row>
    <row r="32282" spans="31:31" ht="15.75">
      <c r="AE32282" s="67"/>
    </row>
    <row r="32283" spans="31:31" ht="15.75">
      <c r="AE32283" s="67"/>
    </row>
    <row r="32284" spans="31:31" ht="15.75">
      <c r="AE32284" s="67"/>
    </row>
    <row r="32285" spans="31:31" ht="15.75">
      <c r="AE32285" s="67"/>
    </row>
    <row r="32286" spans="31:31" ht="15.75">
      <c r="AE32286" s="67"/>
    </row>
    <row r="32287" spans="31:31" ht="15.75">
      <c r="AE32287" s="67"/>
    </row>
    <row r="32288" spans="31:31" ht="15.75">
      <c r="AE32288" s="67"/>
    </row>
    <row r="32289" spans="31:31" ht="15.75">
      <c r="AE32289" s="67"/>
    </row>
    <row r="32290" spans="31:31" ht="15.75">
      <c r="AE32290" s="67"/>
    </row>
    <row r="32291" spans="31:31" ht="15.75">
      <c r="AE32291" s="67"/>
    </row>
    <row r="32292" spans="31:31" ht="15.75">
      <c r="AE32292" s="67"/>
    </row>
    <row r="32293" spans="31:31" ht="15.75">
      <c r="AE32293" s="67"/>
    </row>
    <row r="32294" spans="31:31" ht="15.75">
      <c r="AE32294" s="67"/>
    </row>
    <row r="32295" spans="31:31" ht="15.75">
      <c r="AE32295" s="67"/>
    </row>
    <row r="32296" spans="31:31" ht="15.75">
      <c r="AE32296" s="67"/>
    </row>
    <row r="32297" spans="31:31" ht="15.75">
      <c r="AE32297" s="67"/>
    </row>
    <row r="32298" spans="31:31" ht="15.75">
      <c r="AE32298" s="67"/>
    </row>
    <row r="32299" spans="31:31" ht="15.75">
      <c r="AE32299" s="67"/>
    </row>
    <row r="32300" spans="31:31" ht="15.75">
      <c r="AE32300" s="67"/>
    </row>
    <row r="32301" spans="31:31" ht="15.75">
      <c r="AE32301" s="67"/>
    </row>
    <row r="32302" spans="31:31" ht="15.75">
      <c r="AE32302" s="67"/>
    </row>
    <row r="32303" spans="31:31" ht="15.75">
      <c r="AE32303" s="67"/>
    </row>
    <row r="32304" spans="31:31" ht="15.75">
      <c r="AE32304" s="67"/>
    </row>
    <row r="32305" spans="31:31" ht="15.75">
      <c r="AE32305" s="67"/>
    </row>
    <row r="32306" spans="31:31" ht="15.75">
      <c r="AE32306" s="67"/>
    </row>
    <row r="32307" spans="31:31" ht="15.75">
      <c r="AE32307" s="67"/>
    </row>
    <row r="32308" spans="31:31" ht="15.75">
      <c r="AE32308" s="67"/>
    </row>
    <row r="32309" spans="31:31" ht="15.75">
      <c r="AE32309" s="67"/>
    </row>
    <row r="32310" spans="31:31" ht="15.75">
      <c r="AE32310" s="67"/>
    </row>
    <row r="32311" spans="31:31" ht="15.75">
      <c r="AE32311" s="67"/>
    </row>
    <row r="32312" spans="31:31" ht="15.75">
      <c r="AE32312" s="67"/>
    </row>
    <row r="32313" spans="31:31" ht="15.75">
      <c r="AE32313" s="67"/>
    </row>
    <row r="32314" spans="31:31" ht="15.75">
      <c r="AE32314" s="67"/>
    </row>
    <row r="32315" spans="31:31" ht="15.75">
      <c r="AE32315" s="67"/>
    </row>
    <row r="32316" spans="31:31" ht="15.75">
      <c r="AE32316" s="67"/>
    </row>
    <row r="32317" spans="31:31" ht="15.75">
      <c r="AE32317" s="67"/>
    </row>
    <row r="32318" spans="31:31" ht="15.75">
      <c r="AE32318" s="67"/>
    </row>
    <row r="32319" spans="31:31" ht="15.75">
      <c r="AE32319" s="67"/>
    </row>
    <row r="32320" spans="31:31" ht="15.75">
      <c r="AE32320" s="67"/>
    </row>
    <row r="32321" spans="31:31" ht="15.75">
      <c r="AE32321" s="67"/>
    </row>
    <row r="32322" spans="31:31" ht="15.75">
      <c r="AE32322" s="67"/>
    </row>
    <row r="32323" spans="31:31" ht="15.75">
      <c r="AE32323" s="67"/>
    </row>
    <row r="32324" spans="31:31" ht="15.75">
      <c r="AE32324" s="67"/>
    </row>
    <row r="32325" spans="31:31" ht="15.75">
      <c r="AE32325" s="67"/>
    </row>
    <row r="32326" spans="31:31" ht="15.75">
      <c r="AE32326" s="67"/>
    </row>
    <row r="32327" spans="31:31" ht="15.75">
      <c r="AE32327" s="67"/>
    </row>
    <row r="32328" spans="31:31" ht="15.75">
      <c r="AE32328" s="67"/>
    </row>
    <row r="32329" spans="31:31" ht="15.75">
      <c r="AE32329" s="67"/>
    </row>
    <row r="32330" spans="31:31" ht="15.75">
      <c r="AE32330" s="67"/>
    </row>
    <row r="32331" spans="31:31" ht="15.75">
      <c r="AE32331" s="67"/>
    </row>
    <row r="32332" spans="31:31" ht="15.75">
      <c r="AE32332" s="67"/>
    </row>
    <row r="32333" spans="31:31" ht="15.75">
      <c r="AE32333" s="67"/>
    </row>
    <row r="32334" spans="31:31" ht="15.75">
      <c r="AE32334" s="67"/>
    </row>
    <row r="32335" spans="31:31" ht="15.75">
      <c r="AE32335" s="67"/>
    </row>
    <row r="32336" spans="31:31" ht="15.75">
      <c r="AE32336" s="67"/>
    </row>
    <row r="32337" spans="31:31" ht="15.75">
      <c r="AE32337" s="67"/>
    </row>
    <row r="32338" spans="31:31" ht="15.75">
      <c r="AE32338" s="67"/>
    </row>
    <row r="32339" spans="31:31" ht="15.75">
      <c r="AE32339" s="67"/>
    </row>
    <row r="32340" spans="31:31" ht="15.75">
      <c r="AE32340" s="67"/>
    </row>
    <row r="32341" spans="31:31" ht="15.75">
      <c r="AE32341" s="67"/>
    </row>
    <row r="32342" spans="31:31" ht="15.75">
      <c r="AE32342" s="67"/>
    </row>
    <row r="32343" spans="31:31" ht="15.75">
      <c r="AE32343" s="67"/>
    </row>
    <row r="32344" spans="31:31" ht="15.75">
      <c r="AE32344" s="67"/>
    </row>
    <row r="32345" spans="31:31" ht="15.75">
      <c r="AE32345" s="67"/>
    </row>
    <row r="32346" spans="31:31" ht="15.75">
      <c r="AE32346" s="67"/>
    </row>
    <row r="32347" spans="31:31" ht="15.75">
      <c r="AE32347" s="67"/>
    </row>
    <row r="32348" spans="31:31" ht="15.75">
      <c r="AE32348" s="67"/>
    </row>
    <row r="32349" spans="31:31" ht="15.75">
      <c r="AE32349" s="67"/>
    </row>
    <row r="32350" spans="31:31" ht="15.75">
      <c r="AE32350" s="67"/>
    </row>
    <row r="32351" spans="31:31" ht="15.75">
      <c r="AE32351" s="67"/>
    </row>
    <row r="32352" spans="31:31" ht="15.75">
      <c r="AE32352" s="67"/>
    </row>
    <row r="32353" spans="31:31" ht="15.75">
      <c r="AE32353" s="67"/>
    </row>
    <row r="32354" spans="31:31" ht="15.75">
      <c r="AE32354" s="67"/>
    </row>
    <row r="32355" spans="31:31" ht="15.75">
      <c r="AE32355" s="67"/>
    </row>
    <row r="32356" spans="31:31" ht="15.75">
      <c r="AE32356" s="67"/>
    </row>
    <row r="32357" spans="31:31" ht="15.75">
      <c r="AE32357" s="67"/>
    </row>
    <row r="32358" spans="31:31" ht="15.75">
      <c r="AE32358" s="67"/>
    </row>
    <row r="32359" spans="31:31" ht="15.75">
      <c r="AE32359" s="67"/>
    </row>
    <row r="32360" spans="31:31" ht="15.75">
      <c r="AE32360" s="67"/>
    </row>
    <row r="32361" spans="31:31" ht="15.75">
      <c r="AE32361" s="67"/>
    </row>
    <row r="32362" spans="31:31" ht="15.75">
      <c r="AE32362" s="67"/>
    </row>
    <row r="32363" spans="31:31" ht="15.75">
      <c r="AE32363" s="67"/>
    </row>
    <row r="32364" spans="31:31" ht="15.75">
      <c r="AE32364" s="67"/>
    </row>
    <row r="32365" spans="31:31" ht="15.75">
      <c r="AE32365" s="67"/>
    </row>
    <row r="32366" spans="31:31" ht="15.75">
      <c r="AE32366" s="67"/>
    </row>
    <row r="32367" spans="31:31" ht="15.75">
      <c r="AE32367" s="67"/>
    </row>
    <row r="32368" spans="31:31" ht="15.75">
      <c r="AE32368" s="67"/>
    </row>
    <row r="32369" spans="31:31" ht="15.75">
      <c r="AE32369" s="67"/>
    </row>
    <row r="32370" spans="31:31" ht="15.75">
      <c r="AE32370" s="67"/>
    </row>
    <row r="32371" spans="31:31" ht="15.75">
      <c r="AE32371" s="67"/>
    </row>
    <row r="32372" spans="31:31" ht="15.75">
      <c r="AE32372" s="67"/>
    </row>
    <row r="32373" spans="31:31" ht="15.75">
      <c r="AE32373" s="67"/>
    </row>
    <row r="32374" spans="31:31" ht="15.75">
      <c r="AE32374" s="67"/>
    </row>
    <row r="32375" spans="31:31" ht="15.75">
      <c r="AE32375" s="67"/>
    </row>
    <row r="32376" spans="31:31" ht="15.75">
      <c r="AE32376" s="67"/>
    </row>
    <row r="32377" spans="31:31" ht="15.75">
      <c r="AE32377" s="67"/>
    </row>
    <row r="32378" spans="31:31" ht="15.75">
      <c r="AE32378" s="67"/>
    </row>
    <row r="32379" spans="31:31" ht="15.75">
      <c r="AE32379" s="67"/>
    </row>
    <row r="32380" spans="31:31" ht="15.75">
      <c r="AE32380" s="67"/>
    </row>
    <row r="32381" spans="31:31" ht="15.75">
      <c r="AE32381" s="67"/>
    </row>
    <row r="32382" spans="31:31" ht="15.75">
      <c r="AE32382" s="67"/>
    </row>
    <row r="32383" spans="31:31" ht="15.75">
      <c r="AE32383" s="67"/>
    </row>
    <row r="32384" spans="31:31" ht="15.75">
      <c r="AE32384" s="67"/>
    </row>
    <row r="32385" spans="31:31" ht="15.75">
      <c r="AE32385" s="67"/>
    </row>
    <row r="32386" spans="31:31" ht="15.75">
      <c r="AE32386" s="67"/>
    </row>
    <row r="32387" spans="31:31" ht="15.75">
      <c r="AE32387" s="67"/>
    </row>
    <row r="32388" spans="31:31" ht="15.75">
      <c r="AE32388" s="67"/>
    </row>
    <row r="32389" spans="31:31" ht="15.75">
      <c r="AE32389" s="67"/>
    </row>
    <row r="32390" spans="31:31" ht="15.75">
      <c r="AE32390" s="67"/>
    </row>
    <row r="32391" spans="31:31" ht="15.75">
      <c r="AE32391" s="67"/>
    </row>
    <row r="32392" spans="31:31" ht="15.75">
      <c r="AE32392" s="67"/>
    </row>
    <row r="32393" spans="31:31" ht="15.75">
      <c r="AE32393" s="67"/>
    </row>
    <row r="32394" spans="31:31" ht="15.75">
      <c r="AE32394" s="67"/>
    </row>
    <row r="32395" spans="31:31" ht="15.75">
      <c r="AE32395" s="67"/>
    </row>
    <row r="32396" spans="31:31" ht="15.75">
      <c r="AE32396" s="67"/>
    </row>
    <row r="32397" spans="31:31" ht="15.75">
      <c r="AE32397" s="67"/>
    </row>
    <row r="32398" spans="31:31" ht="15.75">
      <c r="AE32398" s="67"/>
    </row>
    <row r="32399" spans="31:31" ht="15.75">
      <c r="AE32399" s="67"/>
    </row>
    <row r="32400" spans="31:31" ht="15.75">
      <c r="AE32400" s="67"/>
    </row>
    <row r="32401" spans="31:31" ht="15.75">
      <c r="AE32401" s="67"/>
    </row>
    <row r="32402" spans="31:31" ht="15.75">
      <c r="AE32402" s="67"/>
    </row>
    <row r="32403" spans="31:31" ht="15.75">
      <c r="AE32403" s="67"/>
    </row>
    <row r="32404" spans="31:31" ht="15.75">
      <c r="AE32404" s="67"/>
    </row>
    <row r="32405" spans="31:31" ht="15.75">
      <c r="AE32405" s="67"/>
    </row>
    <row r="32406" spans="31:31" ht="15.75">
      <c r="AE32406" s="67"/>
    </row>
    <row r="32407" spans="31:31" ht="15.75">
      <c r="AE32407" s="67"/>
    </row>
    <row r="32408" spans="31:31" ht="15.75">
      <c r="AE32408" s="67"/>
    </row>
    <row r="32409" spans="31:31" ht="15.75">
      <c r="AE32409" s="67"/>
    </row>
    <row r="32410" spans="31:31" ht="15.75">
      <c r="AE32410" s="67"/>
    </row>
    <row r="32411" spans="31:31" ht="15.75">
      <c r="AE32411" s="67"/>
    </row>
    <row r="32412" spans="31:31" ht="15.75">
      <c r="AE32412" s="67"/>
    </row>
    <row r="32413" spans="31:31" ht="15.75">
      <c r="AE32413" s="67"/>
    </row>
    <row r="32414" spans="31:31" ht="15.75">
      <c r="AE32414" s="67"/>
    </row>
    <row r="32415" spans="31:31" ht="15.75">
      <c r="AE32415" s="67"/>
    </row>
    <row r="32416" spans="31:31" ht="15.75">
      <c r="AE32416" s="67"/>
    </row>
    <row r="32417" spans="31:31" ht="15.75">
      <c r="AE32417" s="67"/>
    </row>
    <row r="32418" spans="31:31" ht="15.75">
      <c r="AE32418" s="67"/>
    </row>
    <row r="32419" spans="31:31" ht="15.75">
      <c r="AE32419" s="67"/>
    </row>
    <row r="32420" spans="31:31" ht="15.75">
      <c r="AE32420" s="67"/>
    </row>
    <row r="32421" spans="31:31" ht="15.75">
      <c r="AE32421" s="67"/>
    </row>
    <row r="32422" spans="31:31" ht="15.75">
      <c r="AE32422" s="67"/>
    </row>
    <row r="32423" spans="31:31" ht="15.75">
      <c r="AE32423" s="67"/>
    </row>
    <row r="32424" spans="31:31" ht="15.75">
      <c r="AE32424" s="67"/>
    </row>
    <row r="32425" spans="31:31" ht="15.75">
      <c r="AE32425" s="67"/>
    </row>
    <row r="32426" spans="31:31" ht="15.75">
      <c r="AE32426" s="67"/>
    </row>
    <row r="32427" spans="31:31" ht="15.75">
      <c r="AE32427" s="67"/>
    </row>
    <row r="32428" spans="31:31" ht="15.75">
      <c r="AE32428" s="67"/>
    </row>
    <row r="32429" spans="31:31" ht="15.75">
      <c r="AE32429" s="67"/>
    </row>
    <row r="32430" spans="31:31" ht="15.75">
      <c r="AE32430" s="67"/>
    </row>
    <row r="32431" spans="31:31" ht="15.75">
      <c r="AE32431" s="67"/>
    </row>
    <row r="32432" spans="31:31" ht="15.75">
      <c r="AE32432" s="67"/>
    </row>
    <row r="32433" spans="31:31" ht="15.75">
      <c r="AE32433" s="67"/>
    </row>
    <row r="32434" spans="31:31" ht="15.75">
      <c r="AE32434" s="67"/>
    </row>
    <row r="32435" spans="31:31" ht="15.75">
      <c r="AE32435" s="67"/>
    </row>
    <row r="32436" spans="31:31" ht="15.75">
      <c r="AE32436" s="67"/>
    </row>
    <row r="32437" spans="31:31" ht="15.75">
      <c r="AE32437" s="67"/>
    </row>
    <row r="32438" spans="31:31" ht="15.75">
      <c r="AE32438" s="67"/>
    </row>
    <row r="32439" spans="31:31" ht="15.75">
      <c r="AE32439" s="67"/>
    </row>
    <row r="32440" spans="31:31" ht="15.75">
      <c r="AE32440" s="67"/>
    </row>
    <row r="32441" spans="31:31" ht="15.75">
      <c r="AE32441" s="67"/>
    </row>
    <row r="32442" spans="31:31" ht="15.75">
      <c r="AE32442" s="67"/>
    </row>
    <row r="32443" spans="31:31" ht="15.75">
      <c r="AE32443" s="67"/>
    </row>
    <row r="32444" spans="31:31" ht="15.75">
      <c r="AE32444" s="67"/>
    </row>
    <row r="32445" spans="31:31" ht="15.75">
      <c r="AE32445" s="67"/>
    </row>
    <row r="32446" spans="31:31" ht="15.75">
      <c r="AE32446" s="67"/>
    </row>
    <row r="32447" spans="31:31" ht="15.75">
      <c r="AE32447" s="67"/>
    </row>
    <row r="32448" spans="31:31" ht="15.75">
      <c r="AE32448" s="67"/>
    </row>
    <row r="32449" spans="31:31" ht="15.75">
      <c r="AE32449" s="67"/>
    </row>
    <row r="32450" spans="31:31" ht="15.75">
      <c r="AE32450" s="67"/>
    </row>
    <row r="32451" spans="31:31" ht="15.75">
      <c r="AE32451" s="67"/>
    </row>
    <row r="32452" spans="31:31" ht="15.75">
      <c r="AE32452" s="67"/>
    </row>
    <row r="32453" spans="31:31" ht="15.75">
      <c r="AE32453" s="67"/>
    </row>
    <row r="32454" spans="31:31" ht="15.75">
      <c r="AE32454" s="67"/>
    </row>
    <row r="32455" spans="31:31" ht="15.75">
      <c r="AE32455" s="67"/>
    </row>
    <row r="32456" spans="31:31" ht="15.75">
      <c r="AE32456" s="67"/>
    </row>
    <row r="32457" spans="31:31" ht="15.75">
      <c r="AE32457" s="67"/>
    </row>
    <row r="32458" spans="31:31" ht="15.75">
      <c r="AE32458" s="67"/>
    </row>
    <row r="32459" spans="31:31" ht="15.75">
      <c r="AE32459" s="67"/>
    </row>
    <row r="32460" spans="31:31" ht="15.75">
      <c r="AE32460" s="67"/>
    </row>
    <row r="32461" spans="31:31" ht="15.75">
      <c r="AE32461" s="67"/>
    </row>
    <row r="32462" spans="31:31" ht="15.75">
      <c r="AE32462" s="67"/>
    </row>
    <row r="32463" spans="31:31" ht="15.75">
      <c r="AE32463" s="67"/>
    </row>
    <row r="32464" spans="31:31" ht="15.75">
      <c r="AE32464" s="67"/>
    </row>
    <row r="32465" spans="31:31" ht="15.75">
      <c r="AE32465" s="67"/>
    </row>
    <row r="32466" spans="31:31" ht="15.75">
      <c r="AE32466" s="67"/>
    </row>
    <row r="32467" spans="31:31" ht="15.75">
      <c r="AE32467" s="67"/>
    </row>
    <row r="32468" spans="31:31" ht="15.75">
      <c r="AE32468" s="67"/>
    </row>
    <row r="32469" spans="31:31" ht="15.75">
      <c r="AE32469" s="67"/>
    </row>
    <row r="32470" spans="31:31" ht="15.75">
      <c r="AE32470" s="67"/>
    </row>
    <row r="32471" spans="31:31" ht="15.75">
      <c r="AE32471" s="67"/>
    </row>
    <row r="32472" spans="31:31" ht="15.75">
      <c r="AE32472" s="67"/>
    </row>
    <row r="32473" spans="31:31" ht="15.75">
      <c r="AE32473" s="67"/>
    </row>
    <row r="32474" spans="31:31" ht="15.75">
      <c r="AE32474" s="67"/>
    </row>
    <row r="32475" spans="31:31" ht="15.75">
      <c r="AE32475" s="67"/>
    </row>
    <row r="32476" spans="31:31" ht="15.75">
      <c r="AE32476" s="67"/>
    </row>
    <row r="32477" spans="31:31" ht="15.75">
      <c r="AE32477" s="67"/>
    </row>
    <row r="32478" spans="31:31" ht="15.75">
      <c r="AE32478" s="67"/>
    </row>
    <row r="32479" spans="31:31" ht="15.75">
      <c r="AE32479" s="67"/>
    </row>
    <row r="32480" spans="31:31" ht="15.75">
      <c r="AE32480" s="67"/>
    </row>
    <row r="32481" spans="31:31" ht="15.75">
      <c r="AE32481" s="67"/>
    </row>
    <row r="32482" spans="31:31" ht="15.75">
      <c r="AE32482" s="67"/>
    </row>
    <row r="32483" spans="31:31" ht="15.75">
      <c r="AE32483" s="67"/>
    </row>
    <row r="32484" spans="31:31" ht="15.75">
      <c r="AE32484" s="67"/>
    </row>
    <row r="32485" spans="31:31" ht="15.75">
      <c r="AE32485" s="67"/>
    </row>
    <row r="32486" spans="31:31" ht="15.75">
      <c r="AE32486" s="67"/>
    </row>
    <row r="32487" spans="31:31" ht="15.75">
      <c r="AE32487" s="67"/>
    </row>
    <row r="32488" spans="31:31" ht="15.75">
      <c r="AE32488" s="67"/>
    </row>
    <row r="32489" spans="31:31" ht="15.75">
      <c r="AE32489" s="67"/>
    </row>
    <row r="32490" spans="31:31" ht="15.75">
      <c r="AE32490" s="67"/>
    </row>
    <row r="32491" spans="31:31" ht="15.75">
      <c r="AE32491" s="67"/>
    </row>
    <row r="32492" spans="31:31" ht="15.75">
      <c r="AE32492" s="67"/>
    </row>
    <row r="32493" spans="31:31" ht="15.75">
      <c r="AE32493" s="67"/>
    </row>
    <row r="32494" spans="31:31" ht="15.75">
      <c r="AE32494" s="67"/>
    </row>
    <row r="32495" spans="31:31" ht="15.75">
      <c r="AE32495" s="67"/>
    </row>
    <row r="32496" spans="31:31" ht="15.75">
      <c r="AE32496" s="67"/>
    </row>
    <row r="32497" spans="31:31" ht="15.75">
      <c r="AE32497" s="67"/>
    </row>
    <row r="32498" spans="31:31" ht="15.75">
      <c r="AE32498" s="67"/>
    </row>
    <row r="32499" spans="31:31" ht="15.75">
      <c r="AE32499" s="67"/>
    </row>
    <row r="32500" spans="31:31" ht="15.75">
      <c r="AE32500" s="67"/>
    </row>
    <row r="32501" spans="31:31" ht="15.75">
      <c r="AE32501" s="67"/>
    </row>
    <row r="32502" spans="31:31" ht="15.75">
      <c r="AE32502" s="67"/>
    </row>
    <row r="32503" spans="31:31" ht="15.75">
      <c r="AE32503" s="67"/>
    </row>
    <row r="32504" spans="31:31" ht="15.75">
      <c r="AE32504" s="67"/>
    </row>
    <row r="32505" spans="31:31" ht="15.75">
      <c r="AE32505" s="67"/>
    </row>
    <row r="32506" spans="31:31" ht="15.75">
      <c r="AE32506" s="67"/>
    </row>
    <row r="32507" spans="31:31" ht="15.75">
      <c r="AE32507" s="67"/>
    </row>
    <row r="32508" spans="31:31" ht="15.75">
      <c r="AE32508" s="67"/>
    </row>
    <row r="32509" spans="31:31" ht="15.75">
      <c r="AE32509" s="67"/>
    </row>
    <row r="32510" spans="31:31" ht="15.75">
      <c r="AE32510" s="67"/>
    </row>
    <row r="32511" spans="31:31" ht="15.75">
      <c r="AE32511" s="67"/>
    </row>
    <row r="32512" spans="31:31" ht="15.75">
      <c r="AE32512" s="67"/>
    </row>
    <row r="32513" spans="31:31" ht="15.75">
      <c r="AE32513" s="67"/>
    </row>
    <row r="32514" spans="31:31" ht="15.75">
      <c r="AE32514" s="67"/>
    </row>
    <row r="32515" spans="31:31" ht="15.75">
      <c r="AE32515" s="67"/>
    </row>
    <row r="32516" spans="31:31" ht="15.75">
      <c r="AE32516" s="67"/>
    </row>
    <row r="32517" spans="31:31" ht="15.75">
      <c r="AE32517" s="67"/>
    </row>
    <row r="32518" spans="31:31" ht="15.75">
      <c r="AE32518" s="67"/>
    </row>
    <row r="32519" spans="31:31" ht="15.75">
      <c r="AE32519" s="67"/>
    </row>
    <row r="32520" spans="31:31" ht="15.75">
      <c r="AE32520" s="67"/>
    </row>
    <row r="32521" spans="31:31" ht="15.75">
      <c r="AE32521" s="67"/>
    </row>
    <row r="32522" spans="31:31" ht="15.75">
      <c r="AE32522" s="67"/>
    </row>
    <row r="32523" spans="31:31" ht="15.75">
      <c r="AE32523" s="67"/>
    </row>
    <row r="32524" spans="31:31" ht="15.75">
      <c r="AE32524" s="67"/>
    </row>
    <row r="32525" spans="31:31" ht="15.75">
      <c r="AE32525" s="67"/>
    </row>
    <row r="32526" spans="31:31" ht="15.75">
      <c r="AE32526" s="67"/>
    </row>
    <row r="32527" spans="31:31" ht="15.75">
      <c r="AE32527" s="67"/>
    </row>
    <row r="32528" spans="31:31" ht="15.75">
      <c r="AE32528" s="67"/>
    </row>
    <row r="32529" spans="31:31" ht="15.75">
      <c r="AE32529" s="67"/>
    </row>
    <row r="32530" spans="31:31" ht="15.75">
      <c r="AE32530" s="67"/>
    </row>
    <row r="32531" spans="31:31" ht="15.75">
      <c r="AE32531" s="67"/>
    </row>
    <row r="32532" spans="31:31" ht="15.75">
      <c r="AE32532" s="67"/>
    </row>
    <row r="32533" spans="31:31" ht="15.75">
      <c r="AE32533" s="67"/>
    </row>
    <row r="32534" spans="31:31" ht="15.75">
      <c r="AE32534" s="67"/>
    </row>
    <row r="32535" spans="31:31" ht="15.75">
      <c r="AE32535" s="67"/>
    </row>
    <row r="32536" spans="31:31" ht="15.75">
      <c r="AE32536" s="67"/>
    </row>
    <row r="32537" spans="31:31" ht="15.75">
      <c r="AE32537" s="67"/>
    </row>
    <row r="32538" spans="31:31" ht="15.75">
      <c r="AE32538" s="67"/>
    </row>
    <row r="32539" spans="31:31" ht="15.75">
      <c r="AE32539" s="67"/>
    </row>
    <row r="32540" spans="31:31" ht="15.75">
      <c r="AE32540" s="67"/>
    </row>
    <row r="32541" spans="31:31" ht="15.75">
      <c r="AE32541" s="67"/>
    </row>
    <row r="32542" spans="31:31" ht="15.75">
      <c r="AE32542" s="67"/>
    </row>
    <row r="32543" spans="31:31" ht="15.75">
      <c r="AE32543" s="67"/>
    </row>
    <row r="32544" spans="31:31" ht="15.75">
      <c r="AE32544" s="67"/>
    </row>
    <row r="32545" spans="31:31" ht="15.75">
      <c r="AE32545" s="67"/>
    </row>
    <row r="32546" spans="31:31" ht="15.75">
      <c r="AE32546" s="67"/>
    </row>
    <row r="32547" spans="31:31" ht="15.75">
      <c r="AE32547" s="67"/>
    </row>
    <row r="32548" spans="31:31" ht="15.75">
      <c r="AE32548" s="67"/>
    </row>
    <row r="32549" spans="31:31" ht="15.75">
      <c r="AE32549" s="67"/>
    </row>
    <row r="32550" spans="31:31" ht="15.75">
      <c r="AE32550" s="67"/>
    </row>
    <row r="32551" spans="31:31" ht="15.75">
      <c r="AE32551" s="67"/>
    </row>
    <row r="32552" spans="31:31" ht="15.75">
      <c r="AE32552" s="67"/>
    </row>
    <row r="32553" spans="31:31" ht="15.75">
      <c r="AE32553" s="67"/>
    </row>
    <row r="32554" spans="31:31" ht="15.75">
      <c r="AE32554" s="67"/>
    </row>
    <row r="32555" spans="31:31" ht="15.75">
      <c r="AE32555" s="67"/>
    </row>
    <row r="32556" spans="31:31" ht="15.75">
      <c r="AE32556" s="67"/>
    </row>
    <row r="32557" spans="31:31" ht="15.75">
      <c r="AE32557" s="67"/>
    </row>
    <row r="32558" spans="31:31" ht="15.75">
      <c r="AE32558" s="67"/>
    </row>
    <row r="32559" spans="31:31" ht="15.75">
      <c r="AE32559" s="67"/>
    </row>
    <row r="32560" spans="31:31" ht="15.75">
      <c r="AE32560" s="67"/>
    </row>
    <row r="32561" spans="31:31" ht="15.75">
      <c r="AE32561" s="67"/>
    </row>
    <row r="32562" spans="31:31" ht="15.75">
      <c r="AE32562" s="67"/>
    </row>
    <row r="32563" spans="31:31" ht="15.75">
      <c r="AE32563" s="67"/>
    </row>
    <row r="32564" spans="31:31" ht="15.75">
      <c r="AE32564" s="67"/>
    </row>
    <row r="32565" spans="31:31" ht="15.75">
      <c r="AE32565" s="67"/>
    </row>
    <row r="32566" spans="31:31" ht="15.75">
      <c r="AE32566" s="67"/>
    </row>
    <row r="32567" spans="31:31" ht="15.75">
      <c r="AE32567" s="67"/>
    </row>
    <row r="32568" spans="31:31" ht="15.75">
      <c r="AE32568" s="67"/>
    </row>
    <row r="32569" spans="31:31" ht="15.75">
      <c r="AE32569" s="67"/>
    </row>
    <row r="32570" spans="31:31" ht="15.75">
      <c r="AE32570" s="67"/>
    </row>
    <row r="32571" spans="31:31" ht="15.75">
      <c r="AE32571" s="67"/>
    </row>
    <row r="32572" spans="31:31" ht="15.75">
      <c r="AE32572" s="67"/>
    </row>
    <row r="32573" spans="31:31" ht="15.75">
      <c r="AE32573" s="67"/>
    </row>
    <row r="32574" spans="31:31" ht="15.75">
      <c r="AE32574" s="67"/>
    </row>
    <row r="32575" spans="31:31" ht="15.75">
      <c r="AE32575" s="67"/>
    </row>
    <row r="32576" spans="31:31" ht="15.75">
      <c r="AE32576" s="67"/>
    </row>
    <row r="32577" spans="31:31" ht="15.75">
      <c r="AE32577" s="67"/>
    </row>
    <row r="32578" spans="31:31" ht="15.75">
      <c r="AE32578" s="67"/>
    </row>
    <row r="32579" spans="31:31" ht="15.75">
      <c r="AE32579" s="67"/>
    </row>
    <row r="32580" spans="31:31" ht="15.75">
      <c r="AE32580" s="67"/>
    </row>
    <row r="32581" spans="31:31" ht="15.75">
      <c r="AE32581" s="67"/>
    </row>
    <row r="32582" spans="31:31" ht="15.75">
      <c r="AE32582" s="67"/>
    </row>
    <row r="32583" spans="31:31" ht="15.75">
      <c r="AE32583" s="67"/>
    </row>
    <row r="32584" spans="31:31" ht="15.75">
      <c r="AE32584" s="67"/>
    </row>
    <row r="32585" spans="31:31" ht="15.75">
      <c r="AE32585" s="67"/>
    </row>
    <row r="32586" spans="31:31" ht="15.75">
      <c r="AE32586" s="67"/>
    </row>
    <row r="32587" spans="31:31" ht="15.75">
      <c r="AE32587" s="67"/>
    </row>
    <row r="32588" spans="31:31" ht="15.75">
      <c r="AE32588" s="67"/>
    </row>
    <row r="32589" spans="31:31" ht="15.75">
      <c r="AE32589" s="67"/>
    </row>
    <row r="32590" spans="31:31" ht="15.75">
      <c r="AE32590" s="67"/>
    </row>
    <row r="32591" spans="31:31" ht="15.75">
      <c r="AE32591" s="67"/>
    </row>
    <row r="32592" spans="31:31" ht="15.75">
      <c r="AE32592" s="67"/>
    </row>
    <row r="32593" spans="31:31" ht="15.75">
      <c r="AE32593" s="67"/>
    </row>
    <row r="32594" spans="31:31" ht="15.75">
      <c r="AE32594" s="67"/>
    </row>
    <row r="32595" spans="31:31" ht="15.75">
      <c r="AE32595" s="67"/>
    </row>
    <row r="32596" spans="31:31" ht="15.75">
      <c r="AE32596" s="67"/>
    </row>
    <row r="32597" spans="31:31" ht="15.75">
      <c r="AE32597" s="67"/>
    </row>
    <row r="32598" spans="31:31" ht="15.75">
      <c r="AE32598" s="67"/>
    </row>
    <row r="32599" spans="31:31" ht="15.75">
      <c r="AE32599" s="67"/>
    </row>
    <row r="32600" spans="31:31" ht="15.75">
      <c r="AE32600" s="67"/>
    </row>
    <row r="32601" spans="31:31" ht="15.75">
      <c r="AE32601" s="67"/>
    </row>
    <row r="32602" spans="31:31" ht="15.75">
      <c r="AE32602" s="67"/>
    </row>
    <row r="32603" spans="31:31" ht="15.75">
      <c r="AE32603" s="67"/>
    </row>
    <row r="32604" spans="31:31" ht="15.75">
      <c r="AE32604" s="67"/>
    </row>
    <row r="32605" spans="31:31" ht="15.75">
      <c r="AE32605" s="67"/>
    </row>
    <row r="32606" spans="31:31" ht="15.75">
      <c r="AE32606" s="67"/>
    </row>
    <row r="32607" spans="31:31" ht="15.75">
      <c r="AE32607" s="67"/>
    </row>
    <row r="32608" spans="31:31" ht="15.75">
      <c r="AE32608" s="67"/>
    </row>
    <row r="32609" spans="31:31" ht="15.75">
      <c r="AE32609" s="67"/>
    </row>
    <row r="32610" spans="31:31" ht="15.75">
      <c r="AE32610" s="67"/>
    </row>
    <row r="32611" spans="31:31" ht="15.75">
      <c r="AE32611" s="67"/>
    </row>
    <row r="32612" spans="31:31" ht="15.75">
      <c r="AE32612" s="67"/>
    </row>
    <row r="32613" spans="31:31" ht="15.75">
      <c r="AE32613" s="67"/>
    </row>
    <row r="32614" spans="31:31" ht="15.75">
      <c r="AE32614" s="67"/>
    </row>
    <row r="32615" spans="31:31" ht="15.75">
      <c r="AE32615" s="67"/>
    </row>
    <row r="32616" spans="31:31" ht="15.75">
      <c r="AE32616" s="67"/>
    </row>
    <row r="32617" spans="31:31" ht="15.75">
      <c r="AE32617" s="67"/>
    </row>
    <row r="32618" spans="31:31" ht="15.75">
      <c r="AE32618" s="67"/>
    </row>
    <row r="32619" spans="31:31" ht="15.75">
      <c r="AE32619" s="67"/>
    </row>
    <row r="32620" spans="31:31" ht="15.75">
      <c r="AE32620" s="67"/>
    </row>
    <row r="32621" spans="31:31" ht="15.75">
      <c r="AE32621" s="67"/>
    </row>
    <row r="32622" spans="31:31" ht="15.75">
      <c r="AE32622" s="67"/>
    </row>
    <row r="32623" spans="31:31" ht="15.75">
      <c r="AE32623" s="67"/>
    </row>
    <row r="32624" spans="31:31" ht="15.75">
      <c r="AE32624" s="67"/>
    </row>
    <row r="32625" spans="31:31" ht="15.75">
      <c r="AE32625" s="67"/>
    </row>
    <row r="32626" spans="31:31" ht="15.75">
      <c r="AE32626" s="67"/>
    </row>
    <row r="32627" spans="31:31" ht="15.75">
      <c r="AE32627" s="67"/>
    </row>
    <row r="32628" spans="31:31" ht="15.75">
      <c r="AE32628" s="67"/>
    </row>
    <row r="32629" spans="31:31" ht="15.75">
      <c r="AE32629" s="67"/>
    </row>
    <row r="32630" spans="31:31" ht="15.75">
      <c r="AE32630" s="67"/>
    </row>
    <row r="32631" spans="31:31" ht="15.75">
      <c r="AE32631" s="67"/>
    </row>
    <row r="32632" spans="31:31" ht="15.75">
      <c r="AE32632" s="67"/>
    </row>
    <row r="32633" spans="31:31" ht="15.75">
      <c r="AE32633" s="67"/>
    </row>
    <row r="32634" spans="31:31" ht="15.75">
      <c r="AE32634" s="67"/>
    </row>
    <row r="32635" spans="31:31" ht="15.75">
      <c r="AE32635" s="67"/>
    </row>
    <row r="32636" spans="31:31" ht="15.75">
      <c r="AE32636" s="67"/>
    </row>
    <row r="32637" spans="31:31" ht="15.75">
      <c r="AE32637" s="67"/>
    </row>
    <row r="32638" spans="31:31" ht="15.75">
      <c r="AE32638" s="67"/>
    </row>
    <row r="32639" spans="31:31" ht="15.75">
      <c r="AE32639" s="67"/>
    </row>
    <row r="32640" spans="31:31" ht="15.75">
      <c r="AE32640" s="67"/>
    </row>
    <row r="32641" spans="31:31" ht="15.75">
      <c r="AE32641" s="67"/>
    </row>
    <row r="32642" spans="31:31" ht="15.75">
      <c r="AE32642" s="67"/>
    </row>
    <row r="32643" spans="31:31" ht="15.75">
      <c r="AE32643" s="67"/>
    </row>
    <row r="32644" spans="31:31" ht="15.75">
      <c r="AE32644" s="67"/>
    </row>
    <row r="32645" spans="31:31" ht="15.75">
      <c r="AE32645" s="67"/>
    </row>
    <row r="32646" spans="31:31" ht="15.75">
      <c r="AE32646" s="67"/>
    </row>
    <row r="32647" spans="31:31" ht="15.75">
      <c r="AE32647" s="67"/>
    </row>
    <row r="32648" spans="31:31" ht="15.75">
      <c r="AE32648" s="67"/>
    </row>
    <row r="32649" spans="31:31" ht="15.75">
      <c r="AE32649" s="67"/>
    </row>
    <row r="32650" spans="31:31" ht="15.75">
      <c r="AE32650" s="67"/>
    </row>
    <row r="32651" spans="31:31" ht="15.75">
      <c r="AE32651" s="67"/>
    </row>
    <row r="32652" spans="31:31" ht="15.75">
      <c r="AE32652" s="67"/>
    </row>
    <row r="32653" spans="31:31" ht="15.75">
      <c r="AE32653" s="67"/>
    </row>
    <row r="32654" spans="31:31" ht="15.75">
      <c r="AE32654" s="67"/>
    </row>
    <row r="32655" spans="31:31" ht="15.75">
      <c r="AE32655" s="67"/>
    </row>
    <row r="32656" spans="31:31" ht="15.75">
      <c r="AE32656" s="67"/>
    </row>
    <row r="32657" spans="31:31" ht="15.75">
      <c r="AE32657" s="67"/>
    </row>
    <row r="32658" spans="31:31" ht="15.75">
      <c r="AE32658" s="67"/>
    </row>
    <row r="32659" spans="31:31" ht="15.75">
      <c r="AE32659" s="67"/>
    </row>
    <row r="32660" spans="31:31" ht="15.75">
      <c r="AE32660" s="67"/>
    </row>
    <row r="32661" spans="31:31" ht="15.75">
      <c r="AE32661" s="67"/>
    </row>
    <row r="32662" spans="31:31" ht="15.75">
      <c r="AE32662" s="67"/>
    </row>
    <row r="32663" spans="31:31" ht="15.75">
      <c r="AE32663" s="67"/>
    </row>
    <row r="32664" spans="31:31" ht="15.75">
      <c r="AE32664" s="67"/>
    </row>
    <row r="32665" spans="31:31" ht="15.75">
      <c r="AE32665" s="67"/>
    </row>
    <row r="32666" spans="31:31" ht="15.75">
      <c r="AE32666" s="67"/>
    </row>
    <row r="32667" spans="31:31" ht="15.75">
      <c r="AE32667" s="67"/>
    </row>
    <row r="32668" spans="31:31" ht="15.75">
      <c r="AE32668" s="67"/>
    </row>
    <row r="32669" spans="31:31" ht="15.75">
      <c r="AE32669" s="67"/>
    </row>
    <row r="32670" spans="31:31" ht="15.75">
      <c r="AE32670" s="67"/>
    </row>
    <row r="32671" spans="31:31" ht="15.75">
      <c r="AE32671" s="67"/>
    </row>
    <row r="32672" spans="31:31" ht="15.75">
      <c r="AE32672" s="67"/>
    </row>
    <row r="32673" spans="31:31" ht="15.75">
      <c r="AE32673" s="67"/>
    </row>
    <row r="32674" spans="31:31" ht="15.75">
      <c r="AE32674" s="67"/>
    </row>
    <row r="32675" spans="31:31" ht="15.75">
      <c r="AE32675" s="67"/>
    </row>
    <row r="32676" spans="31:31" ht="15.75">
      <c r="AE32676" s="67"/>
    </row>
    <row r="32677" spans="31:31" ht="15.75">
      <c r="AE32677" s="67"/>
    </row>
    <row r="32678" spans="31:31" ht="15.75">
      <c r="AE32678" s="67"/>
    </row>
    <row r="32679" spans="31:31" ht="15.75">
      <c r="AE32679" s="67"/>
    </row>
    <row r="32680" spans="31:31" ht="15.75">
      <c r="AE32680" s="67"/>
    </row>
    <row r="32681" spans="31:31" ht="15.75">
      <c r="AE32681" s="67"/>
    </row>
    <row r="32682" spans="31:31" ht="15.75">
      <c r="AE32682" s="67"/>
    </row>
    <row r="32683" spans="31:31" ht="15.75">
      <c r="AE32683" s="67"/>
    </row>
    <row r="32684" spans="31:31" ht="15.75">
      <c r="AE32684" s="67"/>
    </row>
    <row r="32685" spans="31:31" ht="15.75">
      <c r="AE32685" s="67"/>
    </row>
    <row r="32686" spans="31:31" ht="15.75">
      <c r="AE32686" s="67"/>
    </row>
    <row r="32687" spans="31:31" ht="15.75">
      <c r="AE32687" s="67"/>
    </row>
    <row r="32688" spans="31:31" ht="15.75">
      <c r="AE32688" s="67"/>
    </row>
    <row r="32689" spans="31:31" ht="15.75">
      <c r="AE32689" s="67"/>
    </row>
    <row r="32690" spans="31:31" ht="15.75">
      <c r="AE32690" s="67"/>
    </row>
    <row r="32691" spans="31:31" ht="15.75">
      <c r="AE32691" s="67"/>
    </row>
    <row r="32692" spans="31:31" ht="15.75">
      <c r="AE32692" s="67"/>
    </row>
    <row r="32693" spans="31:31" ht="15.75">
      <c r="AE32693" s="67"/>
    </row>
    <row r="32694" spans="31:31" ht="15.75">
      <c r="AE32694" s="67"/>
    </row>
    <row r="32695" spans="31:31" ht="15.75">
      <c r="AE32695" s="67"/>
    </row>
    <row r="32696" spans="31:31" ht="15.75">
      <c r="AE32696" s="67"/>
    </row>
    <row r="32697" spans="31:31" ht="15.75">
      <c r="AE32697" s="67"/>
    </row>
    <row r="32698" spans="31:31" ht="15.75">
      <c r="AE32698" s="67"/>
    </row>
    <row r="32699" spans="31:31" ht="15.75">
      <c r="AE32699" s="67"/>
    </row>
    <row r="32700" spans="31:31" ht="15.75">
      <c r="AE32700" s="67"/>
    </row>
    <row r="32701" spans="31:31" ht="15.75">
      <c r="AE32701" s="67"/>
    </row>
    <row r="32702" spans="31:31" ht="15.75">
      <c r="AE32702" s="67"/>
    </row>
    <row r="32703" spans="31:31" ht="15.75">
      <c r="AE32703" s="67"/>
    </row>
    <row r="32704" spans="31:31" ht="15.75">
      <c r="AE32704" s="67"/>
    </row>
    <row r="32705" spans="31:31" ht="15.75">
      <c r="AE32705" s="67"/>
    </row>
    <row r="32706" spans="31:31" ht="15.75">
      <c r="AE32706" s="67"/>
    </row>
    <row r="32707" spans="31:31" ht="15.75">
      <c r="AE32707" s="67"/>
    </row>
    <row r="32708" spans="31:31" ht="15.75">
      <c r="AE32708" s="67"/>
    </row>
    <row r="32709" spans="31:31" ht="15.75">
      <c r="AE32709" s="67"/>
    </row>
    <row r="32710" spans="31:31" ht="15.75">
      <c r="AE32710" s="67"/>
    </row>
    <row r="32711" spans="31:31" ht="15.75">
      <c r="AE32711" s="67"/>
    </row>
    <row r="32712" spans="31:31" ht="15.75">
      <c r="AE32712" s="67"/>
    </row>
    <row r="32713" spans="31:31" ht="15.75">
      <c r="AE32713" s="67"/>
    </row>
    <row r="32714" spans="31:31" ht="15.75">
      <c r="AE32714" s="67"/>
    </row>
    <row r="32715" spans="31:31" ht="15.75">
      <c r="AE32715" s="67"/>
    </row>
    <row r="32716" spans="31:31" ht="15.75">
      <c r="AE32716" s="67"/>
    </row>
    <row r="32717" spans="31:31" ht="15.75">
      <c r="AE32717" s="67"/>
    </row>
    <row r="32718" spans="31:31" ht="15.75">
      <c r="AE32718" s="67"/>
    </row>
    <row r="32719" spans="31:31" ht="15.75">
      <c r="AE32719" s="67"/>
    </row>
    <row r="32720" spans="31:31" ht="15.75">
      <c r="AE32720" s="67"/>
    </row>
    <row r="32721" spans="31:31" ht="15.75">
      <c r="AE32721" s="67"/>
    </row>
    <row r="32722" spans="31:31" ht="15.75">
      <c r="AE32722" s="67"/>
    </row>
    <row r="32723" spans="31:31" ht="15.75">
      <c r="AE32723" s="67"/>
    </row>
    <row r="32724" spans="31:31" ht="15.75">
      <c r="AE32724" s="67"/>
    </row>
    <row r="32725" spans="31:31" ht="15.75">
      <c r="AE32725" s="67"/>
    </row>
    <row r="32726" spans="31:31" ht="15.75">
      <c r="AE32726" s="67"/>
    </row>
    <row r="32727" spans="31:31" ht="15.75">
      <c r="AE32727" s="67"/>
    </row>
    <row r="32728" spans="31:31" ht="15.75">
      <c r="AE32728" s="67"/>
    </row>
    <row r="32729" spans="31:31" ht="15.75">
      <c r="AE32729" s="67"/>
    </row>
    <row r="32730" spans="31:31" ht="15.75">
      <c r="AE32730" s="67"/>
    </row>
    <row r="32731" spans="31:31" ht="15.75">
      <c r="AE32731" s="67"/>
    </row>
    <row r="32732" spans="31:31" ht="15.75">
      <c r="AE32732" s="67"/>
    </row>
    <row r="32733" spans="31:31" ht="15.75">
      <c r="AE32733" s="67"/>
    </row>
    <row r="32734" spans="31:31" ht="15.75">
      <c r="AE32734" s="67"/>
    </row>
    <row r="32735" spans="31:31" ht="15.75">
      <c r="AE32735" s="67"/>
    </row>
    <row r="32736" spans="31:31" ht="15.75">
      <c r="AE32736" s="67"/>
    </row>
    <row r="32737" spans="31:31" ht="15.75">
      <c r="AE32737" s="67"/>
    </row>
    <row r="32738" spans="31:31" ht="15.75">
      <c r="AE32738" s="67"/>
    </row>
    <row r="32739" spans="31:31" ht="15.75">
      <c r="AE32739" s="67"/>
    </row>
    <row r="32740" spans="31:31" ht="15.75">
      <c r="AE32740" s="67"/>
    </row>
    <row r="32741" spans="31:31" ht="15.75">
      <c r="AE32741" s="67"/>
    </row>
    <row r="32742" spans="31:31" ht="15.75">
      <c r="AE32742" s="67"/>
    </row>
    <row r="32743" spans="31:31" ht="15.75">
      <c r="AE32743" s="67"/>
    </row>
    <row r="32744" spans="31:31" ht="15.75">
      <c r="AE32744" s="67"/>
    </row>
    <row r="32745" spans="31:31" ht="15.75">
      <c r="AE32745" s="67"/>
    </row>
    <row r="32746" spans="31:31" ht="15.75">
      <c r="AE32746" s="67"/>
    </row>
    <row r="32747" spans="31:31" ht="15.75">
      <c r="AE32747" s="67"/>
    </row>
    <row r="32748" spans="31:31" ht="15.75">
      <c r="AE32748" s="67"/>
    </row>
    <row r="32749" spans="31:31" ht="15.75">
      <c r="AE32749" s="67"/>
    </row>
    <row r="32750" spans="31:31" ht="15.75">
      <c r="AE32750" s="67"/>
    </row>
    <row r="32751" spans="31:31" ht="15.75">
      <c r="AE32751" s="67"/>
    </row>
    <row r="32752" spans="31:31" ht="15.75">
      <c r="AE32752" s="67"/>
    </row>
    <row r="32753" spans="31:31" ht="15.75">
      <c r="AE32753" s="67"/>
    </row>
    <row r="32754" spans="31:31" ht="15.75">
      <c r="AE32754" s="67"/>
    </row>
    <row r="32755" spans="31:31" ht="15.75">
      <c r="AE32755" s="67"/>
    </row>
    <row r="32756" spans="31:31" ht="15.75">
      <c r="AE32756" s="67"/>
    </row>
    <row r="32757" spans="31:31" ht="15.75">
      <c r="AE32757" s="67"/>
    </row>
    <row r="32758" spans="31:31" ht="15.75">
      <c r="AE32758" s="67"/>
    </row>
    <row r="32759" spans="31:31" ht="15.75">
      <c r="AE32759" s="67"/>
    </row>
    <row r="32760" spans="31:31" ht="15.75">
      <c r="AE32760" s="67"/>
    </row>
    <row r="32761" spans="31:31" ht="15.75">
      <c r="AE32761" s="67"/>
    </row>
    <row r="32762" spans="31:31" ht="15.75">
      <c r="AE32762" s="67"/>
    </row>
    <row r="32763" spans="31:31" ht="15.75">
      <c r="AE32763" s="67"/>
    </row>
    <row r="32764" spans="31:31" ht="15.75">
      <c r="AE32764" s="67"/>
    </row>
    <row r="32765" spans="31:31" ht="15.75">
      <c r="AE32765" s="67"/>
    </row>
    <row r="32766" spans="31:31" ht="15.75">
      <c r="AE32766" s="67"/>
    </row>
    <row r="32767" spans="31:31" ht="15.75">
      <c r="AE32767" s="67"/>
    </row>
    <row r="32768" spans="31:31" ht="15.75">
      <c r="AE32768" s="67"/>
    </row>
    <row r="32769" spans="31:31" ht="15.75">
      <c r="AE32769" s="67"/>
    </row>
    <row r="32770" spans="31:31" ht="15.75">
      <c r="AE32770" s="67"/>
    </row>
    <row r="32771" spans="31:31" ht="15.75">
      <c r="AE32771" s="67"/>
    </row>
    <row r="32772" spans="31:31" ht="15.75">
      <c r="AE32772" s="67"/>
    </row>
    <row r="32773" spans="31:31" ht="15.75">
      <c r="AE32773" s="67"/>
    </row>
    <row r="32774" spans="31:31" ht="15.75">
      <c r="AE32774" s="67"/>
    </row>
    <row r="32775" spans="31:31" ht="15.75">
      <c r="AE32775" s="67"/>
    </row>
    <row r="32776" spans="31:31" ht="15.75">
      <c r="AE32776" s="67"/>
    </row>
    <row r="32777" spans="31:31" ht="15.75">
      <c r="AE32777" s="67"/>
    </row>
    <row r="32778" spans="31:31" ht="15.75">
      <c r="AE32778" s="67"/>
    </row>
    <row r="32779" spans="31:31" ht="15.75">
      <c r="AE32779" s="67"/>
    </row>
    <row r="32780" spans="31:31" ht="15.75">
      <c r="AE32780" s="67"/>
    </row>
    <row r="32781" spans="31:31" ht="15.75">
      <c r="AE32781" s="67"/>
    </row>
    <row r="32782" spans="31:31" ht="15.75">
      <c r="AE32782" s="67"/>
    </row>
    <row r="32783" spans="31:31" ht="15.75">
      <c r="AE32783" s="67"/>
    </row>
    <row r="32784" spans="31:31" ht="15.75">
      <c r="AE32784" s="67"/>
    </row>
    <row r="32785" spans="31:31" ht="15.75">
      <c r="AE32785" s="67"/>
    </row>
    <row r="32786" spans="31:31" ht="15.75">
      <c r="AE32786" s="67"/>
    </row>
    <row r="32787" spans="31:31" ht="15.75">
      <c r="AE32787" s="67"/>
    </row>
    <row r="32788" spans="31:31" ht="15.75">
      <c r="AE32788" s="67"/>
    </row>
    <row r="32789" spans="31:31" ht="15.75">
      <c r="AE32789" s="67"/>
    </row>
    <row r="32790" spans="31:31" ht="15.75">
      <c r="AE32790" s="67"/>
    </row>
    <row r="32791" spans="31:31" ht="15.75">
      <c r="AE32791" s="67"/>
    </row>
    <row r="32792" spans="31:31" ht="15.75">
      <c r="AE32792" s="67"/>
    </row>
    <row r="32793" spans="31:31" ht="15.75">
      <c r="AE32793" s="67"/>
    </row>
    <row r="32794" spans="31:31" ht="15.75">
      <c r="AE32794" s="67"/>
    </row>
    <row r="32795" spans="31:31" ht="15.75">
      <c r="AE32795" s="67"/>
    </row>
    <row r="32796" spans="31:31" ht="15.75">
      <c r="AE32796" s="67"/>
    </row>
    <row r="32797" spans="31:31" ht="15.75">
      <c r="AE32797" s="67"/>
    </row>
    <row r="32798" spans="31:31" ht="15.75">
      <c r="AE32798" s="67"/>
    </row>
    <row r="32799" spans="31:31" ht="15.75">
      <c r="AE32799" s="67"/>
    </row>
    <row r="32800" spans="31:31" ht="15.75">
      <c r="AE32800" s="67"/>
    </row>
    <row r="32801" spans="31:31" ht="15.75">
      <c r="AE32801" s="67"/>
    </row>
    <row r="32802" spans="31:31" ht="15.75">
      <c r="AE32802" s="67"/>
    </row>
    <row r="32803" spans="31:31" ht="15.75">
      <c r="AE32803" s="67"/>
    </row>
    <row r="32804" spans="31:31" ht="15.75">
      <c r="AE32804" s="67"/>
    </row>
    <row r="32805" spans="31:31" ht="15.75">
      <c r="AE32805" s="67"/>
    </row>
    <row r="32806" spans="31:31" ht="15.75">
      <c r="AE32806" s="67"/>
    </row>
    <row r="32807" spans="31:31" ht="15.75">
      <c r="AE32807" s="67"/>
    </row>
    <row r="32808" spans="31:31" ht="15.75">
      <c r="AE32808" s="67"/>
    </row>
    <row r="32809" spans="31:31" ht="15.75">
      <c r="AE32809" s="67"/>
    </row>
    <row r="32810" spans="31:31" ht="15.75">
      <c r="AE32810" s="67"/>
    </row>
    <row r="32811" spans="31:31" ht="15.75">
      <c r="AE32811" s="67"/>
    </row>
    <row r="32812" spans="31:31" ht="15.75">
      <c r="AE32812" s="67"/>
    </row>
    <row r="32813" spans="31:31" ht="15.75">
      <c r="AE32813" s="67"/>
    </row>
    <row r="32814" spans="31:31" ht="15.75">
      <c r="AE32814" s="67"/>
    </row>
    <row r="32815" spans="31:31" ht="15.75">
      <c r="AE32815" s="67"/>
    </row>
    <row r="32816" spans="31:31" ht="15.75">
      <c r="AE32816" s="67"/>
    </row>
    <row r="32817" spans="31:31" ht="15.75">
      <c r="AE32817" s="67"/>
    </row>
    <row r="32818" spans="31:31" ht="15.75">
      <c r="AE32818" s="67"/>
    </row>
    <row r="32819" spans="31:31" ht="15.75">
      <c r="AE32819" s="67"/>
    </row>
    <row r="32820" spans="31:31" ht="15.75">
      <c r="AE32820" s="67"/>
    </row>
    <row r="32821" spans="31:31" ht="15.75">
      <c r="AE32821" s="67"/>
    </row>
    <row r="32822" spans="31:31" ht="15.75">
      <c r="AE32822" s="67"/>
    </row>
    <row r="32823" spans="31:31" ht="15.75">
      <c r="AE32823" s="67"/>
    </row>
    <row r="32824" spans="31:31" ht="15.75">
      <c r="AE32824" s="67"/>
    </row>
    <row r="32825" spans="31:31" ht="15.75">
      <c r="AE32825" s="67"/>
    </row>
    <row r="32826" spans="31:31" ht="15.75">
      <c r="AE32826" s="67"/>
    </row>
    <row r="32827" spans="31:31" ht="15.75">
      <c r="AE32827" s="67"/>
    </row>
    <row r="32828" spans="31:31" ht="15.75">
      <c r="AE32828" s="67"/>
    </row>
    <row r="32829" spans="31:31" ht="15.75">
      <c r="AE32829" s="67"/>
    </row>
    <row r="32830" spans="31:31" ht="15.75">
      <c r="AE32830" s="67"/>
    </row>
    <row r="32831" spans="31:31" ht="15.75">
      <c r="AE32831" s="67"/>
    </row>
    <row r="32832" spans="31:31" ht="15.75">
      <c r="AE32832" s="67"/>
    </row>
    <row r="32833" spans="31:31" ht="15.75">
      <c r="AE32833" s="67"/>
    </row>
    <row r="32834" spans="31:31" ht="15.75">
      <c r="AE32834" s="67"/>
    </row>
    <row r="32835" spans="31:31" ht="15.75">
      <c r="AE32835" s="67"/>
    </row>
    <row r="32836" spans="31:31" ht="15.75">
      <c r="AE32836" s="67"/>
    </row>
    <row r="32837" spans="31:31" ht="15.75">
      <c r="AE32837" s="67"/>
    </row>
    <row r="32838" spans="31:31" ht="15.75">
      <c r="AE32838" s="67"/>
    </row>
    <row r="32839" spans="31:31" ht="15.75">
      <c r="AE32839" s="67"/>
    </row>
    <row r="32840" spans="31:31" ht="15.75">
      <c r="AE32840" s="67"/>
    </row>
    <row r="32841" spans="31:31" ht="15.75">
      <c r="AE32841" s="67"/>
    </row>
    <row r="32842" spans="31:31" ht="15.75">
      <c r="AE32842" s="67"/>
    </row>
    <row r="32843" spans="31:31" ht="15.75">
      <c r="AE32843" s="67"/>
    </row>
    <row r="32844" spans="31:31" ht="15.75">
      <c r="AE32844" s="67"/>
    </row>
    <row r="32845" spans="31:31" ht="15.75">
      <c r="AE32845" s="67"/>
    </row>
    <row r="32846" spans="31:31" ht="15.75">
      <c r="AE32846" s="67"/>
    </row>
    <row r="32847" spans="31:31" ht="15.75">
      <c r="AE32847" s="67"/>
    </row>
    <row r="32848" spans="31:31" ht="15.75">
      <c r="AE32848" s="67"/>
    </row>
    <row r="32849" spans="31:31" ht="15.75">
      <c r="AE32849" s="67"/>
    </row>
    <row r="32850" spans="31:31" ht="15.75">
      <c r="AE32850" s="67"/>
    </row>
    <row r="32851" spans="31:31" ht="15.75">
      <c r="AE32851" s="67"/>
    </row>
    <row r="32852" spans="31:31" ht="15.75">
      <c r="AE32852" s="67"/>
    </row>
    <row r="32853" spans="31:31" ht="15.75">
      <c r="AE32853" s="67"/>
    </row>
    <row r="32854" spans="31:31" ht="15.75">
      <c r="AE32854" s="67"/>
    </row>
    <row r="32855" spans="31:31" ht="15.75">
      <c r="AE32855" s="67"/>
    </row>
    <row r="32856" spans="31:31" ht="15.75">
      <c r="AE32856" s="67"/>
    </row>
    <row r="32857" spans="31:31" ht="15.75">
      <c r="AE32857" s="67"/>
    </row>
    <row r="32858" spans="31:31" ht="15.75">
      <c r="AE32858" s="67"/>
    </row>
    <row r="32859" spans="31:31" ht="15.75">
      <c r="AE32859" s="67"/>
    </row>
    <row r="32860" spans="31:31" ht="15.75">
      <c r="AE32860" s="67"/>
    </row>
    <row r="32861" spans="31:31" ht="15.75">
      <c r="AE32861" s="67"/>
    </row>
    <row r="32862" spans="31:31" ht="15.75">
      <c r="AE32862" s="67"/>
    </row>
    <row r="32863" spans="31:31" ht="15.75">
      <c r="AE32863" s="67"/>
    </row>
    <row r="32864" spans="31:31" ht="15.75">
      <c r="AE32864" s="67"/>
    </row>
    <row r="32865" spans="31:31" ht="15.75">
      <c r="AE32865" s="67"/>
    </row>
    <row r="32866" spans="31:31" ht="15.75">
      <c r="AE32866" s="67"/>
    </row>
    <row r="32867" spans="31:31" ht="15.75">
      <c r="AE32867" s="67"/>
    </row>
    <row r="32868" spans="31:31" ht="15.75">
      <c r="AE32868" s="67"/>
    </row>
    <row r="32869" spans="31:31" ht="15.75">
      <c r="AE32869" s="67"/>
    </row>
    <row r="32870" spans="31:31" ht="15.75">
      <c r="AE32870" s="67"/>
    </row>
    <row r="32871" spans="31:31" ht="15.75">
      <c r="AE32871" s="67"/>
    </row>
    <row r="32872" spans="31:31" ht="15.75">
      <c r="AE32872" s="67"/>
    </row>
    <row r="32873" spans="31:31" ht="15.75">
      <c r="AE32873" s="67"/>
    </row>
    <row r="32874" spans="31:31" ht="15.75">
      <c r="AE32874" s="67"/>
    </row>
    <row r="32875" spans="31:31" ht="15.75">
      <c r="AE32875" s="67"/>
    </row>
    <row r="32876" spans="31:31" ht="15.75">
      <c r="AE32876" s="67"/>
    </row>
    <row r="32877" spans="31:31" ht="15.75">
      <c r="AE32877" s="67"/>
    </row>
    <row r="32878" spans="31:31" ht="15.75">
      <c r="AE32878" s="67"/>
    </row>
    <row r="32879" spans="31:31" ht="15.75">
      <c r="AE32879" s="67"/>
    </row>
    <row r="32880" spans="31:31" ht="15.75">
      <c r="AE32880" s="67"/>
    </row>
    <row r="32881" spans="31:31" ht="15.75">
      <c r="AE32881" s="67"/>
    </row>
    <row r="32882" spans="31:31" ht="15.75">
      <c r="AE32882" s="67"/>
    </row>
    <row r="32883" spans="31:31" ht="15.75">
      <c r="AE32883" s="67"/>
    </row>
    <row r="32884" spans="31:31" ht="15.75">
      <c r="AE32884" s="67"/>
    </row>
    <row r="32885" spans="31:31" ht="15.75">
      <c r="AE32885" s="67"/>
    </row>
    <row r="32886" spans="31:31" ht="15.75">
      <c r="AE32886" s="67"/>
    </row>
    <row r="32887" spans="31:31" ht="15.75">
      <c r="AE32887" s="67"/>
    </row>
    <row r="32888" spans="31:31" ht="15.75">
      <c r="AE32888" s="67"/>
    </row>
    <row r="32889" spans="31:31" ht="15.75">
      <c r="AE32889" s="67"/>
    </row>
    <row r="32890" spans="31:31" ht="15.75">
      <c r="AE32890" s="67"/>
    </row>
    <row r="32891" spans="31:31" ht="15.75">
      <c r="AE32891" s="67"/>
    </row>
    <row r="32892" spans="31:31" ht="15.75">
      <c r="AE32892" s="67"/>
    </row>
    <row r="32893" spans="31:31" ht="15.75">
      <c r="AE32893" s="67"/>
    </row>
    <row r="32894" spans="31:31" ht="15.75">
      <c r="AE32894" s="67"/>
    </row>
    <row r="32895" spans="31:31" ht="15.75">
      <c r="AE32895" s="67"/>
    </row>
    <row r="32896" spans="31:31" ht="15.75">
      <c r="AE32896" s="67"/>
    </row>
    <row r="32897" spans="31:31" ht="15.75">
      <c r="AE32897" s="67"/>
    </row>
    <row r="32898" spans="31:31" ht="15.75">
      <c r="AE32898" s="67"/>
    </row>
    <row r="32899" spans="31:31" ht="15.75">
      <c r="AE32899" s="67"/>
    </row>
    <row r="32900" spans="31:31" ht="15.75">
      <c r="AE32900" s="67"/>
    </row>
    <row r="32901" spans="31:31" ht="15.75">
      <c r="AE32901" s="67"/>
    </row>
    <row r="32902" spans="31:31" ht="15.75">
      <c r="AE32902" s="67"/>
    </row>
    <row r="32903" spans="31:31" ht="15.75">
      <c r="AE32903" s="67"/>
    </row>
    <row r="32904" spans="31:31" ht="15.75">
      <c r="AE32904" s="67"/>
    </row>
    <row r="32905" spans="31:31" ht="15.75">
      <c r="AE32905" s="67"/>
    </row>
    <row r="32906" spans="31:31" ht="15.75">
      <c r="AE32906" s="67"/>
    </row>
    <row r="32907" spans="31:31" ht="15.75">
      <c r="AE32907" s="67"/>
    </row>
    <row r="32908" spans="31:31" ht="15.75">
      <c r="AE32908" s="67"/>
    </row>
    <row r="32909" spans="31:31" ht="15.75">
      <c r="AE32909" s="67"/>
    </row>
    <row r="32910" spans="31:31" ht="15.75">
      <c r="AE32910" s="67"/>
    </row>
    <row r="32911" spans="31:31" ht="15.75">
      <c r="AE32911" s="67"/>
    </row>
    <row r="32912" spans="31:31" ht="15.75">
      <c r="AE32912" s="67"/>
    </row>
    <row r="32913" spans="31:31" ht="15.75">
      <c r="AE32913" s="67"/>
    </row>
    <row r="32914" spans="31:31" ht="15.75">
      <c r="AE32914" s="67"/>
    </row>
    <row r="32915" spans="31:31" ht="15.75">
      <c r="AE32915" s="67"/>
    </row>
    <row r="32916" spans="31:31" ht="15.75">
      <c r="AE32916" s="67"/>
    </row>
    <row r="32917" spans="31:31" ht="15.75">
      <c r="AE32917" s="67"/>
    </row>
    <row r="32918" spans="31:31" ht="15.75">
      <c r="AE32918" s="67"/>
    </row>
    <row r="32919" spans="31:31" ht="15.75">
      <c r="AE32919" s="67"/>
    </row>
    <row r="32920" spans="31:31" ht="15.75">
      <c r="AE32920" s="67"/>
    </row>
    <row r="32921" spans="31:31" ht="15.75">
      <c r="AE32921" s="67"/>
    </row>
    <row r="32922" spans="31:31" ht="15.75">
      <c r="AE32922" s="67"/>
    </row>
    <row r="32923" spans="31:31" ht="15.75">
      <c r="AE32923" s="67"/>
    </row>
    <row r="32924" spans="31:31" ht="15.75">
      <c r="AE32924" s="67"/>
    </row>
    <row r="32925" spans="31:31" ht="15.75">
      <c r="AE32925" s="67"/>
    </row>
    <row r="32926" spans="31:31" ht="15.75">
      <c r="AE32926" s="67"/>
    </row>
    <row r="32927" spans="31:31" ht="15.75">
      <c r="AE32927" s="67"/>
    </row>
    <row r="32928" spans="31:31" ht="15.75">
      <c r="AE32928" s="67"/>
    </row>
    <row r="32929" spans="31:31" ht="15.75">
      <c r="AE32929" s="67"/>
    </row>
    <row r="32930" spans="31:31" ht="15.75">
      <c r="AE32930" s="67"/>
    </row>
    <row r="32931" spans="31:31" ht="15.75">
      <c r="AE32931" s="67"/>
    </row>
    <row r="32932" spans="31:31" ht="15.75">
      <c r="AE32932" s="67"/>
    </row>
    <row r="32933" spans="31:31" ht="15.75">
      <c r="AE32933" s="67"/>
    </row>
    <row r="32934" spans="31:31" ht="15.75">
      <c r="AE32934" s="67"/>
    </row>
    <row r="32935" spans="31:31" ht="15.75">
      <c r="AE32935" s="67"/>
    </row>
    <row r="32936" spans="31:31" ht="15.75">
      <c r="AE32936" s="67"/>
    </row>
    <row r="32937" spans="31:31" ht="15.75">
      <c r="AE32937" s="67"/>
    </row>
    <row r="32938" spans="31:31" ht="15.75">
      <c r="AE32938" s="67"/>
    </row>
    <row r="32939" spans="31:31" ht="15.75">
      <c r="AE32939" s="67"/>
    </row>
    <row r="32940" spans="31:31" ht="15.75">
      <c r="AE32940" s="67"/>
    </row>
    <row r="32941" spans="31:31" ht="15.75">
      <c r="AE32941" s="67"/>
    </row>
    <row r="32942" spans="31:31" ht="15.75">
      <c r="AE32942" s="67"/>
    </row>
    <row r="32943" spans="31:31" ht="15.75">
      <c r="AE32943" s="67"/>
    </row>
    <row r="32944" spans="31:31" ht="15.75">
      <c r="AE32944" s="67"/>
    </row>
    <row r="32945" spans="31:31" ht="15.75">
      <c r="AE32945" s="67"/>
    </row>
    <row r="32946" spans="31:31" ht="15.75">
      <c r="AE32946" s="67"/>
    </row>
    <row r="32947" spans="31:31" ht="15.75">
      <c r="AE32947" s="67"/>
    </row>
    <row r="32948" spans="31:31" ht="15.75">
      <c r="AE32948" s="67"/>
    </row>
    <row r="32949" spans="31:31" ht="15.75">
      <c r="AE32949" s="67"/>
    </row>
    <row r="32950" spans="31:31" ht="15.75">
      <c r="AE32950" s="67"/>
    </row>
    <row r="32951" spans="31:31" ht="15.75">
      <c r="AE32951" s="67"/>
    </row>
    <row r="32952" spans="31:31" ht="15.75">
      <c r="AE32952" s="67"/>
    </row>
    <row r="32953" spans="31:31" ht="15.75">
      <c r="AE32953" s="67"/>
    </row>
    <row r="32954" spans="31:31" ht="15.75">
      <c r="AE32954" s="67"/>
    </row>
    <row r="32955" spans="31:31" ht="15.75">
      <c r="AE32955" s="67"/>
    </row>
    <row r="32956" spans="31:31" ht="15.75">
      <c r="AE32956" s="67"/>
    </row>
    <row r="32957" spans="31:31" ht="15.75">
      <c r="AE32957" s="67"/>
    </row>
    <row r="32958" spans="31:31" ht="15.75">
      <c r="AE32958" s="67"/>
    </row>
    <row r="32959" spans="31:31" ht="15.75">
      <c r="AE32959" s="67"/>
    </row>
    <row r="32960" spans="31:31" ht="15.75">
      <c r="AE32960" s="67"/>
    </row>
    <row r="32961" spans="31:31" ht="15.75">
      <c r="AE32961" s="67"/>
    </row>
    <row r="32962" spans="31:31" ht="15.75">
      <c r="AE32962" s="67"/>
    </row>
    <row r="32963" spans="31:31" ht="15.75">
      <c r="AE32963" s="67"/>
    </row>
    <row r="32964" spans="31:31" ht="15.75">
      <c r="AE32964" s="67"/>
    </row>
    <row r="32965" spans="31:31" ht="15.75">
      <c r="AE32965" s="67"/>
    </row>
    <row r="32966" spans="31:31" ht="15.75">
      <c r="AE32966" s="67"/>
    </row>
    <row r="32967" spans="31:31" ht="15.75">
      <c r="AE32967" s="67"/>
    </row>
    <row r="32968" spans="31:31" ht="15.75">
      <c r="AE32968" s="67"/>
    </row>
    <row r="32969" spans="31:31" ht="15.75">
      <c r="AE32969" s="67"/>
    </row>
    <row r="32970" spans="31:31" ht="15.75">
      <c r="AE32970" s="67"/>
    </row>
    <row r="32971" spans="31:31" ht="15.75">
      <c r="AE32971" s="67"/>
    </row>
    <row r="32972" spans="31:31" ht="15.75">
      <c r="AE32972" s="67"/>
    </row>
    <row r="32973" spans="31:31" ht="15.75">
      <c r="AE32973" s="67"/>
    </row>
    <row r="32974" spans="31:31" ht="15.75">
      <c r="AE32974" s="67"/>
    </row>
    <row r="32975" spans="31:31" ht="15.75">
      <c r="AE32975" s="67"/>
    </row>
    <row r="32976" spans="31:31" ht="15.75">
      <c r="AE32976" s="67"/>
    </row>
    <row r="32977" spans="31:31" ht="15.75">
      <c r="AE32977" s="67"/>
    </row>
    <row r="32978" spans="31:31" ht="15.75">
      <c r="AE32978" s="67"/>
    </row>
    <row r="32979" spans="31:31" ht="15.75">
      <c r="AE32979" s="67"/>
    </row>
    <row r="32980" spans="31:31" ht="15.75">
      <c r="AE32980" s="67"/>
    </row>
    <row r="32981" spans="31:31" ht="15.75">
      <c r="AE32981" s="67"/>
    </row>
    <row r="32982" spans="31:31" ht="15.75">
      <c r="AE32982" s="67"/>
    </row>
    <row r="32983" spans="31:31" ht="15.75">
      <c r="AE32983" s="67"/>
    </row>
    <row r="32984" spans="31:31" ht="15.75">
      <c r="AE32984" s="67"/>
    </row>
    <row r="32985" spans="31:31" ht="15.75">
      <c r="AE32985" s="67"/>
    </row>
    <row r="32986" spans="31:31" ht="15.75">
      <c r="AE32986" s="67"/>
    </row>
    <row r="32987" spans="31:31" ht="15.75">
      <c r="AE32987" s="67"/>
    </row>
    <row r="32988" spans="31:31" ht="15.75">
      <c r="AE32988" s="67"/>
    </row>
    <row r="32989" spans="31:31" ht="15.75">
      <c r="AE32989" s="67"/>
    </row>
    <row r="32990" spans="31:31" ht="15.75">
      <c r="AE32990" s="67"/>
    </row>
    <row r="32991" spans="31:31" ht="15.75">
      <c r="AE32991" s="67"/>
    </row>
    <row r="32992" spans="31:31" ht="15.75">
      <c r="AE32992" s="67"/>
    </row>
    <row r="32993" spans="31:31" ht="15.75">
      <c r="AE32993" s="67"/>
    </row>
    <row r="32994" spans="31:31" ht="15.75">
      <c r="AE32994" s="67"/>
    </row>
    <row r="32995" spans="31:31" ht="15.75">
      <c r="AE32995" s="67"/>
    </row>
    <row r="32996" spans="31:31" ht="15.75">
      <c r="AE32996" s="67"/>
    </row>
    <row r="32997" spans="31:31" ht="15.75">
      <c r="AE32997" s="67"/>
    </row>
    <row r="32998" spans="31:31" ht="15.75">
      <c r="AE32998" s="67"/>
    </row>
    <row r="32999" spans="31:31" ht="15.75">
      <c r="AE32999" s="67"/>
    </row>
    <row r="33000" spans="31:31" ht="15.75">
      <c r="AE33000" s="67"/>
    </row>
    <row r="33001" spans="31:31" ht="15.75">
      <c r="AE33001" s="67"/>
    </row>
    <row r="33002" spans="31:31" ht="15.75">
      <c r="AE33002" s="67"/>
    </row>
    <row r="33003" spans="31:31" ht="15.75">
      <c r="AE33003" s="67"/>
    </row>
    <row r="33004" spans="31:31" ht="15.75">
      <c r="AE33004" s="67"/>
    </row>
    <row r="33005" spans="31:31" ht="15.75">
      <c r="AE33005" s="67"/>
    </row>
    <row r="33006" spans="31:31" ht="15.75">
      <c r="AE33006" s="67"/>
    </row>
    <row r="33007" spans="31:31" ht="15.75">
      <c r="AE33007" s="67"/>
    </row>
    <row r="33008" spans="31:31" ht="15.75">
      <c r="AE33008" s="67"/>
    </row>
    <row r="33009" spans="31:31" ht="15.75">
      <c r="AE33009" s="67"/>
    </row>
    <row r="33010" spans="31:31" ht="15.75">
      <c r="AE33010" s="67"/>
    </row>
    <row r="33011" spans="31:31" ht="15.75">
      <c r="AE33011" s="67"/>
    </row>
    <row r="33012" spans="31:31" ht="15.75">
      <c r="AE33012" s="67"/>
    </row>
    <row r="33013" spans="31:31" ht="15.75">
      <c r="AE33013" s="67"/>
    </row>
    <row r="33014" spans="31:31" ht="15.75">
      <c r="AE33014" s="67"/>
    </row>
    <row r="33015" spans="31:31" ht="15.75">
      <c r="AE33015" s="67"/>
    </row>
    <row r="33016" spans="31:31" ht="15.75">
      <c r="AE33016" s="67"/>
    </row>
    <row r="33017" spans="31:31" ht="15.75">
      <c r="AE33017" s="67"/>
    </row>
    <row r="33018" spans="31:31" ht="15.75">
      <c r="AE33018" s="67"/>
    </row>
    <row r="33019" spans="31:31" ht="15.75">
      <c r="AE33019" s="67"/>
    </row>
    <row r="33020" spans="31:31" ht="15.75">
      <c r="AE33020" s="67"/>
    </row>
    <row r="33021" spans="31:31" ht="15.75">
      <c r="AE33021" s="67"/>
    </row>
    <row r="33022" spans="31:31" ht="15.75">
      <c r="AE33022" s="67"/>
    </row>
    <row r="33023" spans="31:31" ht="15.75">
      <c r="AE33023" s="67"/>
    </row>
    <row r="33024" spans="31:31" ht="15.75">
      <c r="AE33024" s="67"/>
    </row>
    <row r="33025" spans="31:31" ht="15.75">
      <c r="AE33025" s="67"/>
    </row>
    <row r="33026" spans="31:31" ht="15.75">
      <c r="AE33026" s="67"/>
    </row>
    <row r="33027" spans="31:31" ht="15.75">
      <c r="AE33027" s="67"/>
    </row>
    <row r="33028" spans="31:31" ht="15.75">
      <c r="AE33028" s="67"/>
    </row>
    <row r="33029" spans="31:31" ht="15.75">
      <c r="AE33029" s="67"/>
    </row>
    <row r="33030" spans="31:31" ht="15.75">
      <c r="AE33030" s="67"/>
    </row>
    <row r="33031" spans="31:31" ht="15.75">
      <c r="AE33031" s="67"/>
    </row>
    <row r="33032" spans="31:31" ht="15.75">
      <c r="AE33032" s="67"/>
    </row>
    <row r="33033" spans="31:31" ht="15.75">
      <c r="AE33033" s="67"/>
    </row>
    <row r="33034" spans="31:31" ht="15.75">
      <c r="AE33034" s="67"/>
    </row>
    <row r="33035" spans="31:31" ht="15.75">
      <c r="AE33035" s="67"/>
    </row>
    <row r="33036" spans="31:31" ht="15.75">
      <c r="AE33036" s="67"/>
    </row>
    <row r="33037" spans="31:31" ht="15.75">
      <c r="AE33037" s="67"/>
    </row>
    <row r="33038" spans="31:31" ht="15.75">
      <c r="AE33038" s="67"/>
    </row>
    <row r="33039" spans="31:31" ht="15.75">
      <c r="AE33039" s="67"/>
    </row>
    <row r="33040" spans="31:31" ht="15.75">
      <c r="AE33040" s="67"/>
    </row>
    <row r="33041" spans="31:31" ht="15.75">
      <c r="AE33041" s="67"/>
    </row>
    <row r="33042" spans="31:31" ht="15.75">
      <c r="AE33042" s="67"/>
    </row>
    <row r="33043" spans="31:31" ht="15.75">
      <c r="AE33043" s="67"/>
    </row>
    <row r="33044" spans="31:31" ht="15.75">
      <c r="AE33044" s="67"/>
    </row>
    <row r="33045" spans="31:31" ht="15.75">
      <c r="AE33045" s="67"/>
    </row>
    <row r="33046" spans="31:31" ht="15.75">
      <c r="AE33046" s="67"/>
    </row>
    <row r="33047" spans="31:31" ht="15.75">
      <c r="AE33047" s="67"/>
    </row>
    <row r="33048" spans="31:31" ht="15.75">
      <c r="AE33048" s="67"/>
    </row>
    <row r="33049" spans="31:31" ht="15.75">
      <c r="AE33049" s="67"/>
    </row>
    <row r="33050" spans="31:31" ht="15.75">
      <c r="AE33050" s="67"/>
    </row>
    <row r="33051" spans="31:31" ht="15.75">
      <c r="AE33051" s="67"/>
    </row>
    <row r="33052" spans="31:31" ht="15.75">
      <c r="AE33052" s="67"/>
    </row>
    <row r="33053" spans="31:31" ht="15.75">
      <c r="AE33053" s="67"/>
    </row>
    <row r="33054" spans="31:31" ht="15.75">
      <c r="AE33054" s="67"/>
    </row>
    <row r="33055" spans="31:31" ht="15.75">
      <c r="AE33055" s="67"/>
    </row>
    <row r="33056" spans="31:31" ht="15.75">
      <c r="AE33056" s="67"/>
    </row>
    <row r="33057" spans="31:31" ht="15.75">
      <c r="AE33057" s="67"/>
    </row>
    <row r="33058" spans="31:31" ht="15.75">
      <c r="AE33058" s="67"/>
    </row>
    <row r="33059" spans="31:31" ht="15.75">
      <c r="AE33059" s="67"/>
    </row>
    <row r="33060" spans="31:31" ht="15.75">
      <c r="AE33060" s="67"/>
    </row>
    <row r="33061" spans="31:31" ht="15.75">
      <c r="AE33061" s="67"/>
    </row>
    <row r="33062" spans="31:31" ht="15.75">
      <c r="AE33062" s="67"/>
    </row>
    <row r="33063" spans="31:31" ht="15.75">
      <c r="AE33063" s="67"/>
    </row>
    <row r="33064" spans="31:31" ht="15.75">
      <c r="AE33064" s="67"/>
    </row>
    <row r="33065" spans="31:31" ht="15.75">
      <c r="AE33065" s="67"/>
    </row>
    <row r="33066" spans="31:31" ht="15.75">
      <c r="AE33066" s="67"/>
    </row>
    <row r="33067" spans="31:31" ht="15.75">
      <c r="AE33067" s="67"/>
    </row>
    <row r="33068" spans="31:31" ht="15.75">
      <c r="AE33068" s="67"/>
    </row>
    <row r="33069" spans="31:31" ht="15.75">
      <c r="AE33069" s="67"/>
    </row>
    <row r="33070" spans="31:31" ht="15.75">
      <c r="AE33070" s="67"/>
    </row>
    <row r="33071" spans="31:31" ht="15.75">
      <c r="AE33071" s="67"/>
    </row>
    <row r="33072" spans="31:31" ht="15.75">
      <c r="AE33072" s="67"/>
    </row>
    <row r="33073" spans="31:31" ht="15.75">
      <c r="AE33073" s="67"/>
    </row>
    <row r="33074" spans="31:31" ht="15.75">
      <c r="AE33074" s="67"/>
    </row>
    <row r="33075" spans="31:31" ht="15.75">
      <c r="AE33075" s="67"/>
    </row>
    <row r="33076" spans="31:31" ht="15.75">
      <c r="AE33076" s="67"/>
    </row>
    <row r="33077" spans="31:31" ht="15.75">
      <c r="AE33077" s="67"/>
    </row>
    <row r="33078" spans="31:31" ht="15.75">
      <c r="AE33078" s="67"/>
    </row>
    <row r="33079" spans="31:31" ht="15.75">
      <c r="AE33079" s="67"/>
    </row>
    <row r="33080" spans="31:31" ht="15.75">
      <c r="AE33080" s="67"/>
    </row>
    <row r="33081" spans="31:31" ht="15.75">
      <c r="AE33081" s="67"/>
    </row>
    <row r="33082" spans="31:31" ht="15.75">
      <c r="AE33082" s="67"/>
    </row>
    <row r="33083" spans="31:31" ht="15.75">
      <c r="AE33083" s="67"/>
    </row>
    <row r="33084" spans="31:31" ht="15.75">
      <c r="AE33084" s="67"/>
    </row>
    <row r="33085" spans="31:31" ht="15.75">
      <c r="AE33085" s="67"/>
    </row>
    <row r="33086" spans="31:31" ht="15.75">
      <c r="AE33086" s="67"/>
    </row>
    <row r="33087" spans="31:31" ht="15.75">
      <c r="AE33087" s="67"/>
    </row>
    <row r="33088" spans="31:31" ht="15.75">
      <c r="AE33088" s="67"/>
    </row>
    <row r="33089" spans="31:31" ht="15.75">
      <c r="AE33089" s="67"/>
    </row>
    <row r="33090" spans="31:31" ht="15.75">
      <c r="AE33090" s="67"/>
    </row>
    <row r="33091" spans="31:31" ht="15.75">
      <c r="AE33091" s="67"/>
    </row>
    <row r="33092" spans="31:31" ht="15.75">
      <c r="AE33092" s="67"/>
    </row>
    <row r="33093" spans="31:31" ht="15.75">
      <c r="AE33093" s="67"/>
    </row>
    <row r="33094" spans="31:31" ht="15.75">
      <c r="AE33094" s="67"/>
    </row>
    <row r="33095" spans="31:31" ht="15.75">
      <c r="AE33095" s="67"/>
    </row>
    <row r="33096" spans="31:31" ht="15.75">
      <c r="AE33096" s="67"/>
    </row>
    <row r="33097" spans="31:31" ht="15.75">
      <c r="AE33097" s="67"/>
    </row>
    <row r="33098" spans="31:31" ht="15.75">
      <c r="AE33098" s="67"/>
    </row>
    <row r="33099" spans="31:31" ht="15.75">
      <c r="AE33099" s="67"/>
    </row>
    <row r="33100" spans="31:31" ht="15.75">
      <c r="AE33100" s="67"/>
    </row>
    <row r="33101" spans="31:31" ht="15.75">
      <c r="AE33101" s="67"/>
    </row>
    <row r="33102" spans="31:31" ht="15.75">
      <c r="AE33102" s="67"/>
    </row>
    <row r="33103" spans="31:31" ht="15.75">
      <c r="AE33103" s="67"/>
    </row>
    <row r="33104" spans="31:31" ht="15.75">
      <c r="AE33104" s="67"/>
    </row>
    <row r="33105" spans="31:31" ht="15.75">
      <c r="AE33105" s="67"/>
    </row>
    <row r="33106" spans="31:31" ht="15.75">
      <c r="AE33106" s="67"/>
    </row>
    <row r="33107" spans="31:31" ht="15.75">
      <c r="AE33107" s="67"/>
    </row>
    <row r="33108" spans="31:31" ht="15.75">
      <c r="AE33108" s="67"/>
    </row>
    <row r="33109" spans="31:31" ht="15.75">
      <c r="AE33109" s="67"/>
    </row>
    <row r="33110" spans="31:31" ht="15.75">
      <c r="AE33110" s="67"/>
    </row>
    <row r="33111" spans="31:31" ht="15.75">
      <c r="AE33111" s="67"/>
    </row>
    <row r="33112" spans="31:31" ht="15.75">
      <c r="AE33112" s="67"/>
    </row>
    <row r="33113" spans="31:31" ht="15.75">
      <c r="AE33113" s="67"/>
    </row>
    <row r="33114" spans="31:31" ht="15.75">
      <c r="AE33114" s="67"/>
    </row>
    <row r="33115" spans="31:31" ht="15.75">
      <c r="AE33115" s="67"/>
    </row>
    <row r="33116" spans="31:31" ht="15.75">
      <c r="AE33116" s="67"/>
    </row>
    <row r="33117" spans="31:31" ht="15.75">
      <c r="AE33117" s="67"/>
    </row>
    <row r="33118" spans="31:31" ht="15.75">
      <c r="AE33118" s="67"/>
    </row>
    <row r="33119" spans="31:31" ht="15.75">
      <c r="AE33119" s="67"/>
    </row>
    <row r="33120" spans="31:31" ht="15.75">
      <c r="AE33120" s="67"/>
    </row>
    <row r="33121" spans="31:31" ht="15.75">
      <c r="AE33121" s="67"/>
    </row>
    <row r="33122" spans="31:31" ht="15.75">
      <c r="AE33122" s="67"/>
    </row>
    <row r="33123" spans="31:31" ht="15.75">
      <c r="AE33123" s="67"/>
    </row>
    <row r="33124" spans="31:31" ht="15.75">
      <c r="AE33124" s="67"/>
    </row>
    <row r="33125" spans="31:31" ht="15.75">
      <c r="AE33125" s="67"/>
    </row>
    <row r="33126" spans="31:31" ht="15.75">
      <c r="AE33126" s="67"/>
    </row>
    <row r="33127" spans="31:31" ht="15.75">
      <c r="AE33127" s="67"/>
    </row>
    <row r="33128" spans="31:31" ht="15.75">
      <c r="AE33128" s="67"/>
    </row>
    <row r="33129" spans="31:31" ht="15.75">
      <c r="AE33129" s="67"/>
    </row>
    <row r="33130" spans="31:31" ht="15.75">
      <c r="AE33130" s="67"/>
    </row>
    <row r="33131" spans="31:31" ht="15.75">
      <c r="AE33131" s="67"/>
    </row>
    <row r="33132" spans="31:31" ht="15.75">
      <c r="AE33132" s="67"/>
    </row>
    <row r="33133" spans="31:31" ht="15.75">
      <c r="AE33133" s="67"/>
    </row>
    <row r="33134" spans="31:31" ht="15.75">
      <c r="AE33134" s="67"/>
    </row>
    <row r="33135" spans="31:31" ht="15.75">
      <c r="AE33135" s="67"/>
    </row>
    <row r="33136" spans="31:31" ht="15.75">
      <c r="AE33136" s="67"/>
    </row>
    <row r="33137" spans="31:31" ht="15.75">
      <c r="AE33137" s="67"/>
    </row>
    <row r="33138" spans="31:31" ht="15.75">
      <c r="AE33138" s="67"/>
    </row>
    <row r="33139" spans="31:31" ht="15.75">
      <c r="AE33139" s="67"/>
    </row>
    <row r="33140" spans="31:31" ht="15.75">
      <c r="AE33140" s="67"/>
    </row>
    <row r="33141" spans="31:31" ht="15.75">
      <c r="AE33141" s="67"/>
    </row>
    <row r="33142" spans="31:31" ht="15.75">
      <c r="AE33142" s="67"/>
    </row>
    <row r="33143" spans="31:31" ht="15.75">
      <c r="AE33143" s="67"/>
    </row>
    <row r="33144" spans="31:31" ht="15.75">
      <c r="AE33144" s="67"/>
    </row>
    <row r="33145" spans="31:31" ht="15.75">
      <c r="AE33145" s="67"/>
    </row>
    <row r="33146" spans="31:31" ht="15.75">
      <c r="AE33146" s="67"/>
    </row>
    <row r="33147" spans="31:31" ht="15.75">
      <c r="AE33147" s="67"/>
    </row>
    <row r="33148" spans="31:31" ht="15.75">
      <c r="AE33148" s="67"/>
    </row>
    <row r="33149" spans="31:31" ht="15.75">
      <c r="AE33149" s="67"/>
    </row>
    <row r="33150" spans="31:31" ht="15.75">
      <c r="AE33150" s="67"/>
    </row>
    <row r="33151" spans="31:31" ht="15.75">
      <c r="AE33151" s="67"/>
    </row>
    <row r="33152" spans="31:31" ht="15.75">
      <c r="AE33152" s="67"/>
    </row>
    <row r="33153" spans="31:31" ht="15.75">
      <c r="AE33153" s="67"/>
    </row>
    <row r="33154" spans="31:31" ht="15.75">
      <c r="AE33154" s="67"/>
    </row>
    <row r="33155" spans="31:31" ht="15.75">
      <c r="AE33155" s="67"/>
    </row>
    <row r="33156" spans="31:31" ht="15.75">
      <c r="AE33156" s="67"/>
    </row>
    <row r="33157" spans="31:31" ht="15.75">
      <c r="AE33157" s="67"/>
    </row>
    <row r="33158" spans="31:31" ht="15.75">
      <c r="AE33158" s="67"/>
    </row>
    <row r="33159" spans="31:31" ht="15.75">
      <c r="AE33159" s="67"/>
    </row>
    <row r="33160" spans="31:31" ht="15.75">
      <c r="AE33160" s="67"/>
    </row>
    <row r="33161" spans="31:31" ht="15.75">
      <c r="AE33161" s="67"/>
    </row>
    <row r="33162" spans="31:31" ht="15.75">
      <c r="AE33162" s="67"/>
    </row>
    <row r="33163" spans="31:31" ht="15.75">
      <c r="AE33163" s="67"/>
    </row>
    <row r="33164" spans="31:31" ht="15.75">
      <c r="AE33164" s="67"/>
    </row>
    <row r="33165" spans="31:31" ht="15.75">
      <c r="AE33165" s="67"/>
    </row>
    <row r="33166" spans="31:31" ht="15.75">
      <c r="AE33166" s="67"/>
    </row>
    <row r="33167" spans="31:31" ht="15.75">
      <c r="AE33167" s="67"/>
    </row>
    <row r="33168" spans="31:31" ht="15.75">
      <c r="AE33168" s="67"/>
    </row>
    <row r="33169" spans="31:31" ht="15.75">
      <c r="AE33169" s="67"/>
    </row>
    <row r="33170" spans="31:31" ht="15.75">
      <c r="AE33170" s="67"/>
    </row>
    <row r="33171" spans="31:31" ht="15.75">
      <c r="AE33171" s="67"/>
    </row>
    <row r="33172" spans="31:31" ht="15.75">
      <c r="AE33172" s="67"/>
    </row>
    <row r="33173" spans="31:31" ht="15.75">
      <c r="AE33173" s="67"/>
    </row>
    <row r="33174" spans="31:31" ht="15.75">
      <c r="AE33174" s="67"/>
    </row>
    <row r="33175" spans="31:31" ht="15.75">
      <c r="AE33175" s="67"/>
    </row>
    <row r="33176" spans="31:31" ht="15.75">
      <c r="AE33176" s="67"/>
    </row>
    <row r="33177" spans="31:31" ht="15.75">
      <c r="AE33177" s="67"/>
    </row>
    <row r="33178" spans="31:31" ht="15.75">
      <c r="AE33178" s="67"/>
    </row>
    <row r="33179" spans="31:31" ht="15.75">
      <c r="AE33179" s="67"/>
    </row>
    <row r="33180" spans="31:31" ht="15.75">
      <c r="AE33180" s="67"/>
    </row>
    <row r="33181" spans="31:31" ht="15.75">
      <c r="AE33181" s="67"/>
    </row>
    <row r="33182" spans="31:31" ht="15.75">
      <c r="AE33182" s="67"/>
    </row>
    <row r="33183" spans="31:31" ht="15.75">
      <c r="AE33183" s="67"/>
    </row>
    <row r="33184" spans="31:31" ht="15.75">
      <c r="AE33184" s="67"/>
    </row>
    <row r="33185" spans="31:31" ht="15.75">
      <c r="AE33185" s="67"/>
    </row>
    <row r="33186" spans="31:31" ht="15.75">
      <c r="AE33186" s="67"/>
    </row>
    <row r="33187" spans="31:31" ht="15.75">
      <c r="AE33187" s="67"/>
    </row>
    <row r="33188" spans="31:31" ht="15.75">
      <c r="AE33188" s="67"/>
    </row>
    <row r="33189" spans="31:31" ht="15.75">
      <c r="AE33189" s="67"/>
    </row>
    <row r="33190" spans="31:31" ht="15.75">
      <c r="AE33190" s="67"/>
    </row>
    <row r="33191" spans="31:31" ht="15.75">
      <c r="AE33191" s="67"/>
    </row>
    <row r="33192" spans="31:31" ht="15.75">
      <c r="AE33192" s="67"/>
    </row>
    <row r="33193" spans="31:31" ht="15.75">
      <c r="AE33193" s="67"/>
    </row>
    <row r="33194" spans="31:31" ht="15.75">
      <c r="AE33194" s="67"/>
    </row>
    <row r="33195" spans="31:31" ht="15.75">
      <c r="AE33195" s="67"/>
    </row>
    <row r="33196" spans="31:31" ht="15.75">
      <c r="AE33196" s="67"/>
    </row>
    <row r="33197" spans="31:31" ht="15.75">
      <c r="AE33197" s="67"/>
    </row>
    <row r="33198" spans="31:31" ht="15.75">
      <c r="AE33198" s="67"/>
    </row>
    <row r="33199" spans="31:31" ht="15.75">
      <c r="AE33199" s="67"/>
    </row>
    <row r="33200" spans="31:31" ht="15.75">
      <c r="AE33200" s="67"/>
    </row>
    <row r="33201" spans="31:31" ht="15.75">
      <c r="AE33201" s="67"/>
    </row>
    <row r="33202" spans="31:31" ht="15.75">
      <c r="AE33202" s="67"/>
    </row>
    <row r="33203" spans="31:31" ht="15.75">
      <c r="AE33203" s="67"/>
    </row>
    <row r="33204" spans="31:31" ht="15.75">
      <c r="AE33204" s="67"/>
    </row>
    <row r="33205" spans="31:31" ht="15.75">
      <c r="AE33205" s="67"/>
    </row>
    <row r="33206" spans="31:31" ht="15.75">
      <c r="AE33206" s="67"/>
    </row>
    <row r="33207" spans="31:31" ht="15.75">
      <c r="AE33207" s="67"/>
    </row>
    <row r="33208" spans="31:31" ht="15.75">
      <c r="AE33208" s="67"/>
    </row>
    <row r="33209" spans="31:31" ht="15.75">
      <c r="AE33209" s="67"/>
    </row>
    <row r="33210" spans="31:31" ht="15.75">
      <c r="AE33210" s="67"/>
    </row>
    <row r="33211" spans="31:31" ht="15.75">
      <c r="AE33211" s="67"/>
    </row>
    <row r="33212" spans="31:31" ht="15.75">
      <c r="AE33212" s="67"/>
    </row>
    <row r="33213" spans="31:31" ht="15.75">
      <c r="AE33213" s="67"/>
    </row>
    <row r="33214" spans="31:31" ht="15.75">
      <c r="AE33214" s="67"/>
    </row>
    <row r="33215" spans="31:31" ht="15.75">
      <c r="AE33215" s="67"/>
    </row>
    <row r="33216" spans="31:31" ht="15.75">
      <c r="AE33216" s="67"/>
    </row>
    <row r="33217" spans="31:31" ht="15.75">
      <c r="AE33217" s="67"/>
    </row>
    <row r="33218" spans="31:31" ht="15.75">
      <c r="AE33218" s="67"/>
    </row>
    <row r="33219" spans="31:31" ht="15.75">
      <c r="AE33219" s="67"/>
    </row>
    <row r="33220" spans="31:31" ht="15.75">
      <c r="AE33220" s="67"/>
    </row>
    <row r="33221" spans="31:31" ht="15.75">
      <c r="AE33221" s="67"/>
    </row>
    <row r="33222" spans="31:31" ht="15.75">
      <c r="AE33222" s="67"/>
    </row>
    <row r="33223" spans="31:31" ht="15.75">
      <c r="AE33223" s="67"/>
    </row>
    <row r="33224" spans="31:31" ht="15.75">
      <c r="AE33224" s="67"/>
    </row>
    <row r="33225" spans="31:31" ht="15.75">
      <c r="AE33225" s="67"/>
    </row>
    <row r="33226" spans="31:31" ht="15.75">
      <c r="AE33226" s="67"/>
    </row>
    <row r="33227" spans="31:31" ht="15.75">
      <c r="AE33227" s="67"/>
    </row>
    <row r="33228" spans="31:31" ht="15.75">
      <c r="AE33228" s="67"/>
    </row>
    <row r="33229" spans="31:31" ht="15.75">
      <c r="AE33229" s="67"/>
    </row>
    <row r="33230" spans="31:31" ht="15.75">
      <c r="AE33230" s="67"/>
    </row>
    <row r="33231" spans="31:31" ht="15.75">
      <c r="AE33231" s="67"/>
    </row>
    <row r="33232" spans="31:31" ht="15.75">
      <c r="AE33232" s="67"/>
    </row>
    <row r="33233" spans="31:31" ht="15.75">
      <c r="AE33233" s="67"/>
    </row>
    <row r="33234" spans="31:31" ht="15.75">
      <c r="AE33234" s="67"/>
    </row>
    <row r="33235" spans="31:31" ht="15.75">
      <c r="AE33235" s="67"/>
    </row>
    <row r="33236" spans="31:31" ht="15.75">
      <c r="AE33236" s="67"/>
    </row>
    <row r="33237" spans="31:31" ht="15.75">
      <c r="AE33237" s="67"/>
    </row>
    <row r="33238" spans="31:31" ht="15.75">
      <c r="AE33238" s="67"/>
    </row>
    <row r="33239" spans="31:31" ht="15.75">
      <c r="AE33239" s="67"/>
    </row>
    <row r="33240" spans="31:31" ht="15.75">
      <c r="AE33240" s="67"/>
    </row>
    <row r="33241" spans="31:31" ht="15.75">
      <c r="AE33241" s="67"/>
    </row>
    <row r="33242" spans="31:31" ht="15.75">
      <c r="AE33242" s="67"/>
    </row>
    <row r="33243" spans="31:31" ht="15.75">
      <c r="AE33243" s="67"/>
    </row>
    <row r="33244" spans="31:31" ht="15.75">
      <c r="AE33244" s="67"/>
    </row>
    <row r="33245" spans="31:31" ht="15.75">
      <c r="AE33245" s="67"/>
    </row>
    <row r="33246" spans="31:31" ht="15.75">
      <c r="AE33246" s="67"/>
    </row>
    <row r="33247" spans="31:31" ht="15.75">
      <c r="AE33247" s="67"/>
    </row>
    <row r="33248" spans="31:31" ht="15.75">
      <c r="AE33248" s="67"/>
    </row>
    <row r="33249" spans="31:31" ht="15.75">
      <c r="AE33249" s="67"/>
    </row>
    <row r="33250" spans="31:31" ht="15.75">
      <c r="AE33250" s="67"/>
    </row>
    <row r="33251" spans="31:31" ht="15.75">
      <c r="AE33251" s="67"/>
    </row>
    <row r="33252" spans="31:31" ht="15.75">
      <c r="AE33252" s="67"/>
    </row>
    <row r="33253" spans="31:31" ht="15.75">
      <c r="AE33253" s="67"/>
    </row>
    <row r="33254" spans="31:31" ht="15.75">
      <c r="AE33254" s="67"/>
    </row>
    <row r="33255" spans="31:31" ht="15.75">
      <c r="AE33255" s="67"/>
    </row>
    <row r="33256" spans="31:31" ht="15.75">
      <c r="AE33256" s="67"/>
    </row>
    <row r="33257" spans="31:31" ht="15.75">
      <c r="AE33257" s="67"/>
    </row>
    <row r="33258" spans="31:31" ht="15.75">
      <c r="AE33258" s="67"/>
    </row>
    <row r="33259" spans="31:31" ht="15.75">
      <c r="AE33259" s="67"/>
    </row>
    <row r="33260" spans="31:31" ht="15.75">
      <c r="AE33260" s="67"/>
    </row>
    <row r="33261" spans="31:31" ht="15.75">
      <c r="AE33261" s="67"/>
    </row>
    <row r="33262" spans="31:31" ht="15.75">
      <c r="AE33262" s="67"/>
    </row>
    <row r="33263" spans="31:31" ht="15.75">
      <c r="AE33263" s="67"/>
    </row>
    <row r="33264" spans="31:31" ht="15.75">
      <c r="AE33264" s="67"/>
    </row>
    <row r="33265" spans="31:31" ht="15.75">
      <c r="AE33265" s="67"/>
    </row>
    <row r="33266" spans="31:31" ht="15.75">
      <c r="AE33266" s="67"/>
    </row>
    <row r="33267" spans="31:31" ht="15.75">
      <c r="AE33267" s="67"/>
    </row>
    <row r="33268" spans="31:31" ht="15.75">
      <c r="AE33268" s="67"/>
    </row>
    <row r="33269" spans="31:31" ht="15.75">
      <c r="AE33269" s="67"/>
    </row>
    <row r="33270" spans="31:31" ht="15.75">
      <c r="AE33270" s="67"/>
    </row>
    <row r="33271" spans="31:31" ht="15.75">
      <c r="AE33271" s="67"/>
    </row>
    <row r="33272" spans="31:31" ht="15.75">
      <c r="AE33272" s="67"/>
    </row>
    <row r="33273" spans="31:31" ht="15.75">
      <c r="AE33273" s="67"/>
    </row>
    <row r="33274" spans="31:31" ht="15.75">
      <c r="AE33274" s="67"/>
    </row>
    <row r="33275" spans="31:31" ht="15.75">
      <c r="AE33275" s="67"/>
    </row>
    <row r="33276" spans="31:31" ht="15.75">
      <c r="AE33276" s="67"/>
    </row>
    <row r="33277" spans="31:31" ht="15.75">
      <c r="AE33277" s="67"/>
    </row>
    <row r="33278" spans="31:31" ht="15.75">
      <c r="AE33278" s="67"/>
    </row>
    <row r="33279" spans="31:31" ht="15.75">
      <c r="AE33279" s="67"/>
    </row>
    <row r="33280" spans="31:31" ht="15.75">
      <c r="AE33280" s="67"/>
    </row>
    <row r="33281" spans="31:31" ht="15.75">
      <c r="AE33281" s="67"/>
    </row>
    <row r="33282" spans="31:31" ht="15.75">
      <c r="AE33282" s="67"/>
    </row>
    <row r="33283" spans="31:31" ht="15.75">
      <c r="AE33283" s="67"/>
    </row>
    <row r="33284" spans="31:31" ht="15.75">
      <c r="AE33284" s="67"/>
    </row>
    <row r="33285" spans="31:31" ht="15.75">
      <c r="AE33285" s="67"/>
    </row>
    <row r="33286" spans="31:31" ht="15.75">
      <c r="AE33286" s="67"/>
    </row>
    <row r="33287" spans="31:31" ht="15.75">
      <c r="AE33287" s="67"/>
    </row>
    <row r="33288" spans="31:31" ht="15.75">
      <c r="AE33288" s="67"/>
    </row>
    <row r="33289" spans="31:31" ht="15.75">
      <c r="AE33289" s="67"/>
    </row>
    <row r="33290" spans="31:31" ht="15.75">
      <c r="AE33290" s="67"/>
    </row>
    <row r="33291" spans="31:31" ht="15.75">
      <c r="AE33291" s="67"/>
    </row>
    <row r="33292" spans="31:31" ht="15.75">
      <c r="AE33292" s="67"/>
    </row>
    <row r="33293" spans="31:31" ht="15.75">
      <c r="AE33293" s="67"/>
    </row>
    <row r="33294" spans="31:31" ht="15.75">
      <c r="AE33294" s="67"/>
    </row>
    <row r="33295" spans="31:31" ht="15.75">
      <c r="AE33295" s="67"/>
    </row>
    <row r="33296" spans="31:31" ht="15.75">
      <c r="AE33296" s="67"/>
    </row>
    <row r="33297" spans="31:31" ht="15.75">
      <c r="AE33297" s="67"/>
    </row>
    <row r="33298" spans="31:31" ht="15.75">
      <c r="AE33298" s="67"/>
    </row>
    <row r="33299" spans="31:31" ht="15.75">
      <c r="AE33299" s="67"/>
    </row>
    <row r="33300" spans="31:31" ht="15.75">
      <c r="AE33300" s="67"/>
    </row>
    <row r="33301" spans="31:31" ht="15.75">
      <c r="AE33301" s="67"/>
    </row>
    <row r="33302" spans="31:31" ht="15.75">
      <c r="AE33302" s="67"/>
    </row>
    <row r="33303" spans="31:31" ht="15.75">
      <c r="AE33303" s="67"/>
    </row>
    <row r="33304" spans="31:31" ht="15.75">
      <c r="AE33304" s="67"/>
    </row>
    <row r="33305" spans="31:31" ht="15.75">
      <c r="AE33305" s="67"/>
    </row>
    <row r="33306" spans="31:31" ht="15.75">
      <c r="AE33306" s="67"/>
    </row>
    <row r="33307" spans="31:31" ht="15.75">
      <c r="AE33307" s="67"/>
    </row>
    <row r="33308" spans="31:31" ht="15.75">
      <c r="AE33308" s="67"/>
    </row>
    <row r="33309" spans="31:31" ht="15.75">
      <c r="AE33309" s="67"/>
    </row>
    <row r="33310" spans="31:31" ht="15.75">
      <c r="AE33310" s="67"/>
    </row>
    <row r="33311" spans="31:31" ht="15.75">
      <c r="AE33311" s="67"/>
    </row>
    <row r="33312" spans="31:31" ht="15.75">
      <c r="AE33312" s="67"/>
    </row>
    <row r="33313" spans="31:31" ht="15.75">
      <c r="AE33313" s="67"/>
    </row>
    <row r="33314" spans="31:31" ht="15.75">
      <c r="AE33314" s="67"/>
    </row>
    <row r="33315" spans="31:31" ht="15.75">
      <c r="AE33315" s="67"/>
    </row>
    <row r="33316" spans="31:31" ht="15.75">
      <c r="AE33316" s="67"/>
    </row>
    <row r="33317" spans="31:31" ht="15.75">
      <c r="AE33317" s="67"/>
    </row>
    <row r="33318" spans="31:31" ht="15.75">
      <c r="AE33318" s="67"/>
    </row>
    <row r="33319" spans="31:31" ht="15.75">
      <c r="AE33319" s="67"/>
    </row>
    <row r="33320" spans="31:31" ht="15.75">
      <c r="AE33320" s="67"/>
    </row>
    <row r="33321" spans="31:31" ht="15.75">
      <c r="AE33321" s="67"/>
    </row>
    <row r="33322" spans="31:31" ht="15.75">
      <c r="AE33322" s="67"/>
    </row>
    <row r="33323" spans="31:31" ht="15.75">
      <c r="AE33323" s="67"/>
    </row>
    <row r="33324" spans="31:31" ht="15.75">
      <c r="AE33324" s="67"/>
    </row>
    <row r="33325" spans="31:31" ht="15.75">
      <c r="AE33325" s="67"/>
    </row>
    <row r="33326" spans="31:31" ht="15.75">
      <c r="AE33326" s="67"/>
    </row>
    <row r="33327" spans="31:31" ht="15.75">
      <c r="AE33327" s="67"/>
    </row>
    <row r="33328" spans="31:31" ht="15.75">
      <c r="AE33328" s="67"/>
    </row>
    <row r="33329" spans="31:31" ht="15.75">
      <c r="AE33329" s="67"/>
    </row>
    <row r="33330" spans="31:31" ht="15.75">
      <c r="AE33330" s="67"/>
    </row>
    <row r="33331" spans="31:31" ht="15.75">
      <c r="AE33331" s="67"/>
    </row>
    <row r="33332" spans="31:31" ht="15.75">
      <c r="AE33332" s="67"/>
    </row>
    <row r="33333" spans="31:31" ht="15.75">
      <c r="AE33333" s="67"/>
    </row>
    <row r="33334" spans="31:31" ht="15.75">
      <c r="AE33334" s="67"/>
    </row>
    <row r="33335" spans="31:31" ht="15.75">
      <c r="AE33335" s="67"/>
    </row>
    <row r="33336" spans="31:31" ht="15.75">
      <c r="AE33336" s="67"/>
    </row>
    <row r="33337" spans="31:31" ht="15.75">
      <c r="AE33337" s="67"/>
    </row>
    <row r="33338" spans="31:31" ht="15.75">
      <c r="AE33338" s="67"/>
    </row>
    <row r="33339" spans="31:31" ht="15.75">
      <c r="AE33339" s="67"/>
    </row>
    <row r="33340" spans="31:31" ht="15.75">
      <c r="AE33340" s="67"/>
    </row>
    <row r="33341" spans="31:31" ht="15.75">
      <c r="AE33341" s="67"/>
    </row>
    <row r="33342" spans="31:31" ht="15.75">
      <c r="AE33342" s="67"/>
    </row>
    <row r="33343" spans="31:31" ht="15.75">
      <c r="AE33343" s="67"/>
    </row>
    <row r="33344" spans="31:31" ht="15.75">
      <c r="AE33344" s="67"/>
    </row>
    <row r="33345" spans="31:31" ht="15.75">
      <c r="AE33345" s="67"/>
    </row>
    <row r="33346" spans="31:31" ht="15.75">
      <c r="AE33346" s="67"/>
    </row>
    <row r="33347" spans="31:31" ht="15.75">
      <c r="AE33347" s="67"/>
    </row>
    <row r="33348" spans="31:31" ht="15.75">
      <c r="AE33348" s="67"/>
    </row>
    <row r="33349" spans="31:31" ht="15.75">
      <c r="AE33349" s="67"/>
    </row>
    <row r="33350" spans="31:31" ht="15.75">
      <c r="AE33350" s="67"/>
    </row>
    <row r="33351" spans="31:31" ht="15.75">
      <c r="AE33351" s="67"/>
    </row>
    <row r="33352" spans="31:31" ht="15.75">
      <c r="AE33352" s="67"/>
    </row>
    <row r="33353" spans="31:31" ht="15.75">
      <c r="AE33353" s="67"/>
    </row>
    <row r="33354" spans="31:31" ht="15.75">
      <c r="AE33354" s="67"/>
    </row>
    <row r="33355" spans="31:31" ht="15.75">
      <c r="AE33355" s="67"/>
    </row>
    <row r="33356" spans="31:31" ht="15.75">
      <c r="AE33356" s="67"/>
    </row>
    <row r="33357" spans="31:31" ht="15.75">
      <c r="AE33357" s="67"/>
    </row>
    <row r="33358" spans="31:31" ht="15.75">
      <c r="AE33358" s="67"/>
    </row>
    <row r="33359" spans="31:31" ht="15.75">
      <c r="AE33359" s="67"/>
    </row>
    <row r="33360" spans="31:31" ht="15.75">
      <c r="AE33360" s="67"/>
    </row>
    <row r="33361" spans="31:31" ht="15.75">
      <c r="AE33361" s="67"/>
    </row>
    <row r="33362" spans="31:31" ht="15.75">
      <c r="AE33362" s="67"/>
    </row>
    <row r="33363" spans="31:31" ht="15.75">
      <c r="AE33363" s="67"/>
    </row>
    <row r="33364" spans="31:31" ht="15.75">
      <c r="AE33364" s="67"/>
    </row>
    <row r="33365" spans="31:31" ht="15.75">
      <c r="AE33365" s="67"/>
    </row>
    <row r="33366" spans="31:31" ht="15.75">
      <c r="AE33366" s="67"/>
    </row>
    <row r="33367" spans="31:31" ht="15.75">
      <c r="AE33367" s="67"/>
    </row>
    <row r="33368" spans="31:31" ht="15.75">
      <c r="AE33368" s="67"/>
    </row>
    <row r="33369" spans="31:31" ht="15.75">
      <c r="AE33369" s="67"/>
    </row>
    <row r="33370" spans="31:31" ht="15.75">
      <c r="AE33370" s="67"/>
    </row>
    <row r="33371" spans="31:31" ht="15.75">
      <c r="AE33371" s="67"/>
    </row>
    <row r="33372" spans="31:31" ht="15.75">
      <c r="AE33372" s="67"/>
    </row>
    <row r="33373" spans="31:31" ht="15.75">
      <c r="AE33373" s="67"/>
    </row>
    <row r="33374" spans="31:31" ht="15.75">
      <c r="AE33374" s="67"/>
    </row>
    <row r="33375" spans="31:31" ht="15.75">
      <c r="AE33375" s="67"/>
    </row>
    <row r="33376" spans="31:31" ht="15.75">
      <c r="AE33376" s="67"/>
    </row>
    <row r="33377" spans="31:31" ht="15.75">
      <c r="AE33377" s="67"/>
    </row>
    <row r="33378" spans="31:31" ht="15.75">
      <c r="AE33378" s="67"/>
    </row>
    <row r="33379" spans="31:31" ht="15.75">
      <c r="AE33379" s="67"/>
    </row>
    <row r="33380" spans="31:31" ht="15.75">
      <c r="AE33380" s="67"/>
    </row>
    <row r="33381" spans="31:31" ht="15.75">
      <c r="AE33381" s="67"/>
    </row>
    <row r="33382" spans="31:31" ht="15.75">
      <c r="AE33382" s="67"/>
    </row>
    <row r="33383" spans="31:31" ht="15.75">
      <c r="AE33383" s="67"/>
    </row>
    <row r="33384" spans="31:31" ht="15.75">
      <c r="AE33384" s="67"/>
    </row>
    <row r="33385" spans="31:31" ht="15.75">
      <c r="AE33385" s="67"/>
    </row>
    <row r="33386" spans="31:31" ht="15.75">
      <c r="AE33386" s="67"/>
    </row>
    <row r="33387" spans="31:31" ht="15.75">
      <c r="AE33387" s="67"/>
    </row>
    <row r="33388" spans="31:31" ht="15.75">
      <c r="AE33388" s="67"/>
    </row>
    <row r="33389" spans="31:31" ht="15.75">
      <c r="AE33389" s="67"/>
    </row>
    <row r="33390" spans="31:31" ht="15.75">
      <c r="AE33390" s="67"/>
    </row>
    <row r="33391" spans="31:31" ht="15.75">
      <c r="AE33391" s="67"/>
    </row>
    <row r="33392" spans="31:31" ht="15.75">
      <c r="AE33392" s="67"/>
    </row>
    <row r="33393" spans="31:31" ht="15.75">
      <c r="AE33393" s="67"/>
    </row>
    <row r="33394" spans="31:31" ht="15.75">
      <c r="AE33394" s="67"/>
    </row>
    <row r="33395" spans="31:31" ht="15.75">
      <c r="AE33395" s="67"/>
    </row>
    <row r="33396" spans="31:31" ht="15.75">
      <c r="AE33396" s="67"/>
    </row>
    <row r="33397" spans="31:31" ht="15.75">
      <c r="AE33397" s="67"/>
    </row>
    <row r="33398" spans="31:31" ht="15.75">
      <c r="AE33398" s="67"/>
    </row>
    <row r="33399" spans="31:31" ht="15.75">
      <c r="AE33399" s="67"/>
    </row>
    <row r="33400" spans="31:31" ht="15.75">
      <c r="AE33400" s="67"/>
    </row>
    <row r="33401" spans="31:31" ht="15.75">
      <c r="AE33401" s="67"/>
    </row>
    <row r="33402" spans="31:31" ht="15.75">
      <c r="AE33402" s="67"/>
    </row>
    <row r="33403" spans="31:31" ht="15.75">
      <c r="AE33403" s="67"/>
    </row>
    <row r="33404" spans="31:31" ht="15.75">
      <c r="AE33404" s="67"/>
    </row>
    <row r="33405" spans="31:31" ht="15.75">
      <c r="AE33405" s="67"/>
    </row>
    <row r="33406" spans="31:31" ht="15.75">
      <c r="AE33406" s="67"/>
    </row>
    <row r="33407" spans="31:31" ht="15.75">
      <c r="AE33407" s="67"/>
    </row>
    <row r="33408" spans="31:31" ht="15.75">
      <c r="AE33408" s="67"/>
    </row>
    <row r="33409" spans="31:31" ht="15.75">
      <c r="AE33409" s="67"/>
    </row>
    <row r="33410" spans="31:31" ht="15.75">
      <c r="AE33410" s="67"/>
    </row>
    <row r="33411" spans="31:31" ht="15.75">
      <c r="AE33411" s="67"/>
    </row>
    <row r="33412" spans="31:31" ht="15.75">
      <c r="AE33412" s="67"/>
    </row>
    <row r="33413" spans="31:31" ht="15.75">
      <c r="AE33413" s="67"/>
    </row>
    <row r="33414" spans="31:31" ht="15.75">
      <c r="AE33414" s="67"/>
    </row>
    <row r="33415" spans="31:31" ht="15.75">
      <c r="AE33415" s="67"/>
    </row>
    <row r="33416" spans="31:31" ht="15.75">
      <c r="AE33416" s="67"/>
    </row>
    <row r="33417" spans="31:31" ht="15.75">
      <c r="AE33417" s="67"/>
    </row>
    <row r="33418" spans="31:31" ht="15.75">
      <c r="AE33418" s="67"/>
    </row>
    <row r="33419" spans="31:31" ht="15.75">
      <c r="AE33419" s="67"/>
    </row>
    <row r="33420" spans="31:31" ht="15.75">
      <c r="AE33420" s="67"/>
    </row>
    <row r="33421" spans="31:31" ht="15.75">
      <c r="AE33421" s="67"/>
    </row>
    <row r="33422" spans="31:31" ht="15.75">
      <c r="AE33422" s="67"/>
    </row>
    <row r="33423" spans="31:31" ht="15.75">
      <c r="AE33423" s="67"/>
    </row>
    <row r="33424" spans="31:31" ht="15.75">
      <c r="AE33424" s="67"/>
    </row>
    <row r="33425" spans="31:31" ht="15.75">
      <c r="AE33425" s="67"/>
    </row>
    <row r="33426" spans="31:31" ht="15.75">
      <c r="AE33426" s="67"/>
    </row>
    <row r="33427" spans="31:31" ht="15.75">
      <c r="AE33427" s="67"/>
    </row>
    <row r="33428" spans="31:31" ht="15.75">
      <c r="AE33428" s="67"/>
    </row>
    <row r="33429" spans="31:31" ht="15.75">
      <c r="AE33429" s="67"/>
    </row>
    <row r="33430" spans="31:31" ht="15.75">
      <c r="AE33430" s="67"/>
    </row>
    <row r="33431" spans="31:31" ht="15.75">
      <c r="AE33431" s="67"/>
    </row>
    <row r="33432" spans="31:31" ht="15.75">
      <c r="AE33432" s="67"/>
    </row>
    <row r="33433" spans="31:31" ht="15.75">
      <c r="AE33433" s="67"/>
    </row>
    <row r="33434" spans="31:31" ht="15.75">
      <c r="AE33434" s="67"/>
    </row>
    <row r="33435" spans="31:31" ht="15.75">
      <c r="AE33435" s="67"/>
    </row>
    <row r="33436" spans="31:31" ht="15.75">
      <c r="AE33436" s="67"/>
    </row>
    <row r="33437" spans="31:31" ht="15.75">
      <c r="AE33437" s="67"/>
    </row>
    <row r="33438" spans="31:31" ht="15.75">
      <c r="AE33438" s="67"/>
    </row>
    <row r="33439" spans="31:31" ht="15.75">
      <c r="AE33439" s="67"/>
    </row>
    <row r="33440" spans="31:31" ht="15.75">
      <c r="AE33440" s="67"/>
    </row>
    <row r="33441" spans="31:31" ht="15.75">
      <c r="AE33441" s="67"/>
    </row>
    <row r="33442" spans="31:31" ht="15.75">
      <c r="AE33442" s="67"/>
    </row>
    <row r="33443" spans="31:31" ht="15.75">
      <c r="AE33443" s="67"/>
    </row>
    <row r="33444" spans="31:31" ht="15.75">
      <c r="AE33444" s="67"/>
    </row>
    <row r="33445" spans="31:31" ht="15.75">
      <c r="AE33445" s="67"/>
    </row>
    <row r="33446" spans="31:31" ht="15.75">
      <c r="AE33446" s="67"/>
    </row>
    <row r="33447" spans="31:31" ht="15.75">
      <c r="AE33447" s="67"/>
    </row>
    <row r="33448" spans="31:31" ht="15.75">
      <c r="AE33448" s="67"/>
    </row>
    <row r="33449" spans="31:31" ht="15.75">
      <c r="AE33449" s="67"/>
    </row>
    <row r="33450" spans="31:31" ht="15.75">
      <c r="AE33450" s="67"/>
    </row>
    <row r="33451" spans="31:31" ht="15.75">
      <c r="AE33451" s="67"/>
    </row>
    <row r="33452" spans="31:31" ht="15.75">
      <c r="AE33452" s="67"/>
    </row>
    <row r="33453" spans="31:31" ht="15.75">
      <c r="AE33453" s="67"/>
    </row>
    <row r="33454" spans="31:31" ht="15.75">
      <c r="AE33454" s="67"/>
    </row>
    <row r="33455" spans="31:31" ht="15.75">
      <c r="AE33455" s="67"/>
    </row>
    <row r="33456" spans="31:31" ht="15.75">
      <c r="AE33456" s="67"/>
    </row>
    <row r="33457" spans="31:31" ht="15.75">
      <c r="AE33457" s="67"/>
    </row>
    <row r="33458" spans="31:31" ht="15.75">
      <c r="AE33458" s="67"/>
    </row>
    <row r="33459" spans="31:31" ht="15.75">
      <c r="AE33459" s="67"/>
    </row>
    <row r="33460" spans="31:31" ht="15.75">
      <c r="AE33460" s="67"/>
    </row>
    <row r="33461" spans="31:31" ht="15.75">
      <c r="AE33461" s="67"/>
    </row>
    <row r="33462" spans="31:31" ht="15.75">
      <c r="AE33462" s="67"/>
    </row>
    <row r="33463" spans="31:31" ht="15.75">
      <c r="AE33463" s="67"/>
    </row>
    <row r="33464" spans="31:31" ht="15.75">
      <c r="AE33464" s="67"/>
    </row>
    <row r="33465" spans="31:31" ht="15.75">
      <c r="AE33465" s="67"/>
    </row>
    <row r="33466" spans="31:31" ht="15.75">
      <c r="AE33466" s="67"/>
    </row>
    <row r="33467" spans="31:31" ht="15.75">
      <c r="AE33467" s="67"/>
    </row>
    <row r="33468" spans="31:31" ht="15.75">
      <c r="AE33468" s="67"/>
    </row>
    <row r="33469" spans="31:31" ht="15.75">
      <c r="AE33469" s="67"/>
    </row>
    <row r="33470" spans="31:31" ht="15.75">
      <c r="AE33470" s="67"/>
    </row>
    <row r="33471" spans="31:31" ht="15.75">
      <c r="AE33471" s="67"/>
    </row>
    <row r="33472" spans="31:31" ht="15.75">
      <c r="AE33472" s="67"/>
    </row>
    <row r="33473" spans="31:31" ht="15.75">
      <c r="AE33473" s="67"/>
    </row>
    <row r="33474" spans="31:31" ht="15.75">
      <c r="AE33474" s="67"/>
    </row>
    <row r="33475" spans="31:31" ht="15.75">
      <c r="AE33475" s="67"/>
    </row>
    <row r="33476" spans="31:31" ht="15.75">
      <c r="AE33476" s="67"/>
    </row>
    <row r="33477" spans="31:31" ht="15.75">
      <c r="AE33477" s="67"/>
    </row>
    <row r="33478" spans="31:31" ht="15.75">
      <c r="AE33478" s="67"/>
    </row>
    <row r="33479" spans="31:31" ht="15.75">
      <c r="AE33479" s="67"/>
    </row>
    <row r="33480" spans="31:31" ht="15.75">
      <c r="AE33480" s="67"/>
    </row>
    <row r="33481" spans="31:31" ht="15.75">
      <c r="AE33481" s="67"/>
    </row>
    <row r="33482" spans="31:31" ht="15.75">
      <c r="AE33482" s="67"/>
    </row>
    <row r="33483" spans="31:31" ht="15.75">
      <c r="AE33483" s="67"/>
    </row>
    <row r="33484" spans="31:31" ht="15.75">
      <c r="AE33484" s="67"/>
    </row>
    <row r="33485" spans="31:31" ht="15.75">
      <c r="AE33485" s="67"/>
    </row>
    <row r="33486" spans="31:31" ht="15.75">
      <c r="AE33486" s="67"/>
    </row>
    <row r="33487" spans="31:31" ht="15.75">
      <c r="AE33487" s="67"/>
    </row>
    <row r="33488" spans="31:31" ht="15.75">
      <c r="AE33488" s="67"/>
    </row>
    <row r="33489" spans="31:31" ht="15.75">
      <c r="AE33489" s="67"/>
    </row>
    <row r="33490" spans="31:31" ht="15.75">
      <c r="AE33490" s="67"/>
    </row>
    <row r="33491" spans="31:31" ht="15.75">
      <c r="AE33491" s="67"/>
    </row>
    <row r="33492" spans="31:31" ht="15.75">
      <c r="AE33492" s="67"/>
    </row>
    <row r="33493" spans="31:31" ht="15.75">
      <c r="AE33493" s="67"/>
    </row>
    <row r="33494" spans="31:31" ht="15.75">
      <c r="AE33494" s="67"/>
    </row>
    <row r="33495" spans="31:31" ht="15.75">
      <c r="AE33495" s="67"/>
    </row>
    <row r="33496" spans="31:31" ht="15.75">
      <c r="AE33496" s="67"/>
    </row>
    <row r="33497" spans="31:31" ht="15.75">
      <c r="AE33497" s="67"/>
    </row>
    <row r="33498" spans="31:31" ht="15.75">
      <c r="AE33498" s="67"/>
    </row>
    <row r="33499" spans="31:31" ht="15.75">
      <c r="AE33499" s="67"/>
    </row>
    <row r="33500" spans="31:31" ht="15.75">
      <c r="AE33500" s="67"/>
    </row>
    <row r="33501" spans="31:31" ht="15.75">
      <c r="AE33501" s="67"/>
    </row>
    <row r="33502" spans="31:31" ht="15.75">
      <c r="AE33502" s="67"/>
    </row>
    <row r="33503" spans="31:31" ht="15.75">
      <c r="AE33503" s="67"/>
    </row>
    <row r="33504" spans="31:31" ht="15.75">
      <c r="AE33504" s="67"/>
    </row>
    <row r="33505" spans="31:31" ht="15.75">
      <c r="AE33505" s="67"/>
    </row>
    <row r="33506" spans="31:31" ht="15.75">
      <c r="AE33506" s="67"/>
    </row>
    <row r="33507" spans="31:31" ht="15.75">
      <c r="AE33507" s="67"/>
    </row>
    <row r="33508" spans="31:31" ht="15.75">
      <c r="AE33508" s="67"/>
    </row>
    <row r="33509" spans="31:31" ht="15.75">
      <c r="AE33509" s="67"/>
    </row>
    <row r="33510" spans="31:31" ht="15.75">
      <c r="AE33510" s="67"/>
    </row>
    <row r="33511" spans="31:31" ht="15.75">
      <c r="AE33511" s="67"/>
    </row>
    <row r="33512" spans="31:31" ht="15.75">
      <c r="AE33512" s="67"/>
    </row>
    <row r="33513" spans="31:31" ht="15.75">
      <c r="AE33513" s="67"/>
    </row>
    <row r="33514" spans="31:31" ht="15.75">
      <c r="AE33514" s="67"/>
    </row>
    <row r="33515" spans="31:31" ht="15.75">
      <c r="AE33515" s="67"/>
    </row>
    <row r="33516" spans="31:31" ht="15.75">
      <c r="AE33516" s="67"/>
    </row>
    <row r="33517" spans="31:31" ht="15.75">
      <c r="AE33517" s="67"/>
    </row>
    <row r="33518" spans="31:31" ht="15.75">
      <c r="AE33518" s="67"/>
    </row>
    <row r="33519" spans="31:31" ht="15.75">
      <c r="AE33519" s="67"/>
    </row>
    <row r="33520" spans="31:31" ht="15.75">
      <c r="AE33520" s="67"/>
    </row>
    <row r="33521" spans="31:31" ht="15.75">
      <c r="AE33521" s="67"/>
    </row>
    <row r="33522" spans="31:31" ht="15.75">
      <c r="AE33522" s="67"/>
    </row>
    <row r="33523" spans="31:31" ht="15.75">
      <c r="AE33523" s="67"/>
    </row>
    <row r="33524" spans="31:31" ht="15.75">
      <c r="AE33524" s="67"/>
    </row>
    <row r="33525" spans="31:31" ht="15.75">
      <c r="AE33525" s="67"/>
    </row>
    <row r="33526" spans="31:31" ht="15.75">
      <c r="AE33526" s="67"/>
    </row>
    <row r="33527" spans="31:31" ht="15.75">
      <c r="AE33527" s="67"/>
    </row>
    <row r="33528" spans="31:31" ht="15.75">
      <c r="AE33528" s="67"/>
    </row>
    <row r="33529" spans="31:31" ht="15.75">
      <c r="AE33529" s="67"/>
    </row>
    <row r="33530" spans="31:31" ht="15.75">
      <c r="AE33530" s="67"/>
    </row>
    <row r="33531" spans="31:31" ht="15.75">
      <c r="AE33531" s="67"/>
    </row>
    <row r="33532" spans="31:31" ht="15.75">
      <c r="AE33532" s="67"/>
    </row>
    <row r="33533" spans="31:31" ht="15.75">
      <c r="AE33533" s="67"/>
    </row>
    <row r="33534" spans="31:31" ht="15.75">
      <c r="AE33534" s="67"/>
    </row>
    <row r="33535" spans="31:31" ht="15.75">
      <c r="AE33535" s="67"/>
    </row>
    <row r="33536" spans="31:31" ht="15.75">
      <c r="AE33536" s="67"/>
    </row>
    <row r="33537" spans="31:31" ht="15.75">
      <c r="AE33537" s="67"/>
    </row>
    <row r="33538" spans="31:31" ht="15.75">
      <c r="AE33538" s="67"/>
    </row>
    <row r="33539" spans="31:31" ht="15.75">
      <c r="AE33539" s="67"/>
    </row>
    <row r="33540" spans="31:31" ht="15.75">
      <c r="AE33540" s="67"/>
    </row>
    <row r="33541" spans="31:31" ht="15.75">
      <c r="AE33541" s="67"/>
    </row>
    <row r="33542" spans="31:31" ht="15.75">
      <c r="AE33542" s="67"/>
    </row>
    <row r="33543" spans="31:31" ht="15.75">
      <c r="AE33543" s="67"/>
    </row>
    <row r="33544" spans="31:31" ht="15.75">
      <c r="AE33544" s="67"/>
    </row>
    <row r="33545" spans="31:31" ht="15.75">
      <c r="AE33545" s="67"/>
    </row>
    <row r="33546" spans="31:31" ht="15.75">
      <c r="AE33546" s="67"/>
    </row>
    <row r="33547" spans="31:31" ht="15.75">
      <c r="AE33547" s="67"/>
    </row>
    <row r="33548" spans="31:31" ht="15.75">
      <c r="AE33548" s="67"/>
    </row>
    <row r="33549" spans="31:31" ht="15.75">
      <c r="AE33549" s="67"/>
    </row>
    <row r="33550" spans="31:31" ht="15.75">
      <c r="AE33550" s="67"/>
    </row>
    <row r="33551" spans="31:31" ht="15.75">
      <c r="AE33551" s="67"/>
    </row>
    <row r="33552" spans="31:31" ht="15.75">
      <c r="AE33552" s="67"/>
    </row>
    <row r="33553" spans="31:31" ht="15.75">
      <c r="AE33553" s="67"/>
    </row>
    <row r="33554" spans="31:31" ht="15.75">
      <c r="AE33554" s="67"/>
    </row>
    <row r="33555" spans="31:31" ht="15.75">
      <c r="AE33555" s="67"/>
    </row>
    <row r="33556" spans="31:31" ht="15.75">
      <c r="AE33556" s="67"/>
    </row>
    <row r="33557" spans="31:31" ht="15.75">
      <c r="AE33557" s="67"/>
    </row>
    <row r="33558" spans="31:31" ht="15.75">
      <c r="AE33558" s="67"/>
    </row>
    <row r="33559" spans="31:31" ht="15.75">
      <c r="AE33559" s="67"/>
    </row>
    <row r="33560" spans="31:31" ht="15.75">
      <c r="AE33560" s="67"/>
    </row>
    <row r="33561" spans="31:31" ht="15.75">
      <c r="AE33561" s="67"/>
    </row>
    <row r="33562" spans="31:31" ht="15.75">
      <c r="AE33562" s="67"/>
    </row>
    <row r="33563" spans="31:31" ht="15.75">
      <c r="AE33563" s="67"/>
    </row>
    <row r="33564" spans="31:31" ht="15.75">
      <c r="AE33564" s="67"/>
    </row>
    <row r="33565" spans="31:31" ht="15.75">
      <c r="AE33565" s="67"/>
    </row>
    <row r="33566" spans="31:31" ht="15.75">
      <c r="AE33566" s="67"/>
    </row>
    <row r="33567" spans="31:31" ht="15.75">
      <c r="AE33567" s="67"/>
    </row>
    <row r="33568" spans="31:31" ht="15.75">
      <c r="AE33568" s="67"/>
    </row>
    <row r="33569" spans="31:31" ht="15.75">
      <c r="AE33569" s="67"/>
    </row>
    <row r="33570" spans="31:31" ht="15.75">
      <c r="AE33570" s="67"/>
    </row>
    <row r="33571" spans="31:31" ht="15.75">
      <c r="AE33571" s="67"/>
    </row>
    <row r="33572" spans="31:31" ht="15.75">
      <c r="AE33572" s="67"/>
    </row>
    <row r="33573" spans="31:31" ht="15.75">
      <c r="AE33573" s="67"/>
    </row>
    <row r="33574" spans="31:31" ht="15.75">
      <c r="AE33574" s="67"/>
    </row>
    <row r="33575" spans="31:31" ht="15.75">
      <c r="AE33575" s="67"/>
    </row>
    <row r="33576" spans="31:31" ht="15.75">
      <c r="AE33576" s="67"/>
    </row>
    <row r="33577" spans="31:31" ht="15.75">
      <c r="AE33577" s="67"/>
    </row>
    <row r="33578" spans="31:31" ht="15.75">
      <c r="AE33578" s="67"/>
    </row>
    <row r="33579" spans="31:31" ht="15.75">
      <c r="AE33579" s="67"/>
    </row>
    <row r="33580" spans="31:31" ht="15.75">
      <c r="AE33580" s="67"/>
    </row>
    <row r="33581" spans="31:31" ht="15.75">
      <c r="AE33581" s="67"/>
    </row>
    <row r="33582" spans="31:31" ht="15.75">
      <c r="AE33582" s="67"/>
    </row>
    <row r="33583" spans="31:31" ht="15.75">
      <c r="AE33583" s="67"/>
    </row>
    <row r="33584" spans="31:31" ht="15.75">
      <c r="AE33584" s="67"/>
    </row>
    <row r="33585" spans="31:31" ht="15.75">
      <c r="AE33585" s="67"/>
    </row>
    <row r="33586" spans="31:31" ht="15.75">
      <c r="AE33586" s="67"/>
    </row>
    <row r="33587" spans="31:31" ht="15.75">
      <c r="AE33587" s="67"/>
    </row>
    <row r="33588" spans="31:31" ht="15.75">
      <c r="AE33588" s="67"/>
    </row>
    <row r="33589" spans="31:31" ht="15.75">
      <c r="AE33589" s="67"/>
    </row>
    <row r="33590" spans="31:31" ht="15.75">
      <c r="AE33590" s="67"/>
    </row>
    <row r="33591" spans="31:31" ht="15.75">
      <c r="AE33591" s="67"/>
    </row>
    <row r="33592" spans="31:31" ht="15.75">
      <c r="AE33592" s="67"/>
    </row>
    <row r="33593" spans="31:31" ht="15.75">
      <c r="AE33593" s="67"/>
    </row>
    <row r="33594" spans="31:31" ht="15.75">
      <c r="AE33594" s="67"/>
    </row>
    <row r="33595" spans="31:31" ht="15.75">
      <c r="AE33595" s="67"/>
    </row>
    <row r="33596" spans="31:31" ht="15.75">
      <c r="AE33596" s="67"/>
    </row>
    <row r="33597" spans="31:31" ht="15.75">
      <c r="AE33597" s="67"/>
    </row>
    <row r="33598" spans="31:31" ht="15.75">
      <c r="AE33598" s="67"/>
    </row>
    <row r="33599" spans="31:31" ht="15.75">
      <c r="AE33599" s="67"/>
    </row>
    <row r="33600" spans="31:31" ht="15.75">
      <c r="AE33600" s="67"/>
    </row>
    <row r="33601" spans="31:31" ht="15.75">
      <c r="AE33601" s="67"/>
    </row>
    <row r="33602" spans="31:31" ht="15.75">
      <c r="AE33602" s="67"/>
    </row>
    <row r="33603" spans="31:31" ht="15.75">
      <c r="AE33603" s="67"/>
    </row>
    <row r="33604" spans="31:31" ht="15.75">
      <c r="AE33604" s="67"/>
    </row>
    <row r="33605" spans="31:31" ht="15.75">
      <c r="AE33605" s="67"/>
    </row>
    <row r="33606" spans="31:31" ht="15.75">
      <c r="AE33606" s="67"/>
    </row>
    <row r="33607" spans="31:31" ht="15.75">
      <c r="AE33607" s="67"/>
    </row>
    <row r="33608" spans="31:31" ht="15.75">
      <c r="AE33608" s="67"/>
    </row>
    <row r="33609" spans="31:31" ht="15.75">
      <c r="AE33609" s="67"/>
    </row>
    <row r="33610" spans="31:31" ht="15.75">
      <c r="AE33610" s="67"/>
    </row>
    <row r="33611" spans="31:31" ht="15.75">
      <c r="AE33611" s="67"/>
    </row>
    <row r="33612" spans="31:31" ht="15.75">
      <c r="AE33612" s="67"/>
    </row>
    <row r="33613" spans="31:31" ht="15.75">
      <c r="AE33613" s="67"/>
    </row>
    <row r="33614" spans="31:31" ht="15.75">
      <c r="AE33614" s="67"/>
    </row>
    <row r="33615" spans="31:31" ht="15.75">
      <c r="AE33615" s="67"/>
    </row>
    <row r="33616" spans="31:31" ht="15.75">
      <c r="AE33616" s="67"/>
    </row>
    <row r="33617" spans="31:31" ht="15.75">
      <c r="AE33617" s="67"/>
    </row>
    <row r="33618" spans="31:31" ht="15.75">
      <c r="AE33618" s="67"/>
    </row>
    <row r="33619" spans="31:31" ht="15.75">
      <c r="AE33619" s="67"/>
    </row>
    <row r="33620" spans="31:31" ht="15.75">
      <c r="AE33620" s="67"/>
    </row>
    <row r="33621" spans="31:31" ht="15.75">
      <c r="AE33621" s="67"/>
    </row>
    <row r="33622" spans="31:31" ht="15.75">
      <c r="AE33622" s="67"/>
    </row>
    <row r="33623" spans="31:31" ht="15.75">
      <c r="AE33623" s="67"/>
    </row>
    <row r="33624" spans="31:31" ht="15.75">
      <c r="AE33624" s="67"/>
    </row>
    <row r="33625" spans="31:31" ht="15.75">
      <c r="AE33625" s="67"/>
    </row>
    <row r="33626" spans="31:31" ht="15.75">
      <c r="AE33626" s="67"/>
    </row>
    <row r="33627" spans="31:31" ht="15.75">
      <c r="AE33627" s="67"/>
    </row>
    <row r="33628" spans="31:31" ht="15.75">
      <c r="AE33628" s="67"/>
    </row>
    <row r="33629" spans="31:31" ht="15.75">
      <c r="AE33629" s="67"/>
    </row>
    <row r="33630" spans="31:31" ht="15.75">
      <c r="AE33630" s="67"/>
    </row>
    <row r="33631" spans="31:31" ht="15.75">
      <c r="AE33631" s="67"/>
    </row>
    <row r="33632" spans="31:31" ht="15.75">
      <c r="AE33632" s="67"/>
    </row>
    <row r="33633" spans="31:31" ht="15.75">
      <c r="AE33633" s="67"/>
    </row>
    <row r="33634" spans="31:31" ht="15.75">
      <c r="AE33634" s="67"/>
    </row>
    <row r="33635" spans="31:31" ht="15.75">
      <c r="AE33635" s="67"/>
    </row>
    <row r="33636" spans="31:31" ht="15.75">
      <c r="AE33636" s="67"/>
    </row>
    <row r="33637" spans="31:31" ht="15.75">
      <c r="AE33637" s="67"/>
    </row>
    <row r="33638" spans="31:31" ht="15.75">
      <c r="AE33638" s="67"/>
    </row>
    <row r="33639" spans="31:31" ht="15.75">
      <c r="AE33639" s="67"/>
    </row>
    <row r="33640" spans="31:31" ht="15.75">
      <c r="AE33640" s="67"/>
    </row>
    <row r="33641" spans="31:31" ht="15.75">
      <c r="AE33641" s="67"/>
    </row>
    <row r="33642" spans="31:31" ht="15.75">
      <c r="AE33642" s="67"/>
    </row>
    <row r="33643" spans="31:31" ht="15.75">
      <c r="AE33643" s="67"/>
    </row>
    <row r="33644" spans="31:31" ht="15.75">
      <c r="AE33644" s="67"/>
    </row>
    <row r="33645" spans="31:31" ht="15.75">
      <c r="AE33645" s="67"/>
    </row>
    <row r="33646" spans="31:31" ht="15.75">
      <c r="AE33646" s="67"/>
    </row>
    <row r="33647" spans="31:31" ht="15.75">
      <c r="AE33647" s="67"/>
    </row>
    <row r="33648" spans="31:31" ht="15.75">
      <c r="AE33648" s="67"/>
    </row>
    <row r="33649" spans="31:31" ht="15.75">
      <c r="AE33649" s="67"/>
    </row>
    <row r="33650" spans="31:31" ht="15.75">
      <c r="AE33650" s="67"/>
    </row>
    <row r="33651" spans="31:31" ht="15.75">
      <c r="AE33651" s="67"/>
    </row>
    <row r="33652" spans="31:31" ht="15.75">
      <c r="AE33652" s="67"/>
    </row>
    <row r="33653" spans="31:31" ht="15.75">
      <c r="AE33653" s="67"/>
    </row>
    <row r="33654" spans="31:31" ht="15.75">
      <c r="AE33654" s="67"/>
    </row>
    <row r="33655" spans="31:31" ht="15.75">
      <c r="AE33655" s="67"/>
    </row>
    <row r="33656" spans="31:31" ht="15.75">
      <c r="AE33656" s="67"/>
    </row>
    <row r="33657" spans="31:31" ht="15.75">
      <c r="AE33657" s="67"/>
    </row>
    <row r="33658" spans="31:31" ht="15.75">
      <c r="AE33658" s="67"/>
    </row>
    <row r="33659" spans="31:31" ht="15.75">
      <c r="AE33659" s="67"/>
    </row>
    <row r="33660" spans="31:31" ht="15.75">
      <c r="AE33660" s="67"/>
    </row>
    <row r="33661" spans="31:31" ht="15.75">
      <c r="AE33661" s="67"/>
    </row>
    <row r="33662" spans="31:31" ht="15.75">
      <c r="AE33662" s="67"/>
    </row>
    <row r="33663" spans="31:31" ht="15.75">
      <c r="AE33663" s="67"/>
    </row>
    <row r="33664" spans="31:31" ht="15.75">
      <c r="AE33664" s="67"/>
    </row>
    <row r="33665" spans="31:31" ht="15.75">
      <c r="AE33665" s="67"/>
    </row>
    <row r="33666" spans="31:31" ht="15.75">
      <c r="AE33666" s="67"/>
    </row>
    <row r="33667" spans="31:31" ht="15.75">
      <c r="AE33667" s="67"/>
    </row>
    <row r="33668" spans="31:31" ht="15.75">
      <c r="AE33668" s="67"/>
    </row>
    <row r="33669" spans="31:31" ht="15.75">
      <c r="AE33669" s="67"/>
    </row>
    <row r="33670" spans="31:31" ht="15.75">
      <c r="AE33670" s="67"/>
    </row>
    <row r="33671" spans="31:31" ht="15.75">
      <c r="AE33671" s="67"/>
    </row>
    <row r="33672" spans="31:31" ht="15.75">
      <c r="AE33672" s="67"/>
    </row>
    <row r="33673" spans="31:31" ht="15.75">
      <c r="AE33673" s="67"/>
    </row>
    <row r="33674" spans="31:31" ht="15.75">
      <c r="AE33674" s="67"/>
    </row>
    <row r="33675" spans="31:31" ht="15.75">
      <c r="AE33675" s="67"/>
    </row>
    <row r="33676" spans="31:31" ht="15.75">
      <c r="AE33676" s="67"/>
    </row>
    <row r="33677" spans="31:31" ht="15.75">
      <c r="AE33677" s="67"/>
    </row>
    <row r="33678" spans="31:31" ht="15.75">
      <c r="AE33678" s="67"/>
    </row>
    <row r="33679" spans="31:31" ht="15.75">
      <c r="AE33679" s="67"/>
    </row>
    <row r="33680" spans="31:31" ht="15.75">
      <c r="AE33680" s="67"/>
    </row>
    <row r="33681" spans="31:31" ht="15.75">
      <c r="AE33681" s="67"/>
    </row>
    <row r="33682" spans="31:31" ht="15.75">
      <c r="AE33682" s="67"/>
    </row>
    <row r="33683" spans="31:31" ht="15.75">
      <c r="AE33683" s="67"/>
    </row>
    <row r="33684" spans="31:31" ht="15.75">
      <c r="AE33684" s="67"/>
    </row>
    <row r="33685" spans="31:31" ht="15.75">
      <c r="AE33685" s="67"/>
    </row>
    <row r="33686" spans="31:31" ht="15.75">
      <c r="AE33686" s="67"/>
    </row>
    <row r="33687" spans="31:31" ht="15.75">
      <c r="AE33687" s="67"/>
    </row>
    <row r="33688" spans="31:31" ht="15.75">
      <c r="AE33688" s="67"/>
    </row>
    <row r="33689" spans="31:31" ht="15.75">
      <c r="AE33689" s="67"/>
    </row>
    <row r="33690" spans="31:31" ht="15.75">
      <c r="AE33690" s="67"/>
    </row>
    <row r="33691" spans="31:31" ht="15.75">
      <c r="AE33691" s="67"/>
    </row>
    <row r="33692" spans="31:31" ht="15.75">
      <c r="AE33692" s="67"/>
    </row>
    <row r="33693" spans="31:31" ht="15.75">
      <c r="AE33693" s="67"/>
    </row>
    <row r="33694" spans="31:31" ht="15.75">
      <c r="AE33694" s="67"/>
    </row>
    <row r="33695" spans="31:31" ht="15.75">
      <c r="AE33695" s="67"/>
    </row>
    <row r="33696" spans="31:31" ht="15.75">
      <c r="AE33696" s="67"/>
    </row>
    <row r="33697" spans="31:31" ht="15.75">
      <c r="AE33697" s="67"/>
    </row>
    <row r="33698" spans="31:31" ht="15.75">
      <c r="AE33698" s="67"/>
    </row>
    <row r="33699" spans="31:31" ht="15.75">
      <c r="AE33699" s="67"/>
    </row>
    <row r="33700" spans="31:31" ht="15.75">
      <c r="AE33700" s="67"/>
    </row>
    <row r="33701" spans="31:31" ht="15.75">
      <c r="AE33701" s="67"/>
    </row>
    <row r="33702" spans="31:31" ht="15.75">
      <c r="AE33702" s="67"/>
    </row>
    <row r="33703" spans="31:31" ht="15.75">
      <c r="AE33703" s="67"/>
    </row>
    <row r="33704" spans="31:31" ht="15.75">
      <c r="AE33704" s="67"/>
    </row>
    <row r="33705" spans="31:31" ht="15.75">
      <c r="AE33705" s="67"/>
    </row>
    <row r="33706" spans="31:31" ht="15.75">
      <c r="AE33706" s="67"/>
    </row>
    <row r="33707" spans="31:31" ht="15.75">
      <c r="AE33707" s="67"/>
    </row>
    <row r="33708" spans="31:31" ht="15.75">
      <c r="AE33708" s="67"/>
    </row>
    <row r="33709" spans="31:31" ht="15.75">
      <c r="AE33709" s="67"/>
    </row>
    <row r="33710" spans="31:31" ht="15.75">
      <c r="AE33710" s="67"/>
    </row>
    <row r="33711" spans="31:31" ht="15.75">
      <c r="AE33711" s="67"/>
    </row>
    <row r="33712" spans="31:31" ht="15.75">
      <c r="AE33712" s="67"/>
    </row>
    <row r="33713" spans="31:31" ht="15.75">
      <c r="AE33713" s="67"/>
    </row>
    <row r="33714" spans="31:31" ht="15.75">
      <c r="AE33714" s="67"/>
    </row>
    <row r="33715" spans="31:31" ht="15.75">
      <c r="AE33715" s="67"/>
    </row>
    <row r="33716" spans="31:31" ht="15.75">
      <c r="AE33716" s="67"/>
    </row>
    <row r="33717" spans="31:31" ht="15.75">
      <c r="AE33717" s="67"/>
    </row>
    <row r="33718" spans="31:31" ht="15.75">
      <c r="AE33718" s="67"/>
    </row>
    <row r="33719" spans="31:31" ht="15.75">
      <c r="AE33719" s="67"/>
    </row>
    <row r="33720" spans="31:31" ht="15.75">
      <c r="AE33720" s="67"/>
    </row>
    <row r="33721" spans="31:31" ht="15.75">
      <c r="AE33721" s="67"/>
    </row>
    <row r="33722" spans="31:31" ht="15.75">
      <c r="AE33722" s="67"/>
    </row>
    <row r="33723" spans="31:31" ht="15.75">
      <c r="AE33723" s="67"/>
    </row>
    <row r="33724" spans="31:31" ht="15.75">
      <c r="AE33724" s="67"/>
    </row>
    <row r="33725" spans="31:31" ht="15.75">
      <c r="AE33725" s="67"/>
    </row>
    <row r="33726" spans="31:31" ht="15.75">
      <c r="AE33726" s="67"/>
    </row>
    <row r="33727" spans="31:31" ht="15.75">
      <c r="AE33727" s="67"/>
    </row>
    <row r="33728" spans="31:31" ht="15.75">
      <c r="AE33728" s="67"/>
    </row>
    <row r="33729" spans="31:31" ht="15.75">
      <c r="AE33729" s="67"/>
    </row>
    <row r="33730" spans="31:31" ht="15.75">
      <c r="AE33730" s="67"/>
    </row>
    <row r="33731" spans="31:31" ht="15.75">
      <c r="AE33731" s="67"/>
    </row>
    <row r="33732" spans="31:31" ht="15.75">
      <c r="AE33732" s="67"/>
    </row>
    <row r="33733" spans="31:31" ht="15.75">
      <c r="AE33733" s="67"/>
    </row>
    <row r="33734" spans="31:31" ht="15.75">
      <c r="AE33734" s="67"/>
    </row>
    <row r="33735" spans="31:31" ht="15.75">
      <c r="AE33735" s="67"/>
    </row>
    <row r="33736" spans="31:31" ht="15.75">
      <c r="AE33736" s="67"/>
    </row>
    <row r="33737" spans="31:31" ht="15.75">
      <c r="AE33737" s="67"/>
    </row>
    <row r="33738" spans="31:31" ht="15.75">
      <c r="AE33738" s="67"/>
    </row>
    <row r="33739" spans="31:31" ht="15.75">
      <c r="AE33739" s="67"/>
    </row>
    <row r="33740" spans="31:31" ht="15.75">
      <c r="AE33740" s="67"/>
    </row>
    <row r="33741" spans="31:31" ht="15.75">
      <c r="AE33741" s="67"/>
    </row>
    <row r="33742" spans="31:31" ht="15.75">
      <c r="AE33742" s="67"/>
    </row>
    <row r="33743" spans="31:31" ht="15.75">
      <c r="AE33743" s="67"/>
    </row>
    <row r="33744" spans="31:31" ht="15.75">
      <c r="AE33744" s="67"/>
    </row>
    <row r="33745" spans="31:31" ht="15.75">
      <c r="AE33745" s="67"/>
    </row>
    <row r="33746" spans="31:31" ht="15.75">
      <c r="AE33746" s="67"/>
    </row>
    <row r="33747" spans="31:31" ht="15.75">
      <c r="AE33747" s="67"/>
    </row>
    <row r="33748" spans="31:31" ht="15.75">
      <c r="AE33748" s="67"/>
    </row>
    <row r="33749" spans="31:31" ht="15.75">
      <c r="AE33749" s="67"/>
    </row>
    <row r="33750" spans="31:31" ht="15.75">
      <c r="AE33750" s="67"/>
    </row>
    <row r="33751" spans="31:31" ht="15.75">
      <c r="AE33751" s="67"/>
    </row>
    <row r="33752" spans="31:31" ht="15.75">
      <c r="AE33752" s="67"/>
    </row>
    <row r="33753" spans="31:31" ht="15.75">
      <c r="AE33753" s="67"/>
    </row>
    <row r="33754" spans="31:31" ht="15.75">
      <c r="AE33754" s="67"/>
    </row>
    <row r="33755" spans="31:31" ht="15.75">
      <c r="AE33755" s="67"/>
    </row>
    <row r="33756" spans="31:31" ht="15.75">
      <c r="AE33756" s="67"/>
    </row>
    <row r="33757" spans="31:31" ht="15.75">
      <c r="AE33757" s="67"/>
    </row>
    <row r="33758" spans="31:31" ht="15.75">
      <c r="AE33758" s="67"/>
    </row>
    <row r="33759" spans="31:31" ht="15.75">
      <c r="AE33759" s="67"/>
    </row>
    <row r="33760" spans="31:31" ht="15.75">
      <c r="AE33760" s="67"/>
    </row>
    <row r="33761" spans="31:31" ht="15.75">
      <c r="AE33761" s="67"/>
    </row>
    <row r="33762" spans="31:31" ht="15.75">
      <c r="AE33762" s="67"/>
    </row>
    <row r="33763" spans="31:31" ht="15.75">
      <c r="AE33763" s="67"/>
    </row>
    <row r="33764" spans="31:31" ht="15.75">
      <c r="AE33764" s="67"/>
    </row>
    <row r="33765" spans="31:31" ht="15.75">
      <c r="AE33765" s="67"/>
    </row>
    <row r="33766" spans="31:31" ht="15.75">
      <c r="AE33766" s="67"/>
    </row>
    <row r="33767" spans="31:31" ht="15.75">
      <c r="AE33767" s="67"/>
    </row>
    <row r="33768" spans="31:31" ht="15.75">
      <c r="AE33768" s="67"/>
    </row>
    <row r="33769" spans="31:31" ht="15.75">
      <c r="AE33769" s="67"/>
    </row>
    <row r="33770" spans="31:31" ht="15.75">
      <c r="AE33770" s="67"/>
    </row>
    <row r="33771" spans="31:31" ht="15.75">
      <c r="AE33771" s="67"/>
    </row>
    <row r="33772" spans="31:31" ht="15.75">
      <c r="AE33772" s="67"/>
    </row>
    <row r="33773" spans="31:31" ht="15.75">
      <c r="AE33773" s="67"/>
    </row>
    <row r="33774" spans="31:31" ht="15.75">
      <c r="AE33774" s="67"/>
    </row>
    <row r="33775" spans="31:31" ht="15.75">
      <c r="AE33775" s="67"/>
    </row>
    <row r="33776" spans="31:31" ht="15.75">
      <c r="AE33776" s="67"/>
    </row>
    <row r="33777" spans="31:31" ht="15.75">
      <c r="AE33777" s="67"/>
    </row>
    <row r="33778" spans="31:31" ht="15.75">
      <c r="AE33778" s="67"/>
    </row>
    <row r="33779" spans="31:31" ht="15.75">
      <c r="AE33779" s="67"/>
    </row>
    <row r="33780" spans="31:31" ht="15.75">
      <c r="AE33780" s="67"/>
    </row>
    <row r="33781" spans="31:31" ht="15.75">
      <c r="AE33781" s="67"/>
    </row>
    <row r="33782" spans="31:31" ht="15.75">
      <c r="AE33782" s="67"/>
    </row>
    <row r="33783" spans="31:31" ht="15.75">
      <c r="AE33783" s="67"/>
    </row>
    <row r="33784" spans="31:31" ht="15.75">
      <c r="AE33784" s="67"/>
    </row>
    <row r="33785" spans="31:31" ht="15.75">
      <c r="AE33785" s="67"/>
    </row>
    <row r="33786" spans="31:31" ht="15.75">
      <c r="AE33786" s="67"/>
    </row>
    <row r="33787" spans="31:31" ht="15.75">
      <c r="AE33787" s="67"/>
    </row>
    <row r="33788" spans="31:31" ht="15.75">
      <c r="AE33788" s="67"/>
    </row>
    <row r="33789" spans="31:31" ht="15.75">
      <c r="AE33789" s="67"/>
    </row>
    <row r="33790" spans="31:31" ht="15.75">
      <c r="AE33790" s="67"/>
    </row>
    <row r="33791" spans="31:31" ht="15.75">
      <c r="AE33791" s="67"/>
    </row>
    <row r="33792" spans="31:31" ht="15.75">
      <c r="AE33792" s="67"/>
    </row>
    <row r="33793" spans="31:31" ht="15.75">
      <c r="AE33793" s="67"/>
    </row>
    <row r="33794" spans="31:31" ht="15.75">
      <c r="AE33794" s="67"/>
    </row>
    <row r="33795" spans="31:31" ht="15.75">
      <c r="AE33795" s="67"/>
    </row>
    <row r="33796" spans="31:31" ht="15.75">
      <c r="AE33796" s="67"/>
    </row>
    <row r="33797" spans="31:31" ht="15.75">
      <c r="AE33797" s="67"/>
    </row>
    <row r="33798" spans="31:31" ht="15.75">
      <c r="AE33798" s="67"/>
    </row>
    <row r="33799" spans="31:31" ht="15.75">
      <c r="AE33799" s="67"/>
    </row>
    <row r="33800" spans="31:31" ht="15.75">
      <c r="AE33800" s="67"/>
    </row>
    <row r="33801" spans="31:31" ht="15.75">
      <c r="AE33801" s="67"/>
    </row>
    <row r="33802" spans="31:31" ht="15.75">
      <c r="AE33802" s="67"/>
    </row>
    <row r="33803" spans="31:31" ht="15.75">
      <c r="AE33803" s="67"/>
    </row>
    <row r="33804" spans="31:31" ht="15.75">
      <c r="AE33804" s="67"/>
    </row>
    <row r="33805" spans="31:31" ht="15.75">
      <c r="AE33805" s="67"/>
    </row>
    <row r="33806" spans="31:31" ht="15.75">
      <c r="AE33806" s="67"/>
    </row>
    <row r="33807" spans="31:31" ht="15.75">
      <c r="AE33807" s="67"/>
    </row>
    <row r="33808" spans="31:31" ht="15.75">
      <c r="AE33808" s="67"/>
    </row>
    <row r="33809" spans="31:31" ht="15.75">
      <c r="AE33809" s="67"/>
    </row>
    <row r="33810" spans="31:31" ht="15.75">
      <c r="AE33810" s="67"/>
    </row>
    <row r="33811" spans="31:31" ht="15.75">
      <c r="AE33811" s="67"/>
    </row>
    <row r="33812" spans="31:31" ht="15.75">
      <c r="AE33812" s="67"/>
    </row>
    <row r="33813" spans="31:31" ht="15.75">
      <c r="AE33813" s="67"/>
    </row>
    <row r="33814" spans="31:31" ht="15.75">
      <c r="AE33814" s="67"/>
    </row>
    <row r="33815" spans="31:31" ht="15.75">
      <c r="AE33815" s="67"/>
    </row>
    <row r="33816" spans="31:31" ht="15.75">
      <c r="AE33816" s="67"/>
    </row>
    <row r="33817" spans="31:31" ht="15.75">
      <c r="AE33817" s="67"/>
    </row>
    <row r="33818" spans="31:31" ht="15.75">
      <c r="AE33818" s="67"/>
    </row>
    <row r="33819" spans="31:31" ht="15.75">
      <c r="AE33819" s="67"/>
    </row>
    <row r="33820" spans="31:31" ht="15.75">
      <c r="AE33820" s="67"/>
    </row>
    <row r="33821" spans="31:31" ht="15.75">
      <c r="AE33821" s="67"/>
    </row>
    <row r="33822" spans="31:31" ht="15.75">
      <c r="AE33822" s="67"/>
    </row>
    <row r="33823" spans="31:31" ht="15.75">
      <c r="AE33823" s="67"/>
    </row>
    <row r="33824" spans="31:31" ht="15.75">
      <c r="AE33824" s="67"/>
    </row>
    <row r="33825" spans="31:31" ht="15.75">
      <c r="AE33825" s="67"/>
    </row>
    <row r="33826" spans="31:31" ht="15.75">
      <c r="AE33826" s="67"/>
    </row>
    <row r="33827" spans="31:31" ht="15.75">
      <c r="AE33827" s="67"/>
    </row>
    <row r="33828" spans="31:31" ht="15.75">
      <c r="AE33828" s="67"/>
    </row>
    <row r="33829" spans="31:31" ht="15.75">
      <c r="AE33829" s="67"/>
    </row>
    <row r="33830" spans="31:31" ht="15.75">
      <c r="AE33830" s="67"/>
    </row>
    <row r="33831" spans="31:31" ht="15.75">
      <c r="AE33831" s="67"/>
    </row>
    <row r="33832" spans="31:31" ht="15.75">
      <c r="AE33832" s="67"/>
    </row>
    <row r="33833" spans="31:31" ht="15.75">
      <c r="AE33833" s="67"/>
    </row>
    <row r="33834" spans="31:31" ht="15.75">
      <c r="AE33834" s="67"/>
    </row>
    <row r="33835" spans="31:31" ht="15.75">
      <c r="AE33835" s="67"/>
    </row>
    <row r="33836" spans="31:31" ht="15.75">
      <c r="AE33836" s="67"/>
    </row>
    <row r="33837" spans="31:31" ht="15.75">
      <c r="AE33837" s="67"/>
    </row>
    <row r="33838" spans="31:31" ht="15.75">
      <c r="AE33838" s="67"/>
    </row>
    <row r="33839" spans="31:31" ht="15.75">
      <c r="AE33839" s="67"/>
    </row>
    <row r="33840" spans="31:31" ht="15.75">
      <c r="AE33840" s="67"/>
    </row>
    <row r="33841" spans="31:31" ht="15.75">
      <c r="AE33841" s="67"/>
    </row>
    <row r="33842" spans="31:31" ht="15.75">
      <c r="AE33842" s="67"/>
    </row>
    <row r="33843" spans="31:31" ht="15.75">
      <c r="AE33843" s="67"/>
    </row>
    <row r="33844" spans="31:31" ht="15.75">
      <c r="AE33844" s="67"/>
    </row>
    <row r="33845" spans="31:31" ht="15.75">
      <c r="AE33845" s="67"/>
    </row>
    <row r="33846" spans="31:31" ht="15.75">
      <c r="AE33846" s="67"/>
    </row>
    <row r="33847" spans="31:31" ht="15.75">
      <c r="AE33847" s="67"/>
    </row>
    <row r="33848" spans="31:31" ht="15.75">
      <c r="AE33848" s="67"/>
    </row>
    <row r="33849" spans="31:31" ht="15.75">
      <c r="AE33849" s="67"/>
    </row>
    <row r="33850" spans="31:31" ht="15.75">
      <c r="AE33850" s="67"/>
    </row>
    <row r="33851" spans="31:31" ht="15.75">
      <c r="AE33851" s="67"/>
    </row>
    <row r="33852" spans="31:31" ht="15.75">
      <c r="AE33852" s="67"/>
    </row>
    <row r="33853" spans="31:31" ht="15.75">
      <c r="AE33853" s="67"/>
    </row>
    <row r="33854" spans="31:31" ht="15.75">
      <c r="AE33854" s="67"/>
    </row>
    <row r="33855" spans="31:31" ht="15.75">
      <c r="AE33855" s="67"/>
    </row>
    <row r="33856" spans="31:31" ht="15.75">
      <c r="AE33856" s="67"/>
    </row>
    <row r="33857" spans="31:31" ht="15.75">
      <c r="AE33857" s="67"/>
    </row>
    <row r="33858" spans="31:31" ht="15.75">
      <c r="AE33858" s="67"/>
    </row>
    <row r="33859" spans="31:31" ht="15.75">
      <c r="AE33859" s="67"/>
    </row>
    <row r="33860" spans="31:31" ht="15.75">
      <c r="AE33860" s="67"/>
    </row>
    <row r="33861" spans="31:31" ht="15.75">
      <c r="AE33861" s="67"/>
    </row>
    <row r="33862" spans="31:31" ht="15.75">
      <c r="AE33862" s="67"/>
    </row>
    <row r="33863" spans="31:31" ht="15.75">
      <c r="AE33863" s="67"/>
    </row>
    <row r="33864" spans="31:31" ht="15.75">
      <c r="AE33864" s="67"/>
    </row>
    <row r="33865" spans="31:31" ht="15.75">
      <c r="AE33865" s="67"/>
    </row>
    <row r="33866" spans="31:31" ht="15.75">
      <c r="AE33866" s="67"/>
    </row>
    <row r="33867" spans="31:31" ht="15.75">
      <c r="AE33867" s="67"/>
    </row>
    <row r="33868" spans="31:31" ht="15.75">
      <c r="AE33868" s="67"/>
    </row>
    <row r="33869" spans="31:31" ht="15.75">
      <c r="AE33869" s="67"/>
    </row>
    <row r="33870" spans="31:31" ht="15.75">
      <c r="AE33870" s="67"/>
    </row>
    <row r="33871" spans="31:31" ht="15.75">
      <c r="AE33871" s="67"/>
    </row>
    <row r="33872" spans="31:31" ht="15.75">
      <c r="AE33872" s="67"/>
    </row>
    <row r="33873" spans="31:31" ht="15.75">
      <c r="AE33873" s="67"/>
    </row>
    <row r="33874" spans="31:31" ht="15.75">
      <c r="AE33874" s="67"/>
    </row>
    <row r="33875" spans="31:31" ht="15.75">
      <c r="AE33875" s="67"/>
    </row>
    <row r="33876" spans="31:31" ht="15.75">
      <c r="AE33876" s="67"/>
    </row>
    <row r="33877" spans="31:31" ht="15.75">
      <c r="AE33877" s="67"/>
    </row>
    <row r="33878" spans="31:31" ht="15.75">
      <c r="AE33878" s="67"/>
    </row>
    <row r="33879" spans="31:31" ht="15.75">
      <c r="AE33879" s="67"/>
    </row>
    <row r="33880" spans="31:31" ht="15.75">
      <c r="AE33880" s="67"/>
    </row>
    <row r="33881" spans="31:31" ht="15.75">
      <c r="AE33881" s="67"/>
    </row>
    <row r="33882" spans="31:31" ht="15.75">
      <c r="AE33882" s="67"/>
    </row>
    <row r="33883" spans="31:31" ht="15.75">
      <c r="AE33883" s="67"/>
    </row>
    <row r="33884" spans="31:31" ht="15.75">
      <c r="AE33884" s="67"/>
    </row>
    <row r="33885" spans="31:31" ht="15.75">
      <c r="AE33885" s="67"/>
    </row>
    <row r="33886" spans="31:31" ht="15.75">
      <c r="AE33886" s="67"/>
    </row>
    <row r="33887" spans="31:31" ht="15.75">
      <c r="AE33887" s="67"/>
    </row>
    <row r="33888" spans="31:31" ht="15.75">
      <c r="AE33888" s="67"/>
    </row>
    <row r="33889" spans="31:31" ht="15.75">
      <c r="AE33889" s="67"/>
    </row>
    <row r="33890" spans="31:31" ht="15.75">
      <c r="AE33890" s="67"/>
    </row>
    <row r="33891" spans="31:31" ht="15.75">
      <c r="AE33891" s="67"/>
    </row>
    <row r="33892" spans="31:31" ht="15.75">
      <c r="AE33892" s="67"/>
    </row>
    <row r="33893" spans="31:31" ht="15.75">
      <c r="AE33893" s="67"/>
    </row>
    <row r="33894" spans="31:31" ht="15.75">
      <c r="AE33894" s="67"/>
    </row>
    <row r="33895" spans="31:31" ht="15.75">
      <c r="AE33895" s="67"/>
    </row>
    <row r="33896" spans="31:31" ht="15.75">
      <c r="AE33896" s="67"/>
    </row>
    <row r="33897" spans="31:31" ht="15.75">
      <c r="AE33897" s="67"/>
    </row>
    <row r="33898" spans="31:31" ht="15.75">
      <c r="AE33898" s="67"/>
    </row>
    <row r="33899" spans="31:31" ht="15.75">
      <c r="AE33899" s="67"/>
    </row>
    <row r="33900" spans="31:31" ht="15.75">
      <c r="AE33900" s="67"/>
    </row>
    <row r="33901" spans="31:31" ht="15.75">
      <c r="AE33901" s="67"/>
    </row>
    <row r="33902" spans="31:31" ht="15.75">
      <c r="AE33902" s="67"/>
    </row>
    <row r="33903" spans="31:31" ht="15.75">
      <c r="AE33903" s="67"/>
    </row>
    <row r="33904" spans="31:31" ht="15.75">
      <c r="AE33904" s="67"/>
    </row>
    <row r="33905" spans="31:31" ht="15.75">
      <c r="AE33905" s="67"/>
    </row>
    <row r="33906" spans="31:31" ht="15.75">
      <c r="AE33906" s="67"/>
    </row>
    <row r="33907" spans="31:31" ht="15.75">
      <c r="AE33907" s="67"/>
    </row>
    <row r="33908" spans="31:31" ht="15.75">
      <c r="AE33908" s="67"/>
    </row>
    <row r="33909" spans="31:31" ht="15.75">
      <c r="AE33909" s="67"/>
    </row>
    <row r="33910" spans="31:31" ht="15.75">
      <c r="AE33910" s="67"/>
    </row>
    <row r="33911" spans="31:31" ht="15.75">
      <c r="AE33911" s="67"/>
    </row>
    <row r="33912" spans="31:31" ht="15.75">
      <c r="AE33912" s="67"/>
    </row>
    <row r="33913" spans="31:31" ht="15.75">
      <c r="AE33913" s="67"/>
    </row>
    <row r="33914" spans="31:31" ht="15.75">
      <c r="AE33914" s="67"/>
    </row>
    <row r="33915" spans="31:31" ht="15.75">
      <c r="AE33915" s="67"/>
    </row>
    <row r="33916" spans="31:31" ht="15.75">
      <c r="AE33916" s="67"/>
    </row>
    <row r="33917" spans="31:31" ht="15.75">
      <c r="AE33917" s="67"/>
    </row>
    <row r="33918" spans="31:31" ht="15.75">
      <c r="AE33918" s="67"/>
    </row>
    <row r="33919" spans="31:31" ht="15.75">
      <c r="AE33919" s="67"/>
    </row>
    <row r="33920" spans="31:31" ht="15.75">
      <c r="AE33920" s="67"/>
    </row>
    <row r="33921" spans="31:31" ht="15.75">
      <c r="AE33921" s="67"/>
    </row>
    <row r="33922" spans="31:31" ht="15.75">
      <c r="AE33922" s="67"/>
    </row>
    <row r="33923" spans="31:31" ht="15.75">
      <c r="AE33923" s="67"/>
    </row>
    <row r="33924" spans="31:31" ht="15.75">
      <c r="AE33924" s="67"/>
    </row>
    <row r="33925" spans="31:31" ht="15.75">
      <c r="AE33925" s="67"/>
    </row>
    <row r="33926" spans="31:31" ht="15.75">
      <c r="AE33926" s="67"/>
    </row>
    <row r="33927" spans="31:31" ht="15.75">
      <c r="AE33927" s="67"/>
    </row>
    <row r="33928" spans="31:31" ht="15.75">
      <c r="AE33928" s="67"/>
    </row>
    <row r="33929" spans="31:31" ht="15.75">
      <c r="AE33929" s="67"/>
    </row>
    <row r="33930" spans="31:31" ht="15.75">
      <c r="AE33930" s="67"/>
    </row>
    <row r="33931" spans="31:31" ht="15.75">
      <c r="AE33931" s="67"/>
    </row>
    <row r="33932" spans="31:31" ht="15.75">
      <c r="AE33932" s="67"/>
    </row>
    <row r="33933" spans="31:31" ht="15.75">
      <c r="AE33933" s="67"/>
    </row>
    <row r="33934" spans="31:31" ht="15.75">
      <c r="AE33934" s="67"/>
    </row>
    <row r="33935" spans="31:31" ht="15.75">
      <c r="AE33935" s="67"/>
    </row>
    <row r="33936" spans="31:31" ht="15.75">
      <c r="AE33936" s="67"/>
    </row>
    <row r="33937" spans="31:31" ht="15.75">
      <c r="AE33937" s="67"/>
    </row>
    <row r="33938" spans="31:31" ht="15.75">
      <c r="AE33938" s="67"/>
    </row>
    <row r="33939" spans="31:31" ht="15.75">
      <c r="AE33939" s="67"/>
    </row>
    <row r="33940" spans="31:31" ht="15.75">
      <c r="AE33940" s="67"/>
    </row>
    <row r="33941" spans="31:31" ht="15.75">
      <c r="AE33941" s="67"/>
    </row>
    <row r="33942" spans="31:31" ht="15.75">
      <c r="AE33942" s="67"/>
    </row>
    <row r="33943" spans="31:31" ht="15.75">
      <c r="AE33943" s="67"/>
    </row>
    <row r="33944" spans="31:31" ht="15.75">
      <c r="AE33944" s="67"/>
    </row>
    <row r="33945" spans="31:31" ht="15.75">
      <c r="AE33945" s="67"/>
    </row>
    <row r="33946" spans="31:31" ht="15.75">
      <c r="AE33946" s="67"/>
    </row>
    <row r="33947" spans="31:31" ht="15.75">
      <c r="AE33947" s="67"/>
    </row>
    <row r="33948" spans="31:31" ht="15.75">
      <c r="AE33948" s="67"/>
    </row>
    <row r="33949" spans="31:31" ht="15.75">
      <c r="AE33949" s="67"/>
    </row>
    <row r="33950" spans="31:31" ht="15.75">
      <c r="AE33950" s="67"/>
    </row>
    <row r="33951" spans="31:31" ht="15.75">
      <c r="AE33951" s="67"/>
    </row>
    <row r="33952" spans="31:31" ht="15.75">
      <c r="AE33952" s="67"/>
    </row>
    <row r="33953" spans="31:31" ht="15.75">
      <c r="AE33953" s="67"/>
    </row>
    <row r="33954" spans="31:31" ht="15.75">
      <c r="AE33954" s="67"/>
    </row>
    <row r="33955" spans="31:31" ht="15.75">
      <c r="AE33955" s="67"/>
    </row>
    <row r="33956" spans="31:31" ht="15.75">
      <c r="AE33956" s="67"/>
    </row>
    <row r="33957" spans="31:31" ht="15.75">
      <c r="AE33957" s="67"/>
    </row>
    <row r="33958" spans="31:31" ht="15.75">
      <c r="AE33958" s="67"/>
    </row>
    <row r="33959" spans="31:31" ht="15.75">
      <c r="AE33959" s="67"/>
    </row>
    <row r="33960" spans="31:31" ht="15.75">
      <c r="AE33960" s="67"/>
    </row>
    <row r="33961" spans="31:31" ht="15.75">
      <c r="AE33961" s="67"/>
    </row>
    <row r="33962" spans="31:31" ht="15.75">
      <c r="AE33962" s="67"/>
    </row>
    <row r="33963" spans="31:31" ht="15.75">
      <c r="AE33963" s="67"/>
    </row>
    <row r="33964" spans="31:31" ht="15.75">
      <c r="AE33964" s="67"/>
    </row>
    <row r="33965" spans="31:31" ht="15.75">
      <c r="AE33965" s="67"/>
    </row>
    <row r="33966" spans="31:31" ht="15.75">
      <c r="AE33966" s="67"/>
    </row>
    <row r="33967" spans="31:31" ht="15.75">
      <c r="AE33967" s="67"/>
    </row>
    <row r="33968" spans="31:31" ht="15.75">
      <c r="AE33968" s="67"/>
    </row>
    <row r="33969" spans="31:31" ht="15.75">
      <c r="AE33969" s="67"/>
    </row>
    <row r="33970" spans="31:31" ht="15.75">
      <c r="AE33970" s="67"/>
    </row>
    <row r="33971" spans="31:31" ht="15.75">
      <c r="AE33971" s="67"/>
    </row>
    <row r="33972" spans="31:31" ht="15.75">
      <c r="AE33972" s="67"/>
    </row>
    <row r="33973" spans="31:31" ht="15.75">
      <c r="AE33973" s="67"/>
    </row>
    <row r="33974" spans="31:31" ht="15.75">
      <c r="AE33974" s="67"/>
    </row>
    <row r="33975" spans="31:31" ht="15.75">
      <c r="AE33975" s="67"/>
    </row>
    <row r="33976" spans="31:31" ht="15.75">
      <c r="AE33976" s="67"/>
    </row>
    <row r="33977" spans="31:31" ht="15.75">
      <c r="AE33977" s="67"/>
    </row>
    <row r="33978" spans="31:31" ht="15.75">
      <c r="AE33978" s="67"/>
    </row>
    <row r="33979" spans="31:31" ht="15.75">
      <c r="AE33979" s="67"/>
    </row>
    <row r="33980" spans="31:31" ht="15.75">
      <c r="AE33980" s="67"/>
    </row>
    <row r="33981" spans="31:31" ht="15.75">
      <c r="AE33981" s="67"/>
    </row>
    <row r="33982" spans="31:31" ht="15.75">
      <c r="AE33982" s="67"/>
    </row>
    <row r="33983" spans="31:31" ht="15.75">
      <c r="AE33983" s="67"/>
    </row>
    <row r="33984" spans="31:31" ht="15.75">
      <c r="AE33984" s="67"/>
    </row>
    <row r="33985" spans="31:31" ht="15.75">
      <c r="AE33985" s="67"/>
    </row>
    <row r="33986" spans="31:31" ht="15.75">
      <c r="AE33986" s="67"/>
    </row>
    <row r="33987" spans="31:31" ht="15.75">
      <c r="AE33987" s="67"/>
    </row>
    <row r="33988" spans="31:31" ht="15.75">
      <c r="AE33988" s="67"/>
    </row>
    <row r="33989" spans="31:31" ht="15.75">
      <c r="AE33989" s="67"/>
    </row>
    <row r="33990" spans="31:31" ht="15.75">
      <c r="AE33990" s="67"/>
    </row>
    <row r="33991" spans="31:31" ht="15.75">
      <c r="AE33991" s="67"/>
    </row>
    <row r="33992" spans="31:31" ht="15.75">
      <c r="AE33992" s="67"/>
    </row>
    <row r="33993" spans="31:31" ht="15.75">
      <c r="AE33993" s="67"/>
    </row>
    <row r="33994" spans="31:31" ht="15.75">
      <c r="AE33994" s="67"/>
    </row>
    <row r="33995" spans="31:31" ht="15.75">
      <c r="AE33995" s="67"/>
    </row>
    <row r="33996" spans="31:31" ht="15.75">
      <c r="AE33996" s="67"/>
    </row>
    <row r="33997" spans="31:31" ht="15.75">
      <c r="AE33997" s="67"/>
    </row>
    <row r="33998" spans="31:31" ht="15.75">
      <c r="AE33998" s="67"/>
    </row>
    <row r="33999" spans="31:31" ht="15.75">
      <c r="AE33999" s="67"/>
    </row>
    <row r="34000" spans="31:31" ht="15.75">
      <c r="AE34000" s="67"/>
    </row>
    <row r="34001" spans="31:31" ht="15.75">
      <c r="AE34001" s="67"/>
    </row>
    <row r="34002" spans="31:31" ht="15.75">
      <c r="AE34002" s="67"/>
    </row>
    <row r="34003" spans="31:31" ht="15.75">
      <c r="AE34003" s="67"/>
    </row>
    <row r="34004" spans="31:31" ht="15.75">
      <c r="AE34004" s="67"/>
    </row>
    <row r="34005" spans="31:31" ht="15.75">
      <c r="AE34005" s="67"/>
    </row>
    <row r="34006" spans="31:31" ht="15.75">
      <c r="AE34006" s="67"/>
    </row>
    <row r="34007" spans="31:31" ht="15.75">
      <c r="AE34007" s="67"/>
    </row>
    <row r="34008" spans="31:31" ht="15.75">
      <c r="AE34008" s="67"/>
    </row>
    <row r="34009" spans="31:31" ht="15.75">
      <c r="AE34009" s="67"/>
    </row>
    <row r="34010" spans="31:31" ht="15.75">
      <c r="AE34010" s="67"/>
    </row>
    <row r="34011" spans="31:31" ht="15.75">
      <c r="AE34011" s="67"/>
    </row>
    <row r="34012" spans="31:31" ht="15.75">
      <c r="AE34012" s="67"/>
    </row>
    <row r="34013" spans="31:31" ht="15.75">
      <c r="AE34013" s="67"/>
    </row>
    <row r="34014" spans="31:31" ht="15.75">
      <c r="AE34014" s="67"/>
    </row>
    <row r="34015" spans="31:31" ht="15.75">
      <c r="AE34015" s="67"/>
    </row>
    <row r="34016" spans="31:31" ht="15.75">
      <c r="AE34016" s="67"/>
    </row>
    <row r="34017" spans="31:31" ht="15.75">
      <c r="AE34017" s="67"/>
    </row>
    <row r="34018" spans="31:31" ht="15.75">
      <c r="AE34018" s="67"/>
    </row>
    <row r="34019" spans="31:31" ht="15.75">
      <c r="AE34019" s="67"/>
    </row>
    <row r="34020" spans="31:31" ht="15.75">
      <c r="AE34020" s="67"/>
    </row>
    <row r="34021" spans="31:31" ht="15.75">
      <c r="AE34021" s="67"/>
    </row>
    <row r="34022" spans="31:31" ht="15.75">
      <c r="AE34022" s="67"/>
    </row>
    <row r="34023" spans="31:31" ht="15.75">
      <c r="AE34023" s="67"/>
    </row>
    <row r="34024" spans="31:31" ht="15.75">
      <c r="AE34024" s="67"/>
    </row>
    <row r="34025" spans="31:31" ht="15.75">
      <c r="AE34025" s="67"/>
    </row>
    <row r="34026" spans="31:31" ht="15.75">
      <c r="AE34026" s="67"/>
    </row>
    <row r="34027" spans="31:31" ht="15.75">
      <c r="AE34027" s="67"/>
    </row>
    <row r="34028" spans="31:31" ht="15.75">
      <c r="AE34028" s="67"/>
    </row>
    <row r="34029" spans="31:31" ht="15.75">
      <c r="AE34029" s="67"/>
    </row>
    <row r="34030" spans="31:31" ht="15.75">
      <c r="AE34030" s="67"/>
    </row>
    <row r="34031" spans="31:31" ht="15.75">
      <c r="AE34031" s="67"/>
    </row>
    <row r="34032" spans="31:31" ht="15.75">
      <c r="AE34032" s="67"/>
    </row>
    <row r="34033" spans="31:31" ht="15.75">
      <c r="AE34033" s="67"/>
    </row>
    <row r="34034" spans="31:31" ht="15.75">
      <c r="AE34034" s="67"/>
    </row>
    <row r="34035" spans="31:31" ht="15.75">
      <c r="AE34035" s="67"/>
    </row>
    <row r="34036" spans="31:31" ht="15.75">
      <c r="AE34036" s="67"/>
    </row>
    <row r="34037" spans="31:31" ht="15.75">
      <c r="AE34037" s="67"/>
    </row>
    <row r="34038" spans="31:31" ht="15.75">
      <c r="AE34038" s="67"/>
    </row>
    <row r="34039" spans="31:31" ht="15.75">
      <c r="AE34039" s="67"/>
    </row>
    <row r="34040" spans="31:31" ht="15.75">
      <c r="AE34040" s="67"/>
    </row>
    <row r="34041" spans="31:31" ht="15.75">
      <c r="AE34041" s="67"/>
    </row>
    <row r="34042" spans="31:31" ht="15.75">
      <c r="AE34042" s="67"/>
    </row>
    <row r="34043" spans="31:31" ht="15.75">
      <c r="AE34043" s="67"/>
    </row>
    <row r="34044" spans="31:31" ht="15.75">
      <c r="AE34044" s="67"/>
    </row>
    <row r="34045" spans="31:31" ht="15.75">
      <c r="AE34045" s="67"/>
    </row>
    <row r="34046" spans="31:31" ht="15.75">
      <c r="AE34046" s="67"/>
    </row>
    <row r="34047" spans="31:31" ht="15.75">
      <c r="AE34047" s="67"/>
    </row>
    <row r="34048" spans="31:31" ht="15.75">
      <c r="AE34048" s="67"/>
    </row>
    <row r="34049" spans="31:31" ht="15.75">
      <c r="AE34049" s="67"/>
    </row>
    <row r="34050" spans="31:31" ht="15.75">
      <c r="AE34050" s="67"/>
    </row>
    <row r="34051" spans="31:31" ht="15.75">
      <c r="AE34051" s="67"/>
    </row>
    <row r="34052" spans="31:31" ht="15.75">
      <c r="AE34052" s="67"/>
    </row>
    <row r="34053" spans="31:31" ht="15.75">
      <c r="AE34053" s="67"/>
    </row>
    <row r="34054" spans="31:31" ht="15.75">
      <c r="AE34054" s="67"/>
    </row>
    <row r="34055" spans="31:31" ht="15.75">
      <c r="AE34055" s="67"/>
    </row>
    <row r="34056" spans="31:31" ht="15.75">
      <c r="AE34056" s="67"/>
    </row>
    <row r="34057" spans="31:31" ht="15.75">
      <c r="AE34057" s="67"/>
    </row>
    <row r="34058" spans="31:31" ht="15.75">
      <c r="AE34058" s="67"/>
    </row>
    <row r="34059" spans="31:31" ht="15.75">
      <c r="AE34059" s="67"/>
    </row>
    <row r="34060" spans="31:31" ht="15.75">
      <c r="AE34060" s="67"/>
    </row>
    <row r="34061" spans="31:31" ht="15.75">
      <c r="AE34061" s="67"/>
    </row>
    <row r="34062" spans="31:31" ht="15.75">
      <c r="AE34062" s="67"/>
    </row>
    <row r="34063" spans="31:31" ht="15.75">
      <c r="AE34063" s="67"/>
    </row>
    <row r="34064" spans="31:31" ht="15.75">
      <c r="AE34064" s="67"/>
    </row>
    <row r="34065" spans="31:31" ht="15.75">
      <c r="AE34065" s="67"/>
    </row>
    <row r="34066" spans="31:31" ht="15.75">
      <c r="AE34066" s="67"/>
    </row>
    <row r="34067" spans="31:31" ht="15.75">
      <c r="AE34067" s="67"/>
    </row>
    <row r="34068" spans="31:31" ht="15.75">
      <c r="AE34068" s="67"/>
    </row>
    <row r="34069" spans="31:31" ht="15.75">
      <c r="AE34069" s="67"/>
    </row>
    <row r="34070" spans="31:31" ht="15.75">
      <c r="AE34070" s="67"/>
    </row>
    <row r="34071" spans="31:31" ht="15.75">
      <c r="AE34071" s="67"/>
    </row>
    <row r="34072" spans="31:31" ht="15.75">
      <c r="AE34072" s="67"/>
    </row>
    <row r="34073" spans="31:31" ht="15.75">
      <c r="AE34073" s="67"/>
    </row>
    <row r="34074" spans="31:31" ht="15.75">
      <c r="AE34074" s="67"/>
    </row>
    <row r="34075" spans="31:31" ht="15.75">
      <c r="AE34075" s="67"/>
    </row>
    <row r="34076" spans="31:31" ht="15.75">
      <c r="AE34076" s="67"/>
    </row>
    <row r="34077" spans="31:31" ht="15.75">
      <c r="AE34077" s="67"/>
    </row>
    <row r="34078" spans="31:31" ht="15.75">
      <c r="AE34078" s="67"/>
    </row>
    <row r="34079" spans="31:31" ht="15.75">
      <c r="AE34079" s="67"/>
    </row>
    <row r="34080" spans="31:31" ht="15.75">
      <c r="AE34080" s="67"/>
    </row>
    <row r="34081" spans="31:31" ht="15.75">
      <c r="AE34081" s="67"/>
    </row>
    <row r="34082" spans="31:31" ht="15.75">
      <c r="AE34082" s="67"/>
    </row>
    <row r="34083" spans="31:31" ht="15.75">
      <c r="AE34083" s="67"/>
    </row>
    <row r="34084" spans="31:31" ht="15.75">
      <c r="AE34084" s="67"/>
    </row>
    <row r="34085" spans="31:31" ht="15.75">
      <c r="AE34085" s="67"/>
    </row>
    <row r="34086" spans="31:31" ht="15.75">
      <c r="AE34086" s="67"/>
    </row>
    <row r="34087" spans="31:31" ht="15.75">
      <c r="AE34087" s="67"/>
    </row>
    <row r="34088" spans="31:31" ht="15.75">
      <c r="AE34088" s="67"/>
    </row>
    <row r="34089" spans="31:31" ht="15.75">
      <c r="AE34089" s="67"/>
    </row>
    <row r="34090" spans="31:31" ht="15.75">
      <c r="AE34090" s="67"/>
    </row>
    <row r="34091" spans="31:31" ht="15.75">
      <c r="AE34091" s="67"/>
    </row>
    <row r="34092" spans="31:31" ht="15.75">
      <c r="AE34092" s="67"/>
    </row>
    <row r="34093" spans="31:31" ht="15.75">
      <c r="AE34093" s="67"/>
    </row>
    <row r="34094" spans="31:31" ht="15.75">
      <c r="AE34094" s="67"/>
    </row>
    <row r="34095" spans="31:31" ht="15.75">
      <c r="AE34095" s="67"/>
    </row>
    <row r="34096" spans="31:31" ht="15.75">
      <c r="AE34096" s="67"/>
    </row>
    <row r="34097" spans="31:31" ht="15.75">
      <c r="AE34097" s="67"/>
    </row>
    <row r="34098" spans="31:31" ht="15.75">
      <c r="AE34098" s="67"/>
    </row>
    <row r="34099" spans="31:31" ht="15.75">
      <c r="AE34099" s="67"/>
    </row>
    <row r="34100" spans="31:31" ht="15.75">
      <c r="AE34100" s="67"/>
    </row>
    <row r="34101" spans="31:31" ht="15.75">
      <c r="AE34101" s="67"/>
    </row>
    <row r="34102" spans="31:31" ht="15.75">
      <c r="AE34102" s="67"/>
    </row>
    <row r="34103" spans="31:31" ht="15.75">
      <c r="AE34103" s="67"/>
    </row>
    <row r="34104" spans="31:31" ht="15.75">
      <c r="AE34104" s="67"/>
    </row>
    <row r="34105" spans="31:31" ht="15.75">
      <c r="AE34105" s="67"/>
    </row>
    <row r="34106" spans="31:31" ht="15.75">
      <c r="AE34106" s="67"/>
    </row>
    <row r="34107" spans="31:31" ht="15.75">
      <c r="AE34107" s="67"/>
    </row>
    <row r="34108" spans="31:31" ht="15.75">
      <c r="AE34108" s="67"/>
    </row>
    <row r="34109" spans="31:31" ht="15.75">
      <c r="AE34109" s="67"/>
    </row>
    <row r="34110" spans="31:31" ht="15.75">
      <c r="AE34110" s="67"/>
    </row>
    <row r="34111" spans="31:31" ht="15.75">
      <c r="AE34111" s="67"/>
    </row>
    <row r="34112" spans="31:31" ht="15.75">
      <c r="AE34112" s="67"/>
    </row>
    <row r="34113" spans="31:31" ht="15.75">
      <c r="AE34113" s="67"/>
    </row>
    <row r="34114" spans="31:31" ht="15.75">
      <c r="AE34114" s="67"/>
    </row>
    <row r="34115" spans="31:31" ht="15.75">
      <c r="AE34115" s="67"/>
    </row>
    <row r="34116" spans="31:31" ht="15.75">
      <c r="AE34116" s="67"/>
    </row>
    <row r="34117" spans="31:31" ht="15.75">
      <c r="AE34117" s="67"/>
    </row>
    <row r="34118" spans="31:31" ht="15.75">
      <c r="AE34118" s="67"/>
    </row>
    <row r="34119" spans="31:31" ht="15.75">
      <c r="AE34119" s="67"/>
    </row>
    <row r="34120" spans="31:31" ht="15.75">
      <c r="AE34120" s="67"/>
    </row>
    <row r="34121" spans="31:31" ht="15.75">
      <c r="AE34121" s="67"/>
    </row>
    <row r="34122" spans="31:31" ht="15.75">
      <c r="AE34122" s="67"/>
    </row>
    <row r="34123" spans="31:31" ht="15.75">
      <c r="AE34123" s="67"/>
    </row>
    <row r="34124" spans="31:31" ht="15.75">
      <c r="AE34124" s="67"/>
    </row>
    <row r="34125" spans="31:31" ht="15.75">
      <c r="AE34125" s="67"/>
    </row>
    <row r="34126" spans="31:31" ht="15.75">
      <c r="AE34126" s="67"/>
    </row>
    <row r="34127" spans="31:31" ht="15.75">
      <c r="AE34127" s="67"/>
    </row>
    <row r="34128" spans="31:31" ht="15.75">
      <c r="AE34128" s="67"/>
    </row>
    <row r="34129" spans="31:31" ht="15.75">
      <c r="AE34129" s="67"/>
    </row>
    <row r="34130" spans="31:31" ht="15.75">
      <c r="AE34130" s="67"/>
    </row>
    <row r="34131" spans="31:31" ht="15.75">
      <c r="AE34131" s="67"/>
    </row>
    <row r="34132" spans="31:31" ht="15.75">
      <c r="AE34132" s="67"/>
    </row>
    <row r="34133" spans="31:31" ht="15.75">
      <c r="AE34133" s="67"/>
    </row>
    <row r="34134" spans="31:31" ht="15.75">
      <c r="AE34134" s="67"/>
    </row>
    <row r="34135" spans="31:31" ht="15.75">
      <c r="AE34135" s="67"/>
    </row>
    <row r="34136" spans="31:31" ht="15.75">
      <c r="AE34136" s="67"/>
    </row>
    <row r="34137" spans="31:31" ht="15.75">
      <c r="AE34137" s="67"/>
    </row>
    <row r="34138" spans="31:31" ht="15.75">
      <c r="AE34138" s="67"/>
    </row>
    <row r="34139" spans="31:31" ht="15.75">
      <c r="AE34139" s="67"/>
    </row>
    <row r="34140" spans="31:31" ht="15.75">
      <c r="AE34140" s="67"/>
    </row>
    <row r="34141" spans="31:31" ht="15.75">
      <c r="AE34141" s="67"/>
    </row>
    <row r="34142" spans="31:31" ht="15.75">
      <c r="AE34142" s="67"/>
    </row>
    <row r="34143" spans="31:31" ht="15.75">
      <c r="AE34143" s="67"/>
    </row>
    <row r="34144" spans="31:31" ht="15.75">
      <c r="AE34144" s="67"/>
    </row>
    <row r="34145" spans="31:31" ht="15.75">
      <c r="AE34145" s="67"/>
    </row>
    <row r="34146" spans="31:31" ht="15.75">
      <c r="AE34146" s="67"/>
    </row>
    <row r="34147" spans="31:31" ht="15.75">
      <c r="AE34147" s="67"/>
    </row>
    <row r="34148" spans="31:31" ht="15.75">
      <c r="AE34148" s="67"/>
    </row>
    <row r="34149" spans="31:31" ht="15.75">
      <c r="AE34149" s="67"/>
    </row>
    <row r="34150" spans="31:31" ht="15.75">
      <c r="AE34150" s="67"/>
    </row>
    <row r="34151" spans="31:31" ht="15.75">
      <c r="AE34151" s="67"/>
    </row>
    <row r="34152" spans="31:31" ht="15.75">
      <c r="AE34152" s="67"/>
    </row>
    <row r="34153" spans="31:31" ht="15.75">
      <c r="AE34153" s="67"/>
    </row>
    <row r="34154" spans="31:31" ht="15.75">
      <c r="AE34154" s="67"/>
    </row>
    <row r="34155" spans="31:31" ht="15.75">
      <c r="AE34155" s="67"/>
    </row>
    <row r="34156" spans="31:31" ht="15.75">
      <c r="AE34156" s="67"/>
    </row>
    <row r="34157" spans="31:31" ht="15.75">
      <c r="AE34157" s="67"/>
    </row>
    <row r="34158" spans="31:31" ht="15.75">
      <c r="AE34158" s="67"/>
    </row>
    <row r="34159" spans="31:31" ht="15.75">
      <c r="AE34159" s="67"/>
    </row>
    <row r="34160" spans="31:31" ht="15.75">
      <c r="AE34160" s="67"/>
    </row>
    <row r="34161" spans="31:31" ht="15.75">
      <c r="AE34161" s="67"/>
    </row>
    <row r="34162" spans="31:31" ht="15.75">
      <c r="AE34162" s="67"/>
    </row>
    <row r="34163" spans="31:31" ht="15.75">
      <c r="AE34163" s="67"/>
    </row>
    <row r="34164" spans="31:31" ht="15.75">
      <c r="AE34164" s="67"/>
    </row>
    <row r="34165" spans="31:31" ht="15.75">
      <c r="AE34165" s="67"/>
    </row>
    <row r="34166" spans="31:31" ht="15.75">
      <c r="AE34166" s="67"/>
    </row>
    <row r="34167" spans="31:31" ht="15.75">
      <c r="AE34167" s="67"/>
    </row>
    <row r="34168" spans="31:31" ht="15.75">
      <c r="AE34168" s="67"/>
    </row>
    <row r="34169" spans="31:31" ht="15.75">
      <c r="AE34169" s="67"/>
    </row>
    <row r="34170" spans="31:31" ht="15.75">
      <c r="AE34170" s="67"/>
    </row>
    <row r="34171" spans="31:31" ht="15.75">
      <c r="AE34171" s="67"/>
    </row>
    <row r="34172" spans="31:31" ht="15.75">
      <c r="AE34172" s="67"/>
    </row>
    <row r="34173" spans="31:31" ht="15.75">
      <c r="AE34173" s="67"/>
    </row>
    <row r="34174" spans="31:31" ht="15.75">
      <c r="AE34174" s="67"/>
    </row>
    <row r="34175" spans="31:31" ht="15.75">
      <c r="AE34175" s="67"/>
    </row>
    <row r="34176" spans="31:31" ht="15.75">
      <c r="AE34176" s="67"/>
    </row>
    <row r="34177" spans="31:31" ht="15.75">
      <c r="AE34177" s="67"/>
    </row>
    <row r="34178" spans="31:31" ht="15.75">
      <c r="AE34178" s="67"/>
    </row>
    <row r="34179" spans="31:31" ht="15.75">
      <c r="AE34179" s="67"/>
    </row>
    <row r="34180" spans="31:31" ht="15.75">
      <c r="AE34180" s="67"/>
    </row>
    <row r="34181" spans="31:31" ht="15.75">
      <c r="AE34181" s="67"/>
    </row>
    <row r="34182" spans="31:31" ht="15.75">
      <c r="AE34182" s="67"/>
    </row>
    <row r="34183" spans="31:31" ht="15.75">
      <c r="AE34183" s="67"/>
    </row>
    <row r="34184" spans="31:31" ht="15.75">
      <c r="AE34184" s="67"/>
    </row>
    <row r="34185" spans="31:31" ht="15.75">
      <c r="AE34185" s="67"/>
    </row>
    <row r="34186" spans="31:31" ht="15.75">
      <c r="AE34186" s="67"/>
    </row>
    <row r="34187" spans="31:31" ht="15.75">
      <c r="AE34187" s="67"/>
    </row>
    <row r="34188" spans="31:31" ht="15.75">
      <c r="AE34188" s="67"/>
    </row>
    <row r="34189" spans="31:31" ht="15.75">
      <c r="AE34189" s="67"/>
    </row>
    <row r="34190" spans="31:31" ht="15.75">
      <c r="AE34190" s="67"/>
    </row>
    <row r="34191" spans="31:31" ht="15.75">
      <c r="AE34191" s="67"/>
    </row>
    <row r="34192" spans="31:31" ht="15.75">
      <c r="AE34192" s="67"/>
    </row>
    <row r="34193" spans="31:31" ht="15.75">
      <c r="AE34193" s="67"/>
    </row>
    <row r="34194" spans="31:31" ht="15.75">
      <c r="AE34194" s="67"/>
    </row>
    <row r="34195" spans="31:31" ht="15.75">
      <c r="AE34195" s="67"/>
    </row>
    <row r="34196" spans="31:31" ht="15.75">
      <c r="AE34196" s="67"/>
    </row>
    <row r="34197" spans="31:31" ht="15.75">
      <c r="AE34197" s="67"/>
    </row>
    <row r="34198" spans="31:31" ht="15.75">
      <c r="AE34198" s="67"/>
    </row>
    <row r="34199" spans="31:31" ht="15.75">
      <c r="AE34199" s="67"/>
    </row>
    <row r="34200" spans="31:31" ht="15.75">
      <c r="AE34200" s="67"/>
    </row>
    <row r="34201" spans="31:31" ht="15.75">
      <c r="AE34201" s="67"/>
    </row>
    <row r="34202" spans="31:31" ht="15.75">
      <c r="AE34202" s="67"/>
    </row>
    <row r="34203" spans="31:31" ht="15.75">
      <c r="AE34203" s="67"/>
    </row>
    <row r="34204" spans="31:31" ht="15.75">
      <c r="AE34204" s="67"/>
    </row>
    <row r="34205" spans="31:31" ht="15.75">
      <c r="AE34205" s="67"/>
    </row>
    <row r="34206" spans="31:31" ht="15.75">
      <c r="AE34206" s="67"/>
    </row>
    <row r="34207" spans="31:31" ht="15.75">
      <c r="AE34207" s="67"/>
    </row>
    <row r="34208" spans="31:31" ht="15.75">
      <c r="AE34208" s="67"/>
    </row>
    <row r="34209" spans="31:31" ht="15.75">
      <c r="AE34209" s="67"/>
    </row>
    <row r="34210" spans="31:31" ht="15.75">
      <c r="AE34210" s="67"/>
    </row>
    <row r="34211" spans="31:31" ht="15.75">
      <c r="AE34211" s="67"/>
    </row>
    <row r="34212" spans="31:31" ht="15.75">
      <c r="AE34212" s="67"/>
    </row>
    <row r="34213" spans="31:31" ht="15.75">
      <c r="AE34213" s="67"/>
    </row>
    <row r="34214" spans="31:31" ht="15.75">
      <c r="AE34214" s="67"/>
    </row>
    <row r="34215" spans="31:31" ht="15.75">
      <c r="AE34215" s="67"/>
    </row>
    <row r="34216" spans="31:31" ht="15.75">
      <c r="AE34216" s="67"/>
    </row>
    <row r="34217" spans="31:31" ht="15.75">
      <c r="AE34217" s="67"/>
    </row>
    <row r="34218" spans="31:31" ht="15.75">
      <c r="AE34218" s="67"/>
    </row>
    <row r="34219" spans="31:31" ht="15.75">
      <c r="AE34219" s="67"/>
    </row>
    <row r="34220" spans="31:31" ht="15.75">
      <c r="AE34220" s="67"/>
    </row>
    <row r="34221" spans="31:31" ht="15.75">
      <c r="AE34221" s="67"/>
    </row>
    <row r="34222" spans="31:31" ht="15.75">
      <c r="AE34222" s="67"/>
    </row>
    <row r="34223" spans="31:31" ht="15.75">
      <c r="AE34223" s="67"/>
    </row>
    <row r="34224" spans="31:31" ht="15.75">
      <c r="AE34224" s="67"/>
    </row>
    <row r="34225" spans="31:31" ht="15.75">
      <c r="AE34225" s="67"/>
    </row>
    <row r="34226" spans="31:31" ht="15.75">
      <c r="AE34226" s="67"/>
    </row>
    <row r="34227" spans="31:31" ht="15.75">
      <c r="AE34227" s="67"/>
    </row>
    <row r="34228" spans="31:31" ht="15.75">
      <c r="AE34228" s="67"/>
    </row>
    <row r="34229" spans="31:31" ht="15.75">
      <c r="AE34229" s="67"/>
    </row>
    <row r="34230" spans="31:31" ht="15.75">
      <c r="AE34230" s="67"/>
    </row>
    <row r="34231" spans="31:31" ht="15.75">
      <c r="AE34231" s="67"/>
    </row>
    <row r="34232" spans="31:31" ht="15.75">
      <c r="AE34232" s="67"/>
    </row>
    <row r="34233" spans="31:31" ht="15.75">
      <c r="AE34233" s="67"/>
    </row>
    <row r="34234" spans="31:31" ht="15.75">
      <c r="AE34234" s="67"/>
    </row>
    <row r="34235" spans="31:31" ht="15.75">
      <c r="AE34235" s="67"/>
    </row>
    <row r="34236" spans="31:31" ht="15.75">
      <c r="AE34236" s="67"/>
    </row>
    <row r="34237" spans="31:31" ht="15.75">
      <c r="AE34237" s="67"/>
    </row>
    <row r="34238" spans="31:31" ht="15.75">
      <c r="AE34238" s="67"/>
    </row>
    <row r="34239" spans="31:31" ht="15.75">
      <c r="AE34239" s="67"/>
    </row>
    <row r="34240" spans="31:31" ht="15.75">
      <c r="AE34240" s="67"/>
    </row>
    <row r="34241" spans="31:31" ht="15.75">
      <c r="AE34241" s="67"/>
    </row>
    <row r="34242" spans="31:31" ht="15.75">
      <c r="AE34242" s="67"/>
    </row>
    <row r="34243" spans="31:31" ht="15.75">
      <c r="AE34243" s="67"/>
    </row>
    <row r="34244" spans="31:31" ht="15.75">
      <c r="AE34244" s="67"/>
    </row>
    <row r="34245" spans="31:31" ht="15.75">
      <c r="AE34245" s="67"/>
    </row>
    <row r="34246" spans="31:31" ht="15.75">
      <c r="AE34246" s="67"/>
    </row>
    <row r="34247" spans="31:31" ht="15.75">
      <c r="AE34247" s="67"/>
    </row>
    <row r="34248" spans="31:31" ht="15.75">
      <c r="AE34248" s="67"/>
    </row>
    <row r="34249" spans="31:31" ht="15.75">
      <c r="AE34249" s="67"/>
    </row>
    <row r="34250" spans="31:31" ht="15.75">
      <c r="AE34250" s="67"/>
    </row>
    <row r="34251" spans="31:31" ht="15.75">
      <c r="AE34251" s="67"/>
    </row>
    <row r="34252" spans="31:31" ht="15.75">
      <c r="AE34252" s="67"/>
    </row>
    <row r="34253" spans="31:31" ht="15.75">
      <c r="AE34253" s="67"/>
    </row>
    <row r="34254" spans="31:31" ht="15.75">
      <c r="AE34254" s="67"/>
    </row>
    <row r="34255" spans="31:31" ht="15.75">
      <c r="AE34255" s="67"/>
    </row>
    <row r="34256" spans="31:31" ht="15.75">
      <c r="AE34256" s="67"/>
    </row>
    <row r="34257" spans="31:31" ht="15.75">
      <c r="AE34257" s="67"/>
    </row>
    <row r="34258" spans="31:31" ht="15.75">
      <c r="AE34258" s="67"/>
    </row>
    <row r="34259" spans="31:31" ht="15.75">
      <c r="AE34259" s="67"/>
    </row>
    <row r="34260" spans="31:31" ht="15.75">
      <c r="AE34260" s="67"/>
    </row>
    <row r="34261" spans="31:31" ht="15.75">
      <c r="AE34261" s="67"/>
    </row>
    <row r="34262" spans="31:31" ht="15.75">
      <c r="AE34262" s="67"/>
    </row>
    <row r="34263" spans="31:31" ht="15.75">
      <c r="AE34263" s="67"/>
    </row>
    <row r="34264" spans="31:31" ht="15.75">
      <c r="AE34264" s="67"/>
    </row>
    <row r="34265" spans="31:31" ht="15.75">
      <c r="AE34265" s="67"/>
    </row>
    <row r="34266" spans="31:31" ht="15.75">
      <c r="AE34266" s="67"/>
    </row>
    <row r="34267" spans="31:31" ht="15.75">
      <c r="AE34267" s="67"/>
    </row>
    <row r="34268" spans="31:31" ht="15.75">
      <c r="AE34268" s="67"/>
    </row>
    <row r="34269" spans="31:31" ht="15.75">
      <c r="AE34269" s="67"/>
    </row>
    <row r="34270" spans="31:31" ht="15.75">
      <c r="AE34270" s="67"/>
    </row>
    <row r="34271" spans="31:31" ht="15.75">
      <c r="AE34271" s="67"/>
    </row>
    <row r="34272" spans="31:31" ht="15.75">
      <c r="AE34272" s="67"/>
    </row>
    <row r="34273" spans="31:31" ht="15.75">
      <c r="AE34273" s="67"/>
    </row>
    <row r="34274" spans="31:31" ht="15.75">
      <c r="AE34274" s="67"/>
    </row>
    <row r="34275" spans="31:31" ht="15.75">
      <c r="AE34275" s="67"/>
    </row>
    <row r="34276" spans="31:31" ht="15.75">
      <c r="AE34276" s="67"/>
    </row>
    <row r="34277" spans="31:31" ht="15.75">
      <c r="AE34277" s="67"/>
    </row>
    <row r="34278" spans="31:31" ht="15.75">
      <c r="AE34278" s="67"/>
    </row>
    <row r="34279" spans="31:31" ht="15.75">
      <c r="AE34279" s="67"/>
    </row>
    <row r="34280" spans="31:31" ht="15.75">
      <c r="AE34280" s="67"/>
    </row>
    <row r="34281" spans="31:31" ht="15.75">
      <c r="AE34281" s="67"/>
    </row>
    <row r="34282" spans="31:31" ht="15.75">
      <c r="AE34282" s="67"/>
    </row>
    <row r="34283" spans="31:31" ht="15.75">
      <c r="AE34283" s="67"/>
    </row>
    <row r="34284" spans="31:31" ht="15.75">
      <c r="AE34284" s="67"/>
    </row>
    <row r="34285" spans="31:31" ht="15.75">
      <c r="AE34285" s="67"/>
    </row>
    <row r="34286" spans="31:31" ht="15.75">
      <c r="AE34286" s="67"/>
    </row>
    <row r="34287" spans="31:31" ht="15.75">
      <c r="AE34287" s="67"/>
    </row>
    <row r="34288" spans="31:31" ht="15.75">
      <c r="AE34288" s="67"/>
    </row>
    <row r="34289" spans="31:31" ht="15.75">
      <c r="AE34289" s="67"/>
    </row>
    <row r="34290" spans="31:31" ht="15.75">
      <c r="AE34290" s="67"/>
    </row>
    <row r="34291" spans="31:31" ht="15.75">
      <c r="AE34291" s="67"/>
    </row>
    <row r="34292" spans="31:31" ht="15.75">
      <c r="AE34292" s="67"/>
    </row>
    <row r="34293" spans="31:31" ht="15.75">
      <c r="AE34293" s="67"/>
    </row>
    <row r="34294" spans="31:31" ht="15.75">
      <c r="AE34294" s="67"/>
    </row>
    <row r="34295" spans="31:31" ht="15.75">
      <c r="AE34295" s="67"/>
    </row>
    <row r="34296" spans="31:31" ht="15.75">
      <c r="AE34296" s="67"/>
    </row>
    <row r="34297" spans="31:31" ht="15.75">
      <c r="AE34297" s="67"/>
    </row>
    <row r="34298" spans="31:31" ht="15.75">
      <c r="AE34298" s="67"/>
    </row>
    <row r="34299" spans="31:31" ht="15.75">
      <c r="AE34299" s="67"/>
    </row>
    <row r="34300" spans="31:31" ht="15.75">
      <c r="AE34300" s="67"/>
    </row>
    <row r="34301" spans="31:31" ht="15.75">
      <c r="AE34301" s="67"/>
    </row>
    <row r="34302" spans="31:31" ht="15.75">
      <c r="AE34302" s="67"/>
    </row>
    <row r="34303" spans="31:31" ht="15.75">
      <c r="AE34303" s="67"/>
    </row>
    <row r="34304" spans="31:31" ht="15.75">
      <c r="AE34304" s="67"/>
    </row>
    <row r="34305" spans="31:31" ht="15.75">
      <c r="AE34305" s="67"/>
    </row>
    <row r="34306" spans="31:31" ht="15.75">
      <c r="AE34306" s="67"/>
    </row>
    <row r="34307" spans="31:31" ht="15.75">
      <c r="AE34307" s="67"/>
    </row>
    <row r="34308" spans="31:31" ht="15.75">
      <c r="AE34308" s="67"/>
    </row>
    <row r="34309" spans="31:31" ht="15.75">
      <c r="AE34309" s="67"/>
    </row>
    <row r="34310" spans="31:31" ht="15.75">
      <c r="AE34310" s="67"/>
    </row>
    <row r="34311" spans="31:31" ht="15.75">
      <c r="AE34311" s="67"/>
    </row>
    <row r="34312" spans="31:31" ht="15.75">
      <c r="AE34312" s="67"/>
    </row>
    <row r="34313" spans="31:31" ht="15.75">
      <c r="AE34313" s="67"/>
    </row>
    <row r="34314" spans="31:31" ht="15.75">
      <c r="AE34314" s="67"/>
    </row>
    <row r="34315" spans="31:31" ht="15.75">
      <c r="AE34315" s="67"/>
    </row>
    <row r="34316" spans="31:31" ht="15.75">
      <c r="AE34316" s="67"/>
    </row>
    <row r="34317" spans="31:31" ht="15.75">
      <c r="AE34317" s="67"/>
    </row>
    <row r="34318" spans="31:31" ht="15.75">
      <c r="AE34318" s="67"/>
    </row>
    <row r="34319" spans="31:31" ht="15.75">
      <c r="AE34319" s="67"/>
    </row>
    <row r="34320" spans="31:31" ht="15.75">
      <c r="AE34320" s="67"/>
    </row>
    <row r="34321" spans="31:31" ht="15.75">
      <c r="AE34321" s="67"/>
    </row>
    <row r="34322" spans="31:31" ht="15.75">
      <c r="AE34322" s="67"/>
    </row>
    <row r="34323" spans="31:31" ht="15.75">
      <c r="AE34323" s="67"/>
    </row>
    <row r="34324" spans="31:31" ht="15.75">
      <c r="AE34324" s="67"/>
    </row>
    <row r="34325" spans="31:31" ht="15.75">
      <c r="AE34325" s="67"/>
    </row>
    <row r="34326" spans="31:31" ht="15.75">
      <c r="AE34326" s="67"/>
    </row>
    <row r="34327" spans="31:31" ht="15.75">
      <c r="AE34327" s="67"/>
    </row>
    <row r="34328" spans="31:31" ht="15.75">
      <c r="AE34328" s="67"/>
    </row>
    <row r="34329" spans="31:31" ht="15.75">
      <c r="AE34329" s="67"/>
    </row>
    <row r="34330" spans="31:31" ht="15.75">
      <c r="AE34330" s="67"/>
    </row>
    <row r="34331" spans="31:31" ht="15.75">
      <c r="AE34331" s="67"/>
    </row>
    <row r="34332" spans="31:31" ht="15.75">
      <c r="AE34332" s="67"/>
    </row>
    <row r="34333" spans="31:31" ht="15.75">
      <c r="AE34333" s="67"/>
    </row>
    <row r="34334" spans="31:31" ht="15.75">
      <c r="AE34334" s="67"/>
    </row>
    <row r="34335" spans="31:31" ht="15.75">
      <c r="AE34335" s="67"/>
    </row>
    <row r="34336" spans="31:31" ht="15.75">
      <c r="AE34336" s="67"/>
    </row>
    <row r="34337" spans="31:31" ht="15.75">
      <c r="AE34337" s="67"/>
    </row>
    <row r="34338" spans="31:31" ht="15.75">
      <c r="AE34338" s="67"/>
    </row>
    <row r="34339" spans="31:31" ht="15.75">
      <c r="AE34339" s="67"/>
    </row>
    <row r="34340" spans="31:31" ht="15.75">
      <c r="AE34340" s="67"/>
    </row>
    <row r="34341" spans="31:31" ht="15.75">
      <c r="AE34341" s="67"/>
    </row>
    <row r="34342" spans="31:31" ht="15.75">
      <c r="AE34342" s="67"/>
    </row>
    <row r="34343" spans="31:31" ht="15.75">
      <c r="AE34343" s="67"/>
    </row>
    <row r="34344" spans="31:31" ht="15.75">
      <c r="AE34344" s="67"/>
    </row>
    <row r="34345" spans="31:31" ht="15.75">
      <c r="AE34345" s="67"/>
    </row>
    <row r="34346" spans="31:31" ht="15.75">
      <c r="AE34346" s="67"/>
    </row>
    <row r="34347" spans="31:31" ht="15.75">
      <c r="AE34347" s="67"/>
    </row>
    <row r="34348" spans="31:31" ht="15.75">
      <c r="AE34348" s="67"/>
    </row>
    <row r="34349" spans="31:31" ht="15.75">
      <c r="AE34349" s="67"/>
    </row>
    <row r="34350" spans="31:31" ht="15.75">
      <c r="AE34350" s="67"/>
    </row>
    <row r="34351" spans="31:31" ht="15.75">
      <c r="AE34351" s="67"/>
    </row>
    <row r="34352" spans="31:31" ht="15.75">
      <c r="AE34352" s="67"/>
    </row>
    <row r="34353" spans="31:31" ht="15.75">
      <c r="AE34353" s="67"/>
    </row>
    <row r="34354" spans="31:31" ht="15.75">
      <c r="AE34354" s="67"/>
    </row>
    <row r="34355" spans="31:31" ht="15.75">
      <c r="AE34355" s="67"/>
    </row>
    <row r="34356" spans="31:31" ht="15.75">
      <c r="AE34356" s="67"/>
    </row>
    <row r="34357" spans="31:31" ht="15.75">
      <c r="AE34357" s="67"/>
    </row>
    <row r="34358" spans="31:31" ht="15.75">
      <c r="AE34358" s="67"/>
    </row>
    <row r="34359" spans="31:31" ht="15.75">
      <c r="AE34359" s="67"/>
    </row>
    <row r="34360" spans="31:31" ht="15.75">
      <c r="AE34360" s="67"/>
    </row>
    <row r="34361" spans="31:31" ht="15.75">
      <c r="AE34361" s="67"/>
    </row>
    <row r="34362" spans="31:31" ht="15.75">
      <c r="AE34362" s="67"/>
    </row>
    <row r="34363" spans="31:31" ht="15.75">
      <c r="AE34363" s="67"/>
    </row>
    <row r="34364" spans="31:31" ht="15.75">
      <c r="AE34364" s="67"/>
    </row>
    <row r="34365" spans="31:31" ht="15.75">
      <c r="AE34365" s="67"/>
    </row>
    <row r="34366" spans="31:31" ht="15.75">
      <c r="AE34366" s="67"/>
    </row>
    <row r="34367" spans="31:31" ht="15.75">
      <c r="AE34367" s="67"/>
    </row>
    <row r="34368" spans="31:31" ht="15.75">
      <c r="AE34368" s="67"/>
    </row>
    <row r="34369" spans="31:31" ht="15.75">
      <c r="AE34369" s="67"/>
    </row>
    <row r="34370" spans="31:31" ht="15.75">
      <c r="AE34370" s="67"/>
    </row>
    <row r="34371" spans="31:31" ht="15.75">
      <c r="AE34371" s="67"/>
    </row>
    <row r="34372" spans="31:31" ht="15.75">
      <c r="AE34372" s="67"/>
    </row>
    <row r="34373" spans="31:31" ht="15.75">
      <c r="AE34373" s="67"/>
    </row>
    <row r="34374" spans="31:31" ht="15.75">
      <c r="AE34374" s="67"/>
    </row>
    <row r="34375" spans="31:31" ht="15.75">
      <c r="AE34375" s="67"/>
    </row>
    <row r="34376" spans="31:31" ht="15.75">
      <c r="AE34376" s="67"/>
    </row>
    <row r="34377" spans="31:31" ht="15.75">
      <c r="AE34377" s="67"/>
    </row>
    <row r="34378" spans="31:31" ht="15.75">
      <c r="AE34378" s="67"/>
    </row>
    <row r="34379" spans="31:31" ht="15.75">
      <c r="AE34379" s="67"/>
    </row>
    <row r="34380" spans="31:31" ht="15.75">
      <c r="AE34380" s="67"/>
    </row>
    <row r="34381" spans="31:31" ht="15.75">
      <c r="AE34381" s="67"/>
    </row>
    <row r="34382" spans="31:31" ht="15.75">
      <c r="AE34382" s="67"/>
    </row>
    <row r="34383" spans="31:31" ht="15.75">
      <c r="AE34383" s="67"/>
    </row>
    <row r="34384" spans="31:31" ht="15.75">
      <c r="AE34384" s="67"/>
    </row>
    <row r="34385" spans="31:31" ht="15.75">
      <c r="AE34385" s="67"/>
    </row>
    <row r="34386" spans="31:31" ht="15.75">
      <c r="AE34386" s="67"/>
    </row>
    <row r="34387" spans="31:31" ht="15.75">
      <c r="AE34387" s="67"/>
    </row>
    <row r="34388" spans="31:31" ht="15.75">
      <c r="AE34388" s="67"/>
    </row>
    <row r="34389" spans="31:31" ht="15.75">
      <c r="AE34389" s="67"/>
    </row>
    <row r="34390" spans="31:31" ht="15.75">
      <c r="AE34390" s="67"/>
    </row>
    <row r="34391" spans="31:31" ht="15.75">
      <c r="AE34391" s="67"/>
    </row>
    <row r="34392" spans="31:31" ht="15.75">
      <c r="AE34392" s="67"/>
    </row>
    <row r="34393" spans="31:31" ht="15.75">
      <c r="AE34393" s="67"/>
    </row>
    <row r="34394" spans="31:31" ht="15.75">
      <c r="AE34394" s="67"/>
    </row>
    <row r="34395" spans="31:31" ht="15.75">
      <c r="AE34395" s="67"/>
    </row>
    <row r="34396" spans="31:31" ht="15.75">
      <c r="AE34396" s="67"/>
    </row>
    <row r="34397" spans="31:31" ht="15.75">
      <c r="AE34397" s="67"/>
    </row>
    <row r="34398" spans="31:31" ht="15.75">
      <c r="AE34398" s="67"/>
    </row>
    <row r="34399" spans="31:31" ht="15.75">
      <c r="AE34399" s="67"/>
    </row>
    <row r="34400" spans="31:31" ht="15.75">
      <c r="AE34400" s="67"/>
    </row>
    <row r="34401" spans="31:31" ht="15.75">
      <c r="AE34401" s="67"/>
    </row>
    <row r="34402" spans="31:31" ht="15.75">
      <c r="AE34402" s="67"/>
    </row>
    <row r="34403" spans="31:31" ht="15.75">
      <c r="AE34403" s="67"/>
    </row>
    <row r="34404" spans="31:31" ht="15.75">
      <c r="AE34404" s="67"/>
    </row>
    <row r="34405" spans="31:31" ht="15.75">
      <c r="AE34405" s="67"/>
    </row>
    <row r="34406" spans="31:31" ht="15.75">
      <c r="AE34406" s="67"/>
    </row>
    <row r="34407" spans="31:31" ht="15.75">
      <c r="AE34407" s="67"/>
    </row>
    <row r="34408" spans="31:31" ht="15.75">
      <c r="AE34408" s="67"/>
    </row>
    <row r="34409" spans="31:31" ht="15.75">
      <c r="AE34409" s="67"/>
    </row>
    <row r="34410" spans="31:31" ht="15.75">
      <c r="AE34410" s="67"/>
    </row>
    <row r="34411" spans="31:31" ht="15.75">
      <c r="AE34411" s="67"/>
    </row>
    <row r="34412" spans="31:31" ht="15.75">
      <c r="AE34412" s="67"/>
    </row>
    <row r="34413" spans="31:31" ht="15.75">
      <c r="AE34413" s="67"/>
    </row>
    <row r="34414" spans="31:31" ht="15.75">
      <c r="AE34414" s="67"/>
    </row>
    <row r="34415" spans="31:31" ht="15.75">
      <c r="AE34415" s="67"/>
    </row>
    <row r="34416" spans="31:31" ht="15.75">
      <c r="AE34416" s="67"/>
    </row>
    <row r="34417" spans="31:31" ht="15.75">
      <c r="AE34417" s="67"/>
    </row>
    <row r="34418" spans="31:31" ht="15.75">
      <c r="AE34418" s="67"/>
    </row>
    <row r="34419" spans="31:31" ht="15.75">
      <c r="AE34419" s="67"/>
    </row>
    <row r="34420" spans="31:31" ht="15.75">
      <c r="AE34420" s="67"/>
    </row>
    <row r="34421" spans="31:31" ht="15.75">
      <c r="AE34421" s="67"/>
    </row>
    <row r="34422" spans="31:31" ht="15.75">
      <c r="AE34422" s="67"/>
    </row>
    <row r="34423" spans="31:31" ht="15.75">
      <c r="AE34423" s="67"/>
    </row>
    <row r="34424" spans="31:31" ht="15.75">
      <c r="AE34424" s="67"/>
    </row>
    <row r="34425" spans="31:31" ht="15.75">
      <c r="AE34425" s="67"/>
    </row>
    <row r="34426" spans="31:31" ht="15.75">
      <c r="AE34426" s="67"/>
    </row>
    <row r="34427" spans="31:31" ht="15.75">
      <c r="AE34427" s="67"/>
    </row>
    <row r="34428" spans="31:31" ht="15.75">
      <c r="AE34428" s="67"/>
    </row>
    <row r="34429" spans="31:31" ht="15.75">
      <c r="AE34429" s="67"/>
    </row>
    <row r="34430" spans="31:31" ht="15.75">
      <c r="AE34430" s="67"/>
    </row>
    <row r="34431" spans="31:31" ht="15.75">
      <c r="AE34431" s="67"/>
    </row>
    <row r="34432" spans="31:31" ht="15.75">
      <c r="AE34432" s="67"/>
    </row>
    <row r="34433" spans="31:31" ht="15.75">
      <c r="AE34433" s="67"/>
    </row>
    <row r="34434" spans="31:31" ht="15.75">
      <c r="AE34434" s="67"/>
    </row>
    <row r="34435" spans="31:31" ht="15.75">
      <c r="AE34435" s="67"/>
    </row>
    <row r="34436" spans="31:31" ht="15.75">
      <c r="AE34436" s="67"/>
    </row>
    <row r="34437" spans="31:31" ht="15.75">
      <c r="AE34437" s="67"/>
    </row>
    <row r="34438" spans="31:31" ht="15.75">
      <c r="AE34438" s="67"/>
    </row>
    <row r="34439" spans="31:31" ht="15.75">
      <c r="AE34439" s="67"/>
    </row>
    <row r="34440" spans="31:31" ht="15.75">
      <c r="AE34440" s="67"/>
    </row>
    <row r="34441" spans="31:31" ht="15.75">
      <c r="AE34441" s="67"/>
    </row>
    <row r="34442" spans="31:31" ht="15.75">
      <c r="AE34442" s="67"/>
    </row>
    <row r="34443" spans="31:31" ht="15.75">
      <c r="AE34443" s="67"/>
    </row>
    <row r="34444" spans="31:31" ht="15.75">
      <c r="AE34444" s="67"/>
    </row>
    <row r="34445" spans="31:31" ht="15.75">
      <c r="AE34445" s="67"/>
    </row>
    <row r="34446" spans="31:31" ht="15.75">
      <c r="AE34446" s="67"/>
    </row>
    <row r="34447" spans="31:31" ht="15.75">
      <c r="AE34447" s="67"/>
    </row>
    <row r="34448" spans="31:31" ht="15.75">
      <c r="AE34448" s="67"/>
    </row>
    <row r="34449" spans="31:31" ht="15.75">
      <c r="AE34449" s="67"/>
    </row>
    <row r="34450" spans="31:31" ht="15.75">
      <c r="AE34450" s="67"/>
    </row>
    <row r="34451" spans="31:31" ht="15.75">
      <c r="AE34451" s="67"/>
    </row>
    <row r="34452" spans="31:31" ht="15.75">
      <c r="AE34452" s="67"/>
    </row>
    <row r="34453" spans="31:31" ht="15.75">
      <c r="AE34453" s="67"/>
    </row>
    <row r="34454" spans="31:31" ht="15.75">
      <c r="AE34454" s="67"/>
    </row>
    <row r="34455" spans="31:31" ht="15.75">
      <c r="AE34455" s="67"/>
    </row>
    <row r="34456" spans="31:31" ht="15.75">
      <c r="AE34456" s="67"/>
    </row>
    <row r="34457" spans="31:31" ht="15.75">
      <c r="AE34457" s="67"/>
    </row>
    <row r="34458" spans="31:31" ht="15.75">
      <c r="AE34458" s="67"/>
    </row>
    <row r="34459" spans="31:31" ht="15.75">
      <c r="AE34459" s="67"/>
    </row>
    <row r="34460" spans="31:31" ht="15.75">
      <c r="AE34460" s="67"/>
    </row>
    <row r="34461" spans="31:31" ht="15.75">
      <c r="AE34461" s="67"/>
    </row>
    <row r="34462" spans="31:31" ht="15.75">
      <c r="AE34462" s="67"/>
    </row>
    <row r="34463" spans="31:31" ht="15.75">
      <c r="AE34463" s="67"/>
    </row>
    <row r="34464" spans="31:31" ht="15.75">
      <c r="AE34464" s="67"/>
    </row>
    <row r="34465" spans="31:31" ht="15.75">
      <c r="AE34465" s="67"/>
    </row>
    <row r="34466" spans="31:31" ht="15.75">
      <c r="AE34466" s="67"/>
    </row>
    <row r="34467" spans="31:31" ht="15.75">
      <c r="AE34467" s="67"/>
    </row>
    <row r="34468" spans="31:31" ht="15.75">
      <c r="AE34468" s="67"/>
    </row>
    <row r="34469" spans="31:31" ht="15.75">
      <c r="AE34469" s="67"/>
    </row>
    <row r="34470" spans="31:31" ht="15.75">
      <c r="AE34470" s="67"/>
    </row>
    <row r="34471" spans="31:31" ht="15.75">
      <c r="AE34471" s="67"/>
    </row>
    <row r="34472" spans="31:31" ht="15.75">
      <c r="AE34472" s="67"/>
    </row>
    <row r="34473" spans="31:31" ht="15.75">
      <c r="AE34473" s="67"/>
    </row>
    <row r="34474" spans="31:31" ht="15.75">
      <c r="AE34474" s="67"/>
    </row>
    <row r="34475" spans="31:31" ht="15.75">
      <c r="AE34475" s="67"/>
    </row>
    <row r="34476" spans="31:31" ht="15.75">
      <c r="AE34476" s="67"/>
    </row>
    <row r="34477" spans="31:31" ht="15.75">
      <c r="AE34477" s="67"/>
    </row>
    <row r="34478" spans="31:31" ht="15.75">
      <c r="AE34478" s="67"/>
    </row>
    <row r="34479" spans="31:31" ht="15.75">
      <c r="AE34479" s="67"/>
    </row>
    <row r="34480" spans="31:31" ht="15.75">
      <c r="AE34480" s="67"/>
    </row>
    <row r="34481" spans="31:31" ht="15.75">
      <c r="AE34481" s="67"/>
    </row>
    <row r="34482" spans="31:31" ht="15.75">
      <c r="AE34482" s="67"/>
    </row>
    <row r="34483" spans="31:31" ht="15.75">
      <c r="AE34483" s="67"/>
    </row>
    <row r="34484" spans="31:31" ht="15.75">
      <c r="AE34484" s="67"/>
    </row>
    <row r="34485" spans="31:31" ht="15.75">
      <c r="AE34485" s="67"/>
    </row>
    <row r="34486" spans="31:31" ht="15.75">
      <c r="AE34486" s="67"/>
    </row>
    <row r="34487" spans="31:31" ht="15.75">
      <c r="AE34487" s="67"/>
    </row>
    <row r="34488" spans="31:31" ht="15.75">
      <c r="AE34488" s="67"/>
    </row>
    <row r="34489" spans="31:31" ht="15.75">
      <c r="AE34489" s="67"/>
    </row>
    <row r="34490" spans="31:31" ht="15.75">
      <c r="AE34490" s="67"/>
    </row>
    <row r="34491" spans="31:31" ht="15.75">
      <c r="AE34491" s="67"/>
    </row>
    <row r="34492" spans="31:31" ht="15.75">
      <c r="AE34492" s="67"/>
    </row>
    <row r="34493" spans="31:31" ht="15.75">
      <c r="AE34493" s="67"/>
    </row>
    <row r="34494" spans="31:31" ht="15.75">
      <c r="AE34494" s="67"/>
    </row>
    <row r="34495" spans="31:31" ht="15.75">
      <c r="AE34495" s="67"/>
    </row>
    <row r="34496" spans="31:31" ht="15.75">
      <c r="AE34496" s="67"/>
    </row>
    <row r="34497" spans="31:31" ht="15.75">
      <c r="AE34497" s="67"/>
    </row>
    <row r="34498" spans="31:31" ht="15.75">
      <c r="AE34498" s="67"/>
    </row>
    <row r="34499" spans="31:31" ht="15.75">
      <c r="AE34499" s="67"/>
    </row>
    <row r="34500" spans="31:31" ht="15.75">
      <c r="AE34500" s="67"/>
    </row>
    <row r="34501" spans="31:31" ht="15.75">
      <c r="AE34501" s="67"/>
    </row>
    <row r="34502" spans="31:31" ht="15.75">
      <c r="AE34502" s="67"/>
    </row>
    <row r="34503" spans="31:31" ht="15.75">
      <c r="AE34503" s="67"/>
    </row>
    <row r="34504" spans="31:31" ht="15.75">
      <c r="AE34504" s="67"/>
    </row>
    <row r="34505" spans="31:31" ht="15.75">
      <c r="AE34505" s="67"/>
    </row>
    <row r="34506" spans="31:31" ht="15.75">
      <c r="AE34506" s="67"/>
    </row>
    <row r="34507" spans="31:31" ht="15.75">
      <c r="AE34507" s="67"/>
    </row>
    <row r="34508" spans="31:31" ht="15.75">
      <c r="AE34508" s="67"/>
    </row>
    <row r="34509" spans="31:31" ht="15.75">
      <c r="AE34509" s="67"/>
    </row>
    <row r="34510" spans="31:31" ht="15.75">
      <c r="AE34510" s="67"/>
    </row>
    <row r="34511" spans="31:31" ht="15.75">
      <c r="AE34511" s="67"/>
    </row>
    <row r="34512" spans="31:31" ht="15.75">
      <c r="AE34512" s="67"/>
    </row>
    <row r="34513" spans="31:31" ht="15.75">
      <c r="AE34513" s="67"/>
    </row>
    <row r="34514" spans="31:31" ht="15.75">
      <c r="AE34514" s="67"/>
    </row>
    <row r="34515" spans="31:31" ht="15.75">
      <c r="AE34515" s="67"/>
    </row>
    <row r="34516" spans="31:31" ht="15.75">
      <c r="AE34516" s="67"/>
    </row>
    <row r="34517" spans="31:31" ht="15.75">
      <c r="AE34517" s="67"/>
    </row>
    <row r="34518" spans="31:31" ht="15.75">
      <c r="AE34518" s="67"/>
    </row>
    <row r="34519" spans="31:31" ht="15.75">
      <c r="AE34519" s="67"/>
    </row>
    <row r="34520" spans="31:31" ht="15.75">
      <c r="AE34520" s="67"/>
    </row>
    <row r="34521" spans="31:31" ht="15.75">
      <c r="AE34521" s="67"/>
    </row>
    <row r="34522" spans="31:31" ht="15.75">
      <c r="AE34522" s="67"/>
    </row>
    <row r="34523" spans="31:31" ht="15.75">
      <c r="AE34523" s="67"/>
    </row>
    <row r="34524" spans="31:31" ht="15.75">
      <c r="AE34524" s="67"/>
    </row>
    <row r="34525" spans="31:31" ht="15.75">
      <c r="AE34525" s="67"/>
    </row>
    <row r="34526" spans="31:31" ht="15.75">
      <c r="AE34526" s="67"/>
    </row>
    <row r="34527" spans="31:31" ht="15.75">
      <c r="AE34527" s="67"/>
    </row>
    <row r="34528" spans="31:31" ht="15.75">
      <c r="AE34528" s="67"/>
    </row>
    <row r="34529" spans="31:31" ht="15.75">
      <c r="AE34529" s="67"/>
    </row>
    <row r="34530" spans="31:31" ht="15.75">
      <c r="AE34530" s="67"/>
    </row>
    <row r="34531" spans="31:31" ht="15.75">
      <c r="AE34531" s="67"/>
    </row>
    <row r="34532" spans="31:31" ht="15.75">
      <c r="AE34532" s="67"/>
    </row>
    <row r="34533" spans="31:31" ht="15.75">
      <c r="AE34533" s="67"/>
    </row>
    <row r="34534" spans="31:31" ht="15.75">
      <c r="AE34534" s="67"/>
    </row>
    <row r="34535" spans="31:31" ht="15.75">
      <c r="AE34535" s="67"/>
    </row>
    <row r="34536" spans="31:31" ht="15.75">
      <c r="AE34536" s="67"/>
    </row>
    <row r="34537" spans="31:31" ht="15.75">
      <c r="AE34537" s="67"/>
    </row>
    <row r="34538" spans="31:31" ht="15.75">
      <c r="AE34538" s="67"/>
    </row>
    <row r="34539" spans="31:31" ht="15.75">
      <c r="AE34539" s="67"/>
    </row>
    <row r="34540" spans="31:31" ht="15.75">
      <c r="AE34540" s="67"/>
    </row>
    <row r="34541" spans="31:31" ht="15.75">
      <c r="AE34541" s="67"/>
    </row>
    <row r="34542" spans="31:31" ht="15.75">
      <c r="AE34542" s="67"/>
    </row>
    <row r="34543" spans="31:31" ht="15.75">
      <c r="AE34543" s="67"/>
    </row>
    <row r="34544" spans="31:31" ht="15.75">
      <c r="AE34544" s="67"/>
    </row>
    <row r="34545" spans="31:31" ht="15.75">
      <c r="AE34545" s="67"/>
    </row>
    <row r="34546" spans="31:31" ht="15.75">
      <c r="AE34546" s="67"/>
    </row>
    <row r="34547" spans="31:31" ht="15.75">
      <c r="AE34547" s="67"/>
    </row>
    <row r="34548" spans="31:31" ht="15.75">
      <c r="AE34548" s="67"/>
    </row>
    <row r="34549" spans="31:31" ht="15.75">
      <c r="AE34549" s="67"/>
    </row>
    <row r="34550" spans="31:31" ht="15.75">
      <c r="AE34550" s="67"/>
    </row>
    <row r="34551" spans="31:31" ht="15.75">
      <c r="AE34551" s="67"/>
    </row>
    <row r="34552" spans="31:31" ht="15.75">
      <c r="AE34552" s="67"/>
    </row>
    <row r="34553" spans="31:31" ht="15.75">
      <c r="AE34553" s="67"/>
    </row>
    <row r="34554" spans="31:31" ht="15.75">
      <c r="AE34554" s="67"/>
    </row>
    <row r="34555" spans="31:31" ht="15.75">
      <c r="AE34555" s="67"/>
    </row>
    <row r="34556" spans="31:31" ht="15.75">
      <c r="AE34556" s="67"/>
    </row>
    <row r="34557" spans="31:31" ht="15.75">
      <c r="AE34557" s="67"/>
    </row>
    <row r="34558" spans="31:31" ht="15.75">
      <c r="AE34558" s="67"/>
    </row>
    <row r="34559" spans="31:31" ht="15.75">
      <c r="AE34559" s="67"/>
    </row>
    <row r="34560" spans="31:31" ht="15.75">
      <c r="AE34560" s="67"/>
    </row>
    <row r="34561" spans="31:31" ht="15.75">
      <c r="AE34561" s="67"/>
    </row>
    <row r="34562" spans="31:31" ht="15.75">
      <c r="AE34562" s="67"/>
    </row>
    <row r="34563" spans="31:31" ht="15.75">
      <c r="AE34563" s="67"/>
    </row>
    <row r="34564" spans="31:31" ht="15.75">
      <c r="AE34564" s="67"/>
    </row>
    <row r="34565" spans="31:31" ht="15.75">
      <c r="AE34565" s="67"/>
    </row>
    <row r="34566" spans="31:31" ht="15.75">
      <c r="AE34566" s="67"/>
    </row>
    <row r="34567" spans="31:31" ht="15.75">
      <c r="AE34567" s="67"/>
    </row>
    <row r="34568" spans="31:31" ht="15.75">
      <c r="AE34568" s="67"/>
    </row>
    <row r="34569" spans="31:31" ht="15.75">
      <c r="AE34569" s="67"/>
    </row>
    <row r="34570" spans="31:31" ht="15.75">
      <c r="AE34570" s="67"/>
    </row>
    <row r="34571" spans="31:31" ht="15.75">
      <c r="AE34571" s="67"/>
    </row>
    <row r="34572" spans="31:31" ht="15.75">
      <c r="AE34572" s="67"/>
    </row>
    <row r="34573" spans="31:31" ht="15.75">
      <c r="AE34573" s="67"/>
    </row>
    <row r="34574" spans="31:31" ht="15.75">
      <c r="AE34574" s="67"/>
    </row>
    <row r="34575" spans="31:31" ht="15.75">
      <c r="AE34575" s="67"/>
    </row>
    <row r="34576" spans="31:31" ht="15.75">
      <c r="AE34576" s="67"/>
    </row>
    <row r="34577" spans="31:31" ht="15.75">
      <c r="AE34577" s="67"/>
    </row>
    <row r="34578" spans="31:31" ht="15.75">
      <c r="AE34578" s="67"/>
    </row>
    <row r="34579" spans="31:31" ht="15.75">
      <c r="AE34579" s="67"/>
    </row>
    <row r="34580" spans="31:31" ht="15.75">
      <c r="AE34580" s="67"/>
    </row>
    <row r="34581" spans="31:31" ht="15.75">
      <c r="AE34581" s="67"/>
    </row>
    <row r="34582" spans="31:31" ht="15.75">
      <c r="AE34582" s="67"/>
    </row>
    <row r="34583" spans="31:31" ht="15.75">
      <c r="AE34583" s="67"/>
    </row>
    <row r="34584" spans="31:31" ht="15.75">
      <c r="AE34584" s="67"/>
    </row>
    <row r="34585" spans="31:31" ht="15.75">
      <c r="AE34585" s="67"/>
    </row>
    <row r="34586" spans="31:31" ht="15.75">
      <c r="AE34586" s="67"/>
    </row>
    <row r="34587" spans="31:31" ht="15.75">
      <c r="AE34587" s="67"/>
    </row>
    <row r="34588" spans="31:31" ht="15.75">
      <c r="AE34588" s="67"/>
    </row>
    <row r="34589" spans="31:31" ht="15.75">
      <c r="AE34589" s="67"/>
    </row>
    <row r="34590" spans="31:31" ht="15.75">
      <c r="AE34590" s="67"/>
    </row>
    <row r="34591" spans="31:31" ht="15.75">
      <c r="AE34591" s="67"/>
    </row>
    <row r="34592" spans="31:31" ht="15.75">
      <c r="AE34592" s="67"/>
    </row>
    <row r="34593" spans="31:31" ht="15.75">
      <c r="AE34593" s="67"/>
    </row>
    <row r="34594" spans="31:31" ht="15.75">
      <c r="AE34594" s="67"/>
    </row>
    <row r="34595" spans="31:31" ht="15.75">
      <c r="AE34595" s="67"/>
    </row>
    <row r="34596" spans="31:31" ht="15.75">
      <c r="AE34596" s="67"/>
    </row>
    <row r="34597" spans="31:31" ht="15.75">
      <c r="AE34597" s="67"/>
    </row>
    <row r="34598" spans="31:31" ht="15.75">
      <c r="AE34598" s="67"/>
    </row>
    <row r="34599" spans="31:31" ht="15.75">
      <c r="AE34599" s="67"/>
    </row>
    <row r="34600" spans="31:31" ht="15.75">
      <c r="AE34600" s="67"/>
    </row>
    <row r="34601" spans="31:31" ht="15.75">
      <c r="AE34601" s="67"/>
    </row>
    <row r="34602" spans="31:31" ht="15.75">
      <c r="AE34602" s="67"/>
    </row>
    <row r="34603" spans="31:31" ht="15.75">
      <c r="AE34603" s="67"/>
    </row>
    <row r="34604" spans="31:31" ht="15.75">
      <c r="AE34604" s="67"/>
    </row>
    <row r="34605" spans="31:31" ht="15.75">
      <c r="AE34605" s="67"/>
    </row>
    <row r="34606" spans="31:31" ht="15.75">
      <c r="AE34606" s="67"/>
    </row>
    <row r="34607" spans="31:31" ht="15.75">
      <c r="AE34607" s="67"/>
    </row>
    <row r="34608" spans="31:31" ht="15.75">
      <c r="AE34608" s="67"/>
    </row>
    <row r="34609" spans="31:31" ht="15.75">
      <c r="AE34609" s="67"/>
    </row>
    <row r="34610" spans="31:31" ht="15.75">
      <c r="AE34610" s="67"/>
    </row>
    <row r="34611" spans="31:31" ht="15.75">
      <c r="AE34611" s="67"/>
    </row>
    <row r="34612" spans="31:31" ht="15.75">
      <c r="AE34612" s="67"/>
    </row>
    <row r="34613" spans="31:31" ht="15.75">
      <c r="AE34613" s="67"/>
    </row>
    <row r="34614" spans="31:31" ht="15.75">
      <c r="AE34614" s="67"/>
    </row>
    <row r="34615" spans="31:31" ht="15.75">
      <c r="AE34615" s="67"/>
    </row>
    <row r="34616" spans="31:31" ht="15.75">
      <c r="AE34616" s="67"/>
    </row>
    <row r="34617" spans="31:31" ht="15.75">
      <c r="AE34617" s="67"/>
    </row>
    <row r="34618" spans="31:31" ht="15.75">
      <c r="AE34618" s="67"/>
    </row>
    <row r="34619" spans="31:31" ht="15.75">
      <c r="AE34619" s="67"/>
    </row>
    <row r="34620" spans="31:31" ht="15.75">
      <c r="AE34620" s="67"/>
    </row>
    <row r="34621" spans="31:31" ht="15.75">
      <c r="AE34621" s="67"/>
    </row>
    <row r="34622" spans="31:31" ht="15.75">
      <c r="AE34622" s="67"/>
    </row>
    <row r="34623" spans="31:31" ht="15.75">
      <c r="AE34623" s="67"/>
    </row>
    <row r="34624" spans="31:31" ht="15.75">
      <c r="AE34624" s="67"/>
    </row>
    <row r="34625" spans="31:31" ht="15.75">
      <c r="AE34625" s="67"/>
    </row>
    <row r="34626" spans="31:31" ht="15.75">
      <c r="AE34626" s="67"/>
    </row>
    <row r="34627" spans="31:31" ht="15.75">
      <c r="AE34627" s="67"/>
    </row>
    <row r="34628" spans="31:31" ht="15.75">
      <c r="AE34628" s="67"/>
    </row>
    <row r="34629" spans="31:31" ht="15.75">
      <c r="AE34629" s="67"/>
    </row>
    <row r="34630" spans="31:31" ht="15.75">
      <c r="AE34630" s="67"/>
    </row>
    <row r="34631" spans="31:31" ht="15.75">
      <c r="AE34631" s="67"/>
    </row>
    <row r="34632" spans="31:31" ht="15.75">
      <c r="AE34632" s="67"/>
    </row>
    <row r="34633" spans="31:31" ht="15.75">
      <c r="AE34633" s="67"/>
    </row>
    <row r="34634" spans="31:31" ht="15.75">
      <c r="AE34634" s="67"/>
    </row>
    <row r="34635" spans="31:31" ht="15.75">
      <c r="AE34635" s="67"/>
    </row>
    <row r="34636" spans="31:31" ht="15.75">
      <c r="AE34636" s="67"/>
    </row>
    <row r="34637" spans="31:31" ht="15.75">
      <c r="AE34637" s="67"/>
    </row>
    <row r="34638" spans="31:31" ht="15.75">
      <c r="AE34638" s="67"/>
    </row>
    <row r="34639" spans="31:31" ht="15.75">
      <c r="AE34639" s="67"/>
    </row>
    <row r="34640" spans="31:31" ht="15.75">
      <c r="AE34640" s="67"/>
    </row>
    <row r="34641" spans="31:31" ht="15.75">
      <c r="AE34641" s="67"/>
    </row>
    <row r="34642" spans="31:31" ht="15.75">
      <c r="AE34642" s="67"/>
    </row>
    <row r="34643" spans="31:31" ht="15.75">
      <c r="AE34643" s="67"/>
    </row>
    <row r="34644" spans="31:31" ht="15.75">
      <c r="AE34644" s="67"/>
    </row>
    <row r="34645" spans="31:31" ht="15.75">
      <c r="AE34645" s="67"/>
    </row>
    <row r="34646" spans="31:31" ht="15.75">
      <c r="AE34646" s="67"/>
    </row>
    <row r="34647" spans="31:31" ht="15.75">
      <c r="AE34647" s="67"/>
    </row>
    <row r="34648" spans="31:31" ht="15.75">
      <c r="AE34648" s="67"/>
    </row>
    <row r="34649" spans="31:31" ht="15.75">
      <c r="AE34649" s="67"/>
    </row>
    <row r="34650" spans="31:31" ht="15.75">
      <c r="AE34650" s="67"/>
    </row>
    <row r="34651" spans="31:31" ht="15.75">
      <c r="AE34651" s="67"/>
    </row>
    <row r="34652" spans="31:31" ht="15.75">
      <c r="AE34652" s="67"/>
    </row>
    <row r="34653" spans="31:31" ht="15.75">
      <c r="AE34653" s="67"/>
    </row>
    <row r="34654" spans="31:31" ht="15.75">
      <c r="AE34654" s="67"/>
    </row>
    <row r="34655" spans="31:31" ht="15.75">
      <c r="AE34655" s="67"/>
    </row>
    <row r="34656" spans="31:31" ht="15.75">
      <c r="AE34656" s="67"/>
    </row>
    <row r="34657" spans="31:31" ht="15.75">
      <c r="AE34657" s="67"/>
    </row>
    <row r="34658" spans="31:31" ht="15.75">
      <c r="AE34658" s="67"/>
    </row>
    <row r="34659" spans="31:31" ht="15.75">
      <c r="AE34659" s="67"/>
    </row>
    <row r="34660" spans="31:31" ht="15.75">
      <c r="AE34660" s="67"/>
    </row>
    <row r="34661" spans="31:31" ht="15.75">
      <c r="AE34661" s="67"/>
    </row>
    <row r="34662" spans="31:31" ht="15.75">
      <c r="AE34662" s="67"/>
    </row>
    <row r="34663" spans="31:31" ht="15.75">
      <c r="AE34663" s="67"/>
    </row>
    <row r="34664" spans="31:31" ht="15.75">
      <c r="AE34664" s="67"/>
    </row>
    <row r="34665" spans="31:31" ht="15.75">
      <c r="AE34665" s="67"/>
    </row>
    <row r="34666" spans="31:31" ht="15.75">
      <c r="AE34666" s="67"/>
    </row>
    <row r="34667" spans="31:31" ht="15.75">
      <c r="AE34667" s="67"/>
    </row>
    <row r="34668" spans="31:31" ht="15.75">
      <c r="AE34668" s="67"/>
    </row>
    <row r="34669" spans="31:31" ht="15.75">
      <c r="AE34669" s="67"/>
    </row>
    <row r="34670" spans="31:31" ht="15.75">
      <c r="AE34670" s="67"/>
    </row>
    <row r="34671" spans="31:31" ht="15.75">
      <c r="AE34671" s="67"/>
    </row>
    <row r="34672" spans="31:31" ht="15.75">
      <c r="AE34672" s="67"/>
    </row>
    <row r="34673" spans="31:31" ht="15.75">
      <c r="AE34673" s="67"/>
    </row>
    <row r="34674" spans="31:31" ht="15.75">
      <c r="AE34674" s="67"/>
    </row>
    <row r="34675" spans="31:31" ht="15.75">
      <c r="AE34675" s="67"/>
    </row>
    <row r="34676" spans="31:31" ht="15.75">
      <c r="AE34676" s="67"/>
    </row>
    <row r="34677" spans="31:31" ht="15.75">
      <c r="AE34677" s="67"/>
    </row>
    <row r="34678" spans="31:31" ht="15.75">
      <c r="AE34678" s="67"/>
    </row>
    <row r="34679" spans="31:31" ht="15.75">
      <c r="AE34679" s="67"/>
    </row>
    <row r="34680" spans="31:31" ht="15.75">
      <c r="AE34680" s="67"/>
    </row>
    <row r="34681" spans="31:31" ht="15.75">
      <c r="AE34681" s="67"/>
    </row>
    <row r="34682" spans="31:31" ht="15.75">
      <c r="AE34682" s="67"/>
    </row>
    <row r="34683" spans="31:31" ht="15.75">
      <c r="AE34683" s="67"/>
    </row>
    <row r="34684" spans="31:31" ht="15.75">
      <c r="AE34684" s="67"/>
    </row>
    <row r="34685" spans="31:31" ht="15.75">
      <c r="AE34685" s="67"/>
    </row>
    <row r="34686" spans="31:31" ht="15.75">
      <c r="AE34686" s="67"/>
    </row>
    <row r="34687" spans="31:31" ht="15.75">
      <c r="AE34687" s="67"/>
    </row>
    <row r="34688" spans="31:31" ht="15.75">
      <c r="AE34688" s="67"/>
    </row>
    <row r="34689" spans="31:31" ht="15.75">
      <c r="AE34689" s="67"/>
    </row>
    <row r="34690" spans="31:31" ht="15.75">
      <c r="AE34690" s="67"/>
    </row>
    <row r="34691" spans="31:31" ht="15.75">
      <c r="AE34691" s="67"/>
    </row>
    <row r="34692" spans="31:31" ht="15.75">
      <c r="AE34692" s="67"/>
    </row>
    <row r="34693" spans="31:31" ht="15.75">
      <c r="AE34693" s="67"/>
    </row>
    <row r="34694" spans="31:31" ht="15.75">
      <c r="AE34694" s="67"/>
    </row>
    <row r="34695" spans="31:31" ht="15.75">
      <c r="AE34695" s="67"/>
    </row>
    <row r="34696" spans="31:31" ht="15.75">
      <c r="AE34696" s="67"/>
    </row>
    <row r="34697" spans="31:31" ht="15.75">
      <c r="AE34697" s="67"/>
    </row>
    <row r="34698" spans="31:31" ht="15.75">
      <c r="AE34698" s="67"/>
    </row>
    <row r="34699" spans="31:31" ht="15.75">
      <c r="AE34699" s="67"/>
    </row>
    <row r="34700" spans="31:31" ht="15.75">
      <c r="AE34700" s="67"/>
    </row>
    <row r="34701" spans="31:31" ht="15.75">
      <c r="AE34701" s="67"/>
    </row>
    <row r="34702" spans="31:31" ht="15.75">
      <c r="AE34702" s="67"/>
    </row>
    <row r="34703" spans="31:31" ht="15.75">
      <c r="AE34703" s="67"/>
    </row>
    <row r="34704" spans="31:31" ht="15.75">
      <c r="AE34704" s="67"/>
    </row>
    <row r="34705" spans="31:31" ht="15.75">
      <c r="AE34705" s="67"/>
    </row>
    <row r="34706" spans="31:31" ht="15.75">
      <c r="AE34706" s="67"/>
    </row>
    <row r="34707" spans="31:31" ht="15.75">
      <c r="AE34707" s="67"/>
    </row>
    <row r="34708" spans="31:31" ht="15.75">
      <c r="AE34708" s="67"/>
    </row>
    <row r="34709" spans="31:31" ht="15.75">
      <c r="AE34709" s="67"/>
    </row>
    <row r="34710" spans="31:31" ht="15.75">
      <c r="AE34710" s="67"/>
    </row>
    <row r="34711" spans="31:31" ht="15.75">
      <c r="AE34711" s="67"/>
    </row>
    <row r="34712" spans="31:31" ht="15.75">
      <c r="AE34712" s="67"/>
    </row>
    <row r="34713" spans="31:31" ht="15.75">
      <c r="AE34713" s="67"/>
    </row>
    <row r="34714" spans="31:31" ht="15.75">
      <c r="AE34714" s="67"/>
    </row>
    <row r="34715" spans="31:31" ht="15.75">
      <c r="AE34715" s="67"/>
    </row>
    <row r="34716" spans="31:31" ht="15.75">
      <c r="AE34716" s="67"/>
    </row>
    <row r="34717" spans="31:31" ht="15.75">
      <c r="AE34717" s="67"/>
    </row>
    <row r="34718" spans="31:31" ht="15.75">
      <c r="AE34718" s="67"/>
    </row>
    <row r="34719" spans="31:31" ht="15.75">
      <c r="AE34719" s="67"/>
    </row>
    <row r="34720" spans="31:31" ht="15.75">
      <c r="AE34720" s="67"/>
    </row>
    <row r="34721" spans="31:31" ht="15.75">
      <c r="AE34721" s="67"/>
    </row>
    <row r="34722" spans="31:31" ht="15.75">
      <c r="AE34722" s="67"/>
    </row>
    <row r="34723" spans="31:31" ht="15.75">
      <c r="AE34723" s="67"/>
    </row>
    <row r="34724" spans="31:31" ht="15.75">
      <c r="AE34724" s="67"/>
    </row>
    <row r="34725" spans="31:31" ht="15.75">
      <c r="AE34725" s="67"/>
    </row>
    <row r="34726" spans="31:31" ht="15.75">
      <c r="AE34726" s="67"/>
    </row>
    <row r="34727" spans="31:31" ht="15.75">
      <c r="AE34727" s="67"/>
    </row>
    <row r="34728" spans="31:31" ht="15.75">
      <c r="AE34728" s="67"/>
    </row>
    <row r="34729" spans="31:31" ht="15.75">
      <c r="AE34729" s="67"/>
    </row>
    <row r="34730" spans="31:31" ht="15.75">
      <c r="AE34730" s="67"/>
    </row>
    <row r="34731" spans="31:31" ht="15.75">
      <c r="AE34731" s="67"/>
    </row>
    <row r="34732" spans="31:31" ht="15.75">
      <c r="AE34732" s="67"/>
    </row>
    <row r="34733" spans="31:31" ht="15.75">
      <c r="AE34733" s="67"/>
    </row>
    <row r="34734" spans="31:31" ht="15.75">
      <c r="AE34734" s="67"/>
    </row>
    <row r="34735" spans="31:31" ht="15.75">
      <c r="AE34735" s="67"/>
    </row>
    <row r="34736" spans="31:31" ht="15.75">
      <c r="AE34736" s="67"/>
    </row>
    <row r="34737" spans="31:31" ht="15.75">
      <c r="AE34737" s="67"/>
    </row>
    <row r="34738" spans="31:31" ht="15.75">
      <c r="AE34738" s="67"/>
    </row>
    <row r="34739" spans="31:31" ht="15.75">
      <c r="AE34739" s="67"/>
    </row>
    <row r="34740" spans="31:31" ht="15.75">
      <c r="AE34740" s="67"/>
    </row>
    <row r="34741" spans="31:31" ht="15.75">
      <c r="AE34741" s="67"/>
    </row>
    <row r="34742" spans="31:31" ht="15.75">
      <c r="AE34742" s="67"/>
    </row>
    <row r="34743" spans="31:31" ht="15.75">
      <c r="AE34743" s="67"/>
    </row>
    <row r="34744" spans="31:31" ht="15.75">
      <c r="AE34744" s="67"/>
    </row>
    <row r="34745" spans="31:31" ht="15.75">
      <c r="AE34745" s="67"/>
    </row>
    <row r="34746" spans="31:31" ht="15.75">
      <c r="AE34746" s="67"/>
    </row>
    <row r="34747" spans="31:31" ht="15.75">
      <c r="AE34747" s="67"/>
    </row>
    <row r="34748" spans="31:31" ht="15.75">
      <c r="AE34748" s="67"/>
    </row>
    <row r="34749" spans="31:31" ht="15.75">
      <c r="AE34749" s="67"/>
    </row>
    <row r="34750" spans="31:31" ht="15.75">
      <c r="AE34750" s="67"/>
    </row>
    <row r="34751" spans="31:31" ht="15.75">
      <c r="AE34751" s="67"/>
    </row>
    <row r="34752" spans="31:31" ht="15.75">
      <c r="AE34752" s="67"/>
    </row>
    <row r="34753" spans="31:31" ht="15.75">
      <c r="AE34753" s="67"/>
    </row>
    <row r="34754" spans="31:31" ht="15.75">
      <c r="AE34754" s="67"/>
    </row>
    <row r="34755" spans="31:31" ht="15.75">
      <c r="AE34755" s="67"/>
    </row>
    <row r="34756" spans="31:31" ht="15.75">
      <c r="AE34756" s="67"/>
    </row>
    <row r="34757" spans="31:31" ht="15.75">
      <c r="AE34757" s="67"/>
    </row>
    <row r="34758" spans="31:31" ht="15.75">
      <c r="AE34758" s="67"/>
    </row>
    <row r="34759" spans="31:31" ht="15.75">
      <c r="AE34759" s="67"/>
    </row>
    <row r="34760" spans="31:31" ht="15.75">
      <c r="AE34760" s="67"/>
    </row>
    <row r="34761" spans="31:31" ht="15.75">
      <c r="AE34761" s="67"/>
    </row>
    <row r="34762" spans="31:31" ht="15.75">
      <c r="AE34762" s="67"/>
    </row>
    <row r="34763" spans="31:31" ht="15.75">
      <c r="AE34763" s="67"/>
    </row>
    <row r="34764" spans="31:31" ht="15.75">
      <c r="AE34764" s="67"/>
    </row>
    <row r="34765" spans="31:31" ht="15.75">
      <c r="AE34765" s="67"/>
    </row>
    <row r="34766" spans="31:31" ht="15.75">
      <c r="AE34766" s="67"/>
    </row>
    <row r="34767" spans="31:31" ht="15.75">
      <c r="AE34767" s="67"/>
    </row>
    <row r="34768" spans="31:31" ht="15.75">
      <c r="AE34768" s="67"/>
    </row>
    <row r="34769" spans="31:31" ht="15.75">
      <c r="AE34769" s="67"/>
    </row>
    <row r="34770" spans="31:31" ht="15.75">
      <c r="AE34770" s="67"/>
    </row>
    <row r="34771" spans="31:31" ht="15.75">
      <c r="AE34771" s="67"/>
    </row>
    <row r="34772" spans="31:31" ht="15.75">
      <c r="AE34772" s="67"/>
    </row>
    <row r="34773" spans="31:31" ht="15.75">
      <c r="AE34773" s="67"/>
    </row>
    <row r="34774" spans="31:31" ht="15.75">
      <c r="AE34774" s="67"/>
    </row>
    <row r="34775" spans="31:31" ht="15.75">
      <c r="AE34775" s="67"/>
    </row>
    <row r="34776" spans="31:31" ht="15.75">
      <c r="AE34776" s="67"/>
    </row>
    <row r="34777" spans="31:31" ht="15.75">
      <c r="AE34777" s="67"/>
    </row>
    <row r="34778" spans="31:31" ht="15.75">
      <c r="AE34778" s="67"/>
    </row>
    <row r="34779" spans="31:31" ht="15.75">
      <c r="AE34779" s="67"/>
    </row>
    <row r="34780" spans="31:31" ht="15.75">
      <c r="AE34780" s="67"/>
    </row>
    <row r="34781" spans="31:31" ht="15.75">
      <c r="AE34781" s="67"/>
    </row>
    <row r="34782" spans="31:31" ht="15.75">
      <c r="AE34782" s="67"/>
    </row>
    <row r="34783" spans="31:31" ht="15.75">
      <c r="AE34783" s="67"/>
    </row>
    <row r="34784" spans="31:31" ht="15.75">
      <c r="AE34784" s="67"/>
    </row>
    <row r="34785" spans="31:31" ht="15.75">
      <c r="AE34785" s="67"/>
    </row>
    <row r="34786" spans="31:31" ht="15.75">
      <c r="AE34786" s="67"/>
    </row>
    <row r="34787" spans="31:31" ht="15.75">
      <c r="AE34787" s="67"/>
    </row>
    <row r="34788" spans="31:31" ht="15.75">
      <c r="AE34788" s="67"/>
    </row>
    <row r="34789" spans="31:31" ht="15.75">
      <c r="AE34789" s="67"/>
    </row>
    <row r="34790" spans="31:31" ht="15.75">
      <c r="AE34790" s="67"/>
    </row>
    <row r="34791" spans="31:31" ht="15.75">
      <c r="AE34791" s="67"/>
    </row>
    <row r="34792" spans="31:31" ht="15.75">
      <c r="AE34792" s="67"/>
    </row>
    <row r="34793" spans="31:31" ht="15.75">
      <c r="AE34793" s="67"/>
    </row>
    <row r="34794" spans="31:31" ht="15.75">
      <c r="AE34794" s="67"/>
    </row>
    <row r="34795" spans="31:31" ht="15.75">
      <c r="AE34795" s="67"/>
    </row>
    <row r="34796" spans="31:31" ht="15.75">
      <c r="AE34796" s="67"/>
    </row>
    <row r="34797" spans="31:31" ht="15.75">
      <c r="AE34797" s="67"/>
    </row>
    <row r="34798" spans="31:31" ht="15.75">
      <c r="AE34798" s="67"/>
    </row>
    <row r="34799" spans="31:31" ht="15.75">
      <c r="AE34799" s="67"/>
    </row>
    <row r="34800" spans="31:31" ht="15.75">
      <c r="AE34800" s="67"/>
    </row>
    <row r="34801" spans="31:31" ht="15.75">
      <c r="AE34801" s="67"/>
    </row>
    <row r="34802" spans="31:31" ht="15.75">
      <c r="AE34802" s="67"/>
    </row>
    <row r="34803" spans="31:31" ht="15.75">
      <c r="AE34803" s="67"/>
    </row>
    <row r="34804" spans="31:31" ht="15.75">
      <c r="AE34804" s="67"/>
    </row>
    <row r="34805" spans="31:31" ht="15.75">
      <c r="AE34805" s="67"/>
    </row>
    <row r="34806" spans="31:31" ht="15.75">
      <c r="AE34806" s="67"/>
    </row>
    <row r="34807" spans="31:31" ht="15.75">
      <c r="AE34807" s="67"/>
    </row>
    <row r="34808" spans="31:31" ht="15.75">
      <c r="AE34808" s="67"/>
    </row>
    <row r="34809" spans="31:31" ht="15.75">
      <c r="AE34809" s="67"/>
    </row>
    <row r="34810" spans="31:31" ht="15.75">
      <c r="AE34810" s="67"/>
    </row>
    <row r="34811" spans="31:31" ht="15.75">
      <c r="AE34811" s="67"/>
    </row>
    <row r="34812" spans="31:31" ht="15.75">
      <c r="AE34812" s="67"/>
    </row>
    <row r="34813" spans="31:31" ht="15.75">
      <c r="AE34813" s="67"/>
    </row>
    <row r="34814" spans="31:31" ht="15.75">
      <c r="AE34814" s="67"/>
    </row>
    <row r="34815" spans="31:31" ht="15.75">
      <c r="AE34815" s="67"/>
    </row>
    <row r="34816" spans="31:31" ht="15.75">
      <c r="AE34816" s="67"/>
    </row>
    <row r="34817" spans="31:31" ht="15.75">
      <c r="AE34817" s="67"/>
    </row>
    <row r="34818" spans="31:31" ht="15.75">
      <c r="AE34818" s="67"/>
    </row>
    <row r="34819" spans="31:31" ht="15.75">
      <c r="AE34819" s="67"/>
    </row>
    <row r="34820" spans="31:31" ht="15.75">
      <c r="AE34820" s="67"/>
    </row>
    <row r="34821" spans="31:31" ht="15.75">
      <c r="AE34821" s="67"/>
    </row>
    <row r="34822" spans="31:31" ht="15.75">
      <c r="AE34822" s="67"/>
    </row>
    <row r="34823" spans="31:31" ht="15.75">
      <c r="AE34823" s="67"/>
    </row>
    <row r="34824" spans="31:31" ht="15.75">
      <c r="AE34824" s="67"/>
    </row>
    <row r="34825" spans="31:31" ht="15.75">
      <c r="AE34825" s="67"/>
    </row>
    <row r="34826" spans="31:31" ht="15.75">
      <c r="AE34826" s="67"/>
    </row>
    <row r="34827" spans="31:31" ht="15.75">
      <c r="AE34827" s="67"/>
    </row>
    <row r="34828" spans="31:31" ht="15.75">
      <c r="AE34828" s="67"/>
    </row>
    <row r="34829" spans="31:31" ht="15.75">
      <c r="AE34829" s="67"/>
    </row>
    <row r="34830" spans="31:31" ht="15.75">
      <c r="AE34830" s="67"/>
    </row>
    <row r="34831" spans="31:31" ht="15.75">
      <c r="AE34831" s="67"/>
    </row>
    <row r="34832" spans="31:31" ht="15.75">
      <c r="AE34832" s="67"/>
    </row>
    <row r="34833" spans="31:31" ht="15.75">
      <c r="AE34833" s="67"/>
    </row>
    <row r="34834" spans="31:31" ht="15.75">
      <c r="AE34834" s="67"/>
    </row>
    <row r="34835" spans="31:31" ht="15.75">
      <c r="AE34835" s="67"/>
    </row>
    <row r="34836" spans="31:31" ht="15.75">
      <c r="AE34836" s="67"/>
    </row>
    <row r="34837" spans="31:31" ht="15.75">
      <c r="AE34837" s="67"/>
    </row>
    <row r="34838" spans="31:31" ht="15.75">
      <c r="AE34838" s="67"/>
    </row>
    <row r="34839" spans="31:31" ht="15.75">
      <c r="AE34839" s="67"/>
    </row>
    <row r="34840" spans="31:31" ht="15.75">
      <c r="AE34840" s="67"/>
    </row>
    <row r="34841" spans="31:31" ht="15.75">
      <c r="AE34841" s="67"/>
    </row>
    <row r="34842" spans="31:31" ht="15.75">
      <c r="AE34842" s="67"/>
    </row>
    <row r="34843" spans="31:31" ht="15.75">
      <c r="AE34843" s="67"/>
    </row>
    <row r="34844" spans="31:31" ht="15.75">
      <c r="AE34844" s="67"/>
    </row>
    <row r="34845" spans="31:31" ht="15.75">
      <c r="AE34845" s="67"/>
    </row>
    <row r="34846" spans="31:31" ht="15.75">
      <c r="AE34846" s="67"/>
    </row>
    <row r="34847" spans="31:31" ht="15.75">
      <c r="AE34847" s="67"/>
    </row>
    <row r="34848" spans="31:31" ht="15.75">
      <c r="AE34848" s="67"/>
    </row>
    <row r="34849" spans="31:31" ht="15.75">
      <c r="AE34849" s="67"/>
    </row>
    <row r="34850" spans="31:31" ht="15.75">
      <c r="AE34850" s="67"/>
    </row>
    <row r="34851" spans="31:31" ht="15.75">
      <c r="AE34851" s="67"/>
    </row>
    <row r="34852" spans="31:31" ht="15.75">
      <c r="AE34852" s="67"/>
    </row>
    <row r="34853" spans="31:31" ht="15.75">
      <c r="AE34853" s="67"/>
    </row>
    <row r="34854" spans="31:31" ht="15.75">
      <c r="AE34854" s="67"/>
    </row>
    <row r="34855" spans="31:31" ht="15.75">
      <c r="AE34855" s="67"/>
    </row>
    <row r="34856" spans="31:31" ht="15.75">
      <c r="AE34856" s="67"/>
    </row>
    <row r="34857" spans="31:31" ht="15.75">
      <c r="AE34857" s="67"/>
    </row>
    <row r="34858" spans="31:31" ht="15.75">
      <c r="AE34858" s="67"/>
    </row>
    <row r="34859" spans="31:31" ht="15.75">
      <c r="AE34859" s="67"/>
    </row>
    <row r="34860" spans="31:31" ht="15.75">
      <c r="AE34860" s="67"/>
    </row>
    <row r="34861" spans="31:31" ht="15.75">
      <c r="AE34861" s="67"/>
    </row>
    <row r="34862" spans="31:31" ht="15.75">
      <c r="AE34862" s="67"/>
    </row>
    <row r="34863" spans="31:31" ht="15.75">
      <c r="AE34863" s="67"/>
    </row>
    <row r="34864" spans="31:31" ht="15.75">
      <c r="AE34864" s="67"/>
    </row>
    <row r="34865" spans="31:31" ht="15.75">
      <c r="AE34865" s="67"/>
    </row>
    <row r="34866" spans="31:31" ht="15.75">
      <c r="AE34866" s="67"/>
    </row>
    <row r="34867" spans="31:31" ht="15.75">
      <c r="AE34867" s="67"/>
    </row>
    <row r="34868" spans="31:31" ht="15.75">
      <c r="AE34868" s="67"/>
    </row>
    <row r="34869" spans="31:31" ht="15.75">
      <c r="AE34869" s="67"/>
    </row>
    <row r="34870" spans="31:31" ht="15.75">
      <c r="AE34870" s="67"/>
    </row>
    <row r="34871" spans="31:31" ht="15.75">
      <c r="AE34871" s="67"/>
    </row>
    <row r="34872" spans="31:31" ht="15.75">
      <c r="AE34872" s="67"/>
    </row>
    <row r="34873" spans="31:31" ht="15.75">
      <c r="AE34873" s="67"/>
    </row>
    <row r="34874" spans="31:31" ht="15.75">
      <c r="AE34874" s="67"/>
    </row>
    <row r="34875" spans="31:31" ht="15.75">
      <c r="AE34875" s="67"/>
    </row>
    <row r="34876" spans="31:31" ht="15.75">
      <c r="AE34876" s="67"/>
    </row>
    <row r="34877" spans="31:31" ht="15.75">
      <c r="AE34877" s="67"/>
    </row>
    <row r="34878" spans="31:31" ht="15.75">
      <c r="AE34878" s="67"/>
    </row>
    <row r="34879" spans="31:31" ht="15.75">
      <c r="AE34879" s="67"/>
    </row>
    <row r="34880" spans="31:31" ht="15.75">
      <c r="AE34880" s="67"/>
    </row>
    <row r="34881" spans="31:31" ht="15.75">
      <c r="AE34881" s="67"/>
    </row>
    <row r="34882" spans="31:31" ht="15.75">
      <c r="AE34882" s="67"/>
    </row>
    <row r="34883" spans="31:31" ht="15.75">
      <c r="AE34883" s="67"/>
    </row>
    <row r="34884" spans="31:31" ht="15.75">
      <c r="AE34884" s="67"/>
    </row>
    <row r="34885" spans="31:31" ht="15.75">
      <c r="AE34885" s="67"/>
    </row>
    <row r="34886" spans="31:31" ht="15.75">
      <c r="AE34886" s="67"/>
    </row>
    <row r="34887" spans="31:31" ht="15.75">
      <c r="AE34887" s="67"/>
    </row>
    <row r="34888" spans="31:31" ht="15.75">
      <c r="AE34888" s="67"/>
    </row>
    <row r="34889" spans="31:31" ht="15.75">
      <c r="AE34889" s="67"/>
    </row>
    <row r="34890" spans="31:31" ht="15.75">
      <c r="AE34890" s="67"/>
    </row>
    <row r="34891" spans="31:31" ht="15.75">
      <c r="AE34891" s="67"/>
    </row>
    <row r="34892" spans="31:31" ht="15.75">
      <c r="AE34892" s="67"/>
    </row>
    <row r="34893" spans="31:31" ht="15.75">
      <c r="AE34893" s="67"/>
    </row>
    <row r="34894" spans="31:31" ht="15.75">
      <c r="AE34894" s="67"/>
    </row>
    <row r="34895" spans="31:31" ht="15.75">
      <c r="AE34895" s="67"/>
    </row>
    <row r="34896" spans="31:31" ht="15.75">
      <c r="AE34896" s="67"/>
    </row>
    <row r="34897" spans="31:31" ht="15.75">
      <c r="AE34897" s="67"/>
    </row>
    <row r="34898" spans="31:31" ht="15.75">
      <c r="AE34898" s="67"/>
    </row>
    <row r="34899" spans="31:31" ht="15.75">
      <c r="AE34899" s="67"/>
    </row>
    <row r="34900" spans="31:31" ht="15.75">
      <c r="AE34900" s="67"/>
    </row>
    <row r="34901" spans="31:31" ht="15.75">
      <c r="AE34901" s="67"/>
    </row>
    <row r="34902" spans="31:31" ht="15.75">
      <c r="AE34902" s="67"/>
    </row>
    <row r="34903" spans="31:31" ht="15.75">
      <c r="AE34903" s="67"/>
    </row>
    <row r="34904" spans="31:31" ht="15.75">
      <c r="AE34904" s="67"/>
    </row>
    <row r="34905" spans="31:31" ht="15.75">
      <c r="AE34905" s="67"/>
    </row>
    <row r="34906" spans="31:31" ht="15.75">
      <c r="AE34906" s="67"/>
    </row>
    <row r="34907" spans="31:31" ht="15.75">
      <c r="AE34907" s="67"/>
    </row>
    <row r="34908" spans="31:31" ht="15.75">
      <c r="AE34908" s="67"/>
    </row>
    <row r="34909" spans="31:31" ht="15.75">
      <c r="AE34909" s="67"/>
    </row>
    <row r="34910" spans="31:31" ht="15.75">
      <c r="AE34910" s="67"/>
    </row>
    <row r="34911" spans="31:31" ht="15.75">
      <c r="AE34911" s="67"/>
    </row>
    <row r="34912" spans="31:31" ht="15.75">
      <c r="AE34912" s="67"/>
    </row>
    <row r="34913" spans="31:31" ht="15.75">
      <c r="AE34913" s="67"/>
    </row>
    <row r="34914" spans="31:31" ht="15.75">
      <c r="AE34914" s="67"/>
    </row>
    <row r="34915" spans="31:31" ht="15.75">
      <c r="AE34915" s="67"/>
    </row>
    <row r="34916" spans="31:31" ht="15.75">
      <c r="AE34916" s="67"/>
    </row>
    <row r="34917" spans="31:31" ht="15.75">
      <c r="AE34917" s="67"/>
    </row>
    <row r="34918" spans="31:31" ht="15.75">
      <c r="AE34918" s="67"/>
    </row>
    <row r="34919" spans="31:31" ht="15.75">
      <c r="AE34919" s="67"/>
    </row>
    <row r="34920" spans="31:31" ht="15.75">
      <c r="AE34920" s="67"/>
    </row>
    <row r="34921" spans="31:31" ht="15.75">
      <c r="AE34921" s="67"/>
    </row>
    <row r="34922" spans="31:31" ht="15.75">
      <c r="AE34922" s="67"/>
    </row>
    <row r="34923" spans="31:31" ht="15.75">
      <c r="AE34923" s="67"/>
    </row>
    <row r="34924" spans="31:31" ht="15.75">
      <c r="AE34924" s="67"/>
    </row>
    <row r="34925" spans="31:31" ht="15.75">
      <c r="AE34925" s="67"/>
    </row>
    <row r="34926" spans="31:31" ht="15.75">
      <c r="AE34926" s="67"/>
    </row>
    <row r="34927" spans="31:31" ht="15.75">
      <c r="AE34927" s="67"/>
    </row>
    <row r="34928" spans="31:31" ht="15.75">
      <c r="AE34928" s="67"/>
    </row>
    <row r="34929" spans="31:31" ht="15.75">
      <c r="AE34929" s="67"/>
    </row>
    <row r="34930" spans="31:31" ht="15.75">
      <c r="AE34930" s="67"/>
    </row>
    <row r="34931" spans="31:31" ht="15.75">
      <c r="AE34931" s="67"/>
    </row>
    <row r="34932" spans="31:31" ht="15.75">
      <c r="AE34932" s="67"/>
    </row>
    <row r="34933" spans="31:31" ht="15.75">
      <c r="AE34933" s="67"/>
    </row>
    <row r="34934" spans="31:31" ht="15.75">
      <c r="AE34934" s="67"/>
    </row>
    <row r="34935" spans="31:31" ht="15.75">
      <c r="AE34935" s="67"/>
    </row>
    <row r="34936" spans="31:31" ht="15.75">
      <c r="AE34936" s="67"/>
    </row>
    <row r="34937" spans="31:31" ht="15.75">
      <c r="AE34937" s="67"/>
    </row>
    <row r="34938" spans="31:31" ht="15.75">
      <c r="AE34938" s="67"/>
    </row>
    <row r="34939" spans="31:31" ht="15.75">
      <c r="AE34939" s="67"/>
    </row>
    <row r="34940" spans="31:31" ht="15.75">
      <c r="AE34940" s="67"/>
    </row>
    <row r="34941" spans="31:31" ht="15.75">
      <c r="AE34941" s="67"/>
    </row>
    <row r="34942" spans="31:31" ht="15.75">
      <c r="AE34942" s="67"/>
    </row>
    <row r="34943" spans="31:31" ht="15.75">
      <c r="AE34943" s="67"/>
    </row>
    <row r="34944" spans="31:31" ht="15.75">
      <c r="AE34944" s="67"/>
    </row>
    <row r="34945" spans="31:31" ht="15.75">
      <c r="AE34945" s="67"/>
    </row>
    <row r="34946" spans="31:31" ht="15.75">
      <c r="AE34946" s="67"/>
    </row>
    <row r="34947" spans="31:31" ht="15.75">
      <c r="AE34947" s="67"/>
    </row>
    <row r="34948" spans="31:31" ht="15.75">
      <c r="AE34948" s="67"/>
    </row>
    <row r="34949" spans="31:31" ht="15.75">
      <c r="AE34949" s="67"/>
    </row>
    <row r="34950" spans="31:31" ht="15.75">
      <c r="AE34950" s="67"/>
    </row>
    <row r="34951" spans="31:31" ht="15.75">
      <c r="AE34951" s="67"/>
    </row>
    <row r="34952" spans="31:31" ht="15.75">
      <c r="AE34952" s="67"/>
    </row>
    <row r="34953" spans="31:31" ht="15.75">
      <c r="AE34953" s="67"/>
    </row>
    <row r="34954" spans="31:31" ht="15.75">
      <c r="AE34954" s="67"/>
    </row>
    <row r="34955" spans="31:31" ht="15.75">
      <c r="AE34955" s="67"/>
    </row>
    <row r="34956" spans="31:31" ht="15.75">
      <c r="AE34956" s="67"/>
    </row>
    <row r="34957" spans="31:31" ht="15.75">
      <c r="AE34957" s="67"/>
    </row>
    <row r="34958" spans="31:31" ht="15.75">
      <c r="AE34958" s="67"/>
    </row>
    <row r="34959" spans="31:31" ht="15.75">
      <c r="AE34959" s="67"/>
    </row>
    <row r="34960" spans="31:31" ht="15.75">
      <c r="AE34960" s="67"/>
    </row>
    <row r="34961" spans="31:31" ht="15.75">
      <c r="AE34961" s="67"/>
    </row>
    <row r="34962" spans="31:31" ht="15.75">
      <c r="AE34962" s="67"/>
    </row>
    <row r="34963" spans="31:31" ht="15.75">
      <c r="AE34963" s="67"/>
    </row>
    <row r="34964" spans="31:31" ht="15.75">
      <c r="AE34964" s="67"/>
    </row>
    <row r="34965" spans="31:31" ht="15.75">
      <c r="AE34965" s="67"/>
    </row>
    <row r="34966" spans="31:31" ht="15.75">
      <c r="AE34966" s="67"/>
    </row>
    <row r="34967" spans="31:31" ht="15.75">
      <c r="AE34967" s="67"/>
    </row>
    <row r="34968" spans="31:31" ht="15.75">
      <c r="AE34968" s="67"/>
    </row>
    <row r="34969" spans="31:31" ht="15.75">
      <c r="AE34969" s="67"/>
    </row>
    <row r="34970" spans="31:31" ht="15.75">
      <c r="AE34970" s="67"/>
    </row>
    <row r="34971" spans="31:31" ht="15.75">
      <c r="AE34971" s="67"/>
    </row>
    <row r="34972" spans="31:31" ht="15.75">
      <c r="AE34972" s="67"/>
    </row>
    <row r="34973" spans="31:31" ht="15.75">
      <c r="AE34973" s="67"/>
    </row>
    <row r="34974" spans="31:31" ht="15.75">
      <c r="AE34974" s="67"/>
    </row>
    <row r="34975" spans="31:31" ht="15.75">
      <c r="AE34975" s="67"/>
    </row>
    <row r="34976" spans="31:31" ht="15.75">
      <c r="AE34976" s="67"/>
    </row>
    <row r="34977" spans="31:31" ht="15.75">
      <c r="AE34977" s="67"/>
    </row>
    <row r="34978" spans="31:31" ht="15.75">
      <c r="AE34978" s="67"/>
    </row>
    <row r="34979" spans="31:31" ht="15.75">
      <c r="AE34979" s="67"/>
    </row>
    <row r="34980" spans="31:31" ht="15.75">
      <c r="AE34980" s="67"/>
    </row>
    <row r="34981" spans="31:31" ht="15.75">
      <c r="AE34981" s="67"/>
    </row>
    <row r="34982" spans="31:31" ht="15.75">
      <c r="AE34982" s="67"/>
    </row>
    <row r="34983" spans="31:31" ht="15.75">
      <c r="AE34983" s="67"/>
    </row>
    <row r="34984" spans="31:31" ht="15.75">
      <c r="AE34984" s="67"/>
    </row>
    <row r="34985" spans="31:31" ht="15.75">
      <c r="AE34985" s="67"/>
    </row>
    <row r="34986" spans="31:31" ht="15.75">
      <c r="AE34986" s="67"/>
    </row>
    <row r="34987" spans="31:31" ht="15.75">
      <c r="AE34987" s="67"/>
    </row>
    <row r="34988" spans="31:31" ht="15.75">
      <c r="AE34988" s="67"/>
    </row>
    <row r="34989" spans="31:31" ht="15.75">
      <c r="AE34989" s="67"/>
    </row>
    <row r="34990" spans="31:31" ht="15.75">
      <c r="AE34990" s="67"/>
    </row>
    <row r="34991" spans="31:31" ht="15.75">
      <c r="AE34991" s="67"/>
    </row>
    <row r="34992" spans="31:31" ht="15.75">
      <c r="AE34992" s="67"/>
    </row>
    <row r="34993" spans="31:31" ht="15.75">
      <c r="AE34993" s="67"/>
    </row>
    <row r="34994" spans="31:31" ht="15.75">
      <c r="AE34994" s="67"/>
    </row>
    <row r="34995" spans="31:31" ht="15.75">
      <c r="AE34995" s="67"/>
    </row>
    <row r="34996" spans="31:31" ht="15.75">
      <c r="AE34996" s="67"/>
    </row>
    <row r="34997" spans="31:31" ht="15.75">
      <c r="AE34997" s="67"/>
    </row>
    <row r="34998" spans="31:31" ht="15.75">
      <c r="AE34998" s="67"/>
    </row>
    <row r="34999" spans="31:31" ht="15.75">
      <c r="AE34999" s="67"/>
    </row>
    <row r="35000" spans="31:31" ht="15.75">
      <c r="AE35000" s="67"/>
    </row>
    <row r="35001" spans="31:31" ht="15.75">
      <c r="AE35001" s="67"/>
    </row>
    <row r="35002" spans="31:31" ht="15.75">
      <c r="AE35002" s="67"/>
    </row>
    <row r="35003" spans="31:31" ht="15.75">
      <c r="AE35003" s="67"/>
    </row>
    <row r="35004" spans="31:31" ht="15.75">
      <c r="AE35004" s="67"/>
    </row>
    <row r="35005" spans="31:31" ht="15.75">
      <c r="AE35005" s="67"/>
    </row>
    <row r="35006" spans="31:31" ht="15.75">
      <c r="AE35006" s="67"/>
    </row>
    <row r="35007" spans="31:31" ht="15.75">
      <c r="AE35007" s="67"/>
    </row>
    <row r="35008" spans="31:31" ht="15.75">
      <c r="AE35008" s="67"/>
    </row>
    <row r="35009" spans="31:31" ht="15.75">
      <c r="AE35009" s="67"/>
    </row>
    <row r="35010" spans="31:31" ht="15.75">
      <c r="AE35010" s="67"/>
    </row>
    <row r="35011" spans="31:31" ht="15.75">
      <c r="AE35011" s="67"/>
    </row>
    <row r="35012" spans="31:31" ht="15.75">
      <c r="AE35012" s="67"/>
    </row>
    <row r="35013" spans="31:31" ht="15.75">
      <c r="AE35013" s="67"/>
    </row>
    <row r="35014" spans="31:31" ht="15.75">
      <c r="AE35014" s="67"/>
    </row>
    <row r="35015" spans="31:31" ht="15.75">
      <c r="AE35015" s="67"/>
    </row>
    <row r="35016" spans="31:31" ht="15.75">
      <c r="AE35016" s="67"/>
    </row>
    <row r="35017" spans="31:31" ht="15.75">
      <c r="AE35017" s="67"/>
    </row>
    <row r="35018" spans="31:31" ht="15.75">
      <c r="AE35018" s="67"/>
    </row>
    <row r="35019" spans="31:31" ht="15.75">
      <c r="AE35019" s="67"/>
    </row>
    <row r="35020" spans="31:31" ht="15.75">
      <c r="AE35020" s="67"/>
    </row>
    <row r="35021" spans="31:31" ht="15.75">
      <c r="AE35021" s="67"/>
    </row>
    <row r="35022" spans="31:31" ht="15.75">
      <c r="AE35022" s="67"/>
    </row>
    <row r="35023" spans="31:31" ht="15.75">
      <c r="AE35023" s="67"/>
    </row>
    <row r="35024" spans="31:31" ht="15.75">
      <c r="AE35024" s="67"/>
    </row>
    <row r="35025" spans="31:31" ht="15.75">
      <c r="AE35025" s="67"/>
    </row>
    <row r="35026" spans="31:31" ht="15.75">
      <c r="AE35026" s="67"/>
    </row>
    <row r="35027" spans="31:31" ht="15.75">
      <c r="AE35027" s="67"/>
    </row>
    <row r="35028" spans="31:31" ht="15.75">
      <c r="AE35028" s="67"/>
    </row>
    <row r="35029" spans="31:31" ht="15.75">
      <c r="AE35029" s="67"/>
    </row>
    <row r="35030" spans="31:31" ht="15.75">
      <c r="AE35030" s="67"/>
    </row>
    <row r="35031" spans="31:31" ht="15.75">
      <c r="AE35031" s="67"/>
    </row>
    <row r="35032" spans="31:31" ht="15.75">
      <c r="AE35032" s="67"/>
    </row>
    <row r="35033" spans="31:31" ht="15.75">
      <c r="AE35033" s="67"/>
    </row>
    <row r="35034" spans="31:31" ht="15.75">
      <c r="AE35034" s="67"/>
    </row>
    <row r="35035" spans="31:31" ht="15.75">
      <c r="AE35035" s="67"/>
    </row>
    <row r="35036" spans="31:31" ht="15.75">
      <c r="AE35036" s="67"/>
    </row>
    <row r="35037" spans="31:31" ht="15.75">
      <c r="AE35037" s="67"/>
    </row>
    <row r="35038" spans="31:31" ht="15.75">
      <c r="AE35038" s="67"/>
    </row>
    <row r="35039" spans="31:31" ht="15.75">
      <c r="AE35039" s="67"/>
    </row>
    <row r="35040" spans="31:31" ht="15.75">
      <c r="AE35040" s="67"/>
    </row>
    <row r="35041" spans="31:31" ht="15.75">
      <c r="AE35041" s="67"/>
    </row>
    <row r="35042" spans="31:31" ht="15.75">
      <c r="AE35042" s="67"/>
    </row>
    <row r="35043" spans="31:31" ht="15.75">
      <c r="AE35043" s="67"/>
    </row>
    <row r="35044" spans="31:31" ht="15.75">
      <c r="AE35044" s="67"/>
    </row>
    <row r="35045" spans="31:31" ht="15.75">
      <c r="AE35045" s="67"/>
    </row>
    <row r="35046" spans="31:31" ht="15.75">
      <c r="AE35046" s="67"/>
    </row>
    <row r="35047" spans="31:31" ht="15.75">
      <c r="AE35047" s="67"/>
    </row>
    <row r="35048" spans="31:31" ht="15.75">
      <c r="AE35048" s="67"/>
    </row>
    <row r="35049" spans="31:31" ht="15.75">
      <c r="AE35049" s="67"/>
    </row>
    <row r="35050" spans="31:31" ht="15.75">
      <c r="AE35050" s="67"/>
    </row>
    <row r="35051" spans="31:31" ht="15.75">
      <c r="AE35051" s="67"/>
    </row>
    <row r="35052" spans="31:31" ht="15.75">
      <c r="AE35052" s="67"/>
    </row>
    <row r="35053" spans="31:31" ht="15.75">
      <c r="AE35053" s="67"/>
    </row>
    <row r="35054" spans="31:31" ht="15.75">
      <c r="AE35054" s="67"/>
    </row>
    <row r="35055" spans="31:31" ht="15.75">
      <c r="AE35055" s="67"/>
    </row>
    <row r="35056" spans="31:31" ht="15.75">
      <c r="AE35056" s="67"/>
    </row>
    <row r="35057" spans="31:31" ht="15.75">
      <c r="AE35057" s="67"/>
    </row>
    <row r="35058" spans="31:31" ht="15.75">
      <c r="AE35058" s="67"/>
    </row>
    <row r="35059" spans="31:31" ht="15.75">
      <c r="AE35059" s="67"/>
    </row>
    <row r="35060" spans="31:31" ht="15.75">
      <c r="AE35060" s="67"/>
    </row>
    <row r="35061" spans="31:31" ht="15.75">
      <c r="AE35061" s="67"/>
    </row>
    <row r="35062" spans="31:31" ht="15.75">
      <c r="AE35062" s="67"/>
    </row>
    <row r="35063" spans="31:31" ht="15.75">
      <c r="AE35063" s="67"/>
    </row>
    <row r="35064" spans="31:31" ht="15.75">
      <c r="AE35064" s="67"/>
    </row>
    <row r="35065" spans="31:31" ht="15.75">
      <c r="AE35065" s="67"/>
    </row>
    <row r="35066" spans="31:31" ht="15.75">
      <c r="AE35066" s="67"/>
    </row>
    <row r="35067" spans="31:31" ht="15.75">
      <c r="AE35067" s="67"/>
    </row>
    <row r="35068" spans="31:31" ht="15.75">
      <c r="AE35068" s="67"/>
    </row>
    <row r="35069" spans="31:31" ht="15.75">
      <c r="AE35069" s="67"/>
    </row>
    <row r="35070" spans="31:31" ht="15.75">
      <c r="AE35070" s="67"/>
    </row>
    <row r="35071" spans="31:31" ht="15.75">
      <c r="AE35071" s="67"/>
    </row>
    <row r="35072" spans="31:31" ht="15.75">
      <c r="AE35072" s="67"/>
    </row>
    <row r="35073" spans="31:31" ht="15.75">
      <c r="AE35073" s="67"/>
    </row>
    <row r="35074" spans="31:31" ht="15.75">
      <c r="AE35074" s="67"/>
    </row>
    <row r="35075" spans="31:31" ht="15.75">
      <c r="AE35075" s="67"/>
    </row>
    <row r="35076" spans="31:31" ht="15.75">
      <c r="AE35076" s="67"/>
    </row>
    <row r="35077" spans="31:31" ht="15.75">
      <c r="AE35077" s="67"/>
    </row>
    <row r="35078" spans="31:31" ht="15.75">
      <c r="AE35078" s="67"/>
    </row>
    <row r="35079" spans="31:31" ht="15.75">
      <c r="AE35079" s="67"/>
    </row>
    <row r="35080" spans="31:31" ht="15.75">
      <c r="AE35080" s="67"/>
    </row>
    <row r="35081" spans="31:31" ht="15.75">
      <c r="AE35081" s="67"/>
    </row>
    <row r="35082" spans="31:31" ht="15.75">
      <c r="AE35082" s="67"/>
    </row>
    <row r="35083" spans="31:31" ht="15.75">
      <c r="AE35083" s="67"/>
    </row>
    <row r="35084" spans="31:31" ht="15.75">
      <c r="AE35084" s="67"/>
    </row>
    <row r="35085" spans="31:31" ht="15.75">
      <c r="AE35085" s="67"/>
    </row>
    <row r="35086" spans="31:31" ht="15.75">
      <c r="AE35086" s="67"/>
    </row>
    <row r="35087" spans="31:31" ht="15.75">
      <c r="AE35087" s="67"/>
    </row>
    <row r="35088" spans="31:31" ht="15.75">
      <c r="AE35088" s="67"/>
    </row>
    <row r="35089" spans="31:31" ht="15.75">
      <c r="AE35089" s="67"/>
    </row>
    <row r="35090" spans="31:31" ht="15.75">
      <c r="AE35090" s="67"/>
    </row>
    <row r="35091" spans="31:31" ht="15.75">
      <c r="AE35091" s="67"/>
    </row>
    <row r="35092" spans="31:31" ht="15.75">
      <c r="AE35092" s="67"/>
    </row>
    <row r="35093" spans="31:31" ht="15.75">
      <c r="AE35093" s="67"/>
    </row>
    <row r="35094" spans="31:31" ht="15.75">
      <c r="AE35094" s="67"/>
    </row>
    <row r="35095" spans="31:31" ht="15.75">
      <c r="AE35095" s="67"/>
    </row>
    <row r="35096" spans="31:31" ht="15.75">
      <c r="AE35096" s="67"/>
    </row>
    <row r="35097" spans="31:31" ht="15.75">
      <c r="AE35097" s="67"/>
    </row>
    <row r="35098" spans="31:31" ht="15.75">
      <c r="AE35098" s="67"/>
    </row>
    <row r="35099" spans="31:31" ht="15.75">
      <c r="AE35099" s="67"/>
    </row>
    <row r="35100" spans="31:31" ht="15.75">
      <c r="AE35100" s="67"/>
    </row>
    <row r="35101" spans="31:31" ht="15.75">
      <c r="AE35101" s="67"/>
    </row>
    <row r="35102" spans="31:31" ht="15.75">
      <c r="AE35102" s="67"/>
    </row>
    <row r="35103" spans="31:31" ht="15.75">
      <c r="AE35103" s="67"/>
    </row>
    <row r="35104" spans="31:31" ht="15.75">
      <c r="AE35104" s="67"/>
    </row>
    <row r="35105" spans="31:31" ht="15.75">
      <c r="AE35105" s="67"/>
    </row>
    <row r="35106" spans="31:31" ht="15.75">
      <c r="AE35106" s="67"/>
    </row>
    <row r="35107" spans="31:31" ht="15.75">
      <c r="AE35107" s="67"/>
    </row>
    <row r="35108" spans="31:31" ht="15.75">
      <c r="AE35108" s="67"/>
    </row>
    <row r="35109" spans="31:31" ht="15.75">
      <c r="AE35109" s="67"/>
    </row>
    <row r="35110" spans="31:31" ht="15.75">
      <c r="AE35110" s="67"/>
    </row>
    <row r="35111" spans="31:31" ht="15.75">
      <c r="AE35111" s="67"/>
    </row>
    <row r="35112" spans="31:31" ht="15.75">
      <c r="AE35112" s="67"/>
    </row>
    <row r="35113" spans="31:31" ht="15.75">
      <c r="AE35113" s="67"/>
    </row>
    <row r="35114" spans="31:31" ht="15.75">
      <c r="AE35114" s="67"/>
    </row>
    <row r="35115" spans="31:31" ht="15.75">
      <c r="AE35115" s="67"/>
    </row>
    <row r="35116" spans="31:31" ht="15.75">
      <c r="AE35116" s="67"/>
    </row>
    <row r="35117" spans="31:31" ht="15.75">
      <c r="AE35117" s="67"/>
    </row>
    <row r="35118" spans="31:31" ht="15.75">
      <c r="AE35118" s="67"/>
    </row>
    <row r="35119" spans="31:31" ht="15.75">
      <c r="AE35119" s="67"/>
    </row>
    <row r="35120" spans="31:31" ht="15.75">
      <c r="AE35120" s="67"/>
    </row>
    <row r="35121" spans="31:31" ht="15.75">
      <c r="AE35121" s="67"/>
    </row>
    <row r="35122" spans="31:31" ht="15.75">
      <c r="AE35122" s="67"/>
    </row>
    <row r="35123" spans="31:31" ht="15.75">
      <c r="AE35123" s="67"/>
    </row>
    <row r="35124" spans="31:31" ht="15.75">
      <c r="AE35124" s="67"/>
    </row>
    <row r="35125" spans="31:31" ht="15.75">
      <c r="AE35125" s="67"/>
    </row>
    <row r="35126" spans="31:31" ht="15.75">
      <c r="AE35126" s="67"/>
    </row>
    <row r="35127" spans="31:31" ht="15.75">
      <c r="AE35127" s="67"/>
    </row>
    <row r="35128" spans="31:31" ht="15.75">
      <c r="AE35128" s="67"/>
    </row>
    <row r="35129" spans="31:31" ht="15.75">
      <c r="AE35129" s="67"/>
    </row>
    <row r="35130" spans="31:31" ht="15.75">
      <c r="AE35130" s="67"/>
    </row>
    <row r="35131" spans="31:31" ht="15.75">
      <c r="AE35131" s="67"/>
    </row>
    <row r="35132" spans="31:31" ht="15.75">
      <c r="AE35132" s="67"/>
    </row>
    <row r="35133" spans="31:31" ht="15.75">
      <c r="AE35133" s="67"/>
    </row>
    <row r="35134" spans="31:31" ht="15.75">
      <c r="AE35134" s="67"/>
    </row>
    <row r="35135" spans="31:31" ht="15.75">
      <c r="AE35135" s="67"/>
    </row>
    <row r="35136" spans="31:31" ht="15.75">
      <c r="AE35136" s="67"/>
    </row>
    <row r="35137" spans="31:31" ht="15.75">
      <c r="AE35137" s="67"/>
    </row>
    <row r="35138" spans="31:31" ht="15.75">
      <c r="AE35138" s="67"/>
    </row>
    <row r="35139" spans="31:31" ht="15.75">
      <c r="AE35139" s="67"/>
    </row>
    <row r="35140" spans="31:31" ht="15.75">
      <c r="AE35140" s="67"/>
    </row>
    <row r="35141" spans="31:31" ht="15.75">
      <c r="AE35141" s="67"/>
    </row>
    <row r="35142" spans="31:31" ht="15.75">
      <c r="AE35142" s="67"/>
    </row>
    <row r="35143" spans="31:31" ht="15.75">
      <c r="AE35143" s="67"/>
    </row>
    <row r="35144" spans="31:31" ht="15.75">
      <c r="AE35144" s="67"/>
    </row>
    <row r="35145" spans="31:31" ht="15.75">
      <c r="AE35145" s="67"/>
    </row>
    <row r="35146" spans="31:31" ht="15.75">
      <c r="AE35146" s="67"/>
    </row>
    <row r="35147" spans="31:31" ht="15.75">
      <c r="AE35147" s="67"/>
    </row>
    <row r="35148" spans="31:31" ht="15.75">
      <c r="AE35148" s="67"/>
    </row>
    <row r="35149" spans="31:31" ht="15.75">
      <c r="AE35149" s="67"/>
    </row>
    <row r="35150" spans="31:31" ht="15.75">
      <c r="AE35150" s="67"/>
    </row>
    <row r="35151" spans="31:31" ht="15.75">
      <c r="AE35151" s="67"/>
    </row>
    <row r="35152" spans="31:31" ht="15.75">
      <c r="AE35152" s="67"/>
    </row>
    <row r="35153" spans="31:31" ht="15.75">
      <c r="AE35153" s="67"/>
    </row>
    <row r="35154" spans="31:31" ht="15.75">
      <c r="AE35154" s="67"/>
    </row>
    <row r="35155" spans="31:31" ht="15.75">
      <c r="AE35155" s="67"/>
    </row>
    <row r="35156" spans="31:31" ht="15.75">
      <c r="AE35156" s="67"/>
    </row>
    <row r="35157" spans="31:31" ht="15.75">
      <c r="AE35157" s="67"/>
    </row>
    <row r="35158" spans="31:31" ht="15.75">
      <c r="AE35158" s="67"/>
    </row>
    <row r="35159" spans="31:31" ht="15.75">
      <c r="AE35159" s="67"/>
    </row>
    <row r="35160" spans="31:31" ht="15.75">
      <c r="AE35160" s="67"/>
    </row>
    <row r="35161" spans="31:31" ht="15.75">
      <c r="AE35161" s="67"/>
    </row>
    <row r="35162" spans="31:31" ht="15.75">
      <c r="AE35162" s="67"/>
    </row>
    <row r="35163" spans="31:31" ht="15.75">
      <c r="AE35163" s="67"/>
    </row>
    <row r="35164" spans="31:31" ht="15.75">
      <c r="AE35164" s="67"/>
    </row>
    <row r="35165" spans="31:31" ht="15.75">
      <c r="AE35165" s="67"/>
    </row>
    <row r="35166" spans="31:31" ht="15.75">
      <c r="AE35166" s="67"/>
    </row>
    <row r="35167" spans="31:31" ht="15.75">
      <c r="AE35167" s="67"/>
    </row>
    <row r="35168" spans="31:31" ht="15.75">
      <c r="AE35168" s="67"/>
    </row>
    <row r="35169" spans="31:31" ht="15.75">
      <c r="AE35169" s="67"/>
    </row>
    <row r="35170" spans="31:31" ht="15.75">
      <c r="AE35170" s="67"/>
    </row>
    <row r="35171" spans="31:31" ht="15.75">
      <c r="AE35171" s="67"/>
    </row>
    <row r="35172" spans="31:31" ht="15.75">
      <c r="AE35172" s="67"/>
    </row>
    <row r="35173" spans="31:31" ht="15.75">
      <c r="AE35173" s="67"/>
    </row>
    <row r="35174" spans="31:31" ht="15.75">
      <c r="AE35174" s="67"/>
    </row>
    <row r="35175" spans="31:31" ht="15.75">
      <c r="AE35175" s="67"/>
    </row>
    <row r="35176" spans="31:31" ht="15.75">
      <c r="AE35176" s="67"/>
    </row>
    <row r="35177" spans="31:31" ht="15.75">
      <c r="AE35177" s="67"/>
    </row>
    <row r="35178" spans="31:31" ht="15.75">
      <c r="AE35178" s="67"/>
    </row>
    <row r="35179" spans="31:31" ht="15.75">
      <c r="AE35179" s="67"/>
    </row>
    <row r="35180" spans="31:31" ht="15.75">
      <c r="AE35180" s="67"/>
    </row>
    <row r="35181" spans="31:31" ht="15.75">
      <c r="AE35181" s="67"/>
    </row>
    <row r="35182" spans="31:31" ht="15.75">
      <c r="AE35182" s="67"/>
    </row>
    <row r="35183" spans="31:31" ht="15.75">
      <c r="AE35183" s="67"/>
    </row>
    <row r="35184" spans="31:31" ht="15.75">
      <c r="AE35184" s="67"/>
    </row>
    <row r="35185" spans="31:31" ht="15.75">
      <c r="AE35185" s="67"/>
    </row>
    <row r="35186" spans="31:31" ht="15.75">
      <c r="AE35186" s="67"/>
    </row>
    <row r="35187" spans="31:31" ht="15.75">
      <c r="AE35187" s="67"/>
    </row>
    <row r="35188" spans="31:31" ht="15.75">
      <c r="AE35188" s="67"/>
    </row>
    <row r="35189" spans="31:31" ht="15.75">
      <c r="AE35189" s="67"/>
    </row>
    <row r="35190" spans="31:31" ht="15.75">
      <c r="AE35190" s="67"/>
    </row>
    <row r="35191" spans="31:31" ht="15.75">
      <c r="AE35191" s="67"/>
    </row>
    <row r="35192" spans="31:31" ht="15.75">
      <c r="AE35192" s="67"/>
    </row>
    <row r="35193" spans="31:31" ht="15.75">
      <c r="AE35193" s="67"/>
    </row>
    <row r="35194" spans="31:31" ht="15.75">
      <c r="AE35194" s="67"/>
    </row>
    <row r="35195" spans="31:31" ht="15.75">
      <c r="AE35195" s="67"/>
    </row>
    <row r="35196" spans="31:31" ht="15.75">
      <c r="AE35196" s="67"/>
    </row>
    <row r="35197" spans="31:31" ht="15.75">
      <c r="AE35197" s="67"/>
    </row>
    <row r="35198" spans="31:31" ht="15.75">
      <c r="AE35198" s="67"/>
    </row>
    <row r="35199" spans="31:31" ht="15.75">
      <c r="AE35199" s="67"/>
    </row>
    <row r="35200" spans="31:31" ht="15.75">
      <c r="AE35200" s="67"/>
    </row>
    <row r="35201" spans="31:31" ht="15.75">
      <c r="AE35201" s="67"/>
    </row>
    <row r="35202" spans="31:31" ht="15.75">
      <c r="AE35202" s="67"/>
    </row>
    <row r="35203" spans="31:31" ht="15.75">
      <c r="AE35203" s="67"/>
    </row>
    <row r="35204" spans="31:31" ht="15.75">
      <c r="AE35204" s="67"/>
    </row>
    <row r="35205" spans="31:31" ht="15.75">
      <c r="AE35205" s="67"/>
    </row>
    <row r="35206" spans="31:31" ht="15.75">
      <c r="AE35206" s="67"/>
    </row>
    <row r="35207" spans="31:31" ht="15.75">
      <c r="AE35207" s="67"/>
    </row>
    <row r="35208" spans="31:31" ht="15.75">
      <c r="AE35208" s="67"/>
    </row>
    <row r="35209" spans="31:31" ht="15.75">
      <c r="AE35209" s="67"/>
    </row>
    <row r="35210" spans="31:31" ht="15.75">
      <c r="AE35210" s="67"/>
    </row>
    <row r="35211" spans="31:31" ht="15.75">
      <c r="AE35211" s="67"/>
    </row>
    <row r="35212" spans="31:31" ht="15.75">
      <c r="AE35212" s="67"/>
    </row>
    <row r="35213" spans="31:31" ht="15.75">
      <c r="AE35213" s="67"/>
    </row>
    <row r="35214" spans="31:31" ht="15.75">
      <c r="AE35214" s="67"/>
    </row>
    <row r="35215" spans="31:31" ht="15.75">
      <c r="AE35215" s="67"/>
    </row>
    <row r="35216" spans="31:31" ht="15.75">
      <c r="AE35216" s="67"/>
    </row>
    <row r="35217" spans="31:31" ht="15.75">
      <c r="AE35217" s="67"/>
    </row>
    <row r="35218" spans="31:31" ht="15.75">
      <c r="AE35218" s="67"/>
    </row>
    <row r="35219" spans="31:31" ht="15.75">
      <c r="AE35219" s="67"/>
    </row>
    <row r="35220" spans="31:31" ht="15.75">
      <c r="AE35220" s="67"/>
    </row>
    <row r="35221" spans="31:31" ht="15.75">
      <c r="AE35221" s="67"/>
    </row>
    <row r="35222" spans="31:31" ht="15.75">
      <c r="AE35222" s="67"/>
    </row>
    <row r="35223" spans="31:31" ht="15.75">
      <c r="AE35223" s="67"/>
    </row>
    <row r="35224" spans="31:31" ht="15.75">
      <c r="AE35224" s="67"/>
    </row>
    <row r="35225" spans="31:31" ht="15.75">
      <c r="AE35225" s="67"/>
    </row>
    <row r="35226" spans="31:31" ht="15.75">
      <c r="AE35226" s="67"/>
    </row>
    <row r="35227" spans="31:31" ht="15.75">
      <c r="AE35227" s="67"/>
    </row>
    <row r="35228" spans="31:31" ht="15.75">
      <c r="AE35228" s="67"/>
    </row>
    <row r="35229" spans="31:31" ht="15.75">
      <c r="AE35229" s="67"/>
    </row>
    <row r="35230" spans="31:31" ht="15.75">
      <c r="AE35230" s="67"/>
    </row>
    <row r="35231" spans="31:31" ht="15.75">
      <c r="AE35231" s="67"/>
    </row>
    <row r="35232" spans="31:31" ht="15.75">
      <c r="AE35232" s="67"/>
    </row>
    <row r="35233" spans="31:31" ht="15.75">
      <c r="AE35233" s="67"/>
    </row>
    <row r="35234" spans="31:31" ht="15.75">
      <c r="AE35234" s="67"/>
    </row>
    <row r="35235" spans="31:31" ht="15.75">
      <c r="AE35235" s="67"/>
    </row>
    <row r="35236" spans="31:31" ht="15.75">
      <c r="AE35236" s="67"/>
    </row>
    <row r="35237" spans="31:31" ht="15.75">
      <c r="AE35237" s="67"/>
    </row>
    <row r="35238" spans="31:31" ht="15.75">
      <c r="AE35238" s="67"/>
    </row>
    <row r="35239" spans="31:31" ht="15.75">
      <c r="AE35239" s="67"/>
    </row>
    <row r="35240" spans="31:31" ht="15.75">
      <c r="AE35240" s="67"/>
    </row>
    <row r="35241" spans="31:31" ht="15.75">
      <c r="AE35241" s="67"/>
    </row>
    <row r="35242" spans="31:31" ht="15.75">
      <c r="AE35242" s="67"/>
    </row>
    <row r="35243" spans="31:31" ht="15.75">
      <c r="AE35243" s="67"/>
    </row>
    <row r="35244" spans="31:31" ht="15.75">
      <c r="AE35244" s="67"/>
    </row>
    <row r="35245" spans="31:31" ht="15.75">
      <c r="AE35245" s="67"/>
    </row>
    <row r="35246" spans="31:31" ht="15.75">
      <c r="AE35246" s="67"/>
    </row>
    <row r="35247" spans="31:31" ht="15.75">
      <c r="AE35247" s="67"/>
    </row>
    <row r="35248" spans="31:31" ht="15.75">
      <c r="AE35248" s="67"/>
    </row>
    <row r="35249" spans="31:31" ht="15.75">
      <c r="AE35249" s="67"/>
    </row>
    <row r="35250" spans="31:31" ht="15.75">
      <c r="AE35250" s="67"/>
    </row>
    <row r="35251" spans="31:31" ht="15.75">
      <c r="AE35251" s="67"/>
    </row>
    <row r="35252" spans="31:31" ht="15.75">
      <c r="AE35252" s="67"/>
    </row>
    <row r="35253" spans="31:31" ht="15.75">
      <c r="AE35253" s="67"/>
    </row>
    <row r="35254" spans="31:31" ht="15.75">
      <c r="AE35254" s="67"/>
    </row>
    <row r="35255" spans="31:31" ht="15.75">
      <c r="AE35255" s="67"/>
    </row>
    <row r="35256" spans="31:31" ht="15.75">
      <c r="AE35256" s="67"/>
    </row>
    <row r="35257" spans="31:31" ht="15.75">
      <c r="AE35257" s="67"/>
    </row>
    <row r="35258" spans="31:31" ht="15.75">
      <c r="AE35258" s="67"/>
    </row>
    <row r="35259" spans="31:31" ht="15.75">
      <c r="AE35259" s="67"/>
    </row>
    <row r="35260" spans="31:31" ht="15.75">
      <c r="AE35260" s="67"/>
    </row>
    <row r="35261" spans="31:31" ht="15.75">
      <c r="AE35261" s="67"/>
    </row>
    <row r="35262" spans="31:31" ht="15.75">
      <c r="AE35262" s="67"/>
    </row>
    <row r="35263" spans="31:31" ht="15.75">
      <c r="AE35263" s="67"/>
    </row>
    <row r="35264" spans="31:31" ht="15.75">
      <c r="AE35264" s="67"/>
    </row>
    <row r="35265" spans="31:31" ht="15.75">
      <c r="AE35265" s="67"/>
    </row>
    <row r="35266" spans="31:31" ht="15.75">
      <c r="AE35266" s="67"/>
    </row>
    <row r="35267" spans="31:31" ht="15.75">
      <c r="AE35267" s="67"/>
    </row>
    <row r="35268" spans="31:31" ht="15.75">
      <c r="AE35268" s="67"/>
    </row>
    <row r="35269" spans="31:31" ht="15.75">
      <c r="AE35269" s="67"/>
    </row>
    <row r="35270" spans="31:31" ht="15.75">
      <c r="AE35270" s="67"/>
    </row>
    <row r="35271" spans="31:31" ht="15.75">
      <c r="AE35271" s="67"/>
    </row>
    <row r="35272" spans="31:31" ht="15.75">
      <c r="AE35272" s="67"/>
    </row>
    <row r="35273" spans="31:31" ht="15.75">
      <c r="AE35273" s="67"/>
    </row>
    <row r="35274" spans="31:31" ht="15.75">
      <c r="AE35274" s="67"/>
    </row>
    <row r="35275" spans="31:31" ht="15.75">
      <c r="AE35275" s="67"/>
    </row>
    <row r="35276" spans="31:31" ht="15.75">
      <c r="AE35276" s="67"/>
    </row>
    <row r="35277" spans="31:31" ht="15.75">
      <c r="AE35277" s="67"/>
    </row>
    <row r="35278" spans="31:31" ht="15.75">
      <c r="AE35278" s="67"/>
    </row>
    <row r="35279" spans="31:31" ht="15.75">
      <c r="AE35279" s="67"/>
    </row>
    <row r="35280" spans="31:31" ht="15.75">
      <c r="AE35280" s="67"/>
    </row>
    <row r="35281" spans="31:31" ht="15.75">
      <c r="AE35281" s="67"/>
    </row>
    <row r="35282" spans="31:31" ht="15.75">
      <c r="AE35282" s="67"/>
    </row>
    <row r="35283" spans="31:31" ht="15.75">
      <c r="AE35283" s="67"/>
    </row>
    <row r="35284" spans="31:31" ht="15.75">
      <c r="AE35284" s="67"/>
    </row>
    <row r="35285" spans="31:31" ht="15.75">
      <c r="AE35285" s="67"/>
    </row>
    <row r="35286" spans="31:31" ht="15.75">
      <c r="AE35286" s="67"/>
    </row>
    <row r="35287" spans="31:31" ht="15.75">
      <c r="AE35287" s="67"/>
    </row>
    <row r="35288" spans="31:31" ht="15.75">
      <c r="AE35288" s="67"/>
    </row>
    <row r="35289" spans="31:31" ht="15.75">
      <c r="AE35289" s="67"/>
    </row>
    <row r="35290" spans="31:31" ht="15.75">
      <c r="AE35290" s="67"/>
    </row>
    <row r="35291" spans="31:31" ht="15.75">
      <c r="AE35291" s="67"/>
    </row>
    <row r="35292" spans="31:31" ht="15.75">
      <c r="AE35292" s="67"/>
    </row>
    <row r="35293" spans="31:31" ht="15.75">
      <c r="AE35293" s="67"/>
    </row>
    <row r="35294" spans="31:31" ht="15.75">
      <c r="AE35294" s="67"/>
    </row>
    <row r="35295" spans="31:31" ht="15.75">
      <c r="AE35295" s="67"/>
    </row>
    <row r="35296" spans="31:31" ht="15.75">
      <c r="AE35296" s="67"/>
    </row>
    <row r="35297" spans="31:31" ht="15.75">
      <c r="AE35297" s="67"/>
    </row>
    <row r="35298" spans="31:31" ht="15.75">
      <c r="AE35298" s="67"/>
    </row>
    <row r="35299" spans="31:31" ht="15.75">
      <c r="AE35299" s="67"/>
    </row>
    <row r="35300" spans="31:31" ht="15.75">
      <c r="AE35300" s="67"/>
    </row>
    <row r="35301" spans="31:31" ht="15.75">
      <c r="AE35301" s="67"/>
    </row>
    <row r="35302" spans="31:31" ht="15.75">
      <c r="AE35302" s="67"/>
    </row>
    <row r="35303" spans="31:31" ht="15.75">
      <c r="AE35303" s="67"/>
    </row>
    <row r="35304" spans="31:31" ht="15.75">
      <c r="AE35304" s="67"/>
    </row>
    <row r="35305" spans="31:31" ht="15.75">
      <c r="AE35305" s="67"/>
    </row>
    <row r="35306" spans="31:31" ht="15.75">
      <c r="AE35306" s="67"/>
    </row>
    <row r="35307" spans="31:31" ht="15.75">
      <c r="AE35307" s="67"/>
    </row>
    <row r="35308" spans="31:31" ht="15.75">
      <c r="AE35308" s="67"/>
    </row>
    <row r="35309" spans="31:31" ht="15.75">
      <c r="AE35309" s="67"/>
    </row>
    <row r="35310" spans="31:31" ht="15.75">
      <c r="AE35310" s="67"/>
    </row>
    <row r="35311" spans="31:31" ht="15.75">
      <c r="AE35311" s="67"/>
    </row>
    <row r="35312" spans="31:31" ht="15.75">
      <c r="AE35312" s="67"/>
    </row>
    <row r="35313" spans="31:31" ht="15.75">
      <c r="AE35313" s="67"/>
    </row>
    <row r="35314" spans="31:31" ht="15.75">
      <c r="AE35314" s="67"/>
    </row>
    <row r="35315" spans="31:31" ht="15.75">
      <c r="AE35315" s="67"/>
    </row>
    <row r="35316" spans="31:31" ht="15.75">
      <c r="AE35316" s="67"/>
    </row>
    <row r="35317" spans="31:31" ht="15.75">
      <c r="AE35317" s="67"/>
    </row>
    <row r="35318" spans="31:31" ht="15.75">
      <c r="AE35318" s="67"/>
    </row>
    <row r="35319" spans="31:31" ht="15.75">
      <c r="AE35319" s="67"/>
    </row>
    <row r="35320" spans="31:31" ht="15.75">
      <c r="AE35320" s="67"/>
    </row>
    <row r="35321" spans="31:31" ht="15.75">
      <c r="AE35321" s="67"/>
    </row>
    <row r="35322" spans="31:31" ht="15.75">
      <c r="AE35322" s="67"/>
    </row>
    <row r="35323" spans="31:31" ht="15.75">
      <c r="AE35323" s="67"/>
    </row>
    <row r="35324" spans="31:31" ht="15.75">
      <c r="AE35324" s="67"/>
    </row>
    <row r="35325" spans="31:31" ht="15.75">
      <c r="AE35325" s="67"/>
    </row>
    <row r="35326" spans="31:31" ht="15.75">
      <c r="AE35326" s="67"/>
    </row>
    <row r="35327" spans="31:31" ht="15.75">
      <c r="AE35327" s="67"/>
    </row>
    <row r="35328" spans="31:31" ht="15.75">
      <c r="AE35328" s="67"/>
    </row>
    <row r="35329" spans="31:31" ht="15.75">
      <c r="AE35329" s="67"/>
    </row>
    <row r="35330" spans="31:31" ht="15.75">
      <c r="AE35330" s="67"/>
    </row>
    <row r="35331" spans="31:31" ht="15.75">
      <c r="AE35331" s="67"/>
    </row>
    <row r="35332" spans="31:31" ht="15.75">
      <c r="AE35332" s="67"/>
    </row>
    <row r="35333" spans="31:31" ht="15.75">
      <c r="AE35333" s="67"/>
    </row>
    <row r="35334" spans="31:31" ht="15.75">
      <c r="AE35334" s="67"/>
    </row>
    <row r="35335" spans="31:31" ht="15.75">
      <c r="AE35335" s="67"/>
    </row>
    <row r="35336" spans="31:31" ht="15.75">
      <c r="AE35336" s="67"/>
    </row>
    <row r="35337" spans="31:31" ht="15.75">
      <c r="AE35337" s="67"/>
    </row>
    <row r="35338" spans="31:31" ht="15.75">
      <c r="AE35338" s="67"/>
    </row>
    <row r="35339" spans="31:31" ht="15.75">
      <c r="AE35339" s="67"/>
    </row>
    <row r="35340" spans="31:31" ht="15.75">
      <c r="AE35340" s="67"/>
    </row>
    <row r="35341" spans="31:31" ht="15.75">
      <c r="AE35341" s="67"/>
    </row>
    <row r="35342" spans="31:31" ht="15.75">
      <c r="AE35342" s="67"/>
    </row>
    <row r="35343" spans="31:31" ht="15.75">
      <c r="AE35343" s="67"/>
    </row>
    <row r="35344" spans="31:31" ht="15.75">
      <c r="AE35344" s="67"/>
    </row>
    <row r="35345" spans="31:31" ht="15.75">
      <c r="AE35345" s="67"/>
    </row>
    <row r="35346" spans="31:31" ht="15.75">
      <c r="AE35346" s="67"/>
    </row>
    <row r="35347" spans="31:31" ht="15.75">
      <c r="AE35347" s="67"/>
    </row>
    <row r="35348" spans="31:31" ht="15.75">
      <c r="AE35348" s="67"/>
    </row>
    <row r="35349" spans="31:31" ht="15.75">
      <c r="AE35349" s="67"/>
    </row>
    <row r="35350" spans="31:31" ht="15.75">
      <c r="AE35350" s="67"/>
    </row>
    <row r="35351" spans="31:31" ht="15.75">
      <c r="AE35351" s="67"/>
    </row>
    <row r="35352" spans="31:31" ht="15.75">
      <c r="AE35352" s="67"/>
    </row>
    <row r="35353" spans="31:31" ht="15.75">
      <c r="AE35353" s="67"/>
    </row>
    <row r="35354" spans="31:31" ht="15.75">
      <c r="AE35354" s="67"/>
    </row>
    <row r="35355" spans="31:31" ht="15.75">
      <c r="AE35355" s="67"/>
    </row>
    <row r="35356" spans="31:31" ht="15.75">
      <c r="AE35356" s="67"/>
    </row>
    <row r="35357" spans="31:31" ht="15.75">
      <c r="AE35357" s="67"/>
    </row>
    <row r="35358" spans="31:31" ht="15.75">
      <c r="AE35358" s="67"/>
    </row>
    <row r="35359" spans="31:31" ht="15.75">
      <c r="AE35359" s="67"/>
    </row>
    <row r="35360" spans="31:31" ht="15.75">
      <c r="AE35360" s="67"/>
    </row>
    <row r="35361" spans="31:31" ht="15.75">
      <c r="AE35361" s="67"/>
    </row>
    <row r="35362" spans="31:31" ht="15.75">
      <c r="AE35362" s="67"/>
    </row>
    <row r="35363" spans="31:31" ht="15.75">
      <c r="AE35363" s="67"/>
    </row>
    <row r="35364" spans="31:31" ht="15.75">
      <c r="AE35364" s="67"/>
    </row>
    <row r="35365" spans="31:31" ht="15.75">
      <c r="AE35365" s="67"/>
    </row>
    <row r="35366" spans="31:31" ht="15.75">
      <c r="AE35366" s="67"/>
    </row>
    <row r="35367" spans="31:31" ht="15.75">
      <c r="AE35367" s="67"/>
    </row>
    <row r="35368" spans="31:31" ht="15.75">
      <c r="AE35368" s="67"/>
    </row>
    <row r="35369" spans="31:31" ht="15.75">
      <c r="AE35369" s="67"/>
    </row>
    <row r="35370" spans="31:31" ht="15.75">
      <c r="AE35370" s="67"/>
    </row>
    <row r="35371" spans="31:31" ht="15.75">
      <c r="AE35371" s="67"/>
    </row>
    <row r="35372" spans="31:31" ht="15.75">
      <c r="AE35372" s="67"/>
    </row>
    <row r="35373" spans="31:31" ht="15.75">
      <c r="AE35373" s="67"/>
    </row>
    <row r="35374" spans="31:31" ht="15.75">
      <c r="AE35374" s="67"/>
    </row>
    <row r="35375" spans="31:31" ht="15.75">
      <c r="AE35375" s="67"/>
    </row>
    <row r="35376" spans="31:31" ht="15.75">
      <c r="AE35376" s="67"/>
    </row>
    <row r="35377" spans="31:31" ht="15.75">
      <c r="AE35377" s="67"/>
    </row>
    <row r="35378" spans="31:31" ht="15.75">
      <c r="AE35378" s="67"/>
    </row>
    <row r="35379" spans="31:31" ht="15.75">
      <c r="AE35379" s="67"/>
    </row>
    <row r="35380" spans="31:31" ht="15.75">
      <c r="AE35380" s="67"/>
    </row>
    <row r="35381" spans="31:31" ht="15.75">
      <c r="AE35381" s="67"/>
    </row>
    <row r="35382" spans="31:31" ht="15.75">
      <c r="AE35382" s="67"/>
    </row>
    <row r="35383" spans="31:31" ht="15.75">
      <c r="AE35383" s="67"/>
    </row>
    <row r="35384" spans="31:31" ht="15.75">
      <c r="AE35384" s="67"/>
    </row>
    <row r="35385" spans="31:31" ht="15.75">
      <c r="AE35385" s="67"/>
    </row>
    <row r="35386" spans="31:31" ht="15.75">
      <c r="AE35386" s="67"/>
    </row>
    <row r="35387" spans="31:31" ht="15.75">
      <c r="AE35387" s="67"/>
    </row>
    <row r="35388" spans="31:31" ht="15.75">
      <c r="AE35388" s="67"/>
    </row>
    <row r="35389" spans="31:31" ht="15.75">
      <c r="AE35389" s="67"/>
    </row>
    <row r="35390" spans="31:31" ht="15.75">
      <c r="AE35390" s="67"/>
    </row>
    <row r="35391" spans="31:31" ht="15.75">
      <c r="AE35391" s="67"/>
    </row>
    <row r="35392" spans="31:31" ht="15.75">
      <c r="AE35392" s="67"/>
    </row>
    <row r="35393" spans="31:31" ht="15.75">
      <c r="AE35393" s="67"/>
    </row>
    <row r="35394" spans="31:31" ht="15.75">
      <c r="AE35394" s="67"/>
    </row>
    <row r="35395" spans="31:31" ht="15.75">
      <c r="AE35395" s="67"/>
    </row>
    <row r="35396" spans="31:31" ht="15.75">
      <c r="AE35396" s="67"/>
    </row>
    <row r="35397" spans="31:31" ht="15.75">
      <c r="AE35397" s="67"/>
    </row>
    <row r="35398" spans="31:31" ht="15.75">
      <c r="AE35398" s="67"/>
    </row>
    <row r="35399" spans="31:31" ht="15.75">
      <c r="AE35399" s="67"/>
    </row>
    <row r="35400" spans="31:31" ht="15.75">
      <c r="AE35400" s="67"/>
    </row>
    <row r="35401" spans="31:31" ht="15.75">
      <c r="AE35401" s="67"/>
    </row>
    <row r="35402" spans="31:31" ht="15.75">
      <c r="AE35402" s="67"/>
    </row>
    <row r="35403" spans="31:31" ht="15.75">
      <c r="AE35403" s="67"/>
    </row>
    <row r="35404" spans="31:31" ht="15.75">
      <c r="AE35404" s="67"/>
    </row>
    <row r="35405" spans="31:31" ht="15.75">
      <c r="AE35405" s="67"/>
    </row>
    <row r="35406" spans="31:31" ht="15.75">
      <c r="AE35406" s="67"/>
    </row>
    <row r="35407" spans="31:31" ht="15.75">
      <c r="AE35407" s="67"/>
    </row>
    <row r="35408" spans="31:31" ht="15.75">
      <c r="AE35408" s="67"/>
    </row>
    <row r="35409" spans="31:31" ht="15.75">
      <c r="AE35409" s="67"/>
    </row>
    <row r="35410" spans="31:31" ht="15.75">
      <c r="AE35410" s="67"/>
    </row>
    <row r="35411" spans="31:31" ht="15.75">
      <c r="AE35411" s="67"/>
    </row>
    <row r="35412" spans="31:31" ht="15.75">
      <c r="AE35412" s="67"/>
    </row>
    <row r="35413" spans="31:31" ht="15.75">
      <c r="AE35413" s="67"/>
    </row>
    <row r="35414" spans="31:31" ht="15.75">
      <c r="AE35414" s="67"/>
    </row>
    <row r="35415" spans="31:31" ht="15.75">
      <c r="AE35415" s="67"/>
    </row>
    <row r="35416" spans="31:31" ht="15.75">
      <c r="AE35416" s="67"/>
    </row>
    <row r="35417" spans="31:31" ht="15.75">
      <c r="AE35417" s="67"/>
    </row>
    <row r="35418" spans="31:31" ht="15.75">
      <c r="AE35418" s="67"/>
    </row>
    <row r="35419" spans="31:31" ht="15.75">
      <c r="AE35419" s="67"/>
    </row>
    <row r="35420" spans="31:31" ht="15.75">
      <c r="AE35420" s="67"/>
    </row>
    <row r="35421" spans="31:31" ht="15.75">
      <c r="AE35421" s="67"/>
    </row>
    <row r="35422" spans="31:31" ht="15.75">
      <c r="AE35422" s="67"/>
    </row>
    <row r="35423" spans="31:31" ht="15.75">
      <c r="AE35423" s="67"/>
    </row>
    <row r="35424" spans="31:31" ht="15.75">
      <c r="AE35424" s="67"/>
    </row>
    <row r="35425" spans="31:31" ht="15.75">
      <c r="AE35425" s="67"/>
    </row>
    <row r="35426" spans="31:31" ht="15.75">
      <c r="AE35426" s="67"/>
    </row>
    <row r="35427" spans="31:31" ht="15.75">
      <c r="AE35427" s="67"/>
    </row>
    <row r="35428" spans="31:31" ht="15.75">
      <c r="AE35428" s="67"/>
    </row>
    <row r="35429" spans="31:31" ht="15.75">
      <c r="AE35429" s="67"/>
    </row>
    <row r="35430" spans="31:31" ht="15.75">
      <c r="AE35430" s="67"/>
    </row>
    <row r="35431" spans="31:31" ht="15.75">
      <c r="AE35431" s="67"/>
    </row>
    <row r="35432" spans="31:31" ht="15.75">
      <c r="AE35432" s="67"/>
    </row>
    <row r="35433" spans="31:31" ht="15.75">
      <c r="AE35433" s="67"/>
    </row>
    <row r="35434" spans="31:31" ht="15.75">
      <c r="AE35434" s="67"/>
    </row>
    <row r="35435" spans="31:31" ht="15.75">
      <c r="AE35435" s="67"/>
    </row>
    <row r="35436" spans="31:31" ht="15.75">
      <c r="AE35436" s="67"/>
    </row>
    <row r="35437" spans="31:31" ht="15.75">
      <c r="AE35437" s="67"/>
    </row>
    <row r="35438" spans="31:31" ht="15.75">
      <c r="AE35438" s="67"/>
    </row>
    <row r="35439" spans="31:31" ht="15.75">
      <c r="AE35439" s="67"/>
    </row>
    <row r="35440" spans="31:31" ht="15.75">
      <c r="AE35440" s="67"/>
    </row>
    <row r="35441" spans="31:31" ht="15.75">
      <c r="AE35441" s="67"/>
    </row>
    <row r="35442" spans="31:31" ht="15.75">
      <c r="AE35442" s="67"/>
    </row>
    <row r="35443" spans="31:31" ht="15.75">
      <c r="AE35443" s="67"/>
    </row>
    <row r="35444" spans="31:31" ht="15.75">
      <c r="AE35444" s="67"/>
    </row>
    <row r="35445" spans="31:31" ht="15.75">
      <c r="AE35445" s="67"/>
    </row>
    <row r="35446" spans="31:31" ht="15.75">
      <c r="AE35446" s="67"/>
    </row>
    <row r="35447" spans="31:31" ht="15.75">
      <c r="AE35447" s="67"/>
    </row>
    <row r="35448" spans="31:31" ht="15.75">
      <c r="AE35448" s="67"/>
    </row>
    <row r="35449" spans="31:31" ht="15.75">
      <c r="AE35449" s="67"/>
    </row>
    <row r="35450" spans="31:31" ht="15.75">
      <c r="AE35450" s="67"/>
    </row>
    <row r="35451" spans="31:31" ht="15.75">
      <c r="AE35451" s="67"/>
    </row>
    <row r="35452" spans="31:31" ht="15.75">
      <c r="AE35452" s="67"/>
    </row>
    <row r="35453" spans="31:31" ht="15.75">
      <c r="AE35453" s="67"/>
    </row>
    <row r="35454" spans="31:31" ht="15.75">
      <c r="AE35454" s="67"/>
    </row>
    <row r="35455" spans="31:31" ht="15.75">
      <c r="AE35455" s="67"/>
    </row>
    <row r="35456" spans="31:31" ht="15.75">
      <c r="AE35456" s="67"/>
    </row>
    <row r="35457" spans="31:31" ht="15.75">
      <c r="AE35457" s="67"/>
    </row>
    <row r="35458" spans="31:31" ht="15.75">
      <c r="AE35458" s="67"/>
    </row>
    <row r="35459" spans="31:31" ht="15.75">
      <c r="AE35459" s="67"/>
    </row>
    <row r="35460" spans="31:31" ht="15.75">
      <c r="AE35460" s="67"/>
    </row>
    <row r="35461" spans="31:31" ht="15.75">
      <c r="AE35461" s="67"/>
    </row>
    <row r="35462" spans="31:31" ht="15.75">
      <c r="AE35462" s="67"/>
    </row>
    <row r="35463" spans="31:31" ht="15.75">
      <c r="AE35463" s="67"/>
    </row>
    <row r="35464" spans="31:31" ht="15.75">
      <c r="AE35464" s="67"/>
    </row>
    <row r="35465" spans="31:31" ht="15.75">
      <c r="AE35465" s="67"/>
    </row>
    <row r="35466" spans="31:31" ht="15.75">
      <c r="AE35466" s="67"/>
    </row>
    <row r="35467" spans="31:31" ht="15.75">
      <c r="AE35467" s="67"/>
    </row>
    <row r="35468" spans="31:31" ht="15.75">
      <c r="AE35468" s="67"/>
    </row>
    <row r="35469" spans="31:31" ht="15.75">
      <c r="AE35469" s="67"/>
    </row>
    <row r="35470" spans="31:31" ht="15.75">
      <c r="AE35470" s="67"/>
    </row>
    <row r="35471" spans="31:31" ht="15.75">
      <c r="AE35471" s="67"/>
    </row>
    <row r="35472" spans="31:31" ht="15.75">
      <c r="AE35472" s="67"/>
    </row>
    <row r="35473" spans="31:31" ht="15.75">
      <c r="AE35473" s="67"/>
    </row>
    <row r="35474" spans="31:31" ht="15.75">
      <c r="AE35474" s="67"/>
    </row>
    <row r="35475" spans="31:31" ht="15.75">
      <c r="AE35475" s="67"/>
    </row>
    <row r="35476" spans="31:31" ht="15.75">
      <c r="AE35476" s="67"/>
    </row>
    <row r="35477" spans="31:31" ht="15.75">
      <c r="AE35477" s="67"/>
    </row>
    <row r="35478" spans="31:31" ht="15.75">
      <c r="AE35478" s="67"/>
    </row>
    <row r="35479" spans="31:31" ht="15.75">
      <c r="AE35479" s="67"/>
    </row>
    <row r="35480" spans="31:31" ht="15.75">
      <c r="AE35480" s="67"/>
    </row>
    <row r="35481" spans="31:31" ht="15.75">
      <c r="AE35481" s="67"/>
    </row>
    <row r="35482" spans="31:31" ht="15.75">
      <c r="AE35482" s="67"/>
    </row>
    <row r="35483" spans="31:31" ht="15.75">
      <c r="AE35483" s="67"/>
    </row>
    <row r="35484" spans="31:31" ht="15.75">
      <c r="AE35484" s="67"/>
    </row>
    <row r="35485" spans="31:31" ht="15.75">
      <c r="AE35485" s="67"/>
    </row>
    <row r="35486" spans="31:31" ht="15.75">
      <c r="AE35486" s="67"/>
    </row>
    <row r="35487" spans="31:31" ht="15.75">
      <c r="AE35487" s="67"/>
    </row>
    <row r="35488" spans="31:31" ht="15.75">
      <c r="AE35488" s="67"/>
    </row>
    <row r="35489" spans="31:31" ht="15.75">
      <c r="AE35489" s="67"/>
    </row>
    <row r="35490" spans="31:31" ht="15.75">
      <c r="AE35490" s="67"/>
    </row>
    <row r="35491" spans="31:31" ht="15.75">
      <c r="AE35491" s="67"/>
    </row>
    <row r="35492" spans="31:31" ht="15.75">
      <c r="AE35492" s="67"/>
    </row>
    <row r="35493" spans="31:31" ht="15.75">
      <c r="AE35493" s="67"/>
    </row>
    <row r="35494" spans="31:31" ht="15.75">
      <c r="AE35494" s="67"/>
    </row>
    <row r="35495" spans="31:31" ht="15.75">
      <c r="AE35495" s="67"/>
    </row>
    <row r="35496" spans="31:31" ht="15.75">
      <c r="AE35496" s="67"/>
    </row>
    <row r="35497" spans="31:31" ht="15.75">
      <c r="AE35497" s="67"/>
    </row>
    <row r="35498" spans="31:31" ht="15.75">
      <c r="AE35498" s="67"/>
    </row>
    <row r="35499" spans="31:31" ht="15.75">
      <c r="AE35499" s="67"/>
    </row>
    <row r="35500" spans="31:31" ht="15.75">
      <c r="AE35500" s="67"/>
    </row>
    <row r="35501" spans="31:31" ht="15.75">
      <c r="AE35501" s="67"/>
    </row>
    <row r="35502" spans="31:31" ht="15.75">
      <c r="AE35502" s="67"/>
    </row>
    <row r="35503" spans="31:31" ht="15.75">
      <c r="AE35503" s="67"/>
    </row>
    <row r="35504" spans="31:31" ht="15.75">
      <c r="AE35504" s="67"/>
    </row>
    <row r="35505" spans="31:31" ht="15.75">
      <c r="AE35505" s="67"/>
    </row>
    <row r="35506" spans="31:31" ht="15.75">
      <c r="AE35506" s="67"/>
    </row>
    <row r="35507" spans="31:31" ht="15.75">
      <c r="AE35507" s="67"/>
    </row>
    <row r="35508" spans="31:31" ht="15.75">
      <c r="AE35508" s="67"/>
    </row>
    <row r="35509" spans="31:31" ht="15.75">
      <c r="AE35509" s="67"/>
    </row>
    <row r="35510" spans="31:31" ht="15.75">
      <c r="AE35510" s="67"/>
    </row>
    <row r="35511" spans="31:31" ht="15.75">
      <c r="AE35511" s="67"/>
    </row>
    <row r="35512" spans="31:31" ht="15.75">
      <c r="AE35512" s="67"/>
    </row>
    <row r="35513" spans="31:31" ht="15.75">
      <c r="AE35513" s="67"/>
    </row>
    <row r="35514" spans="31:31" ht="15.75">
      <c r="AE35514" s="67"/>
    </row>
    <row r="35515" spans="31:31" ht="15.75">
      <c r="AE35515" s="67"/>
    </row>
    <row r="35516" spans="31:31" ht="15.75">
      <c r="AE35516" s="67"/>
    </row>
    <row r="35517" spans="31:31" ht="15.75">
      <c r="AE35517" s="67"/>
    </row>
    <row r="35518" spans="31:31" ht="15.75">
      <c r="AE35518" s="67"/>
    </row>
    <row r="35519" spans="31:31" ht="15.75">
      <c r="AE35519" s="67"/>
    </row>
    <row r="35520" spans="31:31" ht="15.75">
      <c r="AE35520" s="67"/>
    </row>
    <row r="35521" spans="31:31" ht="15.75">
      <c r="AE35521" s="67"/>
    </row>
    <row r="35522" spans="31:31" ht="15.75">
      <c r="AE35522" s="67"/>
    </row>
    <row r="35523" spans="31:31" ht="15.75">
      <c r="AE35523" s="67"/>
    </row>
    <row r="35524" spans="31:31" ht="15.75">
      <c r="AE35524" s="67"/>
    </row>
    <row r="35525" spans="31:31" ht="15.75">
      <c r="AE35525" s="67"/>
    </row>
    <row r="35526" spans="31:31" ht="15.75">
      <c r="AE35526" s="67"/>
    </row>
    <row r="35527" spans="31:31" ht="15.75">
      <c r="AE35527" s="67"/>
    </row>
    <row r="35528" spans="31:31" ht="15.75">
      <c r="AE35528" s="67"/>
    </row>
    <row r="35529" spans="31:31" ht="15.75">
      <c r="AE35529" s="67"/>
    </row>
    <row r="35530" spans="31:31" ht="15.75">
      <c r="AE35530" s="67"/>
    </row>
    <row r="35531" spans="31:31" ht="15.75">
      <c r="AE35531" s="67"/>
    </row>
    <row r="35532" spans="31:31" ht="15.75">
      <c r="AE35532" s="67"/>
    </row>
    <row r="35533" spans="31:31" ht="15.75">
      <c r="AE35533" s="67"/>
    </row>
    <row r="35534" spans="31:31" ht="15.75">
      <c r="AE35534" s="67"/>
    </row>
    <row r="35535" spans="31:31" ht="15.75">
      <c r="AE35535" s="67"/>
    </row>
    <row r="35536" spans="31:31" ht="15.75">
      <c r="AE35536" s="67"/>
    </row>
    <row r="35537" spans="31:31" ht="15.75">
      <c r="AE35537" s="67"/>
    </row>
    <row r="35538" spans="31:31" ht="15.75">
      <c r="AE35538" s="67"/>
    </row>
    <row r="35539" spans="31:31" ht="15.75">
      <c r="AE35539" s="67"/>
    </row>
    <row r="35540" spans="31:31" ht="15.75">
      <c r="AE35540" s="67"/>
    </row>
    <row r="35541" spans="31:31" ht="15.75">
      <c r="AE35541" s="67"/>
    </row>
    <row r="35542" spans="31:31" ht="15.75">
      <c r="AE35542" s="67"/>
    </row>
    <row r="35543" spans="31:31" ht="15.75">
      <c r="AE35543" s="67"/>
    </row>
    <row r="35544" spans="31:31" ht="15.75">
      <c r="AE35544" s="67"/>
    </row>
    <row r="35545" spans="31:31" ht="15.75">
      <c r="AE35545" s="67"/>
    </row>
    <row r="35546" spans="31:31" ht="15.75">
      <c r="AE35546" s="67"/>
    </row>
    <row r="35547" spans="31:31" ht="15.75">
      <c r="AE35547" s="67"/>
    </row>
    <row r="35548" spans="31:31" ht="15.75">
      <c r="AE35548" s="67"/>
    </row>
    <row r="35549" spans="31:31" ht="15.75">
      <c r="AE35549" s="67"/>
    </row>
    <row r="35550" spans="31:31" ht="15.75">
      <c r="AE35550" s="67"/>
    </row>
    <row r="35551" spans="31:31" ht="15.75">
      <c r="AE35551" s="67"/>
    </row>
    <row r="35552" spans="31:31" ht="15.75">
      <c r="AE35552" s="67"/>
    </row>
    <row r="35553" spans="31:31" ht="15.75">
      <c r="AE35553" s="67"/>
    </row>
    <row r="35554" spans="31:31" ht="15.75">
      <c r="AE35554" s="67"/>
    </row>
    <row r="35555" spans="31:31" ht="15.75">
      <c r="AE35555" s="67"/>
    </row>
    <row r="35556" spans="31:31" ht="15.75">
      <c r="AE35556" s="67"/>
    </row>
    <row r="35557" spans="31:31" ht="15.75">
      <c r="AE35557" s="67"/>
    </row>
    <row r="35558" spans="31:31" ht="15.75">
      <c r="AE35558" s="67"/>
    </row>
    <row r="35559" spans="31:31" ht="15.75">
      <c r="AE35559" s="67"/>
    </row>
    <row r="35560" spans="31:31" ht="15.75">
      <c r="AE35560" s="67"/>
    </row>
    <row r="35561" spans="31:31" ht="15.75">
      <c r="AE35561" s="67"/>
    </row>
    <row r="35562" spans="31:31" ht="15.75">
      <c r="AE35562" s="67"/>
    </row>
    <row r="35563" spans="31:31" ht="15.75">
      <c r="AE35563" s="67"/>
    </row>
    <row r="35564" spans="31:31" ht="15.75">
      <c r="AE35564" s="67"/>
    </row>
    <row r="35565" spans="31:31" ht="15.75">
      <c r="AE35565" s="67"/>
    </row>
    <row r="35566" spans="31:31" ht="15.75">
      <c r="AE35566" s="67"/>
    </row>
    <row r="35567" spans="31:31" ht="15.75">
      <c r="AE35567" s="67"/>
    </row>
    <row r="35568" spans="31:31" ht="15.75">
      <c r="AE35568" s="67"/>
    </row>
    <row r="35569" spans="31:31" ht="15.75">
      <c r="AE35569" s="67"/>
    </row>
    <row r="35570" spans="31:31" ht="15.75">
      <c r="AE35570" s="67"/>
    </row>
    <row r="35571" spans="31:31" ht="15.75">
      <c r="AE35571" s="67"/>
    </row>
    <row r="35572" spans="31:31" ht="15.75">
      <c r="AE35572" s="67"/>
    </row>
    <row r="35573" spans="31:31" ht="15.75">
      <c r="AE35573" s="67"/>
    </row>
    <row r="35574" spans="31:31" ht="15.75">
      <c r="AE35574" s="67"/>
    </row>
    <row r="35575" spans="31:31" ht="15.75">
      <c r="AE35575" s="67"/>
    </row>
    <row r="35576" spans="31:31" ht="15.75">
      <c r="AE35576" s="67"/>
    </row>
    <row r="35577" spans="31:31" ht="15.75">
      <c r="AE35577" s="67"/>
    </row>
    <row r="35578" spans="31:31" ht="15.75">
      <c r="AE35578" s="67"/>
    </row>
    <row r="35579" spans="31:31" ht="15.75">
      <c r="AE35579" s="67"/>
    </row>
    <row r="35580" spans="31:31" ht="15.75">
      <c r="AE35580" s="67"/>
    </row>
    <row r="35581" spans="31:31" ht="15.75">
      <c r="AE35581" s="67"/>
    </row>
    <row r="35582" spans="31:31" ht="15.75">
      <c r="AE35582" s="67"/>
    </row>
    <row r="35583" spans="31:31" ht="15.75">
      <c r="AE35583" s="67"/>
    </row>
    <row r="35584" spans="31:31" ht="15.75">
      <c r="AE35584" s="67"/>
    </row>
    <row r="35585" spans="31:31" ht="15.75">
      <c r="AE35585" s="67"/>
    </row>
    <row r="35586" spans="31:31" ht="15.75">
      <c r="AE35586" s="67"/>
    </row>
    <row r="35587" spans="31:31" ht="15.75">
      <c r="AE35587" s="67"/>
    </row>
    <row r="35588" spans="31:31" ht="15.75">
      <c r="AE35588" s="67"/>
    </row>
    <row r="35589" spans="31:31" ht="15.75">
      <c r="AE35589" s="67"/>
    </row>
    <row r="35590" spans="31:31" ht="15.75">
      <c r="AE35590" s="67"/>
    </row>
    <row r="35591" spans="31:31" ht="15.75">
      <c r="AE35591" s="67"/>
    </row>
    <row r="35592" spans="31:31" ht="15.75">
      <c r="AE35592" s="67"/>
    </row>
    <row r="35593" spans="31:31" ht="15.75">
      <c r="AE35593" s="67"/>
    </row>
    <row r="35594" spans="31:31" ht="15.75">
      <c r="AE35594" s="67"/>
    </row>
    <row r="35595" spans="31:31" ht="15.75">
      <c r="AE35595" s="67"/>
    </row>
    <row r="35596" spans="31:31" ht="15.75">
      <c r="AE35596" s="67"/>
    </row>
    <row r="35597" spans="31:31" ht="15.75">
      <c r="AE35597" s="67"/>
    </row>
    <row r="35598" spans="31:31" ht="15.75">
      <c r="AE35598" s="67"/>
    </row>
    <row r="35599" spans="31:31" ht="15.75">
      <c r="AE35599" s="67"/>
    </row>
    <row r="35600" spans="31:31" ht="15.75">
      <c r="AE35600" s="67"/>
    </row>
    <row r="35601" spans="31:31" ht="15.75">
      <c r="AE35601" s="67"/>
    </row>
    <row r="35602" spans="31:31" ht="15.75">
      <c r="AE35602" s="67"/>
    </row>
    <row r="35603" spans="31:31" ht="15.75">
      <c r="AE35603" s="67"/>
    </row>
    <row r="35604" spans="31:31" ht="15.75">
      <c r="AE35604" s="67"/>
    </row>
    <row r="35605" spans="31:31" ht="15.75">
      <c r="AE35605" s="67"/>
    </row>
    <row r="35606" spans="31:31" ht="15.75">
      <c r="AE35606" s="67"/>
    </row>
    <row r="35607" spans="31:31" ht="15.75">
      <c r="AE35607" s="67"/>
    </row>
    <row r="35608" spans="31:31" ht="15.75">
      <c r="AE35608" s="67"/>
    </row>
    <row r="35609" spans="31:31" ht="15.75">
      <c r="AE35609" s="67"/>
    </row>
    <row r="35610" spans="31:31" ht="15.75">
      <c r="AE35610" s="67"/>
    </row>
    <row r="35611" spans="31:31" ht="15.75">
      <c r="AE35611" s="67"/>
    </row>
    <row r="35612" spans="31:31" ht="15.75">
      <c r="AE35612" s="67"/>
    </row>
    <row r="35613" spans="31:31" ht="15.75">
      <c r="AE35613" s="67"/>
    </row>
    <row r="35614" spans="31:31" ht="15.75">
      <c r="AE35614" s="67"/>
    </row>
    <row r="35615" spans="31:31" ht="15.75">
      <c r="AE35615" s="67"/>
    </row>
    <row r="35616" spans="31:31" ht="15.75">
      <c r="AE35616" s="67"/>
    </row>
    <row r="35617" spans="31:31" ht="15.75">
      <c r="AE35617" s="67"/>
    </row>
    <row r="35618" spans="31:31" ht="15.75">
      <c r="AE35618" s="67"/>
    </row>
    <row r="35619" spans="31:31" ht="15.75">
      <c r="AE35619" s="67"/>
    </row>
    <row r="35620" spans="31:31" ht="15.75">
      <c r="AE35620" s="67"/>
    </row>
    <row r="35621" spans="31:31" ht="15.75">
      <c r="AE35621" s="67"/>
    </row>
    <row r="35622" spans="31:31" ht="15.75">
      <c r="AE35622" s="67"/>
    </row>
    <row r="35623" spans="31:31" ht="15.75">
      <c r="AE35623" s="67"/>
    </row>
    <row r="35624" spans="31:31" ht="15.75">
      <c r="AE35624" s="67"/>
    </row>
    <row r="35625" spans="31:31" ht="15.75">
      <c r="AE35625" s="67"/>
    </row>
    <row r="35626" spans="31:31" ht="15.75">
      <c r="AE35626" s="67"/>
    </row>
    <row r="35627" spans="31:31" ht="15.75">
      <c r="AE35627" s="67"/>
    </row>
    <row r="35628" spans="31:31" ht="15.75">
      <c r="AE35628" s="67"/>
    </row>
    <row r="35629" spans="31:31" ht="15.75">
      <c r="AE35629" s="67"/>
    </row>
    <row r="35630" spans="31:31" ht="15.75">
      <c r="AE35630" s="67"/>
    </row>
    <row r="35631" spans="31:31" ht="15.75">
      <c r="AE35631" s="67"/>
    </row>
    <row r="35632" spans="31:31" ht="15.75">
      <c r="AE35632" s="67"/>
    </row>
    <row r="35633" spans="31:31" ht="15.75">
      <c r="AE35633" s="67"/>
    </row>
    <row r="35634" spans="31:31" ht="15.75">
      <c r="AE35634" s="67"/>
    </row>
    <row r="35635" spans="31:31" ht="15.75">
      <c r="AE35635" s="67"/>
    </row>
    <row r="35636" spans="31:31" ht="15.75">
      <c r="AE35636" s="67"/>
    </row>
    <row r="35637" spans="31:31" ht="15.75">
      <c r="AE35637" s="67"/>
    </row>
    <row r="35638" spans="31:31" ht="15.75">
      <c r="AE35638" s="67"/>
    </row>
    <row r="35639" spans="31:31" ht="15.75">
      <c r="AE35639" s="67"/>
    </row>
    <row r="35640" spans="31:31" ht="15.75">
      <c r="AE35640" s="67"/>
    </row>
    <row r="35641" spans="31:31" ht="15.75">
      <c r="AE35641" s="67"/>
    </row>
    <row r="35642" spans="31:31" ht="15.75">
      <c r="AE35642" s="67"/>
    </row>
    <row r="35643" spans="31:31" ht="15.75">
      <c r="AE35643" s="67"/>
    </row>
    <row r="35644" spans="31:31" ht="15.75">
      <c r="AE35644" s="67"/>
    </row>
    <row r="35645" spans="31:31" ht="15.75">
      <c r="AE35645" s="67"/>
    </row>
    <row r="35646" spans="31:31" ht="15.75">
      <c r="AE35646" s="67"/>
    </row>
    <row r="35647" spans="31:31" ht="15.75">
      <c r="AE35647" s="67"/>
    </row>
    <row r="35648" spans="31:31" ht="15.75">
      <c r="AE35648" s="67"/>
    </row>
    <row r="35649" spans="31:31" ht="15.75">
      <c r="AE35649" s="67"/>
    </row>
    <row r="35650" spans="31:31" ht="15.75">
      <c r="AE35650" s="67"/>
    </row>
    <row r="35651" spans="31:31" ht="15.75">
      <c r="AE35651" s="67"/>
    </row>
    <row r="35652" spans="31:31" ht="15.75">
      <c r="AE35652" s="67"/>
    </row>
    <row r="35653" spans="31:31" ht="15.75">
      <c r="AE35653" s="67"/>
    </row>
    <row r="35654" spans="31:31" ht="15.75">
      <c r="AE35654" s="67"/>
    </row>
    <row r="35655" spans="31:31" ht="15.75">
      <c r="AE35655" s="67"/>
    </row>
    <row r="35656" spans="31:31" ht="15.75">
      <c r="AE35656" s="67"/>
    </row>
    <row r="35657" spans="31:31" ht="15.75">
      <c r="AE35657" s="67"/>
    </row>
    <row r="35658" spans="31:31" ht="15.75">
      <c r="AE35658" s="67"/>
    </row>
    <row r="35659" spans="31:31" ht="15.75">
      <c r="AE35659" s="67"/>
    </row>
    <row r="35660" spans="31:31" ht="15.75">
      <c r="AE35660" s="67"/>
    </row>
    <row r="35661" spans="31:31" ht="15.75">
      <c r="AE35661" s="67"/>
    </row>
    <row r="35662" spans="31:31" ht="15.75">
      <c r="AE35662" s="67"/>
    </row>
    <row r="35663" spans="31:31" ht="15.75">
      <c r="AE35663" s="67"/>
    </row>
    <row r="35664" spans="31:31" ht="15.75">
      <c r="AE35664" s="67"/>
    </row>
    <row r="35665" spans="31:31" ht="15.75">
      <c r="AE35665" s="67"/>
    </row>
    <row r="35666" spans="31:31" ht="15.75">
      <c r="AE35666" s="67"/>
    </row>
    <row r="35667" spans="31:31" ht="15.75">
      <c r="AE35667" s="67"/>
    </row>
    <row r="35668" spans="31:31" ht="15.75">
      <c r="AE35668" s="67"/>
    </row>
    <row r="35669" spans="31:31" ht="15.75">
      <c r="AE35669" s="67"/>
    </row>
    <row r="35670" spans="31:31" ht="15.75">
      <c r="AE35670" s="67"/>
    </row>
    <row r="35671" spans="31:31" ht="15.75">
      <c r="AE35671" s="67"/>
    </row>
    <row r="35672" spans="31:31" ht="15.75">
      <c r="AE35672" s="67"/>
    </row>
    <row r="35673" spans="31:31" ht="15.75">
      <c r="AE35673" s="67"/>
    </row>
    <row r="35674" spans="31:31" ht="15.75">
      <c r="AE35674" s="67"/>
    </row>
    <row r="35675" spans="31:31" ht="15.75">
      <c r="AE35675" s="67"/>
    </row>
    <row r="35676" spans="31:31" ht="15.75">
      <c r="AE35676" s="67"/>
    </row>
    <row r="35677" spans="31:31" ht="15.75">
      <c r="AE35677" s="67"/>
    </row>
    <row r="35678" spans="31:31" ht="15.75">
      <c r="AE35678" s="67"/>
    </row>
    <row r="35679" spans="31:31" ht="15.75">
      <c r="AE35679" s="67"/>
    </row>
    <row r="35680" spans="31:31" ht="15.75">
      <c r="AE35680" s="67"/>
    </row>
    <row r="35681" spans="31:31" ht="15.75">
      <c r="AE35681" s="67"/>
    </row>
    <row r="35682" spans="31:31" ht="15.75">
      <c r="AE35682" s="67"/>
    </row>
    <row r="35683" spans="31:31" ht="15.75">
      <c r="AE35683" s="67"/>
    </row>
    <row r="35684" spans="31:31" ht="15.75">
      <c r="AE35684" s="67"/>
    </row>
    <row r="35685" spans="31:31" ht="15.75">
      <c r="AE35685" s="67"/>
    </row>
    <row r="35686" spans="31:31" ht="15.75">
      <c r="AE35686" s="67"/>
    </row>
    <row r="35687" spans="31:31" ht="15.75">
      <c r="AE35687" s="67"/>
    </row>
    <row r="35688" spans="31:31" ht="15.75">
      <c r="AE35688" s="67"/>
    </row>
    <row r="35689" spans="31:31" ht="15.75">
      <c r="AE35689" s="67"/>
    </row>
    <row r="35690" spans="31:31" ht="15.75">
      <c r="AE35690" s="67"/>
    </row>
    <row r="35691" spans="31:31" ht="15.75">
      <c r="AE35691" s="67"/>
    </row>
    <row r="35692" spans="31:31" ht="15.75">
      <c r="AE35692" s="67"/>
    </row>
    <row r="35693" spans="31:31" ht="15.75">
      <c r="AE35693" s="67"/>
    </row>
    <row r="35694" spans="31:31" ht="15.75">
      <c r="AE35694" s="67"/>
    </row>
    <row r="35695" spans="31:31" ht="15.75">
      <c r="AE35695" s="67"/>
    </row>
    <row r="35696" spans="31:31" ht="15.75">
      <c r="AE35696" s="67"/>
    </row>
    <row r="35697" spans="31:31" ht="15.75">
      <c r="AE35697" s="67"/>
    </row>
    <row r="35698" spans="31:31" ht="15.75">
      <c r="AE35698" s="67"/>
    </row>
    <row r="35699" spans="31:31" ht="15.75">
      <c r="AE35699" s="67"/>
    </row>
    <row r="35700" spans="31:31" ht="15.75">
      <c r="AE35700" s="67"/>
    </row>
    <row r="35701" spans="31:31" ht="15.75">
      <c r="AE35701" s="67"/>
    </row>
    <row r="35702" spans="31:31" ht="15.75">
      <c r="AE35702" s="67"/>
    </row>
    <row r="35703" spans="31:31" ht="15.75">
      <c r="AE35703" s="67"/>
    </row>
    <row r="35704" spans="31:31" ht="15.75">
      <c r="AE35704" s="67"/>
    </row>
    <row r="35705" spans="31:31" ht="15.75">
      <c r="AE35705" s="67"/>
    </row>
    <row r="35706" spans="31:31" ht="15.75">
      <c r="AE35706" s="67"/>
    </row>
    <row r="35707" spans="31:31" ht="15.75">
      <c r="AE35707" s="67"/>
    </row>
    <row r="35708" spans="31:31" ht="15.75">
      <c r="AE35708" s="67"/>
    </row>
    <row r="35709" spans="31:31" ht="15.75">
      <c r="AE35709" s="67"/>
    </row>
    <row r="35710" spans="31:31" ht="15.75">
      <c r="AE35710" s="67"/>
    </row>
    <row r="35711" spans="31:31" ht="15.75">
      <c r="AE35711" s="67"/>
    </row>
    <row r="35712" spans="31:31" ht="15.75">
      <c r="AE35712" s="67"/>
    </row>
    <row r="35713" spans="31:31" ht="15.75">
      <c r="AE35713" s="67"/>
    </row>
    <row r="35714" spans="31:31" ht="15.75">
      <c r="AE35714" s="67"/>
    </row>
    <row r="35715" spans="31:31" ht="15.75">
      <c r="AE35715" s="67"/>
    </row>
    <row r="35716" spans="31:31" ht="15.75">
      <c r="AE35716" s="67"/>
    </row>
    <row r="35717" spans="31:31" ht="15.75">
      <c r="AE35717" s="67"/>
    </row>
    <row r="35718" spans="31:31" ht="15.75">
      <c r="AE35718" s="67"/>
    </row>
    <row r="35719" spans="31:31" ht="15.75">
      <c r="AE35719" s="67"/>
    </row>
    <row r="35720" spans="31:31" ht="15.75">
      <c r="AE35720" s="67"/>
    </row>
    <row r="35721" spans="31:31" ht="15.75">
      <c r="AE35721" s="67"/>
    </row>
    <row r="35722" spans="31:31" ht="15.75">
      <c r="AE35722" s="67"/>
    </row>
    <row r="35723" spans="31:31" ht="15.75">
      <c r="AE35723" s="67"/>
    </row>
    <row r="35724" spans="31:31" ht="15.75">
      <c r="AE35724" s="67"/>
    </row>
    <row r="35725" spans="31:31" ht="15.75">
      <c r="AE35725" s="67"/>
    </row>
    <row r="35726" spans="31:31" ht="15.75">
      <c r="AE35726" s="67"/>
    </row>
    <row r="35727" spans="31:31" ht="15.75">
      <c r="AE35727" s="67"/>
    </row>
    <row r="35728" spans="31:31" ht="15.75">
      <c r="AE35728" s="67"/>
    </row>
    <row r="35729" spans="31:31" ht="15.75">
      <c r="AE35729" s="67"/>
    </row>
    <row r="35730" spans="31:31" ht="15.75">
      <c r="AE35730" s="67"/>
    </row>
    <row r="35731" spans="31:31" ht="15.75">
      <c r="AE35731" s="67"/>
    </row>
    <row r="35732" spans="31:31" ht="15.75">
      <c r="AE35732" s="67"/>
    </row>
    <row r="35733" spans="31:31" ht="15.75">
      <c r="AE35733" s="67"/>
    </row>
    <row r="35734" spans="31:31" ht="15.75">
      <c r="AE35734" s="67"/>
    </row>
    <row r="35735" spans="31:31" ht="15.75">
      <c r="AE35735" s="67"/>
    </row>
    <row r="35736" spans="31:31" ht="15.75">
      <c r="AE35736" s="67"/>
    </row>
    <row r="35737" spans="31:31" ht="15.75">
      <c r="AE35737" s="67"/>
    </row>
    <row r="35738" spans="31:31" ht="15.75">
      <c r="AE35738" s="67"/>
    </row>
    <row r="35739" spans="31:31" ht="15.75">
      <c r="AE35739" s="67"/>
    </row>
    <row r="35740" spans="31:31" ht="15.75">
      <c r="AE35740" s="67"/>
    </row>
    <row r="35741" spans="31:31" ht="15.75">
      <c r="AE35741" s="67"/>
    </row>
    <row r="35742" spans="31:31" ht="15.75">
      <c r="AE35742" s="67"/>
    </row>
    <row r="35743" spans="31:31" ht="15.75">
      <c r="AE35743" s="67"/>
    </row>
    <row r="35744" spans="31:31" ht="15.75">
      <c r="AE35744" s="67"/>
    </row>
    <row r="35745" spans="31:31" ht="15.75">
      <c r="AE35745" s="67"/>
    </row>
    <row r="35746" spans="31:31" ht="15.75">
      <c r="AE35746" s="67"/>
    </row>
    <row r="35747" spans="31:31" ht="15.75">
      <c r="AE35747" s="67"/>
    </row>
    <row r="35748" spans="31:31" ht="15.75">
      <c r="AE35748" s="67"/>
    </row>
    <row r="35749" spans="31:31" ht="15.75">
      <c r="AE35749" s="67"/>
    </row>
    <row r="35750" spans="31:31" ht="15.75">
      <c r="AE35750" s="67"/>
    </row>
    <row r="35751" spans="31:31" ht="15.75">
      <c r="AE35751" s="67"/>
    </row>
    <row r="35752" spans="31:31" ht="15.75">
      <c r="AE35752" s="67"/>
    </row>
    <row r="35753" spans="31:31" ht="15.75">
      <c r="AE35753" s="67"/>
    </row>
    <row r="35754" spans="31:31" ht="15.75">
      <c r="AE35754" s="67"/>
    </row>
    <row r="35755" spans="31:31" ht="15.75">
      <c r="AE35755" s="67"/>
    </row>
    <row r="35756" spans="31:31" ht="15.75">
      <c r="AE35756" s="67"/>
    </row>
    <row r="35757" spans="31:31" ht="15.75">
      <c r="AE35757" s="67"/>
    </row>
    <row r="35758" spans="31:31" ht="15.75">
      <c r="AE35758" s="67"/>
    </row>
    <row r="35759" spans="31:31" ht="15.75">
      <c r="AE35759" s="67"/>
    </row>
    <row r="35760" spans="31:31" ht="15.75">
      <c r="AE35760" s="67"/>
    </row>
    <row r="35761" spans="31:31" ht="15.75">
      <c r="AE35761" s="67"/>
    </row>
    <row r="35762" spans="31:31" ht="15.75">
      <c r="AE35762" s="67"/>
    </row>
    <row r="35763" spans="31:31" ht="15.75">
      <c r="AE35763" s="67"/>
    </row>
    <row r="35764" spans="31:31" ht="15.75">
      <c r="AE35764" s="67"/>
    </row>
    <row r="35765" spans="31:31" ht="15.75">
      <c r="AE35765" s="67"/>
    </row>
    <row r="35766" spans="31:31" ht="15.75">
      <c r="AE35766" s="67"/>
    </row>
    <row r="35767" spans="31:31" ht="15.75">
      <c r="AE35767" s="67"/>
    </row>
    <row r="35768" spans="31:31" ht="15.75">
      <c r="AE35768" s="67"/>
    </row>
    <row r="35769" spans="31:31" ht="15.75">
      <c r="AE35769" s="67"/>
    </row>
    <row r="35770" spans="31:31" ht="15.75">
      <c r="AE35770" s="67"/>
    </row>
    <row r="35771" spans="31:31" ht="15.75">
      <c r="AE35771" s="67"/>
    </row>
    <row r="35772" spans="31:31" ht="15.75">
      <c r="AE35772" s="67"/>
    </row>
    <row r="35773" spans="31:31" ht="15.75">
      <c r="AE35773" s="67"/>
    </row>
    <row r="35774" spans="31:31" ht="15.75">
      <c r="AE35774" s="67"/>
    </row>
    <row r="35775" spans="31:31" ht="15.75">
      <c r="AE35775" s="67"/>
    </row>
    <row r="35776" spans="31:31" ht="15.75">
      <c r="AE35776" s="67"/>
    </row>
    <row r="35777" spans="31:31" ht="15.75">
      <c r="AE35777" s="67"/>
    </row>
    <row r="35778" spans="31:31" ht="15.75">
      <c r="AE35778" s="67"/>
    </row>
    <row r="35779" spans="31:31" ht="15.75">
      <c r="AE35779" s="67"/>
    </row>
    <row r="35780" spans="31:31" ht="15.75">
      <c r="AE35780" s="67"/>
    </row>
    <row r="35781" spans="31:31" ht="15.75">
      <c r="AE35781" s="67"/>
    </row>
    <row r="35782" spans="31:31" ht="15.75">
      <c r="AE35782" s="67"/>
    </row>
    <row r="35783" spans="31:31" ht="15.75">
      <c r="AE35783" s="67"/>
    </row>
    <row r="35784" spans="31:31" ht="15.75">
      <c r="AE35784" s="67"/>
    </row>
    <row r="35785" spans="31:31" ht="15.75">
      <c r="AE35785" s="67"/>
    </row>
    <row r="35786" spans="31:31" ht="15.75">
      <c r="AE35786" s="67"/>
    </row>
    <row r="35787" spans="31:31" ht="15.75">
      <c r="AE35787" s="67"/>
    </row>
    <row r="35788" spans="31:31" ht="15.75">
      <c r="AE35788" s="67"/>
    </row>
    <row r="35789" spans="31:31" ht="15.75">
      <c r="AE35789" s="67"/>
    </row>
    <row r="35790" spans="31:31" ht="15.75">
      <c r="AE35790" s="67"/>
    </row>
    <row r="35791" spans="31:31" ht="15.75">
      <c r="AE35791" s="67"/>
    </row>
    <row r="35792" spans="31:31" ht="15.75">
      <c r="AE35792" s="67"/>
    </row>
    <row r="35793" spans="31:31" ht="15.75">
      <c r="AE35793" s="67"/>
    </row>
    <row r="35794" spans="31:31" ht="15.75">
      <c r="AE35794" s="67"/>
    </row>
    <row r="35795" spans="31:31" ht="15.75">
      <c r="AE35795" s="67"/>
    </row>
    <row r="35796" spans="31:31" ht="15.75">
      <c r="AE35796" s="67"/>
    </row>
    <row r="35797" spans="31:31" ht="15.75">
      <c r="AE35797" s="67"/>
    </row>
    <row r="35798" spans="31:31" ht="15.75">
      <c r="AE35798" s="67"/>
    </row>
    <row r="35799" spans="31:31" ht="15.75">
      <c r="AE35799" s="67"/>
    </row>
    <row r="35800" spans="31:31" ht="15.75">
      <c r="AE35800" s="67"/>
    </row>
    <row r="35801" spans="31:31" ht="15.75">
      <c r="AE35801" s="67"/>
    </row>
    <row r="35802" spans="31:31" ht="15.75">
      <c r="AE35802" s="67"/>
    </row>
    <row r="35803" spans="31:31" ht="15.75">
      <c r="AE35803" s="67"/>
    </row>
    <row r="35804" spans="31:31" ht="15.75">
      <c r="AE35804" s="67"/>
    </row>
    <row r="35805" spans="31:31" ht="15.75">
      <c r="AE35805" s="67"/>
    </row>
    <row r="35806" spans="31:31" ht="15.75">
      <c r="AE35806" s="67"/>
    </row>
    <row r="35807" spans="31:31" ht="15.75">
      <c r="AE35807" s="67"/>
    </row>
    <row r="35808" spans="31:31" ht="15.75">
      <c r="AE35808" s="67"/>
    </row>
    <row r="35809" spans="31:31" ht="15.75">
      <c r="AE35809" s="67"/>
    </row>
    <row r="35810" spans="31:31" ht="15.75">
      <c r="AE35810" s="67"/>
    </row>
    <row r="35811" spans="31:31" ht="15.75">
      <c r="AE35811" s="67"/>
    </row>
    <row r="35812" spans="31:31" ht="15.75">
      <c r="AE35812" s="67"/>
    </row>
    <row r="35813" spans="31:31" ht="15.75">
      <c r="AE35813" s="67"/>
    </row>
    <row r="35814" spans="31:31" ht="15.75">
      <c r="AE35814" s="67"/>
    </row>
    <row r="35815" spans="31:31" ht="15.75">
      <c r="AE35815" s="67"/>
    </row>
    <row r="35816" spans="31:31" ht="15.75">
      <c r="AE35816" s="67"/>
    </row>
    <row r="35817" spans="31:31" ht="15.75">
      <c r="AE35817" s="67"/>
    </row>
    <row r="35818" spans="31:31" ht="15.75">
      <c r="AE35818" s="67"/>
    </row>
    <row r="35819" spans="31:31" ht="15.75">
      <c r="AE35819" s="67"/>
    </row>
    <row r="35820" spans="31:31" ht="15.75">
      <c r="AE35820" s="67"/>
    </row>
    <row r="35821" spans="31:31" ht="15.75">
      <c r="AE35821" s="67"/>
    </row>
    <row r="35822" spans="31:31" ht="15.75">
      <c r="AE35822" s="67"/>
    </row>
    <row r="35823" spans="31:31" ht="15.75">
      <c r="AE35823" s="67"/>
    </row>
    <row r="35824" spans="31:31" ht="15.75">
      <c r="AE35824" s="67"/>
    </row>
    <row r="35825" spans="31:31" ht="15.75">
      <c r="AE35825" s="67"/>
    </row>
    <row r="35826" spans="31:31" ht="15.75">
      <c r="AE35826" s="67"/>
    </row>
    <row r="35827" spans="31:31" ht="15.75">
      <c r="AE35827" s="67"/>
    </row>
    <row r="35828" spans="31:31" ht="15.75">
      <c r="AE35828" s="67"/>
    </row>
    <row r="35829" spans="31:31" ht="15.75">
      <c r="AE35829" s="67"/>
    </row>
    <row r="35830" spans="31:31" ht="15.75">
      <c r="AE35830" s="67"/>
    </row>
    <row r="35831" spans="31:31" ht="15.75">
      <c r="AE35831" s="67"/>
    </row>
    <row r="35832" spans="31:31" ht="15.75">
      <c r="AE35832" s="67"/>
    </row>
    <row r="35833" spans="31:31" ht="15.75">
      <c r="AE35833" s="67"/>
    </row>
    <row r="35834" spans="31:31" ht="15.75">
      <c r="AE35834" s="67"/>
    </row>
    <row r="35835" spans="31:31" ht="15.75">
      <c r="AE35835" s="67"/>
    </row>
    <row r="35836" spans="31:31" ht="15.75">
      <c r="AE35836" s="67"/>
    </row>
    <row r="35837" spans="31:31" ht="15.75">
      <c r="AE35837" s="67"/>
    </row>
    <row r="35838" spans="31:31" ht="15.75">
      <c r="AE35838" s="67"/>
    </row>
    <row r="35839" spans="31:31" ht="15.75">
      <c r="AE35839" s="67"/>
    </row>
    <row r="35840" spans="31:31" ht="15.75">
      <c r="AE35840" s="67"/>
    </row>
    <row r="35841" spans="31:31" ht="15.75">
      <c r="AE35841" s="67"/>
    </row>
    <row r="35842" spans="31:31" ht="15.75">
      <c r="AE35842" s="67"/>
    </row>
    <row r="35843" spans="31:31" ht="15.75">
      <c r="AE35843" s="67"/>
    </row>
    <row r="35844" spans="31:31" ht="15.75">
      <c r="AE35844" s="67"/>
    </row>
    <row r="35845" spans="31:31" ht="15.75">
      <c r="AE35845" s="67"/>
    </row>
    <row r="35846" spans="31:31" ht="15.75">
      <c r="AE35846" s="67"/>
    </row>
    <row r="35847" spans="31:31" ht="15.75">
      <c r="AE35847" s="67"/>
    </row>
    <row r="35848" spans="31:31" ht="15.75">
      <c r="AE35848" s="67"/>
    </row>
    <row r="35849" spans="31:31" ht="15.75">
      <c r="AE35849" s="67"/>
    </row>
    <row r="35850" spans="31:31" ht="15.75">
      <c r="AE35850" s="67"/>
    </row>
    <row r="35851" spans="31:31" ht="15.75">
      <c r="AE35851" s="67"/>
    </row>
    <row r="35852" spans="31:31" ht="15.75">
      <c r="AE35852" s="67"/>
    </row>
    <row r="35853" spans="31:31" ht="15.75">
      <c r="AE35853" s="67"/>
    </row>
    <row r="35854" spans="31:31" ht="15.75">
      <c r="AE35854" s="67"/>
    </row>
    <row r="35855" spans="31:31" ht="15.75">
      <c r="AE35855" s="67"/>
    </row>
    <row r="35856" spans="31:31" ht="15.75">
      <c r="AE35856" s="67"/>
    </row>
    <row r="35857" spans="31:31" ht="15.75">
      <c r="AE35857" s="67"/>
    </row>
    <row r="35858" spans="31:31" ht="15.75">
      <c r="AE35858" s="67"/>
    </row>
    <row r="35859" spans="31:31" ht="15.75">
      <c r="AE35859" s="67"/>
    </row>
    <row r="35860" spans="31:31" ht="15.75">
      <c r="AE35860" s="67"/>
    </row>
    <row r="35861" spans="31:31" ht="15.75">
      <c r="AE35861" s="67"/>
    </row>
    <row r="35862" spans="31:31" ht="15.75">
      <c r="AE35862" s="67"/>
    </row>
    <row r="35863" spans="31:31" ht="15.75">
      <c r="AE35863" s="67"/>
    </row>
    <row r="35864" spans="31:31" ht="15.75">
      <c r="AE35864" s="67"/>
    </row>
    <row r="35865" spans="31:31" ht="15.75">
      <c r="AE35865" s="67"/>
    </row>
    <row r="35866" spans="31:31" ht="15.75">
      <c r="AE35866" s="67"/>
    </row>
    <row r="35867" spans="31:31" ht="15.75">
      <c r="AE35867" s="67"/>
    </row>
    <row r="35868" spans="31:31" ht="15.75">
      <c r="AE35868" s="67"/>
    </row>
    <row r="35869" spans="31:31" ht="15.75">
      <c r="AE35869" s="67"/>
    </row>
    <row r="35870" spans="31:31" ht="15.75">
      <c r="AE35870" s="67"/>
    </row>
    <row r="35871" spans="31:31" ht="15.75">
      <c r="AE35871" s="67"/>
    </row>
    <row r="35872" spans="31:31" ht="15.75">
      <c r="AE35872" s="67"/>
    </row>
    <row r="35873" spans="31:31" ht="15.75">
      <c r="AE35873" s="67"/>
    </row>
    <row r="35874" spans="31:31" ht="15.75">
      <c r="AE35874" s="67"/>
    </row>
    <row r="35875" spans="31:31" ht="15.75">
      <c r="AE35875" s="67"/>
    </row>
    <row r="35876" spans="31:31" ht="15.75">
      <c r="AE35876" s="67"/>
    </row>
    <row r="35877" spans="31:31" ht="15.75">
      <c r="AE35877" s="67"/>
    </row>
    <row r="35878" spans="31:31" ht="15.75">
      <c r="AE35878" s="67"/>
    </row>
    <row r="35879" spans="31:31" ht="15.75">
      <c r="AE35879" s="67"/>
    </row>
    <row r="35880" spans="31:31" ht="15.75">
      <c r="AE35880" s="67"/>
    </row>
    <row r="35881" spans="31:31" ht="15.75">
      <c r="AE35881" s="67"/>
    </row>
    <row r="35882" spans="31:31" ht="15.75">
      <c r="AE35882" s="67"/>
    </row>
    <row r="35883" spans="31:31" ht="15.75">
      <c r="AE35883" s="67"/>
    </row>
    <row r="35884" spans="31:31" ht="15.75">
      <c r="AE35884" s="67"/>
    </row>
    <row r="35885" spans="31:31" ht="15.75">
      <c r="AE35885" s="67"/>
    </row>
    <row r="35886" spans="31:31" ht="15.75">
      <c r="AE35886" s="67"/>
    </row>
    <row r="35887" spans="31:31" ht="15.75">
      <c r="AE35887" s="67"/>
    </row>
    <row r="35888" spans="31:31" ht="15.75">
      <c r="AE35888" s="67"/>
    </row>
    <row r="35889" spans="31:31" ht="15.75">
      <c r="AE35889" s="67"/>
    </row>
    <row r="35890" spans="31:31" ht="15.75">
      <c r="AE35890" s="67"/>
    </row>
    <row r="35891" spans="31:31" ht="15.75">
      <c r="AE35891" s="67"/>
    </row>
    <row r="35892" spans="31:31" ht="15.75">
      <c r="AE35892" s="67"/>
    </row>
    <row r="35893" spans="31:31" ht="15.75">
      <c r="AE35893" s="67"/>
    </row>
    <row r="35894" spans="31:31" ht="15.75">
      <c r="AE35894" s="67"/>
    </row>
    <row r="35895" spans="31:31" ht="15.75">
      <c r="AE35895" s="67"/>
    </row>
    <row r="35896" spans="31:31" ht="15.75">
      <c r="AE35896" s="67"/>
    </row>
    <row r="35897" spans="31:31" ht="15.75">
      <c r="AE35897" s="67"/>
    </row>
    <row r="35898" spans="31:31" ht="15.75">
      <c r="AE35898" s="67"/>
    </row>
    <row r="35899" spans="31:31" ht="15.75">
      <c r="AE35899" s="67"/>
    </row>
    <row r="35900" spans="31:31" ht="15.75">
      <c r="AE35900" s="67"/>
    </row>
    <row r="35901" spans="31:31" ht="15.75">
      <c r="AE35901" s="67"/>
    </row>
    <row r="35902" spans="31:31" ht="15.75">
      <c r="AE35902" s="67"/>
    </row>
    <row r="35903" spans="31:31" ht="15.75">
      <c r="AE35903" s="67"/>
    </row>
    <row r="35904" spans="31:31" ht="15.75">
      <c r="AE35904" s="67"/>
    </row>
    <row r="35905" spans="31:31" ht="15.75">
      <c r="AE35905" s="67"/>
    </row>
    <row r="35906" spans="31:31" ht="15.75">
      <c r="AE35906" s="67"/>
    </row>
    <row r="35907" spans="31:31" ht="15.75">
      <c r="AE35907" s="67"/>
    </row>
    <row r="35908" spans="31:31" ht="15.75">
      <c r="AE35908" s="67"/>
    </row>
    <row r="35909" spans="31:31" ht="15.75">
      <c r="AE35909" s="67"/>
    </row>
    <row r="35910" spans="31:31" ht="15.75">
      <c r="AE35910" s="67"/>
    </row>
    <row r="35911" spans="31:31" ht="15.75">
      <c r="AE35911" s="67"/>
    </row>
    <row r="35912" spans="31:31" ht="15.75">
      <c r="AE35912" s="67"/>
    </row>
    <row r="35913" spans="31:31" ht="15.75">
      <c r="AE35913" s="67"/>
    </row>
    <row r="35914" spans="31:31" ht="15.75">
      <c r="AE35914" s="67"/>
    </row>
    <row r="35915" spans="31:31" ht="15.75">
      <c r="AE35915" s="67"/>
    </row>
    <row r="35916" spans="31:31" ht="15.75">
      <c r="AE35916" s="67"/>
    </row>
    <row r="35917" spans="31:31" ht="15.75">
      <c r="AE35917" s="67"/>
    </row>
    <row r="35918" spans="31:31" ht="15.75">
      <c r="AE35918" s="67"/>
    </row>
    <row r="35919" spans="31:31" ht="15.75">
      <c r="AE35919" s="67"/>
    </row>
    <row r="35920" spans="31:31" ht="15.75">
      <c r="AE35920" s="67"/>
    </row>
    <row r="35921" spans="31:31" ht="15.75">
      <c r="AE35921" s="67"/>
    </row>
    <row r="35922" spans="31:31" ht="15.75">
      <c r="AE35922" s="67"/>
    </row>
    <row r="35923" spans="31:31" ht="15.75">
      <c r="AE35923" s="67"/>
    </row>
    <row r="35924" spans="31:31" ht="15.75">
      <c r="AE35924" s="67"/>
    </row>
    <row r="35925" spans="31:31" ht="15.75">
      <c r="AE35925" s="67"/>
    </row>
    <row r="35926" spans="31:31" ht="15.75">
      <c r="AE35926" s="67"/>
    </row>
    <row r="35927" spans="31:31" ht="15.75">
      <c r="AE35927" s="67"/>
    </row>
    <row r="35928" spans="31:31" ht="15.75">
      <c r="AE35928" s="67"/>
    </row>
    <row r="35929" spans="31:31" ht="15.75">
      <c r="AE35929" s="67"/>
    </row>
    <row r="35930" spans="31:31" ht="15.75">
      <c r="AE35930" s="67"/>
    </row>
    <row r="35931" spans="31:31" ht="15.75">
      <c r="AE35931" s="67"/>
    </row>
    <row r="35932" spans="31:31" ht="15.75">
      <c r="AE35932" s="67"/>
    </row>
    <row r="35933" spans="31:31" ht="15.75">
      <c r="AE35933" s="67"/>
    </row>
    <row r="35934" spans="31:31" ht="15.75">
      <c r="AE35934" s="67"/>
    </row>
    <row r="35935" spans="31:31" ht="15.75">
      <c r="AE35935" s="67"/>
    </row>
    <row r="35936" spans="31:31" ht="15.75">
      <c r="AE35936" s="67"/>
    </row>
    <row r="35937" spans="31:31" ht="15.75">
      <c r="AE35937" s="67"/>
    </row>
    <row r="35938" spans="31:31" ht="15.75">
      <c r="AE35938" s="67"/>
    </row>
    <row r="35939" spans="31:31" ht="15.75">
      <c r="AE35939" s="67"/>
    </row>
    <row r="35940" spans="31:31" ht="15.75">
      <c r="AE35940" s="67"/>
    </row>
    <row r="35941" spans="31:31" ht="15.75">
      <c r="AE35941" s="67"/>
    </row>
    <row r="35942" spans="31:31" ht="15.75">
      <c r="AE35942" s="67"/>
    </row>
    <row r="35943" spans="31:31" ht="15.75">
      <c r="AE35943" s="67"/>
    </row>
    <row r="35944" spans="31:31" ht="15.75">
      <c r="AE35944" s="67"/>
    </row>
    <row r="35945" spans="31:31" ht="15.75">
      <c r="AE35945" s="67"/>
    </row>
    <row r="35946" spans="31:31" ht="15.75">
      <c r="AE35946" s="67"/>
    </row>
    <row r="35947" spans="31:31" ht="15.75">
      <c r="AE35947" s="67"/>
    </row>
    <row r="35948" spans="31:31" ht="15.75">
      <c r="AE35948" s="67"/>
    </row>
    <row r="35949" spans="31:31" ht="15.75">
      <c r="AE35949" s="67"/>
    </row>
    <row r="35950" spans="31:31" ht="15.75">
      <c r="AE35950" s="67"/>
    </row>
    <row r="35951" spans="31:31" ht="15.75">
      <c r="AE35951" s="67"/>
    </row>
    <row r="35952" spans="31:31" ht="15.75">
      <c r="AE35952" s="67"/>
    </row>
    <row r="35953" spans="31:31" ht="15.75">
      <c r="AE35953" s="67"/>
    </row>
    <row r="35954" spans="31:31" ht="15.75">
      <c r="AE35954" s="67"/>
    </row>
    <row r="35955" spans="31:31" ht="15.75">
      <c r="AE35955" s="67"/>
    </row>
    <row r="35956" spans="31:31" ht="15.75">
      <c r="AE35956" s="67"/>
    </row>
    <row r="35957" spans="31:31" ht="15.75">
      <c r="AE35957" s="67"/>
    </row>
    <row r="35958" spans="31:31" ht="15.75">
      <c r="AE35958" s="67"/>
    </row>
    <row r="35959" spans="31:31" ht="15.75">
      <c r="AE35959" s="67"/>
    </row>
    <row r="35960" spans="31:31" ht="15.75">
      <c r="AE35960" s="67"/>
    </row>
    <row r="35961" spans="31:31" ht="15.75">
      <c r="AE35961" s="67"/>
    </row>
    <row r="35962" spans="31:31" ht="15.75">
      <c r="AE35962" s="67"/>
    </row>
    <row r="35963" spans="31:31" ht="15.75">
      <c r="AE35963" s="67"/>
    </row>
    <row r="35964" spans="31:31" ht="15.75">
      <c r="AE35964" s="67"/>
    </row>
    <row r="35965" spans="31:31" ht="15.75">
      <c r="AE35965" s="67"/>
    </row>
    <row r="35966" spans="31:31" ht="15.75">
      <c r="AE35966" s="67"/>
    </row>
    <row r="35967" spans="31:31" ht="15.75">
      <c r="AE35967" s="67"/>
    </row>
    <row r="35968" spans="31:31" ht="15.75">
      <c r="AE35968" s="67"/>
    </row>
    <row r="35969" spans="31:31" ht="15.75">
      <c r="AE35969" s="67"/>
    </row>
    <row r="35970" spans="31:31" ht="15.75">
      <c r="AE35970" s="67"/>
    </row>
    <row r="35971" spans="31:31" ht="15.75">
      <c r="AE35971" s="67"/>
    </row>
    <row r="35972" spans="31:31" ht="15.75">
      <c r="AE35972" s="67"/>
    </row>
    <row r="35973" spans="31:31" ht="15.75">
      <c r="AE35973" s="67"/>
    </row>
    <row r="35974" spans="31:31" ht="15.75">
      <c r="AE35974" s="67"/>
    </row>
    <row r="35975" spans="31:31" ht="15.75">
      <c r="AE35975" s="67"/>
    </row>
    <row r="35976" spans="31:31" ht="15.75">
      <c r="AE35976" s="67"/>
    </row>
    <row r="35977" spans="31:31" ht="15.75">
      <c r="AE35977" s="67"/>
    </row>
    <row r="35978" spans="31:31" ht="15.75">
      <c r="AE35978" s="67"/>
    </row>
    <row r="35979" spans="31:31" ht="15.75">
      <c r="AE35979" s="67"/>
    </row>
    <row r="35980" spans="31:31" ht="15.75">
      <c r="AE35980" s="67"/>
    </row>
    <row r="35981" spans="31:31" ht="15.75">
      <c r="AE35981" s="67"/>
    </row>
    <row r="35982" spans="31:31" ht="15.75">
      <c r="AE35982" s="67"/>
    </row>
    <row r="35983" spans="31:31" ht="15.75">
      <c r="AE35983" s="67"/>
    </row>
    <row r="35984" spans="31:31" ht="15.75">
      <c r="AE35984" s="67"/>
    </row>
    <row r="35985" spans="31:31" ht="15.75">
      <c r="AE35985" s="67"/>
    </row>
    <row r="35986" spans="31:31" ht="15.75">
      <c r="AE35986" s="67"/>
    </row>
    <row r="35987" spans="31:31" ht="15.75">
      <c r="AE35987" s="67"/>
    </row>
    <row r="35988" spans="31:31" ht="15.75">
      <c r="AE35988" s="67"/>
    </row>
    <row r="35989" spans="31:31" ht="15.75">
      <c r="AE35989" s="67"/>
    </row>
    <row r="35990" spans="31:31" ht="15.75">
      <c r="AE35990" s="67"/>
    </row>
    <row r="35991" spans="31:31" ht="15.75">
      <c r="AE35991" s="67"/>
    </row>
    <row r="35992" spans="31:31" ht="15.75">
      <c r="AE35992" s="67"/>
    </row>
    <row r="35993" spans="31:31" ht="15.75">
      <c r="AE35993" s="67"/>
    </row>
    <row r="35994" spans="31:31" ht="15.75">
      <c r="AE35994" s="67"/>
    </row>
    <row r="35995" spans="31:31" ht="15.75">
      <c r="AE35995" s="67"/>
    </row>
    <row r="35996" spans="31:31" ht="15.75">
      <c r="AE35996" s="67"/>
    </row>
    <row r="35997" spans="31:31" ht="15.75">
      <c r="AE35997" s="67"/>
    </row>
    <row r="35998" spans="31:31" ht="15.75">
      <c r="AE35998" s="67"/>
    </row>
    <row r="35999" spans="31:31" ht="15.75">
      <c r="AE35999" s="67"/>
    </row>
    <row r="36000" spans="31:31" ht="15.75">
      <c r="AE36000" s="67"/>
    </row>
    <row r="36001" spans="31:31" ht="15.75">
      <c r="AE36001" s="67"/>
    </row>
    <row r="36002" spans="31:31" ht="15.75">
      <c r="AE36002" s="67"/>
    </row>
    <row r="36003" spans="31:31" ht="15.75">
      <c r="AE36003" s="67"/>
    </row>
    <row r="36004" spans="31:31" ht="15.75">
      <c r="AE36004" s="67"/>
    </row>
    <row r="36005" spans="31:31" ht="15.75">
      <c r="AE36005" s="67"/>
    </row>
    <row r="36006" spans="31:31" ht="15.75">
      <c r="AE36006" s="67"/>
    </row>
    <row r="36007" spans="31:31" ht="15.75">
      <c r="AE36007" s="67"/>
    </row>
    <row r="36008" spans="31:31" ht="15.75">
      <c r="AE36008" s="67"/>
    </row>
    <row r="36009" spans="31:31" ht="15.75">
      <c r="AE36009" s="67"/>
    </row>
    <row r="36010" spans="31:31" ht="15.75">
      <c r="AE36010" s="67"/>
    </row>
    <row r="36011" spans="31:31" ht="15.75">
      <c r="AE36011" s="67"/>
    </row>
    <row r="36012" spans="31:31" ht="15.75">
      <c r="AE36012" s="67"/>
    </row>
    <row r="36013" spans="31:31" ht="15.75">
      <c r="AE36013" s="67"/>
    </row>
    <row r="36014" spans="31:31" ht="15.75">
      <c r="AE36014" s="67"/>
    </row>
    <row r="36015" spans="31:31" ht="15.75">
      <c r="AE36015" s="67"/>
    </row>
    <row r="36016" spans="31:31" ht="15.75">
      <c r="AE36016" s="67"/>
    </row>
    <row r="36017" spans="31:31" ht="15.75">
      <c r="AE36017" s="67"/>
    </row>
    <row r="36018" spans="31:31" ht="15.75">
      <c r="AE36018" s="67"/>
    </row>
    <row r="36019" spans="31:31" ht="15.75">
      <c r="AE36019" s="67"/>
    </row>
    <row r="36020" spans="31:31" ht="15.75">
      <c r="AE36020" s="67"/>
    </row>
    <row r="36021" spans="31:31" ht="15.75">
      <c r="AE36021" s="67"/>
    </row>
    <row r="36022" spans="31:31" ht="15.75">
      <c r="AE36022" s="67"/>
    </row>
    <row r="36023" spans="31:31" ht="15.75">
      <c r="AE36023" s="67"/>
    </row>
    <row r="36024" spans="31:31" ht="15.75">
      <c r="AE36024" s="67"/>
    </row>
    <row r="36025" spans="31:31" ht="15.75">
      <c r="AE36025" s="67"/>
    </row>
    <row r="36026" spans="31:31" ht="15.75">
      <c r="AE36026" s="67"/>
    </row>
    <row r="36027" spans="31:31" ht="15.75">
      <c r="AE36027" s="67"/>
    </row>
    <row r="36028" spans="31:31" ht="15.75">
      <c r="AE36028" s="67"/>
    </row>
    <row r="36029" spans="31:31" ht="15.75">
      <c r="AE36029" s="67"/>
    </row>
    <row r="36030" spans="31:31" ht="15.75">
      <c r="AE36030" s="67"/>
    </row>
    <row r="36031" spans="31:31" ht="15.75">
      <c r="AE36031" s="67"/>
    </row>
    <row r="36032" spans="31:31" ht="15.75">
      <c r="AE36032" s="67"/>
    </row>
    <row r="36033" spans="31:31" ht="15.75">
      <c r="AE36033" s="67"/>
    </row>
    <row r="36034" spans="31:31" ht="15.75">
      <c r="AE36034" s="67"/>
    </row>
    <row r="36035" spans="31:31" ht="15.75">
      <c r="AE36035" s="67"/>
    </row>
    <row r="36036" spans="31:31" ht="15.75">
      <c r="AE36036" s="67"/>
    </row>
    <row r="36037" spans="31:31" ht="15.75">
      <c r="AE36037" s="67"/>
    </row>
    <row r="36038" spans="31:31" ht="15.75">
      <c r="AE36038" s="67"/>
    </row>
    <row r="36039" spans="31:31" ht="15.75">
      <c r="AE36039" s="67"/>
    </row>
    <row r="36040" spans="31:31" ht="15.75">
      <c r="AE36040" s="67"/>
    </row>
    <row r="36041" spans="31:31" ht="15.75">
      <c r="AE36041" s="67"/>
    </row>
    <row r="36042" spans="31:31" ht="15.75">
      <c r="AE36042" s="67"/>
    </row>
    <row r="36043" spans="31:31" ht="15.75">
      <c r="AE36043" s="67"/>
    </row>
    <row r="36044" spans="31:31" ht="15.75">
      <c r="AE36044" s="67"/>
    </row>
    <row r="36045" spans="31:31" ht="15.75">
      <c r="AE36045" s="67"/>
    </row>
    <row r="36046" spans="31:31" ht="15.75">
      <c r="AE36046" s="67"/>
    </row>
    <row r="36047" spans="31:31" ht="15.75">
      <c r="AE36047" s="67"/>
    </row>
    <row r="36048" spans="31:31" ht="15.75">
      <c r="AE36048" s="67"/>
    </row>
    <row r="36049" spans="31:31" ht="15.75">
      <c r="AE36049" s="67"/>
    </row>
    <row r="36050" spans="31:31" ht="15.75">
      <c r="AE36050" s="67"/>
    </row>
    <row r="36051" spans="31:31" ht="15.75">
      <c r="AE36051" s="67"/>
    </row>
    <row r="36052" spans="31:31" ht="15.75">
      <c r="AE36052" s="67"/>
    </row>
    <row r="36053" spans="31:31" ht="15.75">
      <c r="AE36053" s="67"/>
    </row>
    <row r="36054" spans="31:31" ht="15.75">
      <c r="AE36054" s="67"/>
    </row>
    <row r="36055" spans="31:31" ht="15.75">
      <c r="AE36055" s="67"/>
    </row>
    <row r="36056" spans="31:31" ht="15.75">
      <c r="AE36056" s="67"/>
    </row>
    <row r="36057" spans="31:31" ht="15.75">
      <c r="AE36057" s="67"/>
    </row>
    <row r="36058" spans="31:31" ht="15.75">
      <c r="AE36058" s="67"/>
    </row>
    <row r="36059" spans="31:31" ht="15.75">
      <c r="AE36059" s="67"/>
    </row>
    <row r="36060" spans="31:31" ht="15.75">
      <c r="AE36060" s="67"/>
    </row>
    <row r="36061" spans="31:31" ht="15.75">
      <c r="AE36061" s="67"/>
    </row>
    <row r="36062" spans="31:31" ht="15.75">
      <c r="AE36062" s="67"/>
    </row>
    <row r="36063" spans="31:31" ht="15.75">
      <c r="AE36063" s="67"/>
    </row>
    <row r="36064" spans="31:31" ht="15.75">
      <c r="AE36064" s="67"/>
    </row>
    <row r="36065" spans="31:31" ht="15.75">
      <c r="AE36065" s="67"/>
    </row>
    <row r="36066" spans="31:31" ht="15.75">
      <c r="AE36066" s="67"/>
    </row>
    <row r="36067" spans="31:31" ht="15.75">
      <c r="AE36067" s="67"/>
    </row>
    <row r="36068" spans="31:31" ht="15.75">
      <c r="AE36068" s="67"/>
    </row>
    <row r="36069" spans="31:31" ht="15.75">
      <c r="AE36069" s="67"/>
    </row>
    <row r="36070" spans="31:31" ht="15.75">
      <c r="AE36070" s="67"/>
    </row>
    <row r="36071" spans="31:31" ht="15.75">
      <c r="AE36071" s="67"/>
    </row>
    <row r="36072" spans="31:31" ht="15.75">
      <c r="AE36072" s="67"/>
    </row>
    <row r="36073" spans="31:31" ht="15.75">
      <c r="AE36073" s="67"/>
    </row>
    <row r="36074" spans="31:31" ht="15.75">
      <c r="AE36074" s="67"/>
    </row>
    <row r="36075" spans="31:31" ht="15.75">
      <c r="AE36075" s="67"/>
    </row>
    <row r="36076" spans="31:31" ht="15.75">
      <c r="AE36076" s="67"/>
    </row>
    <row r="36077" spans="31:31" ht="15.75">
      <c r="AE36077" s="67"/>
    </row>
    <row r="36078" spans="31:31" ht="15.75">
      <c r="AE36078" s="67"/>
    </row>
    <row r="36079" spans="31:31" ht="15.75">
      <c r="AE36079" s="67"/>
    </row>
    <row r="36080" spans="31:31" ht="15.75">
      <c r="AE36080" s="67"/>
    </row>
    <row r="36081" spans="31:31" ht="15.75">
      <c r="AE36081" s="67"/>
    </row>
    <row r="36082" spans="31:31" ht="15.75">
      <c r="AE36082" s="67"/>
    </row>
    <row r="36083" spans="31:31" ht="15.75">
      <c r="AE36083" s="67"/>
    </row>
    <row r="36084" spans="31:31" ht="15.75">
      <c r="AE36084" s="67"/>
    </row>
    <row r="36085" spans="31:31" ht="15.75">
      <c r="AE36085" s="67"/>
    </row>
    <row r="36086" spans="31:31" ht="15.75">
      <c r="AE36086" s="67"/>
    </row>
    <row r="36087" spans="31:31" ht="15.75">
      <c r="AE36087" s="67"/>
    </row>
    <row r="36088" spans="31:31" ht="15.75">
      <c r="AE36088" s="67"/>
    </row>
    <row r="36089" spans="31:31" ht="15.75">
      <c r="AE36089" s="67"/>
    </row>
    <row r="36090" spans="31:31" ht="15.75">
      <c r="AE36090" s="67"/>
    </row>
    <row r="36091" spans="31:31" ht="15.75">
      <c r="AE36091" s="67"/>
    </row>
    <row r="36092" spans="31:31" ht="15.75">
      <c r="AE36092" s="67"/>
    </row>
    <row r="36093" spans="31:31" ht="15.75">
      <c r="AE36093" s="67"/>
    </row>
    <row r="36094" spans="31:31" ht="15.75">
      <c r="AE36094" s="67"/>
    </row>
    <row r="36095" spans="31:31" ht="15.75">
      <c r="AE36095" s="67"/>
    </row>
    <row r="36096" spans="31:31" ht="15.75">
      <c r="AE36096" s="67"/>
    </row>
    <row r="36097" spans="31:31" ht="15.75">
      <c r="AE36097" s="67"/>
    </row>
    <row r="36098" spans="31:31" ht="15.75">
      <c r="AE36098" s="67"/>
    </row>
    <row r="36099" spans="31:31" ht="15.75">
      <c r="AE36099" s="67"/>
    </row>
    <row r="36100" spans="31:31" ht="15.75">
      <c r="AE36100" s="67"/>
    </row>
    <row r="36101" spans="31:31" ht="15.75">
      <c r="AE36101" s="67"/>
    </row>
    <row r="36102" spans="31:31" ht="15.75">
      <c r="AE36102" s="67"/>
    </row>
    <row r="36103" spans="31:31" ht="15.75">
      <c r="AE36103" s="67"/>
    </row>
    <row r="36104" spans="31:31" ht="15.75">
      <c r="AE36104" s="67"/>
    </row>
    <row r="36105" spans="31:31" ht="15.75">
      <c r="AE36105" s="67"/>
    </row>
    <row r="36106" spans="31:31" ht="15.75">
      <c r="AE36106" s="67"/>
    </row>
    <row r="36107" spans="31:31" ht="15.75">
      <c r="AE36107" s="67"/>
    </row>
    <row r="36108" spans="31:31" ht="15.75">
      <c r="AE36108" s="67"/>
    </row>
    <row r="36109" spans="31:31" ht="15.75">
      <c r="AE36109" s="67"/>
    </row>
    <row r="36110" spans="31:31" ht="15.75">
      <c r="AE36110" s="67"/>
    </row>
    <row r="36111" spans="31:31" ht="15.75">
      <c r="AE36111" s="67"/>
    </row>
    <row r="36112" spans="31:31" ht="15.75">
      <c r="AE36112" s="67"/>
    </row>
    <row r="36113" spans="31:31" ht="15.75">
      <c r="AE36113" s="67"/>
    </row>
    <row r="36114" spans="31:31" ht="15.75">
      <c r="AE36114" s="67"/>
    </row>
    <row r="36115" spans="31:31" ht="15.75">
      <c r="AE36115" s="67"/>
    </row>
    <row r="36116" spans="31:31" ht="15.75">
      <c r="AE36116" s="67"/>
    </row>
    <row r="36117" spans="31:31" ht="15.75">
      <c r="AE36117" s="67"/>
    </row>
    <row r="36118" spans="31:31" ht="15.75">
      <c r="AE36118" s="67"/>
    </row>
    <row r="36119" spans="31:31" ht="15.75">
      <c r="AE36119" s="67"/>
    </row>
    <row r="36120" spans="31:31" ht="15.75">
      <c r="AE36120" s="67"/>
    </row>
    <row r="36121" spans="31:31" ht="15.75">
      <c r="AE36121" s="67"/>
    </row>
    <row r="36122" spans="31:31" ht="15.75">
      <c r="AE36122" s="67"/>
    </row>
    <row r="36123" spans="31:31" ht="15.75">
      <c r="AE36123" s="67"/>
    </row>
    <row r="36124" spans="31:31" ht="15.75">
      <c r="AE36124" s="67"/>
    </row>
    <row r="36125" spans="31:31" ht="15.75">
      <c r="AE36125" s="67"/>
    </row>
    <row r="36126" spans="31:31" ht="15.75">
      <c r="AE36126" s="67"/>
    </row>
    <row r="36127" spans="31:31" ht="15.75">
      <c r="AE36127" s="67"/>
    </row>
    <row r="36128" spans="31:31" ht="15.75">
      <c r="AE36128" s="67"/>
    </row>
    <row r="36129" spans="31:31" ht="15.75">
      <c r="AE36129" s="67"/>
    </row>
    <row r="36130" spans="31:31" ht="15.75">
      <c r="AE36130" s="67"/>
    </row>
    <row r="36131" spans="31:31" ht="15.75">
      <c r="AE36131" s="67"/>
    </row>
    <row r="36132" spans="31:31" ht="15.75">
      <c r="AE36132" s="67"/>
    </row>
    <row r="36133" spans="31:31" ht="15.75">
      <c r="AE36133" s="67"/>
    </row>
    <row r="36134" spans="31:31" ht="15.75">
      <c r="AE36134" s="67"/>
    </row>
    <row r="36135" spans="31:31" ht="15.75">
      <c r="AE36135" s="67"/>
    </row>
    <row r="36136" spans="31:31" ht="15.75">
      <c r="AE36136" s="67"/>
    </row>
    <row r="36137" spans="31:31" ht="15.75">
      <c r="AE36137" s="67"/>
    </row>
    <row r="36138" spans="31:31" ht="15.75">
      <c r="AE36138" s="67"/>
    </row>
    <row r="36139" spans="31:31" ht="15.75">
      <c r="AE36139" s="67"/>
    </row>
    <row r="36140" spans="31:31" ht="15.75">
      <c r="AE36140" s="67"/>
    </row>
    <row r="36141" spans="31:31" ht="15.75">
      <c r="AE36141" s="67"/>
    </row>
    <row r="36142" spans="31:31" ht="15.75">
      <c r="AE36142" s="67"/>
    </row>
    <row r="36143" spans="31:31" ht="15.75">
      <c r="AE36143" s="67"/>
    </row>
    <row r="36144" spans="31:31" ht="15.75">
      <c r="AE36144" s="67"/>
    </row>
    <row r="36145" spans="31:31" ht="15.75">
      <c r="AE36145" s="67"/>
    </row>
    <row r="36146" spans="31:31" ht="15.75">
      <c r="AE36146" s="67"/>
    </row>
    <row r="36147" spans="31:31" ht="15.75">
      <c r="AE36147" s="67"/>
    </row>
    <row r="36148" spans="31:31" ht="15.75">
      <c r="AE36148" s="67"/>
    </row>
    <row r="36149" spans="31:31" ht="15.75">
      <c r="AE36149" s="67"/>
    </row>
    <row r="36150" spans="31:31" ht="15.75">
      <c r="AE36150" s="67"/>
    </row>
    <row r="36151" spans="31:31" ht="15.75">
      <c r="AE36151" s="67"/>
    </row>
    <row r="36152" spans="31:31" ht="15.75">
      <c r="AE36152" s="67"/>
    </row>
    <row r="36153" spans="31:31" ht="15.75">
      <c r="AE36153" s="67"/>
    </row>
    <row r="36154" spans="31:31" ht="15.75">
      <c r="AE36154" s="67"/>
    </row>
    <row r="36155" spans="31:31" ht="15.75">
      <c r="AE36155" s="67"/>
    </row>
    <row r="36156" spans="31:31" ht="15.75">
      <c r="AE36156" s="67"/>
    </row>
    <row r="36157" spans="31:31" ht="15.75">
      <c r="AE36157" s="67"/>
    </row>
    <row r="36158" spans="31:31" ht="15.75">
      <c r="AE36158" s="67"/>
    </row>
    <row r="36159" spans="31:31" ht="15.75">
      <c r="AE36159" s="67"/>
    </row>
    <row r="36160" spans="31:31" ht="15.75">
      <c r="AE36160" s="67"/>
    </row>
    <row r="36161" spans="31:31" ht="15.75">
      <c r="AE36161" s="67"/>
    </row>
    <row r="36162" spans="31:31" ht="15.75">
      <c r="AE36162" s="67"/>
    </row>
    <row r="36163" spans="31:31" ht="15.75">
      <c r="AE36163" s="67"/>
    </row>
    <row r="36164" spans="31:31" ht="15.75">
      <c r="AE36164" s="67"/>
    </row>
    <row r="36165" spans="31:31" ht="15.75">
      <c r="AE36165" s="67"/>
    </row>
    <row r="36166" spans="31:31" ht="15.75">
      <c r="AE36166" s="67"/>
    </row>
    <row r="36167" spans="31:31" ht="15.75">
      <c r="AE36167" s="67"/>
    </row>
    <row r="36168" spans="31:31" ht="15.75">
      <c r="AE36168" s="67"/>
    </row>
    <row r="36169" spans="31:31" ht="15.75">
      <c r="AE36169" s="67"/>
    </row>
    <row r="36170" spans="31:31" ht="15.75">
      <c r="AE36170" s="67"/>
    </row>
    <row r="36171" spans="31:31" ht="15.75">
      <c r="AE36171" s="67"/>
    </row>
    <row r="36172" spans="31:31" ht="15.75">
      <c r="AE36172" s="67"/>
    </row>
    <row r="36173" spans="31:31" ht="15.75">
      <c r="AE36173" s="67"/>
    </row>
    <row r="36174" spans="31:31" ht="15.75">
      <c r="AE36174" s="67"/>
    </row>
    <row r="36175" spans="31:31" ht="15.75">
      <c r="AE36175" s="67"/>
    </row>
    <row r="36176" spans="31:31" ht="15.75">
      <c r="AE36176" s="67"/>
    </row>
    <row r="36177" spans="31:31" ht="15.75">
      <c r="AE36177" s="67"/>
    </row>
    <row r="36178" spans="31:31" ht="15.75">
      <c r="AE36178" s="67"/>
    </row>
    <row r="36179" spans="31:31" ht="15.75">
      <c r="AE36179" s="67"/>
    </row>
    <row r="36180" spans="31:31" ht="15.75">
      <c r="AE36180" s="67"/>
    </row>
    <row r="36181" spans="31:31" ht="15.75">
      <c r="AE36181" s="67"/>
    </row>
    <row r="36182" spans="31:31" ht="15.75">
      <c r="AE36182" s="67"/>
    </row>
    <row r="36183" spans="31:31" ht="15.75">
      <c r="AE36183" s="67"/>
    </row>
    <row r="36184" spans="31:31" ht="15.75">
      <c r="AE36184" s="67"/>
    </row>
    <row r="36185" spans="31:31" ht="15.75">
      <c r="AE36185" s="67"/>
    </row>
    <row r="36186" spans="31:31" ht="15.75">
      <c r="AE36186" s="67"/>
    </row>
    <row r="36187" spans="31:31" ht="15.75">
      <c r="AE36187" s="67"/>
    </row>
    <row r="36188" spans="31:31" ht="15.75">
      <c r="AE36188" s="67"/>
    </row>
    <row r="36189" spans="31:31" ht="15.75">
      <c r="AE36189" s="67"/>
    </row>
    <row r="36190" spans="31:31" ht="15.75">
      <c r="AE36190" s="67"/>
    </row>
    <row r="36191" spans="31:31" ht="15.75">
      <c r="AE36191" s="67"/>
    </row>
    <row r="36192" spans="31:31" ht="15.75">
      <c r="AE36192" s="67"/>
    </row>
    <row r="36193" spans="31:31" ht="15.75">
      <c r="AE36193" s="67"/>
    </row>
    <row r="36194" spans="31:31" ht="15.75">
      <c r="AE36194" s="67"/>
    </row>
    <row r="36195" spans="31:31" ht="15.75">
      <c r="AE36195" s="67"/>
    </row>
    <row r="36196" spans="31:31" ht="15.75">
      <c r="AE36196" s="67"/>
    </row>
    <row r="36197" spans="31:31" ht="15.75">
      <c r="AE36197" s="67"/>
    </row>
    <row r="36198" spans="31:31" ht="15.75">
      <c r="AE36198" s="67"/>
    </row>
    <row r="36199" spans="31:31" ht="15.75">
      <c r="AE36199" s="67"/>
    </row>
    <row r="36200" spans="31:31" ht="15.75">
      <c r="AE36200" s="67"/>
    </row>
    <row r="36201" spans="31:31" ht="15.75">
      <c r="AE36201" s="67"/>
    </row>
    <row r="36202" spans="31:31" ht="15.75">
      <c r="AE36202" s="67"/>
    </row>
    <row r="36203" spans="31:31" ht="15.75">
      <c r="AE36203" s="67"/>
    </row>
    <row r="36204" spans="31:31" ht="15.75">
      <c r="AE36204" s="67"/>
    </row>
    <row r="36205" spans="31:31" ht="15.75">
      <c r="AE36205" s="67"/>
    </row>
    <row r="36206" spans="31:31" ht="15.75">
      <c r="AE36206" s="67"/>
    </row>
    <row r="36207" spans="31:31" ht="15.75">
      <c r="AE36207" s="67"/>
    </row>
    <row r="36208" spans="31:31" ht="15.75">
      <c r="AE36208" s="67"/>
    </row>
    <row r="36209" spans="31:31" ht="15.75">
      <c r="AE36209" s="67"/>
    </row>
    <row r="36210" spans="31:31" ht="15.75">
      <c r="AE36210" s="67"/>
    </row>
    <row r="36211" spans="31:31" ht="15.75">
      <c r="AE36211" s="67"/>
    </row>
    <row r="36212" spans="31:31" ht="15.75">
      <c r="AE36212" s="67"/>
    </row>
    <row r="36213" spans="31:31" ht="15.75">
      <c r="AE36213" s="67"/>
    </row>
    <row r="36214" spans="31:31" ht="15.75">
      <c r="AE36214" s="67"/>
    </row>
    <row r="36215" spans="31:31" ht="15.75">
      <c r="AE36215" s="67"/>
    </row>
    <row r="36216" spans="31:31" ht="15.75">
      <c r="AE36216" s="67"/>
    </row>
    <row r="36217" spans="31:31" ht="15.75">
      <c r="AE36217" s="67"/>
    </row>
    <row r="36218" spans="31:31" ht="15.75">
      <c r="AE36218" s="67"/>
    </row>
    <row r="36219" spans="31:31" ht="15.75">
      <c r="AE36219" s="67"/>
    </row>
    <row r="36220" spans="31:31" ht="15.75">
      <c r="AE36220" s="67"/>
    </row>
    <row r="36221" spans="31:31" ht="15.75">
      <c r="AE36221" s="67"/>
    </row>
    <row r="36222" spans="31:31" ht="15.75">
      <c r="AE36222" s="67"/>
    </row>
    <row r="36223" spans="31:31" ht="15.75">
      <c r="AE36223" s="67"/>
    </row>
    <row r="36224" spans="31:31" ht="15.75">
      <c r="AE36224" s="67"/>
    </row>
    <row r="36225" spans="31:31" ht="15.75">
      <c r="AE36225" s="67"/>
    </row>
    <row r="36226" spans="31:31" ht="15.75">
      <c r="AE36226" s="67"/>
    </row>
    <row r="36227" spans="31:31" ht="15.75">
      <c r="AE36227" s="67"/>
    </row>
    <row r="36228" spans="31:31" ht="15.75">
      <c r="AE36228" s="67"/>
    </row>
    <row r="36229" spans="31:31" ht="15.75">
      <c r="AE36229" s="67"/>
    </row>
    <row r="36230" spans="31:31" ht="15.75">
      <c r="AE36230" s="67"/>
    </row>
    <row r="36231" spans="31:31" ht="15.75">
      <c r="AE36231" s="67"/>
    </row>
    <row r="36232" spans="31:31" ht="15.75">
      <c r="AE36232" s="67"/>
    </row>
    <row r="36233" spans="31:31" ht="15.75">
      <c r="AE36233" s="67"/>
    </row>
    <row r="36234" spans="31:31" ht="15.75">
      <c r="AE36234" s="67"/>
    </row>
    <row r="36235" spans="31:31" ht="15.75">
      <c r="AE36235" s="67"/>
    </row>
    <row r="36236" spans="31:31" ht="15.75">
      <c r="AE36236" s="67"/>
    </row>
    <row r="36237" spans="31:31" ht="15.75">
      <c r="AE36237" s="67"/>
    </row>
    <row r="36238" spans="31:31" ht="15.75">
      <c r="AE36238" s="67"/>
    </row>
    <row r="36239" spans="31:31" ht="15.75">
      <c r="AE36239" s="67"/>
    </row>
    <row r="36240" spans="31:31" ht="15.75">
      <c r="AE36240" s="67"/>
    </row>
    <row r="36241" spans="31:31" ht="15.75">
      <c r="AE36241" s="67"/>
    </row>
    <row r="36242" spans="31:31" ht="15.75">
      <c r="AE36242" s="67"/>
    </row>
    <row r="36243" spans="31:31" ht="15.75">
      <c r="AE36243" s="67"/>
    </row>
    <row r="36244" spans="31:31" ht="15.75">
      <c r="AE36244" s="67"/>
    </row>
    <row r="36245" spans="31:31" ht="15.75">
      <c r="AE36245" s="67"/>
    </row>
    <row r="36246" spans="31:31" ht="15.75">
      <c r="AE36246" s="67"/>
    </row>
    <row r="36247" spans="31:31" ht="15.75">
      <c r="AE36247" s="67"/>
    </row>
    <row r="36248" spans="31:31" ht="15.75">
      <c r="AE36248" s="67"/>
    </row>
    <row r="36249" spans="31:31" ht="15.75">
      <c r="AE36249" s="67"/>
    </row>
    <row r="36250" spans="31:31" ht="15.75">
      <c r="AE36250" s="67"/>
    </row>
    <row r="36251" spans="31:31" ht="15.75">
      <c r="AE36251" s="67"/>
    </row>
    <row r="36252" spans="31:31" ht="15.75">
      <c r="AE36252" s="67"/>
    </row>
    <row r="36253" spans="31:31" ht="15.75">
      <c r="AE36253" s="67"/>
    </row>
    <row r="36254" spans="31:31" ht="15.75">
      <c r="AE36254" s="67"/>
    </row>
    <row r="36255" spans="31:31" ht="15.75">
      <c r="AE36255" s="67"/>
    </row>
    <row r="36256" spans="31:31" ht="15.75">
      <c r="AE36256" s="67"/>
    </row>
    <row r="36257" spans="31:31" ht="15.75">
      <c r="AE36257" s="67"/>
    </row>
    <row r="36258" spans="31:31" ht="15.75">
      <c r="AE36258" s="67"/>
    </row>
    <row r="36259" spans="31:31" ht="15.75">
      <c r="AE36259" s="67"/>
    </row>
    <row r="36260" spans="31:31" ht="15.75">
      <c r="AE36260" s="67"/>
    </row>
    <row r="36261" spans="31:31" ht="15.75">
      <c r="AE36261" s="67"/>
    </row>
    <row r="36262" spans="31:31" ht="15.75">
      <c r="AE36262" s="67"/>
    </row>
    <row r="36263" spans="31:31" ht="15.75">
      <c r="AE36263" s="67"/>
    </row>
    <row r="36264" spans="31:31" ht="15.75">
      <c r="AE36264" s="67"/>
    </row>
    <row r="36265" spans="31:31" ht="15.75">
      <c r="AE36265" s="67"/>
    </row>
    <row r="36266" spans="31:31" ht="15.75">
      <c r="AE36266" s="67"/>
    </row>
    <row r="36267" spans="31:31" ht="15.75">
      <c r="AE36267" s="67"/>
    </row>
    <row r="36268" spans="31:31" ht="15.75">
      <c r="AE36268" s="67"/>
    </row>
    <row r="36269" spans="31:31" ht="15.75">
      <c r="AE36269" s="67"/>
    </row>
    <row r="36270" spans="31:31" ht="15.75">
      <c r="AE36270" s="67"/>
    </row>
    <row r="36271" spans="31:31" ht="15.75">
      <c r="AE36271" s="67"/>
    </row>
    <row r="36272" spans="31:31" ht="15.75">
      <c r="AE36272" s="67"/>
    </row>
    <row r="36273" spans="31:31" ht="15.75">
      <c r="AE36273" s="67"/>
    </row>
    <row r="36274" spans="31:31" ht="15.75">
      <c r="AE36274" s="67"/>
    </row>
    <row r="36275" spans="31:31" ht="15.75">
      <c r="AE36275" s="67"/>
    </row>
    <row r="36276" spans="31:31" ht="15.75">
      <c r="AE36276" s="67"/>
    </row>
    <row r="36277" spans="31:31" ht="15.75">
      <c r="AE36277" s="67"/>
    </row>
    <row r="36278" spans="31:31" ht="15.75">
      <c r="AE36278" s="67"/>
    </row>
    <row r="36279" spans="31:31" ht="15.75">
      <c r="AE36279" s="67"/>
    </row>
    <row r="36280" spans="31:31" ht="15.75">
      <c r="AE36280" s="67"/>
    </row>
    <row r="36281" spans="31:31" ht="15.75">
      <c r="AE36281" s="67"/>
    </row>
    <row r="36282" spans="31:31" ht="15.75">
      <c r="AE36282" s="67"/>
    </row>
    <row r="36283" spans="31:31" ht="15.75">
      <c r="AE36283" s="67"/>
    </row>
    <row r="36284" spans="31:31" ht="15.75">
      <c r="AE36284" s="67"/>
    </row>
    <row r="36285" spans="31:31" ht="15.75">
      <c r="AE36285" s="67"/>
    </row>
    <row r="36286" spans="31:31" ht="15.75">
      <c r="AE36286" s="67"/>
    </row>
    <row r="36287" spans="31:31" ht="15.75">
      <c r="AE36287" s="67"/>
    </row>
    <row r="36288" spans="31:31" ht="15.75">
      <c r="AE36288" s="67"/>
    </row>
    <row r="36289" spans="31:31" ht="15.75">
      <c r="AE36289" s="67"/>
    </row>
    <row r="36290" spans="31:31" ht="15.75">
      <c r="AE36290" s="67"/>
    </row>
    <row r="36291" spans="31:31" ht="15.75">
      <c r="AE36291" s="67"/>
    </row>
    <row r="36292" spans="31:31" ht="15.75">
      <c r="AE36292" s="67"/>
    </row>
    <row r="36293" spans="31:31" ht="15.75">
      <c r="AE36293" s="67"/>
    </row>
    <row r="36294" spans="31:31" ht="15.75">
      <c r="AE36294" s="67"/>
    </row>
    <row r="36295" spans="31:31" ht="15.75">
      <c r="AE36295" s="67"/>
    </row>
    <row r="36296" spans="31:31" ht="15.75">
      <c r="AE36296" s="67"/>
    </row>
    <row r="36297" spans="31:31" ht="15.75">
      <c r="AE36297" s="67"/>
    </row>
    <row r="36298" spans="31:31" ht="15.75">
      <c r="AE36298" s="67"/>
    </row>
    <row r="36299" spans="31:31" ht="15.75">
      <c r="AE36299" s="67"/>
    </row>
    <row r="36300" spans="31:31" ht="15.75">
      <c r="AE36300" s="67"/>
    </row>
    <row r="36301" spans="31:31" ht="15.75">
      <c r="AE36301" s="67"/>
    </row>
    <row r="36302" spans="31:31" ht="15.75">
      <c r="AE36302" s="67"/>
    </row>
    <row r="36303" spans="31:31" ht="15.75">
      <c r="AE36303" s="67"/>
    </row>
    <row r="36304" spans="31:31" ht="15.75">
      <c r="AE36304" s="67"/>
    </row>
    <row r="36305" spans="31:31" ht="15.75">
      <c r="AE36305" s="67"/>
    </row>
    <row r="36306" spans="31:31" ht="15.75">
      <c r="AE36306" s="67"/>
    </row>
    <row r="36307" spans="31:31" ht="15.75">
      <c r="AE36307" s="67"/>
    </row>
    <row r="36308" spans="31:31" ht="15.75">
      <c r="AE36308" s="67"/>
    </row>
    <row r="36309" spans="31:31" ht="15.75">
      <c r="AE36309" s="67"/>
    </row>
    <row r="36310" spans="31:31" ht="15.75">
      <c r="AE36310" s="67"/>
    </row>
    <row r="36311" spans="31:31" ht="15.75">
      <c r="AE36311" s="67"/>
    </row>
    <row r="36312" spans="31:31" ht="15.75">
      <c r="AE36312" s="67"/>
    </row>
    <row r="36313" spans="31:31" ht="15.75">
      <c r="AE36313" s="67"/>
    </row>
    <row r="36314" spans="31:31" ht="15.75">
      <c r="AE36314" s="67"/>
    </row>
    <row r="36315" spans="31:31" ht="15.75">
      <c r="AE36315" s="67"/>
    </row>
    <row r="36316" spans="31:31" ht="15.75">
      <c r="AE36316" s="67"/>
    </row>
    <row r="36317" spans="31:31" ht="15.75">
      <c r="AE36317" s="67"/>
    </row>
    <row r="36318" spans="31:31" ht="15.75">
      <c r="AE36318" s="67"/>
    </row>
    <row r="36319" spans="31:31" ht="15.75">
      <c r="AE36319" s="67"/>
    </row>
    <row r="36320" spans="31:31" ht="15.75">
      <c r="AE36320" s="67"/>
    </row>
    <row r="36321" spans="31:31" ht="15.75">
      <c r="AE36321" s="67"/>
    </row>
    <row r="36322" spans="31:31" ht="15.75">
      <c r="AE36322" s="67"/>
    </row>
    <row r="36323" spans="31:31" ht="15.75">
      <c r="AE36323" s="67"/>
    </row>
    <row r="36324" spans="31:31" ht="15.75">
      <c r="AE36324" s="67"/>
    </row>
    <row r="36325" spans="31:31" ht="15.75">
      <c r="AE36325" s="67"/>
    </row>
    <row r="36326" spans="31:31" ht="15.75">
      <c r="AE36326" s="67"/>
    </row>
    <row r="36327" spans="31:31" ht="15.75">
      <c r="AE36327" s="67"/>
    </row>
    <row r="36328" spans="31:31" ht="15.75">
      <c r="AE36328" s="67"/>
    </row>
    <row r="36329" spans="31:31" ht="15.75">
      <c r="AE36329" s="67"/>
    </row>
    <row r="36330" spans="31:31" ht="15.75">
      <c r="AE36330" s="67"/>
    </row>
    <row r="36331" spans="31:31" ht="15.75">
      <c r="AE36331" s="67"/>
    </row>
    <row r="36332" spans="31:31" ht="15.75">
      <c r="AE36332" s="67"/>
    </row>
    <row r="36333" spans="31:31" ht="15.75">
      <c r="AE36333" s="67"/>
    </row>
    <row r="36334" spans="31:31" ht="15.75">
      <c r="AE36334" s="67"/>
    </row>
    <row r="36335" spans="31:31" ht="15.75">
      <c r="AE36335" s="67"/>
    </row>
    <row r="36336" spans="31:31" ht="15.75">
      <c r="AE36336" s="67"/>
    </row>
    <row r="36337" spans="31:31" ht="15.75">
      <c r="AE36337" s="67"/>
    </row>
    <row r="36338" spans="31:31" ht="15.75">
      <c r="AE36338" s="67"/>
    </row>
    <row r="36339" spans="31:31" ht="15.75">
      <c r="AE36339" s="67"/>
    </row>
    <row r="36340" spans="31:31" ht="15.75">
      <c r="AE36340" s="67"/>
    </row>
    <row r="36341" spans="31:31" ht="15.75">
      <c r="AE36341" s="67"/>
    </row>
    <row r="36342" spans="31:31" ht="15.75">
      <c r="AE36342" s="67"/>
    </row>
    <row r="36343" spans="31:31" ht="15.75">
      <c r="AE36343" s="67"/>
    </row>
    <row r="36344" spans="31:31" ht="15.75">
      <c r="AE36344" s="67"/>
    </row>
    <row r="36345" spans="31:31" ht="15.75">
      <c r="AE36345" s="67"/>
    </row>
    <row r="36346" spans="31:31" ht="15.75">
      <c r="AE36346" s="67"/>
    </row>
    <row r="36347" spans="31:31" ht="15.75">
      <c r="AE36347" s="67"/>
    </row>
    <row r="36348" spans="31:31" ht="15.75">
      <c r="AE36348" s="67"/>
    </row>
    <row r="36349" spans="31:31" ht="15.75">
      <c r="AE36349" s="67"/>
    </row>
    <row r="36350" spans="31:31" ht="15.75">
      <c r="AE36350" s="67"/>
    </row>
    <row r="36351" spans="31:31" ht="15.75">
      <c r="AE36351" s="67"/>
    </row>
    <row r="36352" spans="31:31" ht="15.75">
      <c r="AE36352" s="67"/>
    </row>
    <row r="36353" spans="31:31" ht="15.75">
      <c r="AE36353" s="67"/>
    </row>
    <row r="36354" spans="31:31" ht="15.75">
      <c r="AE36354" s="67"/>
    </row>
    <row r="36355" spans="31:31" ht="15.75">
      <c r="AE36355" s="67"/>
    </row>
    <row r="36356" spans="31:31" ht="15.75">
      <c r="AE36356" s="67"/>
    </row>
    <row r="36357" spans="31:31" ht="15.75">
      <c r="AE36357" s="67"/>
    </row>
    <row r="36358" spans="31:31" ht="15.75">
      <c r="AE36358" s="67"/>
    </row>
    <row r="36359" spans="31:31" ht="15.75">
      <c r="AE36359" s="67"/>
    </row>
    <row r="36360" spans="31:31" ht="15.75">
      <c r="AE36360" s="67"/>
    </row>
    <row r="36361" spans="31:31" ht="15.75">
      <c r="AE36361" s="67"/>
    </row>
    <row r="36362" spans="31:31" ht="15.75">
      <c r="AE36362" s="67"/>
    </row>
    <row r="36363" spans="31:31" ht="15.75">
      <c r="AE36363" s="67"/>
    </row>
    <row r="36364" spans="31:31" ht="15.75">
      <c r="AE36364" s="67"/>
    </row>
    <row r="36365" spans="31:31" ht="15.75">
      <c r="AE36365" s="67"/>
    </row>
    <row r="36366" spans="31:31" ht="15.75">
      <c r="AE36366" s="67"/>
    </row>
    <row r="36367" spans="31:31" ht="15.75">
      <c r="AE36367" s="67"/>
    </row>
    <row r="36368" spans="31:31" ht="15.75">
      <c r="AE36368" s="67"/>
    </row>
    <row r="36369" spans="31:31" ht="15.75">
      <c r="AE36369" s="67"/>
    </row>
    <row r="36370" spans="31:31" ht="15.75">
      <c r="AE36370" s="67"/>
    </row>
    <row r="36371" spans="31:31" ht="15.75">
      <c r="AE36371" s="67"/>
    </row>
    <row r="36372" spans="31:31" ht="15.75">
      <c r="AE36372" s="67"/>
    </row>
    <row r="36373" spans="31:31" ht="15.75">
      <c r="AE36373" s="67"/>
    </row>
    <row r="36374" spans="31:31" ht="15.75">
      <c r="AE36374" s="67"/>
    </row>
    <row r="36375" spans="31:31" ht="15.75">
      <c r="AE36375" s="67"/>
    </row>
    <row r="36376" spans="31:31" ht="15.75">
      <c r="AE36376" s="67"/>
    </row>
    <row r="36377" spans="31:31" ht="15.75">
      <c r="AE36377" s="67"/>
    </row>
    <row r="36378" spans="31:31" ht="15.75">
      <c r="AE36378" s="67"/>
    </row>
    <row r="36379" spans="31:31" ht="15.75">
      <c r="AE36379" s="67"/>
    </row>
    <row r="36380" spans="31:31" ht="15.75">
      <c r="AE36380" s="67"/>
    </row>
    <row r="36381" spans="31:31" ht="15.75">
      <c r="AE36381" s="67"/>
    </row>
    <row r="36382" spans="31:31" ht="15.75">
      <c r="AE36382" s="67"/>
    </row>
    <row r="36383" spans="31:31" ht="15.75">
      <c r="AE36383" s="67"/>
    </row>
    <row r="36384" spans="31:31" ht="15.75">
      <c r="AE36384" s="67"/>
    </row>
    <row r="36385" spans="31:31" ht="15.75">
      <c r="AE36385" s="67"/>
    </row>
    <row r="36386" spans="31:31" ht="15.75">
      <c r="AE36386" s="67"/>
    </row>
    <row r="36387" spans="31:31" ht="15.75">
      <c r="AE36387" s="67"/>
    </row>
    <row r="36388" spans="31:31" ht="15.75">
      <c r="AE36388" s="67"/>
    </row>
    <row r="36389" spans="31:31" ht="15.75">
      <c r="AE36389" s="67"/>
    </row>
    <row r="36390" spans="31:31" ht="15.75">
      <c r="AE36390" s="67"/>
    </row>
    <row r="36391" spans="31:31" ht="15.75">
      <c r="AE36391" s="67"/>
    </row>
    <row r="36392" spans="31:31" ht="15.75">
      <c r="AE36392" s="67"/>
    </row>
    <row r="36393" spans="31:31" ht="15.75">
      <c r="AE36393" s="67"/>
    </row>
    <row r="36394" spans="31:31" ht="15.75">
      <c r="AE36394" s="67"/>
    </row>
    <row r="36395" spans="31:31" ht="15.75">
      <c r="AE36395" s="67"/>
    </row>
    <row r="36396" spans="31:31" ht="15.75">
      <c r="AE36396" s="67"/>
    </row>
    <row r="36397" spans="31:31" ht="15.75">
      <c r="AE36397" s="67"/>
    </row>
    <row r="36398" spans="31:31" ht="15.75">
      <c r="AE36398" s="67"/>
    </row>
    <row r="36399" spans="31:31" ht="15.75">
      <c r="AE36399" s="67"/>
    </row>
    <row r="36400" spans="31:31" ht="15.75">
      <c r="AE36400" s="67"/>
    </row>
    <row r="36401" spans="31:31" ht="15.75">
      <c r="AE36401" s="67"/>
    </row>
    <row r="36402" spans="31:31" ht="15.75">
      <c r="AE36402" s="67"/>
    </row>
    <row r="36403" spans="31:31" ht="15.75">
      <c r="AE36403" s="67"/>
    </row>
    <row r="36404" spans="31:31" ht="15.75">
      <c r="AE36404" s="67"/>
    </row>
    <row r="36405" spans="31:31" ht="15.75">
      <c r="AE36405" s="67"/>
    </row>
    <row r="36406" spans="31:31" ht="15.75">
      <c r="AE36406" s="67"/>
    </row>
    <row r="36407" spans="31:31" ht="15.75">
      <c r="AE36407" s="67"/>
    </row>
    <row r="36408" spans="31:31" ht="15.75">
      <c r="AE36408" s="67"/>
    </row>
    <row r="36409" spans="31:31" ht="15.75">
      <c r="AE36409" s="67"/>
    </row>
    <row r="36410" spans="31:31" ht="15.75">
      <c r="AE36410" s="67"/>
    </row>
    <row r="36411" spans="31:31" ht="15.75">
      <c r="AE36411" s="67"/>
    </row>
    <row r="36412" spans="31:31" ht="15.75">
      <c r="AE36412" s="67"/>
    </row>
    <row r="36413" spans="31:31" ht="15.75">
      <c r="AE36413" s="67"/>
    </row>
    <row r="36414" spans="31:31" ht="15.75">
      <c r="AE36414" s="67"/>
    </row>
    <row r="36415" spans="31:31" ht="15.75">
      <c r="AE36415" s="67"/>
    </row>
    <row r="36416" spans="31:31" ht="15.75">
      <c r="AE36416" s="67"/>
    </row>
    <row r="36417" spans="31:31" ht="15.75">
      <c r="AE36417" s="67"/>
    </row>
    <row r="36418" spans="31:31" ht="15.75">
      <c r="AE36418" s="67"/>
    </row>
    <row r="36419" spans="31:31" ht="15.75">
      <c r="AE36419" s="67"/>
    </row>
    <row r="36420" spans="31:31" ht="15.75">
      <c r="AE36420" s="67"/>
    </row>
    <row r="36421" spans="31:31" ht="15.75">
      <c r="AE36421" s="67"/>
    </row>
    <row r="36422" spans="31:31" ht="15.75">
      <c r="AE36422" s="67"/>
    </row>
    <row r="36423" spans="31:31" ht="15.75">
      <c r="AE36423" s="67"/>
    </row>
    <row r="36424" spans="31:31" ht="15.75">
      <c r="AE36424" s="67"/>
    </row>
    <row r="36425" spans="31:31" ht="15.75">
      <c r="AE36425" s="67"/>
    </row>
    <row r="36426" spans="31:31" ht="15.75">
      <c r="AE36426" s="67"/>
    </row>
    <row r="36427" spans="31:31" ht="15.75">
      <c r="AE36427" s="67"/>
    </row>
    <row r="36428" spans="31:31" ht="15.75">
      <c r="AE36428" s="67"/>
    </row>
    <row r="36429" spans="31:31" ht="15.75">
      <c r="AE36429" s="67"/>
    </row>
    <row r="36430" spans="31:31" ht="15.75">
      <c r="AE36430" s="67"/>
    </row>
    <row r="36431" spans="31:31" ht="15.75">
      <c r="AE36431" s="67"/>
    </row>
    <row r="36432" spans="31:31" ht="15.75">
      <c r="AE36432" s="67"/>
    </row>
    <row r="36433" spans="31:31" ht="15.75">
      <c r="AE36433" s="67"/>
    </row>
    <row r="36434" spans="31:31" ht="15.75">
      <c r="AE36434" s="67"/>
    </row>
    <row r="36435" spans="31:31" ht="15.75">
      <c r="AE36435" s="67"/>
    </row>
    <row r="36436" spans="31:31" ht="15.75">
      <c r="AE36436" s="67"/>
    </row>
    <row r="36437" spans="31:31" ht="15.75">
      <c r="AE36437" s="67"/>
    </row>
    <row r="36438" spans="31:31" ht="15.75">
      <c r="AE36438" s="67"/>
    </row>
    <row r="36439" spans="31:31" ht="15.75">
      <c r="AE36439" s="67"/>
    </row>
    <row r="36440" spans="31:31" ht="15.75">
      <c r="AE36440" s="67"/>
    </row>
    <row r="36441" spans="31:31" ht="15.75">
      <c r="AE36441" s="67"/>
    </row>
    <row r="36442" spans="31:31" ht="15.75">
      <c r="AE36442" s="67"/>
    </row>
    <row r="36443" spans="31:31" ht="15.75">
      <c r="AE36443" s="67"/>
    </row>
    <row r="36444" spans="31:31" ht="15.75">
      <c r="AE36444" s="67"/>
    </row>
    <row r="36445" spans="31:31" ht="15.75">
      <c r="AE36445" s="67"/>
    </row>
    <row r="36446" spans="31:31" ht="15.75">
      <c r="AE36446" s="67"/>
    </row>
    <row r="36447" spans="31:31" ht="15.75">
      <c r="AE36447" s="67"/>
    </row>
    <row r="36448" spans="31:31" ht="15.75">
      <c r="AE36448" s="67"/>
    </row>
    <row r="36449" spans="31:31" ht="15.75">
      <c r="AE36449" s="67"/>
    </row>
    <row r="36450" spans="31:31" ht="15.75">
      <c r="AE36450" s="67"/>
    </row>
    <row r="36451" spans="31:31" ht="15.75">
      <c r="AE36451" s="67"/>
    </row>
    <row r="36452" spans="31:31" ht="15.75">
      <c r="AE36452" s="67"/>
    </row>
    <row r="36453" spans="31:31" ht="15.75">
      <c r="AE36453" s="67"/>
    </row>
    <row r="36454" spans="31:31" ht="15.75">
      <c r="AE36454" s="67"/>
    </row>
    <row r="36455" spans="31:31" ht="15.75">
      <c r="AE36455" s="67"/>
    </row>
    <row r="36456" spans="31:31" ht="15.75">
      <c r="AE36456" s="67"/>
    </row>
    <row r="36457" spans="31:31" ht="15.75">
      <c r="AE36457" s="67"/>
    </row>
    <row r="36458" spans="31:31" ht="15.75">
      <c r="AE36458" s="67"/>
    </row>
    <row r="36459" spans="31:31" ht="15.75">
      <c r="AE36459" s="67"/>
    </row>
    <row r="36460" spans="31:31" ht="15.75">
      <c r="AE36460" s="67"/>
    </row>
    <row r="36461" spans="31:31" ht="15.75">
      <c r="AE36461" s="67"/>
    </row>
    <row r="36462" spans="31:31" ht="15.75">
      <c r="AE36462" s="67"/>
    </row>
    <row r="36463" spans="31:31" ht="15.75">
      <c r="AE36463" s="67"/>
    </row>
    <row r="36464" spans="31:31" ht="15.75">
      <c r="AE36464" s="67"/>
    </row>
    <row r="36465" spans="31:31" ht="15.75">
      <c r="AE36465" s="67"/>
    </row>
    <row r="36466" spans="31:31" ht="15.75">
      <c r="AE36466" s="67"/>
    </row>
    <row r="36467" spans="31:31" ht="15.75">
      <c r="AE36467" s="67"/>
    </row>
    <row r="36468" spans="31:31" ht="15.75">
      <c r="AE36468" s="67"/>
    </row>
    <row r="36469" spans="31:31" ht="15.75">
      <c r="AE36469" s="67"/>
    </row>
    <row r="36470" spans="31:31" ht="15.75">
      <c r="AE36470" s="67"/>
    </row>
    <row r="36471" spans="31:31" ht="15.75">
      <c r="AE36471" s="67"/>
    </row>
    <row r="36472" spans="31:31" ht="15.75">
      <c r="AE36472" s="67"/>
    </row>
    <row r="36473" spans="31:31" ht="15.75">
      <c r="AE36473" s="67"/>
    </row>
    <row r="36474" spans="31:31" ht="15.75">
      <c r="AE36474" s="67"/>
    </row>
    <row r="36475" spans="31:31" ht="15.75">
      <c r="AE36475" s="67"/>
    </row>
    <row r="36476" spans="31:31" ht="15.75">
      <c r="AE36476" s="67"/>
    </row>
    <row r="36477" spans="31:31" ht="15.75">
      <c r="AE36477" s="67"/>
    </row>
    <row r="36478" spans="31:31" ht="15.75">
      <c r="AE36478" s="67"/>
    </row>
    <row r="36479" spans="31:31" ht="15.75">
      <c r="AE36479" s="67"/>
    </row>
    <row r="36480" spans="31:31" ht="15.75">
      <c r="AE36480" s="67"/>
    </row>
    <row r="36481" spans="31:31" ht="15.75">
      <c r="AE36481" s="67"/>
    </row>
    <row r="36482" spans="31:31" ht="15.75">
      <c r="AE36482" s="67"/>
    </row>
    <row r="36483" spans="31:31" ht="15.75">
      <c r="AE36483" s="67"/>
    </row>
    <row r="36484" spans="31:31" ht="15.75">
      <c r="AE36484" s="67"/>
    </row>
    <row r="36485" spans="31:31" ht="15.75">
      <c r="AE36485" s="67"/>
    </row>
    <row r="36486" spans="31:31" ht="15.75">
      <c r="AE36486" s="67"/>
    </row>
    <row r="36487" spans="31:31" ht="15.75">
      <c r="AE36487" s="67"/>
    </row>
    <row r="36488" spans="31:31" ht="15.75">
      <c r="AE36488" s="67"/>
    </row>
    <row r="36489" spans="31:31" ht="15.75">
      <c r="AE36489" s="67"/>
    </row>
    <row r="36490" spans="31:31" ht="15.75">
      <c r="AE36490" s="67"/>
    </row>
    <row r="36491" spans="31:31" ht="15.75">
      <c r="AE36491" s="67"/>
    </row>
    <row r="36492" spans="31:31" ht="15.75">
      <c r="AE36492" s="67"/>
    </row>
    <row r="36493" spans="31:31" ht="15.75">
      <c r="AE36493" s="67"/>
    </row>
    <row r="36494" spans="31:31" ht="15.75">
      <c r="AE36494" s="67"/>
    </row>
    <row r="36495" spans="31:31" ht="15.75">
      <c r="AE36495" s="67"/>
    </row>
    <row r="36496" spans="31:31" ht="15.75">
      <c r="AE36496" s="67"/>
    </row>
    <row r="36497" spans="31:31" ht="15.75">
      <c r="AE36497" s="67"/>
    </row>
    <row r="36498" spans="31:31" ht="15.75">
      <c r="AE36498" s="67"/>
    </row>
    <row r="36499" spans="31:31" ht="15.75">
      <c r="AE36499" s="67"/>
    </row>
    <row r="36500" spans="31:31" ht="15.75">
      <c r="AE36500" s="67"/>
    </row>
    <row r="36501" spans="31:31" ht="15.75">
      <c r="AE36501" s="67"/>
    </row>
    <row r="36502" spans="31:31" ht="15.75">
      <c r="AE36502" s="67"/>
    </row>
    <row r="36503" spans="31:31" ht="15.75">
      <c r="AE36503" s="67"/>
    </row>
    <row r="36504" spans="31:31" ht="15.75">
      <c r="AE36504" s="67"/>
    </row>
    <row r="36505" spans="31:31" ht="15.75">
      <c r="AE36505" s="67"/>
    </row>
    <row r="36506" spans="31:31" ht="15.75">
      <c r="AE36506" s="67"/>
    </row>
    <row r="36507" spans="31:31" ht="15.75">
      <c r="AE36507" s="67"/>
    </row>
    <row r="36508" spans="31:31" ht="15.75">
      <c r="AE36508" s="67"/>
    </row>
    <row r="36509" spans="31:31" ht="15.75">
      <c r="AE36509" s="67"/>
    </row>
    <row r="36510" spans="31:31" ht="15.75">
      <c r="AE36510" s="67"/>
    </row>
    <row r="36511" spans="31:31" ht="15.75">
      <c r="AE36511" s="67"/>
    </row>
    <row r="36512" spans="31:31" ht="15.75">
      <c r="AE36512" s="67"/>
    </row>
    <row r="36513" spans="31:31" ht="15.75">
      <c r="AE36513" s="67"/>
    </row>
    <row r="36514" spans="31:31" ht="15.75">
      <c r="AE36514" s="67"/>
    </row>
    <row r="36515" spans="31:31" ht="15.75">
      <c r="AE36515" s="67"/>
    </row>
    <row r="36516" spans="31:31" ht="15.75">
      <c r="AE36516" s="67"/>
    </row>
    <row r="36517" spans="31:31" ht="15.75">
      <c r="AE36517" s="67"/>
    </row>
    <row r="36518" spans="31:31" ht="15.75">
      <c r="AE36518" s="67"/>
    </row>
    <row r="36519" spans="31:31" ht="15.75">
      <c r="AE36519" s="67"/>
    </row>
    <row r="36520" spans="31:31" ht="15.75">
      <c r="AE36520" s="67"/>
    </row>
    <row r="36521" spans="31:31" ht="15.75">
      <c r="AE36521" s="67"/>
    </row>
    <row r="36522" spans="31:31" ht="15.75">
      <c r="AE36522" s="67"/>
    </row>
    <row r="36523" spans="31:31" ht="15.75">
      <c r="AE36523" s="67"/>
    </row>
    <row r="36524" spans="31:31" ht="15.75">
      <c r="AE36524" s="67"/>
    </row>
    <row r="36525" spans="31:31" ht="15.75">
      <c r="AE36525" s="67"/>
    </row>
    <row r="36526" spans="31:31" ht="15.75">
      <c r="AE36526" s="67"/>
    </row>
    <row r="36527" spans="31:31" ht="15.75">
      <c r="AE36527" s="67"/>
    </row>
    <row r="36528" spans="31:31" ht="15.75">
      <c r="AE36528" s="67"/>
    </row>
    <row r="36529" spans="31:31" ht="15.75">
      <c r="AE36529" s="67"/>
    </row>
    <row r="36530" spans="31:31" ht="15.75">
      <c r="AE36530" s="67"/>
    </row>
    <row r="36531" spans="31:31" ht="15.75">
      <c r="AE36531" s="67"/>
    </row>
    <row r="36532" spans="31:31" ht="15.75">
      <c r="AE36532" s="67"/>
    </row>
    <row r="36533" spans="31:31" ht="15.75">
      <c r="AE36533" s="67"/>
    </row>
    <row r="36534" spans="31:31" ht="15.75">
      <c r="AE36534" s="67"/>
    </row>
    <row r="36535" spans="31:31" ht="15.75">
      <c r="AE36535" s="67"/>
    </row>
    <row r="36536" spans="31:31" ht="15.75">
      <c r="AE36536" s="67"/>
    </row>
    <row r="36537" spans="31:31" ht="15.75">
      <c r="AE36537" s="67"/>
    </row>
    <row r="36538" spans="31:31" ht="15.75">
      <c r="AE36538" s="67"/>
    </row>
    <row r="36539" spans="31:31" ht="15.75">
      <c r="AE36539" s="67"/>
    </row>
    <row r="36540" spans="31:31" ht="15.75">
      <c r="AE36540" s="67"/>
    </row>
    <row r="36541" spans="31:31" ht="15.75">
      <c r="AE36541" s="67"/>
    </row>
    <row r="36542" spans="31:31" ht="15.75">
      <c r="AE36542" s="67"/>
    </row>
    <row r="36543" spans="31:31" ht="15.75">
      <c r="AE36543" s="67"/>
    </row>
    <row r="36544" spans="31:31" ht="15.75">
      <c r="AE36544" s="67"/>
    </row>
    <row r="36545" spans="31:31" ht="15.75">
      <c r="AE36545" s="67"/>
    </row>
    <row r="36546" spans="31:31" ht="15.75">
      <c r="AE36546" s="67"/>
    </row>
    <row r="36547" spans="31:31" ht="15.75">
      <c r="AE36547" s="67"/>
    </row>
    <row r="36548" spans="31:31" ht="15.75">
      <c r="AE36548" s="67"/>
    </row>
    <row r="36549" spans="31:31" ht="15.75">
      <c r="AE36549" s="67"/>
    </row>
    <row r="36550" spans="31:31" ht="15.75">
      <c r="AE36550" s="67"/>
    </row>
    <row r="36551" spans="31:31" ht="15.75">
      <c r="AE36551" s="67"/>
    </row>
    <row r="36552" spans="31:31" ht="15.75">
      <c r="AE36552" s="67"/>
    </row>
    <row r="36553" spans="31:31" ht="15.75">
      <c r="AE36553" s="67"/>
    </row>
    <row r="36554" spans="31:31" ht="15.75">
      <c r="AE36554" s="67"/>
    </row>
    <row r="36555" spans="31:31" ht="15.75">
      <c r="AE36555" s="67"/>
    </row>
    <row r="36556" spans="31:31" ht="15.75">
      <c r="AE36556" s="67"/>
    </row>
    <row r="36557" spans="31:31" ht="15.75">
      <c r="AE36557" s="67"/>
    </row>
    <row r="36558" spans="31:31" ht="15.75">
      <c r="AE36558" s="67"/>
    </row>
    <row r="36559" spans="31:31" ht="15.75">
      <c r="AE36559" s="67"/>
    </row>
    <row r="36560" spans="31:31" ht="15.75">
      <c r="AE36560" s="67"/>
    </row>
    <row r="36561" spans="31:31" ht="15.75">
      <c r="AE36561" s="67"/>
    </row>
    <row r="36562" spans="31:31" ht="15.75">
      <c r="AE36562" s="67"/>
    </row>
    <row r="36563" spans="31:31" ht="15.75">
      <c r="AE36563" s="67"/>
    </row>
    <row r="36564" spans="31:31" ht="15.75">
      <c r="AE36564" s="67"/>
    </row>
    <row r="36565" spans="31:31" ht="15.75">
      <c r="AE36565" s="67"/>
    </row>
    <row r="36566" spans="31:31" ht="15.75">
      <c r="AE36566" s="67"/>
    </row>
    <row r="36567" spans="31:31" ht="15.75">
      <c r="AE36567" s="67"/>
    </row>
    <row r="36568" spans="31:31" ht="15.75">
      <c r="AE36568" s="67"/>
    </row>
    <row r="36569" spans="31:31" ht="15.75">
      <c r="AE36569" s="67"/>
    </row>
    <row r="36570" spans="31:31" ht="15.75">
      <c r="AE36570" s="67"/>
    </row>
    <row r="36571" spans="31:31" ht="15.75">
      <c r="AE36571" s="67"/>
    </row>
    <row r="36572" spans="31:31" ht="15.75">
      <c r="AE36572" s="67"/>
    </row>
    <row r="36573" spans="31:31" ht="15.75">
      <c r="AE36573" s="67"/>
    </row>
    <row r="36574" spans="31:31" ht="15.75">
      <c r="AE36574" s="67"/>
    </row>
    <row r="36575" spans="31:31" ht="15.75">
      <c r="AE36575" s="67"/>
    </row>
    <row r="36576" spans="31:31" ht="15.75">
      <c r="AE36576" s="67"/>
    </row>
    <row r="36577" spans="31:31" ht="15.75">
      <c r="AE36577" s="67"/>
    </row>
    <row r="36578" spans="31:31" ht="15.75">
      <c r="AE36578" s="67"/>
    </row>
    <row r="36579" spans="31:31" ht="15.75">
      <c r="AE36579" s="67"/>
    </row>
    <row r="36580" spans="31:31" ht="15.75">
      <c r="AE36580" s="67"/>
    </row>
    <row r="36581" spans="31:31" ht="15.75">
      <c r="AE36581" s="67"/>
    </row>
    <row r="36582" spans="31:31" ht="15.75">
      <c r="AE36582" s="67"/>
    </row>
    <row r="36583" spans="31:31" ht="15.75">
      <c r="AE36583" s="67"/>
    </row>
    <row r="36584" spans="31:31" ht="15.75">
      <c r="AE36584" s="67"/>
    </row>
    <row r="36585" spans="31:31" ht="15.75">
      <c r="AE36585" s="67"/>
    </row>
    <row r="36586" spans="31:31" ht="15.75">
      <c r="AE36586" s="67"/>
    </row>
    <row r="36587" spans="31:31" ht="15.75">
      <c r="AE36587" s="67"/>
    </row>
    <row r="36588" spans="31:31" ht="15.75">
      <c r="AE36588" s="67"/>
    </row>
    <row r="36589" spans="31:31" ht="15.75">
      <c r="AE36589" s="67"/>
    </row>
    <row r="36590" spans="31:31" ht="15.75">
      <c r="AE36590" s="67"/>
    </row>
    <row r="36591" spans="31:31" ht="15.75">
      <c r="AE36591" s="67"/>
    </row>
    <row r="36592" spans="31:31" ht="15.75">
      <c r="AE36592" s="67"/>
    </row>
    <row r="36593" spans="31:31" ht="15.75">
      <c r="AE36593" s="67"/>
    </row>
    <row r="36594" spans="31:31" ht="15.75">
      <c r="AE36594" s="67"/>
    </row>
    <row r="36595" spans="31:31" ht="15.75">
      <c r="AE36595" s="67"/>
    </row>
    <row r="36596" spans="31:31" ht="15.75">
      <c r="AE36596" s="67"/>
    </row>
    <row r="36597" spans="31:31" ht="15.75">
      <c r="AE36597" s="67"/>
    </row>
    <row r="36598" spans="31:31" ht="15.75">
      <c r="AE36598" s="67"/>
    </row>
    <row r="36599" spans="31:31" ht="15.75">
      <c r="AE36599" s="67"/>
    </row>
    <row r="36600" spans="31:31" ht="15.75">
      <c r="AE36600" s="67"/>
    </row>
    <row r="36601" spans="31:31" ht="15.75">
      <c r="AE36601" s="67"/>
    </row>
    <row r="36602" spans="31:31" ht="15.75">
      <c r="AE36602" s="67"/>
    </row>
    <row r="36603" spans="31:31" ht="15.75">
      <c r="AE36603" s="67"/>
    </row>
    <row r="36604" spans="31:31" ht="15.75">
      <c r="AE36604" s="67"/>
    </row>
    <row r="36605" spans="31:31" ht="15.75">
      <c r="AE36605" s="67"/>
    </row>
    <row r="36606" spans="31:31" ht="15.75">
      <c r="AE36606" s="67"/>
    </row>
    <row r="36607" spans="31:31" ht="15.75">
      <c r="AE36607" s="67"/>
    </row>
    <row r="36608" spans="31:31" ht="15.75">
      <c r="AE36608" s="67"/>
    </row>
    <row r="36609" spans="31:31" ht="15.75">
      <c r="AE36609" s="67"/>
    </row>
    <row r="36610" spans="31:31" ht="15.75">
      <c r="AE36610" s="67"/>
    </row>
    <row r="36611" spans="31:31" ht="15.75">
      <c r="AE36611" s="67"/>
    </row>
    <row r="36612" spans="31:31" ht="15.75">
      <c r="AE36612" s="67"/>
    </row>
    <row r="36613" spans="31:31" ht="15.75">
      <c r="AE36613" s="67"/>
    </row>
    <row r="36614" spans="31:31" ht="15.75">
      <c r="AE36614" s="67"/>
    </row>
    <row r="36615" spans="31:31" ht="15.75">
      <c r="AE36615" s="67"/>
    </row>
    <row r="36616" spans="31:31" ht="15.75">
      <c r="AE36616" s="67"/>
    </row>
    <row r="36617" spans="31:31" ht="15.75">
      <c r="AE36617" s="67"/>
    </row>
    <row r="36618" spans="31:31" ht="15.75">
      <c r="AE36618" s="67"/>
    </row>
    <row r="36619" spans="31:31" ht="15.75">
      <c r="AE36619" s="67"/>
    </row>
    <row r="36620" spans="31:31" ht="15.75">
      <c r="AE36620" s="67"/>
    </row>
    <row r="36621" spans="31:31" ht="15.75">
      <c r="AE36621" s="67"/>
    </row>
    <row r="36622" spans="31:31" ht="15.75">
      <c r="AE36622" s="67"/>
    </row>
    <row r="36623" spans="31:31" ht="15.75">
      <c r="AE36623" s="67"/>
    </row>
    <row r="36624" spans="31:31" ht="15.75">
      <c r="AE36624" s="67"/>
    </row>
    <row r="36625" spans="31:31" ht="15.75">
      <c r="AE36625" s="67"/>
    </row>
    <row r="36626" spans="31:31" ht="15.75">
      <c r="AE36626" s="67"/>
    </row>
    <row r="36627" spans="31:31" ht="15.75">
      <c r="AE36627" s="67"/>
    </row>
    <row r="36628" spans="31:31" ht="15.75">
      <c r="AE36628" s="67"/>
    </row>
    <row r="36629" spans="31:31" ht="15.75">
      <c r="AE36629" s="67"/>
    </row>
    <row r="36630" spans="31:31" ht="15.75">
      <c r="AE36630" s="67"/>
    </row>
    <row r="36631" spans="31:31" ht="15.75">
      <c r="AE36631" s="67"/>
    </row>
    <row r="36632" spans="31:31" ht="15.75">
      <c r="AE36632" s="67"/>
    </row>
    <row r="36633" spans="31:31" ht="15.75">
      <c r="AE36633" s="67"/>
    </row>
    <row r="36634" spans="31:31" ht="15.75">
      <c r="AE36634" s="67"/>
    </row>
    <row r="36635" spans="31:31" ht="15.75">
      <c r="AE36635" s="67"/>
    </row>
    <row r="36636" spans="31:31" ht="15.75">
      <c r="AE36636" s="67"/>
    </row>
    <row r="36637" spans="31:31" ht="15.75">
      <c r="AE36637" s="67"/>
    </row>
    <row r="36638" spans="31:31" ht="15.75">
      <c r="AE36638" s="67"/>
    </row>
    <row r="36639" spans="31:31" ht="15.75">
      <c r="AE36639" s="67"/>
    </row>
    <row r="36640" spans="31:31" ht="15.75">
      <c r="AE36640" s="67"/>
    </row>
    <row r="36641" spans="31:31" ht="15.75">
      <c r="AE36641" s="67"/>
    </row>
    <row r="36642" spans="31:31" ht="15.75">
      <c r="AE36642" s="67"/>
    </row>
    <row r="36643" spans="31:31" ht="15.75">
      <c r="AE36643" s="67"/>
    </row>
    <row r="36644" spans="31:31" ht="15.75">
      <c r="AE36644" s="67"/>
    </row>
    <row r="36645" spans="31:31" ht="15.75">
      <c r="AE36645" s="67"/>
    </row>
    <row r="36646" spans="31:31" ht="15.75">
      <c r="AE36646" s="67"/>
    </row>
    <row r="36647" spans="31:31" ht="15.75">
      <c r="AE36647" s="67"/>
    </row>
    <row r="36648" spans="31:31" ht="15.75">
      <c r="AE36648" s="67"/>
    </row>
    <row r="36649" spans="31:31" ht="15.75">
      <c r="AE36649" s="67"/>
    </row>
    <row r="36650" spans="31:31" ht="15.75">
      <c r="AE36650" s="67"/>
    </row>
    <row r="36651" spans="31:31" ht="15.75">
      <c r="AE36651" s="67"/>
    </row>
    <row r="36652" spans="31:31" ht="15.75">
      <c r="AE36652" s="67"/>
    </row>
    <row r="36653" spans="31:31" ht="15.75">
      <c r="AE36653" s="67"/>
    </row>
    <row r="36654" spans="31:31" ht="15.75">
      <c r="AE36654" s="67"/>
    </row>
    <row r="36655" spans="31:31" ht="15.75">
      <c r="AE36655" s="67"/>
    </row>
    <row r="36656" spans="31:31" ht="15.75">
      <c r="AE36656" s="67"/>
    </row>
    <row r="36657" spans="31:31" ht="15.75">
      <c r="AE36657" s="67"/>
    </row>
    <row r="36658" spans="31:31" ht="15.75">
      <c r="AE36658" s="67"/>
    </row>
    <row r="36659" spans="31:31" ht="15.75">
      <c r="AE36659" s="67"/>
    </row>
    <row r="36660" spans="31:31" ht="15.75">
      <c r="AE36660" s="67"/>
    </row>
    <row r="36661" spans="31:31" ht="15.75">
      <c r="AE36661" s="67"/>
    </row>
    <row r="36662" spans="31:31" ht="15.75">
      <c r="AE36662" s="67"/>
    </row>
    <row r="36663" spans="31:31" ht="15.75">
      <c r="AE36663" s="67"/>
    </row>
    <row r="36664" spans="31:31" ht="15.75">
      <c r="AE36664" s="67"/>
    </row>
    <row r="36665" spans="31:31" ht="15.75">
      <c r="AE36665" s="67"/>
    </row>
    <row r="36666" spans="31:31" ht="15.75">
      <c r="AE36666" s="67"/>
    </row>
    <row r="36667" spans="31:31" ht="15.75">
      <c r="AE36667" s="67"/>
    </row>
    <row r="36668" spans="31:31" ht="15.75">
      <c r="AE36668" s="67"/>
    </row>
    <row r="36669" spans="31:31" ht="15.75">
      <c r="AE36669" s="67"/>
    </row>
    <row r="36670" spans="31:31" ht="15.75">
      <c r="AE36670" s="67"/>
    </row>
    <row r="36671" spans="31:31" ht="15.75">
      <c r="AE36671" s="67"/>
    </row>
    <row r="36672" spans="31:31" ht="15.75">
      <c r="AE36672" s="67"/>
    </row>
    <row r="36673" spans="31:31" ht="15.75">
      <c r="AE36673" s="67"/>
    </row>
    <row r="36674" spans="31:31" ht="15.75">
      <c r="AE36674" s="67"/>
    </row>
    <row r="36675" spans="31:31" ht="15.75">
      <c r="AE36675" s="67"/>
    </row>
    <row r="36676" spans="31:31" ht="15.75">
      <c r="AE36676" s="67"/>
    </row>
    <row r="36677" spans="31:31" ht="15.75">
      <c r="AE36677" s="67"/>
    </row>
    <row r="36678" spans="31:31" ht="15.75">
      <c r="AE36678" s="67"/>
    </row>
    <row r="36679" spans="31:31" ht="15.75">
      <c r="AE36679" s="67"/>
    </row>
    <row r="36680" spans="31:31" ht="15.75">
      <c r="AE36680" s="67"/>
    </row>
    <row r="36681" spans="31:31" ht="15.75">
      <c r="AE36681" s="67"/>
    </row>
    <row r="36682" spans="31:31" ht="15.75">
      <c r="AE36682" s="67"/>
    </row>
    <row r="36683" spans="31:31" ht="15.75">
      <c r="AE36683" s="67"/>
    </row>
    <row r="36684" spans="31:31" ht="15.75">
      <c r="AE36684" s="67"/>
    </row>
    <row r="36685" spans="31:31" ht="15.75">
      <c r="AE36685" s="67"/>
    </row>
    <row r="36686" spans="31:31" ht="15.75">
      <c r="AE36686" s="67"/>
    </row>
    <row r="36687" spans="31:31" ht="15.75">
      <c r="AE36687" s="67"/>
    </row>
    <row r="36688" spans="31:31" ht="15.75">
      <c r="AE36688" s="67"/>
    </row>
    <row r="36689" spans="31:31" ht="15.75">
      <c r="AE36689" s="67"/>
    </row>
    <row r="36690" spans="31:31" ht="15.75">
      <c r="AE36690" s="67"/>
    </row>
    <row r="36691" spans="31:31" ht="15.75">
      <c r="AE36691" s="67"/>
    </row>
    <row r="36692" spans="31:31" ht="15.75">
      <c r="AE36692" s="67"/>
    </row>
    <row r="36693" spans="31:31" ht="15.75">
      <c r="AE36693" s="67"/>
    </row>
    <row r="36694" spans="31:31" ht="15.75">
      <c r="AE36694" s="67"/>
    </row>
    <row r="36695" spans="31:31" ht="15.75">
      <c r="AE36695" s="67"/>
    </row>
    <row r="36696" spans="31:31" ht="15.75">
      <c r="AE36696" s="67"/>
    </row>
    <row r="36697" spans="31:31" ht="15.75">
      <c r="AE36697" s="67"/>
    </row>
    <row r="36698" spans="31:31" ht="15.75">
      <c r="AE36698" s="67"/>
    </row>
    <row r="36699" spans="31:31" ht="15.75">
      <c r="AE36699" s="67"/>
    </row>
    <row r="36700" spans="31:31" ht="15.75">
      <c r="AE36700" s="67"/>
    </row>
    <row r="36701" spans="31:31" ht="15.75">
      <c r="AE36701" s="67"/>
    </row>
    <row r="36702" spans="31:31" ht="15.75">
      <c r="AE36702" s="67"/>
    </row>
    <row r="36703" spans="31:31" ht="15.75">
      <c r="AE36703" s="67"/>
    </row>
    <row r="36704" spans="31:31" ht="15.75">
      <c r="AE36704" s="67"/>
    </row>
    <row r="36705" spans="31:31" ht="15.75">
      <c r="AE36705" s="67"/>
    </row>
    <row r="36706" spans="31:31" ht="15.75">
      <c r="AE36706" s="67"/>
    </row>
    <row r="36707" spans="31:31" ht="15.75">
      <c r="AE36707" s="67"/>
    </row>
    <row r="36708" spans="31:31" ht="15.75">
      <c r="AE36708" s="67"/>
    </row>
    <row r="36709" spans="31:31" ht="15.75">
      <c r="AE36709" s="67"/>
    </row>
    <row r="36710" spans="31:31" ht="15.75">
      <c r="AE36710" s="67"/>
    </row>
    <row r="36711" spans="31:31" ht="15.75">
      <c r="AE36711" s="67"/>
    </row>
    <row r="36712" spans="31:31" ht="15.75">
      <c r="AE36712" s="67"/>
    </row>
    <row r="36713" spans="31:31" ht="15.75">
      <c r="AE36713" s="67"/>
    </row>
    <row r="36714" spans="31:31" ht="15.75">
      <c r="AE36714" s="67"/>
    </row>
    <row r="36715" spans="31:31" ht="15.75">
      <c r="AE36715" s="67"/>
    </row>
    <row r="36716" spans="31:31" ht="15.75">
      <c r="AE36716" s="67"/>
    </row>
    <row r="36717" spans="31:31" ht="15.75">
      <c r="AE36717" s="67"/>
    </row>
    <row r="36718" spans="31:31" ht="15.75">
      <c r="AE36718" s="67"/>
    </row>
    <row r="36719" spans="31:31" ht="15.75">
      <c r="AE36719" s="67"/>
    </row>
    <row r="36720" spans="31:31" ht="15.75">
      <c r="AE36720" s="67"/>
    </row>
    <row r="36721" spans="31:31" ht="15.75">
      <c r="AE36721" s="67"/>
    </row>
    <row r="36722" spans="31:31" ht="15.75">
      <c r="AE36722" s="67"/>
    </row>
    <row r="36723" spans="31:31" ht="15.75">
      <c r="AE36723" s="67"/>
    </row>
    <row r="36724" spans="31:31" ht="15.75">
      <c r="AE36724" s="67"/>
    </row>
    <row r="36725" spans="31:31" ht="15.75">
      <c r="AE36725" s="67"/>
    </row>
    <row r="36726" spans="31:31" ht="15.75">
      <c r="AE36726" s="67"/>
    </row>
    <row r="36727" spans="31:31" ht="15.75">
      <c r="AE36727" s="67"/>
    </row>
    <row r="36728" spans="31:31" ht="15.75">
      <c r="AE36728" s="67"/>
    </row>
    <row r="36729" spans="31:31" ht="15.75">
      <c r="AE36729" s="67"/>
    </row>
    <row r="36730" spans="31:31" ht="15.75">
      <c r="AE36730" s="67"/>
    </row>
    <row r="36731" spans="31:31" ht="15.75">
      <c r="AE36731" s="67"/>
    </row>
    <row r="36732" spans="31:31" ht="15.75">
      <c r="AE36732" s="67"/>
    </row>
    <row r="36733" spans="31:31" ht="15.75">
      <c r="AE36733" s="67"/>
    </row>
    <row r="36734" spans="31:31" ht="15.75">
      <c r="AE36734" s="67"/>
    </row>
    <row r="36735" spans="31:31" ht="15.75">
      <c r="AE36735" s="67"/>
    </row>
    <row r="36736" spans="31:31" ht="15.75">
      <c r="AE36736" s="67"/>
    </row>
    <row r="36737" spans="31:31" ht="15.75">
      <c r="AE36737" s="67"/>
    </row>
    <row r="36738" spans="31:31" ht="15.75">
      <c r="AE36738" s="67"/>
    </row>
    <row r="36739" spans="31:31" ht="15.75">
      <c r="AE36739" s="67"/>
    </row>
    <row r="36740" spans="31:31" ht="15.75">
      <c r="AE36740" s="67"/>
    </row>
    <row r="36741" spans="31:31" ht="15.75">
      <c r="AE36741" s="67"/>
    </row>
    <row r="36742" spans="31:31" ht="15.75">
      <c r="AE36742" s="67"/>
    </row>
    <row r="36743" spans="31:31" ht="15.75">
      <c r="AE36743" s="67"/>
    </row>
    <row r="36744" spans="31:31" ht="15.75">
      <c r="AE36744" s="67"/>
    </row>
    <row r="36745" spans="31:31" ht="15.75">
      <c r="AE36745" s="67"/>
    </row>
    <row r="36746" spans="31:31" ht="15.75">
      <c r="AE36746" s="67"/>
    </row>
    <row r="36747" spans="31:31" ht="15.75">
      <c r="AE36747" s="67"/>
    </row>
    <row r="36748" spans="31:31" ht="15.75">
      <c r="AE36748" s="67"/>
    </row>
    <row r="36749" spans="31:31" ht="15.75">
      <c r="AE36749" s="67"/>
    </row>
    <row r="36750" spans="31:31" ht="15.75">
      <c r="AE36750" s="67"/>
    </row>
    <row r="36751" spans="31:31" ht="15.75">
      <c r="AE36751" s="67"/>
    </row>
    <row r="36752" spans="31:31" ht="15.75">
      <c r="AE36752" s="67"/>
    </row>
    <row r="36753" spans="31:31" ht="15.75">
      <c r="AE36753" s="67"/>
    </row>
    <row r="36754" spans="31:31" ht="15.75">
      <c r="AE36754" s="67"/>
    </row>
    <row r="36755" spans="31:31" ht="15.75">
      <c r="AE36755" s="67"/>
    </row>
    <row r="36756" spans="31:31" ht="15.75">
      <c r="AE36756" s="67"/>
    </row>
    <row r="36757" spans="31:31" ht="15.75">
      <c r="AE36757" s="67"/>
    </row>
    <row r="36758" spans="31:31" ht="15.75">
      <c r="AE36758" s="67"/>
    </row>
    <row r="36759" spans="31:31" ht="15.75">
      <c r="AE36759" s="67"/>
    </row>
    <row r="36760" spans="31:31" ht="15.75">
      <c r="AE36760" s="67"/>
    </row>
    <row r="36761" spans="31:31" ht="15.75">
      <c r="AE36761" s="67"/>
    </row>
    <row r="36762" spans="31:31" ht="15.75">
      <c r="AE36762" s="67"/>
    </row>
    <row r="36763" spans="31:31" ht="15.75">
      <c r="AE36763" s="67"/>
    </row>
    <row r="36764" spans="31:31" ht="15.75">
      <c r="AE36764" s="67"/>
    </row>
    <row r="36765" spans="31:31" ht="15.75">
      <c r="AE36765" s="67"/>
    </row>
    <row r="36766" spans="31:31" ht="15.75">
      <c r="AE36766" s="67"/>
    </row>
    <row r="36767" spans="31:31" ht="15.75">
      <c r="AE36767" s="67"/>
    </row>
    <row r="36768" spans="31:31" ht="15.75">
      <c r="AE36768" s="67"/>
    </row>
    <row r="36769" spans="31:31" ht="15.75">
      <c r="AE36769" s="67"/>
    </row>
    <row r="36770" spans="31:31" ht="15.75">
      <c r="AE36770" s="67"/>
    </row>
    <row r="36771" spans="31:31" ht="15.75">
      <c r="AE36771" s="67"/>
    </row>
    <row r="36772" spans="31:31" ht="15.75">
      <c r="AE36772" s="67"/>
    </row>
    <row r="36773" spans="31:31" ht="15.75">
      <c r="AE36773" s="67"/>
    </row>
    <row r="36774" spans="31:31" ht="15.75">
      <c r="AE36774" s="67"/>
    </row>
    <row r="36775" spans="31:31" ht="15.75">
      <c r="AE36775" s="67"/>
    </row>
    <row r="36776" spans="31:31" ht="15.75">
      <c r="AE36776" s="67"/>
    </row>
    <row r="36777" spans="31:31" ht="15.75">
      <c r="AE36777" s="67"/>
    </row>
    <row r="36778" spans="31:31" ht="15.75">
      <c r="AE36778" s="67"/>
    </row>
    <row r="36779" spans="31:31" ht="15.75">
      <c r="AE36779" s="67"/>
    </row>
    <row r="36780" spans="31:31" ht="15.75">
      <c r="AE36780" s="67"/>
    </row>
    <row r="36781" spans="31:31" ht="15.75">
      <c r="AE36781" s="67"/>
    </row>
    <row r="36782" spans="31:31" ht="15.75">
      <c r="AE36782" s="67"/>
    </row>
    <row r="36783" spans="31:31" ht="15.75">
      <c r="AE36783" s="67"/>
    </row>
    <row r="36784" spans="31:31" ht="15.75">
      <c r="AE36784" s="67"/>
    </row>
    <row r="36785" spans="31:31" ht="15.75">
      <c r="AE36785" s="67"/>
    </row>
    <row r="36786" spans="31:31" ht="15.75">
      <c r="AE36786" s="67"/>
    </row>
    <row r="36787" spans="31:31" ht="15.75">
      <c r="AE36787" s="67"/>
    </row>
    <row r="36788" spans="31:31" ht="15.75">
      <c r="AE36788" s="67"/>
    </row>
    <row r="36789" spans="31:31" ht="15.75">
      <c r="AE36789" s="67"/>
    </row>
    <row r="36790" spans="31:31" ht="15.75">
      <c r="AE36790" s="67"/>
    </row>
    <row r="36791" spans="31:31" ht="15.75">
      <c r="AE36791" s="67"/>
    </row>
    <row r="36792" spans="31:31" ht="15.75">
      <c r="AE36792" s="67"/>
    </row>
    <row r="36793" spans="31:31" ht="15.75">
      <c r="AE36793" s="67"/>
    </row>
    <row r="36794" spans="31:31" ht="15.75">
      <c r="AE36794" s="67"/>
    </row>
    <row r="36795" spans="31:31" ht="15.75">
      <c r="AE36795" s="67"/>
    </row>
    <row r="36796" spans="31:31" ht="15.75">
      <c r="AE36796" s="67"/>
    </row>
    <row r="36797" spans="31:31" ht="15.75">
      <c r="AE36797" s="67"/>
    </row>
    <row r="36798" spans="31:31" ht="15.75">
      <c r="AE36798" s="67"/>
    </row>
    <row r="36799" spans="31:31" ht="15.75">
      <c r="AE36799" s="67"/>
    </row>
    <row r="36800" spans="31:31" ht="15.75">
      <c r="AE36800" s="67"/>
    </row>
    <row r="36801" spans="31:31" ht="15.75">
      <c r="AE36801" s="67"/>
    </row>
    <row r="36802" spans="31:31" ht="15.75">
      <c r="AE36802" s="67"/>
    </row>
    <row r="36803" spans="31:31" ht="15.75">
      <c r="AE36803" s="67"/>
    </row>
    <row r="36804" spans="31:31" ht="15.75">
      <c r="AE36804" s="67"/>
    </row>
    <row r="36805" spans="31:31" ht="15.75">
      <c r="AE36805" s="67"/>
    </row>
    <row r="36806" spans="31:31" ht="15.75">
      <c r="AE36806" s="67"/>
    </row>
    <row r="36807" spans="31:31" ht="15.75">
      <c r="AE36807" s="67"/>
    </row>
    <row r="36808" spans="31:31" ht="15.75">
      <c r="AE36808" s="67"/>
    </row>
    <row r="36809" spans="31:31" ht="15.75">
      <c r="AE36809" s="67"/>
    </row>
    <row r="36810" spans="31:31" ht="15.75">
      <c r="AE36810" s="67"/>
    </row>
    <row r="36811" spans="31:31" ht="15.75">
      <c r="AE36811" s="67"/>
    </row>
    <row r="36812" spans="31:31" ht="15.75">
      <c r="AE36812" s="67"/>
    </row>
    <row r="36813" spans="31:31" ht="15.75">
      <c r="AE36813" s="67"/>
    </row>
    <row r="36814" spans="31:31" ht="15.75">
      <c r="AE36814" s="67"/>
    </row>
    <row r="36815" spans="31:31" ht="15.75">
      <c r="AE36815" s="67"/>
    </row>
    <row r="36816" spans="31:31" ht="15.75">
      <c r="AE36816" s="67"/>
    </row>
    <row r="36817" spans="31:31" ht="15.75">
      <c r="AE36817" s="67"/>
    </row>
    <row r="36818" spans="31:31" ht="15.75">
      <c r="AE36818" s="67"/>
    </row>
    <row r="36819" spans="31:31" ht="15.75">
      <c r="AE36819" s="67"/>
    </row>
    <row r="36820" spans="31:31" ht="15.75">
      <c r="AE36820" s="67"/>
    </row>
    <row r="36821" spans="31:31" ht="15.75">
      <c r="AE36821" s="67"/>
    </row>
    <row r="36822" spans="31:31" ht="15.75">
      <c r="AE36822" s="67"/>
    </row>
    <row r="36823" spans="31:31" ht="15.75">
      <c r="AE36823" s="67"/>
    </row>
    <row r="36824" spans="31:31" ht="15.75">
      <c r="AE36824" s="67"/>
    </row>
    <row r="36825" spans="31:31" ht="15.75">
      <c r="AE36825" s="67"/>
    </row>
    <row r="36826" spans="31:31" ht="15.75">
      <c r="AE36826" s="67"/>
    </row>
    <row r="36827" spans="31:31" ht="15.75">
      <c r="AE36827" s="67"/>
    </row>
    <row r="36828" spans="31:31" ht="15.75">
      <c r="AE36828" s="67"/>
    </row>
    <row r="36829" spans="31:31" ht="15.75">
      <c r="AE36829" s="67"/>
    </row>
    <row r="36830" spans="31:31" ht="15.75">
      <c r="AE36830" s="67"/>
    </row>
    <row r="36831" spans="31:31" ht="15.75">
      <c r="AE36831" s="67"/>
    </row>
    <row r="36832" spans="31:31" ht="15.75">
      <c r="AE36832" s="67"/>
    </row>
    <row r="36833" spans="31:31" ht="15.75">
      <c r="AE36833" s="67"/>
    </row>
    <row r="36834" spans="31:31" ht="15.75">
      <c r="AE36834" s="67"/>
    </row>
    <row r="36835" spans="31:31" ht="15.75">
      <c r="AE36835" s="67"/>
    </row>
    <row r="36836" spans="31:31" ht="15.75">
      <c r="AE36836" s="67"/>
    </row>
    <row r="36837" spans="31:31" ht="15.75">
      <c r="AE36837" s="67"/>
    </row>
    <row r="36838" spans="31:31" ht="15.75">
      <c r="AE36838" s="67"/>
    </row>
    <row r="36839" spans="31:31" ht="15.75">
      <c r="AE36839" s="67"/>
    </row>
    <row r="36840" spans="31:31" ht="15.75">
      <c r="AE36840" s="67"/>
    </row>
    <row r="36841" spans="31:31" ht="15.75">
      <c r="AE36841" s="67"/>
    </row>
    <row r="36842" spans="31:31" ht="15.75">
      <c r="AE36842" s="67"/>
    </row>
    <row r="36843" spans="31:31" ht="15.75">
      <c r="AE36843" s="67"/>
    </row>
    <row r="36844" spans="31:31" ht="15.75">
      <c r="AE36844" s="67"/>
    </row>
    <row r="36845" spans="31:31" ht="15.75">
      <c r="AE36845" s="67"/>
    </row>
    <row r="36846" spans="31:31" ht="15.75">
      <c r="AE36846" s="67"/>
    </row>
    <row r="36847" spans="31:31" ht="15.75">
      <c r="AE36847" s="67"/>
    </row>
    <row r="36848" spans="31:31" ht="15.75">
      <c r="AE36848" s="67"/>
    </row>
    <row r="36849" spans="31:31" ht="15.75">
      <c r="AE36849" s="67"/>
    </row>
    <row r="36850" spans="31:31" ht="15.75">
      <c r="AE36850" s="67"/>
    </row>
    <row r="36851" spans="31:31" ht="15.75">
      <c r="AE36851" s="67"/>
    </row>
    <row r="36852" spans="31:31" ht="15.75">
      <c r="AE36852" s="67"/>
    </row>
    <row r="36853" spans="31:31" ht="15.75">
      <c r="AE36853" s="67"/>
    </row>
    <row r="36854" spans="31:31" ht="15.75">
      <c r="AE36854" s="67"/>
    </row>
    <row r="36855" spans="31:31" ht="15.75">
      <c r="AE36855" s="67"/>
    </row>
    <row r="36856" spans="31:31" ht="15.75">
      <c r="AE36856" s="67"/>
    </row>
    <row r="36857" spans="31:31" ht="15.75">
      <c r="AE36857" s="67"/>
    </row>
    <row r="36858" spans="31:31" ht="15.75">
      <c r="AE36858" s="67"/>
    </row>
    <row r="36859" spans="31:31" ht="15.75">
      <c r="AE36859" s="67"/>
    </row>
    <row r="36860" spans="31:31" ht="15.75">
      <c r="AE36860" s="67"/>
    </row>
    <row r="36861" spans="31:31" ht="15.75">
      <c r="AE36861" s="67"/>
    </row>
    <row r="36862" spans="31:31" ht="15.75">
      <c r="AE36862" s="67"/>
    </row>
    <row r="36863" spans="31:31" ht="15.75">
      <c r="AE36863" s="67"/>
    </row>
    <row r="36864" spans="31:31" ht="15.75">
      <c r="AE36864" s="67"/>
    </row>
    <row r="36865" spans="31:31" ht="15.75">
      <c r="AE36865" s="67"/>
    </row>
    <row r="36866" spans="31:31" ht="15.75">
      <c r="AE36866" s="67"/>
    </row>
    <row r="36867" spans="31:31" ht="15.75">
      <c r="AE36867" s="67"/>
    </row>
    <row r="36868" spans="31:31" ht="15.75">
      <c r="AE36868" s="67"/>
    </row>
    <row r="36869" spans="31:31" ht="15.75">
      <c r="AE36869" s="67"/>
    </row>
    <row r="36870" spans="31:31" ht="15.75">
      <c r="AE36870" s="67"/>
    </row>
    <row r="36871" spans="31:31" ht="15.75">
      <c r="AE36871" s="67"/>
    </row>
    <row r="36872" spans="31:31" ht="15.75">
      <c r="AE36872" s="67"/>
    </row>
    <row r="36873" spans="31:31" ht="15.75">
      <c r="AE36873" s="67"/>
    </row>
    <row r="36874" spans="31:31" ht="15.75">
      <c r="AE36874" s="67"/>
    </row>
    <row r="36875" spans="31:31" ht="15.75">
      <c r="AE36875" s="67"/>
    </row>
    <row r="36876" spans="31:31" ht="15.75">
      <c r="AE36876" s="67"/>
    </row>
    <row r="36877" spans="31:31" ht="15.75">
      <c r="AE36877" s="67"/>
    </row>
    <row r="36878" spans="31:31" ht="15.75">
      <c r="AE36878" s="67"/>
    </row>
    <row r="36879" spans="31:31" ht="15.75">
      <c r="AE36879" s="67"/>
    </row>
    <row r="36880" spans="31:31" ht="15.75">
      <c r="AE36880" s="67"/>
    </row>
    <row r="36881" spans="31:31" ht="15.75">
      <c r="AE36881" s="67"/>
    </row>
    <row r="36882" spans="31:31" ht="15.75">
      <c r="AE36882" s="67"/>
    </row>
    <row r="36883" spans="31:31" ht="15.75">
      <c r="AE36883" s="67"/>
    </row>
    <row r="36884" spans="31:31" ht="15.75">
      <c r="AE36884" s="67"/>
    </row>
    <row r="36885" spans="31:31" ht="15.75">
      <c r="AE36885" s="67"/>
    </row>
    <row r="36886" spans="31:31" ht="15.75">
      <c r="AE36886" s="67"/>
    </row>
    <row r="36887" spans="31:31" ht="15.75">
      <c r="AE36887" s="67"/>
    </row>
    <row r="36888" spans="31:31" ht="15.75">
      <c r="AE36888" s="67"/>
    </row>
    <row r="36889" spans="31:31" ht="15.75">
      <c r="AE36889" s="67"/>
    </row>
    <row r="36890" spans="31:31" ht="15.75">
      <c r="AE36890" s="67"/>
    </row>
    <row r="36891" spans="31:31" ht="15.75">
      <c r="AE36891" s="67"/>
    </row>
    <row r="36892" spans="31:31" ht="15.75">
      <c r="AE36892" s="67"/>
    </row>
    <row r="36893" spans="31:31" ht="15.75">
      <c r="AE36893" s="67"/>
    </row>
    <row r="36894" spans="31:31" ht="15.75">
      <c r="AE36894" s="67"/>
    </row>
    <row r="36895" spans="31:31" ht="15.75">
      <c r="AE36895" s="67"/>
    </row>
    <row r="36896" spans="31:31" ht="15.75">
      <c r="AE36896" s="67"/>
    </row>
    <row r="36897" spans="31:31" ht="15.75">
      <c r="AE36897" s="67"/>
    </row>
    <row r="36898" spans="31:31" ht="15.75">
      <c r="AE36898" s="67"/>
    </row>
    <row r="36899" spans="31:31" ht="15.75">
      <c r="AE36899" s="67"/>
    </row>
    <row r="36900" spans="31:31" ht="15.75">
      <c r="AE36900" s="67"/>
    </row>
    <row r="36901" spans="31:31" ht="15.75">
      <c r="AE36901" s="67"/>
    </row>
    <row r="36902" spans="31:31" ht="15.75">
      <c r="AE36902" s="67"/>
    </row>
    <row r="36903" spans="31:31" ht="15.75">
      <c r="AE36903" s="67"/>
    </row>
    <row r="36904" spans="31:31" ht="15.75">
      <c r="AE36904" s="67"/>
    </row>
    <row r="36905" spans="31:31" ht="15.75">
      <c r="AE36905" s="67"/>
    </row>
    <row r="36906" spans="31:31" ht="15.75">
      <c r="AE36906" s="67"/>
    </row>
    <row r="36907" spans="31:31" ht="15.75">
      <c r="AE36907" s="67"/>
    </row>
    <row r="36908" spans="31:31" ht="15.75">
      <c r="AE36908" s="67"/>
    </row>
    <row r="36909" spans="31:31" ht="15.75">
      <c r="AE36909" s="67"/>
    </row>
    <row r="36910" spans="31:31" ht="15.75">
      <c r="AE36910" s="67"/>
    </row>
    <row r="36911" spans="31:31" ht="15.75">
      <c r="AE36911" s="67"/>
    </row>
    <row r="36912" spans="31:31" ht="15.75">
      <c r="AE36912" s="67"/>
    </row>
    <row r="36913" spans="31:31" ht="15.75">
      <c r="AE36913" s="67"/>
    </row>
    <row r="36914" spans="31:31" ht="15.75">
      <c r="AE36914" s="67"/>
    </row>
    <row r="36915" spans="31:31" ht="15.75">
      <c r="AE36915" s="67"/>
    </row>
    <row r="36916" spans="31:31" ht="15.75">
      <c r="AE36916" s="67"/>
    </row>
    <row r="36917" spans="31:31" ht="15.75">
      <c r="AE36917" s="67"/>
    </row>
    <row r="36918" spans="31:31" ht="15.75">
      <c r="AE36918" s="67"/>
    </row>
    <row r="36919" spans="31:31" ht="15.75">
      <c r="AE36919" s="67"/>
    </row>
    <row r="36920" spans="31:31" ht="15.75">
      <c r="AE36920" s="67"/>
    </row>
    <row r="36921" spans="31:31" ht="15.75">
      <c r="AE36921" s="67"/>
    </row>
    <row r="36922" spans="31:31" ht="15.75">
      <c r="AE36922" s="67"/>
    </row>
    <row r="36923" spans="31:31" ht="15.75">
      <c r="AE36923" s="67"/>
    </row>
    <row r="36924" spans="31:31" ht="15.75">
      <c r="AE36924" s="67"/>
    </row>
    <row r="36925" spans="31:31" ht="15.75">
      <c r="AE36925" s="67"/>
    </row>
    <row r="36926" spans="31:31" ht="15.75">
      <c r="AE36926" s="67"/>
    </row>
    <row r="36927" spans="31:31" ht="15.75">
      <c r="AE36927" s="67"/>
    </row>
    <row r="36928" spans="31:31" ht="15.75">
      <c r="AE36928" s="67"/>
    </row>
    <row r="36929" spans="31:31" ht="15.75">
      <c r="AE36929" s="67"/>
    </row>
    <row r="36930" spans="31:31" ht="15.75">
      <c r="AE36930" s="67"/>
    </row>
    <row r="36931" spans="31:31" ht="15.75">
      <c r="AE36931" s="67"/>
    </row>
    <row r="36932" spans="31:31" ht="15.75">
      <c r="AE36932" s="67"/>
    </row>
    <row r="36933" spans="31:31" ht="15.75">
      <c r="AE36933" s="67"/>
    </row>
    <row r="36934" spans="31:31" ht="15.75">
      <c r="AE36934" s="67"/>
    </row>
    <row r="36935" spans="31:31" ht="15.75">
      <c r="AE36935" s="67"/>
    </row>
    <row r="36936" spans="31:31" ht="15.75">
      <c r="AE36936" s="67"/>
    </row>
    <row r="36937" spans="31:31" ht="15.75">
      <c r="AE36937" s="67"/>
    </row>
    <row r="36938" spans="31:31" ht="15.75">
      <c r="AE36938" s="67"/>
    </row>
    <row r="36939" spans="31:31" ht="15.75">
      <c r="AE36939" s="67"/>
    </row>
    <row r="36940" spans="31:31" ht="15.75">
      <c r="AE36940" s="67"/>
    </row>
    <row r="36941" spans="31:31" ht="15.75">
      <c r="AE36941" s="67"/>
    </row>
    <row r="36942" spans="31:31" ht="15.75">
      <c r="AE36942" s="67"/>
    </row>
    <row r="36943" spans="31:31" ht="15.75">
      <c r="AE36943" s="67"/>
    </row>
    <row r="36944" spans="31:31" ht="15.75">
      <c r="AE36944" s="67"/>
    </row>
    <row r="36945" spans="31:31" ht="15.75">
      <c r="AE36945" s="67"/>
    </row>
    <row r="36946" spans="31:31" ht="15.75">
      <c r="AE36946" s="67"/>
    </row>
    <row r="36947" spans="31:31" ht="15.75">
      <c r="AE36947" s="67"/>
    </row>
    <row r="36948" spans="31:31" ht="15.75">
      <c r="AE36948" s="67"/>
    </row>
    <row r="36949" spans="31:31" ht="15.75">
      <c r="AE36949" s="67"/>
    </row>
    <row r="36950" spans="31:31" ht="15.75">
      <c r="AE36950" s="67"/>
    </row>
    <row r="36951" spans="31:31" ht="15.75">
      <c r="AE36951" s="67"/>
    </row>
    <row r="36952" spans="31:31" ht="15.75">
      <c r="AE36952" s="67"/>
    </row>
    <row r="36953" spans="31:31" ht="15.75">
      <c r="AE36953" s="67"/>
    </row>
    <row r="36954" spans="31:31" ht="15.75">
      <c r="AE36954" s="67"/>
    </row>
    <row r="36955" spans="31:31" ht="15.75">
      <c r="AE36955" s="67"/>
    </row>
    <row r="36956" spans="31:31" ht="15.75">
      <c r="AE36956" s="67"/>
    </row>
    <row r="36957" spans="31:31" ht="15.75">
      <c r="AE36957" s="67"/>
    </row>
    <row r="36958" spans="31:31" ht="15.75">
      <c r="AE36958" s="67"/>
    </row>
    <row r="36959" spans="31:31" ht="15.75">
      <c r="AE36959" s="67"/>
    </row>
    <row r="36960" spans="31:31" ht="15.75">
      <c r="AE36960" s="67"/>
    </row>
    <row r="36961" spans="31:31" ht="15.75">
      <c r="AE36961" s="67"/>
    </row>
    <row r="36962" spans="31:31" ht="15.75">
      <c r="AE36962" s="67"/>
    </row>
    <row r="36963" spans="31:31" ht="15.75">
      <c r="AE36963" s="67"/>
    </row>
    <row r="36964" spans="31:31" ht="15.75">
      <c r="AE36964" s="67"/>
    </row>
    <row r="36965" spans="31:31" ht="15.75">
      <c r="AE36965" s="67"/>
    </row>
    <row r="36966" spans="31:31" ht="15.75">
      <c r="AE36966" s="67"/>
    </row>
    <row r="36967" spans="31:31" ht="15.75">
      <c r="AE36967" s="67"/>
    </row>
    <row r="36968" spans="31:31" ht="15.75">
      <c r="AE36968" s="67"/>
    </row>
    <row r="36969" spans="31:31" ht="15.75">
      <c r="AE36969" s="67"/>
    </row>
    <row r="36970" spans="31:31" ht="15.75">
      <c r="AE36970" s="67"/>
    </row>
    <row r="36971" spans="31:31" ht="15.75">
      <c r="AE36971" s="67"/>
    </row>
    <row r="36972" spans="31:31" ht="15.75">
      <c r="AE36972" s="67"/>
    </row>
    <row r="36973" spans="31:31" ht="15.75">
      <c r="AE36973" s="67"/>
    </row>
    <row r="36974" spans="31:31" ht="15.75">
      <c r="AE36974" s="67"/>
    </row>
    <row r="36975" spans="31:31" ht="15.75">
      <c r="AE36975" s="67"/>
    </row>
    <row r="36976" spans="31:31" ht="15.75">
      <c r="AE36976" s="67"/>
    </row>
    <row r="36977" spans="31:31" ht="15.75">
      <c r="AE36977" s="67"/>
    </row>
    <row r="36978" spans="31:31" ht="15.75">
      <c r="AE36978" s="67"/>
    </row>
    <row r="36979" spans="31:31" ht="15.75">
      <c r="AE36979" s="67"/>
    </row>
    <row r="36980" spans="31:31" ht="15.75">
      <c r="AE36980" s="67"/>
    </row>
    <row r="36981" spans="31:31" ht="15.75">
      <c r="AE36981" s="67"/>
    </row>
    <row r="36982" spans="31:31" ht="15.75">
      <c r="AE36982" s="67"/>
    </row>
    <row r="36983" spans="31:31" ht="15.75">
      <c r="AE36983" s="67"/>
    </row>
    <row r="36984" spans="31:31" ht="15.75">
      <c r="AE36984" s="67"/>
    </row>
    <row r="36985" spans="31:31" ht="15.75">
      <c r="AE36985" s="67"/>
    </row>
    <row r="36986" spans="31:31" ht="15.75">
      <c r="AE36986" s="67"/>
    </row>
    <row r="36987" spans="31:31" ht="15.75">
      <c r="AE36987" s="67"/>
    </row>
    <row r="36988" spans="31:31" ht="15.75">
      <c r="AE36988" s="67"/>
    </row>
    <row r="36989" spans="31:31" ht="15.75">
      <c r="AE36989" s="67"/>
    </row>
    <row r="36990" spans="31:31" ht="15.75">
      <c r="AE36990" s="67"/>
    </row>
    <row r="36991" spans="31:31" ht="15.75">
      <c r="AE36991" s="67"/>
    </row>
    <row r="36992" spans="31:31" ht="15.75">
      <c r="AE36992" s="67"/>
    </row>
    <row r="36993" spans="31:31" ht="15.75">
      <c r="AE36993" s="67"/>
    </row>
    <row r="36994" spans="31:31" ht="15.75">
      <c r="AE36994" s="67"/>
    </row>
    <row r="36995" spans="31:31" ht="15.75">
      <c r="AE36995" s="67"/>
    </row>
    <row r="36996" spans="31:31" ht="15.75">
      <c r="AE36996" s="67"/>
    </row>
    <row r="36997" spans="31:31" ht="15.75">
      <c r="AE36997" s="67"/>
    </row>
    <row r="36998" spans="31:31" ht="15.75">
      <c r="AE36998" s="67"/>
    </row>
    <row r="36999" spans="31:31" ht="15.75">
      <c r="AE36999" s="67"/>
    </row>
    <row r="37000" spans="31:31" ht="15.75">
      <c r="AE37000" s="67"/>
    </row>
    <row r="37001" spans="31:31" ht="15.75">
      <c r="AE37001" s="67"/>
    </row>
    <row r="37002" spans="31:31" ht="15.75">
      <c r="AE37002" s="67"/>
    </row>
    <row r="37003" spans="31:31" ht="15.75">
      <c r="AE37003" s="67"/>
    </row>
    <row r="37004" spans="31:31" ht="15.75">
      <c r="AE37004" s="67"/>
    </row>
    <row r="37005" spans="31:31" ht="15.75">
      <c r="AE37005" s="67"/>
    </row>
    <row r="37006" spans="31:31" ht="15.75">
      <c r="AE37006" s="67"/>
    </row>
    <row r="37007" spans="31:31" ht="15.75">
      <c r="AE37007" s="67"/>
    </row>
    <row r="37008" spans="31:31" ht="15.75">
      <c r="AE37008" s="67"/>
    </row>
    <row r="37009" spans="31:31" ht="15.75">
      <c r="AE37009" s="67"/>
    </row>
    <row r="37010" spans="31:31" ht="15.75">
      <c r="AE37010" s="67"/>
    </row>
    <row r="37011" spans="31:31" ht="15.75">
      <c r="AE37011" s="67"/>
    </row>
    <row r="37012" spans="31:31" ht="15.75">
      <c r="AE37012" s="67"/>
    </row>
    <row r="37013" spans="31:31" ht="15.75">
      <c r="AE37013" s="67"/>
    </row>
    <row r="37014" spans="31:31" ht="15.75">
      <c r="AE37014" s="67"/>
    </row>
    <row r="37015" spans="31:31" ht="15.75">
      <c r="AE37015" s="67"/>
    </row>
    <row r="37016" spans="31:31" ht="15.75">
      <c r="AE37016" s="67"/>
    </row>
    <row r="37017" spans="31:31" ht="15.75">
      <c r="AE37017" s="67"/>
    </row>
    <row r="37018" spans="31:31" ht="15.75">
      <c r="AE37018" s="67"/>
    </row>
    <row r="37019" spans="31:31" ht="15.75">
      <c r="AE37019" s="67"/>
    </row>
    <row r="37020" spans="31:31" ht="15.75">
      <c r="AE37020" s="67"/>
    </row>
    <row r="37021" spans="31:31" ht="15.75">
      <c r="AE37021" s="67"/>
    </row>
    <row r="37022" spans="31:31" ht="15.75">
      <c r="AE37022" s="67"/>
    </row>
    <row r="37023" spans="31:31" ht="15.75">
      <c r="AE37023" s="67"/>
    </row>
    <row r="37024" spans="31:31" ht="15.75">
      <c r="AE37024" s="67"/>
    </row>
    <row r="37025" spans="31:31" ht="15.75">
      <c r="AE37025" s="67"/>
    </row>
    <row r="37026" spans="31:31" ht="15.75">
      <c r="AE37026" s="67"/>
    </row>
    <row r="37027" spans="31:31" ht="15.75">
      <c r="AE37027" s="67"/>
    </row>
    <row r="37028" spans="31:31" ht="15.75">
      <c r="AE37028" s="67"/>
    </row>
    <row r="37029" spans="31:31" ht="15.75">
      <c r="AE37029" s="67"/>
    </row>
    <row r="37030" spans="31:31" ht="15.75">
      <c r="AE37030" s="67"/>
    </row>
    <row r="37031" spans="31:31" ht="15.75">
      <c r="AE37031" s="67"/>
    </row>
    <row r="37032" spans="31:31" ht="15.75">
      <c r="AE37032" s="67"/>
    </row>
    <row r="37033" spans="31:31" ht="15.75">
      <c r="AE37033" s="67"/>
    </row>
    <row r="37034" spans="31:31" ht="15.75">
      <c r="AE37034" s="67"/>
    </row>
    <row r="37035" spans="31:31" ht="15.75">
      <c r="AE37035" s="67"/>
    </row>
    <row r="37036" spans="31:31" ht="15.75">
      <c r="AE37036" s="67"/>
    </row>
    <row r="37037" spans="31:31" ht="15.75">
      <c r="AE37037" s="67"/>
    </row>
    <row r="37038" spans="31:31" ht="15.75">
      <c r="AE37038" s="67"/>
    </row>
    <row r="37039" spans="31:31" ht="15.75">
      <c r="AE37039" s="67"/>
    </row>
    <row r="37040" spans="31:31" ht="15.75">
      <c r="AE37040" s="67"/>
    </row>
    <row r="37041" spans="31:31" ht="15.75">
      <c r="AE37041" s="67"/>
    </row>
    <row r="37042" spans="31:31" ht="15.75">
      <c r="AE37042" s="67"/>
    </row>
    <row r="37043" spans="31:31" ht="15.75">
      <c r="AE37043" s="67"/>
    </row>
    <row r="37044" spans="31:31" ht="15.75">
      <c r="AE37044" s="67"/>
    </row>
    <row r="37045" spans="31:31" ht="15.75">
      <c r="AE37045" s="67"/>
    </row>
    <row r="37046" spans="31:31" ht="15.75">
      <c r="AE37046" s="67"/>
    </row>
    <row r="37047" spans="31:31" ht="15.75">
      <c r="AE37047" s="67"/>
    </row>
    <row r="37048" spans="31:31" ht="15.75">
      <c r="AE37048" s="67"/>
    </row>
    <row r="37049" spans="31:31" ht="15.75">
      <c r="AE37049" s="67"/>
    </row>
    <row r="37050" spans="31:31" ht="15.75">
      <c r="AE37050" s="67"/>
    </row>
    <row r="37051" spans="31:31" ht="15.75">
      <c r="AE37051" s="67"/>
    </row>
    <row r="37052" spans="31:31" ht="15.75">
      <c r="AE37052" s="67"/>
    </row>
    <row r="37053" spans="31:31" ht="15.75">
      <c r="AE37053" s="67"/>
    </row>
    <row r="37054" spans="31:31" ht="15.75">
      <c r="AE37054" s="67"/>
    </row>
    <row r="37055" spans="31:31" ht="15.75">
      <c r="AE37055" s="67"/>
    </row>
    <row r="37056" spans="31:31" ht="15.75">
      <c r="AE37056" s="67"/>
    </row>
    <row r="37057" spans="31:31" ht="15.75">
      <c r="AE37057" s="67"/>
    </row>
    <row r="37058" spans="31:31" ht="15.75">
      <c r="AE37058" s="67"/>
    </row>
    <row r="37059" spans="31:31" ht="15.75">
      <c r="AE37059" s="67"/>
    </row>
    <row r="37060" spans="31:31" ht="15.75">
      <c r="AE37060" s="67"/>
    </row>
    <row r="37061" spans="31:31" ht="15.75">
      <c r="AE37061" s="67"/>
    </row>
    <row r="37062" spans="31:31" ht="15.75">
      <c r="AE37062" s="67"/>
    </row>
    <row r="37063" spans="31:31" ht="15.75">
      <c r="AE37063" s="67"/>
    </row>
    <row r="37064" spans="31:31" ht="15.75">
      <c r="AE37064" s="67"/>
    </row>
    <row r="37065" spans="31:31" ht="15.75">
      <c r="AE37065" s="67"/>
    </row>
    <row r="37066" spans="31:31" ht="15.75">
      <c r="AE37066" s="67"/>
    </row>
    <row r="37067" spans="31:31" ht="15.75">
      <c r="AE37067" s="67"/>
    </row>
    <row r="37068" spans="31:31" ht="15.75">
      <c r="AE37068" s="67"/>
    </row>
    <row r="37069" spans="31:31" ht="15.75">
      <c r="AE37069" s="67"/>
    </row>
    <row r="37070" spans="31:31" ht="15.75">
      <c r="AE37070" s="67"/>
    </row>
    <row r="37071" spans="31:31" ht="15.75">
      <c r="AE37071" s="67"/>
    </row>
    <row r="37072" spans="31:31" ht="15.75">
      <c r="AE37072" s="67"/>
    </row>
    <row r="37073" spans="31:31" ht="15.75">
      <c r="AE37073" s="67"/>
    </row>
    <row r="37074" spans="31:31" ht="15.75">
      <c r="AE37074" s="67"/>
    </row>
    <row r="37075" spans="31:31" ht="15.75">
      <c r="AE37075" s="67"/>
    </row>
    <row r="37076" spans="31:31" ht="15.75">
      <c r="AE37076" s="67"/>
    </row>
    <row r="37077" spans="31:31" ht="15.75">
      <c r="AE37077" s="67"/>
    </row>
    <row r="37078" spans="31:31" ht="15.75">
      <c r="AE37078" s="67"/>
    </row>
    <row r="37079" spans="31:31" ht="15.75">
      <c r="AE37079" s="67"/>
    </row>
    <row r="37080" spans="31:31" ht="15.75">
      <c r="AE37080" s="67"/>
    </row>
    <row r="37081" spans="31:31" ht="15.75">
      <c r="AE37081" s="67"/>
    </row>
    <row r="37082" spans="31:31" ht="15.75">
      <c r="AE37082" s="67"/>
    </row>
    <row r="37083" spans="31:31" ht="15.75">
      <c r="AE37083" s="67"/>
    </row>
    <row r="37084" spans="31:31" ht="15.75">
      <c r="AE37084" s="67"/>
    </row>
    <row r="37085" spans="31:31" ht="15.75">
      <c r="AE37085" s="67"/>
    </row>
    <row r="37086" spans="31:31" ht="15.75">
      <c r="AE37086" s="67"/>
    </row>
    <row r="37087" spans="31:31" ht="15.75">
      <c r="AE37087" s="67"/>
    </row>
    <row r="37088" spans="31:31" ht="15.75">
      <c r="AE37088" s="67"/>
    </row>
    <row r="37089" spans="31:31" ht="15.75">
      <c r="AE37089" s="67"/>
    </row>
    <row r="37090" spans="31:31" ht="15.75">
      <c r="AE37090" s="67"/>
    </row>
    <row r="37091" spans="31:31" ht="15.75">
      <c r="AE37091" s="67"/>
    </row>
    <row r="37092" spans="31:31" ht="15.75">
      <c r="AE37092" s="67"/>
    </row>
    <row r="37093" spans="31:31" ht="15.75">
      <c r="AE37093" s="67"/>
    </row>
    <row r="37094" spans="31:31" ht="15.75">
      <c r="AE37094" s="67"/>
    </row>
    <row r="37095" spans="31:31" ht="15.75">
      <c r="AE37095" s="67"/>
    </row>
    <row r="37096" spans="31:31" ht="15.75">
      <c r="AE37096" s="67"/>
    </row>
    <row r="37097" spans="31:31" ht="15.75">
      <c r="AE37097" s="67"/>
    </row>
    <row r="37098" spans="31:31" ht="15.75">
      <c r="AE37098" s="67"/>
    </row>
    <row r="37099" spans="31:31" ht="15.75">
      <c r="AE37099" s="67"/>
    </row>
    <row r="37100" spans="31:31" ht="15.75">
      <c r="AE37100" s="67"/>
    </row>
    <row r="37101" spans="31:31" ht="15.75">
      <c r="AE37101" s="67"/>
    </row>
    <row r="37102" spans="31:31" ht="15.75">
      <c r="AE37102" s="67"/>
    </row>
    <row r="37103" spans="31:31" ht="15.75">
      <c r="AE37103" s="67"/>
    </row>
    <row r="37104" spans="31:31" ht="15.75">
      <c r="AE37104" s="67"/>
    </row>
    <row r="37105" spans="31:31" ht="15.75">
      <c r="AE37105" s="67"/>
    </row>
    <row r="37106" spans="31:31" ht="15.75">
      <c r="AE37106" s="67"/>
    </row>
    <row r="37107" spans="31:31" ht="15.75">
      <c r="AE37107" s="67"/>
    </row>
    <row r="37108" spans="31:31" ht="15.75">
      <c r="AE37108" s="67"/>
    </row>
    <row r="37109" spans="31:31" ht="15.75">
      <c r="AE37109" s="67"/>
    </row>
    <row r="37110" spans="31:31" ht="15.75">
      <c r="AE37110" s="67"/>
    </row>
    <row r="37111" spans="31:31" ht="15.75">
      <c r="AE37111" s="67"/>
    </row>
    <row r="37112" spans="31:31" ht="15.75">
      <c r="AE37112" s="67"/>
    </row>
    <row r="37113" spans="31:31" ht="15.75">
      <c r="AE37113" s="67"/>
    </row>
    <row r="37114" spans="31:31" ht="15.75">
      <c r="AE37114" s="67"/>
    </row>
    <row r="37115" spans="31:31" ht="15.75">
      <c r="AE37115" s="67"/>
    </row>
    <row r="37116" spans="31:31" ht="15.75">
      <c r="AE37116" s="67"/>
    </row>
    <row r="37117" spans="31:31" ht="15.75">
      <c r="AE37117" s="67"/>
    </row>
    <row r="37118" spans="31:31" ht="15.75">
      <c r="AE37118" s="67"/>
    </row>
    <row r="37119" spans="31:31" ht="15.75">
      <c r="AE37119" s="67"/>
    </row>
    <row r="37120" spans="31:31" ht="15.75">
      <c r="AE37120" s="67"/>
    </row>
    <row r="37121" spans="31:31" ht="15.75">
      <c r="AE37121" s="67"/>
    </row>
    <row r="37122" spans="31:31" ht="15.75">
      <c r="AE37122" s="67"/>
    </row>
    <row r="37123" spans="31:31" ht="15.75">
      <c r="AE37123" s="67"/>
    </row>
    <row r="37124" spans="31:31" ht="15.75">
      <c r="AE37124" s="67"/>
    </row>
    <row r="37125" spans="31:31" ht="15.75">
      <c r="AE37125" s="67"/>
    </row>
    <row r="37126" spans="31:31" ht="15.75">
      <c r="AE37126" s="67"/>
    </row>
    <row r="37127" spans="31:31" ht="15.75">
      <c r="AE37127" s="67"/>
    </row>
    <row r="37128" spans="31:31" ht="15.75">
      <c r="AE37128" s="67"/>
    </row>
    <row r="37129" spans="31:31" ht="15.75">
      <c r="AE37129" s="67"/>
    </row>
    <row r="37130" spans="31:31" ht="15.75">
      <c r="AE37130" s="67"/>
    </row>
    <row r="37131" spans="31:31" ht="15.75">
      <c r="AE37131" s="67"/>
    </row>
    <row r="37132" spans="31:31" ht="15.75">
      <c r="AE37132" s="67"/>
    </row>
    <row r="37133" spans="31:31" ht="15.75">
      <c r="AE37133" s="67"/>
    </row>
    <row r="37134" spans="31:31" ht="15.75">
      <c r="AE37134" s="67"/>
    </row>
    <row r="37135" spans="31:31" ht="15.75">
      <c r="AE37135" s="67"/>
    </row>
    <row r="37136" spans="31:31" ht="15.75">
      <c r="AE37136" s="67"/>
    </row>
    <row r="37137" spans="31:31" ht="15.75">
      <c r="AE37137" s="67"/>
    </row>
    <row r="37138" spans="31:31" ht="15.75">
      <c r="AE37138" s="67"/>
    </row>
    <row r="37139" spans="31:31" ht="15.75">
      <c r="AE37139" s="67"/>
    </row>
    <row r="37140" spans="31:31" ht="15.75">
      <c r="AE37140" s="67"/>
    </row>
    <row r="37141" spans="31:31" ht="15.75">
      <c r="AE37141" s="67"/>
    </row>
    <row r="37142" spans="31:31" ht="15.75">
      <c r="AE37142" s="67"/>
    </row>
    <row r="37143" spans="31:31" ht="15.75">
      <c r="AE37143" s="67"/>
    </row>
    <row r="37144" spans="31:31" ht="15.75">
      <c r="AE37144" s="67"/>
    </row>
    <row r="37145" spans="31:31" ht="15.75">
      <c r="AE37145" s="67"/>
    </row>
    <row r="37146" spans="31:31" ht="15.75">
      <c r="AE37146" s="67"/>
    </row>
    <row r="37147" spans="31:31" ht="15.75">
      <c r="AE37147" s="67"/>
    </row>
    <row r="37148" spans="31:31" ht="15.75">
      <c r="AE37148" s="67"/>
    </row>
    <row r="37149" spans="31:31" ht="15.75">
      <c r="AE37149" s="67"/>
    </row>
    <row r="37150" spans="31:31" ht="15.75">
      <c r="AE37150" s="67"/>
    </row>
    <row r="37151" spans="31:31" ht="15.75">
      <c r="AE37151" s="67"/>
    </row>
    <row r="37152" spans="31:31" ht="15.75">
      <c r="AE37152" s="67"/>
    </row>
    <row r="37153" spans="31:31" ht="15.75">
      <c r="AE37153" s="67"/>
    </row>
    <row r="37154" spans="31:31" ht="15.75">
      <c r="AE37154" s="67"/>
    </row>
    <row r="37155" spans="31:31" ht="15.75">
      <c r="AE37155" s="67"/>
    </row>
    <row r="37156" spans="31:31" ht="15.75">
      <c r="AE37156" s="67"/>
    </row>
    <row r="37157" spans="31:31" ht="15.75">
      <c r="AE37157" s="67"/>
    </row>
    <row r="37158" spans="31:31" ht="15.75">
      <c r="AE37158" s="67"/>
    </row>
    <row r="37159" spans="31:31" ht="15.75">
      <c r="AE37159" s="67"/>
    </row>
    <row r="37160" spans="31:31" ht="15.75">
      <c r="AE37160" s="67"/>
    </row>
    <row r="37161" spans="31:31" ht="15.75">
      <c r="AE37161" s="67"/>
    </row>
    <row r="37162" spans="31:31" ht="15.75">
      <c r="AE37162" s="67"/>
    </row>
    <row r="37163" spans="31:31" ht="15.75">
      <c r="AE37163" s="67"/>
    </row>
    <row r="37164" spans="31:31" ht="15.75">
      <c r="AE37164" s="67"/>
    </row>
    <row r="37165" spans="31:31" ht="15.75">
      <c r="AE37165" s="67"/>
    </row>
    <row r="37166" spans="31:31" ht="15.75">
      <c r="AE37166" s="67"/>
    </row>
    <row r="37167" spans="31:31" ht="15.75">
      <c r="AE37167" s="67"/>
    </row>
    <row r="37168" spans="31:31" ht="15.75">
      <c r="AE37168" s="67"/>
    </row>
    <row r="37169" spans="31:31" ht="15.75">
      <c r="AE37169" s="67"/>
    </row>
    <row r="37170" spans="31:31" ht="15.75">
      <c r="AE37170" s="67"/>
    </row>
    <row r="37171" spans="31:31" ht="15.75">
      <c r="AE37171" s="67"/>
    </row>
    <row r="37172" spans="31:31" ht="15.75">
      <c r="AE37172" s="67"/>
    </row>
    <row r="37173" spans="31:31" ht="15.75">
      <c r="AE37173" s="67"/>
    </row>
    <row r="37174" spans="31:31" ht="15.75">
      <c r="AE37174" s="67"/>
    </row>
    <row r="37175" spans="31:31" ht="15.75">
      <c r="AE37175" s="67"/>
    </row>
    <row r="37176" spans="31:31" ht="15.75">
      <c r="AE37176" s="67"/>
    </row>
    <row r="37177" spans="31:31" ht="15.75">
      <c r="AE37177" s="67"/>
    </row>
    <row r="37178" spans="31:31" ht="15.75">
      <c r="AE37178" s="67"/>
    </row>
    <row r="37179" spans="31:31" ht="15.75">
      <c r="AE37179" s="67"/>
    </row>
    <row r="37180" spans="31:31" ht="15.75">
      <c r="AE37180" s="67"/>
    </row>
    <row r="37181" spans="31:31" ht="15.75">
      <c r="AE37181" s="67"/>
    </row>
    <row r="37182" spans="31:31" ht="15.75">
      <c r="AE37182" s="67"/>
    </row>
    <row r="37183" spans="31:31" ht="15.75">
      <c r="AE37183" s="67"/>
    </row>
    <row r="37184" spans="31:31" ht="15.75">
      <c r="AE37184" s="67"/>
    </row>
    <row r="37185" spans="31:31" ht="15.75">
      <c r="AE37185" s="67"/>
    </row>
    <row r="37186" spans="31:31" ht="15.75">
      <c r="AE37186" s="67"/>
    </row>
    <row r="37187" spans="31:31" ht="15.75">
      <c r="AE37187" s="67"/>
    </row>
    <row r="37188" spans="31:31" ht="15.75">
      <c r="AE37188" s="67"/>
    </row>
    <row r="37189" spans="31:31" ht="15.75">
      <c r="AE37189" s="67"/>
    </row>
    <row r="37190" spans="31:31" ht="15.75">
      <c r="AE37190" s="67"/>
    </row>
    <row r="37191" spans="31:31" ht="15.75">
      <c r="AE37191" s="67"/>
    </row>
    <row r="37192" spans="31:31" ht="15.75">
      <c r="AE37192" s="67"/>
    </row>
    <row r="37193" spans="31:31" ht="15.75">
      <c r="AE37193" s="67"/>
    </row>
    <row r="37194" spans="31:31" ht="15.75">
      <c r="AE37194" s="67"/>
    </row>
    <row r="37195" spans="31:31" ht="15.75">
      <c r="AE37195" s="67"/>
    </row>
    <row r="37196" spans="31:31" ht="15.75">
      <c r="AE37196" s="67"/>
    </row>
    <row r="37197" spans="31:31" ht="15.75">
      <c r="AE37197" s="67"/>
    </row>
    <row r="37198" spans="31:31" ht="15.75">
      <c r="AE37198" s="67"/>
    </row>
    <row r="37199" spans="31:31" ht="15.75">
      <c r="AE37199" s="67"/>
    </row>
    <row r="37200" spans="31:31" ht="15.75">
      <c r="AE37200" s="67"/>
    </row>
    <row r="37201" spans="31:31" ht="15.75">
      <c r="AE37201" s="67"/>
    </row>
    <row r="37202" spans="31:31" ht="15.75">
      <c r="AE37202" s="67"/>
    </row>
    <row r="37203" spans="31:31" ht="15.75">
      <c r="AE37203" s="67"/>
    </row>
    <row r="37204" spans="31:31" ht="15.75">
      <c r="AE37204" s="67"/>
    </row>
    <row r="37205" spans="31:31" ht="15.75">
      <c r="AE37205" s="67"/>
    </row>
    <row r="37206" spans="31:31" ht="15.75">
      <c r="AE37206" s="67"/>
    </row>
    <row r="37207" spans="31:31" ht="15.75">
      <c r="AE37207" s="67"/>
    </row>
    <row r="37208" spans="31:31" ht="15.75">
      <c r="AE37208" s="67"/>
    </row>
    <row r="37209" spans="31:31" ht="15.75">
      <c r="AE37209" s="67"/>
    </row>
    <row r="37210" spans="31:31" ht="15.75">
      <c r="AE37210" s="67"/>
    </row>
    <row r="37211" spans="31:31" ht="15.75">
      <c r="AE37211" s="67"/>
    </row>
    <row r="37212" spans="31:31" ht="15.75">
      <c r="AE37212" s="67"/>
    </row>
    <row r="37213" spans="31:31" ht="15.75">
      <c r="AE37213" s="67"/>
    </row>
    <row r="37214" spans="31:31" ht="15.75">
      <c r="AE37214" s="67"/>
    </row>
    <row r="37215" spans="31:31" ht="15.75">
      <c r="AE37215" s="67"/>
    </row>
    <row r="37216" spans="31:31" ht="15.75">
      <c r="AE37216" s="67"/>
    </row>
    <row r="37217" spans="31:31" ht="15.75">
      <c r="AE37217" s="67"/>
    </row>
    <row r="37218" spans="31:31" ht="15.75">
      <c r="AE37218" s="67"/>
    </row>
    <row r="37219" spans="31:31" ht="15.75">
      <c r="AE37219" s="67"/>
    </row>
    <row r="37220" spans="31:31" ht="15.75">
      <c r="AE37220" s="67"/>
    </row>
    <row r="37221" spans="31:31" ht="15.75">
      <c r="AE37221" s="67"/>
    </row>
    <row r="37222" spans="31:31" ht="15.75">
      <c r="AE37222" s="67"/>
    </row>
    <row r="37223" spans="31:31" ht="15.75">
      <c r="AE37223" s="67"/>
    </row>
    <row r="37224" spans="31:31" ht="15.75">
      <c r="AE37224" s="67"/>
    </row>
    <row r="37225" spans="31:31" ht="15.75">
      <c r="AE37225" s="67"/>
    </row>
    <row r="37226" spans="31:31" ht="15.75">
      <c r="AE37226" s="67"/>
    </row>
    <row r="37227" spans="31:31" ht="15.75">
      <c r="AE37227" s="67"/>
    </row>
    <row r="37228" spans="31:31" ht="15.75">
      <c r="AE37228" s="67"/>
    </row>
    <row r="37229" spans="31:31" ht="15.75">
      <c r="AE37229" s="67"/>
    </row>
    <row r="37230" spans="31:31" ht="15.75">
      <c r="AE37230" s="67"/>
    </row>
    <row r="37231" spans="31:31" ht="15.75">
      <c r="AE37231" s="67"/>
    </row>
    <row r="37232" spans="31:31" ht="15.75">
      <c r="AE37232" s="67"/>
    </row>
    <row r="37233" spans="31:31" ht="15.75">
      <c r="AE37233" s="67"/>
    </row>
    <row r="37234" spans="31:31" ht="15.75">
      <c r="AE37234" s="67"/>
    </row>
    <row r="37235" spans="31:31" ht="15.75">
      <c r="AE37235" s="67"/>
    </row>
    <row r="37236" spans="31:31" ht="15.75">
      <c r="AE37236" s="67"/>
    </row>
    <row r="37237" spans="31:31" ht="15.75">
      <c r="AE37237" s="67"/>
    </row>
    <row r="37238" spans="31:31" ht="15.75">
      <c r="AE37238" s="67"/>
    </row>
    <row r="37239" spans="31:31" ht="15.75">
      <c r="AE37239" s="67"/>
    </row>
    <row r="37240" spans="31:31" ht="15.75">
      <c r="AE37240" s="67"/>
    </row>
    <row r="37241" spans="31:31" ht="15.75">
      <c r="AE37241" s="67"/>
    </row>
    <row r="37242" spans="31:31" ht="15.75">
      <c r="AE37242" s="67"/>
    </row>
    <row r="37243" spans="31:31" ht="15.75">
      <c r="AE37243" s="67"/>
    </row>
    <row r="37244" spans="31:31" ht="15.75">
      <c r="AE37244" s="67"/>
    </row>
    <row r="37245" spans="31:31" ht="15.75">
      <c r="AE37245" s="67"/>
    </row>
    <row r="37246" spans="31:31" ht="15.75">
      <c r="AE37246" s="67"/>
    </row>
    <row r="37247" spans="31:31" ht="15.75">
      <c r="AE37247" s="67"/>
    </row>
    <row r="37248" spans="31:31" ht="15.75">
      <c r="AE37248" s="67"/>
    </row>
    <row r="37249" spans="31:31" ht="15.75">
      <c r="AE37249" s="67"/>
    </row>
    <row r="37250" spans="31:31" ht="15.75">
      <c r="AE37250" s="67"/>
    </row>
    <row r="37251" spans="31:31" ht="15.75">
      <c r="AE37251" s="67"/>
    </row>
    <row r="37252" spans="31:31" ht="15.75">
      <c r="AE37252" s="67"/>
    </row>
    <row r="37253" spans="31:31" ht="15.75">
      <c r="AE37253" s="67"/>
    </row>
    <row r="37254" spans="31:31" ht="15.75">
      <c r="AE37254" s="67"/>
    </row>
    <row r="37255" spans="31:31" ht="15.75">
      <c r="AE37255" s="67"/>
    </row>
    <row r="37256" spans="31:31" ht="15.75">
      <c r="AE37256" s="67"/>
    </row>
    <row r="37257" spans="31:31" ht="15.75">
      <c r="AE37257" s="67"/>
    </row>
    <row r="37258" spans="31:31" ht="15.75">
      <c r="AE37258" s="67"/>
    </row>
    <row r="37259" spans="31:31" ht="15.75">
      <c r="AE37259" s="67"/>
    </row>
    <row r="37260" spans="31:31" ht="15.75">
      <c r="AE37260" s="67"/>
    </row>
    <row r="37261" spans="31:31" ht="15.75">
      <c r="AE37261" s="67"/>
    </row>
    <row r="37262" spans="31:31" ht="15.75">
      <c r="AE37262" s="67"/>
    </row>
    <row r="37263" spans="31:31" ht="15.75">
      <c r="AE37263" s="67"/>
    </row>
    <row r="37264" spans="31:31" ht="15.75">
      <c r="AE37264" s="67"/>
    </row>
    <row r="37265" spans="31:31" ht="15.75">
      <c r="AE37265" s="67"/>
    </row>
    <row r="37266" spans="31:31" ht="15.75">
      <c r="AE37266" s="67"/>
    </row>
    <row r="37267" spans="31:31" ht="15.75">
      <c r="AE37267" s="67"/>
    </row>
    <row r="37268" spans="31:31" ht="15.75">
      <c r="AE37268" s="67"/>
    </row>
    <row r="37269" spans="31:31" ht="15.75">
      <c r="AE37269" s="67"/>
    </row>
    <row r="37270" spans="31:31" ht="15.75">
      <c r="AE37270" s="67"/>
    </row>
    <row r="37271" spans="31:31" ht="15.75">
      <c r="AE37271" s="67"/>
    </row>
    <row r="37272" spans="31:31" ht="15.75">
      <c r="AE37272" s="67"/>
    </row>
    <row r="37273" spans="31:31" ht="15.75">
      <c r="AE37273" s="67"/>
    </row>
    <row r="37274" spans="31:31" ht="15.75">
      <c r="AE37274" s="67"/>
    </row>
    <row r="37275" spans="31:31" ht="15.75">
      <c r="AE37275" s="67"/>
    </row>
    <row r="37276" spans="31:31" ht="15.75">
      <c r="AE37276" s="67"/>
    </row>
    <row r="37277" spans="31:31" ht="15.75">
      <c r="AE37277" s="67"/>
    </row>
    <row r="37278" spans="31:31" ht="15.75">
      <c r="AE37278" s="67"/>
    </row>
    <row r="37279" spans="31:31" ht="15.75">
      <c r="AE37279" s="67"/>
    </row>
    <row r="37280" spans="31:31" ht="15.75">
      <c r="AE37280" s="67"/>
    </row>
    <row r="37281" spans="31:31" ht="15.75">
      <c r="AE37281" s="67"/>
    </row>
    <row r="37282" spans="31:31" ht="15.75">
      <c r="AE37282" s="67"/>
    </row>
    <row r="37283" spans="31:31" ht="15.75">
      <c r="AE37283" s="67"/>
    </row>
    <row r="37284" spans="31:31" ht="15.75">
      <c r="AE37284" s="67"/>
    </row>
    <row r="37285" spans="31:31" ht="15.75">
      <c r="AE37285" s="67"/>
    </row>
    <row r="37286" spans="31:31" ht="15.75">
      <c r="AE37286" s="67"/>
    </row>
    <row r="37287" spans="31:31" ht="15.75">
      <c r="AE37287" s="67"/>
    </row>
    <row r="37288" spans="31:31" ht="15.75">
      <c r="AE37288" s="67"/>
    </row>
    <row r="37289" spans="31:31" ht="15.75">
      <c r="AE37289" s="67"/>
    </row>
    <row r="37290" spans="31:31" ht="15.75">
      <c r="AE37290" s="67"/>
    </row>
    <row r="37291" spans="31:31" ht="15.75">
      <c r="AE37291" s="67"/>
    </row>
    <row r="37292" spans="31:31" ht="15.75">
      <c r="AE37292" s="67"/>
    </row>
    <row r="37293" spans="31:31" ht="15.75">
      <c r="AE37293" s="67"/>
    </row>
    <row r="37294" spans="31:31" ht="15.75">
      <c r="AE37294" s="67"/>
    </row>
    <row r="37295" spans="31:31" ht="15.75">
      <c r="AE37295" s="67"/>
    </row>
    <row r="37296" spans="31:31" ht="15.75">
      <c r="AE37296" s="67"/>
    </row>
    <row r="37297" spans="31:31" ht="15.75">
      <c r="AE37297" s="67"/>
    </row>
    <row r="37298" spans="31:31" ht="15.75">
      <c r="AE37298" s="67"/>
    </row>
    <row r="37299" spans="31:31" ht="15.75">
      <c r="AE37299" s="67"/>
    </row>
    <row r="37300" spans="31:31" ht="15.75">
      <c r="AE37300" s="67"/>
    </row>
    <row r="37301" spans="31:31" ht="15.75">
      <c r="AE37301" s="67"/>
    </row>
    <row r="37302" spans="31:31" ht="15.75">
      <c r="AE37302" s="67"/>
    </row>
    <row r="37303" spans="31:31" ht="15.75">
      <c r="AE37303" s="67"/>
    </row>
    <row r="37304" spans="31:31" ht="15.75">
      <c r="AE37304" s="67"/>
    </row>
    <row r="37305" spans="31:31" ht="15.75">
      <c r="AE37305" s="67"/>
    </row>
    <row r="37306" spans="31:31" ht="15.75">
      <c r="AE37306" s="67"/>
    </row>
    <row r="37307" spans="31:31" ht="15.75">
      <c r="AE37307" s="67"/>
    </row>
    <row r="37308" spans="31:31" ht="15.75">
      <c r="AE37308" s="67"/>
    </row>
    <row r="37309" spans="31:31" ht="15.75">
      <c r="AE37309" s="67"/>
    </row>
    <row r="37310" spans="31:31" ht="15.75">
      <c r="AE37310" s="67"/>
    </row>
    <row r="37311" spans="31:31" ht="15.75">
      <c r="AE37311" s="67"/>
    </row>
    <row r="37312" spans="31:31" ht="15.75">
      <c r="AE37312" s="67"/>
    </row>
    <row r="37313" spans="31:31" ht="15.75">
      <c r="AE37313" s="67"/>
    </row>
    <row r="37314" spans="31:31" ht="15.75">
      <c r="AE37314" s="67"/>
    </row>
    <row r="37315" spans="31:31" ht="15.75">
      <c r="AE37315" s="67"/>
    </row>
    <row r="37316" spans="31:31" ht="15.75">
      <c r="AE37316" s="67"/>
    </row>
    <row r="37317" spans="31:31" ht="15.75">
      <c r="AE37317" s="67"/>
    </row>
    <row r="37318" spans="31:31" ht="15.75">
      <c r="AE37318" s="67"/>
    </row>
    <row r="37319" spans="31:31" ht="15.75">
      <c r="AE37319" s="67"/>
    </row>
    <row r="37320" spans="31:31" ht="15.75">
      <c r="AE37320" s="67"/>
    </row>
    <row r="37321" spans="31:31" ht="15.75">
      <c r="AE37321" s="67"/>
    </row>
    <row r="37322" spans="31:31" ht="15.75">
      <c r="AE37322" s="67"/>
    </row>
    <row r="37323" spans="31:31" ht="15.75">
      <c r="AE37323" s="67"/>
    </row>
    <row r="37324" spans="31:31" ht="15.75">
      <c r="AE37324" s="67"/>
    </row>
    <row r="37325" spans="31:31" ht="15.75">
      <c r="AE37325" s="67"/>
    </row>
    <row r="37326" spans="31:31" ht="15.75">
      <c r="AE37326" s="67"/>
    </row>
    <row r="37327" spans="31:31" ht="15.75">
      <c r="AE37327" s="67"/>
    </row>
    <row r="37328" spans="31:31" ht="15.75">
      <c r="AE37328" s="67"/>
    </row>
    <row r="37329" spans="31:31" ht="15.75">
      <c r="AE37329" s="67"/>
    </row>
    <row r="37330" spans="31:31" ht="15.75">
      <c r="AE37330" s="67"/>
    </row>
    <row r="37331" spans="31:31" ht="15.75">
      <c r="AE37331" s="67"/>
    </row>
    <row r="37332" spans="31:31" ht="15.75">
      <c r="AE37332" s="67"/>
    </row>
    <row r="37333" spans="31:31" ht="15.75">
      <c r="AE37333" s="67"/>
    </row>
    <row r="37334" spans="31:31" ht="15.75">
      <c r="AE37334" s="67"/>
    </row>
    <row r="37335" spans="31:31" ht="15.75">
      <c r="AE37335" s="67"/>
    </row>
    <row r="37336" spans="31:31" ht="15.75">
      <c r="AE37336" s="67"/>
    </row>
    <row r="37337" spans="31:31" ht="15.75">
      <c r="AE37337" s="67"/>
    </row>
    <row r="37338" spans="31:31" ht="15.75">
      <c r="AE37338" s="67"/>
    </row>
    <row r="37339" spans="31:31" ht="15.75">
      <c r="AE37339" s="67"/>
    </row>
    <row r="37340" spans="31:31" ht="15.75">
      <c r="AE37340" s="67"/>
    </row>
    <row r="37341" spans="31:31" ht="15.75">
      <c r="AE37341" s="67"/>
    </row>
    <row r="37342" spans="31:31" ht="15.75">
      <c r="AE37342" s="67"/>
    </row>
    <row r="37343" spans="31:31" ht="15.75">
      <c r="AE37343" s="67"/>
    </row>
    <row r="37344" spans="31:31" ht="15.75">
      <c r="AE37344" s="67"/>
    </row>
    <row r="37345" spans="31:31" ht="15.75">
      <c r="AE37345" s="67"/>
    </row>
    <row r="37346" spans="31:31" ht="15.75">
      <c r="AE37346" s="67"/>
    </row>
    <row r="37347" spans="31:31" ht="15.75">
      <c r="AE37347" s="67"/>
    </row>
    <row r="37348" spans="31:31" ht="15.75">
      <c r="AE37348" s="67"/>
    </row>
    <row r="37349" spans="31:31" ht="15.75">
      <c r="AE37349" s="67"/>
    </row>
    <row r="37350" spans="31:31" ht="15.75">
      <c r="AE37350" s="67"/>
    </row>
    <row r="37351" spans="31:31" ht="15.75">
      <c r="AE37351" s="67"/>
    </row>
    <row r="37352" spans="31:31" ht="15.75">
      <c r="AE37352" s="67"/>
    </row>
    <row r="37353" spans="31:31" ht="15.75">
      <c r="AE37353" s="67"/>
    </row>
    <row r="37354" spans="31:31" ht="15.75">
      <c r="AE37354" s="67"/>
    </row>
    <row r="37355" spans="31:31" ht="15.75">
      <c r="AE37355" s="67"/>
    </row>
    <row r="37356" spans="31:31" ht="15.75">
      <c r="AE37356" s="67"/>
    </row>
    <row r="37357" spans="31:31" ht="15.75">
      <c r="AE37357" s="67"/>
    </row>
    <row r="37358" spans="31:31" ht="15.75">
      <c r="AE37358" s="67"/>
    </row>
    <row r="37359" spans="31:31" ht="15.75">
      <c r="AE37359" s="67"/>
    </row>
    <row r="37360" spans="31:31" ht="15.75">
      <c r="AE37360" s="67"/>
    </row>
    <row r="37361" spans="31:31" ht="15.75">
      <c r="AE37361" s="67"/>
    </row>
    <row r="37362" spans="31:31" ht="15.75">
      <c r="AE37362" s="67"/>
    </row>
    <row r="37363" spans="31:31" ht="15.75">
      <c r="AE37363" s="67"/>
    </row>
    <row r="37364" spans="31:31" ht="15.75">
      <c r="AE37364" s="67"/>
    </row>
    <row r="37365" spans="31:31" ht="15.75">
      <c r="AE37365" s="67"/>
    </row>
    <row r="37366" spans="31:31" ht="15.75">
      <c r="AE37366" s="67"/>
    </row>
    <row r="37367" spans="31:31" ht="15.75">
      <c r="AE37367" s="67"/>
    </row>
    <row r="37368" spans="31:31" ht="15.75">
      <c r="AE37368" s="67"/>
    </row>
    <row r="37369" spans="31:31" ht="15.75">
      <c r="AE37369" s="67"/>
    </row>
    <row r="37370" spans="31:31" ht="15.75">
      <c r="AE37370" s="67"/>
    </row>
    <row r="37371" spans="31:31" ht="15.75">
      <c r="AE37371" s="67"/>
    </row>
    <row r="37372" spans="31:31" ht="15.75">
      <c r="AE37372" s="67"/>
    </row>
    <row r="37373" spans="31:31" ht="15.75">
      <c r="AE37373" s="67"/>
    </row>
    <row r="37374" spans="31:31" ht="15.75">
      <c r="AE37374" s="67"/>
    </row>
    <row r="37375" spans="31:31" ht="15.75">
      <c r="AE37375" s="67"/>
    </row>
    <row r="37376" spans="31:31" ht="15.75">
      <c r="AE37376" s="67"/>
    </row>
    <row r="37377" spans="31:31" ht="15.75">
      <c r="AE37377" s="67"/>
    </row>
    <row r="37378" spans="31:31" ht="15.75">
      <c r="AE37378" s="67"/>
    </row>
    <row r="37379" spans="31:31" ht="15.75">
      <c r="AE37379" s="67"/>
    </row>
    <row r="37380" spans="31:31" ht="15.75">
      <c r="AE37380" s="67"/>
    </row>
    <row r="37381" spans="31:31" ht="15.75">
      <c r="AE37381" s="67"/>
    </row>
    <row r="37382" spans="31:31" ht="15.75">
      <c r="AE37382" s="67"/>
    </row>
    <row r="37383" spans="31:31" ht="15.75">
      <c r="AE37383" s="67"/>
    </row>
    <row r="37384" spans="31:31" ht="15.75">
      <c r="AE37384" s="67"/>
    </row>
    <row r="37385" spans="31:31" ht="15.75">
      <c r="AE37385" s="67"/>
    </row>
    <row r="37386" spans="31:31" ht="15.75">
      <c r="AE37386" s="67"/>
    </row>
    <row r="37387" spans="31:31" ht="15.75">
      <c r="AE37387" s="67"/>
    </row>
    <row r="37388" spans="31:31" ht="15.75">
      <c r="AE37388" s="67"/>
    </row>
    <row r="37389" spans="31:31" ht="15.75">
      <c r="AE37389" s="67"/>
    </row>
    <row r="37390" spans="31:31" ht="15.75">
      <c r="AE37390" s="67"/>
    </row>
    <row r="37391" spans="31:31" ht="15.75">
      <c r="AE37391" s="67"/>
    </row>
    <row r="37392" spans="31:31" ht="15.75">
      <c r="AE37392" s="67"/>
    </row>
    <row r="37393" spans="31:31" ht="15.75">
      <c r="AE37393" s="67"/>
    </row>
    <row r="37394" spans="31:31" ht="15.75">
      <c r="AE37394" s="67"/>
    </row>
    <row r="37395" spans="31:31" ht="15.75">
      <c r="AE37395" s="67"/>
    </row>
    <row r="37396" spans="31:31" ht="15.75">
      <c r="AE37396" s="67"/>
    </row>
    <row r="37397" spans="31:31" ht="15.75">
      <c r="AE37397" s="67"/>
    </row>
    <row r="37398" spans="31:31" ht="15.75">
      <c r="AE37398" s="67"/>
    </row>
    <row r="37399" spans="31:31" ht="15.75">
      <c r="AE37399" s="67"/>
    </row>
    <row r="37400" spans="31:31" ht="15.75">
      <c r="AE37400" s="67"/>
    </row>
    <row r="37401" spans="31:31" ht="15.75">
      <c r="AE37401" s="67"/>
    </row>
    <row r="37402" spans="31:31" ht="15.75">
      <c r="AE37402" s="67"/>
    </row>
    <row r="37403" spans="31:31" ht="15.75">
      <c r="AE37403" s="67"/>
    </row>
    <row r="37404" spans="31:31" ht="15.75">
      <c r="AE37404" s="67"/>
    </row>
    <row r="37405" spans="31:31" ht="15.75">
      <c r="AE37405" s="67"/>
    </row>
    <row r="37406" spans="31:31" ht="15.75">
      <c r="AE37406" s="67"/>
    </row>
    <row r="37407" spans="31:31" ht="15.75">
      <c r="AE37407" s="67"/>
    </row>
    <row r="37408" spans="31:31" ht="15.75">
      <c r="AE37408" s="67"/>
    </row>
    <row r="37409" spans="31:31" ht="15.75">
      <c r="AE37409" s="67"/>
    </row>
    <row r="37410" spans="31:31" ht="15.75">
      <c r="AE37410" s="67"/>
    </row>
    <row r="37411" spans="31:31" ht="15.75">
      <c r="AE37411" s="67"/>
    </row>
    <row r="37412" spans="31:31" ht="15.75">
      <c r="AE37412" s="67"/>
    </row>
    <row r="37413" spans="31:31" ht="15.75">
      <c r="AE37413" s="67"/>
    </row>
    <row r="37414" spans="31:31" ht="15.75">
      <c r="AE37414" s="67"/>
    </row>
    <row r="37415" spans="31:31" ht="15.75">
      <c r="AE37415" s="67"/>
    </row>
    <row r="37416" spans="31:31" ht="15.75">
      <c r="AE37416" s="67"/>
    </row>
    <row r="37417" spans="31:31" ht="15.75">
      <c r="AE37417" s="67"/>
    </row>
    <row r="37418" spans="31:31" ht="15.75">
      <c r="AE37418" s="67"/>
    </row>
    <row r="37419" spans="31:31" ht="15.75">
      <c r="AE37419" s="67"/>
    </row>
    <row r="37420" spans="31:31" ht="15.75">
      <c r="AE37420" s="67"/>
    </row>
    <row r="37421" spans="31:31" ht="15.75">
      <c r="AE37421" s="67"/>
    </row>
    <row r="37422" spans="31:31" ht="15.75">
      <c r="AE37422" s="67"/>
    </row>
    <row r="37423" spans="31:31" ht="15.75">
      <c r="AE37423" s="67"/>
    </row>
    <row r="37424" spans="31:31" ht="15.75">
      <c r="AE37424" s="67"/>
    </row>
    <row r="37425" spans="31:31" ht="15.75">
      <c r="AE37425" s="67"/>
    </row>
    <row r="37426" spans="31:31" ht="15.75">
      <c r="AE37426" s="67"/>
    </row>
    <row r="37427" spans="31:31" ht="15.75">
      <c r="AE37427" s="67"/>
    </row>
    <row r="37428" spans="31:31" ht="15.75">
      <c r="AE37428" s="67"/>
    </row>
    <row r="37429" spans="31:31" ht="15.75">
      <c r="AE37429" s="67"/>
    </row>
    <row r="37430" spans="31:31" ht="15.75">
      <c r="AE37430" s="67"/>
    </row>
    <row r="37431" spans="31:31" ht="15.75">
      <c r="AE37431" s="67"/>
    </row>
    <row r="37432" spans="31:31" ht="15.75">
      <c r="AE37432" s="67"/>
    </row>
    <row r="37433" spans="31:31" ht="15.75">
      <c r="AE37433" s="67"/>
    </row>
    <row r="37434" spans="31:31" ht="15.75">
      <c r="AE37434" s="67"/>
    </row>
    <row r="37435" spans="31:31" ht="15.75">
      <c r="AE37435" s="67"/>
    </row>
    <row r="37436" spans="31:31" ht="15.75">
      <c r="AE37436" s="67"/>
    </row>
    <row r="37437" spans="31:31" ht="15.75">
      <c r="AE37437" s="67"/>
    </row>
    <row r="37438" spans="31:31" ht="15.75">
      <c r="AE37438" s="67"/>
    </row>
    <row r="37439" spans="31:31" ht="15.75">
      <c r="AE37439" s="67"/>
    </row>
    <row r="37440" spans="31:31" ht="15.75">
      <c r="AE37440" s="67"/>
    </row>
    <row r="37441" spans="31:31" ht="15.75">
      <c r="AE37441" s="67"/>
    </row>
    <row r="37442" spans="31:31" ht="15.75">
      <c r="AE37442" s="67"/>
    </row>
    <row r="37443" spans="31:31" ht="15.75">
      <c r="AE37443" s="67"/>
    </row>
    <row r="37444" spans="31:31" ht="15.75">
      <c r="AE37444" s="67"/>
    </row>
    <row r="37445" spans="31:31" ht="15.75">
      <c r="AE37445" s="67"/>
    </row>
    <row r="37446" spans="31:31" ht="15.75">
      <c r="AE37446" s="67"/>
    </row>
    <row r="37447" spans="31:31" ht="15.75">
      <c r="AE37447" s="67"/>
    </row>
    <row r="37448" spans="31:31" ht="15.75">
      <c r="AE37448" s="67"/>
    </row>
    <row r="37449" spans="31:31" ht="15.75">
      <c r="AE37449" s="67"/>
    </row>
    <row r="37450" spans="31:31" ht="15.75">
      <c r="AE37450" s="67"/>
    </row>
    <row r="37451" spans="31:31" ht="15.75">
      <c r="AE37451" s="67"/>
    </row>
    <row r="37452" spans="31:31" ht="15.75">
      <c r="AE37452" s="67"/>
    </row>
    <row r="37453" spans="31:31" ht="15.75">
      <c r="AE37453" s="67"/>
    </row>
    <row r="37454" spans="31:31" ht="15.75">
      <c r="AE37454" s="67"/>
    </row>
    <row r="37455" spans="31:31" ht="15.75">
      <c r="AE37455" s="67"/>
    </row>
    <row r="37456" spans="31:31" ht="15.75">
      <c r="AE37456" s="67"/>
    </row>
    <row r="37457" spans="31:31" ht="15.75">
      <c r="AE37457" s="67"/>
    </row>
    <row r="37458" spans="31:31" ht="15.75">
      <c r="AE37458" s="67"/>
    </row>
    <row r="37459" spans="31:31" ht="15.75">
      <c r="AE37459" s="67"/>
    </row>
    <row r="37460" spans="31:31" ht="15.75">
      <c r="AE37460" s="67"/>
    </row>
    <row r="37461" spans="31:31" ht="15.75">
      <c r="AE37461" s="67"/>
    </row>
    <row r="37462" spans="31:31" ht="15.75">
      <c r="AE37462" s="67"/>
    </row>
    <row r="37463" spans="31:31" ht="15.75">
      <c r="AE37463" s="67"/>
    </row>
    <row r="37464" spans="31:31" ht="15.75">
      <c r="AE37464" s="67"/>
    </row>
    <row r="37465" spans="31:31" ht="15.75">
      <c r="AE37465" s="67"/>
    </row>
    <row r="37466" spans="31:31" ht="15.75">
      <c r="AE37466" s="67"/>
    </row>
    <row r="37467" spans="31:31" ht="15.75">
      <c r="AE37467" s="67"/>
    </row>
    <row r="37468" spans="31:31" ht="15.75">
      <c r="AE37468" s="67"/>
    </row>
    <row r="37469" spans="31:31" ht="15.75">
      <c r="AE37469" s="67"/>
    </row>
    <row r="37470" spans="31:31" ht="15.75">
      <c r="AE37470" s="67"/>
    </row>
    <row r="37471" spans="31:31" ht="15.75">
      <c r="AE37471" s="67"/>
    </row>
    <row r="37472" spans="31:31" ht="15.75">
      <c r="AE37472" s="67"/>
    </row>
    <row r="37473" spans="31:31" ht="15.75">
      <c r="AE37473" s="67"/>
    </row>
    <row r="37474" spans="31:31" ht="15.75">
      <c r="AE37474" s="67"/>
    </row>
    <row r="37475" spans="31:31" ht="15.75">
      <c r="AE37475" s="67"/>
    </row>
    <row r="37476" spans="31:31" ht="15.75">
      <c r="AE37476" s="67"/>
    </row>
    <row r="37477" spans="31:31" ht="15.75">
      <c r="AE37477" s="67"/>
    </row>
    <row r="37478" spans="31:31" ht="15.75">
      <c r="AE37478" s="67"/>
    </row>
    <row r="37479" spans="31:31" ht="15.75">
      <c r="AE37479" s="67"/>
    </row>
    <row r="37480" spans="31:31" ht="15.75">
      <c r="AE37480" s="67"/>
    </row>
    <row r="37481" spans="31:31" ht="15.75">
      <c r="AE37481" s="67"/>
    </row>
    <row r="37482" spans="31:31" ht="15.75">
      <c r="AE37482" s="67"/>
    </row>
    <row r="37483" spans="31:31" ht="15.75">
      <c r="AE37483" s="67"/>
    </row>
    <row r="37484" spans="31:31" ht="15.75">
      <c r="AE37484" s="67"/>
    </row>
    <row r="37485" spans="31:31" ht="15.75">
      <c r="AE37485" s="67"/>
    </row>
    <row r="37486" spans="31:31" ht="15.75">
      <c r="AE37486" s="67"/>
    </row>
    <row r="37487" spans="31:31" ht="15.75">
      <c r="AE37487" s="67"/>
    </row>
    <row r="37488" spans="31:31" ht="15.75">
      <c r="AE37488" s="67"/>
    </row>
    <row r="37489" spans="31:31" ht="15.75">
      <c r="AE37489" s="67"/>
    </row>
    <row r="37490" spans="31:31" ht="15.75">
      <c r="AE37490" s="67"/>
    </row>
    <row r="37491" spans="31:31" ht="15.75">
      <c r="AE37491" s="67"/>
    </row>
    <row r="37492" spans="31:31" ht="15.75">
      <c r="AE37492" s="67"/>
    </row>
    <row r="37493" spans="31:31" ht="15.75">
      <c r="AE37493" s="67"/>
    </row>
    <row r="37494" spans="31:31" ht="15.75">
      <c r="AE37494" s="67"/>
    </row>
    <row r="37495" spans="31:31" ht="15.75">
      <c r="AE37495" s="67"/>
    </row>
    <row r="37496" spans="31:31" ht="15.75">
      <c r="AE37496" s="67"/>
    </row>
    <row r="37497" spans="31:31" ht="15.75">
      <c r="AE37497" s="67"/>
    </row>
    <row r="37498" spans="31:31" ht="15.75">
      <c r="AE37498" s="67"/>
    </row>
    <row r="37499" spans="31:31" ht="15.75">
      <c r="AE37499" s="67"/>
    </row>
    <row r="37500" spans="31:31" ht="15.75">
      <c r="AE37500" s="67"/>
    </row>
    <row r="37501" spans="31:31" ht="15.75">
      <c r="AE37501" s="67"/>
    </row>
    <row r="37502" spans="31:31" ht="15.75">
      <c r="AE37502" s="67"/>
    </row>
    <row r="37503" spans="31:31" ht="15.75">
      <c r="AE37503" s="67"/>
    </row>
    <row r="37504" spans="31:31" ht="15.75">
      <c r="AE37504" s="67"/>
    </row>
    <row r="37505" spans="31:31" ht="15.75">
      <c r="AE37505" s="67"/>
    </row>
    <row r="37506" spans="31:31" ht="15.75">
      <c r="AE37506" s="67"/>
    </row>
    <row r="37507" spans="31:31" ht="15.75">
      <c r="AE37507" s="67"/>
    </row>
    <row r="37508" spans="31:31" ht="15.75">
      <c r="AE37508" s="67"/>
    </row>
    <row r="37509" spans="31:31" ht="15.75">
      <c r="AE37509" s="67"/>
    </row>
    <row r="37510" spans="31:31" ht="15.75">
      <c r="AE37510" s="67"/>
    </row>
    <row r="37511" spans="31:31" ht="15.75">
      <c r="AE37511" s="67"/>
    </row>
    <row r="37512" spans="31:31" ht="15.75">
      <c r="AE37512" s="67"/>
    </row>
    <row r="37513" spans="31:31" ht="15.75">
      <c r="AE37513" s="67"/>
    </row>
    <row r="37514" spans="31:31" ht="15.75">
      <c r="AE37514" s="67"/>
    </row>
    <row r="37515" spans="31:31" ht="15.75">
      <c r="AE37515" s="67"/>
    </row>
    <row r="37516" spans="31:31" ht="15.75">
      <c r="AE37516" s="67"/>
    </row>
    <row r="37517" spans="31:31" ht="15.75">
      <c r="AE37517" s="67"/>
    </row>
    <row r="37518" spans="31:31" ht="15.75">
      <c r="AE37518" s="67"/>
    </row>
    <row r="37519" spans="31:31" ht="15.75">
      <c r="AE37519" s="67"/>
    </row>
    <row r="37520" spans="31:31" ht="15.75">
      <c r="AE37520" s="67"/>
    </row>
    <row r="37521" spans="31:31" ht="15.75">
      <c r="AE37521" s="67"/>
    </row>
    <row r="37522" spans="31:31" ht="15.75">
      <c r="AE37522" s="67"/>
    </row>
    <row r="37523" spans="31:31" ht="15.75">
      <c r="AE37523" s="67"/>
    </row>
    <row r="37524" spans="31:31" ht="15.75">
      <c r="AE37524" s="67"/>
    </row>
    <row r="37525" spans="31:31" ht="15.75">
      <c r="AE37525" s="67"/>
    </row>
    <row r="37526" spans="31:31" ht="15.75">
      <c r="AE37526" s="67"/>
    </row>
    <row r="37527" spans="31:31" ht="15.75">
      <c r="AE37527" s="67"/>
    </row>
    <row r="37528" spans="31:31" ht="15.75">
      <c r="AE37528" s="67"/>
    </row>
    <row r="37529" spans="31:31" ht="15.75">
      <c r="AE37529" s="67"/>
    </row>
    <row r="37530" spans="31:31" ht="15.75">
      <c r="AE37530" s="67"/>
    </row>
    <row r="37531" spans="31:31" ht="15.75">
      <c r="AE37531" s="67"/>
    </row>
    <row r="37532" spans="31:31" ht="15.75">
      <c r="AE37532" s="67"/>
    </row>
    <row r="37533" spans="31:31" ht="15.75">
      <c r="AE37533" s="67"/>
    </row>
    <row r="37534" spans="31:31" ht="15.75">
      <c r="AE37534" s="67"/>
    </row>
    <row r="37535" spans="31:31" ht="15.75">
      <c r="AE37535" s="67"/>
    </row>
    <row r="37536" spans="31:31" ht="15.75">
      <c r="AE37536" s="67"/>
    </row>
    <row r="37537" spans="31:31" ht="15.75">
      <c r="AE37537" s="67"/>
    </row>
    <row r="37538" spans="31:31" ht="15.75">
      <c r="AE37538" s="67"/>
    </row>
    <row r="37539" spans="31:31" ht="15.75">
      <c r="AE37539" s="67"/>
    </row>
    <row r="37540" spans="31:31" ht="15.75">
      <c r="AE37540" s="67"/>
    </row>
    <row r="37541" spans="31:31" ht="15.75">
      <c r="AE37541" s="67"/>
    </row>
    <row r="37542" spans="31:31" ht="15.75">
      <c r="AE37542" s="67"/>
    </row>
    <row r="37543" spans="31:31" ht="15.75">
      <c r="AE37543" s="67"/>
    </row>
    <row r="37544" spans="31:31" ht="15.75">
      <c r="AE37544" s="67"/>
    </row>
    <row r="37545" spans="31:31" ht="15.75">
      <c r="AE37545" s="67"/>
    </row>
    <row r="37546" spans="31:31" ht="15.75">
      <c r="AE37546" s="67"/>
    </row>
    <row r="37547" spans="31:31" ht="15.75">
      <c r="AE37547" s="67"/>
    </row>
    <row r="37548" spans="31:31" ht="15.75">
      <c r="AE37548" s="67"/>
    </row>
    <row r="37549" spans="31:31" ht="15.75">
      <c r="AE37549" s="67"/>
    </row>
    <row r="37550" spans="31:31" ht="15.75">
      <c r="AE37550" s="67"/>
    </row>
    <row r="37551" spans="31:31" ht="15.75">
      <c r="AE37551" s="67"/>
    </row>
    <row r="37552" spans="31:31" ht="15.75">
      <c r="AE37552" s="67"/>
    </row>
    <row r="37553" spans="31:31" ht="15.75">
      <c r="AE37553" s="67"/>
    </row>
    <row r="37554" spans="31:31" ht="15.75">
      <c r="AE37554" s="67"/>
    </row>
    <row r="37555" spans="31:31" ht="15.75">
      <c r="AE37555" s="67"/>
    </row>
    <row r="37556" spans="31:31" ht="15.75">
      <c r="AE37556" s="67"/>
    </row>
    <row r="37557" spans="31:31" ht="15.75">
      <c r="AE37557" s="67"/>
    </row>
    <row r="37558" spans="31:31" ht="15.75">
      <c r="AE37558" s="67"/>
    </row>
    <row r="37559" spans="31:31" ht="15.75">
      <c r="AE37559" s="67"/>
    </row>
    <row r="37560" spans="31:31" ht="15.75">
      <c r="AE37560" s="67"/>
    </row>
    <row r="37561" spans="31:31" ht="15.75">
      <c r="AE37561" s="67"/>
    </row>
    <row r="37562" spans="31:31" ht="15.75">
      <c r="AE37562" s="67"/>
    </row>
    <row r="37563" spans="31:31" ht="15.75">
      <c r="AE37563" s="67"/>
    </row>
    <row r="37564" spans="31:31" ht="15.75">
      <c r="AE37564" s="67"/>
    </row>
    <row r="37565" spans="31:31" ht="15.75">
      <c r="AE37565" s="67"/>
    </row>
    <row r="37566" spans="31:31" ht="15.75">
      <c r="AE37566" s="67"/>
    </row>
    <row r="37567" spans="31:31" ht="15.75">
      <c r="AE37567" s="67"/>
    </row>
    <row r="37568" spans="31:31" ht="15.75">
      <c r="AE37568" s="67"/>
    </row>
    <row r="37569" spans="31:31" ht="15.75">
      <c r="AE37569" s="67"/>
    </row>
    <row r="37570" spans="31:31" ht="15.75">
      <c r="AE37570" s="67"/>
    </row>
    <row r="37571" spans="31:31" ht="15.75">
      <c r="AE37571" s="67"/>
    </row>
    <row r="37572" spans="31:31" ht="15.75">
      <c r="AE37572" s="67"/>
    </row>
    <row r="37573" spans="31:31" ht="15.75">
      <c r="AE37573" s="67"/>
    </row>
    <row r="37574" spans="31:31" ht="15.75">
      <c r="AE37574" s="67"/>
    </row>
    <row r="37575" spans="31:31" ht="15.75">
      <c r="AE37575" s="67"/>
    </row>
    <row r="37576" spans="31:31" ht="15.75">
      <c r="AE37576" s="67"/>
    </row>
    <row r="37577" spans="31:31" ht="15.75">
      <c r="AE37577" s="67"/>
    </row>
    <row r="37578" spans="31:31" ht="15.75">
      <c r="AE37578" s="67"/>
    </row>
    <row r="37579" spans="31:31" ht="15.75">
      <c r="AE37579" s="67"/>
    </row>
    <row r="37580" spans="31:31" ht="15.75">
      <c r="AE37580" s="67"/>
    </row>
    <row r="37581" spans="31:31" ht="15.75">
      <c r="AE37581" s="67"/>
    </row>
    <row r="37582" spans="31:31" ht="15.75">
      <c r="AE37582" s="67"/>
    </row>
    <row r="37583" spans="31:31" ht="15.75">
      <c r="AE37583" s="67"/>
    </row>
    <row r="37584" spans="31:31" ht="15.75">
      <c r="AE37584" s="67"/>
    </row>
    <row r="37585" spans="31:31" ht="15.75">
      <c r="AE37585" s="67"/>
    </row>
    <row r="37586" spans="31:31" ht="15.75">
      <c r="AE37586" s="67"/>
    </row>
    <row r="37587" spans="31:31" ht="15.75">
      <c r="AE37587" s="67"/>
    </row>
    <row r="37588" spans="31:31" ht="15.75">
      <c r="AE37588" s="67"/>
    </row>
    <row r="37589" spans="31:31" ht="15.75">
      <c r="AE37589" s="67"/>
    </row>
    <row r="37590" spans="31:31" ht="15.75">
      <c r="AE37590" s="67"/>
    </row>
    <row r="37591" spans="31:31" ht="15.75">
      <c r="AE37591" s="67"/>
    </row>
    <row r="37592" spans="31:31" ht="15.75">
      <c r="AE37592" s="67"/>
    </row>
    <row r="37593" spans="31:31" ht="15.75">
      <c r="AE37593" s="67"/>
    </row>
    <row r="37594" spans="31:31" ht="15.75">
      <c r="AE37594" s="67"/>
    </row>
    <row r="37595" spans="31:31" ht="15.75">
      <c r="AE37595" s="67"/>
    </row>
    <row r="37596" spans="31:31" ht="15.75">
      <c r="AE37596" s="67"/>
    </row>
    <row r="37597" spans="31:31" ht="15.75">
      <c r="AE37597" s="67"/>
    </row>
    <row r="37598" spans="31:31" ht="15.75">
      <c r="AE37598" s="67"/>
    </row>
    <row r="37599" spans="31:31" ht="15.75">
      <c r="AE37599" s="67"/>
    </row>
    <row r="37600" spans="31:31" ht="15.75">
      <c r="AE37600" s="67"/>
    </row>
    <row r="37601" spans="31:31" ht="15.75">
      <c r="AE37601" s="67"/>
    </row>
    <row r="37602" spans="31:31" ht="15.75">
      <c r="AE37602" s="67"/>
    </row>
    <row r="37603" spans="31:31" ht="15.75">
      <c r="AE37603" s="67"/>
    </row>
    <row r="37604" spans="31:31" ht="15.75">
      <c r="AE37604" s="67"/>
    </row>
    <row r="37605" spans="31:31" ht="15.75">
      <c r="AE37605" s="67"/>
    </row>
    <row r="37606" spans="31:31" ht="15.75">
      <c r="AE37606" s="67"/>
    </row>
    <row r="37607" spans="31:31" ht="15.75">
      <c r="AE37607" s="67"/>
    </row>
    <row r="37608" spans="31:31" ht="15.75">
      <c r="AE37608" s="67"/>
    </row>
    <row r="37609" spans="31:31" ht="15.75">
      <c r="AE37609" s="67"/>
    </row>
    <row r="37610" spans="31:31" ht="15.75">
      <c r="AE37610" s="67"/>
    </row>
    <row r="37611" spans="31:31" ht="15.75">
      <c r="AE37611" s="67"/>
    </row>
    <row r="37612" spans="31:31" ht="15.75">
      <c r="AE37612" s="67"/>
    </row>
    <row r="37613" spans="31:31" ht="15.75">
      <c r="AE37613" s="67"/>
    </row>
    <row r="37614" spans="31:31" ht="15.75">
      <c r="AE37614" s="67"/>
    </row>
    <row r="37615" spans="31:31" ht="15.75">
      <c r="AE37615" s="67"/>
    </row>
    <row r="37616" spans="31:31" ht="15.75">
      <c r="AE37616" s="67"/>
    </row>
    <row r="37617" spans="31:31" ht="15.75">
      <c r="AE37617" s="67"/>
    </row>
    <row r="37618" spans="31:31" ht="15.75">
      <c r="AE37618" s="67"/>
    </row>
    <row r="37619" spans="31:31" ht="15.75">
      <c r="AE37619" s="67"/>
    </row>
    <row r="37620" spans="31:31" ht="15.75">
      <c r="AE37620" s="67"/>
    </row>
    <row r="37621" spans="31:31" ht="15.75">
      <c r="AE37621" s="67"/>
    </row>
    <row r="37622" spans="31:31" ht="15.75">
      <c r="AE37622" s="67"/>
    </row>
    <row r="37623" spans="31:31" ht="15.75">
      <c r="AE37623" s="67"/>
    </row>
    <row r="37624" spans="31:31" ht="15.75">
      <c r="AE37624" s="67"/>
    </row>
    <row r="37625" spans="31:31" ht="15.75">
      <c r="AE37625" s="67"/>
    </row>
    <row r="37626" spans="31:31" ht="15.75">
      <c r="AE37626" s="67"/>
    </row>
    <row r="37627" spans="31:31" ht="15.75">
      <c r="AE37627" s="67"/>
    </row>
    <row r="37628" spans="31:31" ht="15.75">
      <c r="AE37628" s="67"/>
    </row>
    <row r="37629" spans="31:31" ht="15.75">
      <c r="AE37629" s="67"/>
    </row>
    <row r="37630" spans="31:31" ht="15.75">
      <c r="AE37630" s="67"/>
    </row>
    <row r="37631" spans="31:31" ht="15.75">
      <c r="AE37631" s="67"/>
    </row>
    <row r="37632" spans="31:31" ht="15.75">
      <c r="AE37632" s="67"/>
    </row>
    <row r="37633" spans="31:31" ht="15.75">
      <c r="AE37633" s="67"/>
    </row>
    <row r="37634" spans="31:31" ht="15.75">
      <c r="AE37634" s="67"/>
    </row>
    <row r="37635" spans="31:31" ht="15.75">
      <c r="AE37635" s="67"/>
    </row>
    <row r="37636" spans="31:31" ht="15.75">
      <c r="AE37636" s="67"/>
    </row>
    <row r="37637" spans="31:31" ht="15.75">
      <c r="AE37637" s="67"/>
    </row>
    <row r="37638" spans="31:31" ht="15.75">
      <c r="AE37638" s="67"/>
    </row>
    <row r="37639" spans="31:31" ht="15.75">
      <c r="AE37639" s="67"/>
    </row>
    <row r="37640" spans="31:31" ht="15.75">
      <c r="AE37640" s="67"/>
    </row>
    <row r="37641" spans="31:31" ht="15.75">
      <c r="AE37641" s="67"/>
    </row>
    <row r="37642" spans="31:31" ht="15.75">
      <c r="AE37642" s="67"/>
    </row>
    <row r="37643" spans="31:31" ht="15.75">
      <c r="AE37643" s="67"/>
    </row>
    <row r="37644" spans="31:31" ht="15.75">
      <c r="AE37644" s="67"/>
    </row>
    <row r="37645" spans="31:31" ht="15.75">
      <c r="AE37645" s="67"/>
    </row>
    <row r="37646" spans="31:31" ht="15.75">
      <c r="AE37646" s="67"/>
    </row>
    <row r="37647" spans="31:31" ht="15.75">
      <c r="AE37647" s="67"/>
    </row>
    <row r="37648" spans="31:31" ht="15.75">
      <c r="AE37648" s="67"/>
    </row>
    <row r="37649" spans="31:31" ht="15.75">
      <c r="AE37649" s="67"/>
    </row>
    <row r="37650" spans="31:31" ht="15.75">
      <c r="AE37650" s="67"/>
    </row>
    <row r="37651" spans="31:31" ht="15.75">
      <c r="AE37651" s="67"/>
    </row>
    <row r="37652" spans="31:31" ht="15.75">
      <c r="AE37652" s="67"/>
    </row>
    <row r="37653" spans="31:31" ht="15.75">
      <c r="AE37653" s="67"/>
    </row>
    <row r="37654" spans="31:31" ht="15.75">
      <c r="AE37654" s="67"/>
    </row>
    <row r="37655" spans="31:31" ht="15.75">
      <c r="AE37655" s="67"/>
    </row>
    <row r="37656" spans="31:31" ht="15.75">
      <c r="AE37656" s="67"/>
    </row>
    <row r="37657" spans="31:31" ht="15.75">
      <c r="AE37657" s="67"/>
    </row>
    <row r="37658" spans="31:31" ht="15.75">
      <c r="AE37658" s="67"/>
    </row>
    <row r="37659" spans="31:31" ht="15.75">
      <c r="AE37659" s="67"/>
    </row>
    <row r="37660" spans="31:31" ht="15.75">
      <c r="AE37660" s="67"/>
    </row>
    <row r="37661" spans="31:31" ht="15.75">
      <c r="AE37661" s="67"/>
    </row>
    <row r="37662" spans="31:31" ht="15.75">
      <c r="AE37662" s="67"/>
    </row>
    <row r="37663" spans="31:31" ht="15.75">
      <c r="AE37663" s="67"/>
    </row>
    <row r="37664" spans="31:31" ht="15.75">
      <c r="AE37664" s="67"/>
    </row>
    <row r="37665" spans="31:31" ht="15.75">
      <c r="AE37665" s="67"/>
    </row>
    <row r="37666" spans="31:31" ht="15.75">
      <c r="AE37666" s="67"/>
    </row>
    <row r="37667" spans="31:31" ht="15.75">
      <c r="AE37667" s="67"/>
    </row>
    <row r="37668" spans="31:31" ht="15.75">
      <c r="AE37668" s="67"/>
    </row>
    <row r="37669" spans="31:31" ht="15.75">
      <c r="AE37669" s="67"/>
    </row>
    <row r="37670" spans="31:31" ht="15.75">
      <c r="AE37670" s="67"/>
    </row>
    <row r="37671" spans="31:31" ht="15.75">
      <c r="AE37671" s="67"/>
    </row>
    <row r="37672" spans="31:31" ht="15.75">
      <c r="AE37672" s="67"/>
    </row>
    <row r="37673" spans="31:31" ht="15.75">
      <c r="AE37673" s="67"/>
    </row>
    <row r="37674" spans="31:31" ht="15.75">
      <c r="AE37674" s="67"/>
    </row>
    <row r="37675" spans="31:31" ht="15.75">
      <c r="AE37675" s="67"/>
    </row>
    <row r="37676" spans="31:31" ht="15.75">
      <c r="AE37676" s="67"/>
    </row>
    <row r="37677" spans="31:31" ht="15.75">
      <c r="AE37677" s="67"/>
    </row>
    <row r="37678" spans="31:31" ht="15.75">
      <c r="AE37678" s="67"/>
    </row>
    <row r="37679" spans="31:31" ht="15.75">
      <c r="AE37679" s="67"/>
    </row>
    <row r="37680" spans="31:31" ht="15.75">
      <c r="AE37680" s="67"/>
    </row>
    <row r="37681" spans="31:31" ht="15.75">
      <c r="AE37681" s="67"/>
    </row>
    <row r="37682" spans="31:31" ht="15.75">
      <c r="AE37682" s="67"/>
    </row>
    <row r="37683" spans="31:31" ht="15.75">
      <c r="AE37683" s="67"/>
    </row>
    <row r="37684" spans="31:31" ht="15.75">
      <c r="AE37684" s="67"/>
    </row>
    <row r="37685" spans="31:31" ht="15.75">
      <c r="AE37685" s="67"/>
    </row>
    <row r="37686" spans="31:31" ht="15.75">
      <c r="AE37686" s="67"/>
    </row>
    <row r="37687" spans="31:31" ht="15.75">
      <c r="AE37687" s="67"/>
    </row>
    <row r="37688" spans="31:31" ht="15.75">
      <c r="AE37688" s="67"/>
    </row>
    <row r="37689" spans="31:31" ht="15.75">
      <c r="AE37689" s="67"/>
    </row>
    <row r="37690" spans="31:31" ht="15.75">
      <c r="AE37690" s="67"/>
    </row>
    <row r="37691" spans="31:31" ht="15.75">
      <c r="AE37691" s="67"/>
    </row>
    <row r="37692" spans="31:31" ht="15.75">
      <c r="AE37692" s="67"/>
    </row>
    <row r="37693" spans="31:31" ht="15.75">
      <c r="AE37693" s="67"/>
    </row>
    <row r="37694" spans="31:31" ht="15.75">
      <c r="AE37694" s="67"/>
    </row>
    <row r="37695" spans="31:31" ht="15.75">
      <c r="AE37695" s="67"/>
    </row>
    <row r="37696" spans="31:31" ht="15.75">
      <c r="AE37696" s="67"/>
    </row>
    <row r="37697" spans="31:31" ht="15.75">
      <c r="AE37697" s="67"/>
    </row>
    <row r="37698" spans="31:31" ht="15.75">
      <c r="AE37698" s="67"/>
    </row>
    <row r="37699" spans="31:31" ht="15.75">
      <c r="AE37699" s="67"/>
    </row>
    <row r="37700" spans="31:31" ht="15.75">
      <c r="AE37700" s="67"/>
    </row>
    <row r="37701" spans="31:31" ht="15.75">
      <c r="AE37701" s="67"/>
    </row>
    <row r="37702" spans="31:31" ht="15.75">
      <c r="AE37702" s="67"/>
    </row>
    <row r="37703" spans="31:31" ht="15.75">
      <c r="AE37703" s="67"/>
    </row>
    <row r="37704" spans="31:31" ht="15.75">
      <c r="AE37704" s="67"/>
    </row>
    <row r="37705" spans="31:31" ht="15.75">
      <c r="AE37705" s="67"/>
    </row>
    <row r="37706" spans="31:31" ht="15.75">
      <c r="AE37706" s="67"/>
    </row>
    <row r="37707" spans="31:31" ht="15.75">
      <c r="AE37707" s="67"/>
    </row>
    <row r="37708" spans="31:31" ht="15.75">
      <c r="AE37708" s="67"/>
    </row>
    <row r="37709" spans="31:31" ht="15.75">
      <c r="AE37709" s="67"/>
    </row>
    <row r="37710" spans="31:31" ht="15.75">
      <c r="AE37710" s="67"/>
    </row>
    <row r="37711" spans="31:31" ht="15.75">
      <c r="AE37711" s="67"/>
    </row>
    <row r="37712" spans="31:31" ht="15.75">
      <c r="AE37712" s="67"/>
    </row>
    <row r="37713" spans="31:31" ht="15.75">
      <c r="AE37713" s="67"/>
    </row>
    <row r="37714" spans="31:31" ht="15.75">
      <c r="AE37714" s="67"/>
    </row>
    <row r="37715" spans="31:31" ht="15.75">
      <c r="AE37715" s="67"/>
    </row>
    <row r="37716" spans="31:31" ht="15.75">
      <c r="AE37716" s="67"/>
    </row>
    <row r="37717" spans="31:31" ht="15.75">
      <c r="AE37717" s="67"/>
    </row>
    <row r="37718" spans="31:31" ht="15.75">
      <c r="AE37718" s="67"/>
    </row>
    <row r="37719" spans="31:31" ht="15.75">
      <c r="AE37719" s="67"/>
    </row>
    <row r="37720" spans="31:31" ht="15.75">
      <c r="AE37720" s="67"/>
    </row>
    <row r="37721" spans="31:31" ht="15.75">
      <c r="AE37721" s="67"/>
    </row>
    <row r="37722" spans="31:31" ht="15.75">
      <c r="AE37722" s="67"/>
    </row>
    <row r="37723" spans="31:31" ht="15.75">
      <c r="AE37723" s="67"/>
    </row>
    <row r="37724" spans="31:31" ht="15.75">
      <c r="AE37724" s="67"/>
    </row>
    <row r="37725" spans="31:31" ht="15.75">
      <c r="AE37725" s="67"/>
    </row>
    <row r="37726" spans="31:31" ht="15.75">
      <c r="AE37726" s="67"/>
    </row>
    <row r="37727" spans="31:31" ht="15.75">
      <c r="AE37727" s="67"/>
    </row>
    <row r="37728" spans="31:31" ht="15.75">
      <c r="AE37728" s="67"/>
    </row>
    <row r="37729" spans="31:31" ht="15.75">
      <c r="AE37729" s="67"/>
    </row>
    <row r="37730" spans="31:31" ht="15.75">
      <c r="AE37730" s="67"/>
    </row>
    <row r="37731" spans="31:31" ht="15.75">
      <c r="AE37731" s="67"/>
    </row>
    <row r="37732" spans="31:31" ht="15.75">
      <c r="AE37732" s="67"/>
    </row>
    <row r="37733" spans="31:31" ht="15.75">
      <c r="AE37733" s="67"/>
    </row>
    <row r="37734" spans="31:31" ht="15.75">
      <c r="AE37734" s="67"/>
    </row>
    <row r="37735" spans="31:31" ht="15.75">
      <c r="AE37735" s="67"/>
    </row>
    <row r="37736" spans="31:31" ht="15.75">
      <c r="AE37736" s="67"/>
    </row>
    <row r="37737" spans="31:31" ht="15.75">
      <c r="AE37737" s="67"/>
    </row>
    <row r="37738" spans="31:31" ht="15.75">
      <c r="AE37738" s="67"/>
    </row>
    <row r="37739" spans="31:31" ht="15.75">
      <c r="AE37739" s="67"/>
    </row>
    <row r="37740" spans="31:31" ht="15.75">
      <c r="AE37740" s="67"/>
    </row>
    <row r="37741" spans="31:31" ht="15.75">
      <c r="AE37741" s="67"/>
    </row>
    <row r="37742" spans="31:31" ht="15.75">
      <c r="AE37742" s="67"/>
    </row>
    <row r="37743" spans="31:31" ht="15.75">
      <c r="AE37743" s="67"/>
    </row>
    <row r="37744" spans="31:31" ht="15.75">
      <c r="AE37744" s="67"/>
    </row>
    <row r="37745" spans="31:31" ht="15.75">
      <c r="AE37745" s="67"/>
    </row>
    <row r="37746" spans="31:31" ht="15.75">
      <c r="AE37746" s="67"/>
    </row>
    <row r="37747" spans="31:31" ht="15.75">
      <c r="AE37747" s="67"/>
    </row>
    <row r="37748" spans="31:31" ht="15.75">
      <c r="AE37748" s="67"/>
    </row>
    <row r="37749" spans="31:31" ht="15.75">
      <c r="AE37749" s="67"/>
    </row>
    <row r="37750" spans="31:31" ht="15.75">
      <c r="AE37750" s="67"/>
    </row>
    <row r="37751" spans="31:31" ht="15.75">
      <c r="AE37751" s="67"/>
    </row>
    <row r="37752" spans="31:31" ht="15.75">
      <c r="AE37752" s="67"/>
    </row>
    <row r="37753" spans="31:31" ht="15.75">
      <c r="AE37753" s="67"/>
    </row>
    <row r="37754" spans="31:31" ht="15.75">
      <c r="AE37754" s="67"/>
    </row>
    <row r="37755" spans="31:31" ht="15.75">
      <c r="AE37755" s="67"/>
    </row>
    <row r="37756" spans="31:31" ht="15.75">
      <c r="AE37756" s="67"/>
    </row>
    <row r="37757" spans="31:31" ht="15.75">
      <c r="AE37757" s="67"/>
    </row>
    <row r="37758" spans="31:31" ht="15.75">
      <c r="AE37758" s="67"/>
    </row>
    <row r="37759" spans="31:31" ht="15.75">
      <c r="AE37759" s="67"/>
    </row>
    <row r="37760" spans="31:31" ht="15.75">
      <c r="AE37760" s="67"/>
    </row>
    <row r="37761" spans="31:31" ht="15.75">
      <c r="AE37761" s="67"/>
    </row>
    <row r="37762" spans="31:31" ht="15.75">
      <c r="AE37762" s="67"/>
    </row>
    <row r="37763" spans="31:31" ht="15.75">
      <c r="AE37763" s="67"/>
    </row>
    <row r="37764" spans="31:31" ht="15.75">
      <c r="AE37764" s="67"/>
    </row>
    <row r="37765" spans="31:31" ht="15.75">
      <c r="AE37765" s="67"/>
    </row>
    <row r="37766" spans="31:31" ht="15.75">
      <c r="AE37766" s="67"/>
    </row>
    <row r="37767" spans="31:31" ht="15.75">
      <c r="AE37767" s="67"/>
    </row>
    <row r="37768" spans="31:31" ht="15.75">
      <c r="AE37768" s="67"/>
    </row>
    <row r="37769" spans="31:31" ht="15.75">
      <c r="AE37769" s="67"/>
    </row>
    <row r="37770" spans="31:31" ht="15.75">
      <c r="AE37770" s="67"/>
    </row>
    <row r="37771" spans="31:31" ht="15.75">
      <c r="AE37771" s="67"/>
    </row>
    <row r="37772" spans="31:31" ht="15.75">
      <c r="AE37772" s="67"/>
    </row>
    <row r="37773" spans="31:31" ht="15.75">
      <c r="AE37773" s="67"/>
    </row>
    <row r="37774" spans="31:31" ht="15.75">
      <c r="AE37774" s="67"/>
    </row>
    <row r="37775" spans="31:31" ht="15.75">
      <c r="AE37775" s="67"/>
    </row>
    <row r="37776" spans="31:31" ht="15.75">
      <c r="AE37776" s="67"/>
    </row>
    <row r="37777" spans="31:31" ht="15.75">
      <c r="AE37777" s="67"/>
    </row>
    <row r="37778" spans="31:31" ht="15.75">
      <c r="AE37778" s="67"/>
    </row>
    <row r="37779" spans="31:31" ht="15.75">
      <c r="AE37779" s="67"/>
    </row>
    <row r="37780" spans="31:31" ht="15.75">
      <c r="AE37780" s="67"/>
    </row>
    <row r="37781" spans="31:31" ht="15.75">
      <c r="AE37781" s="67"/>
    </row>
    <row r="37782" spans="31:31" ht="15.75">
      <c r="AE37782" s="67"/>
    </row>
    <row r="37783" spans="31:31" ht="15.75">
      <c r="AE37783" s="67"/>
    </row>
    <row r="37784" spans="31:31" ht="15.75">
      <c r="AE37784" s="67"/>
    </row>
    <row r="37785" spans="31:31" ht="15.75">
      <c r="AE37785" s="67"/>
    </row>
    <row r="37786" spans="31:31" ht="15.75">
      <c r="AE37786" s="67"/>
    </row>
    <row r="37787" spans="31:31" ht="15.75">
      <c r="AE37787" s="67"/>
    </row>
    <row r="37788" spans="31:31" ht="15.75">
      <c r="AE37788" s="67"/>
    </row>
    <row r="37789" spans="31:31" ht="15.75">
      <c r="AE37789" s="67"/>
    </row>
    <row r="37790" spans="31:31" ht="15.75">
      <c r="AE37790" s="67"/>
    </row>
    <row r="37791" spans="31:31" ht="15.75">
      <c r="AE37791" s="67"/>
    </row>
    <row r="37792" spans="31:31" ht="15.75">
      <c r="AE37792" s="67"/>
    </row>
    <row r="37793" spans="31:31" ht="15.75">
      <c r="AE37793" s="67"/>
    </row>
    <row r="37794" spans="31:31" ht="15.75">
      <c r="AE37794" s="67"/>
    </row>
    <row r="37795" spans="31:31" ht="15.75">
      <c r="AE37795" s="67"/>
    </row>
    <row r="37796" spans="31:31" ht="15.75">
      <c r="AE37796" s="67"/>
    </row>
    <row r="37797" spans="31:31" ht="15.75">
      <c r="AE37797" s="67"/>
    </row>
    <row r="37798" spans="31:31" ht="15.75">
      <c r="AE37798" s="67"/>
    </row>
    <row r="37799" spans="31:31" ht="15.75">
      <c r="AE37799" s="67"/>
    </row>
    <row r="37800" spans="31:31" ht="15.75">
      <c r="AE37800" s="67"/>
    </row>
    <row r="37801" spans="31:31" ht="15.75">
      <c r="AE37801" s="67"/>
    </row>
    <row r="37802" spans="31:31" ht="15.75">
      <c r="AE37802" s="67"/>
    </row>
    <row r="37803" spans="31:31" ht="15.75">
      <c r="AE37803" s="67"/>
    </row>
    <row r="37804" spans="31:31" ht="15.75">
      <c r="AE37804" s="67"/>
    </row>
    <row r="37805" spans="31:31" ht="15.75">
      <c r="AE37805" s="67"/>
    </row>
    <row r="37806" spans="31:31" ht="15.75">
      <c r="AE37806" s="67"/>
    </row>
    <row r="37807" spans="31:31" ht="15.75">
      <c r="AE37807" s="67"/>
    </row>
    <row r="37808" spans="31:31" ht="15.75">
      <c r="AE37808" s="67"/>
    </row>
    <row r="37809" spans="31:31" ht="15.75">
      <c r="AE37809" s="67"/>
    </row>
    <row r="37810" spans="31:31" ht="15.75">
      <c r="AE37810" s="67"/>
    </row>
    <row r="37811" spans="31:31" ht="15.75">
      <c r="AE37811" s="67"/>
    </row>
    <row r="37812" spans="31:31" ht="15.75">
      <c r="AE37812" s="67"/>
    </row>
    <row r="37813" spans="31:31" ht="15.75">
      <c r="AE37813" s="67"/>
    </row>
    <row r="37814" spans="31:31" ht="15.75">
      <c r="AE37814" s="67"/>
    </row>
    <row r="37815" spans="31:31" ht="15.75">
      <c r="AE37815" s="67"/>
    </row>
    <row r="37816" spans="31:31" ht="15.75">
      <c r="AE37816" s="67"/>
    </row>
    <row r="37817" spans="31:31" ht="15.75">
      <c r="AE37817" s="67"/>
    </row>
    <row r="37818" spans="31:31" ht="15.75">
      <c r="AE37818" s="67"/>
    </row>
    <row r="37819" spans="31:31" ht="15.75">
      <c r="AE37819" s="67"/>
    </row>
    <row r="37820" spans="31:31" ht="15.75">
      <c r="AE37820" s="67"/>
    </row>
    <row r="37821" spans="31:31" ht="15.75">
      <c r="AE37821" s="67"/>
    </row>
    <row r="37822" spans="31:31" ht="15.75">
      <c r="AE37822" s="67"/>
    </row>
    <row r="37823" spans="31:31" ht="15.75">
      <c r="AE37823" s="67"/>
    </row>
    <row r="37824" spans="31:31" ht="15.75">
      <c r="AE37824" s="67"/>
    </row>
    <row r="37825" spans="31:31" ht="15.75">
      <c r="AE37825" s="67"/>
    </row>
    <row r="37826" spans="31:31" ht="15.75">
      <c r="AE37826" s="67"/>
    </row>
    <row r="37827" spans="31:31" ht="15.75">
      <c r="AE37827" s="67"/>
    </row>
    <row r="37828" spans="31:31" ht="15.75">
      <c r="AE37828" s="67"/>
    </row>
    <row r="37829" spans="31:31" ht="15.75">
      <c r="AE37829" s="67"/>
    </row>
    <row r="37830" spans="31:31" ht="15.75">
      <c r="AE37830" s="67"/>
    </row>
    <row r="37831" spans="31:31" ht="15.75">
      <c r="AE37831" s="67"/>
    </row>
    <row r="37832" spans="31:31" ht="15.75">
      <c r="AE37832" s="67"/>
    </row>
    <row r="37833" spans="31:31" ht="15.75">
      <c r="AE37833" s="67"/>
    </row>
    <row r="37834" spans="31:31" ht="15.75">
      <c r="AE37834" s="67"/>
    </row>
    <row r="37835" spans="31:31" ht="15.75">
      <c r="AE37835" s="67"/>
    </row>
    <row r="37836" spans="31:31" ht="15.75">
      <c r="AE37836" s="67"/>
    </row>
    <row r="37837" spans="31:31" ht="15.75">
      <c r="AE37837" s="67"/>
    </row>
    <row r="37838" spans="31:31" ht="15.75">
      <c r="AE37838" s="67"/>
    </row>
    <row r="37839" spans="31:31" ht="15.75">
      <c r="AE37839" s="67"/>
    </row>
    <row r="37840" spans="31:31" ht="15.75">
      <c r="AE37840" s="67"/>
    </row>
    <row r="37841" spans="31:31" ht="15.75">
      <c r="AE37841" s="67"/>
    </row>
    <row r="37842" spans="31:31" ht="15.75">
      <c r="AE37842" s="67"/>
    </row>
    <row r="37843" spans="31:31" ht="15.75">
      <c r="AE37843" s="67"/>
    </row>
    <row r="37844" spans="31:31" ht="15.75">
      <c r="AE37844" s="67"/>
    </row>
    <row r="37845" spans="31:31" ht="15.75">
      <c r="AE37845" s="67"/>
    </row>
    <row r="37846" spans="31:31" ht="15.75">
      <c r="AE37846" s="67"/>
    </row>
    <row r="37847" spans="31:31" ht="15.75">
      <c r="AE37847" s="67"/>
    </row>
    <row r="37848" spans="31:31" ht="15.75">
      <c r="AE37848" s="67"/>
    </row>
    <row r="37849" spans="31:31" ht="15.75">
      <c r="AE37849" s="67"/>
    </row>
    <row r="37850" spans="31:31" ht="15.75">
      <c r="AE37850" s="67"/>
    </row>
    <row r="37851" spans="31:31" ht="15.75">
      <c r="AE37851" s="67"/>
    </row>
    <row r="37852" spans="31:31" ht="15.75">
      <c r="AE37852" s="67"/>
    </row>
    <row r="37853" spans="31:31" ht="15.75">
      <c r="AE37853" s="67"/>
    </row>
    <row r="37854" spans="31:31" ht="15.75">
      <c r="AE37854" s="67"/>
    </row>
    <row r="37855" spans="31:31" ht="15.75">
      <c r="AE37855" s="67"/>
    </row>
    <row r="37856" spans="31:31" ht="15.75">
      <c r="AE37856" s="67"/>
    </row>
    <row r="37857" spans="31:31" ht="15.75">
      <c r="AE37857" s="67"/>
    </row>
    <row r="37858" spans="31:31" ht="15.75">
      <c r="AE37858" s="67"/>
    </row>
    <row r="37859" spans="31:31" ht="15.75">
      <c r="AE37859" s="67"/>
    </row>
    <row r="37860" spans="31:31" ht="15.75">
      <c r="AE37860" s="67"/>
    </row>
    <row r="37861" spans="31:31" ht="15.75">
      <c r="AE37861" s="67"/>
    </row>
    <row r="37862" spans="31:31" ht="15.75">
      <c r="AE37862" s="67"/>
    </row>
    <row r="37863" spans="31:31" ht="15.75">
      <c r="AE37863" s="67"/>
    </row>
    <row r="37864" spans="31:31" ht="15.75">
      <c r="AE37864" s="67"/>
    </row>
    <row r="37865" spans="31:31" ht="15.75">
      <c r="AE37865" s="67"/>
    </row>
    <row r="37866" spans="31:31" ht="15.75">
      <c r="AE37866" s="67"/>
    </row>
    <row r="37867" spans="31:31" ht="15.75">
      <c r="AE37867" s="67"/>
    </row>
    <row r="37868" spans="31:31" ht="15.75">
      <c r="AE37868" s="67"/>
    </row>
    <row r="37869" spans="31:31" ht="15.75">
      <c r="AE37869" s="67"/>
    </row>
    <row r="37870" spans="31:31" ht="15.75">
      <c r="AE37870" s="67"/>
    </row>
    <row r="37871" spans="31:31" ht="15.75">
      <c r="AE37871" s="67"/>
    </row>
    <row r="37872" spans="31:31" ht="15.75">
      <c r="AE37872" s="67"/>
    </row>
    <row r="37873" spans="31:31" ht="15.75">
      <c r="AE37873" s="67"/>
    </row>
    <row r="37874" spans="31:31" ht="15.75">
      <c r="AE37874" s="67"/>
    </row>
    <row r="37875" spans="31:31" ht="15.75">
      <c r="AE37875" s="67"/>
    </row>
    <row r="37876" spans="31:31" ht="15.75">
      <c r="AE37876" s="67"/>
    </row>
    <row r="37877" spans="31:31" ht="15.75">
      <c r="AE37877" s="67"/>
    </row>
    <row r="37878" spans="31:31" ht="15.75">
      <c r="AE37878" s="67"/>
    </row>
    <row r="37879" spans="31:31" ht="15.75">
      <c r="AE37879" s="67"/>
    </row>
    <row r="37880" spans="31:31" ht="15.75">
      <c r="AE37880" s="67"/>
    </row>
    <row r="37881" spans="31:31" ht="15.75">
      <c r="AE37881" s="67"/>
    </row>
    <row r="37882" spans="31:31" ht="15.75">
      <c r="AE37882" s="67"/>
    </row>
    <row r="37883" spans="31:31" ht="15.75">
      <c r="AE37883" s="67"/>
    </row>
    <row r="37884" spans="31:31" ht="15.75">
      <c r="AE37884" s="67"/>
    </row>
    <row r="37885" spans="31:31" ht="15.75">
      <c r="AE37885" s="67"/>
    </row>
    <row r="37886" spans="31:31" ht="15.75">
      <c r="AE37886" s="67"/>
    </row>
    <row r="37887" spans="31:31" ht="15.75">
      <c r="AE37887" s="67"/>
    </row>
    <row r="37888" spans="31:31" ht="15.75">
      <c r="AE37888" s="67"/>
    </row>
    <row r="37889" spans="31:31" ht="15.75">
      <c r="AE37889" s="67"/>
    </row>
    <row r="37890" spans="31:31" ht="15.75">
      <c r="AE37890" s="67"/>
    </row>
    <row r="37891" spans="31:31" ht="15.75">
      <c r="AE37891" s="67"/>
    </row>
    <row r="37892" spans="31:31" ht="15.75">
      <c r="AE37892" s="67"/>
    </row>
    <row r="37893" spans="31:31" ht="15.75">
      <c r="AE37893" s="67"/>
    </row>
    <row r="37894" spans="31:31" ht="15.75">
      <c r="AE37894" s="67"/>
    </row>
    <row r="37895" spans="31:31" ht="15.75">
      <c r="AE37895" s="67"/>
    </row>
    <row r="37896" spans="31:31" ht="15.75">
      <c r="AE37896" s="67"/>
    </row>
    <row r="37897" spans="31:31" ht="15.75">
      <c r="AE37897" s="67"/>
    </row>
    <row r="37898" spans="31:31" ht="15.75">
      <c r="AE37898" s="67"/>
    </row>
    <row r="37899" spans="31:31" ht="15.75">
      <c r="AE37899" s="67"/>
    </row>
    <row r="37900" spans="31:31" ht="15.75">
      <c r="AE37900" s="67"/>
    </row>
    <row r="37901" spans="31:31" ht="15.75">
      <c r="AE37901" s="67"/>
    </row>
    <row r="37902" spans="31:31" ht="15.75">
      <c r="AE37902" s="67"/>
    </row>
    <row r="37903" spans="31:31" ht="15.75">
      <c r="AE37903" s="67"/>
    </row>
    <row r="37904" spans="31:31" ht="15.75">
      <c r="AE37904" s="67"/>
    </row>
    <row r="37905" spans="31:31" ht="15.75">
      <c r="AE37905" s="67"/>
    </row>
    <row r="37906" spans="31:31" ht="15.75">
      <c r="AE37906" s="67"/>
    </row>
    <row r="37907" spans="31:31" ht="15.75">
      <c r="AE37907" s="67"/>
    </row>
    <row r="37908" spans="31:31" ht="15.75">
      <c r="AE37908" s="67"/>
    </row>
    <row r="37909" spans="31:31" ht="15.75">
      <c r="AE37909" s="67"/>
    </row>
    <row r="37910" spans="31:31" ht="15.75">
      <c r="AE37910" s="67"/>
    </row>
    <row r="37911" spans="31:31" ht="15.75">
      <c r="AE37911" s="67"/>
    </row>
    <row r="37912" spans="31:31" ht="15.75">
      <c r="AE37912" s="67"/>
    </row>
    <row r="37913" spans="31:31" ht="15.75">
      <c r="AE37913" s="67"/>
    </row>
    <row r="37914" spans="31:31" ht="15.75">
      <c r="AE37914" s="67"/>
    </row>
    <row r="37915" spans="31:31" ht="15.75">
      <c r="AE37915" s="67"/>
    </row>
    <row r="37916" spans="31:31" ht="15.75">
      <c r="AE37916" s="67"/>
    </row>
    <row r="37917" spans="31:31" ht="15.75">
      <c r="AE37917" s="67"/>
    </row>
    <row r="37918" spans="31:31" ht="15.75">
      <c r="AE37918" s="67"/>
    </row>
    <row r="37919" spans="31:31" ht="15.75">
      <c r="AE37919" s="67"/>
    </row>
    <row r="37920" spans="31:31" ht="15.75">
      <c r="AE37920" s="67"/>
    </row>
    <row r="37921" spans="31:31" ht="15.75">
      <c r="AE37921" s="67"/>
    </row>
    <row r="37922" spans="31:31" ht="15.75">
      <c r="AE37922" s="67"/>
    </row>
    <row r="37923" spans="31:31" ht="15.75">
      <c r="AE37923" s="67"/>
    </row>
    <row r="37924" spans="31:31" ht="15.75">
      <c r="AE37924" s="67"/>
    </row>
    <row r="37925" spans="31:31" ht="15.75">
      <c r="AE37925" s="67"/>
    </row>
    <row r="37926" spans="31:31" ht="15.75">
      <c r="AE37926" s="67"/>
    </row>
    <row r="37927" spans="31:31" ht="15.75">
      <c r="AE37927" s="67"/>
    </row>
    <row r="37928" spans="31:31" ht="15.75">
      <c r="AE37928" s="67"/>
    </row>
    <row r="37929" spans="31:31" ht="15.75">
      <c r="AE37929" s="67"/>
    </row>
    <row r="37930" spans="31:31" ht="15.75">
      <c r="AE37930" s="67"/>
    </row>
    <row r="37931" spans="31:31" ht="15.75">
      <c r="AE37931" s="67"/>
    </row>
    <row r="37932" spans="31:31" ht="15.75">
      <c r="AE37932" s="67"/>
    </row>
    <row r="37933" spans="31:31" ht="15.75">
      <c r="AE37933" s="67"/>
    </row>
    <row r="37934" spans="31:31" ht="15.75">
      <c r="AE37934" s="67"/>
    </row>
    <row r="37935" spans="31:31" ht="15.75">
      <c r="AE37935" s="67"/>
    </row>
    <row r="37936" spans="31:31" ht="15.75">
      <c r="AE37936" s="67"/>
    </row>
    <row r="37937" spans="31:31" ht="15.75">
      <c r="AE37937" s="67"/>
    </row>
    <row r="37938" spans="31:31" ht="15.75">
      <c r="AE37938" s="67"/>
    </row>
    <row r="37939" spans="31:31" ht="15.75">
      <c r="AE37939" s="67"/>
    </row>
    <row r="37940" spans="31:31" ht="15.75">
      <c r="AE37940" s="67"/>
    </row>
    <row r="37941" spans="31:31" ht="15.75">
      <c r="AE37941" s="67"/>
    </row>
    <row r="37942" spans="31:31" ht="15.75">
      <c r="AE37942" s="67"/>
    </row>
    <row r="37943" spans="31:31" ht="15.75">
      <c r="AE37943" s="67"/>
    </row>
    <row r="37944" spans="31:31" ht="15.75">
      <c r="AE37944" s="67"/>
    </row>
    <row r="37945" spans="31:31" ht="15.75">
      <c r="AE37945" s="67"/>
    </row>
    <row r="37946" spans="31:31" ht="15.75">
      <c r="AE37946" s="67"/>
    </row>
    <row r="37947" spans="31:31" ht="15.75">
      <c r="AE37947" s="67"/>
    </row>
    <row r="37948" spans="31:31" ht="15.75">
      <c r="AE37948" s="67"/>
    </row>
    <row r="37949" spans="31:31" ht="15.75">
      <c r="AE37949" s="67"/>
    </row>
    <row r="37950" spans="31:31" ht="15.75">
      <c r="AE37950" s="67"/>
    </row>
    <row r="37951" spans="31:31" ht="15.75">
      <c r="AE37951" s="67"/>
    </row>
    <row r="37952" spans="31:31" ht="15.75">
      <c r="AE37952" s="67"/>
    </row>
    <row r="37953" spans="31:31" ht="15.75">
      <c r="AE37953" s="67"/>
    </row>
    <row r="37954" spans="31:31" ht="15.75">
      <c r="AE37954" s="67"/>
    </row>
    <row r="37955" spans="31:31" ht="15.75">
      <c r="AE37955" s="67"/>
    </row>
    <row r="37956" spans="31:31" ht="15.75">
      <c r="AE37956" s="67"/>
    </row>
    <row r="37957" spans="31:31" ht="15.75">
      <c r="AE37957" s="67"/>
    </row>
    <row r="37958" spans="31:31" ht="15.75">
      <c r="AE37958" s="67"/>
    </row>
    <row r="37959" spans="31:31" ht="15.75">
      <c r="AE37959" s="67"/>
    </row>
    <row r="37960" spans="31:31" ht="15.75">
      <c r="AE37960" s="67"/>
    </row>
    <row r="37961" spans="31:31" ht="15.75">
      <c r="AE37961" s="67"/>
    </row>
    <row r="37962" spans="31:31" ht="15.75">
      <c r="AE37962" s="67"/>
    </row>
    <row r="37963" spans="31:31" ht="15.75">
      <c r="AE37963" s="67"/>
    </row>
    <row r="37964" spans="31:31" ht="15.75">
      <c r="AE37964" s="67"/>
    </row>
    <row r="37965" spans="31:31" ht="15.75">
      <c r="AE37965" s="67"/>
    </row>
    <row r="37966" spans="31:31" ht="15.75">
      <c r="AE37966" s="67"/>
    </row>
    <row r="37967" spans="31:31" ht="15.75">
      <c r="AE37967" s="67"/>
    </row>
    <row r="37968" spans="31:31" ht="15.75">
      <c r="AE37968" s="67"/>
    </row>
    <row r="37969" spans="31:31" ht="15.75">
      <c r="AE37969" s="67"/>
    </row>
    <row r="37970" spans="31:31" ht="15.75">
      <c r="AE37970" s="67"/>
    </row>
    <row r="37971" spans="31:31" ht="15.75">
      <c r="AE37971" s="67"/>
    </row>
    <row r="37972" spans="31:31" ht="15.75">
      <c r="AE37972" s="67"/>
    </row>
    <row r="37973" spans="31:31" ht="15.75">
      <c r="AE37973" s="67"/>
    </row>
    <row r="37974" spans="31:31" ht="15.75">
      <c r="AE37974" s="67"/>
    </row>
    <row r="37975" spans="31:31" ht="15.75">
      <c r="AE37975" s="67"/>
    </row>
    <row r="37976" spans="31:31" ht="15.75">
      <c r="AE37976" s="67"/>
    </row>
    <row r="37977" spans="31:31" ht="15.75">
      <c r="AE37977" s="67"/>
    </row>
    <row r="37978" spans="31:31" ht="15.75">
      <c r="AE37978" s="67"/>
    </row>
    <row r="37979" spans="31:31" ht="15.75">
      <c r="AE37979" s="67"/>
    </row>
    <row r="37980" spans="31:31" ht="15.75">
      <c r="AE37980" s="67"/>
    </row>
    <row r="37981" spans="31:31" ht="15.75">
      <c r="AE37981" s="67"/>
    </row>
    <row r="37982" spans="31:31" ht="15.75">
      <c r="AE37982" s="67"/>
    </row>
    <row r="37983" spans="31:31" ht="15.75">
      <c r="AE37983" s="67"/>
    </row>
    <row r="37984" spans="31:31" ht="15.75">
      <c r="AE37984" s="67"/>
    </row>
    <row r="37985" spans="31:31" ht="15.75">
      <c r="AE37985" s="67"/>
    </row>
    <row r="37986" spans="31:31" ht="15.75">
      <c r="AE37986" s="67"/>
    </row>
    <row r="37987" spans="31:31" ht="15.75">
      <c r="AE37987" s="67"/>
    </row>
    <row r="37988" spans="31:31" ht="15.75">
      <c r="AE37988" s="67"/>
    </row>
    <row r="37989" spans="31:31" ht="15.75">
      <c r="AE37989" s="67"/>
    </row>
    <row r="37990" spans="31:31" ht="15.75">
      <c r="AE37990" s="67"/>
    </row>
    <row r="37991" spans="31:31" ht="15.75">
      <c r="AE37991" s="67"/>
    </row>
    <row r="37992" spans="31:31" ht="15.75">
      <c r="AE37992" s="67"/>
    </row>
    <row r="37993" spans="31:31" ht="15.75">
      <c r="AE37993" s="67"/>
    </row>
    <row r="37994" spans="31:31" ht="15.75">
      <c r="AE37994" s="67"/>
    </row>
    <row r="37995" spans="31:31" ht="15.75">
      <c r="AE37995" s="67"/>
    </row>
    <row r="37996" spans="31:31" ht="15.75">
      <c r="AE37996" s="67"/>
    </row>
    <row r="37997" spans="31:31" ht="15.75">
      <c r="AE37997" s="67"/>
    </row>
    <row r="37998" spans="31:31" ht="15.75">
      <c r="AE37998" s="67"/>
    </row>
    <row r="37999" spans="31:31" ht="15.75">
      <c r="AE37999" s="67"/>
    </row>
    <row r="38000" spans="31:31" ht="15.75">
      <c r="AE38000" s="67"/>
    </row>
    <row r="38001" spans="31:31" ht="15.75">
      <c r="AE38001" s="67"/>
    </row>
    <row r="38002" spans="31:31" ht="15.75">
      <c r="AE38002" s="67"/>
    </row>
    <row r="38003" spans="31:31" ht="15.75">
      <c r="AE38003" s="67"/>
    </row>
    <row r="38004" spans="31:31" ht="15.75">
      <c r="AE38004" s="67"/>
    </row>
    <row r="38005" spans="31:31" ht="15.75">
      <c r="AE38005" s="67"/>
    </row>
    <row r="38006" spans="31:31" ht="15.75">
      <c r="AE38006" s="67"/>
    </row>
    <row r="38007" spans="31:31" ht="15.75">
      <c r="AE38007" s="67"/>
    </row>
    <row r="38008" spans="31:31" ht="15.75">
      <c r="AE38008" s="67"/>
    </row>
    <row r="38009" spans="31:31" ht="15.75">
      <c r="AE38009" s="67"/>
    </row>
    <row r="38010" spans="31:31" ht="15.75">
      <c r="AE38010" s="67"/>
    </row>
    <row r="38011" spans="31:31" ht="15.75">
      <c r="AE38011" s="67"/>
    </row>
    <row r="38012" spans="31:31" ht="15.75">
      <c r="AE38012" s="67"/>
    </row>
    <row r="38013" spans="31:31" ht="15.75">
      <c r="AE38013" s="67"/>
    </row>
    <row r="38014" spans="31:31" ht="15.75">
      <c r="AE38014" s="67"/>
    </row>
    <row r="38015" spans="31:31" ht="15.75">
      <c r="AE38015" s="67"/>
    </row>
    <row r="38016" spans="31:31" ht="15.75">
      <c r="AE38016" s="67"/>
    </row>
    <row r="38017" spans="31:31" ht="15.75">
      <c r="AE38017" s="67"/>
    </row>
    <row r="38018" spans="31:31" ht="15.75">
      <c r="AE38018" s="67"/>
    </row>
    <row r="38019" spans="31:31" ht="15.75">
      <c r="AE38019" s="67"/>
    </row>
    <row r="38020" spans="31:31" ht="15.75">
      <c r="AE38020" s="67"/>
    </row>
    <row r="38021" spans="31:31" ht="15.75">
      <c r="AE38021" s="67"/>
    </row>
    <row r="38022" spans="31:31" ht="15.75">
      <c r="AE38022" s="67"/>
    </row>
    <row r="38023" spans="31:31" ht="15.75">
      <c r="AE38023" s="67"/>
    </row>
    <row r="38024" spans="31:31" ht="15.75">
      <c r="AE38024" s="67"/>
    </row>
    <row r="38025" spans="31:31" ht="15.75">
      <c r="AE38025" s="67"/>
    </row>
    <row r="38026" spans="31:31" ht="15.75">
      <c r="AE38026" s="67"/>
    </row>
    <row r="38027" spans="31:31" ht="15.75">
      <c r="AE38027" s="67"/>
    </row>
    <row r="38028" spans="31:31" ht="15.75">
      <c r="AE38028" s="67"/>
    </row>
    <row r="38029" spans="31:31" ht="15.75">
      <c r="AE38029" s="67"/>
    </row>
    <row r="38030" spans="31:31" ht="15.75">
      <c r="AE38030" s="67"/>
    </row>
    <row r="38031" spans="31:31" ht="15.75">
      <c r="AE38031" s="67"/>
    </row>
    <row r="38032" spans="31:31" ht="15.75">
      <c r="AE38032" s="67"/>
    </row>
    <row r="38033" spans="31:31" ht="15.75">
      <c r="AE38033" s="67"/>
    </row>
    <row r="38034" spans="31:31" ht="15.75">
      <c r="AE38034" s="67"/>
    </row>
    <row r="38035" spans="31:31" ht="15.75">
      <c r="AE38035" s="67"/>
    </row>
    <row r="38036" spans="31:31" ht="15.75">
      <c r="AE38036" s="67"/>
    </row>
    <row r="38037" spans="31:31" ht="15.75">
      <c r="AE38037" s="67"/>
    </row>
    <row r="38038" spans="31:31" ht="15.75">
      <c r="AE38038" s="67"/>
    </row>
    <row r="38039" spans="31:31" ht="15.75">
      <c r="AE38039" s="67"/>
    </row>
    <row r="38040" spans="31:31" ht="15.75">
      <c r="AE38040" s="67"/>
    </row>
    <row r="38041" spans="31:31" ht="15.75">
      <c r="AE38041" s="67"/>
    </row>
    <row r="38042" spans="31:31" ht="15.75">
      <c r="AE38042" s="67"/>
    </row>
    <row r="38043" spans="31:31" ht="15.75">
      <c r="AE38043" s="67"/>
    </row>
    <row r="38044" spans="31:31" ht="15.75">
      <c r="AE38044" s="67"/>
    </row>
    <row r="38045" spans="31:31" ht="15.75">
      <c r="AE38045" s="67"/>
    </row>
    <row r="38046" spans="31:31" ht="15.75">
      <c r="AE38046" s="67"/>
    </row>
    <row r="38047" spans="31:31" ht="15.75">
      <c r="AE38047" s="67"/>
    </row>
    <row r="38048" spans="31:31" ht="15.75">
      <c r="AE38048" s="67"/>
    </row>
    <row r="38049" spans="31:31" ht="15.75">
      <c r="AE38049" s="67"/>
    </row>
    <row r="38050" spans="31:31" ht="15.75">
      <c r="AE38050" s="67"/>
    </row>
    <row r="38051" spans="31:31" ht="15.75">
      <c r="AE38051" s="67"/>
    </row>
    <row r="38052" spans="31:31" ht="15.75">
      <c r="AE38052" s="67"/>
    </row>
    <row r="38053" spans="31:31" ht="15.75">
      <c r="AE38053" s="67"/>
    </row>
    <row r="38054" spans="31:31" ht="15.75">
      <c r="AE38054" s="67"/>
    </row>
    <row r="38055" spans="31:31" ht="15.75">
      <c r="AE38055" s="67"/>
    </row>
    <row r="38056" spans="31:31" ht="15.75">
      <c r="AE38056" s="67"/>
    </row>
    <row r="38057" spans="31:31" ht="15.75">
      <c r="AE38057" s="67"/>
    </row>
    <row r="38058" spans="31:31" ht="15.75">
      <c r="AE38058" s="67"/>
    </row>
    <row r="38059" spans="31:31" ht="15.75">
      <c r="AE38059" s="67"/>
    </row>
    <row r="38060" spans="31:31" ht="15.75">
      <c r="AE38060" s="67"/>
    </row>
    <row r="38061" spans="31:31" ht="15.75">
      <c r="AE38061" s="67"/>
    </row>
    <row r="38062" spans="31:31" ht="15.75">
      <c r="AE38062" s="67"/>
    </row>
    <row r="38063" spans="31:31" ht="15.75">
      <c r="AE38063" s="67"/>
    </row>
    <row r="38064" spans="31:31" ht="15.75">
      <c r="AE38064" s="67"/>
    </row>
    <row r="38065" spans="31:31" ht="15.75">
      <c r="AE38065" s="67"/>
    </row>
    <row r="38066" spans="31:31" ht="15.75">
      <c r="AE38066" s="67"/>
    </row>
    <row r="38067" spans="31:31" ht="15.75">
      <c r="AE38067" s="67"/>
    </row>
    <row r="38068" spans="31:31" ht="15.75">
      <c r="AE38068" s="67"/>
    </row>
    <row r="38069" spans="31:31" ht="15.75">
      <c r="AE38069" s="67"/>
    </row>
    <row r="38070" spans="31:31" ht="15.75">
      <c r="AE38070" s="67"/>
    </row>
    <row r="38071" spans="31:31" ht="15.75">
      <c r="AE38071" s="67"/>
    </row>
    <row r="38072" spans="31:31" ht="15.75">
      <c r="AE38072" s="67"/>
    </row>
    <row r="38073" spans="31:31" ht="15.75">
      <c r="AE38073" s="67"/>
    </row>
    <row r="38074" spans="31:31" ht="15.75">
      <c r="AE38074" s="67"/>
    </row>
    <row r="38075" spans="31:31" ht="15.75">
      <c r="AE38075" s="67"/>
    </row>
    <row r="38076" spans="31:31" ht="15.75">
      <c r="AE38076" s="67"/>
    </row>
    <row r="38077" spans="31:31" ht="15.75">
      <c r="AE38077" s="67"/>
    </row>
    <row r="38078" spans="31:31" ht="15.75">
      <c r="AE38078" s="67"/>
    </row>
    <row r="38079" spans="31:31" ht="15.75">
      <c r="AE38079" s="67"/>
    </row>
    <row r="38080" spans="31:31" ht="15.75">
      <c r="AE38080" s="67"/>
    </row>
    <row r="38081" spans="31:31" ht="15.75">
      <c r="AE38081" s="67"/>
    </row>
    <row r="38082" spans="31:31" ht="15.75">
      <c r="AE38082" s="67"/>
    </row>
    <row r="38083" spans="31:31" ht="15.75">
      <c r="AE38083" s="67"/>
    </row>
    <row r="38084" spans="31:31" ht="15.75">
      <c r="AE38084" s="67"/>
    </row>
    <row r="38085" spans="31:31" ht="15.75">
      <c r="AE38085" s="67"/>
    </row>
    <row r="38086" spans="31:31" ht="15.75">
      <c r="AE38086" s="67"/>
    </row>
    <row r="38087" spans="31:31" ht="15.75">
      <c r="AE38087" s="67"/>
    </row>
    <row r="38088" spans="31:31" ht="15.75">
      <c r="AE38088" s="67"/>
    </row>
    <row r="38089" spans="31:31" ht="15.75">
      <c r="AE38089" s="67"/>
    </row>
    <row r="38090" spans="31:31" ht="15.75">
      <c r="AE38090" s="67"/>
    </row>
    <row r="38091" spans="31:31" ht="15.75">
      <c r="AE38091" s="67"/>
    </row>
    <row r="38092" spans="31:31" ht="15.75">
      <c r="AE38092" s="67"/>
    </row>
    <row r="38093" spans="31:31" ht="15.75">
      <c r="AE38093" s="67"/>
    </row>
    <row r="38094" spans="31:31" ht="15.75">
      <c r="AE38094" s="67"/>
    </row>
    <row r="38095" spans="31:31" ht="15.75">
      <c r="AE38095" s="67"/>
    </row>
    <row r="38096" spans="31:31" ht="15.75">
      <c r="AE38096" s="67"/>
    </row>
    <row r="38097" spans="31:31" ht="15.75">
      <c r="AE38097" s="67"/>
    </row>
    <row r="38098" spans="31:31" ht="15.75">
      <c r="AE38098" s="67"/>
    </row>
    <row r="38099" spans="31:31" ht="15.75">
      <c r="AE38099" s="67"/>
    </row>
    <row r="38100" spans="31:31" ht="15.75">
      <c r="AE38100" s="67"/>
    </row>
    <row r="38101" spans="31:31" ht="15.75">
      <c r="AE38101" s="67"/>
    </row>
    <row r="38102" spans="31:31" ht="15.75">
      <c r="AE38102" s="67"/>
    </row>
    <row r="38103" spans="31:31" ht="15.75">
      <c r="AE38103" s="67"/>
    </row>
    <row r="38104" spans="31:31" ht="15.75">
      <c r="AE38104" s="67"/>
    </row>
    <row r="38105" spans="31:31" ht="15.75">
      <c r="AE38105" s="67"/>
    </row>
    <row r="38106" spans="31:31" ht="15.75">
      <c r="AE38106" s="67"/>
    </row>
    <row r="38107" spans="31:31" ht="15.75">
      <c r="AE38107" s="67"/>
    </row>
    <row r="38108" spans="31:31" ht="15.75">
      <c r="AE38108" s="67"/>
    </row>
    <row r="38109" spans="31:31" ht="15.75">
      <c r="AE38109" s="67"/>
    </row>
    <row r="38110" spans="31:31" ht="15.75">
      <c r="AE38110" s="67"/>
    </row>
    <row r="38111" spans="31:31" ht="15.75">
      <c r="AE38111" s="67"/>
    </row>
    <row r="38112" spans="31:31" ht="15.75">
      <c r="AE38112" s="67"/>
    </row>
    <row r="38113" spans="31:31" ht="15.75">
      <c r="AE38113" s="67"/>
    </row>
    <row r="38114" spans="31:31" ht="15.75">
      <c r="AE38114" s="67"/>
    </row>
    <row r="38115" spans="31:31" ht="15.75">
      <c r="AE38115" s="67"/>
    </row>
    <row r="38116" spans="31:31" ht="15.75">
      <c r="AE38116" s="67"/>
    </row>
    <row r="38117" spans="31:31" ht="15.75">
      <c r="AE38117" s="67"/>
    </row>
    <row r="38118" spans="31:31" ht="15.75">
      <c r="AE38118" s="67"/>
    </row>
    <row r="38119" spans="31:31" ht="15.75">
      <c r="AE38119" s="67"/>
    </row>
    <row r="38120" spans="31:31" ht="15.75">
      <c r="AE38120" s="67"/>
    </row>
    <row r="38121" spans="31:31" ht="15.75">
      <c r="AE38121" s="67"/>
    </row>
    <row r="38122" spans="31:31" ht="15.75">
      <c r="AE38122" s="67"/>
    </row>
    <row r="38123" spans="31:31" ht="15.75">
      <c r="AE38123" s="67"/>
    </row>
    <row r="38124" spans="31:31" ht="15.75">
      <c r="AE38124" s="67"/>
    </row>
    <row r="38125" spans="31:31" ht="15.75">
      <c r="AE38125" s="67"/>
    </row>
    <row r="38126" spans="31:31" ht="15.75">
      <c r="AE38126" s="67"/>
    </row>
    <row r="38127" spans="31:31" ht="15.75">
      <c r="AE38127" s="67"/>
    </row>
    <row r="38128" spans="31:31" ht="15.75">
      <c r="AE38128" s="67"/>
    </row>
    <row r="38129" spans="31:31" ht="15.75">
      <c r="AE38129" s="67"/>
    </row>
    <row r="38130" spans="31:31" ht="15.75">
      <c r="AE38130" s="67"/>
    </row>
    <row r="38131" spans="31:31" ht="15.75">
      <c r="AE38131" s="67"/>
    </row>
    <row r="38132" spans="31:31" ht="15.75">
      <c r="AE38132" s="67"/>
    </row>
    <row r="38133" spans="31:31" ht="15.75">
      <c r="AE38133" s="67"/>
    </row>
    <row r="38134" spans="31:31" ht="15.75">
      <c r="AE38134" s="67"/>
    </row>
    <row r="38135" spans="31:31" ht="15.75">
      <c r="AE38135" s="67"/>
    </row>
    <row r="38136" spans="31:31" ht="15.75">
      <c r="AE38136" s="67"/>
    </row>
    <row r="38137" spans="31:31" ht="15.75">
      <c r="AE38137" s="67"/>
    </row>
    <row r="38138" spans="31:31" ht="15.75">
      <c r="AE38138" s="67"/>
    </row>
    <row r="38139" spans="31:31" ht="15.75">
      <c r="AE38139" s="67"/>
    </row>
    <row r="38140" spans="31:31" ht="15.75">
      <c r="AE38140" s="67"/>
    </row>
    <row r="38141" spans="31:31" ht="15.75">
      <c r="AE38141" s="67"/>
    </row>
    <row r="38142" spans="31:31" ht="15.75">
      <c r="AE38142" s="67"/>
    </row>
    <row r="38143" spans="31:31" ht="15.75">
      <c r="AE38143" s="67"/>
    </row>
    <row r="38144" spans="31:31" ht="15.75">
      <c r="AE38144" s="67"/>
    </row>
    <row r="38145" spans="31:31" ht="15.75">
      <c r="AE38145" s="67"/>
    </row>
    <row r="38146" spans="31:31" ht="15.75">
      <c r="AE38146" s="67"/>
    </row>
    <row r="38147" spans="31:31" ht="15.75">
      <c r="AE38147" s="67"/>
    </row>
    <row r="38148" spans="31:31" ht="15.75">
      <c r="AE38148" s="67"/>
    </row>
    <row r="38149" spans="31:31" ht="15.75">
      <c r="AE38149" s="67"/>
    </row>
    <row r="38150" spans="31:31" ht="15.75">
      <c r="AE38150" s="67"/>
    </row>
    <row r="38151" spans="31:31" ht="15.75">
      <c r="AE38151" s="67"/>
    </row>
    <row r="38152" spans="31:31" ht="15.75">
      <c r="AE38152" s="67"/>
    </row>
    <row r="38153" spans="31:31" ht="15.75">
      <c r="AE38153" s="67"/>
    </row>
    <row r="38154" spans="31:31" ht="15.75">
      <c r="AE38154" s="67"/>
    </row>
    <row r="38155" spans="31:31" ht="15.75">
      <c r="AE38155" s="67"/>
    </row>
    <row r="38156" spans="31:31" ht="15.75">
      <c r="AE38156" s="67"/>
    </row>
    <row r="38157" spans="31:31" ht="15.75">
      <c r="AE38157" s="67"/>
    </row>
    <row r="38158" spans="31:31" ht="15.75">
      <c r="AE38158" s="67"/>
    </row>
    <row r="38159" spans="31:31" ht="15.75">
      <c r="AE38159" s="67"/>
    </row>
    <row r="38160" spans="31:31" ht="15.75">
      <c r="AE38160" s="67"/>
    </row>
    <row r="38161" spans="31:31" ht="15.75">
      <c r="AE38161" s="67"/>
    </row>
    <row r="38162" spans="31:31" ht="15.75">
      <c r="AE38162" s="67"/>
    </row>
    <row r="38163" spans="31:31" ht="15.75">
      <c r="AE38163" s="67"/>
    </row>
    <row r="38164" spans="31:31" ht="15.75">
      <c r="AE38164" s="67"/>
    </row>
    <row r="38165" spans="31:31" ht="15.75">
      <c r="AE38165" s="67"/>
    </row>
    <row r="38166" spans="31:31" ht="15.75">
      <c r="AE38166" s="67"/>
    </row>
    <row r="38167" spans="31:31" ht="15.75">
      <c r="AE38167" s="67"/>
    </row>
    <row r="38168" spans="31:31" ht="15.75">
      <c r="AE38168" s="67"/>
    </row>
    <row r="38169" spans="31:31" ht="15.75">
      <c r="AE38169" s="67"/>
    </row>
    <row r="38170" spans="31:31" ht="15.75">
      <c r="AE38170" s="67"/>
    </row>
    <row r="38171" spans="31:31" ht="15.75">
      <c r="AE38171" s="67"/>
    </row>
    <row r="38172" spans="31:31" ht="15.75">
      <c r="AE38172" s="67"/>
    </row>
    <row r="38173" spans="31:31" ht="15.75">
      <c r="AE38173" s="67"/>
    </row>
    <row r="38174" spans="31:31" ht="15.75">
      <c r="AE38174" s="67"/>
    </row>
    <row r="38175" spans="31:31" ht="15.75">
      <c r="AE38175" s="67"/>
    </row>
    <row r="38176" spans="31:31" ht="15.75">
      <c r="AE38176" s="67"/>
    </row>
    <row r="38177" spans="31:31" ht="15.75">
      <c r="AE38177" s="67"/>
    </row>
    <row r="38178" spans="31:31" ht="15.75">
      <c r="AE38178" s="67"/>
    </row>
    <row r="38179" spans="31:31" ht="15.75">
      <c r="AE38179" s="67"/>
    </row>
    <row r="38180" spans="31:31" ht="15.75">
      <c r="AE38180" s="67"/>
    </row>
    <row r="38181" spans="31:31" ht="15.75">
      <c r="AE38181" s="67"/>
    </row>
    <row r="38182" spans="31:31" ht="15.75">
      <c r="AE38182" s="67"/>
    </row>
    <row r="38183" spans="31:31" ht="15.75">
      <c r="AE38183" s="67"/>
    </row>
    <row r="38184" spans="31:31" ht="15.75">
      <c r="AE38184" s="67"/>
    </row>
    <row r="38185" spans="31:31" ht="15.75">
      <c r="AE38185" s="67"/>
    </row>
    <row r="38186" spans="31:31" ht="15.75">
      <c r="AE38186" s="67"/>
    </row>
    <row r="38187" spans="31:31" ht="15.75">
      <c r="AE38187" s="67"/>
    </row>
    <row r="38188" spans="31:31" ht="15.75">
      <c r="AE38188" s="67"/>
    </row>
    <row r="38189" spans="31:31" ht="15.75">
      <c r="AE38189" s="67"/>
    </row>
    <row r="38190" spans="31:31" ht="15.75">
      <c r="AE38190" s="67"/>
    </row>
    <row r="38191" spans="31:31" ht="15.75">
      <c r="AE38191" s="67"/>
    </row>
    <row r="38192" spans="31:31" ht="15.75">
      <c r="AE38192" s="67"/>
    </row>
    <row r="38193" spans="31:31" ht="15.75">
      <c r="AE38193" s="67"/>
    </row>
    <row r="38194" spans="31:31" ht="15.75">
      <c r="AE38194" s="67"/>
    </row>
    <row r="38195" spans="31:31" ht="15.75">
      <c r="AE38195" s="67"/>
    </row>
    <row r="38196" spans="31:31" ht="15.75">
      <c r="AE38196" s="67"/>
    </row>
    <row r="38197" spans="31:31" ht="15.75">
      <c r="AE38197" s="67"/>
    </row>
    <row r="38198" spans="31:31" ht="15.75">
      <c r="AE38198" s="67"/>
    </row>
    <row r="38199" spans="31:31" ht="15.75">
      <c r="AE38199" s="67"/>
    </row>
    <row r="38200" spans="31:31" ht="15.75">
      <c r="AE38200" s="67"/>
    </row>
    <row r="38201" spans="31:31" ht="15.75">
      <c r="AE38201" s="67"/>
    </row>
    <row r="38202" spans="31:31" ht="15.75">
      <c r="AE38202" s="67"/>
    </row>
    <row r="38203" spans="31:31" ht="15.75">
      <c r="AE38203" s="67"/>
    </row>
    <row r="38204" spans="31:31" ht="15.75">
      <c r="AE38204" s="67"/>
    </row>
    <row r="38205" spans="31:31" ht="15.75">
      <c r="AE38205" s="67"/>
    </row>
    <row r="38206" spans="31:31" ht="15.75">
      <c r="AE38206" s="67"/>
    </row>
    <row r="38207" spans="31:31" ht="15.75">
      <c r="AE38207" s="67"/>
    </row>
    <row r="38208" spans="31:31" ht="15.75">
      <c r="AE38208" s="67"/>
    </row>
    <row r="38209" spans="31:31" ht="15.75">
      <c r="AE38209" s="67"/>
    </row>
    <row r="38210" spans="31:31" ht="15.75">
      <c r="AE38210" s="67"/>
    </row>
    <row r="38211" spans="31:31" ht="15.75">
      <c r="AE38211" s="67"/>
    </row>
    <row r="38212" spans="31:31" ht="15.75">
      <c r="AE38212" s="67"/>
    </row>
    <row r="38213" spans="31:31" ht="15.75">
      <c r="AE38213" s="67"/>
    </row>
    <row r="38214" spans="31:31" ht="15.75">
      <c r="AE38214" s="67"/>
    </row>
    <row r="38215" spans="31:31" ht="15.75">
      <c r="AE38215" s="67"/>
    </row>
    <row r="38216" spans="31:31" ht="15.75">
      <c r="AE38216" s="67"/>
    </row>
    <row r="38217" spans="31:31" ht="15.75">
      <c r="AE38217" s="67"/>
    </row>
    <row r="38218" spans="31:31" ht="15.75">
      <c r="AE38218" s="67"/>
    </row>
    <row r="38219" spans="31:31" ht="15.75">
      <c r="AE38219" s="67"/>
    </row>
    <row r="38220" spans="31:31" ht="15.75">
      <c r="AE38220" s="67"/>
    </row>
    <row r="38221" spans="31:31" ht="15.75">
      <c r="AE38221" s="67"/>
    </row>
    <row r="38222" spans="31:31" ht="15.75">
      <c r="AE38222" s="67"/>
    </row>
    <row r="38223" spans="31:31" ht="15.75">
      <c r="AE38223" s="67"/>
    </row>
    <row r="38224" spans="31:31" ht="15.75">
      <c r="AE38224" s="67"/>
    </row>
    <row r="38225" spans="31:31" ht="15.75">
      <c r="AE38225" s="67"/>
    </row>
    <row r="38226" spans="31:31" ht="15.75">
      <c r="AE38226" s="67"/>
    </row>
    <row r="38227" spans="31:31" ht="15.75">
      <c r="AE38227" s="67"/>
    </row>
    <row r="38228" spans="31:31" ht="15.75">
      <c r="AE38228" s="67"/>
    </row>
    <row r="38229" spans="31:31" ht="15.75">
      <c r="AE38229" s="67"/>
    </row>
    <row r="38230" spans="31:31" ht="15.75">
      <c r="AE38230" s="67"/>
    </row>
    <row r="38231" spans="31:31" ht="15.75">
      <c r="AE38231" s="67"/>
    </row>
    <row r="38232" spans="31:31" ht="15.75">
      <c r="AE38232" s="67"/>
    </row>
    <row r="38233" spans="31:31" ht="15.75">
      <c r="AE38233" s="67"/>
    </row>
    <row r="38234" spans="31:31" ht="15.75">
      <c r="AE38234" s="67"/>
    </row>
    <row r="38235" spans="31:31" ht="15.75">
      <c r="AE38235" s="67"/>
    </row>
    <row r="38236" spans="31:31" ht="15.75">
      <c r="AE38236" s="67"/>
    </row>
    <row r="38237" spans="31:31" ht="15.75">
      <c r="AE38237" s="67"/>
    </row>
    <row r="38238" spans="31:31" ht="15.75">
      <c r="AE38238" s="67"/>
    </row>
    <row r="38239" spans="31:31" ht="15.75">
      <c r="AE38239" s="67"/>
    </row>
    <row r="38240" spans="31:31" ht="15.75">
      <c r="AE38240" s="67"/>
    </row>
    <row r="38241" spans="31:31" ht="15.75">
      <c r="AE38241" s="67"/>
    </row>
    <row r="38242" spans="31:31" ht="15.75">
      <c r="AE38242" s="67"/>
    </row>
    <row r="38243" spans="31:31" ht="15.75">
      <c r="AE38243" s="67"/>
    </row>
    <row r="38244" spans="31:31" ht="15.75">
      <c r="AE38244" s="67"/>
    </row>
    <row r="38245" spans="31:31" ht="15.75">
      <c r="AE38245" s="67"/>
    </row>
    <row r="38246" spans="31:31" ht="15.75">
      <c r="AE38246" s="67"/>
    </row>
    <row r="38247" spans="31:31" ht="15.75">
      <c r="AE38247" s="67"/>
    </row>
    <row r="38248" spans="31:31" ht="15.75">
      <c r="AE38248" s="67"/>
    </row>
    <row r="38249" spans="31:31" ht="15.75">
      <c r="AE38249" s="67"/>
    </row>
    <row r="38250" spans="31:31" ht="15.75">
      <c r="AE38250" s="67"/>
    </row>
    <row r="38251" spans="31:31" ht="15.75">
      <c r="AE38251" s="67"/>
    </row>
    <row r="38252" spans="31:31" ht="15.75">
      <c r="AE38252" s="67"/>
    </row>
    <row r="38253" spans="31:31" ht="15.75">
      <c r="AE38253" s="67"/>
    </row>
    <row r="38254" spans="31:31" ht="15.75">
      <c r="AE38254" s="67"/>
    </row>
    <row r="38255" spans="31:31" ht="15.75">
      <c r="AE38255" s="67"/>
    </row>
    <row r="38256" spans="31:31" ht="15.75">
      <c r="AE38256" s="67"/>
    </row>
    <row r="38257" spans="31:31" ht="15.75">
      <c r="AE38257" s="67"/>
    </row>
    <row r="38258" spans="31:31" ht="15.75">
      <c r="AE38258" s="67"/>
    </row>
    <row r="38259" spans="31:31" ht="15.75">
      <c r="AE38259" s="67"/>
    </row>
    <row r="38260" spans="31:31" ht="15.75">
      <c r="AE38260" s="67"/>
    </row>
    <row r="38261" spans="31:31" ht="15.75">
      <c r="AE38261" s="67"/>
    </row>
    <row r="38262" spans="31:31" ht="15.75">
      <c r="AE38262" s="67"/>
    </row>
    <row r="38263" spans="31:31" ht="15.75">
      <c r="AE38263" s="67"/>
    </row>
    <row r="38264" spans="31:31" ht="15.75">
      <c r="AE38264" s="67"/>
    </row>
    <row r="38265" spans="31:31" ht="15.75">
      <c r="AE38265" s="67"/>
    </row>
    <row r="38266" spans="31:31" ht="15.75">
      <c r="AE38266" s="67"/>
    </row>
    <row r="38267" spans="31:31" ht="15.75">
      <c r="AE38267" s="67"/>
    </row>
    <row r="38268" spans="31:31" ht="15.75">
      <c r="AE38268" s="67"/>
    </row>
    <row r="38269" spans="31:31" ht="15.75">
      <c r="AE38269" s="67"/>
    </row>
    <row r="38270" spans="31:31" ht="15.75">
      <c r="AE38270" s="67"/>
    </row>
    <row r="38271" spans="31:31" ht="15.75">
      <c r="AE38271" s="67"/>
    </row>
    <row r="38272" spans="31:31" ht="15.75">
      <c r="AE38272" s="67"/>
    </row>
    <row r="38273" spans="31:31" ht="15.75">
      <c r="AE38273" s="67"/>
    </row>
    <row r="38274" spans="31:31" ht="15.75">
      <c r="AE38274" s="67"/>
    </row>
    <row r="38275" spans="31:31" ht="15.75">
      <c r="AE38275" s="67"/>
    </row>
    <row r="38276" spans="31:31" ht="15.75">
      <c r="AE38276" s="67"/>
    </row>
    <row r="38277" spans="31:31" ht="15.75">
      <c r="AE38277" s="67"/>
    </row>
    <row r="38278" spans="31:31" ht="15.75">
      <c r="AE38278" s="67"/>
    </row>
    <row r="38279" spans="31:31" ht="15.75">
      <c r="AE38279" s="67"/>
    </row>
    <row r="38280" spans="31:31" ht="15.75">
      <c r="AE38280" s="67"/>
    </row>
    <row r="38281" spans="31:31" ht="15.75">
      <c r="AE38281" s="67"/>
    </row>
    <row r="38282" spans="31:31" ht="15.75">
      <c r="AE38282" s="67"/>
    </row>
    <row r="38283" spans="31:31" ht="15.75">
      <c r="AE38283" s="67"/>
    </row>
    <row r="38284" spans="31:31" ht="15.75">
      <c r="AE38284" s="67"/>
    </row>
    <row r="38285" spans="31:31" ht="15.75">
      <c r="AE38285" s="67"/>
    </row>
    <row r="38286" spans="31:31" ht="15.75">
      <c r="AE38286" s="67"/>
    </row>
    <row r="38287" spans="31:31" ht="15.75">
      <c r="AE38287" s="67"/>
    </row>
    <row r="38288" spans="31:31" ht="15.75">
      <c r="AE38288" s="67"/>
    </row>
    <row r="38289" spans="31:31" ht="15.75">
      <c r="AE38289" s="67"/>
    </row>
    <row r="38290" spans="31:31" ht="15.75">
      <c r="AE38290" s="67"/>
    </row>
    <row r="38291" spans="31:31" ht="15.75">
      <c r="AE38291" s="67"/>
    </row>
    <row r="38292" spans="31:31" ht="15.75">
      <c r="AE38292" s="67"/>
    </row>
    <row r="38293" spans="31:31" ht="15.75">
      <c r="AE38293" s="67"/>
    </row>
    <row r="38294" spans="31:31" ht="15.75">
      <c r="AE38294" s="67"/>
    </row>
    <row r="38295" spans="31:31" ht="15.75">
      <c r="AE38295" s="67"/>
    </row>
    <row r="38296" spans="31:31" ht="15.75">
      <c r="AE38296" s="67"/>
    </row>
    <row r="38297" spans="31:31" ht="15.75">
      <c r="AE38297" s="67"/>
    </row>
    <row r="38298" spans="31:31" ht="15.75">
      <c r="AE38298" s="67"/>
    </row>
    <row r="38299" spans="31:31" ht="15.75">
      <c r="AE38299" s="67"/>
    </row>
    <row r="38300" spans="31:31" ht="15.75">
      <c r="AE38300" s="67"/>
    </row>
    <row r="38301" spans="31:31" ht="15.75">
      <c r="AE38301" s="67"/>
    </row>
    <row r="38302" spans="31:31" ht="15.75">
      <c r="AE38302" s="67"/>
    </row>
    <row r="38303" spans="31:31" ht="15.75">
      <c r="AE38303" s="67"/>
    </row>
    <row r="38304" spans="31:31" ht="15.75">
      <c r="AE38304" s="67"/>
    </row>
    <row r="38305" spans="31:31" ht="15.75">
      <c r="AE38305" s="67"/>
    </row>
    <row r="38306" spans="31:31" ht="15.75">
      <c r="AE38306" s="67"/>
    </row>
    <row r="38307" spans="31:31" ht="15.75">
      <c r="AE38307" s="67"/>
    </row>
    <row r="38308" spans="31:31" ht="15.75">
      <c r="AE38308" s="67"/>
    </row>
    <row r="38309" spans="31:31" ht="15.75">
      <c r="AE38309" s="67"/>
    </row>
    <row r="38310" spans="31:31" ht="15.75">
      <c r="AE38310" s="67"/>
    </row>
    <row r="38311" spans="31:31" ht="15.75">
      <c r="AE38311" s="67"/>
    </row>
    <row r="38312" spans="31:31" ht="15.75">
      <c r="AE38312" s="67"/>
    </row>
    <row r="38313" spans="31:31" ht="15.75">
      <c r="AE38313" s="67"/>
    </row>
    <row r="38314" spans="31:31" ht="15.75">
      <c r="AE38314" s="67"/>
    </row>
    <row r="38315" spans="31:31" ht="15.75">
      <c r="AE38315" s="67"/>
    </row>
    <row r="38316" spans="31:31" ht="15.75">
      <c r="AE38316" s="67"/>
    </row>
    <row r="38317" spans="31:31" ht="15.75">
      <c r="AE38317" s="67"/>
    </row>
    <row r="38318" spans="31:31" ht="15.75">
      <c r="AE38318" s="67"/>
    </row>
    <row r="38319" spans="31:31" ht="15.75">
      <c r="AE38319" s="67"/>
    </row>
    <row r="38320" spans="31:31" ht="15.75">
      <c r="AE38320" s="67"/>
    </row>
    <row r="38321" spans="31:31" ht="15.75">
      <c r="AE38321" s="67"/>
    </row>
    <row r="38322" spans="31:31" ht="15.75">
      <c r="AE38322" s="67"/>
    </row>
    <row r="38323" spans="31:31" ht="15.75">
      <c r="AE38323" s="67"/>
    </row>
    <row r="38324" spans="31:31" ht="15.75">
      <c r="AE38324" s="67"/>
    </row>
    <row r="38325" spans="31:31" ht="15.75">
      <c r="AE38325" s="67"/>
    </row>
    <row r="38326" spans="31:31" ht="15.75">
      <c r="AE38326" s="67"/>
    </row>
    <row r="38327" spans="31:31" ht="15.75">
      <c r="AE38327" s="67"/>
    </row>
    <row r="38328" spans="31:31" ht="15.75">
      <c r="AE38328" s="67"/>
    </row>
    <row r="38329" spans="31:31" ht="15.75">
      <c r="AE38329" s="67"/>
    </row>
    <row r="38330" spans="31:31" ht="15.75">
      <c r="AE38330" s="67"/>
    </row>
    <row r="38331" spans="31:31" ht="15.75">
      <c r="AE38331" s="67"/>
    </row>
    <row r="38332" spans="31:31" ht="15.75">
      <c r="AE38332" s="67"/>
    </row>
    <row r="38333" spans="31:31" ht="15.75">
      <c r="AE38333" s="67"/>
    </row>
    <row r="38334" spans="31:31" ht="15.75">
      <c r="AE38334" s="67"/>
    </row>
    <row r="38335" spans="31:31" ht="15.75">
      <c r="AE38335" s="67"/>
    </row>
    <row r="38336" spans="31:31" ht="15.75">
      <c r="AE38336" s="67"/>
    </row>
    <row r="38337" spans="31:31" ht="15.75">
      <c r="AE38337" s="67"/>
    </row>
    <row r="38338" spans="31:31" ht="15.75">
      <c r="AE38338" s="67"/>
    </row>
    <row r="38339" spans="31:31" ht="15.75">
      <c r="AE38339" s="67"/>
    </row>
    <row r="38340" spans="31:31" ht="15.75">
      <c r="AE38340" s="67"/>
    </row>
    <row r="38341" spans="31:31" ht="15.75">
      <c r="AE38341" s="67"/>
    </row>
    <row r="38342" spans="31:31" ht="15.75">
      <c r="AE38342" s="67"/>
    </row>
    <row r="38343" spans="31:31" ht="15.75">
      <c r="AE38343" s="67"/>
    </row>
    <row r="38344" spans="31:31" ht="15.75">
      <c r="AE38344" s="67"/>
    </row>
    <row r="38345" spans="31:31" ht="15.75">
      <c r="AE38345" s="67"/>
    </row>
    <row r="38346" spans="31:31" ht="15.75">
      <c r="AE38346" s="67"/>
    </row>
    <row r="38347" spans="31:31" ht="15.75">
      <c r="AE38347" s="67"/>
    </row>
    <row r="38348" spans="31:31" ht="15.75">
      <c r="AE38348" s="67"/>
    </row>
    <row r="38349" spans="31:31" ht="15.75">
      <c r="AE38349" s="67"/>
    </row>
    <row r="38350" spans="31:31" ht="15.75">
      <c r="AE38350" s="67"/>
    </row>
    <row r="38351" spans="31:31" ht="15.75">
      <c r="AE38351" s="67"/>
    </row>
    <row r="38352" spans="31:31" ht="15.75">
      <c r="AE38352" s="67"/>
    </row>
    <row r="38353" spans="31:31" ht="15.75">
      <c r="AE38353" s="67"/>
    </row>
    <row r="38354" spans="31:31" ht="15.75">
      <c r="AE38354" s="67"/>
    </row>
    <row r="38355" spans="31:31" ht="15.75">
      <c r="AE38355" s="67"/>
    </row>
    <row r="38356" spans="31:31" ht="15.75">
      <c r="AE38356" s="67"/>
    </row>
    <row r="38357" spans="31:31" ht="15.75">
      <c r="AE38357" s="67"/>
    </row>
    <row r="38358" spans="31:31" ht="15.75">
      <c r="AE38358" s="67"/>
    </row>
    <row r="38359" spans="31:31" ht="15.75">
      <c r="AE38359" s="67"/>
    </row>
    <row r="38360" spans="31:31" ht="15.75">
      <c r="AE38360" s="67"/>
    </row>
    <row r="38361" spans="31:31" ht="15.75">
      <c r="AE38361" s="67"/>
    </row>
    <row r="38362" spans="31:31" ht="15.75">
      <c r="AE38362" s="67"/>
    </row>
    <row r="38363" spans="31:31" ht="15.75">
      <c r="AE38363" s="67"/>
    </row>
    <row r="38364" spans="31:31" ht="15.75">
      <c r="AE38364" s="67"/>
    </row>
    <row r="38365" spans="31:31" ht="15.75">
      <c r="AE38365" s="67"/>
    </row>
    <row r="38366" spans="31:31" ht="15.75">
      <c r="AE38366" s="67"/>
    </row>
    <row r="38367" spans="31:31" ht="15.75">
      <c r="AE38367" s="67"/>
    </row>
    <row r="38368" spans="31:31" ht="15.75">
      <c r="AE38368" s="67"/>
    </row>
    <row r="38369" spans="31:31" ht="15.75">
      <c r="AE38369" s="67"/>
    </row>
    <row r="38370" spans="31:31" ht="15.75">
      <c r="AE38370" s="67"/>
    </row>
    <row r="38371" spans="31:31" ht="15.75">
      <c r="AE38371" s="67"/>
    </row>
    <row r="38372" spans="31:31" ht="15.75">
      <c r="AE38372" s="67"/>
    </row>
    <row r="38373" spans="31:31" ht="15.75">
      <c r="AE38373" s="67"/>
    </row>
    <row r="38374" spans="31:31" ht="15.75">
      <c r="AE38374" s="67"/>
    </row>
    <row r="38375" spans="31:31" ht="15.75">
      <c r="AE38375" s="67"/>
    </row>
    <row r="38376" spans="31:31" ht="15.75">
      <c r="AE38376" s="67"/>
    </row>
    <row r="38377" spans="31:31" ht="15.75">
      <c r="AE38377" s="67"/>
    </row>
    <row r="38378" spans="31:31" ht="15.75">
      <c r="AE38378" s="67"/>
    </row>
    <row r="38379" spans="31:31" ht="15.75">
      <c r="AE38379" s="67"/>
    </row>
    <row r="38380" spans="31:31" ht="15.75">
      <c r="AE38380" s="67"/>
    </row>
    <row r="38381" spans="31:31" ht="15.75">
      <c r="AE38381" s="67"/>
    </row>
    <row r="38382" spans="31:31" ht="15.75">
      <c r="AE38382" s="67"/>
    </row>
    <row r="38383" spans="31:31" ht="15.75">
      <c r="AE38383" s="67"/>
    </row>
    <row r="38384" spans="31:31" ht="15.75">
      <c r="AE38384" s="67"/>
    </row>
    <row r="38385" spans="31:31" ht="15.75">
      <c r="AE38385" s="67"/>
    </row>
    <row r="38386" spans="31:31" ht="15.75">
      <c r="AE38386" s="67"/>
    </row>
    <row r="38387" spans="31:31" ht="15.75">
      <c r="AE38387" s="67"/>
    </row>
    <row r="38388" spans="31:31" ht="15.75">
      <c r="AE38388" s="67"/>
    </row>
    <row r="38389" spans="31:31" ht="15.75">
      <c r="AE38389" s="67"/>
    </row>
    <row r="38390" spans="31:31" ht="15.75">
      <c r="AE38390" s="67"/>
    </row>
    <row r="38391" spans="31:31" ht="15.75">
      <c r="AE38391" s="67"/>
    </row>
    <row r="38392" spans="31:31" ht="15.75">
      <c r="AE38392" s="67"/>
    </row>
    <row r="38393" spans="31:31" ht="15.75">
      <c r="AE38393" s="67"/>
    </row>
    <row r="38394" spans="31:31" ht="15.75">
      <c r="AE38394" s="67"/>
    </row>
    <row r="38395" spans="31:31" ht="15.75">
      <c r="AE38395" s="67"/>
    </row>
    <row r="38396" spans="31:31" ht="15.75">
      <c r="AE38396" s="67"/>
    </row>
    <row r="38397" spans="31:31" ht="15.75">
      <c r="AE38397" s="67"/>
    </row>
    <row r="38398" spans="31:31" ht="15.75">
      <c r="AE38398" s="67"/>
    </row>
    <row r="38399" spans="31:31" ht="15.75">
      <c r="AE38399" s="67"/>
    </row>
    <row r="38400" spans="31:31" ht="15.75">
      <c r="AE38400" s="67"/>
    </row>
    <row r="38401" spans="31:31" ht="15.75">
      <c r="AE38401" s="67"/>
    </row>
    <row r="38402" spans="31:31" ht="15.75">
      <c r="AE38402" s="67"/>
    </row>
    <row r="38403" spans="31:31" ht="15.75">
      <c r="AE38403" s="67"/>
    </row>
    <row r="38404" spans="31:31" ht="15.75">
      <c r="AE38404" s="67"/>
    </row>
    <row r="38405" spans="31:31" ht="15.75">
      <c r="AE38405" s="67"/>
    </row>
    <row r="38406" spans="31:31" ht="15.75">
      <c r="AE38406" s="67"/>
    </row>
    <row r="38407" spans="31:31" ht="15.75">
      <c r="AE38407" s="67"/>
    </row>
    <row r="38408" spans="31:31" ht="15.75">
      <c r="AE38408" s="67"/>
    </row>
    <row r="38409" spans="31:31" ht="15.75">
      <c r="AE38409" s="67"/>
    </row>
    <row r="38410" spans="31:31" ht="15.75">
      <c r="AE38410" s="67"/>
    </row>
    <row r="38411" spans="31:31" ht="15.75">
      <c r="AE38411" s="67"/>
    </row>
    <row r="38412" spans="31:31" ht="15.75">
      <c r="AE38412" s="67"/>
    </row>
    <row r="38413" spans="31:31" ht="15.75">
      <c r="AE38413" s="67"/>
    </row>
    <row r="38414" spans="31:31" ht="15.75">
      <c r="AE38414" s="67"/>
    </row>
    <row r="38415" spans="31:31" ht="15.75">
      <c r="AE38415" s="67"/>
    </row>
    <row r="38416" spans="31:31" ht="15.75">
      <c r="AE38416" s="67"/>
    </row>
    <row r="38417" spans="31:31" ht="15.75">
      <c r="AE38417" s="67"/>
    </row>
    <row r="38418" spans="31:31" ht="15.75">
      <c r="AE38418" s="67"/>
    </row>
    <row r="38419" spans="31:31" ht="15.75">
      <c r="AE38419" s="67"/>
    </row>
    <row r="38420" spans="31:31" ht="15.75">
      <c r="AE38420" s="67"/>
    </row>
    <row r="38421" spans="31:31" ht="15.75">
      <c r="AE38421" s="67"/>
    </row>
    <row r="38422" spans="31:31" ht="15.75">
      <c r="AE38422" s="67"/>
    </row>
    <row r="38423" spans="31:31" ht="15.75">
      <c r="AE38423" s="67"/>
    </row>
    <row r="38424" spans="31:31" ht="15.75">
      <c r="AE38424" s="67"/>
    </row>
    <row r="38425" spans="31:31" ht="15.75">
      <c r="AE38425" s="67"/>
    </row>
    <row r="38426" spans="31:31" ht="15.75">
      <c r="AE38426" s="67"/>
    </row>
    <row r="38427" spans="31:31" ht="15.75">
      <c r="AE38427" s="67"/>
    </row>
    <row r="38428" spans="31:31" ht="15.75">
      <c r="AE38428" s="67"/>
    </row>
    <row r="38429" spans="31:31" ht="15.75">
      <c r="AE38429" s="67"/>
    </row>
    <row r="38430" spans="31:31" ht="15.75">
      <c r="AE38430" s="67"/>
    </row>
    <row r="38431" spans="31:31" ht="15.75">
      <c r="AE38431" s="67"/>
    </row>
    <row r="38432" spans="31:31" ht="15.75">
      <c r="AE38432" s="67"/>
    </row>
    <row r="38433" spans="31:31" ht="15.75">
      <c r="AE38433" s="67"/>
    </row>
    <row r="38434" spans="31:31" ht="15.75">
      <c r="AE38434" s="67"/>
    </row>
    <row r="38435" spans="31:31" ht="15.75">
      <c r="AE38435" s="67"/>
    </row>
    <row r="38436" spans="31:31" ht="15.75">
      <c r="AE38436" s="67"/>
    </row>
    <row r="38437" spans="31:31" ht="15.75">
      <c r="AE38437" s="67"/>
    </row>
    <row r="38438" spans="31:31" ht="15.75">
      <c r="AE38438" s="67"/>
    </row>
    <row r="38439" spans="31:31" ht="15.75">
      <c r="AE38439" s="67"/>
    </row>
    <row r="38440" spans="31:31" ht="15.75">
      <c r="AE38440" s="67"/>
    </row>
    <row r="38441" spans="31:31" ht="15.75">
      <c r="AE38441" s="67"/>
    </row>
    <row r="38442" spans="31:31" ht="15.75">
      <c r="AE38442" s="67"/>
    </row>
    <row r="38443" spans="31:31" ht="15.75">
      <c r="AE38443" s="67"/>
    </row>
    <row r="38444" spans="31:31" ht="15.75">
      <c r="AE38444" s="67"/>
    </row>
    <row r="38445" spans="31:31" ht="15.75">
      <c r="AE38445" s="67"/>
    </row>
    <row r="38446" spans="31:31" ht="15.75">
      <c r="AE38446" s="67"/>
    </row>
    <row r="38447" spans="31:31" ht="15.75">
      <c r="AE38447" s="67"/>
    </row>
    <row r="38448" spans="31:31" ht="15.75">
      <c r="AE38448" s="67"/>
    </row>
    <row r="38449" spans="31:31" ht="15.75">
      <c r="AE38449" s="67"/>
    </row>
    <row r="38450" spans="31:31" ht="15.75">
      <c r="AE38450" s="67"/>
    </row>
    <row r="38451" spans="31:31" ht="15.75">
      <c r="AE38451" s="67"/>
    </row>
    <row r="38452" spans="31:31" ht="15.75">
      <c r="AE38452" s="67"/>
    </row>
    <row r="38453" spans="31:31" ht="15.75">
      <c r="AE38453" s="67"/>
    </row>
    <row r="38454" spans="31:31" ht="15.75">
      <c r="AE38454" s="67"/>
    </row>
    <row r="38455" spans="31:31" ht="15.75">
      <c r="AE38455" s="67"/>
    </row>
    <row r="38456" spans="31:31" ht="15.75">
      <c r="AE38456" s="67"/>
    </row>
    <row r="38457" spans="31:31" ht="15.75">
      <c r="AE38457" s="67"/>
    </row>
    <row r="38458" spans="31:31" ht="15.75">
      <c r="AE38458" s="67"/>
    </row>
    <row r="38459" spans="31:31" ht="15.75">
      <c r="AE38459" s="67"/>
    </row>
    <row r="38460" spans="31:31" ht="15.75">
      <c r="AE38460" s="67"/>
    </row>
    <row r="38461" spans="31:31" ht="15.75">
      <c r="AE38461" s="67"/>
    </row>
    <row r="38462" spans="31:31" ht="15.75">
      <c r="AE38462" s="67"/>
    </row>
    <row r="38463" spans="31:31" ht="15.75">
      <c r="AE38463" s="67"/>
    </row>
    <row r="38464" spans="31:31" ht="15.75">
      <c r="AE38464" s="67"/>
    </row>
    <row r="38465" spans="31:31" ht="15.75">
      <c r="AE38465" s="67"/>
    </row>
    <row r="38466" spans="31:31" ht="15.75">
      <c r="AE38466" s="67"/>
    </row>
    <row r="38467" spans="31:31" ht="15.75">
      <c r="AE38467" s="67"/>
    </row>
    <row r="38468" spans="31:31" ht="15.75">
      <c r="AE38468" s="67"/>
    </row>
    <row r="38469" spans="31:31" ht="15.75">
      <c r="AE38469" s="67"/>
    </row>
    <row r="38470" spans="31:31" ht="15.75">
      <c r="AE38470" s="67"/>
    </row>
    <row r="38471" spans="31:31" ht="15.75">
      <c r="AE38471" s="67"/>
    </row>
    <row r="38472" spans="31:31" ht="15.75">
      <c r="AE38472" s="67"/>
    </row>
    <row r="38473" spans="31:31" ht="15.75">
      <c r="AE38473" s="67"/>
    </row>
    <row r="38474" spans="31:31" ht="15.75">
      <c r="AE38474" s="67"/>
    </row>
    <row r="38475" spans="31:31" ht="15.75">
      <c r="AE38475" s="67"/>
    </row>
    <row r="38476" spans="31:31" ht="15.75">
      <c r="AE38476" s="67"/>
    </row>
    <row r="38477" spans="31:31" ht="15.75">
      <c r="AE38477" s="67"/>
    </row>
    <row r="38478" spans="31:31" ht="15.75">
      <c r="AE38478" s="67"/>
    </row>
    <row r="38479" spans="31:31" ht="15.75">
      <c r="AE38479" s="67"/>
    </row>
    <row r="38480" spans="31:31" ht="15.75">
      <c r="AE38480" s="67"/>
    </row>
    <row r="38481" spans="31:31" ht="15.75">
      <c r="AE38481" s="67"/>
    </row>
    <row r="38482" spans="31:31" ht="15.75">
      <c r="AE38482" s="67"/>
    </row>
    <row r="38483" spans="31:31" ht="15.75">
      <c r="AE38483" s="67"/>
    </row>
    <row r="38484" spans="31:31" ht="15.75">
      <c r="AE38484" s="67"/>
    </row>
    <row r="38485" spans="31:31" ht="15.75">
      <c r="AE38485" s="67"/>
    </row>
    <row r="38486" spans="31:31" ht="15.75">
      <c r="AE38486" s="67"/>
    </row>
    <row r="38487" spans="31:31" ht="15.75">
      <c r="AE38487" s="67"/>
    </row>
    <row r="38488" spans="31:31" ht="15.75">
      <c r="AE38488" s="67"/>
    </row>
    <row r="38489" spans="31:31" ht="15.75">
      <c r="AE38489" s="67"/>
    </row>
    <row r="38490" spans="31:31" ht="15.75">
      <c r="AE38490" s="67"/>
    </row>
    <row r="38491" spans="31:31" ht="15.75">
      <c r="AE38491" s="67"/>
    </row>
    <row r="38492" spans="31:31" ht="15.75">
      <c r="AE38492" s="67"/>
    </row>
    <row r="38493" spans="31:31" ht="15.75">
      <c r="AE38493" s="67"/>
    </row>
    <row r="38494" spans="31:31" ht="15.75">
      <c r="AE38494" s="67"/>
    </row>
    <row r="38495" spans="31:31" ht="15.75">
      <c r="AE38495" s="67"/>
    </row>
    <row r="38496" spans="31:31" ht="15.75">
      <c r="AE38496" s="67"/>
    </row>
    <row r="38497" spans="31:31" ht="15.75">
      <c r="AE38497" s="67"/>
    </row>
    <row r="38498" spans="31:31" ht="15.75">
      <c r="AE38498" s="67"/>
    </row>
    <row r="38499" spans="31:31" ht="15.75">
      <c r="AE38499" s="67"/>
    </row>
    <row r="38500" spans="31:31" ht="15.75">
      <c r="AE38500" s="67"/>
    </row>
    <row r="38501" spans="31:31" ht="15.75">
      <c r="AE38501" s="67"/>
    </row>
    <row r="38502" spans="31:31" ht="15.75">
      <c r="AE38502" s="67"/>
    </row>
    <row r="38503" spans="31:31" ht="15.75">
      <c r="AE38503" s="67"/>
    </row>
    <row r="38504" spans="31:31" ht="15.75">
      <c r="AE38504" s="67"/>
    </row>
    <row r="38505" spans="31:31" ht="15.75">
      <c r="AE38505" s="67"/>
    </row>
    <row r="38506" spans="31:31" ht="15.75">
      <c r="AE38506" s="67"/>
    </row>
    <row r="38507" spans="31:31" ht="15.75">
      <c r="AE38507" s="67"/>
    </row>
    <row r="38508" spans="31:31" ht="15.75">
      <c r="AE38508" s="67"/>
    </row>
    <row r="38509" spans="31:31" ht="15.75">
      <c r="AE38509" s="67"/>
    </row>
    <row r="38510" spans="31:31" ht="15.75">
      <c r="AE38510" s="67"/>
    </row>
    <row r="38511" spans="31:31" ht="15.75">
      <c r="AE38511" s="67"/>
    </row>
    <row r="38512" spans="31:31" ht="15.75">
      <c r="AE38512" s="67"/>
    </row>
    <row r="38513" spans="31:31" ht="15.75">
      <c r="AE38513" s="67"/>
    </row>
    <row r="38514" spans="31:31" ht="15.75">
      <c r="AE38514" s="67"/>
    </row>
    <row r="38515" spans="31:31" ht="15.75">
      <c r="AE38515" s="67"/>
    </row>
    <row r="38516" spans="31:31" ht="15.75">
      <c r="AE38516" s="67"/>
    </row>
    <row r="38517" spans="31:31" ht="15.75">
      <c r="AE38517" s="67"/>
    </row>
    <row r="38518" spans="31:31" ht="15.75">
      <c r="AE38518" s="67"/>
    </row>
    <row r="38519" spans="31:31" ht="15.75">
      <c r="AE38519" s="67"/>
    </row>
    <row r="38520" spans="31:31" ht="15.75">
      <c r="AE38520" s="67"/>
    </row>
    <row r="38521" spans="31:31" ht="15.75">
      <c r="AE38521" s="67"/>
    </row>
    <row r="38522" spans="31:31" ht="15.75">
      <c r="AE38522" s="67"/>
    </row>
    <row r="38523" spans="31:31" ht="15.75">
      <c r="AE38523" s="67"/>
    </row>
    <row r="38524" spans="31:31" ht="15.75">
      <c r="AE38524" s="67"/>
    </row>
    <row r="38525" spans="31:31" ht="15.75">
      <c r="AE38525" s="67"/>
    </row>
    <row r="38526" spans="31:31" ht="15.75">
      <c r="AE38526" s="67"/>
    </row>
    <row r="38527" spans="31:31" ht="15.75">
      <c r="AE38527" s="67"/>
    </row>
    <row r="38528" spans="31:31" ht="15.75">
      <c r="AE38528" s="67"/>
    </row>
    <row r="38529" spans="31:31" ht="15.75">
      <c r="AE38529" s="67"/>
    </row>
    <row r="38530" spans="31:31" ht="15.75">
      <c r="AE38530" s="67"/>
    </row>
    <row r="38531" spans="31:31" ht="15.75">
      <c r="AE38531" s="67"/>
    </row>
    <row r="38532" spans="31:31" ht="15.75">
      <c r="AE38532" s="67"/>
    </row>
    <row r="38533" spans="31:31" ht="15.75">
      <c r="AE38533" s="67"/>
    </row>
    <row r="38534" spans="31:31" ht="15.75">
      <c r="AE38534" s="67"/>
    </row>
    <row r="38535" spans="31:31" ht="15.75">
      <c r="AE38535" s="67"/>
    </row>
    <row r="38536" spans="31:31" ht="15.75">
      <c r="AE38536" s="67"/>
    </row>
    <row r="38537" spans="31:31" ht="15.75">
      <c r="AE38537" s="67"/>
    </row>
    <row r="38538" spans="31:31" ht="15.75">
      <c r="AE38538" s="67"/>
    </row>
    <row r="38539" spans="31:31" ht="15.75">
      <c r="AE38539" s="67"/>
    </row>
    <row r="38540" spans="31:31" ht="15.75">
      <c r="AE38540" s="67"/>
    </row>
    <row r="38541" spans="31:31" ht="15.75">
      <c r="AE38541" s="67"/>
    </row>
    <row r="38542" spans="31:31" ht="15.75">
      <c r="AE38542" s="67"/>
    </row>
    <row r="38543" spans="31:31" ht="15.75">
      <c r="AE38543" s="67"/>
    </row>
    <row r="38544" spans="31:31" ht="15.75">
      <c r="AE38544" s="67"/>
    </row>
    <row r="38545" spans="31:31" ht="15.75">
      <c r="AE38545" s="67"/>
    </row>
    <row r="38546" spans="31:31" ht="15.75">
      <c r="AE38546" s="67"/>
    </row>
    <row r="38547" spans="31:31" ht="15.75">
      <c r="AE38547" s="67"/>
    </row>
    <row r="38548" spans="31:31" ht="15.75">
      <c r="AE38548" s="67"/>
    </row>
    <row r="38549" spans="31:31" ht="15.75">
      <c r="AE38549" s="67"/>
    </row>
    <row r="38550" spans="31:31" ht="15.75">
      <c r="AE38550" s="67"/>
    </row>
    <row r="38551" spans="31:31" ht="15.75">
      <c r="AE38551" s="67"/>
    </row>
    <row r="38552" spans="31:31" ht="15.75">
      <c r="AE38552" s="67"/>
    </row>
    <row r="38553" spans="31:31" ht="15.75">
      <c r="AE38553" s="67"/>
    </row>
    <row r="38554" spans="31:31" ht="15.75">
      <c r="AE38554" s="67"/>
    </row>
    <row r="38555" spans="31:31" ht="15.75">
      <c r="AE38555" s="67"/>
    </row>
    <row r="38556" spans="31:31" ht="15.75">
      <c r="AE38556" s="67"/>
    </row>
    <row r="38557" spans="31:31" ht="15.75">
      <c r="AE38557" s="67"/>
    </row>
    <row r="38558" spans="31:31" ht="15.75">
      <c r="AE38558" s="67"/>
    </row>
    <row r="38559" spans="31:31" ht="15.75">
      <c r="AE38559" s="67"/>
    </row>
    <row r="38560" spans="31:31" ht="15.75">
      <c r="AE38560" s="67"/>
    </row>
    <row r="38561" spans="31:31" ht="15.75">
      <c r="AE38561" s="67"/>
    </row>
    <row r="38562" spans="31:31" ht="15.75">
      <c r="AE38562" s="67"/>
    </row>
    <row r="38563" spans="31:31" ht="15.75">
      <c r="AE38563" s="67"/>
    </row>
    <row r="38564" spans="31:31" ht="15.75">
      <c r="AE38564" s="67"/>
    </row>
    <row r="38565" spans="31:31" ht="15.75">
      <c r="AE38565" s="67"/>
    </row>
    <row r="38566" spans="31:31" ht="15.75">
      <c r="AE38566" s="67"/>
    </row>
    <row r="38567" spans="31:31" ht="15.75">
      <c r="AE38567" s="67"/>
    </row>
    <row r="38568" spans="31:31" ht="15.75">
      <c r="AE38568" s="67"/>
    </row>
    <row r="38569" spans="31:31" ht="15.75">
      <c r="AE38569" s="67"/>
    </row>
    <row r="38570" spans="31:31" ht="15.75">
      <c r="AE38570" s="67"/>
    </row>
    <row r="38571" spans="31:31" ht="15.75">
      <c r="AE38571" s="67"/>
    </row>
    <row r="38572" spans="31:31" ht="15.75">
      <c r="AE38572" s="67"/>
    </row>
    <row r="38573" spans="31:31" ht="15.75">
      <c r="AE38573" s="67"/>
    </row>
    <row r="38574" spans="31:31" ht="15.75">
      <c r="AE38574" s="67"/>
    </row>
    <row r="38575" spans="31:31" ht="15.75">
      <c r="AE38575" s="67"/>
    </row>
    <row r="38576" spans="31:31" ht="15.75">
      <c r="AE38576" s="67"/>
    </row>
    <row r="38577" spans="31:31" ht="15.75">
      <c r="AE38577" s="67"/>
    </row>
    <row r="38578" spans="31:31" ht="15.75">
      <c r="AE38578" s="67"/>
    </row>
    <row r="38579" spans="31:31" ht="15.75">
      <c r="AE38579" s="67"/>
    </row>
    <row r="38580" spans="31:31" ht="15.75">
      <c r="AE38580" s="67"/>
    </row>
    <row r="38581" spans="31:31" ht="15.75">
      <c r="AE38581" s="67"/>
    </row>
    <row r="38582" spans="31:31" ht="15.75">
      <c r="AE38582" s="67"/>
    </row>
    <row r="38583" spans="31:31" ht="15.75">
      <c r="AE38583" s="67"/>
    </row>
    <row r="38584" spans="31:31" ht="15.75">
      <c r="AE38584" s="67"/>
    </row>
    <row r="38585" spans="31:31" ht="15.75">
      <c r="AE38585" s="67"/>
    </row>
    <row r="38586" spans="31:31" ht="15.75">
      <c r="AE38586" s="67"/>
    </row>
    <row r="38587" spans="31:31" ht="15.75">
      <c r="AE38587" s="67"/>
    </row>
    <row r="38588" spans="31:31" ht="15.75">
      <c r="AE38588" s="67"/>
    </row>
    <row r="38589" spans="31:31" ht="15.75">
      <c r="AE38589" s="67"/>
    </row>
    <row r="38590" spans="31:31" ht="15.75">
      <c r="AE38590" s="67"/>
    </row>
    <row r="38591" spans="31:31" ht="15.75">
      <c r="AE38591" s="67"/>
    </row>
    <row r="38592" spans="31:31" ht="15.75">
      <c r="AE38592" s="67"/>
    </row>
    <row r="38593" spans="31:31" ht="15.75">
      <c r="AE38593" s="67"/>
    </row>
    <row r="38594" spans="31:31" ht="15.75">
      <c r="AE38594" s="67"/>
    </row>
    <row r="38595" spans="31:31" ht="15.75">
      <c r="AE38595" s="67"/>
    </row>
    <row r="38596" spans="31:31" ht="15.75">
      <c r="AE38596" s="67"/>
    </row>
    <row r="38597" spans="31:31" ht="15.75">
      <c r="AE38597" s="67"/>
    </row>
    <row r="38598" spans="31:31" ht="15.75">
      <c r="AE38598" s="67"/>
    </row>
    <row r="38599" spans="31:31" ht="15.75">
      <c r="AE38599" s="67"/>
    </row>
    <row r="38600" spans="31:31" ht="15.75">
      <c r="AE38600" s="67"/>
    </row>
    <row r="38601" spans="31:31" ht="15.75">
      <c r="AE38601" s="67"/>
    </row>
    <row r="38602" spans="31:31" ht="15.75">
      <c r="AE38602" s="67"/>
    </row>
    <row r="38603" spans="31:31" ht="15.75">
      <c r="AE38603" s="67"/>
    </row>
    <row r="38604" spans="31:31" ht="15.75">
      <c r="AE38604" s="67"/>
    </row>
    <row r="38605" spans="31:31" ht="15.75">
      <c r="AE38605" s="67"/>
    </row>
    <row r="38606" spans="31:31" ht="15.75">
      <c r="AE38606" s="67"/>
    </row>
    <row r="38607" spans="31:31" ht="15.75">
      <c r="AE38607" s="67"/>
    </row>
    <row r="38608" spans="31:31" ht="15.75">
      <c r="AE38608" s="67"/>
    </row>
    <row r="38609" spans="31:31" ht="15.75">
      <c r="AE38609" s="67"/>
    </row>
    <row r="38610" spans="31:31" ht="15.75">
      <c r="AE38610" s="67"/>
    </row>
    <row r="38611" spans="31:31" ht="15.75">
      <c r="AE38611" s="67"/>
    </row>
    <row r="38612" spans="31:31" ht="15.75">
      <c r="AE38612" s="67"/>
    </row>
    <row r="38613" spans="31:31" ht="15.75">
      <c r="AE38613" s="67"/>
    </row>
    <row r="38614" spans="31:31" ht="15.75">
      <c r="AE38614" s="67"/>
    </row>
    <row r="38615" spans="31:31" ht="15.75">
      <c r="AE38615" s="67"/>
    </row>
    <row r="38616" spans="31:31" ht="15.75">
      <c r="AE38616" s="67"/>
    </row>
    <row r="38617" spans="31:31" ht="15.75">
      <c r="AE38617" s="67"/>
    </row>
    <row r="38618" spans="31:31" ht="15.75">
      <c r="AE38618" s="67"/>
    </row>
    <row r="38619" spans="31:31" ht="15.75">
      <c r="AE38619" s="67"/>
    </row>
    <row r="38620" spans="31:31" ht="15.75">
      <c r="AE38620" s="67"/>
    </row>
    <row r="38621" spans="31:31" ht="15.75">
      <c r="AE38621" s="67"/>
    </row>
    <row r="38622" spans="31:31" ht="15.75">
      <c r="AE38622" s="67"/>
    </row>
    <row r="38623" spans="31:31" ht="15.75">
      <c r="AE38623" s="67"/>
    </row>
    <row r="38624" spans="31:31" ht="15.75">
      <c r="AE38624" s="67"/>
    </row>
    <row r="38625" spans="31:31" ht="15.75">
      <c r="AE38625" s="67"/>
    </row>
    <row r="38626" spans="31:31" ht="15.75">
      <c r="AE38626" s="67"/>
    </row>
    <row r="38627" spans="31:31" ht="15.75">
      <c r="AE38627" s="67"/>
    </row>
    <row r="38628" spans="31:31" ht="15.75">
      <c r="AE38628" s="67"/>
    </row>
    <row r="38629" spans="31:31" ht="15.75">
      <c r="AE38629" s="67"/>
    </row>
    <row r="38630" spans="31:31" ht="15.75">
      <c r="AE38630" s="67"/>
    </row>
    <row r="38631" spans="31:31" ht="15.75">
      <c r="AE38631" s="67"/>
    </row>
    <row r="38632" spans="31:31" ht="15.75">
      <c r="AE38632" s="67"/>
    </row>
    <row r="38633" spans="31:31" ht="15.75">
      <c r="AE38633" s="67"/>
    </row>
    <row r="38634" spans="31:31" ht="15.75">
      <c r="AE38634" s="67"/>
    </row>
    <row r="38635" spans="31:31" ht="15.75">
      <c r="AE38635" s="67"/>
    </row>
    <row r="38636" spans="31:31" ht="15.75">
      <c r="AE38636" s="67"/>
    </row>
    <row r="38637" spans="31:31" ht="15.75">
      <c r="AE38637" s="67"/>
    </row>
    <row r="38638" spans="31:31" ht="15.75">
      <c r="AE38638" s="67"/>
    </row>
    <row r="38639" spans="31:31" ht="15.75">
      <c r="AE38639" s="67"/>
    </row>
    <row r="38640" spans="31:31" ht="15.75">
      <c r="AE38640" s="67"/>
    </row>
    <row r="38641" spans="31:31" ht="15.75">
      <c r="AE38641" s="67"/>
    </row>
    <row r="38642" spans="31:31" ht="15.75">
      <c r="AE38642" s="67"/>
    </row>
    <row r="38643" spans="31:31" ht="15.75">
      <c r="AE38643" s="67"/>
    </row>
    <row r="38644" spans="31:31" ht="15.75">
      <c r="AE38644" s="67"/>
    </row>
    <row r="38645" spans="31:31" ht="15.75">
      <c r="AE38645" s="67"/>
    </row>
    <row r="38646" spans="31:31" ht="15.75">
      <c r="AE38646" s="67"/>
    </row>
    <row r="38647" spans="31:31" ht="15.75">
      <c r="AE38647" s="67"/>
    </row>
    <row r="38648" spans="31:31" ht="15.75">
      <c r="AE38648" s="67"/>
    </row>
    <row r="38649" spans="31:31" ht="15.75">
      <c r="AE38649" s="67"/>
    </row>
    <row r="38650" spans="31:31" ht="15.75">
      <c r="AE38650" s="67"/>
    </row>
    <row r="38651" spans="31:31" ht="15.75">
      <c r="AE38651" s="67"/>
    </row>
    <row r="38652" spans="31:31" ht="15.75">
      <c r="AE38652" s="67"/>
    </row>
    <row r="38653" spans="31:31" ht="15.75">
      <c r="AE38653" s="67"/>
    </row>
    <row r="38654" spans="31:31" ht="15.75">
      <c r="AE38654" s="67"/>
    </row>
    <row r="38655" spans="31:31" ht="15.75">
      <c r="AE38655" s="67"/>
    </row>
    <row r="38656" spans="31:31" ht="15.75">
      <c r="AE38656" s="67"/>
    </row>
    <row r="38657" spans="31:31" ht="15.75">
      <c r="AE38657" s="67"/>
    </row>
    <row r="38658" spans="31:31" ht="15.75">
      <c r="AE38658" s="67"/>
    </row>
    <row r="38659" spans="31:31" ht="15.75">
      <c r="AE38659" s="67"/>
    </row>
    <row r="38660" spans="31:31" ht="15.75">
      <c r="AE38660" s="67"/>
    </row>
    <row r="38661" spans="31:31" ht="15.75">
      <c r="AE38661" s="67"/>
    </row>
    <row r="38662" spans="31:31" ht="15.75">
      <c r="AE38662" s="67"/>
    </row>
    <row r="38663" spans="31:31" ht="15.75">
      <c r="AE38663" s="67"/>
    </row>
    <row r="38664" spans="31:31" ht="15.75">
      <c r="AE38664" s="67"/>
    </row>
    <row r="38665" spans="31:31" ht="15.75">
      <c r="AE38665" s="67"/>
    </row>
    <row r="38666" spans="31:31" ht="15.75">
      <c r="AE38666" s="67"/>
    </row>
    <row r="38667" spans="31:31" ht="15.75">
      <c r="AE38667" s="67"/>
    </row>
    <row r="38668" spans="31:31" ht="15.75">
      <c r="AE38668" s="67"/>
    </row>
    <row r="38669" spans="31:31" ht="15.75">
      <c r="AE38669" s="67"/>
    </row>
    <row r="38670" spans="31:31" ht="15.75">
      <c r="AE38670" s="67"/>
    </row>
    <row r="38671" spans="31:31" ht="15.75">
      <c r="AE38671" s="67"/>
    </row>
    <row r="38672" spans="31:31" ht="15.75">
      <c r="AE38672" s="67"/>
    </row>
    <row r="38673" spans="31:31" ht="15.75">
      <c r="AE38673" s="67"/>
    </row>
    <row r="38674" spans="31:31" ht="15.75">
      <c r="AE38674" s="67"/>
    </row>
    <row r="38675" spans="31:31" ht="15.75">
      <c r="AE38675" s="67"/>
    </row>
    <row r="38676" spans="31:31" ht="15.75">
      <c r="AE38676" s="67"/>
    </row>
    <row r="38677" spans="31:31" ht="15.75">
      <c r="AE38677" s="67"/>
    </row>
    <row r="38678" spans="31:31" ht="15.75">
      <c r="AE38678" s="67"/>
    </row>
    <row r="38679" spans="31:31" ht="15.75">
      <c r="AE38679" s="67"/>
    </row>
    <row r="38680" spans="31:31" ht="15.75">
      <c r="AE38680" s="67"/>
    </row>
    <row r="38681" spans="31:31" ht="15.75">
      <c r="AE38681" s="67"/>
    </row>
    <row r="38682" spans="31:31" ht="15.75">
      <c r="AE38682" s="67"/>
    </row>
    <row r="38683" spans="31:31" ht="15.75">
      <c r="AE38683" s="67"/>
    </row>
    <row r="38684" spans="31:31" ht="15.75">
      <c r="AE38684" s="67"/>
    </row>
    <row r="38685" spans="31:31" ht="15.75">
      <c r="AE38685" s="67"/>
    </row>
    <row r="38686" spans="31:31" ht="15.75">
      <c r="AE38686" s="67"/>
    </row>
    <row r="38687" spans="31:31" ht="15.75">
      <c r="AE38687" s="67"/>
    </row>
    <row r="38688" spans="31:31" ht="15.75">
      <c r="AE38688" s="67"/>
    </row>
    <row r="38689" spans="31:31" ht="15.75">
      <c r="AE38689" s="67"/>
    </row>
    <row r="38690" spans="31:31" ht="15.75">
      <c r="AE38690" s="67"/>
    </row>
    <row r="38691" spans="31:31" ht="15.75">
      <c r="AE38691" s="67"/>
    </row>
    <row r="38692" spans="31:31" ht="15.75">
      <c r="AE38692" s="67"/>
    </row>
    <row r="38693" spans="31:31" ht="15.75">
      <c r="AE38693" s="67"/>
    </row>
    <row r="38694" spans="31:31" ht="15.75">
      <c r="AE38694" s="67"/>
    </row>
    <row r="38695" spans="31:31" ht="15.75">
      <c r="AE38695" s="67"/>
    </row>
    <row r="38696" spans="31:31" ht="15.75">
      <c r="AE38696" s="67"/>
    </row>
    <row r="38697" spans="31:31" ht="15.75">
      <c r="AE38697" s="67"/>
    </row>
    <row r="38698" spans="31:31" ht="15.75">
      <c r="AE38698" s="67"/>
    </row>
    <row r="38699" spans="31:31" ht="15.75">
      <c r="AE38699" s="67"/>
    </row>
    <row r="38700" spans="31:31" ht="15.75">
      <c r="AE38700" s="67"/>
    </row>
    <row r="38701" spans="31:31" ht="15.75">
      <c r="AE38701" s="67"/>
    </row>
    <row r="38702" spans="31:31" ht="15.75">
      <c r="AE38702" s="67"/>
    </row>
    <row r="38703" spans="31:31" ht="15.75">
      <c r="AE38703" s="67"/>
    </row>
    <row r="38704" spans="31:31" ht="15.75">
      <c r="AE38704" s="67"/>
    </row>
    <row r="38705" spans="31:31" ht="15.75">
      <c r="AE38705" s="67"/>
    </row>
    <row r="38706" spans="31:31" ht="15.75">
      <c r="AE38706" s="67"/>
    </row>
    <row r="38707" spans="31:31" ht="15.75">
      <c r="AE38707" s="67"/>
    </row>
    <row r="38708" spans="31:31" ht="15.75">
      <c r="AE38708" s="67"/>
    </row>
    <row r="38709" spans="31:31" ht="15.75">
      <c r="AE38709" s="67"/>
    </row>
    <row r="38710" spans="31:31" ht="15.75">
      <c r="AE38710" s="67"/>
    </row>
    <row r="38711" spans="31:31" ht="15.75">
      <c r="AE38711" s="67"/>
    </row>
    <row r="38712" spans="31:31" ht="15.75">
      <c r="AE38712" s="67"/>
    </row>
    <row r="38713" spans="31:31" ht="15.75">
      <c r="AE38713" s="67"/>
    </row>
    <row r="38714" spans="31:31" ht="15.75">
      <c r="AE38714" s="67"/>
    </row>
    <row r="38715" spans="31:31" ht="15.75">
      <c r="AE38715" s="67"/>
    </row>
    <row r="38716" spans="31:31" ht="15.75">
      <c r="AE38716" s="67"/>
    </row>
    <row r="38717" spans="31:31" ht="15.75">
      <c r="AE38717" s="67"/>
    </row>
    <row r="38718" spans="31:31" ht="15.75">
      <c r="AE38718" s="67"/>
    </row>
    <row r="38719" spans="31:31" ht="15.75">
      <c r="AE38719" s="67"/>
    </row>
    <row r="38720" spans="31:31" ht="15.75">
      <c r="AE38720" s="67"/>
    </row>
    <row r="38721" spans="31:31" ht="15.75">
      <c r="AE38721" s="67"/>
    </row>
    <row r="38722" spans="31:31" ht="15.75">
      <c r="AE38722" s="67"/>
    </row>
    <row r="38723" spans="31:31" ht="15.75">
      <c r="AE38723" s="67"/>
    </row>
    <row r="38724" spans="31:31" ht="15.75">
      <c r="AE38724" s="67"/>
    </row>
    <row r="38725" spans="31:31" ht="15.75">
      <c r="AE38725" s="67"/>
    </row>
    <row r="38726" spans="31:31" ht="15.75">
      <c r="AE38726" s="67"/>
    </row>
    <row r="38727" spans="31:31" ht="15.75">
      <c r="AE38727" s="67"/>
    </row>
    <row r="38728" spans="31:31" ht="15.75">
      <c r="AE38728" s="67"/>
    </row>
    <row r="38729" spans="31:31" ht="15.75">
      <c r="AE38729" s="67"/>
    </row>
    <row r="38730" spans="31:31" ht="15.75">
      <c r="AE38730" s="67"/>
    </row>
    <row r="38731" spans="31:31" ht="15.75">
      <c r="AE38731" s="67"/>
    </row>
    <row r="38732" spans="31:31" ht="15.75">
      <c r="AE38732" s="67"/>
    </row>
    <row r="38733" spans="31:31" ht="15.75">
      <c r="AE38733" s="67"/>
    </row>
    <row r="38734" spans="31:31" ht="15.75">
      <c r="AE38734" s="67"/>
    </row>
    <row r="38735" spans="31:31" ht="15.75">
      <c r="AE38735" s="67"/>
    </row>
    <row r="38736" spans="31:31" ht="15.75">
      <c r="AE38736" s="67"/>
    </row>
    <row r="38737" spans="31:31" ht="15.75">
      <c r="AE38737" s="67"/>
    </row>
    <row r="38738" spans="31:31" ht="15.75">
      <c r="AE38738" s="67"/>
    </row>
    <row r="38739" spans="31:31" ht="15.75">
      <c r="AE38739" s="67"/>
    </row>
    <row r="38740" spans="31:31" ht="15.75">
      <c r="AE38740" s="67"/>
    </row>
    <row r="38741" spans="31:31" ht="15.75">
      <c r="AE38741" s="67"/>
    </row>
    <row r="38742" spans="31:31" ht="15.75">
      <c r="AE38742" s="67"/>
    </row>
    <row r="38743" spans="31:31" ht="15.75">
      <c r="AE38743" s="67"/>
    </row>
    <row r="38744" spans="31:31" ht="15.75">
      <c r="AE38744" s="67"/>
    </row>
    <row r="38745" spans="31:31" ht="15.75">
      <c r="AE38745" s="67"/>
    </row>
    <row r="38746" spans="31:31" ht="15.75">
      <c r="AE38746" s="67"/>
    </row>
    <row r="38747" spans="31:31" ht="15.75">
      <c r="AE38747" s="67"/>
    </row>
    <row r="38748" spans="31:31" ht="15.75">
      <c r="AE38748" s="67"/>
    </row>
    <row r="38749" spans="31:31" ht="15.75">
      <c r="AE38749" s="67"/>
    </row>
    <row r="38750" spans="31:31" ht="15.75">
      <c r="AE38750" s="67"/>
    </row>
    <row r="38751" spans="31:31" ht="15.75">
      <c r="AE38751" s="67"/>
    </row>
    <row r="38752" spans="31:31" ht="15.75">
      <c r="AE38752" s="67"/>
    </row>
    <row r="38753" spans="31:31" ht="15.75">
      <c r="AE38753" s="67"/>
    </row>
    <row r="38754" spans="31:31" ht="15.75">
      <c r="AE38754" s="67"/>
    </row>
    <row r="38755" spans="31:31" ht="15.75">
      <c r="AE38755" s="67"/>
    </row>
    <row r="38756" spans="31:31" ht="15.75">
      <c r="AE38756" s="67"/>
    </row>
    <row r="38757" spans="31:31" ht="15.75">
      <c r="AE38757" s="67"/>
    </row>
    <row r="38758" spans="31:31" ht="15.75">
      <c r="AE38758" s="67"/>
    </row>
    <row r="38759" spans="31:31" ht="15.75">
      <c r="AE38759" s="67"/>
    </row>
    <row r="38760" spans="31:31" ht="15.75">
      <c r="AE38760" s="67"/>
    </row>
    <row r="38761" spans="31:31" ht="15.75">
      <c r="AE38761" s="67"/>
    </row>
    <row r="38762" spans="31:31" ht="15.75">
      <c r="AE38762" s="67"/>
    </row>
    <row r="38763" spans="31:31" ht="15.75">
      <c r="AE38763" s="67"/>
    </row>
    <row r="38764" spans="31:31" ht="15.75">
      <c r="AE38764" s="67"/>
    </row>
    <row r="38765" spans="31:31" ht="15.75">
      <c r="AE38765" s="67"/>
    </row>
    <row r="38766" spans="31:31" ht="15.75">
      <c r="AE38766" s="67"/>
    </row>
    <row r="38767" spans="31:31" ht="15.75">
      <c r="AE38767" s="67"/>
    </row>
    <row r="38768" spans="31:31" ht="15.75">
      <c r="AE38768" s="67"/>
    </row>
    <row r="38769" spans="31:31" ht="15.75">
      <c r="AE38769" s="67"/>
    </row>
    <row r="38770" spans="31:31" ht="15.75">
      <c r="AE38770" s="67"/>
    </row>
    <row r="38771" spans="31:31" ht="15.75">
      <c r="AE38771" s="67"/>
    </row>
    <row r="38772" spans="31:31" ht="15.75">
      <c r="AE38772" s="67"/>
    </row>
    <row r="38773" spans="31:31" ht="15.75">
      <c r="AE38773" s="67"/>
    </row>
    <row r="38774" spans="31:31" ht="15.75">
      <c r="AE38774" s="67"/>
    </row>
    <row r="38775" spans="31:31" ht="15.75">
      <c r="AE38775" s="67"/>
    </row>
    <row r="38776" spans="31:31" ht="15.75">
      <c r="AE38776" s="67"/>
    </row>
    <row r="38777" spans="31:31" ht="15.75">
      <c r="AE38777" s="67"/>
    </row>
    <row r="38778" spans="31:31" ht="15.75">
      <c r="AE38778" s="67"/>
    </row>
    <row r="38779" spans="31:31" ht="15.75">
      <c r="AE38779" s="67"/>
    </row>
    <row r="38780" spans="31:31" ht="15.75">
      <c r="AE38780" s="67"/>
    </row>
    <row r="38781" spans="31:31" ht="15.75">
      <c r="AE38781" s="67"/>
    </row>
    <row r="38782" spans="31:31" ht="15.75">
      <c r="AE38782" s="67"/>
    </row>
    <row r="38783" spans="31:31" ht="15.75">
      <c r="AE38783" s="67"/>
    </row>
    <row r="38784" spans="31:31" ht="15.75">
      <c r="AE38784" s="67"/>
    </row>
    <row r="38785" spans="31:31" ht="15.75">
      <c r="AE38785" s="67"/>
    </row>
    <row r="38786" spans="31:31" ht="15.75">
      <c r="AE38786" s="67"/>
    </row>
    <row r="38787" spans="31:31" ht="15.75">
      <c r="AE38787" s="67"/>
    </row>
    <row r="38788" spans="31:31" ht="15.75">
      <c r="AE38788" s="67"/>
    </row>
    <row r="38789" spans="31:31" ht="15.75">
      <c r="AE38789" s="67"/>
    </row>
    <row r="38790" spans="31:31" ht="15.75">
      <c r="AE38790" s="67"/>
    </row>
    <row r="38791" spans="31:31" ht="15.75">
      <c r="AE38791" s="67"/>
    </row>
    <row r="38792" spans="31:31" ht="15.75">
      <c r="AE38792" s="67"/>
    </row>
    <row r="38793" spans="31:31" ht="15.75">
      <c r="AE38793" s="67"/>
    </row>
    <row r="38794" spans="31:31" ht="15.75">
      <c r="AE38794" s="67"/>
    </row>
    <row r="38795" spans="31:31" ht="15.75">
      <c r="AE38795" s="67"/>
    </row>
    <row r="38796" spans="31:31" ht="15.75">
      <c r="AE38796" s="67"/>
    </row>
    <row r="38797" spans="31:31" ht="15.75">
      <c r="AE38797" s="67"/>
    </row>
    <row r="38798" spans="31:31" ht="15.75">
      <c r="AE38798" s="67"/>
    </row>
    <row r="38799" spans="31:31" ht="15.75">
      <c r="AE38799" s="67"/>
    </row>
    <row r="38800" spans="31:31" ht="15.75">
      <c r="AE38800" s="67"/>
    </row>
    <row r="38801" spans="31:31" ht="15.75">
      <c r="AE38801" s="67"/>
    </row>
    <row r="38802" spans="31:31" ht="15.75">
      <c r="AE38802" s="67"/>
    </row>
    <row r="38803" spans="31:31" ht="15.75">
      <c r="AE38803" s="67"/>
    </row>
    <row r="38804" spans="31:31" ht="15.75">
      <c r="AE38804" s="67"/>
    </row>
    <row r="38805" spans="31:31" ht="15.75">
      <c r="AE38805" s="67"/>
    </row>
    <row r="38806" spans="31:31" ht="15.75">
      <c r="AE38806" s="67"/>
    </row>
    <row r="38807" spans="31:31" ht="15.75">
      <c r="AE38807" s="67"/>
    </row>
    <row r="38808" spans="31:31" ht="15.75">
      <c r="AE38808" s="67"/>
    </row>
    <row r="38809" spans="31:31" ht="15.75">
      <c r="AE38809" s="67"/>
    </row>
    <row r="38810" spans="31:31" ht="15.75">
      <c r="AE38810" s="67"/>
    </row>
    <row r="38811" spans="31:31" ht="15.75">
      <c r="AE38811" s="67"/>
    </row>
    <row r="38812" spans="31:31" ht="15.75">
      <c r="AE38812" s="67"/>
    </row>
    <row r="38813" spans="31:31" ht="15.75">
      <c r="AE38813" s="67"/>
    </row>
    <row r="38814" spans="31:31" ht="15.75">
      <c r="AE38814" s="67"/>
    </row>
    <row r="38815" spans="31:31" ht="15.75">
      <c r="AE38815" s="67"/>
    </row>
    <row r="38816" spans="31:31" ht="15.75">
      <c r="AE38816" s="67"/>
    </row>
    <row r="38817" spans="31:31" ht="15.75">
      <c r="AE38817" s="67"/>
    </row>
    <row r="38818" spans="31:31" ht="15.75">
      <c r="AE38818" s="67"/>
    </row>
    <row r="38819" spans="31:31" ht="15.75">
      <c r="AE38819" s="67"/>
    </row>
    <row r="38820" spans="31:31" ht="15.75">
      <c r="AE38820" s="67"/>
    </row>
    <row r="38821" spans="31:31" ht="15.75">
      <c r="AE38821" s="67"/>
    </row>
    <row r="38822" spans="31:31" ht="15.75">
      <c r="AE38822" s="67"/>
    </row>
    <row r="38823" spans="31:31" ht="15.75">
      <c r="AE38823" s="67"/>
    </row>
    <row r="38824" spans="31:31" ht="15.75">
      <c r="AE38824" s="67"/>
    </row>
    <row r="38825" spans="31:31" ht="15.75">
      <c r="AE38825" s="67"/>
    </row>
    <row r="38826" spans="31:31" ht="15.75">
      <c r="AE38826" s="67"/>
    </row>
    <row r="38827" spans="31:31" ht="15.75">
      <c r="AE38827" s="67"/>
    </row>
    <row r="38828" spans="31:31" ht="15.75">
      <c r="AE38828" s="67"/>
    </row>
    <row r="38829" spans="31:31" ht="15.75">
      <c r="AE38829" s="67"/>
    </row>
    <row r="38830" spans="31:31" ht="15.75">
      <c r="AE38830" s="67"/>
    </row>
    <row r="38831" spans="31:31" ht="15.75">
      <c r="AE38831" s="67"/>
    </row>
    <row r="38832" spans="31:31" ht="15.75">
      <c r="AE38832" s="67"/>
    </row>
    <row r="38833" spans="31:31" ht="15.75">
      <c r="AE38833" s="67"/>
    </row>
    <row r="38834" spans="31:31" ht="15.75">
      <c r="AE38834" s="67"/>
    </row>
    <row r="38835" spans="31:31" ht="15.75">
      <c r="AE38835" s="67"/>
    </row>
    <row r="38836" spans="31:31" ht="15.75">
      <c r="AE38836" s="67"/>
    </row>
    <row r="38837" spans="31:31" ht="15.75">
      <c r="AE38837" s="67"/>
    </row>
    <row r="38838" spans="31:31" ht="15.75">
      <c r="AE38838" s="67"/>
    </row>
    <row r="38839" spans="31:31" ht="15.75">
      <c r="AE38839" s="67"/>
    </row>
    <row r="38840" spans="31:31" ht="15.75">
      <c r="AE38840" s="67"/>
    </row>
    <row r="38841" spans="31:31" ht="15.75">
      <c r="AE38841" s="67"/>
    </row>
    <row r="38842" spans="31:31" ht="15.75">
      <c r="AE38842" s="67"/>
    </row>
    <row r="38843" spans="31:31" ht="15.75">
      <c r="AE38843" s="67"/>
    </row>
    <row r="38844" spans="31:31" ht="15.75">
      <c r="AE38844" s="67"/>
    </row>
    <row r="38845" spans="31:31" ht="15.75">
      <c r="AE38845" s="67"/>
    </row>
    <row r="38846" spans="31:31" ht="15.75">
      <c r="AE38846" s="67"/>
    </row>
    <row r="38847" spans="31:31" ht="15.75">
      <c r="AE38847" s="67"/>
    </row>
    <row r="38848" spans="31:31" ht="15.75">
      <c r="AE38848" s="67"/>
    </row>
    <row r="38849" spans="31:31" ht="15.75">
      <c r="AE38849" s="67"/>
    </row>
    <row r="38850" spans="31:31" ht="15.75">
      <c r="AE38850" s="67"/>
    </row>
    <row r="38851" spans="31:31" ht="15.75">
      <c r="AE38851" s="67"/>
    </row>
    <row r="38852" spans="31:31" ht="15.75">
      <c r="AE38852" s="67"/>
    </row>
    <row r="38853" spans="31:31" ht="15.75">
      <c r="AE38853" s="67"/>
    </row>
    <row r="38854" spans="31:31" ht="15.75">
      <c r="AE38854" s="67"/>
    </row>
    <row r="38855" spans="31:31" ht="15.75">
      <c r="AE38855" s="67"/>
    </row>
    <row r="38856" spans="31:31" ht="15.75">
      <c r="AE38856" s="67"/>
    </row>
    <row r="38857" spans="31:31" ht="15.75">
      <c r="AE38857" s="67"/>
    </row>
    <row r="38858" spans="31:31" ht="15.75">
      <c r="AE38858" s="67"/>
    </row>
    <row r="38859" spans="31:31" ht="15.75">
      <c r="AE38859" s="67"/>
    </row>
    <row r="38860" spans="31:31" ht="15.75">
      <c r="AE38860" s="67"/>
    </row>
    <row r="38861" spans="31:31" ht="15.75">
      <c r="AE38861" s="67"/>
    </row>
    <row r="38862" spans="31:31" ht="15.75">
      <c r="AE38862" s="67"/>
    </row>
    <row r="38863" spans="31:31" ht="15.75">
      <c r="AE38863" s="67"/>
    </row>
    <row r="38864" spans="31:31" ht="15.75">
      <c r="AE38864" s="67"/>
    </row>
    <row r="38865" spans="31:31" ht="15.75">
      <c r="AE38865" s="67"/>
    </row>
    <row r="38866" spans="31:31" ht="15.75">
      <c r="AE38866" s="67"/>
    </row>
    <row r="38867" spans="31:31" ht="15.75">
      <c r="AE38867" s="67"/>
    </row>
    <row r="38868" spans="31:31" ht="15.75">
      <c r="AE38868" s="67"/>
    </row>
    <row r="38869" spans="31:31" ht="15.75">
      <c r="AE38869" s="67"/>
    </row>
    <row r="38870" spans="31:31" ht="15.75">
      <c r="AE38870" s="67"/>
    </row>
    <row r="38871" spans="31:31" ht="15.75">
      <c r="AE38871" s="67"/>
    </row>
    <row r="38872" spans="31:31" ht="15.75">
      <c r="AE38872" s="67"/>
    </row>
    <row r="38873" spans="31:31" ht="15.75">
      <c r="AE38873" s="67"/>
    </row>
    <row r="38874" spans="31:31" ht="15.75">
      <c r="AE38874" s="67"/>
    </row>
    <row r="38875" spans="31:31" ht="15.75">
      <c r="AE38875" s="67"/>
    </row>
    <row r="38876" spans="31:31" ht="15.75">
      <c r="AE38876" s="67"/>
    </row>
    <row r="38877" spans="31:31" ht="15.75">
      <c r="AE38877" s="67"/>
    </row>
    <row r="38878" spans="31:31" ht="15.75">
      <c r="AE38878" s="67"/>
    </row>
    <row r="38879" spans="31:31" ht="15.75">
      <c r="AE38879" s="67"/>
    </row>
    <row r="38880" spans="31:31" ht="15.75">
      <c r="AE38880" s="67"/>
    </row>
    <row r="38881" spans="31:31" ht="15.75">
      <c r="AE38881" s="67"/>
    </row>
    <row r="38882" spans="31:31" ht="15.75">
      <c r="AE38882" s="67"/>
    </row>
    <row r="38883" spans="31:31" ht="15.75">
      <c r="AE38883" s="67"/>
    </row>
    <row r="38884" spans="31:31" ht="15.75">
      <c r="AE38884" s="67"/>
    </row>
    <row r="38885" spans="31:31" ht="15.75">
      <c r="AE38885" s="67"/>
    </row>
    <row r="38886" spans="31:31" ht="15.75">
      <c r="AE38886" s="67"/>
    </row>
    <row r="38887" spans="31:31" ht="15.75">
      <c r="AE38887" s="67"/>
    </row>
    <row r="38888" spans="31:31" ht="15.75">
      <c r="AE38888" s="67"/>
    </row>
    <row r="38889" spans="31:31" ht="15.75">
      <c r="AE38889" s="67"/>
    </row>
    <row r="38890" spans="31:31" ht="15.75">
      <c r="AE38890" s="67"/>
    </row>
    <row r="38891" spans="31:31" ht="15.75">
      <c r="AE38891" s="67"/>
    </row>
    <row r="38892" spans="31:31" ht="15.75">
      <c r="AE38892" s="67"/>
    </row>
    <row r="38893" spans="31:31" ht="15.75">
      <c r="AE38893" s="67"/>
    </row>
    <row r="38894" spans="31:31" ht="15.75">
      <c r="AE38894" s="67"/>
    </row>
    <row r="38895" spans="31:31" ht="15.75">
      <c r="AE38895" s="67"/>
    </row>
    <row r="38896" spans="31:31" ht="15.75">
      <c r="AE38896" s="67"/>
    </row>
    <row r="38897" spans="31:31" ht="15.75">
      <c r="AE38897" s="67"/>
    </row>
    <row r="38898" spans="31:31" ht="15.75">
      <c r="AE38898" s="67"/>
    </row>
    <row r="38899" spans="31:31" ht="15.75">
      <c r="AE38899" s="67"/>
    </row>
    <row r="38900" spans="31:31" ht="15.75">
      <c r="AE38900" s="67"/>
    </row>
    <row r="38901" spans="31:31" ht="15.75">
      <c r="AE38901" s="67"/>
    </row>
    <row r="38902" spans="31:31" ht="15.75">
      <c r="AE38902" s="67"/>
    </row>
    <row r="38903" spans="31:31" ht="15.75">
      <c r="AE38903" s="67"/>
    </row>
    <row r="38904" spans="31:31" ht="15.75">
      <c r="AE38904" s="67"/>
    </row>
    <row r="38905" spans="31:31" ht="15.75">
      <c r="AE38905" s="67"/>
    </row>
    <row r="38906" spans="31:31" ht="15.75">
      <c r="AE38906" s="67"/>
    </row>
    <row r="38907" spans="31:31" ht="15.75">
      <c r="AE38907" s="67"/>
    </row>
    <row r="38908" spans="31:31" ht="15.75">
      <c r="AE38908" s="67"/>
    </row>
    <row r="38909" spans="31:31" ht="15.75">
      <c r="AE38909" s="67"/>
    </row>
    <row r="38910" spans="31:31" ht="15.75">
      <c r="AE38910" s="67"/>
    </row>
    <row r="38911" spans="31:31" ht="15.75">
      <c r="AE38911" s="67"/>
    </row>
    <row r="38912" spans="31:31" ht="15.75">
      <c r="AE38912" s="67"/>
    </row>
    <row r="38913" spans="31:31" ht="15.75">
      <c r="AE38913" s="67"/>
    </row>
    <row r="38914" spans="31:31" ht="15.75">
      <c r="AE38914" s="67"/>
    </row>
    <row r="38915" spans="31:31" ht="15.75">
      <c r="AE38915" s="67"/>
    </row>
    <row r="38916" spans="31:31" ht="15.75">
      <c r="AE38916" s="67"/>
    </row>
    <row r="38917" spans="31:31" ht="15.75">
      <c r="AE38917" s="67"/>
    </row>
    <row r="38918" spans="31:31" ht="15.75">
      <c r="AE38918" s="67"/>
    </row>
    <row r="38919" spans="31:31" ht="15.75">
      <c r="AE38919" s="67"/>
    </row>
    <row r="38920" spans="31:31" ht="15.75">
      <c r="AE38920" s="67"/>
    </row>
    <row r="38921" spans="31:31" ht="15.75">
      <c r="AE38921" s="67"/>
    </row>
    <row r="38922" spans="31:31" ht="15.75">
      <c r="AE38922" s="67"/>
    </row>
    <row r="38923" spans="31:31" ht="15.75">
      <c r="AE38923" s="67"/>
    </row>
    <row r="38924" spans="31:31" ht="15.75">
      <c r="AE38924" s="67"/>
    </row>
    <row r="38925" spans="31:31" ht="15.75">
      <c r="AE38925" s="67"/>
    </row>
    <row r="38926" spans="31:31" ht="15.75">
      <c r="AE38926" s="67"/>
    </row>
    <row r="38927" spans="31:31" ht="15.75">
      <c r="AE38927" s="67"/>
    </row>
    <row r="38928" spans="31:31" ht="15.75">
      <c r="AE38928" s="67"/>
    </row>
    <row r="38929" spans="31:31" ht="15.75">
      <c r="AE38929" s="67"/>
    </row>
    <row r="38930" spans="31:31" ht="15.75">
      <c r="AE38930" s="67"/>
    </row>
    <row r="38931" spans="31:31" ht="15.75">
      <c r="AE38931" s="67"/>
    </row>
    <row r="38932" spans="31:31" ht="15.75">
      <c r="AE38932" s="67"/>
    </row>
    <row r="38933" spans="31:31" ht="15.75">
      <c r="AE38933" s="67"/>
    </row>
    <row r="38934" spans="31:31" ht="15.75">
      <c r="AE38934" s="67"/>
    </row>
    <row r="38935" spans="31:31" ht="15.75">
      <c r="AE38935" s="67"/>
    </row>
    <row r="38936" spans="31:31" ht="15.75">
      <c r="AE38936" s="67"/>
    </row>
    <row r="38937" spans="31:31" ht="15.75">
      <c r="AE38937" s="67"/>
    </row>
    <row r="38938" spans="31:31" ht="15.75">
      <c r="AE38938" s="67"/>
    </row>
    <row r="38939" spans="31:31" ht="15.75">
      <c r="AE38939" s="67"/>
    </row>
    <row r="38940" spans="31:31" ht="15.75">
      <c r="AE38940" s="67"/>
    </row>
    <row r="38941" spans="31:31" ht="15.75">
      <c r="AE38941" s="67"/>
    </row>
    <row r="38942" spans="31:31" ht="15.75">
      <c r="AE38942" s="67"/>
    </row>
    <row r="38943" spans="31:31" ht="15.75">
      <c r="AE38943" s="67"/>
    </row>
    <row r="38944" spans="31:31" ht="15.75">
      <c r="AE38944" s="67"/>
    </row>
    <row r="38945" spans="31:31" ht="15.75">
      <c r="AE38945" s="67"/>
    </row>
    <row r="38946" spans="31:31" ht="15.75">
      <c r="AE38946" s="67"/>
    </row>
    <row r="38947" spans="31:31" ht="15.75">
      <c r="AE38947" s="67"/>
    </row>
    <row r="38948" spans="31:31" ht="15.75">
      <c r="AE38948" s="67"/>
    </row>
    <row r="38949" spans="31:31" ht="15.75">
      <c r="AE38949" s="67"/>
    </row>
    <row r="38950" spans="31:31" ht="15.75">
      <c r="AE38950" s="67"/>
    </row>
    <row r="38951" spans="31:31" ht="15.75">
      <c r="AE38951" s="67"/>
    </row>
    <row r="38952" spans="31:31" ht="15.75">
      <c r="AE38952" s="67"/>
    </row>
    <row r="38953" spans="31:31" ht="15.75">
      <c r="AE38953" s="67"/>
    </row>
    <row r="38954" spans="31:31" ht="15.75">
      <c r="AE38954" s="67"/>
    </row>
    <row r="38955" spans="31:31" ht="15.75">
      <c r="AE38955" s="67"/>
    </row>
    <row r="38956" spans="31:31" ht="15.75">
      <c r="AE38956" s="67"/>
    </row>
    <row r="38957" spans="31:31" ht="15.75">
      <c r="AE38957" s="67"/>
    </row>
    <row r="38958" spans="31:31" ht="15.75">
      <c r="AE38958" s="67"/>
    </row>
    <row r="38959" spans="31:31" ht="15.75">
      <c r="AE38959" s="67"/>
    </row>
    <row r="38960" spans="31:31" ht="15.75">
      <c r="AE38960" s="67"/>
    </row>
    <row r="38961" spans="31:31" ht="15.75">
      <c r="AE38961" s="67"/>
    </row>
    <row r="38962" spans="31:31" ht="15.75">
      <c r="AE38962" s="67"/>
    </row>
    <row r="38963" spans="31:31" ht="15.75">
      <c r="AE38963" s="67"/>
    </row>
    <row r="38964" spans="31:31" ht="15.75">
      <c r="AE38964" s="67"/>
    </row>
    <row r="38965" spans="31:31" ht="15.75">
      <c r="AE38965" s="67"/>
    </row>
    <row r="38966" spans="31:31" ht="15.75">
      <c r="AE38966" s="67"/>
    </row>
    <row r="38967" spans="31:31" ht="15.75">
      <c r="AE38967" s="67"/>
    </row>
    <row r="38968" spans="31:31" ht="15.75">
      <c r="AE38968" s="67"/>
    </row>
    <row r="38969" spans="31:31" ht="15.75">
      <c r="AE38969" s="67"/>
    </row>
    <row r="38970" spans="31:31" ht="15.75">
      <c r="AE38970" s="67"/>
    </row>
    <row r="38971" spans="31:31" ht="15.75">
      <c r="AE38971" s="67"/>
    </row>
    <row r="38972" spans="31:31" ht="15.75">
      <c r="AE38972" s="67"/>
    </row>
    <row r="38973" spans="31:31" ht="15.75">
      <c r="AE38973" s="67"/>
    </row>
    <row r="38974" spans="31:31" ht="15.75">
      <c r="AE38974" s="67"/>
    </row>
    <row r="38975" spans="31:31" ht="15.75">
      <c r="AE38975" s="67"/>
    </row>
    <row r="38976" spans="31:31" ht="15.75">
      <c r="AE38976" s="67"/>
    </row>
    <row r="38977" spans="31:31" ht="15.75">
      <c r="AE38977" s="67"/>
    </row>
    <row r="38978" spans="31:31" ht="15.75">
      <c r="AE38978" s="67"/>
    </row>
    <row r="38979" spans="31:31" ht="15.75">
      <c r="AE38979" s="67"/>
    </row>
    <row r="38980" spans="31:31" ht="15.75">
      <c r="AE38980" s="67"/>
    </row>
    <row r="38981" spans="31:31" ht="15.75">
      <c r="AE38981" s="67"/>
    </row>
    <row r="38982" spans="31:31" ht="15.75">
      <c r="AE38982" s="67"/>
    </row>
    <row r="38983" spans="31:31" ht="15.75">
      <c r="AE38983" s="67"/>
    </row>
    <row r="38984" spans="31:31" ht="15.75">
      <c r="AE38984" s="67"/>
    </row>
    <row r="38985" spans="31:31" ht="15.75">
      <c r="AE38985" s="67"/>
    </row>
    <row r="38986" spans="31:31" ht="15.75">
      <c r="AE38986" s="67"/>
    </row>
    <row r="38987" spans="31:31" ht="15.75">
      <c r="AE38987" s="67"/>
    </row>
    <row r="38988" spans="31:31" ht="15.75">
      <c r="AE38988" s="67"/>
    </row>
    <row r="38989" spans="31:31" ht="15.75">
      <c r="AE38989" s="67"/>
    </row>
    <row r="38990" spans="31:31" ht="15.75">
      <c r="AE38990" s="67"/>
    </row>
    <row r="38991" spans="31:31" ht="15.75">
      <c r="AE38991" s="67"/>
    </row>
    <row r="38992" spans="31:31" ht="15.75">
      <c r="AE38992" s="67"/>
    </row>
    <row r="38993" spans="31:31" ht="15.75">
      <c r="AE38993" s="67"/>
    </row>
    <row r="38994" spans="31:31" ht="15.75">
      <c r="AE38994" s="67"/>
    </row>
    <row r="38995" spans="31:31" ht="15.75">
      <c r="AE38995" s="67"/>
    </row>
    <row r="38996" spans="31:31" ht="15.75">
      <c r="AE38996" s="67"/>
    </row>
    <row r="38997" spans="31:31" ht="15.75">
      <c r="AE38997" s="67"/>
    </row>
    <row r="38998" spans="31:31" ht="15.75">
      <c r="AE38998" s="67"/>
    </row>
    <row r="38999" spans="31:31" ht="15.75">
      <c r="AE38999" s="67"/>
    </row>
    <row r="39000" spans="31:31" ht="15.75">
      <c r="AE39000" s="67"/>
    </row>
    <row r="39001" spans="31:31" ht="15.75">
      <c r="AE39001" s="67"/>
    </row>
    <row r="39002" spans="31:31" ht="15.75">
      <c r="AE39002" s="67"/>
    </row>
    <row r="39003" spans="31:31" ht="15.75">
      <c r="AE39003" s="67"/>
    </row>
    <row r="39004" spans="31:31" ht="15.75">
      <c r="AE39004" s="67"/>
    </row>
    <row r="39005" spans="31:31" ht="15.75">
      <c r="AE39005" s="67"/>
    </row>
    <row r="39006" spans="31:31" ht="15.75">
      <c r="AE39006" s="67"/>
    </row>
    <row r="39007" spans="31:31" ht="15.75">
      <c r="AE39007" s="67"/>
    </row>
    <row r="39008" spans="31:31" ht="15.75">
      <c r="AE39008" s="67"/>
    </row>
    <row r="39009" spans="31:31" ht="15.75">
      <c r="AE39009" s="67"/>
    </row>
    <row r="39010" spans="31:31" ht="15.75">
      <c r="AE39010" s="67"/>
    </row>
    <row r="39011" spans="31:31" ht="15.75">
      <c r="AE39011" s="67"/>
    </row>
    <row r="39012" spans="31:31" ht="15.75">
      <c r="AE39012" s="67"/>
    </row>
    <row r="39013" spans="31:31" ht="15.75">
      <c r="AE39013" s="67"/>
    </row>
    <row r="39014" spans="31:31" ht="15.75">
      <c r="AE39014" s="67"/>
    </row>
    <row r="39015" spans="31:31" ht="15.75">
      <c r="AE39015" s="67"/>
    </row>
    <row r="39016" spans="31:31" ht="15.75">
      <c r="AE39016" s="67"/>
    </row>
    <row r="39017" spans="31:31" ht="15.75">
      <c r="AE39017" s="67"/>
    </row>
    <row r="39018" spans="31:31" ht="15.75">
      <c r="AE39018" s="67"/>
    </row>
    <row r="39019" spans="31:31" ht="15.75">
      <c r="AE39019" s="67"/>
    </row>
    <row r="39020" spans="31:31" ht="15.75">
      <c r="AE39020" s="67"/>
    </row>
    <row r="39021" spans="31:31" ht="15.75">
      <c r="AE39021" s="67"/>
    </row>
    <row r="39022" spans="31:31" ht="15.75">
      <c r="AE39022" s="67"/>
    </row>
    <row r="39023" spans="31:31" ht="15.75">
      <c r="AE39023" s="67"/>
    </row>
    <row r="39024" spans="31:31" ht="15.75">
      <c r="AE39024" s="67"/>
    </row>
    <row r="39025" spans="31:31" ht="15.75">
      <c r="AE39025" s="67"/>
    </row>
    <row r="39026" spans="31:31" ht="15.75">
      <c r="AE39026" s="67"/>
    </row>
    <row r="39027" spans="31:31" ht="15.75">
      <c r="AE39027" s="67"/>
    </row>
    <row r="39028" spans="31:31" ht="15.75">
      <c r="AE39028" s="67"/>
    </row>
    <row r="39029" spans="31:31" ht="15.75">
      <c r="AE39029" s="67"/>
    </row>
    <row r="39030" spans="31:31" ht="15.75">
      <c r="AE39030" s="67"/>
    </row>
    <row r="39031" spans="31:31" ht="15.75">
      <c r="AE39031" s="67"/>
    </row>
    <row r="39032" spans="31:31" ht="15.75">
      <c r="AE39032" s="67"/>
    </row>
    <row r="39033" spans="31:31" ht="15.75">
      <c r="AE39033" s="67"/>
    </row>
    <row r="39034" spans="31:31" ht="15.75">
      <c r="AE39034" s="67"/>
    </row>
    <row r="39035" spans="31:31" ht="15.75">
      <c r="AE39035" s="67"/>
    </row>
    <row r="39036" spans="31:31" ht="15.75">
      <c r="AE39036" s="67"/>
    </row>
    <row r="39037" spans="31:31" ht="15.75">
      <c r="AE39037" s="67"/>
    </row>
    <row r="39038" spans="31:31" ht="15.75">
      <c r="AE39038" s="67"/>
    </row>
    <row r="39039" spans="31:31" ht="15.75">
      <c r="AE39039" s="67"/>
    </row>
    <row r="39040" spans="31:31" ht="15.75">
      <c r="AE39040" s="67"/>
    </row>
    <row r="39041" spans="31:31" ht="15.75">
      <c r="AE39041" s="67"/>
    </row>
    <row r="39042" spans="31:31" ht="15.75">
      <c r="AE39042" s="67"/>
    </row>
    <row r="39043" spans="31:31" ht="15.75">
      <c r="AE39043" s="67"/>
    </row>
    <row r="39044" spans="31:31" ht="15.75">
      <c r="AE39044" s="67"/>
    </row>
    <row r="39045" spans="31:31" ht="15.75">
      <c r="AE39045" s="67"/>
    </row>
    <row r="39046" spans="31:31" ht="15.75">
      <c r="AE39046" s="67"/>
    </row>
    <row r="39047" spans="31:31" ht="15.75">
      <c r="AE39047" s="67"/>
    </row>
    <row r="39048" spans="31:31" ht="15.75">
      <c r="AE39048" s="67"/>
    </row>
    <row r="39049" spans="31:31" ht="15.75">
      <c r="AE39049" s="67"/>
    </row>
    <row r="39050" spans="31:31" ht="15.75">
      <c r="AE39050" s="67"/>
    </row>
    <row r="39051" spans="31:31" ht="15.75">
      <c r="AE39051" s="67"/>
    </row>
    <row r="39052" spans="31:31" ht="15.75">
      <c r="AE39052" s="67"/>
    </row>
    <row r="39053" spans="31:31" ht="15.75">
      <c r="AE39053" s="67"/>
    </row>
    <row r="39054" spans="31:31" ht="15.75">
      <c r="AE39054" s="67"/>
    </row>
    <row r="39055" spans="31:31" ht="15.75">
      <c r="AE39055" s="67"/>
    </row>
    <row r="39056" spans="31:31" ht="15.75">
      <c r="AE39056" s="67"/>
    </row>
    <row r="39057" spans="31:31" ht="15.75">
      <c r="AE39057" s="67"/>
    </row>
    <row r="39058" spans="31:31" ht="15.75">
      <c r="AE39058" s="67"/>
    </row>
    <row r="39059" spans="31:31" ht="15.75">
      <c r="AE39059" s="67"/>
    </row>
    <row r="39060" spans="31:31" ht="15.75">
      <c r="AE39060" s="67"/>
    </row>
    <row r="39061" spans="31:31" ht="15.75">
      <c r="AE39061" s="67"/>
    </row>
    <row r="39062" spans="31:31" ht="15.75">
      <c r="AE39062" s="67"/>
    </row>
    <row r="39063" spans="31:31" ht="15.75">
      <c r="AE39063" s="67"/>
    </row>
    <row r="39064" spans="31:31" ht="15.75">
      <c r="AE39064" s="67"/>
    </row>
    <row r="39065" spans="31:31" ht="15.75">
      <c r="AE39065" s="67"/>
    </row>
    <row r="39066" spans="31:31" ht="15.75">
      <c r="AE39066" s="67"/>
    </row>
    <row r="39067" spans="31:31" ht="15.75">
      <c r="AE39067" s="67"/>
    </row>
    <row r="39068" spans="31:31" ht="15.75">
      <c r="AE39068" s="67"/>
    </row>
    <row r="39069" spans="31:31" ht="15.75">
      <c r="AE39069" s="67"/>
    </row>
    <row r="39070" spans="31:31" ht="15.75">
      <c r="AE39070" s="67"/>
    </row>
    <row r="39071" spans="31:31" ht="15.75">
      <c r="AE39071" s="67"/>
    </row>
    <row r="39072" spans="31:31" ht="15.75">
      <c r="AE39072" s="67"/>
    </row>
    <row r="39073" spans="31:31" ht="15.75">
      <c r="AE39073" s="67"/>
    </row>
    <row r="39074" spans="31:31" ht="15.75">
      <c r="AE39074" s="67"/>
    </row>
    <row r="39075" spans="31:31" ht="15.75">
      <c r="AE39075" s="67"/>
    </row>
    <row r="39076" spans="31:31" ht="15.75">
      <c r="AE39076" s="67"/>
    </row>
    <row r="39077" spans="31:31" ht="15.75">
      <c r="AE39077" s="67"/>
    </row>
    <row r="39078" spans="31:31" ht="15.75">
      <c r="AE39078" s="67"/>
    </row>
    <row r="39079" spans="31:31" ht="15.75">
      <c r="AE39079" s="67"/>
    </row>
    <row r="39080" spans="31:31" ht="15.75">
      <c r="AE39080" s="67"/>
    </row>
    <row r="39081" spans="31:31" ht="15.75">
      <c r="AE39081" s="67"/>
    </row>
    <row r="39082" spans="31:31" ht="15.75">
      <c r="AE39082" s="67"/>
    </row>
    <row r="39083" spans="31:31" ht="15.75">
      <c r="AE39083" s="67"/>
    </row>
    <row r="39084" spans="31:31" ht="15.75">
      <c r="AE39084" s="67"/>
    </row>
    <row r="39085" spans="31:31" ht="15.75">
      <c r="AE39085" s="67"/>
    </row>
    <row r="39086" spans="31:31" ht="15.75">
      <c r="AE39086" s="67"/>
    </row>
    <row r="39087" spans="31:31" ht="15.75">
      <c r="AE39087" s="67"/>
    </row>
    <row r="39088" spans="31:31" ht="15.75">
      <c r="AE39088" s="67"/>
    </row>
    <row r="39089" spans="31:31" ht="15.75">
      <c r="AE39089" s="67"/>
    </row>
    <row r="39090" spans="31:31" ht="15.75">
      <c r="AE39090" s="67"/>
    </row>
    <row r="39091" spans="31:31" ht="15.75">
      <c r="AE39091" s="67"/>
    </row>
    <row r="39092" spans="31:31" ht="15.75">
      <c r="AE39092" s="67"/>
    </row>
    <row r="39093" spans="31:31" ht="15.75">
      <c r="AE39093" s="67"/>
    </row>
    <row r="39094" spans="31:31" ht="15.75">
      <c r="AE39094" s="67"/>
    </row>
    <row r="39095" spans="31:31" ht="15.75">
      <c r="AE39095" s="67"/>
    </row>
    <row r="39096" spans="31:31" ht="15.75">
      <c r="AE39096" s="67"/>
    </row>
    <row r="39097" spans="31:31" ht="15.75">
      <c r="AE39097" s="67"/>
    </row>
    <row r="39098" spans="31:31" ht="15.75">
      <c r="AE39098" s="67"/>
    </row>
    <row r="39099" spans="31:31" ht="15.75">
      <c r="AE39099" s="67"/>
    </row>
    <row r="39100" spans="31:31" ht="15.75">
      <c r="AE39100" s="67"/>
    </row>
    <row r="39101" spans="31:31" ht="15.75">
      <c r="AE39101" s="67"/>
    </row>
    <row r="39102" spans="31:31" ht="15.75">
      <c r="AE39102" s="67"/>
    </row>
    <row r="39103" spans="31:31" ht="15.75">
      <c r="AE39103" s="67"/>
    </row>
    <row r="39104" spans="31:31" ht="15.75">
      <c r="AE39104" s="67"/>
    </row>
    <row r="39105" spans="31:31" ht="15.75">
      <c r="AE39105" s="67"/>
    </row>
    <row r="39106" spans="31:31" ht="15.75">
      <c r="AE39106" s="67"/>
    </row>
    <row r="39107" spans="31:31" ht="15.75">
      <c r="AE39107" s="67"/>
    </row>
    <row r="39108" spans="31:31" ht="15.75">
      <c r="AE39108" s="67"/>
    </row>
    <row r="39109" spans="31:31" ht="15.75">
      <c r="AE39109" s="67"/>
    </row>
    <row r="39110" spans="31:31" ht="15.75">
      <c r="AE39110" s="67"/>
    </row>
    <row r="39111" spans="31:31" ht="15.75">
      <c r="AE39111" s="67"/>
    </row>
    <row r="39112" spans="31:31" ht="15.75">
      <c r="AE39112" s="67"/>
    </row>
    <row r="39113" spans="31:31" ht="15.75">
      <c r="AE39113" s="67"/>
    </row>
    <row r="39114" spans="31:31" ht="15.75">
      <c r="AE39114" s="67"/>
    </row>
    <row r="39115" spans="31:31" ht="15.75">
      <c r="AE39115" s="67"/>
    </row>
    <row r="39116" spans="31:31" ht="15.75">
      <c r="AE39116" s="67"/>
    </row>
    <row r="39117" spans="31:31" ht="15.75">
      <c r="AE39117" s="67"/>
    </row>
    <row r="39118" spans="31:31" ht="15.75">
      <c r="AE39118" s="67"/>
    </row>
    <row r="39119" spans="31:31" ht="15.75">
      <c r="AE39119" s="67"/>
    </row>
    <row r="39120" spans="31:31" ht="15.75">
      <c r="AE39120" s="67"/>
    </row>
    <row r="39121" spans="31:31" ht="15.75">
      <c r="AE39121" s="67"/>
    </row>
    <row r="39122" spans="31:31" ht="15.75">
      <c r="AE39122" s="67"/>
    </row>
    <row r="39123" spans="31:31" ht="15.75">
      <c r="AE39123" s="67"/>
    </row>
    <row r="39124" spans="31:31" ht="15.75">
      <c r="AE39124" s="67"/>
    </row>
    <row r="39125" spans="31:31" ht="15.75">
      <c r="AE39125" s="67"/>
    </row>
    <row r="39126" spans="31:31" ht="15.75">
      <c r="AE39126" s="67"/>
    </row>
    <row r="39127" spans="31:31" ht="15.75">
      <c r="AE39127" s="67"/>
    </row>
    <row r="39128" spans="31:31" ht="15.75">
      <c r="AE39128" s="67"/>
    </row>
    <row r="39129" spans="31:31" ht="15.75">
      <c r="AE39129" s="67"/>
    </row>
    <row r="39130" spans="31:31" ht="15.75">
      <c r="AE39130" s="67"/>
    </row>
    <row r="39131" spans="31:31" ht="15.75">
      <c r="AE39131" s="67"/>
    </row>
    <row r="39132" spans="31:31" ht="15.75">
      <c r="AE39132" s="67"/>
    </row>
    <row r="39133" spans="31:31" ht="15.75">
      <c r="AE39133" s="67"/>
    </row>
    <row r="39134" spans="31:31" ht="15.75">
      <c r="AE39134" s="67"/>
    </row>
    <row r="39135" spans="31:31" ht="15.75">
      <c r="AE39135" s="67"/>
    </row>
    <row r="39136" spans="31:31" ht="15.75">
      <c r="AE39136" s="67"/>
    </row>
    <row r="39137" spans="31:31" ht="15.75">
      <c r="AE39137" s="67"/>
    </row>
    <row r="39138" spans="31:31" ht="15.75">
      <c r="AE39138" s="67"/>
    </row>
    <row r="39139" spans="31:31" ht="15.75">
      <c r="AE39139" s="67"/>
    </row>
    <row r="39140" spans="31:31" ht="15.75">
      <c r="AE39140" s="67"/>
    </row>
    <row r="39141" spans="31:31" ht="15.75">
      <c r="AE39141" s="67"/>
    </row>
    <row r="39142" spans="31:31" ht="15.75">
      <c r="AE39142" s="67"/>
    </row>
    <row r="39143" spans="31:31" ht="15.75">
      <c r="AE39143" s="67"/>
    </row>
    <row r="39144" spans="31:31" ht="15.75">
      <c r="AE39144" s="67"/>
    </row>
    <row r="39145" spans="31:31" ht="15.75">
      <c r="AE39145" s="67"/>
    </row>
    <row r="39146" spans="31:31" ht="15.75">
      <c r="AE39146" s="67"/>
    </row>
    <row r="39147" spans="31:31" ht="15.75">
      <c r="AE39147" s="67"/>
    </row>
    <row r="39148" spans="31:31" ht="15.75">
      <c r="AE39148" s="67"/>
    </row>
    <row r="39149" spans="31:31" ht="15.75">
      <c r="AE39149" s="67"/>
    </row>
    <row r="39150" spans="31:31" ht="15.75">
      <c r="AE39150" s="67"/>
    </row>
    <row r="39151" spans="31:31" ht="15.75">
      <c r="AE39151" s="67"/>
    </row>
    <row r="39152" spans="31:31" ht="15.75">
      <c r="AE39152" s="67"/>
    </row>
    <row r="39153" spans="31:31" ht="15.75">
      <c r="AE39153" s="67"/>
    </row>
    <row r="39154" spans="31:31" ht="15.75">
      <c r="AE39154" s="67"/>
    </row>
    <row r="39155" spans="31:31" ht="15.75">
      <c r="AE39155" s="67"/>
    </row>
    <row r="39156" spans="31:31" ht="15.75">
      <c r="AE39156" s="67"/>
    </row>
    <row r="39157" spans="31:31" ht="15.75">
      <c r="AE39157" s="67"/>
    </row>
    <row r="39158" spans="31:31" ht="15.75">
      <c r="AE39158" s="67"/>
    </row>
    <row r="39159" spans="31:31" ht="15.75">
      <c r="AE39159" s="67"/>
    </row>
    <row r="39160" spans="31:31" ht="15.75">
      <c r="AE39160" s="67"/>
    </row>
    <row r="39161" spans="31:31" ht="15.75">
      <c r="AE39161" s="67"/>
    </row>
    <row r="39162" spans="31:31" ht="15.75">
      <c r="AE39162" s="67"/>
    </row>
    <row r="39163" spans="31:31" ht="15.75">
      <c r="AE39163" s="67"/>
    </row>
    <row r="39164" spans="31:31" ht="15.75">
      <c r="AE39164" s="67"/>
    </row>
    <row r="39165" spans="31:31" ht="15.75">
      <c r="AE39165" s="67"/>
    </row>
    <row r="39166" spans="31:31" ht="15.75">
      <c r="AE39166" s="67"/>
    </row>
    <row r="39167" spans="31:31" ht="15.75">
      <c r="AE39167" s="67"/>
    </row>
    <row r="39168" spans="31:31" ht="15.75">
      <c r="AE39168" s="67"/>
    </row>
    <row r="39169" spans="31:31" ht="15.75">
      <c r="AE39169" s="67"/>
    </row>
    <row r="39170" spans="31:31" ht="15.75">
      <c r="AE39170" s="67"/>
    </row>
    <row r="39171" spans="31:31" ht="15.75">
      <c r="AE39171" s="67"/>
    </row>
    <row r="39172" spans="31:31" ht="15.75">
      <c r="AE39172" s="67"/>
    </row>
    <row r="39173" spans="31:31" ht="15.75">
      <c r="AE39173" s="67"/>
    </row>
    <row r="39174" spans="31:31" ht="15.75">
      <c r="AE39174" s="67"/>
    </row>
    <row r="39175" spans="31:31" ht="15.75">
      <c r="AE39175" s="67"/>
    </row>
    <row r="39176" spans="31:31" ht="15.75">
      <c r="AE39176" s="67"/>
    </row>
    <row r="39177" spans="31:31" ht="15.75">
      <c r="AE39177" s="67"/>
    </row>
    <row r="39178" spans="31:31" ht="15.75">
      <c r="AE39178" s="67"/>
    </row>
    <row r="39179" spans="31:31" ht="15.75">
      <c r="AE39179" s="67"/>
    </row>
    <row r="39180" spans="31:31" ht="15.75">
      <c r="AE39180" s="67"/>
    </row>
    <row r="39181" spans="31:31" ht="15.75">
      <c r="AE39181" s="67"/>
    </row>
    <row r="39182" spans="31:31" ht="15.75">
      <c r="AE39182" s="67"/>
    </row>
    <row r="39183" spans="31:31" ht="15.75">
      <c r="AE39183" s="67"/>
    </row>
    <row r="39184" spans="31:31" ht="15.75">
      <c r="AE39184" s="67"/>
    </row>
    <row r="39185" spans="31:31" ht="15.75">
      <c r="AE39185" s="67"/>
    </row>
    <row r="39186" spans="31:31" ht="15.75">
      <c r="AE39186" s="67"/>
    </row>
    <row r="39187" spans="31:31" ht="15.75">
      <c r="AE39187" s="67"/>
    </row>
    <row r="39188" spans="31:31" ht="15.75">
      <c r="AE39188" s="67"/>
    </row>
    <row r="39189" spans="31:31" ht="15.75">
      <c r="AE39189" s="67"/>
    </row>
    <row r="39190" spans="31:31" ht="15.75">
      <c r="AE39190" s="67"/>
    </row>
    <row r="39191" spans="31:31" ht="15.75">
      <c r="AE39191" s="67"/>
    </row>
    <row r="39192" spans="31:31" ht="15.75">
      <c r="AE39192" s="67"/>
    </row>
    <row r="39193" spans="31:31" ht="15.75">
      <c r="AE39193" s="67"/>
    </row>
    <row r="39194" spans="31:31" ht="15.75">
      <c r="AE39194" s="67"/>
    </row>
    <row r="39195" spans="31:31" ht="15.75">
      <c r="AE39195" s="67"/>
    </row>
    <row r="39196" spans="31:31" ht="15.75">
      <c r="AE39196" s="67"/>
    </row>
    <row r="39197" spans="31:31" ht="15.75">
      <c r="AE39197" s="67"/>
    </row>
    <row r="39198" spans="31:31" ht="15.75">
      <c r="AE39198" s="67"/>
    </row>
    <row r="39199" spans="31:31" ht="15.75">
      <c r="AE39199" s="67"/>
    </row>
    <row r="39200" spans="31:31" ht="15.75">
      <c r="AE39200" s="67"/>
    </row>
    <row r="39201" spans="31:31" ht="15.75">
      <c r="AE39201" s="67"/>
    </row>
    <row r="39202" spans="31:31" ht="15.75">
      <c r="AE39202" s="67"/>
    </row>
    <row r="39203" spans="31:31" ht="15.75">
      <c r="AE39203" s="67"/>
    </row>
    <row r="39204" spans="31:31" ht="15.75">
      <c r="AE39204" s="67"/>
    </row>
    <row r="39205" spans="31:31" ht="15.75">
      <c r="AE39205" s="67"/>
    </row>
    <row r="39206" spans="31:31" ht="15.75">
      <c r="AE39206" s="67"/>
    </row>
    <row r="39207" spans="31:31" ht="15.75">
      <c r="AE39207" s="67"/>
    </row>
    <row r="39208" spans="31:31" ht="15.75">
      <c r="AE39208" s="67"/>
    </row>
    <row r="39209" spans="31:31" ht="15.75">
      <c r="AE39209" s="67"/>
    </row>
    <row r="39210" spans="31:31" ht="15.75">
      <c r="AE39210" s="67"/>
    </row>
    <row r="39211" spans="31:31" ht="15.75">
      <c r="AE39211" s="67"/>
    </row>
    <row r="39212" spans="31:31" ht="15.75">
      <c r="AE39212" s="67"/>
    </row>
    <row r="39213" spans="31:31" ht="15.75">
      <c r="AE39213" s="67"/>
    </row>
    <row r="39214" spans="31:31" ht="15.75">
      <c r="AE39214" s="67"/>
    </row>
    <row r="39215" spans="31:31" ht="15.75">
      <c r="AE39215" s="67"/>
    </row>
    <row r="39216" spans="31:31" ht="15.75">
      <c r="AE39216" s="67"/>
    </row>
    <row r="39217" spans="31:31" ht="15.75">
      <c r="AE39217" s="67"/>
    </row>
    <row r="39218" spans="31:31" ht="15.75">
      <c r="AE39218" s="67"/>
    </row>
    <row r="39219" spans="31:31" ht="15.75">
      <c r="AE39219" s="67"/>
    </row>
    <row r="39220" spans="31:31" ht="15.75">
      <c r="AE39220" s="67"/>
    </row>
    <row r="39221" spans="31:31" ht="15.75">
      <c r="AE39221" s="67"/>
    </row>
    <row r="39222" spans="31:31" ht="15.75">
      <c r="AE39222" s="67"/>
    </row>
    <row r="39223" spans="31:31" ht="15.75">
      <c r="AE39223" s="67"/>
    </row>
    <row r="39224" spans="31:31" ht="15.75">
      <c r="AE39224" s="67"/>
    </row>
    <row r="39225" spans="31:31" ht="15.75">
      <c r="AE39225" s="67"/>
    </row>
    <row r="39226" spans="31:31" ht="15.75">
      <c r="AE39226" s="67"/>
    </row>
    <row r="39227" spans="31:31" ht="15.75">
      <c r="AE39227" s="67"/>
    </row>
    <row r="39228" spans="31:31" ht="15.75">
      <c r="AE39228" s="67"/>
    </row>
    <row r="39229" spans="31:31" ht="15.75">
      <c r="AE39229" s="67"/>
    </row>
    <row r="39230" spans="31:31" ht="15.75">
      <c r="AE39230" s="67"/>
    </row>
    <row r="39231" spans="31:31" ht="15.75">
      <c r="AE39231" s="67"/>
    </row>
    <row r="39232" spans="31:31" ht="15.75">
      <c r="AE39232" s="67"/>
    </row>
    <row r="39233" spans="31:31" ht="15.75">
      <c r="AE39233" s="67"/>
    </row>
    <row r="39234" spans="31:31" ht="15.75">
      <c r="AE39234" s="67"/>
    </row>
    <row r="39235" spans="31:31" ht="15.75">
      <c r="AE39235" s="67"/>
    </row>
    <row r="39236" spans="31:31" ht="15.75">
      <c r="AE39236" s="67"/>
    </row>
    <row r="39237" spans="31:31" ht="15.75">
      <c r="AE39237" s="67"/>
    </row>
    <row r="39238" spans="31:31" ht="15.75">
      <c r="AE39238" s="67"/>
    </row>
    <row r="39239" spans="31:31" ht="15.75">
      <c r="AE39239" s="67"/>
    </row>
    <row r="39240" spans="31:31" ht="15.75">
      <c r="AE39240" s="67"/>
    </row>
    <row r="39241" spans="31:31" ht="15.75">
      <c r="AE39241" s="67"/>
    </row>
    <row r="39242" spans="31:31" ht="15.75">
      <c r="AE39242" s="67"/>
    </row>
    <row r="39243" spans="31:31" ht="15.75">
      <c r="AE39243" s="67"/>
    </row>
    <row r="39244" spans="31:31" ht="15.75">
      <c r="AE39244" s="67"/>
    </row>
    <row r="39245" spans="31:31" ht="15.75">
      <c r="AE39245" s="67"/>
    </row>
    <row r="39246" spans="31:31" ht="15.75">
      <c r="AE39246" s="67"/>
    </row>
    <row r="39247" spans="31:31" ht="15.75">
      <c r="AE39247" s="67"/>
    </row>
    <row r="39248" spans="31:31" ht="15.75">
      <c r="AE39248" s="67"/>
    </row>
    <row r="39249" spans="31:31" ht="15.75">
      <c r="AE39249" s="67"/>
    </row>
    <row r="39250" spans="31:31" ht="15.75">
      <c r="AE39250" s="67"/>
    </row>
    <row r="39251" spans="31:31" ht="15.75">
      <c r="AE39251" s="67"/>
    </row>
    <row r="39252" spans="31:31" ht="15.75">
      <c r="AE39252" s="67"/>
    </row>
    <row r="39253" spans="31:31" ht="15.75">
      <c r="AE39253" s="67"/>
    </row>
    <row r="39254" spans="31:31" ht="15.75">
      <c r="AE39254" s="67"/>
    </row>
    <row r="39255" spans="31:31" ht="15.75">
      <c r="AE39255" s="67"/>
    </row>
    <row r="39256" spans="31:31" ht="15.75">
      <c r="AE39256" s="67"/>
    </row>
    <row r="39257" spans="31:31" ht="15.75">
      <c r="AE39257" s="67"/>
    </row>
    <row r="39258" spans="31:31" ht="15.75">
      <c r="AE39258" s="67"/>
    </row>
    <row r="39259" spans="31:31" ht="15.75">
      <c r="AE39259" s="67"/>
    </row>
    <row r="39260" spans="31:31" ht="15.75">
      <c r="AE39260" s="67"/>
    </row>
    <row r="39261" spans="31:31" ht="15.75">
      <c r="AE39261" s="67"/>
    </row>
    <row r="39262" spans="31:31" ht="15.75">
      <c r="AE39262" s="67"/>
    </row>
    <row r="39263" spans="31:31" ht="15.75">
      <c r="AE39263" s="67"/>
    </row>
    <row r="39264" spans="31:31" ht="15.75">
      <c r="AE39264" s="67"/>
    </row>
    <row r="39265" spans="31:31" ht="15.75">
      <c r="AE39265" s="67"/>
    </row>
    <row r="39266" spans="31:31" ht="15.75">
      <c r="AE39266" s="67"/>
    </row>
    <row r="39267" spans="31:31" ht="15.75">
      <c r="AE39267" s="67"/>
    </row>
    <row r="39268" spans="31:31" ht="15.75">
      <c r="AE39268" s="67"/>
    </row>
    <row r="39269" spans="31:31" ht="15.75">
      <c r="AE39269" s="67"/>
    </row>
    <row r="39270" spans="31:31" ht="15.75">
      <c r="AE39270" s="67"/>
    </row>
    <row r="39271" spans="31:31" ht="15.75">
      <c r="AE39271" s="67"/>
    </row>
    <row r="39272" spans="31:31" ht="15.75">
      <c r="AE39272" s="67"/>
    </row>
    <row r="39273" spans="31:31" ht="15.75">
      <c r="AE39273" s="67"/>
    </row>
    <row r="39274" spans="31:31" ht="15.75">
      <c r="AE39274" s="67"/>
    </row>
    <row r="39275" spans="31:31" ht="15.75">
      <c r="AE39275" s="67"/>
    </row>
    <row r="39276" spans="31:31" ht="15.75">
      <c r="AE39276" s="67"/>
    </row>
    <row r="39277" spans="31:31" ht="15.75">
      <c r="AE39277" s="67"/>
    </row>
    <row r="39278" spans="31:31" ht="15.75">
      <c r="AE39278" s="67"/>
    </row>
    <row r="39279" spans="31:31" ht="15.75">
      <c r="AE39279" s="67"/>
    </row>
    <row r="39280" spans="31:31" ht="15.75">
      <c r="AE39280" s="67"/>
    </row>
    <row r="39281" spans="31:31" ht="15.75">
      <c r="AE39281" s="67"/>
    </row>
    <row r="39282" spans="31:31" ht="15.75">
      <c r="AE39282" s="67"/>
    </row>
    <row r="39283" spans="31:31" ht="15.75">
      <c r="AE39283" s="67"/>
    </row>
    <row r="39284" spans="31:31" ht="15.75">
      <c r="AE39284" s="67"/>
    </row>
    <row r="39285" spans="31:31" ht="15.75">
      <c r="AE39285" s="67"/>
    </row>
    <row r="39286" spans="31:31" ht="15.75">
      <c r="AE39286" s="67"/>
    </row>
    <row r="39287" spans="31:31" ht="15.75">
      <c r="AE39287" s="67"/>
    </row>
    <row r="39288" spans="31:31" ht="15.75">
      <c r="AE39288" s="67"/>
    </row>
    <row r="39289" spans="31:31" ht="15.75">
      <c r="AE39289" s="67"/>
    </row>
    <row r="39290" spans="31:31" ht="15.75">
      <c r="AE39290" s="67"/>
    </row>
    <row r="39291" spans="31:31" ht="15.75">
      <c r="AE39291" s="67"/>
    </row>
    <row r="39292" spans="31:31" ht="15.75">
      <c r="AE39292" s="67"/>
    </row>
    <row r="39293" spans="31:31" ht="15.75">
      <c r="AE39293" s="67"/>
    </row>
    <row r="39294" spans="31:31" ht="15.75">
      <c r="AE39294" s="67"/>
    </row>
    <row r="39295" spans="31:31" ht="15.75">
      <c r="AE39295" s="67"/>
    </row>
    <row r="39296" spans="31:31" ht="15.75">
      <c r="AE39296" s="67"/>
    </row>
    <row r="39297" spans="31:31" ht="15.75">
      <c r="AE39297" s="67"/>
    </row>
    <row r="39298" spans="31:31" ht="15.75">
      <c r="AE39298" s="67"/>
    </row>
    <row r="39299" spans="31:31" ht="15.75">
      <c r="AE39299" s="67"/>
    </row>
    <row r="39300" spans="31:31" ht="15.75">
      <c r="AE39300" s="67"/>
    </row>
    <row r="39301" spans="31:31" ht="15.75">
      <c r="AE39301" s="67"/>
    </row>
    <row r="39302" spans="31:31" ht="15.75">
      <c r="AE39302" s="67"/>
    </row>
    <row r="39303" spans="31:31" ht="15.75">
      <c r="AE39303" s="67"/>
    </row>
    <row r="39304" spans="31:31" ht="15.75">
      <c r="AE39304" s="67"/>
    </row>
    <row r="39305" spans="31:31" ht="15.75">
      <c r="AE39305" s="67"/>
    </row>
    <row r="39306" spans="31:31" ht="15.75">
      <c r="AE39306" s="67"/>
    </row>
    <row r="39307" spans="31:31" ht="15.75">
      <c r="AE39307" s="67"/>
    </row>
    <row r="39308" spans="31:31" ht="15.75">
      <c r="AE39308" s="67"/>
    </row>
    <row r="39309" spans="31:31" ht="15.75">
      <c r="AE39309" s="67"/>
    </row>
    <row r="39310" spans="31:31" ht="15.75">
      <c r="AE39310" s="67"/>
    </row>
    <row r="39311" spans="31:31" ht="15.75">
      <c r="AE39311" s="67"/>
    </row>
    <row r="39312" spans="31:31" ht="15.75">
      <c r="AE39312" s="67"/>
    </row>
    <row r="39313" spans="31:31" ht="15.75">
      <c r="AE39313" s="67"/>
    </row>
    <row r="39314" spans="31:31" ht="15.75">
      <c r="AE39314" s="67"/>
    </row>
    <row r="39315" spans="31:31" ht="15.75">
      <c r="AE39315" s="67"/>
    </row>
    <row r="39316" spans="31:31" ht="15.75">
      <c r="AE39316" s="67"/>
    </row>
    <row r="39317" spans="31:31" ht="15.75">
      <c r="AE39317" s="67"/>
    </row>
    <row r="39318" spans="31:31" ht="15.75">
      <c r="AE39318" s="67"/>
    </row>
    <row r="39319" spans="31:31" ht="15.75">
      <c r="AE39319" s="67"/>
    </row>
    <row r="39320" spans="31:31" ht="15.75">
      <c r="AE39320" s="67"/>
    </row>
    <row r="39321" spans="31:31" ht="15.75">
      <c r="AE39321" s="67"/>
    </row>
    <row r="39322" spans="31:31" ht="15.75">
      <c r="AE39322" s="67"/>
    </row>
    <row r="39323" spans="31:31" ht="15.75">
      <c r="AE39323" s="67"/>
    </row>
    <row r="39324" spans="31:31" ht="15.75">
      <c r="AE39324" s="67"/>
    </row>
    <row r="39325" spans="31:31" ht="15.75">
      <c r="AE39325" s="67"/>
    </row>
    <row r="39326" spans="31:31" ht="15.75">
      <c r="AE39326" s="67"/>
    </row>
    <row r="39327" spans="31:31" ht="15.75">
      <c r="AE39327" s="67"/>
    </row>
    <row r="39328" spans="31:31" ht="15.75">
      <c r="AE39328" s="67"/>
    </row>
    <row r="39329" spans="31:31" ht="15.75">
      <c r="AE39329" s="67"/>
    </row>
    <row r="39330" spans="31:31" ht="15.75">
      <c r="AE39330" s="67"/>
    </row>
    <row r="39331" spans="31:31" ht="15.75">
      <c r="AE39331" s="67"/>
    </row>
    <row r="39332" spans="31:31" ht="15.75">
      <c r="AE39332" s="67"/>
    </row>
    <row r="39333" spans="31:31" ht="15.75">
      <c r="AE39333" s="67"/>
    </row>
    <row r="39334" spans="31:31" ht="15.75">
      <c r="AE39334" s="67"/>
    </row>
    <row r="39335" spans="31:31" ht="15.75">
      <c r="AE39335" s="67"/>
    </row>
    <row r="39336" spans="31:31" ht="15.75">
      <c r="AE39336" s="67"/>
    </row>
    <row r="39337" spans="31:31" ht="15.75">
      <c r="AE39337" s="67"/>
    </row>
    <row r="39338" spans="31:31" ht="15.75">
      <c r="AE39338" s="67"/>
    </row>
    <row r="39339" spans="31:31" ht="15.75">
      <c r="AE39339" s="67"/>
    </row>
    <row r="39340" spans="31:31" ht="15.75">
      <c r="AE39340" s="67"/>
    </row>
    <row r="39341" spans="31:31" ht="15.75">
      <c r="AE39341" s="67"/>
    </row>
    <row r="39342" spans="31:31" ht="15.75">
      <c r="AE39342" s="67"/>
    </row>
    <row r="39343" spans="31:31" ht="15.75">
      <c r="AE39343" s="67"/>
    </row>
    <row r="39344" spans="31:31" ht="15.75">
      <c r="AE39344" s="67"/>
    </row>
    <row r="39345" spans="31:31" ht="15.75">
      <c r="AE39345" s="67"/>
    </row>
    <row r="39346" spans="31:31" ht="15.75">
      <c r="AE39346" s="67"/>
    </row>
    <row r="39347" spans="31:31" ht="15.75">
      <c r="AE39347" s="67"/>
    </row>
    <row r="39348" spans="31:31" ht="15.75">
      <c r="AE39348" s="67"/>
    </row>
    <row r="39349" spans="31:31" ht="15.75">
      <c r="AE39349" s="67"/>
    </row>
    <row r="39350" spans="31:31" ht="15.75">
      <c r="AE39350" s="67"/>
    </row>
    <row r="39351" spans="31:31" ht="15.75">
      <c r="AE39351" s="67"/>
    </row>
    <row r="39352" spans="31:31" ht="15.75">
      <c r="AE39352" s="67"/>
    </row>
    <row r="39353" spans="31:31" ht="15.75">
      <c r="AE39353" s="67"/>
    </row>
    <row r="39354" spans="31:31" ht="15.75">
      <c r="AE39354" s="67"/>
    </row>
    <row r="39355" spans="31:31" ht="15.75">
      <c r="AE39355" s="67"/>
    </row>
    <row r="39356" spans="31:31" ht="15.75">
      <c r="AE39356" s="67"/>
    </row>
    <row r="39357" spans="31:31" ht="15.75">
      <c r="AE39357" s="67"/>
    </row>
    <row r="39358" spans="31:31" ht="15.75">
      <c r="AE39358" s="67"/>
    </row>
    <row r="39359" spans="31:31" ht="15.75">
      <c r="AE39359" s="67"/>
    </row>
    <row r="39360" spans="31:31" ht="15.75">
      <c r="AE39360" s="67"/>
    </row>
    <row r="39361" spans="31:31" ht="15.75">
      <c r="AE39361" s="67"/>
    </row>
    <row r="39362" spans="31:31" ht="15.75">
      <c r="AE39362" s="67"/>
    </row>
    <row r="39363" spans="31:31" ht="15.75">
      <c r="AE39363" s="67"/>
    </row>
    <row r="39364" spans="31:31" ht="15.75">
      <c r="AE39364" s="67"/>
    </row>
    <row r="39365" spans="31:31" ht="15.75">
      <c r="AE39365" s="67"/>
    </row>
    <row r="39366" spans="31:31" ht="15.75">
      <c r="AE39366" s="67"/>
    </row>
    <row r="39367" spans="31:31" ht="15.75">
      <c r="AE39367" s="67"/>
    </row>
    <row r="39368" spans="31:31" ht="15.75">
      <c r="AE39368" s="67"/>
    </row>
    <row r="39369" spans="31:31" ht="15.75">
      <c r="AE39369" s="67"/>
    </row>
    <row r="39370" spans="31:31" ht="15.75">
      <c r="AE39370" s="67"/>
    </row>
    <row r="39371" spans="31:31" ht="15.75">
      <c r="AE39371" s="67"/>
    </row>
    <row r="39372" spans="31:31" ht="15.75">
      <c r="AE39372" s="67"/>
    </row>
    <row r="39373" spans="31:31" ht="15.75">
      <c r="AE39373" s="67"/>
    </row>
    <row r="39374" spans="31:31" ht="15.75">
      <c r="AE39374" s="67"/>
    </row>
    <row r="39375" spans="31:31" ht="15.75">
      <c r="AE39375" s="67"/>
    </row>
    <row r="39376" spans="31:31" ht="15.75">
      <c r="AE39376" s="67"/>
    </row>
    <row r="39377" spans="31:31" ht="15.75">
      <c r="AE39377" s="67"/>
    </row>
    <row r="39378" spans="31:31" ht="15.75">
      <c r="AE39378" s="67"/>
    </row>
    <row r="39379" spans="31:31" ht="15.75">
      <c r="AE39379" s="67"/>
    </row>
    <row r="39380" spans="31:31" ht="15.75">
      <c r="AE39380" s="67"/>
    </row>
    <row r="39381" spans="31:31" ht="15.75">
      <c r="AE39381" s="67"/>
    </row>
    <row r="39382" spans="31:31" ht="15.75">
      <c r="AE39382" s="67"/>
    </row>
    <row r="39383" spans="31:31" ht="15.75">
      <c r="AE39383" s="67"/>
    </row>
    <row r="39384" spans="31:31" ht="15.75">
      <c r="AE39384" s="67"/>
    </row>
    <row r="39385" spans="31:31" ht="15.75">
      <c r="AE39385" s="67"/>
    </row>
    <row r="39386" spans="31:31" ht="15.75">
      <c r="AE39386" s="67"/>
    </row>
    <row r="39387" spans="31:31" ht="15.75">
      <c r="AE39387" s="67"/>
    </row>
    <row r="39388" spans="31:31" ht="15.75">
      <c r="AE39388" s="67"/>
    </row>
    <row r="39389" spans="31:31" ht="15.75">
      <c r="AE39389" s="67"/>
    </row>
    <row r="39390" spans="31:31" ht="15.75">
      <c r="AE39390" s="67"/>
    </row>
    <row r="39391" spans="31:31" ht="15.75">
      <c r="AE39391" s="67"/>
    </row>
    <row r="39392" spans="31:31" ht="15.75">
      <c r="AE39392" s="67"/>
    </row>
    <row r="39393" spans="31:31" ht="15.75">
      <c r="AE39393" s="67"/>
    </row>
    <row r="39394" spans="31:31" ht="15.75">
      <c r="AE39394" s="67"/>
    </row>
    <row r="39395" spans="31:31" ht="15.75">
      <c r="AE39395" s="67"/>
    </row>
    <row r="39396" spans="31:31" ht="15.75">
      <c r="AE39396" s="67"/>
    </row>
    <row r="39397" spans="31:31" ht="15.75">
      <c r="AE39397" s="67"/>
    </row>
    <row r="39398" spans="31:31" ht="15.75">
      <c r="AE39398" s="67"/>
    </row>
    <row r="39399" spans="31:31" ht="15.75">
      <c r="AE39399" s="67"/>
    </row>
    <row r="39400" spans="31:31" ht="15.75">
      <c r="AE39400" s="67"/>
    </row>
    <row r="39401" spans="31:31" ht="15.75">
      <c r="AE39401" s="67"/>
    </row>
    <row r="39402" spans="31:31" ht="15.75">
      <c r="AE39402" s="67"/>
    </row>
    <row r="39403" spans="31:31" ht="15.75">
      <c r="AE39403" s="67"/>
    </row>
    <row r="39404" spans="31:31" ht="15.75">
      <c r="AE39404" s="67"/>
    </row>
    <row r="39405" spans="31:31" ht="15.75">
      <c r="AE39405" s="67"/>
    </row>
    <row r="39406" spans="31:31" ht="15.75">
      <c r="AE39406" s="67"/>
    </row>
    <row r="39407" spans="31:31" ht="15.75">
      <c r="AE39407" s="67"/>
    </row>
    <row r="39408" spans="31:31" ht="15.75">
      <c r="AE39408" s="67"/>
    </row>
    <row r="39409" spans="31:31" ht="15.75">
      <c r="AE39409" s="67"/>
    </row>
    <row r="39410" spans="31:31" ht="15.75">
      <c r="AE39410" s="67"/>
    </row>
    <row r="39411" spans="31:31" ht="15.75">
      <c r="AE39411" s="67"/>
    </row>
    <row r="39412" spans="31:31" ht="15.75">
      <c r="AE39412" s="67"/>
    </row>
    <row r="39413" spans="31:31" ht="15.75">
      <c r="AE39413" s="67"/>
    </row>
    <row r="39414" spans="31:31" ht="15.75">
      <c r="AE39414" s="67"/>
    </row>
    <row r="39415" spans="31:31" ht="15.75">
      <c r="AE39415" s="67"/>
    </row>
    <row r="39416" spans="31:31" ht="15.75">
      <c r="AE39416" s="67"/>
    </row>
    <row r="39417" spans="31:31" ht="15.75">
      <c r="AE39417" s="67"/>
    </row>
    <row r="39418" spans="31:31" ht="15.75">
      <c r="AE39418" s="67"/>
    </row>
    <row r="39419" spans="31:31" ht="15.75">
      <c r="AE39419" s="67"/>
    </row>
    <row r="39420" spans="31:31" ht="15.75">
      <c r="AE39420" s="67"/>
    </row>
    <row r="39421" spans="31:31" ht="15.75">
      <c r="AE39421" s="67"/>
    </row>
    <row r="39422" spans="31:31" ht="15.75">
      <c r="AE39422" s="67"/>
    </row>
    <row r="39423" spans="31:31" ht="15.75">
      <c r="AE39423" s="67"/>
    </row>
    <row r="39424" spans="31:31" ht="15.75">
      <c r="AE39424" s="67"/>
    </row>
    <row r="39425" spans="31:31" ht="15.75">
      <c r="AE39425" s="67"/>
    </row>
    <row r="39426" spans="31:31" ht="15.75">
      <c r="AE39426" s="67"/>
    </row>
    <row r="39427" spans="31:31" ht="15.75">
      <c r="AE39427" s="67"/>
    </row>
    <row r="39428" spans="31:31" ht="15.75">
      <c r="AE39428" s="67"/>
    </row>
    <row r="39429" spans="31:31" ht="15.75">
      <c r="AE39429" s="67"/>
    </row>
    <row r="39430" spans="31:31" ht="15.75">
      <c r="AE39430" s="67"/>
    </row>
    <row r="39431" spans="31:31" ht="15.75">
      <c r="AE39431" s="67"/>
    </row>
    <row r="39432" spans="31:31" ht="15.75">
      <c r="AE39432" s="67"/>
    </row>
    <row r="39433" spans="31:31" ht="15.75">
      <c r="AE39433" s="67"/>
    </row>
    <row r="39434" spans="31:31" ht="15.75">
      <c r="AE39434" s="67"/>
    </row>
    <row r="39435" spans="31:31" ht="15.75">
      <c r="AE39435" s="67"/>
    </row>
    <row r="39436" spans="31:31" ht="15.75">
      <c r="AE39436" s="67"/>
    </row>
    <row r="39437" spans="31:31" ht="15.75">
      <c r="AE39437" s="67"/>
    </row>
    <row r="39438" spans="31:31" ht="15.75">
      <c r="AE39438" s="67"/>
    </row>
    <row r="39439" spans="31:31" ht="15.75">
      <c r="AE39439" s="67"/>
    </row>
    <row r="39440" spans="31:31" ht="15.75">
      <c r="AE39440" s="67"/>
    </row>
    <row r="39441" spans="31:31" ht="15.75">
      <c r="AE39441" s="67"/>
    </row>
    <row r="39442" spans="31:31" ht="15.75">
      <c r="AE39442" s="67"/>
    </row>
    <row r="39443" spans="31:31" ht="15.75">
      <c r="AE39443" s="67"/>
    </row>
    <row r="39444" spans="31:31" ht="15.75">
      <c r="AE39444" s="67"/>
    </row>
    <row r="39445" spans="31:31" ht="15.75">
      <c r="AE39445" s="67"/>
    </row>
    <row r="39446" spans="31:31" ht="15.75">
      <c r="AE39446" s="67"/>
    </row>
    <row r="39447" spans="31:31" ht="15.75">
      <c r="AE39447" s="67"/>
    </row>
    <row r="39448" spans="31:31" ht="15.75">
      <c r="AE39448" s="67"/>
    </row>
    <row r="39449" spans="31:31" ht="15.75">
      <c r="AE39449" s="67"/>
    </row>
    <row r="39450" spans="31:31" ht="15.75">
      <c r="AE39450" s="67"/>
    </row>
    <row r="39451" spans="31:31" ht="15.75">
      <c r="AE39451" s="67"/>
    </row>
    <row r="39452" spans="31:31" ht="15.75">
      <c r="AE39452" s="67"/>
    </row>
    <row r="39453" spans="31:31" ht="15.75">
      <c r="AE39453" s="67"/>
    </row>
    <row r="39454" spans="31:31" ht="15.75">
      <c r="AE39454" s="67"/>
    </row>
    <row r="39455" spans="31:31" ht="15.75">
      <c r="AE39455" s="67"/>
    </row>
    <row r="39456" spans="31:31" ht="15.75">
      <c r="AE39456" s="67"/>
    </row>
    <row r="39457" spans="31:31" ht="15.75">
      <c r="AE39457" s="67"/>
    </row>
    <row r="39458" spans="31:31" ht="15.75">
      <c r="AE39458" s="67"/>
    </row>
    <row r="39459" spans="31:31" ht="15.75">
      <c r="AE39459" s="67"/>
    </row>
    <row r="39460" spans="31:31" ht="15.75">
      <c r="AE39460" s="67"/>
    </row>
    <row r="39461" spans="31:31" ht="15.75">
      <c r="AE39461" s="67"/>
    </row>
    <row r="39462" spans="31:31" ht="15.75">
      <c r="AE39462" s="67"/>
    </row>
    <row r="39463" spans="31:31" ht="15.75">
      <c r="AE39463" s="67"/>
    </row>
    <row r="39464" spans="31:31" ht="15.75">
      <c r="AE39464" s="67"/>
    </row>
    <row r="39465" spans="31:31" ht="15.75">
      <c r="AE39465" s="67"/>
    </row>
    <row r="39466" spans="31:31" ht="15.75">
      <c r="AE39466" s="67"/>
    </row>
    <row r="39467" spans="31:31" ht="15.75">
      <c r="AE39467" s="67"/>
    </row>
    <row r="39468" spans="31:31" ht="15.75">
      <c r="AE39468" s="67"/>
    </row>
    <row r="39469" spans="31:31" ht="15.75">
      <c r="AE39469" s="67"/>
    </row>
    <row r="39470" spans="31:31" ht="15.75">
      <c r="AE39470" s="67"/>
    </row>
    <row r="39471" spans="31:31" ht="15.75">
      <c r="AE39471" s="67"/>
    </row>
    <row r="39472" spans="31:31" ht="15.75">
      <c r="AE39472" s="67"/>
    </row>
    <row r="39473" spans="31:31" ht="15.75">
      <c r="AE39473" s="67"/>
    </row>
    <row r="39474" spans="31:31" ht="15.75">
      <c r="AE39474" s="67"/>
    </row>
    <row r="39475" spans="31:31" ht="15.75">
      <c r="AE39475" s="67"/>
    </row>
    <row r="39476" spans="31:31" ht="15.75">
      <c r="AE39476" s="67"/>
    </row>
    <row r="39477" spans="31:31" ht="15.75">
      <c r="AE39477" s="67"/>
    </row>
    <row r="39478" spans="31:31" ht="15.75">
      <c r="AE39478" s="67"/>
    </row>
    <row r="39479" spans="31:31" ht="15.75">
      <c r="AE39479" s="67"/>
    </row>
    <row r="39480" spans="31:31" ht="15.75">
      <c r="AE39480" s="67"/>
    </row>
    <row r="39481" spans="31:31" ht="15.75">
      <c r="AE39481" s="67"/>
    </row>
    <row r="39482" spans="31:31" ht="15.75">
      <c r="AE39482" s="67"/>
    </row>
    <row r="39483" spans="31:31" ht="15.75">
      <c r="AE39483" s="67"/>
    </row>
    <row r="39484" spans="31:31" ht="15.75">
      <c r="AE39484" s="67"/>
    </row>
    <row r="39485" spans="31:31" ht="15.75">
      <c r="AE39485" s="67"/>
    </row>
    <row r="39486" spans="31:31" ht="15.75">
      <c r="AE39486" s="67"/>
    </row>
    <row r="39487" spans="31:31" ht="15.75">
      <c r="AE39487" s="67"/>
    </row>
    <row r="39488" spans="31:31" ht="15.75">
      <c r="AE39488" s="67"/>
    </row>
    <row r="39489" spans="31:31" ht="15.75">
      <c r="AE39489" s="67"/>
    </row>
    <row r="39490" spans="31:31" ht="15.75">
      <c r="AE39490" s="67"/>
    </row>
    <row r="39491" spans="31:31" ht="15.75">
      <c r="AE39491" s="67"/>
    </row>
    <row r="39492" spans="31:31" ht="15.75">
      <c r="AE39492" s="67"/>
    </row>
    <row r="39493" spans="31:31" ht="15.75">
      <c r="AE39493" s="67"/>
    </row>
    <row r="39494" spans="31:31" ht="15.75">
      <c r="AE39494" s="67"/>
    </row>
    <row r="39495" spans="31:31" ht="15.75">
      <c r="AE39495" s="67"/>
    </row>
    <row r="39496" spans="31:31" ht="15.75">
      <c r="AE39496" s="67"/>
    </row>
    <row r="39497" spans="31:31" ht="15.75">
      <c r="AE39497" s="67"/>
    </row>
    <row r="39498" spans="31:31" ht="15.75">
      <c r="AE39498" s="67"/>
    </row>
    <row r="39499" spans="31:31" ht="15.75">
      <c r="AE39499" s="67"/>
    </row>
    <row r="39500" spans="31:31" ht="15.75">
      <c r="AE39500" s="67"/>
    </row>
    <row r="39501" spans="31:31" ht="15.75">
      <c r="AE39501" s="67"/>
    </row>
    <row r="39502" spans="31:31" ht="15.75">
      <c r="AE39502" s="67"/>
    </row>
    <row r="39503" spans="31:31" ht="15.75">
      <c r="AE39503" s="67"/>
    </row>
    <row r="39504" spans="31:31" ht="15.75">
      <c r="AE39504" s="67"/>
    </row>
    <row r="39505" spans="31:31" ht="15.75">
      <c r="AE39505" s="67"/>
    </row>
    <row r="39506" spans="31:31" ht="15.75">
      <c r="AE39506" s="67"/>
    </row>
    <row r="39507" spans="31:31" ht="15.75">
      <c r="AE39507" s="67"/>
    </row>
    <row r="39508" spans="31:31" ht="15.75">
      <c r="AE39508" s="67"/>
    </row>
    <row r="39509" spans="31:31" ht="15.75">
      <c r="AE39509" s="67"/>
    </row>
    <row r="39510" spans="31:31" ht="15.75">
      <c r="AE39510" s="67"/>
    </row>
    <row r="39511" spans="31:31" ht="15.75">
      <c r="AE39511" s="67"/>
    </row>
    <row r="39512" spans="31:31" ht="15.75">
      <c r="AE39512" s="67"/>
    </row>
    <row r="39513" spans="31:31" ht="15.75">
      <c r="AE39513" s="67"/>
    </row>
    <row r="39514" spans="31:31" ht="15.75">
      <c r="AE39514" s="67"/>
    </row>
    <row r="39515" spans="31:31" ht="15.75">
      <c r="AE39515" s="67"/>
    </row>
    <row r="39516" spans="31:31" ht="15.75">
      <c r="AE39516" s="67"/>
    </row>
    <row r="39517" spans="31:31" ht="15.75">
      <c r="AE39517" s="67"/>
    </row>
    <row r="39518" spans="31:31" ht="15.75">
      <c r="AE39518" s="67"/>
    </row>
    <row r="39519" spans="31:31" ht="15.75">
      <c r="AE39519" s="67"/>
    </row>
    <row r="39520" spans="31:31" ht="15.75">
      <c r="AE39520" s="67"/>
    </row>
    <row r="39521" spans="31:31" ht="15.75">
      <c r="AE39521" s="67"/>
    </row>
    <row r="39522" spans="31:31" ht="15.75">
      <c r="AE39522" s="67"/>
    </row>
    <row r="39523" spans="31:31" ht="15.75">
      <c r="AE39523" s="67"/>
    </row>
    <row r="39524" spans="31:31" ht="15.75">
      <c r="AE39524" s="67"/>
    </row>
    <row r="39525" spans="31:31" ht="15.75">
      <c r="AE39525" s="67"/>
    </row>
    <row r="39526" spans="31:31" ht="15.75">
      <c r="AE39526" s="67"/>
    </row>
    <row r="39527" spans="31:31" ht="15.75">
      <c r="AE39527" s="67"/>
    </row>
    <row r="39528" spans="31:31" ht="15.75">
      <c r="AE39528" s="67"/>
    </row>
    <row r="39529" spans="31:31" ht="15.75">
      <c r="AE39529" s="67"/>
    </row>
    <row r="39530" spans="31:31" ht="15.75">
      <c r="AE39530" s="67"/>
    </row>
    <row r="39531" spans="31:31" ht="15.75">
      <c r="AE39531" s="67"/>
    </row>
    <row r="39532" spans="31:31" ht="15.75">
      <c r="AE39532" s="67"/>
    </row>
    <row r="39533" spans="31:31" ht="15.75">
      <c r="AE39533" s="67"/>
    </row>
    <row r="39534" spans="31:31" ht="15.75">
      <c r="AE39534" s="67"/>
    </row>
    <row r="39535" spans="31:31" ht="15.75">
      <c r="AE39535" s="67"/>
    </row>
    <row r="39536" spans="31:31" ht="15.75">
      <c r="AE39536" s="67"/>
    </row>
    <row r="39537" spans="31:31" ht="15.75">
      <c r="AE39537" s="67"/>
    </row>
    <row r="39538" spans="31:31" ht="15.75">
      <c r="AE39538" s="67"/>
    </row>
    <row r="39539" spans="31:31" ht="15.75">
      <c r="AE39539" s="67"/>
    </row>
    <row r="39540" spans="31:31" ht="15.75">
      <c r="AE39540" s="67"/>
    </row>
    <row r="39541" spans="31:31" ht="15.75">
      <c r="AE39541" s="67"/>
    </row>
    <row r="39542" spans="31:31" ht="15.75">
      <c r="AE39542" s="67"/>
    </row>
    <row r="39543" spans="31:31" ht="15.75">
      <c r="AE39543" s="67"/>
    </row>
    <row r="39544" spans="31:31" ht="15.75">
      <c r="AE39544" s="67"/>
    </row>
    <row r="39545" spans="31:31" ht="15.75">
      <c r="AE39545" s="67"/>
    </row>
    <row r="39546" spans="31:31" ht="15.75">
      <c r="AE39546" s="67"/>
    </row>
    <row r="39547" spans="31:31" ht="15.75">
      <c r="AE39547" s="67"/>
    </row>
    <row r="39548" spans="31:31" ht="15.75">
      <c r="AE39548" s="67"/>
    </row>
    <row r="39549" spans="31:31" ht="15.75">
      <c r="AE39549" s="67"/>
    </row>
    <row r="39550" spans="31:31" ht="15.75">
      <c r="AE39550" s="67"/>
    </row>
    <row r="39551" spans="31:31" ht="15.75">
      <c r="AE39551" s="67"/>
    </row>
    <row r="39552" spans="31:31" ht="15.75">
      <c r="AE39552" s="67"/>
    </row>
    <row r="39553" spans="31:31" ht="15.75">
      <c r="AE39553" s="67"/>
    </row>
    <row r="39554" spans="31:31" ht="15.75">
      <c r="AE39554" s="67"/>
    </row>
    <row r="39555" spans="31:31" ht="15.75">
      <c r="AE39555" s="67"/>
    </row>
    <row r="39556" spans="31:31" ht="15.75">
      <c r="AE39556" s="67"/>
    </row>
    <row r="39557" spans="31:31" ht="15.75">
      <c r="AE39557" s="67"/>
    </row>
    <row r="39558" spans="31:31" ht="15.75">
      <c r="AE39558" s="67"/>
    </row>
    <row r="39559" spans="31:31" ht="15.75">
      <c r="AE39559" s="67"/>
    </row>
    <row r="39560" spans="31:31" ht="15.75">
      <c r="AE39560" s="67"/>
    </row>
    <row r="39561" spans="31:31" ht="15.75">
      <c r="AE39561" s="67"/>
    </row>
    <row r="39562" spans="31:31" ht="15.75">
      <c r="AE39562" s="67"/>
    </row>
    <row r="39563" spans="31:31" ht="15.75">
      <c r="AE39563" s="67"/>
    </row>
    <row r="39564" spans="31:31" ht="15.75">
      <c r="AE39564" s="67"/>
    </row>
    <row r="39565" spans="31:31" ht="15.75">
      <c r="AE39565" s="67"/>
    </row>
    <row r="39566" spans="31:31" ht="15.75">
      <c r="AE39566" s="67"/>
    </row>
    <row r="39567" spans="31:31" ht="15.75">
      <c r="AE39567" s="67"/>
    </row>
    <row r="39568" spans="31:31" ht="15.75">
      <c r="AE39568" s="67"/>
    </row>
    <row r="39569" spans="31:31" ht="15.75">
      <c r="AE39569" s="67"/>
    </row>
    <row r="39570" spans="31:31" ht="15.75">
      <c r="AE39570" s="67"/>
    </row>
    <row r="39571" spans="31:31" ht="15.75">
      <c r="AE39571" s="67"/>
    </row>
    <row r="39572" spans="31:31" ht="15.75">
      <c r="AE39572" s="67"/>
    </row>
    <row r="39573" spans="31:31" ht="15.75">
      <c r="AE39573" s="67"/>
    </row>
    <row r="39574" spans="31:31" ht="15.75">
      <c r="AE39574" s="67"/>
    </row>
    <row r="39575" spans="31:31" ht="15.75">
      <c r="AE39575" s="67"/>
    </row>
    <row r="39576" spans="31:31" ht="15.75">
      <c r="AE39576" s="67"/>
    </row>
    <row r="39577" spans="31:31" ht="15.75">
      <c r="AE39577" s="67"/>
    </row>
    <row r="39578" spans="31:31" ht="15.75">
      <c r="AE39578" s="67"/>
    </row>
    <row r="39579" spans="31:31" ht="15.75">
      <c r="AE39579" s="67"/>
    </row>
    <row r="39580" spans="31:31" ht="15.75">
      <c r="AE39580" s="67"/>
    </row>
    <row r="39581" spans="31:31" ht="15.75">
      <c r="AE39581" s="67"/>
    </row>
    <row r="39582" spans="31:31" ht="15.75">
      <c r="AE39582" s="67"/>
    </row>
    <row r="39583" spans="31:31" ht="15.75">
      <c r="AE39583" s="67"/>
    </row>
    <row r="39584" spans="31:31" ht="15.75">
      <c r="AE39584" s="67"/>
    </row>
    <row r="39585" spans="31:31" ht="15.75">
      <c r="AE39585" s="67"/>
    </row>
    <row r="39586" spans="31:31" ht="15.75">
      <c r="AE39586" s="67"/>
    </row>
    <row r="39587" spans="31:31" ht="15.75">
      <c r="AE39587" s="67"/>
    </row>
    <row r="39588" spans="31:31" ht="15.75">
      <c r="AE39588" s="67"/>
    </row>
    <row r="39589" spans="31:31" ht="15.75">
      <c r="AE39589" s="67"/>
    </row>
    <row r="39590" spans="31:31" ht="15.75">
      <c r="AE39590" s="67"/>
    </row>
    <row r="39591" spans="31:31" ht="15.75">
      <c r="AE39591" s="67"/>
    </row>
    <row r="39592" spans="31:31" ht="15.75">
      <c r="AE39592" s="67"/>
    </row>
    <row r="39593" spans="31:31" ht="15.75">
      <c r="AE39593" s="67"/>
    </row>
    <row r="39594" spans="31:31" ht="15.75">
      <c r="AE39594" s="67"/>
    </row>
    <row r="39595" spans="31:31" ht="15.75">
      <c r="AE39595" s="67"/>
    </row>
    <row r="39596" spans="31:31" ht="15.75">
      <c r="AE39596" s="67"/>
    </row>
    <row r="39597" spans="31:31" ht="15.75">
      <c r="AE39597" s="67"/>
    </row>
    <row r="39598" spans="31:31" ht="15.75">
      <c r="AE39598" s="67"/>
    </row>
    <row r="39599" spans="31:31" ht="15.75">
      <c r="AE39599" s="67"/>
    </row>
    <row r="39600" spans="31:31" ht="15.75">
      <c r="AE39600" s="67"/>
    </row>
    <row r="39601" spans="31:31" ht="15.75">
      <c r="AE39601" s="67"/>
    </row>
    <row r="39602" spans="31:31" ht="15.75">
      <c r="AE39602" s="67"/>
    </row>
    <row r="39603" spans="31:31" ht="15.75">
      <c r="AE39603" s="67"/>
    </row>
    <row r="39604" spans="31:31" ht="15.75">
      <c r="AE39604" s="67"/>
    </row>
    <row r="39605" spans="31:31" ht="15.75">
      <c r="AE39605" s="67"/>
    </row>
    <row r="39606" spans="31:31" ht="15.75">
      <c r="AE39606" s="67"/>
    </row>
    <row r="39607" spans="31:31" ht="15.75">
      <c r="AE39607" s="67"/>
    </row>
    <row r="39608" spans="31:31" ht="15.75">
      <c r="AE39608" s="67"/>
    </row>
    <row r="39609" spans="31:31" ht="15.75">
      <c r="AE39609" s="67"/>
    </row>
    <row r="39610" spans="31:31" ht="15.75">
      <c r="AE39610" s="67"/>
    </row>
    <row r="39611" spans="31:31" ht="15.75">
      <c r="AE39611" s="67"/>
    </row>
    <row r="39612" spans="31:31" ht="15.75">
      <c r="AE39612" s="67"/>
    </row>
    <row r="39613" spans="31:31" ht="15.75">
      <c r="AE39613" s="67"/>
    </row>
    <row r="39614" spans="31:31" ht="15.75">
      <c r="AE39614" s="67"/>
    </row>
    <row r="39615" spans="31:31" ht="15.75">
      <c r="AE39615" s="67"/>
    </row>
    <row r="39616" spans="31:31" ht="15.75">
      <c r="AE39616" s="67"/>
    </row>
    <row r="39617" spans="31:31" ht="15.75">
      <c r="AE39617" s="67"/>
    </row>
    <row r="39618" spans="31:31" ht="15.75">
      <c r="AE39618" s="67"/>
    </row>
    <row r="39619" spans="31:31" ht="15.75">
      <c r="AE39619" s="67"/>
    </row>
    <row r="39620" spans="31:31" ht="15.75">
      <c r="AE39620" s="67"/>
    </row>
    <row r="39621" spans="31:31" ht="15.75">
      <c r="AE39621" s="67"/>
    </row>
    <row r="39622" spans="31:31" ht="15.75">
      <c r="AE39622" s="67"/>
    </row>
    <row r="39623" spans="31:31" ht="15.75">
      <c r="AE39623" s="67"/>
    </row>
    <row r="39624" spans="31:31" ht="15.75">
      <c r="AE39624" s="67"/>
    </row>
    <row r="39625" spans="31:31" ht="15.75">
      <c r="AE39625" s="67"/>
    </row>
    <row r="39626" spans="31:31" ht="15.75">
      <c r="AE39626" s="67"/>
    </row>
    <row r="39627" spans="31:31" ht="15.75">
      <c r="AE39627" s="67"/>
    </row>
    <row r="39628" spans="31:31" ht="15.75">
      <c r="AE39628" s="67"/>
    </row>
    <row r="39629" spans="31:31" ht="15.75">
      <c r="AE39629" s="67"/>
    </row>
    <row r="39630" spans="31:31" ht="15.75">
      <c r="AE39630" s="67"/>
    </row>
    <row r="39631" spans="31:31" ht="15.75">
      <c r="AE39631" s="67"/>
    </row>
    <row r="39632" spans="31:31" ht="15.75">
      <c r="AE39632" s="67"/>
    </row>
    <row r="39633" spans="31:31" ht="15.75">
      <c r="AE39633" s="67"/>
    </row>
    <row r="39634" spans="31:31" ht="15.75">
      <c r="AE39634" s="67"/>
    </row>
    <row r="39635" spans="31:31" ht="15.75">
      <c r="AE39635" s="67"/>
    </row>
    <row r="39636" spans="31:31" ht="15.75">
      <c r="AE39636" s="67"/>
    </row>
    <row r="39637" spans="31:31" ht="15.75">
      <c r="AE39637" s="67"/>
    </row>
    <row r="39638" spans="31:31" ht="15.75">
      <c r="AE39638" s="67"/>
    </row>
    <row r="39639" spans="31:31" ht="15.75">
      <c r="AE39639" s="67"/>
    </row>
    <row r="39640" spans="31:31" ht="15.75">
      <c r="AE39640" s="67"/>
    </row>
    <row r="39641" spans="31:31" ht="15.75">
      <c r="AE39641" s="67"/>
    </row>
    <row r="39642" spans="31:31" ht="15.75">
      <c r="AE39642" s="67"/>
    </row>
    <row r="39643" spans="31:31" ht="15.75">
      <c r="AE39643" s="67"/>
    </row>
    <row r="39644" spans="31:31" ht="15.75">
      <c r="AE39644" s="67"/>
    </row>
    <row r="39645" spans="31:31" ht="15.75">
      <c r="AE39645" s="67"/>
    </row>
    <row r="39646" spans="31:31" ht="15.75">
      <c r="AE39646" s="67"/>
    </row>
    <row r="39647" spans="31:31" ht="15.75">
      <c r="AE39647" s="67"/>
    </row>
    <row r="39648" spans="31:31" ht="15.75">
      <c r="AE39648" s="67"/>
    </row>
    <row r="39649" spans="31:31" ht="15.75">
      <c r="AE39649" s="67"/>
    </row>
    <row r="39650" spans="31:31" ht="15.75">
      <c r="AE39650" s="67"/>
    </row>
    <row r="39651" spans="31:31" ht="15.75">
      <c r="AE39651" s="67"/>
    </row>
    <row r="39652" spans="31:31" ht="15.75">
      <c r="AE39652" s="67"/>
    </row>
    <row r="39653" spans="31:31" ht="15.75">
      <c r="AE39653" s="67"/>
    </row>
    <row r="39654" spans="31:31" ht="15.75">
      <c r="AE39654" s="67"/>
    </row>
    <row r="39655" spans="31:31" ht="15.75">
      <c r="AE39655" s="67"/>
    </row>
    <row r="39656" spans="31:31" ht="15.75">
      <c r="AE39656" s="67"/>
    </row>
    <row r="39657" spans="31:31" ht="15.75">
      <c r="AE39657" s="67"/>
    </row>
    <row r="39658" spans="31:31" ht="15.75">
      <c r="AE39658" s="67"/>
    </row>
    <row r="39659" spans="31:31" ht="15.75">
      <c r="AE39659" s="67"/>
    </row>
    <row r="39660" spans="31:31" ht="15.75">
      <c r="AE39660" s="67"/>
    </row>
    <row r="39661" spans="31:31" ht="15.75">
      <c r="AE39661" s="67"/>
    </row>
    <row r="39662" spans="31:31" ht="15.75">
      <c r="AE39662" s="67"/>
    </row>
    <row r="39663" spans="31:31" ht="15.75">
      <c r="AE39663" s="67"/>
    </row>
    <row r="39664" spans="31:31" ht="15.75">
      <c r="AE39664" s="67"/>
    </row>
    <row r="39665" spans="31:31" ht="15.75">
      <c r="AE39665" s="67"/>
    </row>
    <row r="39666" spans="31:31" ht="15.75">
      <c r="AE39666" s="67"/>
    </row>
    <row r="39667" spans="31:31" ht="15.75">
      <c r="AE39667" s="67"/>
    </row>
    <row r="39668" spans="31:31" ht="15.75">
      <c r="AE39668" s="67"/>
    </row>
    <row r="39669" spans="31:31" ht="15.75">
      <c r="AE39669" s="67"/>
    </row>
    <row r="39670" spans="31:31" ht="15.75">
      <c r="AE39670" s="67"/>
    </row>
    <row r="39671" spans="31:31" ht="15.75">
      <c r="AE39671" s="67"/>
    </row>
    <row r="39672" spans="31:31" ht="15.75">
      <c r="AE39672" s="67"/>
    </row>
    <row r="39673" spans="31:31" ht="15.75">
      <c r="AE39673" s="67"/>
    </row>
    <row r="39674" spans="31:31" ht="15.75">
      <c r="AE39674" s="67"/>
    </row>
    <row r="39675" spans="31:31" ht="15.75">
      <c r="AE39675" s="67"/>
    </row>
    <row r="39676" spans="31:31" ht="15.75">
      <c r="AE39676" s="67"/>
    </row>
    <row r="39677" spans="31:31" ht="15.75">
      <c r="AE39677" s="67"/>
    </row>
    <row r="39678" spans="31:31" ht="15.75">
      <c r="AE39678" s="67"/>
    </row>
    <row r="39679" spans="31:31" ht="15.75">
      <c r="AE39679" s="67"/>
    </row>
    <row r="39680" spans="31:31" ht="15.75">
      <c r="AE39680" s="67"/>
    </row>
    <row r="39681" spans="31:31" ht="15.75">
      <c r="AE39681" s="67"/>
    </row>
    <row r="39682" spans="31:31" ht="15.75">
      <c r="AE39682" s="67"/>
    </row>
    <row r="39683" spans="31:31" ht="15.75">
      <c r="AE39683" s="67"/>
    </row>
    <row r="39684" spans="31:31" ht="15.75">
      <c r="AE39684" s="67"/>
    </row>
    <row r="39685" spans="31:31" ht="15.75">
      <c r="AE39685" s="67"/>
    </row>
    <row r="39686" spans="31:31" ht="15.75">
      <c r="AE39686" s="67"/>
    </row>
    <row r="39687" spans="31:31" ht="15.75">
      <c r="AE39687" s="67"/>
    </row>
    <row r="39688" spans="31:31" ht="15.75">
      <c r="AE39688" s="67"/>
    </row>
    <row r="39689" spans="31:31" ht="15.75">
      <c r="AE39689" s="67"/>
    </row>
    <row r="39690" spans="31:31" ht="15.75">
      <c r="AE39690" s="67"/>
    </row>
    <row r="39691" spans="31:31" ht="15.75">
      <c r="AE39691" s="67"/>
    </row>
    <row r="39692" spans="31:31" ht="15.75">
      <c r="AE39692" s="67"/>
    </row>
    <row r="39693" spans="31:31" ht="15.75">
      <c r="AE39693" s="67"/>
    </row>
    <row r="39694" spans="31:31" ht="15.75">
      <c r="AE39694" s="67"/>
    </row>
    <row r="39695" spans="31:31" ht="15.75">
      <c r="AE39695" s="67"/>
    </row>
    <row r="39696" spans="31:31" ht="15.75">
      <c r="AE39696" s="67"/>
    </row>
    <row r="39697" spans="31:31" ht="15.75">
      <c r="AE39697" s="67"/>
    </row>
    <row r="39698" spans="31:31" ht="15.75">
      <c r="AE39698" s="67"/>
    </row>
    <row r="39699" spans="31:31" ht="15.75">
      <c r="AE39699" s="67"/>
    </row>
    <row r="39700" spans="31:31" ht="15.75">
      <c r="AE39700" s="67"/>
    </row>
    <row r="39701" spans="31:31" ht="15.75">
      <c r="AE39701" s="67"/>
    </row>
    <row r="39702" spans="31:31" ht="15.75">
      <c r="AE39702" s="67"/>
    </row>
    <row r="39703" spans="31:31" ht="15.75">
      <c r="AE39703" s="67"/>
    </row>
    <row r="39704" spans="31:31" ht="15.75">
      <c r="AE39704" s="67"/>
    </row>
    <row r="39705" spans="31:31" ht="15.75">
      <c r="AE39705" s="67"/>
    </row>
    <row r="39706" spans="31:31" ht="15.75">
      <c r="AE39706" s="67"/>
    </row>
    <row r="39707" spans="31:31" ht="15.75">
      <c r="AE39707" s="67"/>
    </row>
    <row r="39708" spans="31:31" ht="15.75">
      <c r="AE39708" s="67"/>
    </row>
    <row r="39709" spans="31:31" ht="15.75">
      <c r="AE39709" s="67"/>
    </row>
    <row r="39710" spans="31:31" ht="15.75">
      <c r="AE39710" s="67"/>
    </row>
    <row r="39711" spans="31:31" ht="15.75">
      <c r="AE39711" s="67"/>
    </row>
    <row r="39712" spans="31:31" ht="15.75">
      <c r="AE39712" s="67"/>
    </row>
    <row r="39713" spans="31:31" ht="15.75">
      <c r="AE39713" s="67"/>
    </row>
    <row r="39714" spans="31:31" ht="15.75">
      <c r="AE39714" s="67"/>
    </row>
    <row r="39715" spans="31:31" ht="15.75">
      <c r="AE39715" s="67"/>
    </row>
    <row r="39716" spans="31:31" ht="15.75">
      <c r="AE39716" s="67"/>
    </row>
    <row r="39717" spans="31:31" ht="15.75">
      <c r="AE39717" s="67"/>
    </row>
    <row r="39718" spans="31:31" ht="15.75">
      <c r="AE39718" s="67"/>
    </row>
    <row r="39719" spans="31:31" ht="15.75">
      <c r="AE39719" s="67"/>
    </row>
    <row r="39720" spans="31:31" ht="15.75">
      <c r="AE39720" s="67"/>
    </row>
    <row r="39721" spans="31:31" ht="15.75">
      <c r="AE39721" s="67"/>
    </row>
    <row r="39722" spans="31:31" ht="15.75">
      <c r="AE39722" s="67"/>
    </row>
    <row r="39723" spans="31:31" ht="15.75">
      <c r="AE39723" s="67"/>
    </row>
    <row r="39724" spans="31:31" ht="15.75">
      <c r="AE39724" s="67"/>
    </row>
    <row r="39725" spans="31:31" ht="15.75">
      <c r="AE39725" s="67"/>
    </row>
    <row r="39726" spans="31:31" ht="15.75">
      <c r="AE39726" s="67"/>
    </row>
    <row r="39727" spans="31:31" ht="15.75">
      <c r="AE39727" s="67"/>
    </row>
    <row r="39728" spans="31:31" ht="15.75">
      <c r="AE39728" s="67"/>
    </row>
    <row r="39729" spans="31:31" ht="15.75">
      <c r="AE39729" s="67"/>
    </row>
    <row r="39730" spans="31:31" ht="15.75">
      <c r="AE39730" s="67"/>
    </row>
    <row r="39731" spans="31:31" ht="15.75">
      <c r="AE39731" s="67"/>
    </row>
    <row r="39732" spans="31:31" ht="15.75">
      <c r="AE39732" s="67"/>
    </row>
    <row r="39733" spans="31:31" ht="15.75">
      <c r="AE39733" s="67"/>
    </row>
    <row r="39734" spans="31:31" ht="15.75">
      <c r="AE39734" s="67"/>
    </row>
    <row r="39735" spans="31:31" ht="15.75">
      <c r="AE39735" s="67"/>
    </row>
    <row r="39736" spans="31:31" ht="15.75">
      <c r="AE39736" s="67"/>
    </row>
    <row r="39737" spans="31:31" ht="15.75">
      <c r="AE39737" s="67"/>
    </row>
    <row r="39738" spans="31:31" ht="15.75">
      <c r="AE39738" s="67"/>
    </row>
    <row r="39739" spans="31:31" ht="15.75">
      <c r="AE39739" s="67"/>
    </row>
    <row r="39740" spans="31:31" ht="15.75">
      <c r="AE39740" s="67"/>
    </row>
    <row r="39741" spans="31:31" ht="15.75">
      <c r="AE39741" s="67"/>
    </row>
    <row r="39742" spans="31:31" ht="15.75">
      <c r="AE39742" s="67"/>
    </row>
    <row r="39743" spans="31:31" ht="15.75">
      <c r="AE39743" s="67"/>
    </row>
    <row r="39744" spans="31:31" ht="15.75">
      <c r="AE39744" s="67"/>
    </row>
    <row r="39745" spans="31:31" ht="15.75">
      <c r="AE39745" s="67"/>
    </row>
    <row r="39746" spans="31:31" ht="15.75">
      <c r="AE39746" s="67"/>
    </row>
    <row r="39747" spans="31:31" ht="15.75">
      <c r="AE39747" s="67"/>
    </row>
    <row r="39748" spans="31:31" ht="15.75">
      <c r="AE39748" s="67"/>
    </row>
    <row r="39749" spans="31:31" ht="15.75">
      <c r="AE39749" s="67"/>
    </row>
    <row r="39750" spans="31:31" ht="15.75">
      <c r="AE39750" s="67"/>
    </row>
    <row r="39751" spans="31:31" ht="15.75">
      <c r="AE39751" s="67"/>
    </row>
    <row r="39752" spans="31:31" ht="15.75">
      <c r="AE39752" s="67"/>
    </row>
    <row r="39753" spans="31:31" ht="15.75">
      <c r="AE39753" s="67"/>
    </row>
    <row r="39754" spans="31:31" ht="15.75">
      <c r="AE39754" s="67"/>
    </row>
    <row r="39755" spans="31:31" ht="15.75">
      <c r="AE39755" s="67"/>
    </row>
    <row r="39756" spans="31:31" ht="15.75">
      <c r="AE39756" s="67"/>
    </row>
    <row r="39757" spans="31:31" ht="15.75">
      <c r="AE39757" s="67"/>
    </row>
    <row r="39758" spans="31:31" ht="15.75">
      <c r="AE39758" s="67"/>
    </row>
    <row r="39759" spans="31:31" ht="15.75">
      <c r="AE39759" s="67"/>
    </row>
    <row r="39760" spans="31:31" ht="15.75">
      <c r="AE39760" s="67"/>
    </row>
    <row r="39761" spans="31:31" ht="15.75">
      <c r="AE39761" s="67"/>
    </row>
    <row r="39762" spans="31:31" ht="15.75">
      <c r="AE39762" s="67"/>
    </row>
    <row r="39763" spans="31:31" ht="15.75">
      <c r="AE39763" s="67"/>
    </row>
    <row r="39764" spans="31:31" ht="15.75">
      <c r="AE39764" s="67"/>
    </row>
    <row r="39765" spans="31:31" ht="15.75">
      <c r="AE39765" s="67"/>
    </row>
    <row r="39766" spans="31:31" ht="15.75">
      <c r="AE39766" s="67"/>
    </row>
    <row r="39767" spans="31:31" ht="15.75">
      <c r="AE39767" s="67"/>
    </row>
    <row r="39768" spans="31:31" ht="15.75">
      <c r="AE39768" s="67"/>
    </row>
    <row r="39769" spans="31:31" ht="15.75">
      <c r="AE39769" s="67"/>
    </row>
    <row r="39770" spans="31:31" ht="15.75">
      <c r="AE39770" s="67"/>
    </row>
    <row r="39771" spans="31:31" ht="15.75">
      <c r="AE39771" s="67"/>
    </row>
    <row r="39772" spans="31:31" ht="15.75">
      <c r="AE39772" s="67"/>
    </row>
    <row r="39773" spans="31:31" ht="15.75">
      <c r="AE39773" s="67"/>
    </row>
    <row r="39774" spans="31:31" ht="15.75">
      <c r="AE39774" s="67"/>
    </row>
    <row r="39775" spans="31:31" ht="15.75">
      <c r="AE39775" s="67"/>
    </row>
    <row r="39776" spans="31:31" ht="15.75">
      <c r="AE39776" s="67"/>
    </row>
    <row r="39777" spans="31:31" ht="15.75">
      <c r="AE39777" s="67"/>
    </row>
    <row r="39778" spans="31:31" ht="15.75">
      <c r="AE39778" s="67"/>
    </row>
    <row r="39779" spans="31:31" ht="15.75">
      <c r="AE39779" s="67"/>
    </row>
    <row r="39780" spans="31:31" ht="15.75">
      <c r="AE39780" s="67"/>
    </row>
    <row r="39781" spans="31:31" ht="15.75">
      <c r="AE39781" s="67"/>
    </row>
    <row r="39782" spans="31:31" ht="15.75">
      <c r="AE39782" s="67"/>
    </row>
    <row r="39783" spans="31:31" ht="15.75">
      <c r="AE39783" s="67"/>
    </row>
    <row r="39784" spans="31:31" ht="15.75">
      <c r="AE39784" s="67"/>
    </row>
    <row r="39785" spans="31:31" ht="15.75">
      <c r="AE39785" s="67"/>
    </row>
    <row r="39786" spans="31:31" ht="15.75">
      <c r="AE39786" s="67"/>
    </row>
    <row r="39787" spans="31:31" ht="15.75">
      <c r="AE39787" s="67"/>
    </row>
    <row r="39788" spans="31:31" ht="15.75">
      <c r="AE39788" s="67"/>
    </row>
    <row r="39789" spans="31:31" ht="15.75">
      <c r="AE39789" s="67"/>
    </row>
    <row r="39790" spans="31:31" ht="15.75">
      <c r="AE39790" s="67"/>
    </row>
    <row r="39791" spans="31:31" ht="15.75">
      <c r="AE39791" s="67"/>
    </row>
    <row r="39792" spans="31:31" ht="15.75">
      <c r="AE39792" s="67"/>
    </row>
    <row r="39793" spans="31:31" ht="15.75">
      <c r="AE39793" s="67"/>
    </row>
    <row r="39794" spans="31:31" ht="15.75">
      <c r="AE39794" s="67"/>
    </row>
    <row r="39795" spans="31:31" ht="15.75">
      <c r="AE39795" s="67"/>
    </row>
    <row r="39796" spans="31:31" ht="15.75">
      <c r="AE39796" s="67"/>
    </row>
    <row r="39797" spans="31:31" ht="15.75">
      <c r="AE39797" s="67"/>
    </row>
    <row r="39798" spans="31:31" ht="15.75">
      <c r="AE39798" s="67"/>
    </row>
    <row r="39799" spans="31:31" ht="15.75">
      <c r="AE39799" s="67"/>
    </row>
    <row r="39800" spans="31:31" ht="15.75">
      <c r="AE39800" s="67"/>
    </row>
    <row r="39801" spans="31:31" ht="15.75">
      <c r="AE39801" s="67"/>
    </row>
    <row r="39802" spans="31:31" ht="15.75">
      <c r="AE39802" s="67"/>
    </row>
    <row r="39803" spans="31:31" ht="15.75">
      <c r="AE39803" s="67"/>
    </row>
    <row r="39804" spans="31:31" ht="15.75">
      <c r="AE39804" s="67"/>
    </row>
    <row r="39805" spans="31:31" ht="15.75">
      <c r="AE39805" s="67"/>
    </row>
    <row r="39806" spans="31:31" ht="15.75">
      <c r="AE39806" s="67"/>
    </row>
    <row r="39807" spans="31:31" ht="15.75">
      <c r="AE39807" s="67"/>
    </row>
    <row r="39808" spans="31:31" ht="15.75">
      <c r="AE39808" s="67"/>
    </row>
    <row r="39809" spans="31:31" ht="15.75">
      <c r="AE39809" s="67"/>
    </row>
    <row r="39810" spans="31:31" ht="15.75">
      <c r="AE39810" s="67"/>
    </row>
    <row r="39811" spans="31:31" ht="15.75">
      <c r="AE39811" s="67"/>
    </row>
    <row r="39812" spans="31:31" ht="15.75">
      <c r="AE39812" s="67"/>
    </row>
    <row r="39813" spans="31:31" ht="15.75">
      <c r="AE39813" s="67"/>
    </row>
    <row r="39814" spans="31:31" ht="15.75">
      <c r="AE39814" s="67"/>
    </row>
    <row r="39815" spans="31:31" ht="15.75">
      <c r="AE39815" s="67"/>
    </row>
    <row r="39816" spans="31:31" ht="15.75">
      <c r="AE39816" s="67"/>
    </row>
    <row r="39817" spans="31:31" ht="15.75">
      <c r="AE39817" s="67"/>
    </row>
    <row r="39818" spans="31:31" ht="15.75">
      <c r="AE39818" s="67"/>
    </row>
    <row r="39819" spans="31:31" ht="15.75">
      <c r="AE39819" s="67"/>
    </row>
    <row r="39820" spans="31:31" ht="15.75">
      <c r="AE39820" s="67"/>
    </row>
    <row r="39821" spans="31:31" ht="15.75">
      <c r="AE39821" s="67"/>
    </row>
    <row r="39822" spans="31:31" ht="15.75">
      <c r="AE39822" s="67"/>
    </row>
    <row r="39823" spans="31:31" ht="15.75">
      <c r="AE39823" s="67"/>
    </row>
    <row r="39824" spans="31:31" ht="15.75">
      <c r="AE39824" s="67"/>
    </row>
    <row r="39825" spans="31:31" ht="15.75">
      <c r="AE39825" s="67"/>
    </row>
    <row r="39826" spans="31:31" ht="15.75">
      <c r="AE39826" s="67"/>
    </row>
    <row r="39827" spans="31:31" ht="15.75">
      <c r="AE39827" s="67"/>
    </row>
    <row r="39828" spans="31:31" ht="15.75">
      <c r="AE39828" s="67"/>
    </row>
    <row r="39829" spans="31:31" ht="15.75">
      <c r="AE39829" s="67"/>
    </row>
    <row r="39830" spans="31:31" ht="15.75">
      <c r="AE39830" s="67"/>
    </row>
    <row r="39831" spans="31:31" ht="15.75">
      <c r="AE39831" s="67"/>
    </row>
    <row r="39832" spans="31:31" ht="15.75">
      <c r="AE39832" s="67"/>
    </row>
    <row r="39833" spans="31:31" ht="15.75">
      <c r="AE39833" s="67"/>
    </row>
    <row r="39834" spans="31:31" ht="15.75">
      <c r="AE39834" s="67"/>
    </row>
    <row r="39835" spans="31:31" ht="15.75">
      <c r="AE39835" s="67"/>
    </row>
    <row r="39836" spans="31:31" ht="15.75">
      <c r="AE39836" s="67"/>
    </row>
    <row r="39837" spans="31:31" ht="15.75">
      <c r="AE39837" s="67"/>
    </row>
    <row r="39838" spans="31:31" ht="15.75">
      <c r="AE39838" s="67"/>
    </row>
    <row r="39839" spans="31:31" ht="15.75">
      <c r="AE39839" s="67"/>
    </row>
    <row r="39840" spans="31:31" ht="15.75">
      <c r="AE39840" s="67"/>
    </row>
    <row r="39841" spans="31:31" ht="15.75">
      <c r="AE39841" s="67"/>
    </row>
    <row r="39842" spans="31:31" ht="15.75">
      <c r="AE39842" s="67"/>
    </row>
    <row r="39843" spans="31:31" ht="15.75">
      <c r="AE39843" s="67"/>
    </row>
    <row r="39844" spans="31:31" ht="15.75">
      <c r="AE39844" s="67"/>
    </row>
    <row r="39845" spans="31:31" ht="15.75">
      <c r="AE39845" s="67"/>
    </row>
    <row r="39846" spans="31:31" ht="15.75">
      <c r="AE39846" s="67"/>
    </row>
    <row r="39847" spans="31:31" ht="15.75">
      <c r="AE39847" s="67"/>
    </row>
    <row r="39848" spans="31:31" ht="15.75">
      <c r="AE39848" s="67"/>
    </row>
    <row r="39849" spans="31:31" ht="15.75">
      <c r="AE39849" s="67"/>
    </row>
    <row r="39850" spans="31:31" ht="15.75">
      <c r="AE39850" s="67"/>
    </row>
    <row r="39851" spans="31:31" ht="15.75">
      <c r="AE39851" s="67"/>
    </row>
    <row r="39852" spans="31:31" ht="15.75">
      <c r="AE39852" s="67"/>
    </row>
    <row r="39853" spans="31:31" ht="15.75">
      <c r="AE39853" s="67"/>
    </row>
    <row r="39854" spans="31:31" ht="15.75">
      <c r="AE39854" s="67"/>
    </row>
    <row r="39855" spans="31:31" ht="15.75">
      <c r="AE39855" s="67"/>
    </row>
    <row r="39856" spans="31:31" ht="15.75">
      <c r="AE39856" s="67"/>
    </row>
    <row r="39857" spans="31:31" ht="15.75">
      <c r="AE39857" s="67"/>
    </row>
    <row r="39858" spans="31:31" ht="15.75">
      <c r="AE39858" s="67"/>
    </row>
    <row r="39859" spans="31:31" ht="15.75">
      <c r="AE39859" s="67"/>
    </row>
    <row r="39860" spans="31:31" ht="15.75">
      <c r="AE39860" s="67"/>
    </row>
    <row r="39861" spans="31:31" ht="15.75">
      <c r="AE39861" s="67"/>
    </row>
    <row r="39862" spans="31:31" ht="15.75">
      <c r="AE39862" s="67"/>
    </row>
    <row r="39863" spans="31:31" ht="15.75">
      <c r="AE39863" s="67"/>
    </row>
    <row r="39864" spans="31:31" ht="15.75">
      <c r="AE39864" s="67"/>
    </row>
    <row r="39865" spans="31:31" ht="15.75">
      <c r="AE39865" s="67"/>
    </row>
    <row r="39866" spans="31:31" ht="15.75">
      <c r="AE39866" s="67"/>
    </row>
    <row r="39867" spans="31:31" ht="15.75">
      <c r="AE39867" s="67"/>
    </row>
    <row r="39868" spans="31:31" ht="15.75">
      <c r="AE39868" s="67"/>
    </row>
    <row r="39869" spans="31:31" ht="15.75">
      <c r="AE39869" s="67"/>
    </row>
    <row r="39870" spans="31:31" ht="15.75">
      <c r="AE39870" s="67"/>
    </row>
    <row r="39871" spans="31:31" ht="15.75">
      <c r="AE39871" s="67"/>
    </row>
    <row r="39872" spans="31:31" ht="15.75">
      <c r="AE39872" s="67"/>
    </row>
    <row r="39873" spans="31:31" ht="15.75">
      <c r="AE39873" s="67"/>
    </row>
    <row r="39874" spans="31:31" ht="15.75">
      <c r="AE39874" s="67"/>
    </row>
    <row r="39875" spans="31:31" ht="15.75">
      <c r="AE39875" s="67"/>
    </row>
    <row r="39876" spans="31:31" ht="15.75">
      <c r="AE39876" s="67"/>
    </row>
    <row r="39877" spans="31:31" ht="15.75">
      <c r="AE39877" s="67"/>
    </row>
    <row r="39878" spans="31:31" ht="15.75">
      <c r="AE39878" s="67"/>
    </row>
    <row r="39879" spans="31:31" ht="15.75">
      <c r="AE39879" s="67"/>
    </row>
    <row r="39880" spans="31:31" ht="15.75">
      <c r="AE39880" s="67"/>
    </row>
    <row r="39881" spans="31:31" ht="15.75">
      <c r="AE39881" s="67"/>
    </row>
    <row r="39882" spans="31:31" ht="15.75">
      <c r="AE39882" s="67"/>
    </row>
    <row r="39883" spans="31:31" ht="15.75">
      <c r="AE39883" s="67"/>
    </row>
    <row r="39884" spans="31:31" ht="15.75">
      <c r="AE39884" s="67"/>
    </row>
    <row r="39885" spans="31:31" ht="15.75">
      <c r="AE39885" s="67"/>
    </row>
    <row r="39886" spans="31:31" ht="15.75">
      <c r="AE39886" s="67"/>
    </row>
    <row r="39887" spans="31:31" ht="15.75">
      <c r="AE39887" s="67"/>
    </row>
    <row r="39888" spans="31:31" ht="15.75">
      <c r="AE39888" s="67"/>
    </row>
    <row r="39889" spans="31:31" ht="15.75">
      <c r="AE39889" s="67"/>
    </row>
    <row r="39890" spans="31:31" ht="15.75">
      <c r="AE39890" s="67"/>
    </row>
    <row r="39891" spans="31:31" ht="15.75">
      <c r="AE39891" s="67"/>
    </row>
    <row r="39892" spans="31:31" ht="15.75">
      <c r="AE39892" s="67"/>
    </row>
    <row r="39893" spans="31:31" ht="15.75">
      <c r="AE39893" s="67"/>
    </row>
    <row r="39894" spans="31:31" ht="15.75">
      <c r="AE39894" s="67"/>
    </row>
    <row r="39895" spans="31:31" ht="15.75">
      <c r="AE39895" s="67"/>
    </row>
    <row r="39896" spans="31:31" ht="15.75">
      <c r="AE39896" s="67"/>
    </row>
    <row r="39897" spans="31:31" ht="15.75">
      <c r="AE39897" s="67"/>
    </row>
    <row r="39898" spans="31:31" ht="15.75">
      <c r="AE39898" s="67"/>
    </row>
    <row r="39899" spans="31:31" ht="15.75">
      <c r="AE39899" s="67"/>
    </row>
    <row r="39900" spans="31:31" ht="15.75">
      <c r="AE39900" s="67"/>
    </row>
    <row r="39901" spans="31:31" ht="15.75">
      <c r="AE39901" s="67"/>
    </row>
    <row r="39902" spans="31:31" ht="15.75">
      <c r="AE39902" s="67"/>
    </row>
    <row r="39903" spans="31:31" ht="15.75">
      <c r="AE39903" s="67"/>
    </row>
    <row r="39904" spans="31:31" ht="15.75">
      <c r="AE39904" s="67"/>
    </row>
    <row r="39905" spans="31:31" ht="15.75">
      <c r="AE39905" s="67"/>
    </row>
    <row r="39906" spans="31:31" ht="15.75">
      <c r="AE39906" s="67"/>
    </row>
    <row r="39907" spans="31:31" ht="15.75">
      <c r="AE39907" s="67"/>
    </row>
    <row r="39908" spans="31:31" ht="15.75">
      <c r="AE39908" s="67"/>
    </row>
    <row r="39909" spans="31:31" ht="15.75">
      <c r="AE39909" s="67"/>
    </row>
    <row r="39910" spans="31:31" ht="15.75">
      <c r="AE39910" s="67"/>
    </row>
    <row r="39911" spans="31:31" ht="15.75">
      <c r="AE39911" s="67"/>
    </row>
    <row r="39912" spans="31:31" ht="15.75">
      <c r="AE39912" s="67"/>
    </row>
    <row r="39913" spans="31:31" ht="15.75">
      <c r="AE39913" s="67"/>
    </row>
    <row r="39914" spans="31:31" ht="15.75">
      <c r="AE39914" s="67"/>
    </row>
    <row r="39915" spans="31:31" ht="15.75">
      <c r="AE39915" s="67"/>
    </row>
    <row r="39916" spans="31:31" ht="15.75">
      <c r="AE39916" s="67"/>
    </row>
    <row r="39917" spans="31:31" ht="15.75">
      <c r="AE39917" s="67"/>
    </row>
    <row r="39918" spans="31:31" ht="15.75">
      <c r="AE39918" s="67"/>
    </row>
    <row r="39919" spans="31:31" ht="15.75">
      <c r="AE39919" s="67"/>
    </row>
    <row r="39920" spans="31:31" ht="15.75">
      <c r="AE39920" s="67"/>
    </row>
    <row r="39921" spans="31:31" ht="15.75">
      <c r="AE39921" s="67"/>
    </row>
    <row r="39922" spans="31:31" ht="15.75">
      <c r="AE39922" s="67"/>
    </row>
    <row r="39923" spans="31:31" ht="15.75">
      <c r="AE39923" s="67"/>
    </row>
    <row r="39924" spans="31:31" ht="15.75">
      <c r="AE39924" s="67"/>
    </row>
    <row r="39925" spans="31:31" ht="15.75">
      <c r="AE39925" s="67"/>
    </row>
    <row r="39926" spans="31:31" ht="15.75">
      <c r="AE39926" s="67"/>
    </row>
    <row r="39927" spans="31:31" ht="15.75">
      <c r="AE39927" s="67"/>
    </row>
    <row r="39928" spans="31:31" ht="15.75">
      <c r="AE39928" s="67"/>
    </row>
    <row r="39929" spans="31:31" ht="15.75">
      <c r="AE39929" s="67"/>
    </row>
    <row r="39930" spans="31:31" ht="15.75">
      <c r="AE39930" s="67"/>
    </row>
    <row r="39931" spans="31:31" ht="15.75">
      <c r="AE39931" s="67"/>
    </row>
    <row r="39932" spans="31:31" ht="15.75">
      <c r="AE39932" s="67"/>
    </row>
    <row r="39933" spans="31:31" ht="15.75">
      <c r="AE39933" s="67"/>
    </row>
    <row r="39934" spans="31:31" ht="15.75">
      <c r="AE39934" s="67"/>
    </row>
    <row r="39935" spans="31:31" ht="15.75">
      <c r="AE39935" s="67"/>
    </row>
    <row r="39936" spans="31:31" ht="15.75">
      <c r="AE39936" s="67"/>
    </row>
    <row r="39937" spans="31:31" ht="15.75">
      <c r="AE39937" s="67"/>
    </row>
    <row r="39938" spans="31:31" ht="15.75">
      <c r="AE39938" s="67"/>
    </row>
    <row r="39939" spans="31:31" ht="15.75">
      <c r="AE39939" s="67"/>
    </row>
    <row r="39940" spans="31:31" ht="15.75">
      <c r="AE39940" s="67"/>
    </row>
    <row r="39941" spans="31:31" ht="15.75">
      <c r="AE39941" s="67"/>
    </row>
    <row r="39942" spans="31:31" ht="15.75">
      <c r="AE39942" s="67"/>
    </row>
    <row r="39943" spans="31:31" ht="15.75">
      <c r="AE39943" s="67"/>
    </row>
    <row r="39944" spans="31:31" ht="15.75">
      <c r="AE39944" s="67"/>
    </row>
    <row r="39945" spans="31:31" ht="15.75">
      <c r="AE39945" s="67"/>
    </row>
    <row r="39946" spans="31:31" ht="15.75">
      <c r="AE39946" s="67"/>
    </row>
    <row r="39947" spans="31:31" ht="15.75">
      <c r="AE39947" s="67"/>
    </row>
    <row r="39948" spans="31:31" ht="15.75">
      <c r="AE39948" s="67"/>
    </row>
    <row r="39949" spans="31:31" ht="15.75">
      <c r="AE39949" s="67"/>
    </row>
    <row r="39950" spans="31:31" ht="15.75">
      <c r="AE39950" s="67"/>
    </row>
    <row r="39951" spans="31:31" ht="15.75">
      <c r="AE39951" s="67"/>
    </row>
    <row r="39952" spans="31:31" ht="15.75">
      <c r="AE39952" s="67"/>
    </row>
    <row r="39953" spans="31:31" ht="15.75">
      <c r="AE39953" s="67"/>
    </row>
    <row r="39954" spans="31:31" ht="15.75">
      <c r="AE39954" s="67"/>
    </row>
    <row r="39955" spans="31:31" ht="15.75">
      <c r="AE39955" s="67"/>
    </row>
    <row r="39956" spans="31:31" ht="15.75">
      <c r="AE39956" s="67"/>
    </row>
    <row r="39957" spans="31:31" ht="15.75">
      <c r="AE39957" s="67"/>
    </row>
    <row r="39958" spans="31:31" ht="15.75">
      <c r="AE39958" s="67"/>
    </row>
    <row r="39959" spans="31:31" ht="15.75">
      <c r="AE39959" s="67"/>
    </row>
    <row r="39960" spans="31:31" ht="15.75">
      <c r="AE39960" s="67"/>
    </row>
    <row r="39961" spans="31:31" ht="15.75">
      <c r="AE39961" s="67"/>
    </row>
    <row r="39962" spans="31:31" ht="15.75">
      <c r="AE39962" s="67"/>
    </row>
    <row r="39963" spans="31:31" ht="15.75">
      <c r="AE39963" s="67"/>
    </row>
    <row r="39964" spans="31:31" ht="15.75">
      <c r="AE39964" s="67"/>
    </row>
    <row r="39965" spans="31:31" ht="15.75">
      <c r="AE39965" s="67"/>
    </row>
    <row r="39966" spans="31:31" ht="15.75">
      <c r="AE39966" s="67"/>
    </row>
    <row r="39967" spans="31:31" ht="15.75">
      <c r="AE39967" s="67"/>
    </row>
    <row r="39968" spans="31:31" ht="15.75">
      <c r="AE39968" s="67"/>
    </row>
    <row r="39969" spans="31:31" ht="15.75">
      <c r="AE39969" s="67"/>
    </row>
    <row r="39970" spans="31:31" ht="15.75">
      <c r="AE39970" s="67"/>
    </row>
    <row r="39971" spans="31:31" ht="15.75">
      <c r="AE39971" s="67"/>
    </row>
    <row r="39972" spans="31:31" ht="15.75">
      <c r="AE39972" s="67"/>
    </row>
    <row r="39973" spans="31:31" ht="15.75">
      <c r="AE39973" s="67"/>
    </row>
    <row r="39974" spans="31:31" ht="15.75">
      <c r="AE39974" s="67"/>
    </row>
    <row r="39975" spans="31:31" ht="15.75">
      <c r="AE39975" s="67"/>
    </row>
    <row r="39976" spans="31:31" ht="15.75">
      <c r="AE39976" s="67"/>
    </row>
    <row r="39977" spans="31:31" ht="15.75">
      <c r="AE39977" s="67"/>
    </row>
    <row r="39978" spans="31:31" ht="15.75">
      <c r="AE39978" s="67"/>
    </row>
    <row r="39979" spans="31:31" ht="15.75">
      <c r="AE39979" s="67"/>
    </row>
    <row r="39980" spans="31:31" ht="15.75">
      <c r="AE39980" s="67"/>
    </row>
    <row r="39981" spans="31:31" ht="15.75">
      <c r="AE39981" s="67"/>
    </row>
    <row r="39982" spans="31:31" ht="15.75">
      <c r="AE39982" s="67"/>
    </row>
    <row r="39983" spans="31:31" ht="15.75">
      <c r="AE39983" s="67"/>
    </row>
    <row r="39984" spans="31:31" ht="15.75">
      <c r="AE39984" s="67"/>
    </row>
    <row r="39985" spans="31:31" ht="15.75">
      <c r="AE39985" s="67"/>
    </row>
    <row r="39986" spans="31:31" ht="15.75">
      <c r="AE39986" s="67"/>
    </row>
    <row r="39987" spans="31:31" ht="15.75">
      <c r="AE39987" s="67"/>
    </row>
    <row r="39988" spans="31:31" ht="15.75">
      <c r="AE39988" s="67"/>
    </row>
    <row r="39989" spans="31:31" ht="15.75">
      <c r="AE39989" s="67"/>
    </row>
    <row r="39990" spans="31:31" ht="15.75">
      <c r="AE39990" s="67"/>
    </row>
    <row r="39991" spans="31:31" ht="15.75">
      <c r="AE39991" s="67"/>
    </row>
    <row r="39992" spans="31:31" ht="15.75">
      <c r="AE39992" s="67"/>
    </row>
    <row r="39993" spans="31:31" ht="15.75">
      <c r="AE39993" s="67"/>
    </row>
    <row r="39994" spans="31:31" ht="15.75">
      <c r="AE39994" s="67"/>
    </row>
    <row r="39995" spans="31:31" ht="15.75">
      <c r="AE39995" s="67"/>
    </row>
    <row r="39996" spans="31:31" ht="15.75">
      <c r="AE39996" s="67"/>
    </row>
    <row r="39997" spans="31:31" ht="15.75">
      <c r="AE39997" s="67"/>
    </row>
    <row r="39998" spans="31:31" ht="15.75">
      <c r="AE39998" s="67"/>
    </row>
    <row r="39999" spans="31:31" ht="15.75">
      <c r="AE39999" s="67"/>
    </row>
    <row r="40000" spans="31:31" ht="15.75">
      <c r="AE40000" s="67"/>
    </row>
    <row r="40001" spans="31:31" ht="15.75">
      <c r="AE40001" s="67"/>
    </row>
    <row r="40002" spans="31:31" ht="15.75">
      <c r="AE40002" s="67"/>
    </row>
    <row r="40003" spans="31:31" ht="15.75">
      <c r="AE40003" s="67"/>
    </row>
    <row r="40004" spans="31:31" ht="15.75">
      <c r="AE40004" s="67"/>
    </row>
    <row r="40005" spans="31:31" ht="15.75">
      <c r="AE40005" s="67"/>
    </row>
    <row r="40006" spans="31:31" ht="15.75">
      <c r="AE40006" s="67"/>
    </row>
    <row r="40007" spans="31:31" ht="15.75">
      <c r="AE40007" s="67"/>
    </row>
    <row r="40008" spans="31:31" ht="15.75">
      <c r="AE40008" s="67"/>
    </row>
    <row r="40009" spans="31:31" ht="15.75">
      <c r="AE40009" s="67"/>
    </row>
    <row r="40010" spans="31:31" ht="15.75">
      <c r="AE40010" s="67"/>
    </row>
    <row r="40011" spans="31:31" ht="15.75">
      <c r="AE40011" s="67"/>
    </row>
    <row r="40012" spans="31:31" ht="15.75">
      <c r="AE40012" s="67"/>
    </row>
    <row r="40013" spans="31:31" ht="15.75">
      <c r="AE40013" s="67"/>
    </row>
    <row r="40014" spans="31:31" ht="15.75">
      <c r="AE40014" s="67"/>
    </row>
    <row r="40015" spans="31:31" ht="15.75">
      <c r="AE40015" s="67"/>
    </row>
    <row r="40016" spans="31:31" ht="15.75">
      <c r="AE40016" s="67"/>
    </row>
    <row r="40017" spans="31:31" ht="15.75">
      <c r="AE40017" s="67"/>
    </row>
    <row r="40018" spans="31:31" ht="15.75">
      <c r="AE40018" s="67"/>
    </row>
    <row r="40019" spans="31:31" ht="15.75">
      <c r="AE40019" s="67"/>
    </row>
    <row r="40020" spans="31:31" ht="15.75">
      <c r="AE40020" s="67"/>
    </row>
    <row r="40021" spans="31:31" ht="15.75">
      <c r="AE40021" s="67"/>
    </row>
    <row r="40022" spans="31:31" ht="15.75">
      <c r="AE40022" s="67"/>
    </row>
    <row r="40023" spans="31:31" ht="15.75">
      <c r="AE40023" s="67"/>
    </row>
    <row r="40024" spans="31:31" ht="15.75">
      <c r="AE40024" s="67"/>
    </row>
    <row r="40025" spans="31:31" ht="15.75">
      <c r="AE40025" s="67"/>
    </row>
    <row r="40026" spans="31:31" ht="15.75">
      <c r="AE40026" s="67"/>
    </row>
    <row r="40027" spans="31:31" ht="15.75">
      <c r="AE40027" s="67"/>
    </row>
    <row r="40028" spans="31:31" ht="15.75">
      <c r="AE40028" s="67"/>
    </row>
    <row r="40029" spans="31:31" ht="15.75">
      <c r="AE40029" s="67"/>
    </row>
    <row r="40030" spans="31:31" ht="15.75">
      <c r="AE40030" s="67"/>
    </row>
    <row r="40031" spans="31:31" ht="15.75">
      <c r="AE40031" s="67"/>
    </row>
    <row r="40032" spans="31:31" ht="15.75">
      <c r="AE40032" s="67"/>
    </row>
    <row r="40033" spans="31:31" ht="15.75">
      <c r="AE40033" s="67"/>
    </row>
    <row r="40034" spans="31:31" ht="15.75">
      <c r="AE40034" s="67"/>
    </row>
    <row r="40035" spans="31:31" ht="15.75">
      <c r="AE40035" s="67"/>
    </row>
    <row r="40036" spans="31:31" ht="15.75">
      <c r="AE40036" s="67"/>
    </row>
    <row r="40037" spans="31:31" ht="15.75">
      <c r="AE40037" s="67"/>
    </row>
    <row r="40038" spans="31:31" ht="15.75">
      <c r="AE40038" s="67"/>
    </row>
    <row r="40039" spans="31:31" ht="15.75">
      <c r="AE40039" s="67"/>
    </row>
    <row r="40040" spans="31:31" ht="15.75">
      <c r="AE40040" s="67"/>
    </row>
    <row r="40041" spans="31:31" ht="15.75">
      <c r="AE40041" s="67"/>
    </row>
    <row r="40042" spans="31:31" ht="15.75">
      <c r="AE40042" s="67"/>
    </row>
    <row r="40043" spans="31:31" ht="15.75">
      <c r="AE40043" s="67"/>
    </row>
    <row r="40044" spans="31:31" ht="15.75">
      <c r="AE40044" s="67"/>
    </row>
    <row r="40045" spans="31:31" ht="15.75">
      <c r="AE40045" s="67"/>
    </row>
    <row r="40046" spans="31:31" ht="15.75">
      <c r="AE40046" s="67"/>
    </row>
    <row r="40047" spans="31:31" ht="15.75">
      <c r="AE40047" s="67"/>
    </row>
    <row r="40048" spans="31:31" ht="15.75">
      <c r="AE40048" s="67"/>
    </row>
    <row r="40049" spans="31:31" ht="15.75">
      <c r="AE40049" s="67"/>
    </row>
    <row r="40050" spans="31:31" ht="15.75">
      <c r="AE40050" s="67"/>
    </row>
    <row r="40051" spans="31:31" ht="15.75">
      <c r="AE40051" s="67"/>
    </row>
    <row r="40052" spans="31:31" ht="15.75">
      <c r="AE40052" s="67"/>
    </row>
    <row r="40053" spans="31:31" ht="15.75">
      <c r="AE40053" s="67"/>
    </row>
    <row r="40054" spans="31:31" ht="15.75">
      <c r="AE40054" s="67"/>
    </row>
    <row r="40055" spans="31:31" ht="15.75">
      <c r="AE40055" s="67"/>
    </row>
    <row r="40056" spans="31:31" ht="15.75">
      <c r="AE40056" s="67"/>
    </row>
    <row r="40057" spans="31:31" ht="15.75">
      <c r="AE40057" s="67"/>
    </row>
    <row r="40058" spans="31:31" ht="15.75">
      <c r="AE40058" s="67"/>
    </row>
    <row r="40059" spans="31:31" ht="15.75">
      <c r="AE40059" s="67"/>
    </row>
    <row r="40060" spans="31:31" ht="15.75">
      <c r="AE40060" s="67"/>
    </row>
    <row r="40061" spans="31:31" ht="15.75">
      <c r="AE40061" s="67"/>
    </row>
    <row r="40062" spans="31:31" ht="15.75">
      <c r="AE40062" s="67"/>
    </row>
    <row r="40063" spans="31:31" ht="15.75">
      <c r="AE40063" s="67"/>
    </row>
    <row r="40064" spans="31:31" ht="15.75">
      <c r="AE40064" s="67"/>
    </row>
    <row r="40065" spans="31:31" ht="15.75">
      <c r="AE40065" s="67"/>
    </row>
    <row r="40066" spans="31:31" ht="15.75">
      <c r="AE40066" s="67"/>
    </row>
    <row r="40067" spans="31:31" ht="15.75">
      <c r="AE40067" s="67"/>
    </row>
    <row r="40068" spans="31:31" ht="15.75">
      <c r="AE40068" s="67"/>
    </row>
    <row r="40069" spans="31:31" ht="15.75">
      <c r="AE40069" s="67"/>
    </row>
    <row r="40070" spans="31:31" ht="15.75">
      <c r="AE40070" s="67"/>
    </row>
    <row r="40071" spans="31:31" ht="15.75">
      <c r="AE40071" s="67"/>
    </row>
    <row r="40072" spans="31:31" ht="15.75">
      <c r="AE40072" s="67"/>
    </row>
    <row r="40073" spans="31:31" ht="15.75">
      <c r="AE40073" s="67"/>
    </row>
    <row r="40074" spans="31:31" ht="15.75">
      <c r="AE40074" s="67"/>
    </row>
    <row r="40075" spans="31:31" ht="15.75">
      <c r="AE40075" s="67"/>
    </row>
    <row r="40076" spans="31:31" ht="15.75">
      <c r="AE40076" s="67"/>
    </row>
    <row r="40077" spans="31:31" ht="15.75">
      <c r="AE40077" s="67"/>
    </row>
    <row r="40078" spans="31:31" ht="15.75">
      <c r="AE40078" s="67"/>
    </row>
    <row r="40079" spans="31:31" ht="15.75">
      <c r="AE40079" s="67"/>
    </row>
    <row r="40080" spans="31:31" ht="15.75">
      <c r="AE40080" s="67"/>
    </row>
    <row r="40081" spans="31:31" ht="15.75">
      <c r="AE40081" s="67"/>
    </row>
    <row r="40082" spans="31:31" ht="15.75">
      <c r="AE40082" s="67"/>
    </row>
    <row r="40083" spans="31:31" ht="15.75">
      <c r="AE40083" s="67"/>
    </row>
    <row r="40084" spans="31:31" ht="15.75">
      <c r="AE40084" s="67"/>
    </row>
    <row r="40085" spans="31:31" ht="15.75">
      <c r="AE40085" s="67"/>
    </row>
    <row r="40086" spans="31:31" ht="15.75">
      <c r="AE40086" s="67"/>
    </row>
    <row r="40087" spans="31:31" ht="15.75">
      <c r="AE40087" s="67"/>
    </row>
    <row r="40088" spans="31:31" ht="15.75">
      <c r="AE40088" s="67"/>
    </row>
    <row r="40089" spans="31:31" ht="15.75">
      <c r="AE40089" s="67"/>
    </row>
    <row r="40090" spans="31:31" ht="15.75">
      <c r="AE40090" s="67"/>
    </row>
    <row r="40091" spans="31:31" ht="15.75">
      <c r="AE40091" s="67"/>
    </row>
    <row r="40092" spans="31:31" ht="15.75">
      <c r="AE40092" s="67"/>
    </row>
    <row r="40093" spans="31:31" ht="15.75">
      <c r="AE40093" s="67"/>
    </row>
    <row r="40094" spans="31:31" ht="15.75">
      <c r="AE40094" s="67"/>
    </row>
    <row r="40095" spans="31:31" ht="15.75">
      <c r="AE40095" s="67"/>
    </row>
    <row r="40096" spans="31:31" ht="15.75">
      <c r="AE40096" s="67"/>
    </row>
    <row r="40097" spans="31:31" ht="15.75">
      <c r="AE40097" s="67"/>
    </row>
    <row r="40098" spans="31:31" ht="15.75">
      <c r="AE40098" s="67"/>
    </row>
    <row r="40099" spans="31:31" ht="15.75">
      <c r="AE40099" s="67"/>
    </row>
    <row r="40100" spans="31:31" ht="15.75">
      <c r="AE40100" s="67"/>
    </row>
    <row r="40101" spans="31:31" ht="15.75">
      <c r="AE40101" s="67"/>
    </row>
    <row r="40102" spans="31:31" ht="15.75">
      <c r="AE40102" s="67"/>
    </row>
    <row r="40103" spans="31:31" ht="15.75">
      <c r="AE40103" s="67"/>
    </row>
    <row r="40104" spans="31:31" ht="15.75">
      <c r="AE40104" s="67"/>
    </row>
    <row r="40105" spans="31:31" ht="15.75">
      <c r="AE40105" s="67"/>
    </row>
    <row r="40106" spans="31:31" ht="15.75">
      <c r="AE40106" s="67"/>
    </row>
    <row r="40107" spans="31:31" ht="15.75">
      <c r="AE40107" s="67"/>
    </row>
    <row r="40108" spans="31:31" ht="15.75">
      <c r="AE40108" s="67"/>
    </row>
    <row r="40109" spans="31:31" ht="15.75">
      <c r="AE40109" s="67"/>
    </row>
    <row r="40110" spans="31:31" ht="15.75">
      <c r="AE40110" s="67"/>
    </row>
    <row r="40111" spans="31:31" ht="15.75">
      <c r="AE40111" s="67"/>
    </row>
    <row r="40112" spans="31:31" ht="15.75">
      <c r="AE40112" s="67"/>
    </row>
    <row r="40113" spans="31:31" ht="15.75">
      <c r="AE40113" s="67"/>
    </row>
    <row r="40114" spans="31:31" ht="15.75">
      <c r="AE40114" s="67"/>
    </row>
    <row r="40115" spans="31:31" ht="15.75">
      <c r="AE40115" s="67"/>
    </row>
    <row r="40116" spans="31:31" ht="15.75">
      <c r="AE40116" s="67"/>
    </row>
    <row r="40117" spans="31:31" ht="15.75">
      <c r="AE40117" s="67"/>
    </row>
    <row r="40118" spans="31:31" ht="15.75">
      <c r="AE40118" s="67"/>
    </row>
    <row r="40119" spans="31:31" ht="15.75">
      <c r="AE40119" s="67"/>
    </row>
    <row r="40120" spans="31:31" ht="15.75">
      <c r="AE40120" s="67"/>
    </row>
    <row r="40121" spans="31:31" ht="15.75">
      <c r="AE40121" s="67"/>
    </row>
    <row r="40122" spans="31:31" ht="15.75">
      <c r="AE40122" s="67"/>
    </row>
    <row r="40123" spans="31:31" ht="15.75">
      <c r="AE40123" s="67"/>
    </row>
    <row r="40124" spans="31:31" ht="15.75">
      <c r="AE40124" s="67"/>
    </row>
    <row r="40125" spans="31:31" ht="15.75">
      <c r="AE40125" s="67"/>
    </row>
    <row r="40126" spans="31:31" ht="15.75">
      <c r="AE40126" s="67"/>
    </row>
    <row r="40127" spans="31:31" ht="15.75">
      <c r="AE40127" s="67"/>
    </row>
    <row r="40128" spans="31:31" ht="15.75">
      <c r="AE40128" s="67"/>
    </row>
    <row r="40129" spans="31:31" ht="15.75">
      <c r="AE40129" s="67"/>
    </row>
    <row r="40130" spans="31:31" ht="15.75">
      <c r="AE40130" s="67"/>
    </row>
    <row r="40131" spans="31:31" ht="15.75">
      <c r="AE40131" s="67"/>
    </row>
    <row r="40132" spans="31:31" ht="15.75">
      <c r="AE40132" s="67"/>
    </row>
    <row r="40133" spans="31:31" ht="15.75">
      <c r="AE40133" s="67"/>
    </row>
    <row r="40134" spans="31:31" ht="15.75">
      <c r="AE40134" s="67"/>
    </row>
    <row r="40135" spans="31:31" ht="15.75">
      <c r="AE40135" s="67"/>
    </row>
    <row r="40136" spans="31:31" ht="15.75">
      <c r="AE40136" s="67"/>
    </row>
    <row r="40137" spans="31:31" ht="15.75">
      <c r="AE40137" s="67"/>
    </row>
    <row r="40138" spans="31:31" ht="15.75">
      <c r="AE40138" s="67"/>
    </row>
    <row r="40139" spans="31:31" ht="15.75">
      <c r="AE40139" s="67"/>
    </row>
    <row r="40140" spans="31:31" ht="15.75">
      <c r="AE40140" s="67"/>
    </row>
    <row r="40141" spans="31:31" ht="15.75">
      <c r="AE40141" s="67"/>
    </row>
    <row r="40142" spans="31:31" ht="15.75">
      <c r="AE40142" s="67"/>
    </row>
    <row r="40143" spans="31:31" ht="15.75">
      <c r="AE40143" s="67"/>
    </row>
    <row r="40144" spans="31:31" ht="15.75">
      <c r="AE40144" s="67"/>
    </row>
    <row r="40145" spans="31:31" ht="15.75">
      <c r="AE40145" s="67"/>
    </row>
    <row r="40146" spans="31:31" ht="15.75">
      <c r="AE40146" s="67"/>
    </row>
    <row r="40147" spans="31:31" ht="15.75">
      <c r="AE40147" s="67"/>
    </row>
    <row r="40148" spans="31:31" ht="15.75">
      <c r="AE40148" s="67"/>
    </row>
    <row r="40149" spans="31:31" ht="15.75">
      <c r="AE40149" s="67"/>
    </row>
    <row r="40150" spans="31:31" ht="15.75">
      <c r="AE40150" s="67"/>
    </row>
    <row r="40151" spans="31:31" ht="15.75">
      <c r="AE40151" s="67"/>
    </row>
    <row r="40152" spans="31:31" ht="15.75">
      <c r="AE40152" s="67"/>
    </row>
    <row r="40153" spans="31:31" ht="15.75">
      <c r="AE40153" s="67"/>
    </row>
    <row r="40154" spans="31:31" ht="15.75">
      <c r="AE40154" s="67"/>
    </row>
    <row r="40155" spans="31:31" ht="15.75">
      <c r="AE40155" s="67"/>
    </row>
    <row r="40156" spans="31:31" ht="15.75">
      <c r="AE40156" s="67"/>
    </row>
    <row r="40157" spans="31:31" ht="15.75">
      <c r="AE40157" s="67"/>
    </row>
    <row r="40158" spans="31:31" ht="15.75">
      <c r="AE40158" s="67"/>
    </row>
    <row r="40159" spans="31:31" ht="15.75">
      <c r="AE40159" s="67"/>
    </row>
    <row r="40160" spans="31:31" ht="15.75">
      <c r="AE40160" s="67"/>
    </row>
    <row r="40161" spans="31:31" ht="15.75">
      <c r="AE40161" s="67"/>
    </row>
    <row r="40162" spans="31:31" ht="15.75">
      <c r="AE40162" s="67"/>
    </row>
    <row r="40163" spans="31:31" ht="15.75">
      <c r="AE40163" s="67"/>
    </row>
    <row r="40164" spans="31:31" ht="15.75">
      <c r="AE40164" s="67"/>
    </row>
    <row r="40165" spans="31:31" ht="15.75">
      <c r="AE40165" s="67"/>
    </row>
    <row r="40166" spans="31:31" ht="15.75">
      <c r="AE40166" s="67"/>
    </row>
    <row r="40167" spans="31:31" ht="15.75">
      <c r="AE40167" s="67"/>
    </row>
    <row r="40168" spans="31:31" ht="15.75">
      <c r="AE40168" s="67"/>
    </row>
    <row r="40169" spans="31:31" ht="15.75">
      <c r="AE40169" s="67"/>
    </row>
    <row r="40170" spans="31:31" ht="15.75">
      <c r="AE40170" s="67"/>
    </row>
    <row r="40171" spans="31:31" ht="15.75">
      <c r="AE40171" s="67"/>
    </row>
    <row r="40172" spans="31:31" ht="15.75">
      <c r="AE40172" s="67"/>
    </row>
    <row r="40173" spans="31:31" ht="15.75">
      <c r="AE40173" s="67"/>
    </row>
    <row r="40174" spans="31:31" ht="15.75">
      <c r="AE40174" s="67"/>
    </row>
    <row r="40175" spans="31:31" ht="15.75">
      <c r="AE40175" s="67"/>
    </row>
    <row r="40176" spans="31:31" ht="15.75">
      <c r="AE40176" s="67"/>
    </row>
    <row r="40177" spans="31:31" ht="15.75">
      <c r="AE40177" s="67"/>
    </row>
    <row r="40178" spans="31:31" ht="15.75">
      <c r="AE40178" s="67"/>
    </row>
    <row r="40179" spans="31:31" ht="15.75">
      <c r="AE40179" s="67"/>
    </row>
    <row r="40180" spans="31:31" ht="15.75">
      <c r="AE40180" s="67"/>
    </row>
    <row r="40181" spans="31:31" ht="15.75">
      <c r="AE40181" s="67"/>
    </row>
    <row r="40182" spans="31:31" ht="15.75">
      <c r="AE40182" s="67"/>
    </row>
    <row r="40183" spans="31:31" ht="15.75">
      <c r="AE40183" s="67"/>
    </row>
    <row r="40184" spans="31:31" ht="15.75">
      <c r="AE40184" s="67"/>
    </row>
    <row r="40185" spans="31:31" ht="15.75">
      <c r="AE40185" s="67"/>
    </row>
    <row r="40186" spans="31:31" ht="15.75">
      <c r="AE40186" s="67"/>
    </row>
    <row r="40187" spans="31:31" ht="15.75">
      <c r="AE40187" s="67"/>
    </row>
    <row r="40188" spans="31:31" ht="15.75">
      <c r="AE40188" s="67"/>
    </row>
    <row r="40189" spans="31:31" ht="15.75">
      <c r="AE40189" s="67"/>
    </row>
    <row r="40190" spans="31:31" ht="15.75">
      <c r="AE40190" s="67"/>
    </row>
    <row r="40191" spans="31:31" ht="15.75">
      <c r="AE40191" s="67"/>
    </row>
    <row r="40192" spans="31:31" ht="15.75">
      <c r="AE40192" s="67"/>
    </row>
    <row r="40193" spans="31:31" ht="15.75">
      <c r="AE40193" s="67"/>
    </row>
    <row r="40194" spans="31:31" ht="15.75">
      <c r="AE40194" s="67"/>
    </row>
    <row r="40195" spans="31:31" ht="15.75">
      <c r="AE40195" s="67"/>
    </row>
    <row r="40196" spans="31:31" ht="15.75">
      <c r="AE40196" s="67"/>
    </row>
    <row r="40197" spans="31:31" ht="15.75">
      <c r="AE40197" s="67"/>
    </row>
    <row r="40198" spans="31:31" ht="15.75">
      <c r="AE40198" s="67"/>
    </row>
    <row r="40199" spans="31:31" ht="15.75">
      <c r="AE40199" s="67"/>
    </row>
    <row r="40200" spans="31:31" ht="15.75">
      <c r="AE40200" s="67"/>
    </row>
    <row r="40201" spans="31:31" ht="15.75">
      <c r="AE40201" s="67"/>
    </row>
    <row r="40202" spans="31:31" ht="15.75">
      <c r="AE40202" s="67"/>
    </row>
    <row r="40203" spans="31:31" ht="15.75">
      <c r="AE40203" s="67"/>
    </row>
    <row r="40204" spans="31:31" ht="15.75">
      <c r="AE40204" s="67"/>
    </row>
    <row r="40205" spans="31:31" ht="15.75">
      <c r="AE40205" s="67"/>
    </row>
    <row r="40206" spans="31:31" ht="15.75">
      <c r="AE40206" s="67"/>
    </row>
    <row r="40207" spans="31:31" ht="15.75">
      <c r="AE40207" s="67"/>
    </row>
    <row r="40208" spans="31:31" ht="15.75">
      <c r="AE40208" s="67"/>
    </row>
    <row r="40209" spans="31:31" ht="15.75">
      <c r="AE40209" s="67"/>
    </row>
    <row r="40210" spans="31:31" ht="15.75">
      <c r="AE40210" s="67"/>
    </row>
    <row r="40211" spans="31:31" ht="15.75">
      <c r="AE40211" s="67"/>
    </row>
    <row r="40212" spans="31:31" ht="15.75">
      <c r="AE40212" s="67"/>
    </row>
    <row r="40213" spans="31:31" ht="15.75">
      <c r="AE40213" s="67"/>
    </row>
    <row r="40214" spans="31:31" ht="15.75">
      <c r="AE40214" s="67"/>
    </row>
    <row r="40215" spans="31:31" ht="15.75">
      <c r="AE40215" s="67"/>
    </row>
    <row r="40216" spans="31:31" ht="15.75">
      <c r="AE40216" s="67"/>
    </row>
    <row r="40217" spans="31:31" ht="15.75">
      <c r="AE40217" s="67"/>
    </row>
    <row r="40218" spans="31:31" ht="15.75">
      <c r="AE40218" s="67"/>
    </row>
    <row r="40219" spans="31:31" ht="15.75">
      <c r="AE40219" s="67"/>
    </row>
    <row r="40220" spans="31:31" ht="15.75">
      <c r="AE40220" s="67"/>
    </row>
    <row r="40221" spans="31:31" ht="15.75">
      <c r="AE40221" s="67"/>
    </row>
    <row r="40222" spans="31:31" ht="15.75">
      <c r="AE40222" s="67"/>
    </row>
    <row r="40223" spans="31:31" ht="15.75">
      <c r="AE40223" s="67"/>
    </row>
    <row r="40224" spans="31:31" ht="15.75">
      <c r="AE40224" s="67"/>
    </row>
    <row r="40225" spans="31:31" ht="15.75">
      <c r="AE40225" s="67"/>
    </row>
    <row r="40226" spans="31:31" ht="15.75">
      <c r="AE40226" s="67"/>
    </row>
    <row r="40227" spans="31:31" ht="15.75">
      <c r="AE40227" s="67"/>
    </row>
    <row r="40228" spans="31:31" ht="15.75">
      <c r="AE40228" s="67"/>
    </row>
    <row r="40229" spans="31:31" ht="15.75">
      <c r="AE40229" s="67"/>
    </row>
    <row r="40230" spans="31:31" ht="15.75">
      <c r="AE40230" s="67"/>
    </row>
    <row r="40231" spans="31:31" ht="15.75">
      <c r="AE40231" s="67"/>
    </row>
    <row r="40232" spans="31:31" ht="15.75">
      <c r="AE40232" s="67"/>
    </row>
    <row r="40233" spans="31:31" ht="15.75">
      <c r="AE40233" s="67"/>
    </row>
    <row r="40234" spans="31:31" ht="15.75">
      <c r="AE40234" s="67"/>
    </row>
    <row r="40235" spans="31:31" ht="15.75">
      <c r="AE40235" s="67"/>
    </row>
    <row r="40236" spans="31:31" ht="15.75">
      <c r="AE40236" s="67"/>
    </row>
    <row r="40237" spans="31:31" ht="15.75">
      <c r="AE40237" s="67"/>
    </row>
    <row r="40238" spans="31:31" ht="15.75">
      <c r="AE40238" s="67"/>
    </row>
    <row r="40239" spans="31:31" ht="15.75">
      <c r="AE40239" s="67"/>
    </row>
    <row r="40240" spans="31:31" ht="15.75">
      <c r="AE40240" s="67"/>
    </row>
    <row r="40241" spans="31:31" ht="15.75">
      <c r="AE40241" s="67"/>
    </row>
    <row r="40242" spans="31:31" ht="15.75">
      <c r="AE40242" s="67"/>
    </row>
    <row r="40243" spans="31:31" ht="15.75">
      <c r="AE40243" s="67"/>
    </row>
    <row r="40244" spans="31:31" ht="15.75">
      <c r="AE40244" s="67"/>
    </row>
    <row r="40245" spans="31:31" ht="15.75">
      <c r="AE40245" s="67"/>
    </row>
    <row r="40246" spans="31:31" ht="15.75">
      <c r="AE40246" s="67"/>
    </row>
    <row r="40247" spans="31:31" ht="15.75">
      <c r="AE40247" s="67"/>
    </row>
    <row r="40248" spans="31:31" ht="15.75">
      <c r="AE40248" s="67"/>
    </row>
    <row r="40249" spans="31:31" ht="15.75">
      <c r="AE40249" s="67"/>
    </row>
    <row r="40250" spans="31:31" ht="15.75">
      <c r="AE40250" s="67"/>
    </row>
    <row r="40251" spans="31:31" ht="15.75">
      <c r="AE40251" s="67"/>
    </row>
    <row r="40252" spans="31:31" ht="15.75">
      <c r="AE40252" s="67"/>
    </row>
    <row r="40253" spans="31:31" ht="15.75">
      <c r="AE40253" s="67"/>
    </row>
    <row r="40254" spans="31:31" ht="15.75">
      <c r="AE40254" s="67"/>
    </row>
    <row r="40255" spans="31:31" ht="15.75">
      <c r="AE40255" s="67"/>
    </row>
    <row r="40256" spans="31:31" ht="15.75">
      <c r="AE40256" s="67"/>
    </row>
    <row r="40257" spans="31:31" ht="15.75">
      <c r="AE40257" s="67"/>
    </row>
    <row r="40258" spans="31:31" ht="15.75">
      <c r="AE40258" s="67"/>
    </row>
    <row r="40259" spans="31:31" ht="15.75">
      <c r="AE40259" s="67"/>
    </row>
    <row r="40260" spans="31:31" ht="15.75">
      <c r="AE40260" s="67"/>
    </row>
    <row r="40261" spans="31:31" ht="15.75">
      <c r="AE40261" s="67"/>
    </row>
    <row r="40262" spans="31:31" ht="15.75">
      <c r="AE40262" s="67"/>
    </row>
    <row r="40263" spans="31:31" ht="15.75">
      <c r="AE40263" s="67"/>
    </row>
    <row r="40264" spans="31:31" ht="15.75">
      <c r="AE40264" s="67"/>
    </row>
    <row r="40265" spans="31:31" ht="15.75">
      <c r="AE40265" s="67"/>
    </row>
    <row r="40266" spans="31:31" ht="15.75">
      <c r="AE40266" s="67"/>
    </row>
    <row r="40267" spans="31:31" ht="15.75">
      <c r="AE40267" s="67"/>
    </row>
    <row r="40268" spans="31:31" ht="15.75">
      <c r="AE40268" s="67"/>
    </row>
    <row r="40269" spans="31:31" ht="15.75">
      <c r="AE40269" s="67"/>
    </row>
    <row r="40270" spans="31:31" ht="15.75">
      <c r="AE40270" s="67"/>
    </row>
    <row r="40271" spans="31:31" ht="15.75">
      <c r="AE40271" s="67"/>
    </row>
    <row r="40272" spans="31:31" ht="15.75">
      <c r="AE40272" s="67"/>
    </row>
    <row r="40273" spans="31:31" ht="15.75">
      <c r="AE40273" s="67"/>
    </row>
    <row r="40274" spans="31:31" ht="15.75">
      <c r="AE40274" s="67"/>
    </row>
    <row r="40275" spans="31:31" ht="15.75">
      <c r="AE40275" s="67"/>
    </row>
    <row r="40276" spans="31:31" ht="15.75">
      <c r="AE40276" s="67"/>
    </row>
    <row r="40277" spans="31:31" ht="15.75">
      <c r="AE40277" s="67"/>
    </row>
    <row r="40278" spans="31:31" ht="15.75">
      <c r="AE40278" s="67"/>
    </row>
    <row r="40279" spans="31:31" ht="15.75">
      <c r="AE40279" s="67"/>
    </row>
    <row r="40280" spans="31:31" ht="15.75">
      <c r="AE40280" s="67"/>
    </row>
    <row r="40281" spans="31:31" ht="15.75">
      <c r="AE40281" s="67"/>
    </row>
    <row r="40282" spans="31:31" ht="15.75">
      <c r="AE40282" s="67"/>
    </row>
    <row r="40283" spans="31:31" ht="15.75">
      <c r="AE40283" s="67"/>
    </row>
    <row r="40284" spans="31:31" ht="15.75">
      <c r="AE40284" s="67"/>
    </row>
    <row r="40285" spans="31:31" ht="15.75">
      <c r="AE40285" s="67"/>
    </row>
    <row r="40286" spans="31:31" ht="15.75">
      <c r="AE40286" s="67"/>
    </row>
    <row r="40287" spans="31:31" ht="15.75">
      <c r="AE40287" s="67"/>
    </row>
    <row r="40288" spans="31:31" ht="15.75">
      <c r="AE40288" s="67"/>
    </row>
    <row r="40289" spans="31:31" ht="15.75">
      <c r="AE40289" s="67"/>
    </row>
    <row r="40290" spans="31:31" ht="15.75">
      <c r="AE40290" s="67"/>
    </row>
    <row r="40291" spans="31:31" ht="15.75">
      <c r="AE40291" s="67"/>
    </row>
    <row r="40292" spans="31:31" ht="15.75">
      <c r="AE40292" s="67"/>
    </row>
    <row r="40293" spans="31:31" ht="15.75">
      <c r="AE40293" s="67"/>
    </row>
    <row r="40294" spans="31:31" ht="15.75">
      <c r="AE40294" s="67"/>
    </row>
    <row r="40295" spans="31:31" ht="15.75">
      <c r="AE40295" s="67"/>
    </row>
    <row r="40296" spans="31:31" ht="15.75">
      <c r="AE40296" s="67"/>
    </row>
    <row r="40297" spans="31:31" ht="15.75">
      <c r="AE40297" s="67"/>
    </row>
    <row r="40298" spans="31:31" ht="15.75">
      <c r="AE40298" s="67"/>
    </row>
    <row r="40299" spans="31:31" ht="15.75">
      <c r="AE40299" s="67"/>
    </row>
    <row r="40300" spans="31:31" ht="15.75">
      <c r="AE40300" s="67"/>
    </row>
    <row r="40301" spans="31:31" ht="15.75">
      <c r="AE40301" s="67"/>
    </row>
    <row r="40302" spans="31:31" ht="15.75">
      <c r="AE40302" s="67"/>
    </row>
    <row r="40303" spans="31:31" ht="15.75">
      <c r="AE40303" s="67"/>
    </row>
    <row r="40304" spans="31:31" ht="15.75">
      <c r="AE40304" s="67"/>
    </row>
    <row r="40305" spans="31:31" ht="15.75">
      <c r="AE40305" s="67"/>
    </row>
    <row r="40306" spans="31:31" ht="15.75">
      <c r="AE40306" s="67"/>
    </row>
    <row r="40307" spans="31:31" ht="15.75">
      <c r="AE40307" s="67"/>
    </row>
    <row r="40308" spans="31:31" ht="15.75">
      <c r="AE40308" s="67"/>
    </row>
    <row r="40309" spans="31:31" ht="15.75">
      <c r="AE40309" s="67"/>
    </row>
    <row r="40310" spans="31:31" ht="15.75">
      <c r="AE40310" s="67"/>
    </row>
    <row r="40311" spans="31:31" ht="15.75">
      <c r="AE40311" s="67"/>
    </row>
    <row r="40312" spans="31:31" ht="15.75">
      <c r="AE40312" s="67"/>
    </row>
    <row r="40313" spans="31:31" ht="15.75">
      <c r="AE40313" s="67"/>
    </row>
    <row r="40314" spans="31:31" ht="15.75">
      <c r="AE40314" s="67"/>
    </row>
    <row r="40315" spans="31:31" ht="15.75">
      <c r="AE40315" s="67"/>
    </row>
    <row r="40316" spans="31:31" ht="15.75">
      <c r="AE40316" s="67"/>
    </row>
    <row r="40317" spans="31:31" ht="15.75">
      <c r="AE40317" s="67"/>
    </row>
    <row r="40318" spans="31:31" ht="15.75">
      <c r="AE40318" s="67"/>
    </row>
    <row r="40319" spans="31:31" ht="15.75">
      <c r="AE40319" s="67"/>
    </row>
    <row r="40320" spans="31:31" ht="15.75">
      <c r="AE40320" s="67"/>
    </row>
    <row r="40321" spans="31:31" ht="15.75">
      <c r="AE40321" s="67"/>
    </row>
    <row r="40322" spans="31:31" ht="15.75">
      <c r="AE40322" s="67"/>
    </row>
    <row r="40323" spans="31:31" ht="15.75">
      <c r="AE40323" s="67"/>
    </row>
    <row r="40324" spans="31:31" ht="15.75">
      <c r="AE40324" s="67"/>
    </row>
    <row r="40325" spans="31:31" ht="15.75">
      <c r="AE40325" s="67"/>
    </row>
    <row r="40326" spans="31:31" ht="15.75">
      <c r="AE40326" s="67"/>
    </row>
    <row r="40327" spans="31:31" ht="15.75">
      <c r="AE40327" s="67"/>
    </row>
    <row r="40328" spans="31:31" ht="15.75">
      <c r="AE40328" s="67"/>
    </row>
    <row r="40329" spans="31:31" ht="15.75">
      <c r="AE40329" s="67"/>
    </row>
    <row r="40330" spans="31:31" ht="15.75">
      <c r="AE40330" s="67"/>
    </row>
    <row r="40331" spans="31:31" ht="15.75">
      <c r="AE40331" s="67"/>
    </row>
    <row r="40332" spans="31:31" ht="15.75">
      <c r="AE40332" s="67"/>
    </row>
    <row r="40333" spans="31:31" ht="15.75">
      <c r="AE40333" s="67"/>
    </row>
    <row r="40334" spans="31:31" ht="15.75">
      <c r="AE40334" s="67"/>
    </row>
    <row r="40335" spans="31:31" ht="15.75">
      <c r="AE40335" s="67"/>
    </row>
    <row r="40336" spans="31:31" ht="15.75">
      <c r="AE40336" s="67"/>
    </row>
    <row r="40337" spans="31:31" ht="15.75">
      <c r="AE40337" s="67"/>
    </row>
    <row r="40338" spans="31:31" ht="15.75">
      <c r="AE40338" s="67"/>
    </row>
    <row r="40339" spans="31:31" ht="15.75">
      <c r="AE40339" s="67"/>
    </row>
    <row r="40340" spans="31:31" ht="15.75">
      <c r="AE40340" s="67"/>
    </row>
    <row r="40341" spans="31:31" ht="15.75">
      <c r="AE40341" s="67"/>
    </row>
    <row r="40342" spans="31:31" ht="15.75">
      <c r="AE40342" s="67"/>
    </row>
    <row r="40343" spans="31:31" ht="15.75">
      <c r="AE40343" s="67"/>
    </row>
    <row r="40344" spans="31:31" ht="15.75">
      <c r="AE40344" s="67"/>
    </row>
    <row r="40345" spans="31:31" ht="15.75">
      <c r="AE40345" s="67"/>
    </row>
    <row r="40346" spans="31:31" ht="15.75">
      <c r="AE40346" s="67"/>
    </row>
    <row r="40347" spans="31:31" ht="15.75">
      <c r="AE40347" s="67"/>
    </row>
    <row r="40348" spans="31:31" ht="15.75">
      <c r="AE40348" s="67"/>
    </row>
    <row r="40349" spans="31:31" ht="15.75">
      <c r="AE40349" s="67"/>
    </row>
    <row r="40350" spans="31:31" ht="15.75">
      <c r="AE40350" s="67"/>
    </row>
    <row r="40351" spans="31:31" ht="15.75">
      <c r="AE40351" s="67"/>
    </row>
    <row r="40352" spans="31:31" ht="15.75">
      <c r="AE40352" s="67"/>
    </row>
    <row r="40353" spans="31:31" ht="15.75">
      <c r="AE40353" s="67"/>
    </row>
    <row r="40354" spans="31:31" ht="15.75">
      <c r="AE40354" s="67"/>
    </row>
    <row r="40355" spans="31:31" ht="15.75">
      <c r="AE40355" s="67"/>
    </row>
    <row r="40356" spans="31:31" ht="15.75">
      <c r="AE40356" s="67"/>
    </row>
    <row r="40357" spans="31:31" ht="15.75">
      <c r="AE40357" s="67"/>
    </row>
    <row r="40358" spans="31:31" ht="15.75">
      <c r="AE40358" s="67"/>
    </row>
    <row r="40359" spans="31:31" ht="15.75">
      <c r="AE40359" s="67"/>
    </row>
    <row r="40360" spans="31:31" ht="15.75">
      <c r="AE40360" s="67"/>
    </row>
    <row r="40361" spans="31:31" ht="15.75">
      <c r="AE40361" s="67"/>
    </row>
    <row r="40362" spans="31:31" ht="15.75">
      <c r="AE40362" s="67"/>
    </row>
    <row r="40363" spans="31:31" ht="15.75">
      <c r="AE40363" s="67"/>
    </row>
    <row r="40364" spans="31:31" ht="15.75">
      <c r="AE40364" s="67"/>
    </row>
    <row r="40365" spans="31:31" ht="15.75">
      <c r="AE40365" s="67"/>
    </row>
    <row r="40366" spans="31:31" ht="15.75">
      <c r="AE40366" s="67"/>
    </row>
    <row r="40367" spans="31:31" ht="15.75">
      <c r="AE40367" s="67"/>
    </row>
    <row r="40368" spans="31:31" ht="15.75">
      <c r="AE40368" s="67"/>
    </row>
    <row r="40369" spans="31:31" ht="15.75">
      <c r="AE40369" s="67"/>
    </row>
    <row r="40370" spans="31:31" ht="15.75">
      <c r="AE40370" s="67"/>
    </row>
    <row r="40371" spans="31:31" ht="15.75">
      <c r="AE40371" s="67"/>
    </row>
    <row r="40372" spans="31:31" ht="15.75">
      <c r="AE40372" s="67"/>
    </row>
    <row r="40373" spans="31:31" ht="15.75">
      <c r="AE40373" s="67"/>
    </row>
    <row r="40374" spans="31:31" ht="15.75">
      <c r="AE40374" s="67"/>
    </row>
    <row r="40375" spans="31:31" ht="15.75">
      <c r="AE40375" s="67"/>
    </row>
    <row r="40376" spans="31:31" ht="15.75">
      <c r="AE40376" s="67"/>
    </row>
    <row r="40377" spans="31:31" ht="15.75">
      <c r="AE40377" s="67"/>
    </row>
    <row r="40378" spans="31:31" ht="15.75">
      <c r="AE40378" s="67"/>
    </row>
    <row r="40379" spans="31:31" ht="15.75">
      <c r="AE40379" s="67"/>
    </row>
    <row r="40380" spans="31:31" ht="15.75">
      <c r="AE40380" s="67"/>
    </row>
    <row r="40381" spans="31:31" ht="15.75">
      <c r="AE40381" s="67"/>
    </row>
    <row r="40382" spans="31:31" ht="15.75">
      <c r="AE40382" s="67"/>
    </row>
    <row r="40383" spans="31:31" ht="15.75">
      <c r="AE40383" s="67"/>
    </row>
    <row r="40384" spans="31:31" ht="15.75">
      <c r="AE40384" s="67"/>
    </row>
    <row r="40385" spans="31:31" ht="15.75">
      <c r="AE40385" s="67"/>
    </row>
    <row r="40386" spans="31:31" ht="15.75">
      <c r="AE40386" s="67"/>
    </row>
    <row r="40387" spans="31:31" ht="15.75">
      <c r="AE40387" s="67"/>
    </row>
    <row r="40388" spans="31:31" ht="15.75">
      <c r="AE40388" s="67"/>
    </row>
    <row r="40389" spans="31:31" ht="15.75">
      <c r="AE40389" s="67"/>
    </row>
    <row r="40390" spans="31:31" ht="15.75">
      <c r="AE40390" s="67"/>
    </row>
    <row r="40391" spans="31:31" ht="15.75">
      <c r="AE40391" s="67"/>
    </row>
    <row r="40392" spans="31:31" ht="15.75">
      <c r="AE40392" s="67"/>
    </row>
    <row r="40393" spans="31:31" ht="15.75">
      <c r="AE40393" s="67"/>
    </row>
    <row r="40394" spans="31:31" ht="15.75">
      <c r="AE40394" s="67"/>
    </row>
    <row r="40395" spans="31:31" ht="15.75">
      <c r="AE40395" s="67"/>
    </row>
    <row r="40396" spans="31:31" ht="15.75">
      <c r="AE40396" s="67"/>
    </row>
    <row r="40397" spans="31:31" ht="15.75">
      <c r="AE40397" s="67"/>
    </row>
    <row r="40398" spans="31:31" ht="15.75">
      <c r="AE40398" s="67"/>
    </row>
    <row r="40399" spans="31:31" ht="15.75">
      <c r="AE40399" s="67"/>
    </row>
    <row r="40400" spans="31:31" ht="15.75">
      <c r="AE40400" s="67"/>
    </row>
    <row r="40401" spans="31:31" ht="15.75">
      <c r="AE40401" s="67"/>
    </row>
    <row r="40402" spans="31:31" ht="15.75">
      <c r="AE40402" s="67"/>
    </row>
    <row r="40403" spans="31:31" ht="15.75">
      <c r="AE40403" s="67"/>
    </row>
    <row r="40404" spans="31:31" ht="15.75">
      <c r="AE40404" s="67"/>
    </row>
    <row r="40405" spans="31:31" ht="15.75">
      <c r="AE40405" s="67"/>
    </row>
    <row r="40406" spans="31:31" ht="15.75">
      <c r="AE40406" s="67"/>
    </row>
    <row r="40407" spans="31:31" ht="15.75">
      <c r="AE40407" s="67"/>
    </row>
    <row r="40408" spans="31:31" ht="15.75">
      <c r="AE40408" s="67"/>
    </row>
    <row r="40409" spans="31:31" ht="15.75">
      <c r="AE40409" s="67"/>
    </row>
    <row r="40410" spans="31:31" ht="15.75">
      <c r="AE40410" s="67"/>
    </row>
    <row r="40411" spans="31:31" ht="15.75">
      <c r="AE40411" s="67"/>
    </row>
    <row r="40412" spans="31:31" ht="15.75">
      <c r="AE40412" s="67"/>
    </row>
    <row r="40413" spans="31:31" ht="15.75">
      <c r="AE40413" s="67"/>
    </row>
    <row r="40414" spans="31:31" ht="15.75">
      <c r="AE40414" s="67"/>
    </row>
    <row r="40415" spans="31:31" ht="15.75">
      <c r="AE40415" s="67"/>
    </row>
    <row r="40416" spans="31:31" ht="15.75">
      <c r="AE40416" s="67"/>
    </row>
    <row r="40417" spans="31:31" ht="15.75">
      <c r="AE40417" s="67"/>
    </row>
    <row r="40418" spans="31:31" ht="15.75">
      <c r="AE40418" s="67"/>
    </row>
    <row r="40419" spans="31:31" ht="15.75">
      <c r="AE40419" s="67"/>
    </row>
    <row r="40420" spans="31:31" ht="15.75">
      <c r="AE40420" s="67"/>
    </row>
    <row r="40421" spans="31:31" ht="15.75">
      <c r="AE40421" s="67"/>
    </row>
    <row r="40422" spans="31:31" ht="15.75">
      <c r="AE40422" s="67"/>
    </row>
    <row r="40423" spans="31:31" ht="15.75">
      <c r="AE40423" s="67"/>
    </row>
    <row r="40424" spans="31:31" ht="15.75">
      <c r="AE40424" s="67"/>
    </row>
    <row r="40425" spans="31:31" ht="15.75">
      <c r="AE40425" s="67"/>
    </row>
    <row r="40426" spans="31:31" ht="15.75">
      <c r="AE40426" s="67"/>
    </row>
    <row r="40427" spans="31:31" ht="15.75">
      <c r="AE40427" s="67"/>
    </row>
    <row r="40428" spans="31:31" ht="15.75">
      <c r="AE40428" s="67"/>
    </row>
    <row r="40429" spans="31:31" ht="15.75">
      <c r="AE40429" s="67"/>
    </row>
    <row r="40430" spans="31:31" ht="15.75">
      <c r="AE40430" s="67"/>
    </row>
    <row r="40431" spans="31:31" ht="15.75">
      <c r="AE40431" s="67"/>
    </row>
    <row r="40432" spans="31:31" ht="15.75">
      <c r="AE40432" s="67"/>
    </row>
    <row r="40433" spans="31:31" ht="15.75">
      <c r="AE40433" s="67"/>
    </row>
    <row r="40434" spans="31:31" ht="15.75">
      <c r="AE40434" s="67"/>
    </row>
    <row r="40435" spans="31:31" ht="15.75">
      <c r="AE40435" s="67"/>
    </row>
    <row r="40436" spans="31:31" ht="15.75">
      <c r="AE40436" s="67"/>
    </row>
    <row r="40437" spans="31:31" ht="15.75">
      <c r="AE40437" s="67"/>
    </row>
    <row r="40438" spans="31:31" ht="15.75">
      <c r="AE40438" s="67"/>
    </row>
    <row r="40439" spans="31:31" ht="15.75">
      <c r="AE40439" s="67"/>
    </row>
    <row r="40440" spans="31:31" ht="15.75">
      <c r="AE40440" s="67"/>
    </row>
    <row r="40441" spans="31:31" ht="15.75">
      <c r="AE40441" s="67"/>
    </row>
    <row r="40442" spans="31:31" ht="15.75">
      <c r="AE40442" s="67"/>
    </row>
    <row r="40443" spans="31:31" ht="15.75">
      <c r="AE40443" s="67"/>
    </row>
    <row r="40444" spans="31:31" ht="15.75">
      <c r="AE40444" s="67"/>
    </row>
    <row r="40445" spans="31:31" ht="15.75">
      <c r="AE40445" s="67"/>
    </row>
    <row r="40446" spans="31:31" ht="15.75">
      <c r="AE40446" s="67"/>
    </row>
    <row r="40447" spans="31:31" ht="15.75">
      <c r="AE40447" s="67"/>
    </row>
    <row r="40448" spans="31:31" ht="15.75">
      <c r="AE40448" s="67"/>
    </row>
    <row r="40449" spans="31:31" ht="15.75">
      <c r="AE40449" s="67"/>
    </row>
    <row r="40450" spans="31:31" ht="15.75">
      <c r="AE40450" s="67"/>
    </row>
    <row r="40451" spans="31:31" ht="15.75">
      <c r="AE40451" s="67"/>
    </row>
    <row r="40452" spans="31:31" ht="15.75">
      <c r="AE40452" s="67"/>
    </row>
    <row r="40453" spans="31:31" ht="15.75">
      <c r="AE40453" s="67"/>
    </row>
    <row r="40454" spans="31:31" ht="15.75">
      <c r="AE40454" s="67"/>
    </row>
    <row r="40455" spans="31:31" ht="15.75">
      <c r="AE40455" s="67"/>
    </row>
    <row r="40456" spans="31:31" ht="15.75">
      <c r="AE40456" s="67"/>
    </row>
    <row r="40457" spans="31:31" ht="15.75">
      <c r="AE40457" s="67"/>
    </row>
    <row r="40458" spans="31:31" ht="15.75">
      <c r="AE40458" s="67"/>
    </row>
    <row r="40459" spans="31:31" ht="15.75">
      <c r="AE40459" s="67"/>
    </row>
    <row r="40460" spans="31:31" ht="15.75">
      <c r="AE40460" s="67"/>
    </row>
    <row r="40461" spans="31:31" ht="15.75">
      <c r="AE40461" s="67"/>
    </row>
    <row r="40462" spans="31:31" ht="15.75">
      <c r="AE40462" s="67"/>
    </row>
    <row r="40463" spans="31:31" ht="15.75">
      <c r="AE40463" s="67"/>
    </row>
    <row r="40464" spans="31:31" ht="15.75">
      <c r="AE40464" s="67"/>
    </row>
    <row r="40465" spans="31:31" ht="15.75">
      <c r="AE40465" s="67"/>
    </row>
    <row r="40466" spans="31:31" ht="15.75">
      <c r="AE40466" s="67"/>
    </row>
    <row r="40467" spans="31:31" ht="15.75">
      <c r="AE40467" s="67"/>
    </row>
    <row r="40468" spans="31:31" ht="15.75">
      <c r="AE40468" s="67"/>
    </row>
    <row r="40469" spans="31:31" ht="15.75">
      <c r="AE40469" s="67"/>
    </row>
    <row r="40470" spans="31:31" ht="15.75">
      <c r="AE40470" s="67"/>
    </row>
    <row r="40471" spans="31:31" ht="15.75">
      <c r="AE40471" s="67"/>
    </row>
    <row r="40472" spans="31:31" ht="15.75">
      <c r="AE40472" s="67"/>
    </row>
    <row r="40473" spans="31:31" ht="15.75">
      <c r="AE40473" s="67"/>
    </row>
    <row r="40474" spans="31:31" ht="15.75">
      <c r="AE40474" s="67"/>
    </row>
    <row r="40475" spans="31:31" ht="15.75">
      <c r="AE40475" s="67"/>
    </row>
    <row r="40476" spans="31:31" ht="15.75">
      <c r="AE40476" s="67"/>
    </row>
    <row r="40477" spans="31:31" ht="15.75">
      <c r="AE40477" s="67"/>
    </row>
    <row r="40478" spans="31:31" ht="15.75">
      <c r="AE40478" s="67"/>
    </row>
    <row r="40479" spans="31:31" ht="15.75">
      <c r="AE40479" s="67"/>
    </row>
    <row r="40480" spans="31:31" ht="15.75">
      <c r="AE40480" s="67"/>
    </row>
    <row r="40481" spans="31:31" ht="15.75">
      <c r="AE40481" s="67"/>
    </row>
    <row r="40482" spans="31:31" ht="15.75">
      <c r="AE40482" s="67"/>
    </row>
    <row r="40483" spans="31:31" ht="15.75">
      <c r="AE40483" s="67"/>
    </row>
    <row r="40484" spans="31:31" ht="15.75">
      <c r="AE40484" s="67"/>
    </row>
    <row r="40485" spans="31:31" ht="15.75">
      <c r="AE40485" s="67"/>
    </row>
    <row r="40486" spans="31:31" ht="15.75">
      <c r="AE40486" s="67"/>
    </row>
    <row r="40487" spans="31:31" ht="15.75">
      <c r="AE40487" s="67"/>
    </row>
    <row r="40488" spans="31:31" ht="15.75">
      <c r="AE40488" s="67"/>
    </row>
    <row r="40489" spans="31:31" ht="15.75">
      <c r="AE40489" s="67"/>
    </row>
    <row r="40490" spans="31:31" ht="15.75">
      <c r="AE40490" s="67"/>
    </row>
    <row r="40491" spans="31:31" ht="15.75">
      <c r="AE40491" s="67"/>
    </row>
    <row r="40492" spans="31:31" ht="15.75">
      <c r="AE40492" s="67"/>
    </row>
    <row r="40493" spans="31:31" ht="15.75">
      <c r="AE40493" s="67"/>
    </row>
    <row r="40494" spans="31:31" ht="15.75">
      <c r="AE40494" s="67"/>
    </row>
    <row r="40495" spans="31:31" ht="15.75">
      <c r="AE40495" s="67"/>
    </row>
    <row r="40496" spans="31:31" ht="15.75">
      <c r="AE40496" s="67"/>
    </row>
    <row r="40497" spans="31:31" ht="15.75">
      <c r="AE40497" s="67"/>
    </row>
    <row r="40498" spans="31:31" ht="15.75">
      <c r="AE40498" s="67"/>
    </row>
    <row r="40499" spans="31:31" ht="15.75">
      <c r="AE40499" s="67"/>
    </row>
    <row r="40500" spans="31:31" ht="15.75">
      <c r="AE40500" s="67"/>
    </row>
    <row r="40501" spans="31:31" ht="15.75">
      <c r="AE40501" s="67"/>
    </row>
    <row r="40502" spans="31:31" ht="15.75">
      <c r="AE40502" s="67"/>
    </row>
    <row r="40503" spans="31:31" ht="15.75">
      <c r="AE40503" s="67"/>
    </row>
    <row r="40504" spans="31:31" ht="15.75">
      <c r="AE40504" s="67"/>
    </row>
    <row r="40505" spans="31:31" ht="15.75">
      <c r="AE40505" s="67"/>
    </row>
    <row r="40506" spans="31:31" ht="15.75">
      <c r="AE40506" s="67"/>
    </row>
    <row r="40507" spans="31:31" ht="15.75">
      <c r="AE40507" s="67"/>
    </row>
    <row r="40508" spans="31:31" ht="15.75">
      <c r="AE40508" s="67"/>
    </row>
    <row r="40509" spans="31:31" ht="15.75">
      <c r="AE40509" s="67"/>
    </row>
    <row r="40510" spans="31:31" ht="15.75">
      <c r="AE40510" s="67"/>
    </row>
    <row r="40511" spans="31:31" ht="15.75">
      <c r="AE40511" s="67"/>
    </row>
    <row r="40512" spans="31:31" ht="15.75">
      <c r="AE40512" s="67"/>
    </row>
    <row r="40513" spans="31:31" ht="15.75">
      <c r="AE40513" s="67"/>
    </row>
    <row r="40514" spans="31:31" ht="15.75">
      <c r="AE40514" s="67"/>
    </row>
    <row r="40515" spans="31:31" ht="15.75">
      <c r="AE40515" s="67"/>
    </row>
    <row r="40516" spans="31:31" ht="15.75">
      <c r="AE40516" s="67"/>
    </row>
    <row r="40517" spans="31:31" ht="15.75">
      <c r="AE40517" s="67"/>
    </row>
    <row r="40518" spans="31:31" ht="15.75">
      <c r="AE40518" s="67"/>
    </row>
    <row r="40519" spans="31:31" ht="15.75">
      <c r="AE40519" s="67"/>
    </row>
    <row r="40520" spans="31:31" ht="15.75">
      <c r="AE40520" s="67"/>
    </row>
    <row r="40521" spans="31:31" ht="15.75">
      <c r="AE40521" s="67"/>
    </row>
    <row r="40522" spans="31:31" ht="15.75">
      <c r="AE40522" s="67"/>
    </row>
    <row r="40523" spans="31:31" ht="15.75">
      <c r="AE40523" s="67"/>
    </row>
    <row r="40524" spans="31:31" ht="15.75">
      <c r="AE40524" s="67"/>
    </row>
    <row r="40525" spans="31:31" ht="15.75">
      <c r="AE40525" s="67"/>
    </row>
    <row r="40526" spans="31:31" ht="15.75">
      <c r="AE40526" s="67"/>
    </row>
    <row r="40527" spans="31:31" ht="15.75">
      <c r="AE40527" s="67"/>
    </row>
    <row r="40528" spans="31:31" ht="15.75">
      <c r="AE40528" s="67"/>
    </row>
    <row r="40529" spans="31:31" ht="15.75">
      <c r="AE40529" s="67"/>
    </row>
    <row r="40530" spans="31:31" ht="15.75">
      <c r="AE40530" s="67"/>
    </row>
    <row r="40531" spans="31:31" ht="15.75">
      <c r="AE40531" s="67"/>
    </row>
    <row r="40532" spans="31:31" ht="15.75">
      <c r="AE40532" s="67"/>
    </row>
    <row r="40533" spans="31:31" ht="15.75">
      <c r="AE40533" s="67"/>
    </row>
    <row r="40534" spans="31:31" ht="15.75">
      <c r="AE40534" s="67"/>
    </row>
    <row r="40535" spans="31:31" ht="15.75">
      <c r="AE40535" s="67"/>
    </row>
    <row r="40536" spans="31:31" ht="15.75">
      <c r="AE40536" s="67"/>
    </row>
    <row r="40537" spans="31:31" ht="15.75">
      <c r="AE40537" s="67"/>
    </row>
    <row r="40538" spans="31:31" ht="15.75">
      <c r="AE40538" s="67"/>
    </row>
    <row r="40539" spans="31:31" ht="15.75">
      <c r="AE40539" s="67"/>
    </row>
    <row r="40540" spans="31:31" ht="15.75">
      <c r="AE40540" s="67"/>
    </row>
    <row r="40541" spans="31:31" ht="15.75">
      <c r="AE40541" s="67"/>
    </row>
    <row r="40542" spans="31:31" ht="15.75">
      <c r="AE40542" s="67"/>
    </row>
    <row r="40543" spans="31:31" ht="15.75">
      <c r="AE40543" s="67"/>
    </row>
    <row r="40544" spans="31:31" ht="15.75">
      <c r="AE40544" s="67"/>
    </row>
    <row r="40545" spans="31:31" ht="15.75">
      <c r="AE40545" s="67"/>
    </row>
    <row r="40546" spans="31:31" ht="15.75">
      <c r="AE40546" s="67"/>
    </row>
    <row r="40547" spans="31:31" ht="15.75">
      <c r="AE40547" s="67"/>
    </row>
    <row r="40548" spans="31:31" ht="15.75">
      <c r="AE40548" s="67"/>
    </row>
    <row r="40549" spans="31:31" ht="15.75">
      <c r="AE40549" s="67"/>
    </row>
    <row r="40550" spans="31:31" ht="15.75">
      <c r="AE40550" s="67"/>
    </row>
    <row r="40551" spans="31:31" ht="15.75">
      <c r="AE40551" s="67"/>
    </row>
    <row r="40552" spans="31:31" ht="15.75">
      <c r="AE40552" s="67"/>
    </row>
    <row r="40553" spans="31:31" ht="15.75">
      <c r="AE40553" s="67"/>
    </row>
    <row r="40554" spans="31:31" ht="15.75">
      <c r="AE40554" s="67"/>
    </row>
    <row r="40555" spans="31:31" ht="15.75">
      <c r="AE40555" s="67"/>
    </row>
    <row r="40556" spans="31:31" ht="15.75">
      <c r="AE40556" s="67"/>
    </row>
    <row r="40557" spans="31:31" ht="15.75">
      <c r="AE40557" s="67"/>
    </row>
    <row r="40558" spans="31:31" ht="15.75">
      <c r="AE40558" s="67"/>
    </row>
    <row r="40559" spans="31:31" ht="15.75">
      <c r="AE40559" s="67"/>
    </row>
    <row r="40560" spans="31:31" ht="15.75">
      <c r="AE40560" s="67"/>
    </row>
    <row r="40561" spans="31:31" ht="15.75">
      <c r="AE40561" s="67"/>
    </row>
    <row r="40562" spans="31:31" ht="15.75">
      <c r="AE40562" s="67"/>
    </row>
    <row r="40563" spans="31:31" ht="15.75">
      <c r="AE40563" s="67"/>
    </row>
    <row r="40564" spans="31:31" ht="15.75">
      <c r="AE40564" s="67"/>
    </row>
    <row r="40565" spans="31:31" ht="15.75">
      <c r="AE40565" s="67"/>
    </row>
    <row r="40566" spans="31:31" ht="15.75">
      <c r="AE40566" s="67"/>
    </row>
    <row r="40567" spans="31:31" ht="15.75">
      <c r="AE40567" s="67"/>
    </row>
    <row r="40568" spans="31:31" ht="15.75">
      <c r="AE40568" s="67"/>
    </row>
    <row r="40569" spans="31:31" ht="15.75">
      <c r="AE40569" s="67"/>
    </row>
    <row r="40570" spans="31:31" ht="15.75">
      <c r="AE40570" s="67"/>
    </row>
    <row r="40571" spans="31:31" ht="15.75">
      <c r="AE40571" s="67"/>
    </row>
    <row r="40572" spans="31:31" ht="15.75">
      <c r="AE40572" s="67"/>
    </row>
    <row r="40573" spans="31:31" ht="15.75">
      <c r="AE40573" s="67"/>
    </row>
    <row r="40574" spans="31:31" ht="15.75">
      <c r="AE40574" s="67"/>
    </row>
    <row r="40575" spans="31:31" ht="15.75">
      <c r="AE40575" s="67"/>
    </row>
    <row r="40576" spans="31:31" ht="15.75">
      <c r="AE40576" s="67"/>
    </row>
    <row r="40577" spans="31:31" ht="15.75">
      <c r="AE40577" s="67"/>
    </row>
    <row r="40578" spans="31:31" ht="15.75">
      <c r="AE40578" s="67"/>
    </row>
    <row r="40579" spans="31:31" ht="15.75">
      <c r="AE40579" s="67"/>
    </row>
    <row r="40580" spans="31:31" ht="15.75">
      <c r="AE40580" s="67"/>
    </row>
    <row r="40581" spans="31:31" ht="15.75">
      <c r="AE40581" s="67"/>
    </row>
    <row r="40582" spans="31:31" ht="15.75">
      <c r="AE40582" s="67"/>
    </row>
    <row r="40583" spans="31:31" ht="15.75">
      <c r="AE40583" s="67"/>
    </row>
    <row r="40584" spans="31:31" ht="15.75">
      <c r="AE40584" s="67"/>
    </row>
    <row r="40585" spans="31:31" ht="15.75">
      <c r="AE40585" s="67"/>
    </row>
    <row r="40586" spans="31:31" ht="15.75">
      <c r="AE40586" s="67"/>
    </row>
    <row r="40587" spans="31:31" ht="15.75">
      <c r="AE40587" s="67"/>
    </row>
    <row r="40588" spans="31:31" ht="15.75">
      <c r="AE40588" s="67"/>
    </row>
    <row r="40589" spans="31:31" ht="15.75">
      <c r="AE40589" s="67"/>
    </row>
    <row r="40590" spans="31:31" ht="15.75">
      <c r="AE40590" s="67"/>
    </row>
    <row r="40591" spans="31:31" ht="15.75">
      <c r="AE40591" s="67"/>
    </row>
    <row r="40592" spans="31:31" ht="15.75">
      <c r="AE40592" s="67"/>
    </row>
    <row r="40593" spans="31:31" ht="15.75">
      <c r="AE40593" s="67"/>
    </row>
    <row r="40594" spans="31:31" ht="15.75">
      <c r="AE40594" s="67"/>
    </row>
    <row r="40595" spans="31:31" ht="15.75">
      <c r="AE40595" s="67"/>
    </row>
    <row r="40596" spans="31:31" ht="15.75">
      <c r="AE40596" s="67"/>
    </row>
    <row r="40597" spans="31:31" ht="15.75">
      <c r="AE40597" s="67"/>
    </row>
    <row r="40598" spans="31:31" ht="15.75">
      <c r="AE40598" s="67"/>
    </row>
    <row r="40599" spans="31:31" ht="15.75">
      <c r="AE40599" s="67"/>
    </row>
    <row r="40600" spans="31:31" ht="15.75">
      <c r="AE40600" s="67"/>
    </row>
    <row r="40601" spans="31:31" ht="15.75">
      <c r="AE40601" s="67"/>
    </row>
    <row r="40602" spans="31:31" ht="15.75">
      <c r="AE40602" s="67"/>
    </row>
    <row r="40603" spans="31:31" ht="15.75">
      <c r="AE40603" s="67"/>
    </row>
    <row r="40604" spans="31:31" ht="15.75">
      <c r="AE40604" s="67"/>
    </row>
    <row r="40605" spans="31:31" ht="15.75">
      <c r="AE40605" s="67"/>
    </row>
    <row r="40606" spans="31:31" ht="15.75">
      <c r="AE40606" s="67"/>
    </row>
    <row r="40607" spans="31:31" ht="15.75">
      <c r="AE40607" s="67"/>
    </row>
    <row r="40608" spans="31:31" ht="15.75">
      <c r="AE40608" s="67"/>
    </row>
    <row r="40609" spans="31:31" ht="15.75">
      <c r="AE40609" s="67"/>
    </row>
    <row r="40610" spans="31:31" ht="15.75">
      <c r="AE40610" s="67"/>
    </row>
    <row r="40611" spans="31:31" ht="15.75">
      <c r="AE40611" s="67"/>
    </row>
    <row r="40612" spans="31:31" ht="15.75">
      <c r="AE40612" s="67"/>
    </row>
    <row r="40613" spans="31:31" ht="15.75">
      <c r="AE40613" s="67"/>
    </row>
    <row r="40614" spans="31:31" ht="15.75">
      <c r="AE40614" s="67"/>
    </row>
    <row r="40615" spans="31:31" ht="15.75">
      <c r="AE40615" s="67"/>
    </row>
    <row r="40616" spans="31:31" ht="15.75">
      <c r="AE40616" s="67"/>
    </row>
    <row r="40617" spans="31:31" ht="15.75">
      <c r="AE40617" s="67"/>
    </row>
    <row r="40618" spans="31:31" ht="15.75">
      <c r="AE40618" s="67"/>
    </row>
    <row r="40619" spans="31:31" ht="15.75">
      <c r="AE40619" s="67"/>
    </row>
    <row r="40620" spans="31:31" ht="15.75">
      <c r="AE40620" s="67"/>
    </row>
    <row r="40621" spans="31:31" ht="15.75">
      <c r="AE40621" s="67"/>
    </row>
    <row r="40622" spans="31:31" ht="15.75">
      <c r="AE40622" s="67"/>
    </row>
    <row r="40623" spans="31:31" ht="15.75">
      <c r="AE40623" s="67"/>
    </row>
    <row r="40624" spans="31:31" ht="15.75">
      <c r="AE40624" s="67"/>
    </row>
    <row r="40625" spans="31:31" ht="15.75">
      <c r="AE40625" s="67"/>
    </row>
    <row r="40626" spans="31:31" ht="15.75">
      <c r="AE40626" s="67"/>
    </row>
    <row r="40627" spans="31:31" ht="15.75">
      <c r="AE40627" s="67"/>
    </row>
    <row r="40628" spans="31:31" ht="15.75">
      <c r="AE40628" s="67"/>
    </row>
    <row r="40629" spans="31:31" ht="15.75">
      <c r="AE40629" s="67"/>
    </row>
    <row r="40630" spans="31:31" ht="15.75">
      <c r="AE40630" s="67"/>
    </row>
    <row r="40631" spans="31:31" ht="15.75">
      <c r="AE40631" s="67"/>
    </row>
    <row r="40632" spans="31:31" ht="15.75">
      <c r="AE40632" s="67"/>
    </row>
    <row r="40633" spans="31:31" ht="15.75">
      <c r="AE40633" s="67"/>
    </row>
    <row r="40634" spans="31:31" ht="15.75">
      <c r="AE40634" s="67"/>
    </row>
    <row r="40635" spans="31:31" ht="15.75">
      <c r="AE40635" s="67"/>
    </row>
    <row r="40636" spans="31:31" ht="15.75">
      <c r="AE40636" s="67"/>
    </row>
    <row r="40637" spans="31:31" ht="15.75">
      <c r="AE40637" s="67"/>
    </row>
    <row r="40638" spans="31:31" ht="15.75">
      <c r="AE40638" s="67"/>
    </row>
    <row r="40639" spans="31:31" ht="15.75">
      <c r="AE40639" s="67"/>
    </row>
    <row r="40640" spans="31:31" ht="15.75">
      <c r="AE40640" s="67"/>
    </row>
    <row r="40641" spans="31:31" ht="15.75">
      <c r="AE40641" s="67"/>
    </row>
    <row r="40642" spans="31:31" ht="15.75">
      <c r="AE40642" s="67"/>
    </row>
    <row r="40643" spans="31:31" ht="15.75">
      <c r="AE40643" s="67"/>
    </row>
    <row r="40644" spans="31:31" ht="15.75">
      <c r="AE40644" s="67"/>
    </row>
    <row r="40645" spans="31:31" ht="15.75">
      <c r="AE40645" s="67"/>
    </row>
    <row r="40646" spans="31:31" ht="15.75">
      <c r="AE40646" s="67"/>
    </row>
    <row r="40647" spans="31:31" ht="15.75">
      <c r="AE40647" s="67"/>
    </row>
    <row r="40648" spans="31:31" ht="15.75">
      <c r="AE40648" s="67"/>
    </row>
    <row r="40649" spans="31:31" ht="15.75">
      <c r="AE40649" s="67"/>
    </row>
    <row r="40650" spans="31:31" ht="15.75">
      <c r="AE40650" s="67"/>
    </row>
    <row r="40651" spans="31:31" ht="15.75">
      <c r="AE40651" s="67"/>
    </row>
    <row r="40652" spans="31:31" ht="15.75">
      <c r="AE40652" s="67"/>
    </row>
    <row r="40653" spans="31:31" ht="15.75">
      <c r="AE40653" s="67"/>
    </row>
    <row r="40654" spans="31:31" ht="15.75">
      <c r="AE40654" s="67"/>
    </row>
    <row r="40655" spans="31:31" ht="15.75">
      <c r="AE40655" s="67"/>
    </row>
    <row r="40656" spans="31:31" ht="15.75">
      <c r="AE40656" s="67"/>
    </row>
    <row r="40657" spans="31:31" ht="15.75">
      <c r="AE40657" s="67"/>
    </row>
    <row r="40658" spans="31:31" ht="15.75">
      <c r="AE40658" s="67"/>
    </row>
    <row r="40659" spans="31:31" ht="15.75">
      <c r="AE40659" s="67"/>
    </row>
    <row r="40660" spans="31:31" ht="15.75">
      <c r="AE40660" s="67"/>
    </row>
    <row r="40661" spans="31:31" ht="15.75">
      <c r="AE40661" s="67"/>
    </row>
    <row r="40662" spans="31:31" ht="15.75">
      <c r="AE40662" s="67"/>
    </row>
    <row r="40663" spans="31:31" ht="15.75">
      <c r="AE40663" s="67"/>
    </row>
    <row r="40664" spans="31:31" ht="15.75">
      <c r="AE40664" s="67"/>
    </row>
    <row r="40665" spans="31:31" ht="15.75">
      <c r="AE40665" s="67"/>
    </row>
    <row r="40666" spans="31:31" ht="15.75">
      <c r="AE40666" s="67"/>
    </row>
    <row r="40667" spans="31:31" ht="15.75">
      <c r="AE40667" s="67"/>
    </row>
    <row r="40668" spans="31:31" ht="15.75">
      <c r="AE40668" s="67"/>
    </row>
    <row r="40669" spans="31:31" ht="15.75">
      <c r="AE40669" s="67"/>
    </row>
    <row r="40670" spans="31:31" ht="15.75">
      <c r="AE40670" s="67"/>
    </row>
    <row r="40671" spans="31:31" ht="15.75">
      <c r="AE40671" s="67"/>
    </row>
    <row r="40672" spans="31:31" ht="15.75">
      <c r="AE40672" s="67"/>
    </row>
    <row r="40673" spans="31:31" ht="15.75">
      <c r="AE40673" s="67"/>
    </row>
    <row r="40674" spans="31:31" ht="15.75">
      <c r="AE40674" s="67"/>
    </row>
    <row r="40675" spans="31:31" ht="15.75">
      <c r="AE40675" s="67"/>
    </row>
    <row r="40676" spans="31:31" ht="15.75">
      <c r="AE40676" s="67"/>
    </row>
    <row r="40677" spans="31:31" ht="15.75">
      <c r="AE40677" s="67"/>
    </row>
    <row r="40678" spans="31:31" ht="15.75">
      <c r="AE40678" s="67"/>
    </row>
    <row r="40679" spans="31:31" ht="15.75">
      <c r="AE40679" s="67"/>
    </row>
    <row r="40680" spans="31:31" ht="15.75">
      <c r="AE40680" s="67"/>
    </row>
    <row r="40681" spans="31:31" ht="15.75">
      <c r="AE40681" s="67"/>
    </row>
    <row r="40682" spans="31:31" ht="15.75">
      <c r="AE40682" s="67"/>
    </row>
    <row r="40683" spans="31:31" ht="15.75">
      <c r="AE40683" s="67"/>
    </row>
    <row r="40684" spans="31:31" ht="15.75">
      <c r="AE40684" s="67"/>
    </row>
    <row r="40685" spans="31:31" ht="15.75">
      <c r="AE40685" s="67"/>
    </row>
    <row r="40686" spans="31:31" ht="15.75">
      <c r="AE40686" s="67"/>
    </row>
    <row r="40687" spans="31:31" ht="15.75">
      <c r="AE40687" s="67"/>
    </row>
    <row r="40688" spans="31:31" ht="15.75">
      <c r="AE40688" s="67"/>
    </row>
    <row r="40689" spans="31:31" ht="15.75">
      <c r="AE40689" s="67"/>
    </row>
    <row r="40690" spans="31:31" ht="15.75">
      <c r="AE40690" s="67"/>
    </row>
    <row r="40691" spans="31:31" ht="15.75">
      <c r="AE40691" s="67"/>
    </row>
    <row r="40692" spans="31:31" ht="15.75">
      <c r="AE40692" s="67"/>
    </row>
    <row r="40693" spans="31:31" ht="15.75">
      <c r="AE40693" s="67"/>
    </row>
    <row r="40694" spans="31:31" ht="15.75">
      <c r="AE40694" s="67"/>
    </row>
    <row r="40695" spans="31:31" ht="15.75">
      <c r="AE40695" s="67"/>
    </row>
    <row r="40696" spans="31:31" ht="15.75">
      <c r="AE40696" s="67"/>
    </row>
    <row r="40697" spans="31:31" ht="15.75">
      <c r="AE40697" s="67"/>
    </row>
    <row r="40698" spans="31:31" ht="15.75">
      <c r="AE40698" s="67"/>
    </row>
    <row r="40699" spans="31:31" ht="15.75">
      <c r="AE40699" s="67"/>
    </row>
    <row r="40700" spans="31:31" ht="15.75">
      <c r="AE40700" s="67"/>
    </row>
    <row r="40701" spans="31:31" ht="15.75">
      <c r="AE40701" s="67"/>
    </row>
    <row r="40702" spans="31:31" ht="15.75">
      <c r="AE40702" s="67"/>
    </row>
    <row r="40703" spans="31:31" ht="15.75">
      <c r="AE40703" s="67"/>
    </row>
    <row r="40704" spans="31:31" ht="15.75">
      <c r="AE40704" s="67"/>
    </row>
    <row r="40705" spans="31:31" ht="15.75">
      <c r="AE40705" s="67"/>
    </row>
    <row r="40706" spans="31:31" ht="15.75">
      <c r="AE40706" s="67"/>
    </row>
    <row r="40707" spans="31:31" ht="15.75">
      <c r="AE40707" s="67"/>
    </row>
    <row r="40708" spans="31:31" ht="15.75">
      <c r="AE40708" s="67"/>
    </row>
    <row r="40709" spans="31:31" ht="15.75">
      <c r="AE40709" s="67"/>
    </row>
    <row r="40710" spans="31:31" ht="15.75">
      <c r="AE40710" s="67"/>
    </row>
    <row r="40711" spans="31:31" ht="15.75">
      <c r="AE40711" s="67"/>
    </row>
    <row r="40712" spans="31:31" ht="15.75">
      <c r="AE40712" s="67"/>
    </row>
    <row r="40713" spans="31:31" ht="15.75">
      <c r="AE40713" s="67"/>
    </row>
    <row r="40714" spans="31:31" ht="15.75">
      <c r="AE40714" s="67"/>
    </row>
    <row r="40715" spans="31:31" ht="15.75">
      <c r="AE40715" s="67"/>
    </row>
    <row r="40716" spans="31:31" ht="15.75">
      <c r="AE40716" s="67"/>
    </row>
    <row r="40717" spans="31:31" ht="15.75">
      <c r="AE40717" s="67"/>
    </row>
    <row r="40718" spans="31:31" ht="15.75">
      <c r="AE40718" s="67"/>
    </row>
    <row r="40719" spans="31:31" ht="15.75">
      <c r="AE40719" s="67"/>
    </row>
    <row r="40720" spans="31:31" ht="15.75">
      <c r="AE40720" s="67"/>
    </row>
    <row r="40721" spans="31:31" ht="15.75">
      <c r="AE40721" s="67"/>
    </row>
    <row r="40722" spans="31:31" ht="15.75">
      <c r="AE40722" s="67"/>
    </row>
    <row r="40723" spans="31:31" ht="15.75">
      <c r="AE40723" s="67"/>
    </row>
    <row r="40724" spans="31:31" ht="15.75">
      <c r="AE40724" s="67"/>
    </row>
    <row r="40725" spans="31:31" ht="15.75">
      <c r="AE40725" s="67"/>
    </row>
    <row r="40726" spans="31:31" ht="15.75">
      <c r="AE40726" s="67"/>
    </row>
    <row r="40727" spans="31:31" ht="15.75">
      <c r="AE40727" s="67"/>
    </row>
    <row r="40728" spans="31:31" ht="15.75">
      <c r="AE40728" s="67"/>
    </row>
    <row r="40729" spans="31:31" ht="15.75">
      <c r="AE40729" s="67"/>
    </row>
    <row r="40730" spans="31:31" ht="15.75">
      <c r="AE40730" s="67"/>
    </row>
    <row r="40731" spans="31:31" ht="15.75">
      <c r="AE40731" s="67"/>
    </row>
    <row r="40732" spans="31:31" ht="15.75">
      <c r="AE40732" s="67"/>
    </row>
    <row r="40733" spans="31:31" ht="15.75">
      <c r="AE40733" s="67"/>
    </row>
    <row r="40734" spans="31:31" ht="15.75">
      <c r="AE40734" s="67"/>
    </row>
    <row r="40735" spans="31:31" ht="15.75">
      <c r="AE40735" s="67"/>
    </row>
    <row r="40736" spans="31:31" ht="15.75">
      <c r="AE40736" s="67"/>
    </row>
    <row r="40737" spans="31:31" ht="15.75">
      <c r="AE40737" s="67"/>
    </row>
    <row r="40738" spans="31:31" ht="15.75">
      <c r="AE40738" s="67"/>
    </row>
    <row r="40739" spans="31:31" ht="15.75">
      <c r="AE40739" s="67"/>
    </row>
    <row r="40740" spans="31:31" ht="15.75">
      <c r="AE40740" s="67"/>
    </row>
    <row r="40741" spans="31:31" ht="15.75">
      <c r="AE40741" s="67"/>
    </row>
    <row r="40742" spans="31:31" ht="15.75">
      <c r="AE40742" s="67"/>
    </row>
    <row r="40743" spans="31:31" ht="15.75">
      <c r="AE40743" s="67"/>
    </row>
    <row r="40744" spans="31:31" ht="15.75">
      <c r="AE40744" s="67"/>
    </row>
    <row r="40745" spans="31:31" ht="15.75">
      <c r="AE40745" s="67"/>
    </row>
    <row r="40746" spans="31:31" ht="15.75">
      <c r="AE40746" s="67"/>
    </row>
    <row r="40747" spans="31:31" ht="15.75">
      <c r="AE40747" s="67"/>
    </row>
    <row r="40748" spans="31:31" ht="15.75">
      <c r="AE40748" s="67"/>
    </row>
    <row r="40749" spans="31:31" ht="15.75">
      <c r="AE40749" s="67"/>
    </row>
    <row r="40750" spans="31:31" ht="15.75">
      <c r="AE40750" s="67"/>
    </row>
    <row r="40751" spans="31:31" ht="15.75">
      <c r="AE40751" s="67"/>
    </row>
    <row r="40752" spans="31:31" ht="15.75">
      <c r="AE40752" s="67"/>
    </row>
    <row r="40753" spans="31:31" ht="15.75">
      <c r="AE40753" s="67"/>
    </row>
    <row r="40754" spans="31:31" ht="15.75">
      <c r="AE40754" s="67"/>
    </row>
    <row r="40755" spans="31:31" ht="15.75">
      <c r="AE40755" s="67"/>
    </row>
    <row r="40756" spans="31:31" ht="15.75">
      <c r="AE40756" s="67"/>
    </row>
    <row r="40757" spans="31:31" ht="15.75">
      <c r="AE40757" s="67"/>
    </row>
    <row r="40758" spans="31:31" ht="15.75">
      <c r="AE40758" s="67"/>
    </row>
    <row r="40759" spans="31:31" ht="15.75">
      <c r="AE40759" s="67"/>
    </row>
    <row r="40760" spans="31:31" ht="15.75">
      <c r="AE40760" s="67"/>
    </row>
    <row r="40761" spans="31:31" ht="15.75">
      <c r="AE40761" s="67"/>
    </row>
    <row r="40762" spans="31:31" ht="15.75">
      <c r="AE40762" s="67"/>
    </row>
    <row r="40763" spans="31:31" ht="15.75">
      <c r="AE40763" s="67"/>
    </row>
    <row r="40764" spans="31:31" ht="15.75">
      <c r="AE40764" s="67"/>
    </row>
    <row r="40765" spans="31:31" ht="15.75">
      <c r="AE40765" s="67"/>
    </row>
    <row r="40766" spans="31:31" ht="15.75">
      <c r="AE40766" s="67"/>
    </row>
    <row r="40767" spans="31:31" ht="15.75">
      <c r="AE40767" s="67"/>
    </row>
    <row r="40768" spans="31:31" ht="15.75">
      <c r="AE40768" s="67"/>
    </row>
    <row r="40769" spans="31:31" ht="15.75">
      <c r="AE40769" s="67"/>
    </row>
    <row r="40770" spans="31:31" ht="15.75">
      <c r="AE40770" s="67"/>
    </row>
    <row r="40771" spans="31:31" ht="15.75">
      <c r="AE40771" s="67"/>
    </row>
    <row r="40772" spans="31:31" ht="15.75">
      <c r="AE40772" s="67"/>
    </row>
    <row r="40773" spans="31:31" ht="15.75">
      <c r="AE40773" s="67"/>
    </row>
    <row r="40774" spans="31:31" ht="15.75">
      <c r="AE40774" s="67"/>
    </row>
    <row r="40775" spans="31:31" ht="15.75">
      <c r="AE40775" s="67"/>
    </row>
    <row r="40776" spans="31:31" ht="15.75">
      <c r="AE40776" s="67"/>
    </row>
    <row r="40777" spans="31:31" ht="15.75">
      <c r="AE40777" s="67"/>
    </row>
    <row r="40778" spans="31:31" ht="15.75">
      <c r="AE40778" s="67"/>
    </row>
    <row r="40779" spans="31:31" ht="15.75">
      <c r="AE40779" s="67"/>
    </row>
    <row r="40780" spans="31:31" ht="15.75">
      <c r="AE40780" s="67"/>
    </row>
    <row r="40781" spans="31:31" ht="15.75">
      <c r="AE40781" s="67"/>
    </row>
    <row r="40782" spans="31:31" ht="15.75">
      <c r="AE40782" s="67"/>
    </row>
    <row r="40783" spans="31:31" ht="15.75">
      <c r="AE40783" s="67"/>
    </row>
    <row r="40784" spans="31:31" ht="15.75">
      <c r="AE40784" s="67"/>
    </row>
    <row r="40785" spans="31:31" ht="15.75">
      <c r="AE40785" s="67"/>
    </row>
    <row r="40786" spans="31:31" ht="15.75">
      <c r="AE40786" s="67"/>
    </row>
    <row r="40787" spans="31:31" ht="15.75">
      <c r="AE40787" s="67"/>
    </row>
    <row r="40788" spans="31:31" ht="15.75">
      <c r="AE40788" s="67"/>
    </row>
    <row r="40789" spans="31:31" ht="15.75">
      <c r="AE40789" s="67"/>
    </row>
    <row r="40790" spans="31:31" ht="15.75">
      <c r="AE40790" s="67"/>
    </row>
    <row r="40791" spans="31:31" ht="15.75">
      <c r="AE40791" s="67"/>
    </row>
    <row r="40792" spans="31:31" ht="15.75">
      <c r="AE40792" s="67"/>
    </row>
    <row r="40793" spans="31:31" ht="15.75">
      <c r="AE40793" s="67"/>
    </row>
    <row r="40794" spans="31:31" ht="15.75">
      <c r="AE40794" s="67"/>
    </row>
    <row r="40795" spans="31:31" ht="15.75">
      <c r="AE40795" s="67"/>
    </row>
    <row r="40796" spans="31:31" ht="15.75">
      <c r="AE40796" s="67"/>
    </row>
    <row r="40797" spans="31:31" ht="15.75">
      <c r="AE40797" s="67"/>
    </row>
    <row r="40798" spans="31:31" ht="15.75">
      <c r="AE40798" s="67"/>
    </row>
    <row r="40799" spans="31:31" ht="15.75">
      <c r="AE40799" s="67"/>
    </row>
    <row r="40800" spans="31:31" ht="15.75">
      <c r="AE40800" s="67"/>
    </row>
    <row r="40801" spans="31:31" ht="15.75">
      <c r="AE40801" s="67"/>
    </row>
    <row r="40802" spans="31:31" ht="15.75">
      <c r="AE40802" s="67"/>
    </row>
    <row r="40803" spans="31:31" ht="15.75">
      <c r="AE40803" s="67"/>
    </row>
    <row r="40804" spans="31:31" ht="15.75">
      <c r="AE40804" s="67"/>
    </row>
    <row r="40805" spans="31:31" ht="15.75">
      <c r="AE40805" s="67"/>
    </row>
    <row r="40806" spans="31:31" ht="15.75">
      <c r="AE40806" s="67"/>
    </row>
    <row r="40807" spans="31:31" ht="15.75">
      <c r="AE40807" s="67"/>
    </row>
    <row r="40808" spans="31:31" ht="15.75">
      <c r="AE40808" s="67"/>
    </row>
    <row r="40809" spans="31:31" ht="15.75">
      <c r="AE40809" s="67"/>
    </row>
    <row r="40810" spans="31:31" ht="15.75">
      <c r="AE40810" s="67"/>
    </row>
    <row r="40811" spans="31:31" ht="15.75">
      <c r="AE40811" s="67"/>
    </row>
    <row r="40812" spans="31:31" ht="15.75">
      <c r="AE40812" s="67"/>
    </row>
    <row r="40813" spans="31:31" ht="15.75">
      <c r="AE40813" s="67"/>
    </row>
    <row r="40814" spans="31:31" ht="15.75">
      <c r="AE40814" s="67"/>
    </row>
    <row r="40815" spans="31:31" ht="15.75">
      <c r="AE40815" s="67"/>
    </row>
    <row r="40816" spans="31:31" ht="15.75">
      <c r="AE40816" s="67"/>
    </row>
    <row r="40817" spans="31:31" ht="15.75">
      <c r="AE40817" s="67"/>
    </row>
    <row r="40818" spans="31:31" ht="15.75">
      <c r="AE40818" s="67"/>
    </row>
    <row r="40819" spans="31:31" ht="15.75">
      <c r="AE40819" s="67"/>
    </row>
    <row r="40820" spans="31:31" ht="15.75">
      <c r="AE40820" s="67"/>
    </row>
    <row r="40821" spans="31:31" ht="15.75">
      <c r="AE40821" s="67"/>
    </row>
    <row r="40822" spans="31:31" ht="15.75">
      <c r="AE40822" s="67"/>
    </row>
    <row r="40823" spans="31:31" ht="15.75">
      <c r="AE40823" s="67"/>
    </row>
    <row r="40824" spans="31:31" ht="15.75">
      <c r="AE40824" s="67"/>
    </row>
    <row r="40825" spans="31:31" ht="15.75">
      <c r="AE40825" s="67"/>
    </row>
    <row r="40826" spans="31:31" ht="15.75">
      <c r="AE40826" s="67"/>
    </row>
    <row r="40827" spans="31:31" ht="15.75">
      <c r="AE40827" s="67"/>
    </row>
    <row r="40828" spans="31:31" ht="15.75">
      <c r="AE40828" s="67"/>
    </row>
    <row r="40829" spans="31:31" ht="15.75">
      <c r="AE40829" s="67"/>
    </row>
    <row r="40830" spans="31:31" ht="15.75">
      <c r="AE40830" s="67"/>
    </row>
    <row r="40831" spans="31:31" ht="15.75">
      <c r="AE40831" s="67"/>
    </row>
    <row r="40832" spans="31:31" ht="15.75">
      <c r="AE40832" s="67"/>
    </row>
    <row r="40833" spans="31:31" ht="15.75">
      <c r="AE40833" s="67"/>
    </row>
    <row r="40834" spans="31:31" ht="15.75">
      <c r="AE40834" s="67"/>
    </row>
    <row r="40835" spans="31:31" ht="15.75">
      <c r="AE40835" s="67"/>
    </row>
    <row r="40836" spans="31:31" ht="15.75">
      <c r="AE40836" s="67"/>
    </row>
    <row r="40837" spans="31:31" ht="15.75">
      <c r="AE40837" s="67"/>
    </row>
    <row r="40838" spans="31:31" ht="15.75">
      <c r="AE40838" s="67"/>
    </row>
    <row r="40839" spans="31:31" ht="15.75">
      <c r="AE40839" s="67"/>
    </row>
    <row r="40840" spans="31:31" ht="15.75">
      <c r="AE40840" s="67"/>
    </row>
    <row r="40841" spans="31:31" ht="15.75">
      <c r="AE40841" s="67"/>
    </row>
    <row r="40842" spans="31:31" ht="15.75">
      <c r="AE40842" s="67"/>
    </row>
    <row r="40843" spans="31:31" ht="15.75">
      <c r="AE40843" s="67"/>
    </row>
    <row r="40844" spans="31:31" ht="15.75">
      <c r="AE40844" s="67"/>
    </row>
    <row r="40845" spans="31:31" ht="15.75">
      <c r="AE40845" s="67"/>
    </row>
    <row r="40846" spans="31:31" ht="15.75">
      <c r="AE40846" s="67"/>
    </row>
    <row r="40847" spans="31:31" ht="15.75">
      <c r="AE40847" s="67"/>
    </row>
    <row r="40848" spans="31:31" ht="15.75">
      <c r="AE40848" s="67"/>
    </row>
    <row r="40849" spans="31:31" ht="15.75">
      <c r="AE40849" s="67"/>
    </row>
    <row r="40850" spans="31:31" ht="15.75">
      <c r="AE40850" s="67"/>
    </row>
    <row r="40851" spans="31:31" ht="15.75">
      <c r="AE40851" s="67"/>
    </row>
    <row r="40852" spans="31:31" ht="15.75">
      <c r="AE40852" s="67"/>
    </row>
    <row r="40853" spans="31:31" ht="15.75">
      <c r="AE40853" s="67"/>
    </row>
    <row r="40854" spans="31:31" ht="15.75">
      <c r="AE40854" s="67"/>
    </row>
    <row r="40855" spans="31:31" ht="15.75">
      <c r="AE40855" s="67"/>
    </row>
    <row r="40856" spans="31:31" ht="15.75">
      <c r="AE40856" s="67"/>
    </row>
    <row r="40857" spans="31:31" ht="15.75">
      <c r="AE40857" s="67"/>
    </row>
    <row r="40858" spans="31:31" ht="15.75">
      <c r="AE40858" s="67"/>
    </row>
    <row r="40859" spans="31:31" ht="15.75">
      <c r="AE40859" s="67"/>
    </row>
    <row r="40860" spans="31:31" ht="15.75">
      <c r="AE40860" s="67"/>
    </row>
    <row r="40861" spans="31:31" ht="15.75">
      <c r="AE40861" s="67"/>
    </row>
    <row r="40862" spans="31:31" ht="15.75">
      <c r="AE40862" s="67"/>
    </row>
    <row r="40863" spans="31:31" ht="15.75">
      <c r="AE40863" s="67"/>
    </row>
    <row r="40864" spans="31:31" ht="15.75">
      <c r="AE40864" s="67"/>
    </row>
    <row r="40865" spans="31:31" ht="15.75">
      <c r="AE40865" s="67"/>
    </row>
    <row r="40866" spans="31:31" ht="15.75">
      <c r="AE40866" s="67"/>
    </row>
    <row r="40867" spans="31:31" ht="15.75">
      <c r="AE40867" s="67"/>
    </row>
    <row r="40868" spans="31:31" ht="15.75">
      <c r="AE40868" s="67"/>
    </row>
    <row r="40869" spans="31:31" ht="15.75">
      <c r="AE40869" s="67"/>
    </row>
    <row r="40870" spans="31:31" ht="15.75">
      <c r="AE40870" s="67"/>
    </row>
    <row r="40871" spans="31:31" ht="15.75">
      <c r="AE40871" s="67"/>
    </row>
    <row r="40872" spans="31:31" ht="15.75">
      <c r="AE40872" s="67"/>
    </row>
    <row r="40873" spans="31:31" ht="15.75">
      <c r="AE40873" s="67"/>
    </row>
    <row r="40874" spans="31:31" ht="15.75">
      <c r="AE40874" s="67"/>
    </row>
    <row r="40875" spans="31:31" ht="15.75">
      <c r="AE40875" s="67"/>
    </row>
    <row r="40876" spans="31:31" ht="15.75">
      <c r="AE40876" s="67"/>
    </row>
    <row r="40877" spans="31:31" ht="15.75">
      <c r="AE40877" s="67"/>
    </row>
    <row r="40878" spans="31:31" ht="15.75">
      <c r="AE40878" s="67"/>
    </row>
    <row r="40879" spans="31:31" ht="15.75">
      <c r="AE40879" s="67"/>
    </row>
    <row r="40880" spans="31:31" ht="15.75">
      <c r="AE40880" s="67"/>
    </row>
    <row r="40881" spans="31:31" ht="15.75">
      <c r="AE40881" s="67"/>
    </row>
    <row r="40882" spans="31:31" ht="15.75">
      <c r="AE40882" s="67"/>
    </row>
    <row r="40883" spans="31:31" ht="15.75">
      <c r="AE40883" s="67"/>
    </row>
    <row r="40884" spans="31:31" ht="15.75">
      <c r="AE40884" s="67"/>
    </row>
    <row r="40885" spans="31:31" ht="15.75">
      <c r="AE40885" s="67"/>
    </row>
    <row r="40886" spans="31:31" ht="15.75">
      <c r="AE40886" s="67"/>
    </row>
    <row r="40887" spans="31:31" ht="15.75">
      <c r="AE40887" s="67"/>
    </row>
    <row r="40888" spans="31:31" ht="15.75">
      <c r="AE40888" s="67"/>
    </row>
    <row r="40889" spans="31:31" ht="15.75">
      <c r="AE40889" s="67"/>
    </row>
    <row r="40890" spans="31:31" ht="15.75">
      <c r="AE40890" s="67"/>
    </row>
    <row r="40891" spans="31:31" ht="15.75">
      <c r="AE40891" s="67"/>
    </row>
    <row r="40892" spans="31:31" ht="15.75">
      <c r="AE40892" s="67"/>
    </row>
    <row r="40893" spans="31:31" ht="15.75">
      <c r="AE40893" s="67"/>
    </row>
    <row r="40894" spans="31:31" ht="15.75">
      <c r="AE40894" s="67"/>
    </row>
    <row r="40895" spans="31:31" ht="15.75">
      <c r="AE40895" s="67"/>
    </row>
    <row r="40896" spans="31:31" ht="15.75">
      <c r="AE40896" s="67"/>
    </row>
    <row r="40897" spans="31:31" ht="15.75">
      <c r="AE40897" s="67"/>
    </row>
    <row r="40898" spans="31:31" ht="15.75">
      <c r="AE40898" s="67"/>
    </row>
    <row r="40899" spans="31:31" ht="15.75">
      <c r="AE40899" s="67"/>
    </row>
    <row r="40900" spans="31:31" ht="15.75">
      <c r="AE40900" s="67"/>
    </row>
    <row r="40901" spans="31:31" ht="15.75">
      <c r="AE40901" s="67"/>
    </row>
    <row r="40902" spans="31:31" ht="15.75">
      <c r="AE40902" s="67"/>
    </row>
    <row r="40903" spans="31:31" ht="15.75">
      <c r="AE40903" s="67"/>
    </row>
    <row r="40904" spans="31:31" ht="15.75">
      <c r="AE40904" s="67"/>
    </row>
    <row r="40905" spans="31:31" ht="15.75">
      <c r="AE40905" s="67"/>
    </row>
    <row r="40906" spans="31:31" ht="15.75">
      <c r="AE40906" s="67"/>
    </row>
    <row r="40907" spans="31:31" ht="15.75">
      <c r="AE40907" s="67"/>
    </row>
    <row r="40908" spans="31:31" ht="15.75">
      <c r="AE40908" s="67"/>
    </row>
    <row r="40909" spans="31:31" ht="15.75">
      <c r="AE40909" s="67"/>
    </row>
    <row r="40910" spans="31:31" ht="15.75">
      <c r="AE40910" s="67"/>
    </row>
    <row r="40911" spans="31:31" ht="15.75">
      <c r="AE40911" s="67"/>
    </row>
    <row r="40912" spans="31:31" ht="15.75">
      <c r="AE40912" s="67"/>
    </row>
    <row r="40913" spans="31:31" ht="15.75">
      <c r="AE40913" s="67"/>
    </row>
    <row r="40914" spans="31:31" ht="15.75">
      <c r="AE40914" s="67"/>
    </row>
    <row r="40915" spans="31:31" ht="15.75">
      <c r="AE40915" s="67"/>
    </row>
    <row r="40916" spans="31:31" ht="15.75">
      <c r="AE40916" s="67"/>
    </row>
    <row r="40917" spans="31:31" ht="15.75">
      <c r="AE40917" s="67"/>
    </row>
    <row r="40918" spans="31:31" ht="15.75">
      <c r="AE40918" s="67"/>
    </row>
    <row r="40919" spans="31:31" ht="15.75">
      <c r="AE40919" s="67"/>
    </row>
    <row r="40920" spans="31:31" ht="15.75">
      <c r="AE40920" s="67"/>
    </row>
    <row r="40921" spans="31:31" ht="15.75">
      <c r="AE40921" s="67"/>
    </row>
    <row r="40922" spans="31:31" ht="15.75">
      <c r="AE40922" s="67"/>
    </row>
    <row r="40923" spans="31:31" ht="15.75">
      <c r="AE40923" s="67"/>
    </row>
    <row r="40924" spans="31:31" ht="15.75">
      <c r="AE40924" s="67"/>
    </row>
    <row r="40925" spans="31:31" ht="15.75">
      <c r="AE40925" s="67"/>
    </row>
    <row r="40926" spans="31:31" ht="15.75">
      <c r="AE40926" s="67"/>
    </row>
    <row r="40927" spans="31:31" ht="15.75">
      <c r="AE40927" s="67"/>
    </row>
    <row r="40928" spans="31:31" ht="15.75">
      <c r="AE40928" s="67"/>
    </row>
    <row r="40929" spans="31:31" ht="15.75">
      <c r="AE40929" s="67"/>
    </row>
    <row r="40930" spans="31:31" ht="15.75">
      <c r="AE40930" s="67"/>
    </row>
    <row r="40931" spans="31:31" ht="15.75">
      <c r="AE40931" s="67"/>
    </row>
    <row r="40932" spans="31:31" ht="15.75">
      <c r="AE40932" s="67"/>
    </row>
    <row r="40933" spans="31:31" ht="15.75">
      <c r="AE40933" s="67"/>
    </row>
    <row r="40934" spans="31:31" ht="15.75">
      <c r="AE40934" s="67"/>
    </row>
    <row r="40935" spans="31:31" ht="15.75">
      <c r="AE40935" s="67"/>
    </row>
    <row r="40936" spans="31:31" ht="15.75">
      <c r="AE40936" s="67"/>
    </row>
    <row r="40937" spans="31:31" ht="15.75">
      <c r="AE40937" s="67"/>
    </row>
    <row r="40938" spans="31:31" ht="15.75">
      <c r="AE40938" s="67"/>
    </row>
    <row r="40939" spans="31:31" ht="15.75">
      <c r="AE40939" s="67"/>
    </row>
    <row r="40940" spans="31:31" ht="15.75">
      <c r="AE40940" s="67"/>
    </row>
    <row r="40941" spans="31:31" ht="15.75">
      <c r="AE40941" s="67"/>
    </row>
    <row r="40942" spans="31:31" ht="15.75">
      <c r="AE40942" s="67"/>
    </row>
    <row r="40943" spans="31:31" ht="15.75">
      <c r="AE40943" s="67"/>
    </row>
    <row r="40944" spans="31:31" ht="15.75">
      <c r="AE40944" s="67"/>
    </row>
    <row r="40945" spans="31:31" ht="15.75">
      <c r="AE40945" s="67"/>
    </row>
    <row r="40946" spans="31:31" ht="15.75">
      <c r="AE40946" s="67"/>
    </row>
    <row r="40947" spans="31:31" ht="15.75">
      <c r="AE40947" s="67"/>
    </row>
    <row r="40948" spans="31:31" ht="15.75">
      <c r="AE40948" s="67"/>
    </row>
    <row r="40949" spans="31:31" ht="15.75">
      <c r="AE40949" s="67"/>
    </row>
    <row r="40950" spans="31:31" ht="15.75">
      <c r="AE40950" s="67"/>
    </row>
    <row r="40951" spans="31:31" ht="15.75">
      <c r="AE40951" s="67"/>
    </row>
    <row r="40952" spans="31:31" ht="15.75">
      <c r="AE40952" s="67"/>
    </row>
    <row r="40953" spans="31:31" ht="15.75">
      <c r="AE40953" s="67"/>
    </row>
    <row r="40954" spans="31:31" ht="15.75">
      <c r="AE40954" s="67"/>
    </row>
    <row r="40955" spans="31:31" ht="15.75">
      <c r="AE40955" s="67"/>
    </row>
    <row r="40956" spans="31:31" ht="15.75">
      <c r="AE40956" s="67"/>
    </row>
    <row r="40957" spans="31:31" ht="15.75">
      <c r="AE40957" s="67"/>
    </row>
    <row r="40958" spans="31:31" ht="15.75">
      <c r="AE40958" s="67"/>
    </row>
    <row r="40959" spans="31:31" ht="15.75">
      <c r="AE40959" s="67"/>
    </row>
    <row r="40960" spans="31:31" ht="15.75">
      <c r="AE40960" s="67"/>
    </row>
    <row r="40961" spans="31:31" ht="15.75">
      <c r="AE40961" s="67"/>
    </row>
    <row r="40962" spans="31:31" ht="15.75">
      <c r="AE40962" s="67"/>
    </row>
    <row r="40963" spans="31:31" ht="15.75">
      <c r="AE40963" s="67"/>
    </row>
    <row r="40964" spans="31:31" ht="15.75">
      <c r="AE40964" s="67"/>
    </row>
    <row r="40965" spans="31:31" ht="15.75">
      <c r="AE40965" s="67"/>
    </row>
    <row r="40966" spans="31:31" ht="15.75">
      <c r="AE40966" s="67"/>
    </row>
    <row r="40967" spans="31:31" ht="15.75">
      <c r="AE40967" s="67"/>
    </row>
    <row r="40968" spans="31:31" ht="15.75">
      <c r="AE40968" s="67"/>
    </row>
    <row r="40969" spans="31:31" ht="15.75">
      <c r="AE40969" s="67"/>
    </row>
    <row r="40970" spans="31:31" ht="15.75">
      <c r="AE40970" s="67"/>
    </row>
    <row r="40971" spans="31:31" ht="15.75">
      <c r="AE40971" s="67"/>
    </row>
    <row r="40972" spans="31:31" ht="15.75">
      <c r="AE40972" s="67"/>
    </row>
    <row r="40973" spans="31:31" ht="15.75">
      <c r="AE40973" s="67"/>
    </row>
    <row r="40974" spans="31:31" ht="15.75">
      <c r="AE40974" s="67"/>
    </row>
    <row r="40975" spans="31:31" ht="15.75">
      <c r="AE40975" s="67"/>
    </row>
    <row r="40976" spans="31:31" ht="15.75">
      <c r="AE40976" s="67"/>
    </row>
    <row r="40977" spans="31:31" ht="15.75">
      <c r="AE40977" s="67"/>
    </row>
    <row r="40978" spans="31:31" ht="15.75">
      <c r="AE40978" s="67"/>
    </row>
    <row r="40979" spans="31:31" ht="15.75">
      <c r="AE40979" s="67"/>
    </row>
    <row r="40980" spans="31:31" ht="15.75">
      <c r="AE40980" s="67"/>
    </row>
    <row r="40981" spans="31:31" ht="15.75">
      <c r="AE40981" s="67"/>
    </row>
    <row r="40982" spans="31:31" ht="15.75">
      <c r="AE40982" s="67"/>
    </row>
    <row r="40983" spans="31:31" ht="15.75">
      <c r="AE40983" s="67"/>
    </row>
    <row r="40984" spans="31:31" ht="15.75">
      <c r="AE40984" s="67"/>
    </row>
    <row r="40985" spans="31:31" ht="15.75">
      <c r="AE40985" s="67"/>
    </row>
    <row r="40986" spans="31:31" ht="15.75">
      <c r="AE40986" s="67"/>
    </row>
    <row r="40987" spans="31:31" ht="15.75">
      <c r="AE40987" s="67"/>
    </row>
    <row r="40988" spans="31:31" ht="15.75">
      <c r="AE40988" s="67"/>
    </row>
    <row r="40989" spans="31:31" ht="15.75">
      <c r="AE40989" s="67"/>
    </row>
    <row r="40990" spans="31:31" ht="15.75">
      <c r="AE40990" s="67"/>
    </row>
    <row r="40991" spans="31:31" ht="15.75">
      <c r="AE40991" s="67"/>
    </row>
    <row r="40992" spans="31:31" ht="15.75">
      <c r="AE40992" s="67"/>
    </row>
    <row r="40993" spans="31:31" ht="15.75">
      <c r="AE40993" s="67"/>
    </row>
    <row r="40994" spans="31:31" ht="15.75">
      <c r="AE40994" s="67"/>
    </row>
    <row r="40995" spans="31:31" ht="15.75">
      <c r="AE40995" s="67"/>
    </row>
    <row r="40996" spans="31:31" ht="15.75">
      <c r="AE40996" s="67"/>
    </row>
    <row r="40997" spans="31:31" ht="15.75">
      <c r="AE40997" s="67"/>
    </row>
    <row r="40998" spans="31:31" ht="15.75">
      <c r="AE40998" s="67"/>
    </row>
    <row r="40999" spans="31:31" ht="15.75">
      <c r="AE40999" s="67"/>
    </row>
    <row r="41000" spans="31:31" ht="15.75">
      <c r="AE41000" s="67"/>
    </row>
    <row r="41001" spans="31:31" ht="15.75">
      <c r="AE41001" s="67"/>
    </row>
    <row r="41002" spans="31:31" ht="15.75">
      <c r="AE41002" s="67"/>
    </row>
    <row r="41003" spans="31:31" ht="15.75">
      <c r="AE41003" s="67"/>
    </row>
    <row r="41004" spans="31:31" ht="15.75">
      <c r="AE41004" s="67"/>
    </row>
    <row r="41005" spans="31:31" ht="15.75">
      <c r="AE41005" s="67"/>
    </row>
    <row r="41006" spans="31:31" ht="15.75">
      <c r="AE41006" s="67"/>
    </row>
    <row r="41007" spans="31:31" ht="15.75">
      <c r="AE41007" s="67"/>
    </row>
    <row r="41008" spans="31:31" ht="15.75">
      <c r="AE41008" s="67"/>
    </row>
    <row r="41009" spans="31:31" ht="15.75">
      <c r="AE41009" s="67"/>
    </row>
    <row r="41010" spans="31:31" ht="15.75">
      <c r="AE41010" s="67"/>
    </row>
    <row r="41011" spans="31:31" ht="15.75">
      <c r="AE41011" s="67"/>
    </row>
    <row r="41012" spans="31:31" ht="15.75">
      <c r="AE41012" s="67"/>
    </row>
    <row r="41013" spans="31:31" ht="15.75">
      <c r="AE41013" s="67"/>
    </row>
    <row r="41014" spans="31:31" ht="15.75">
      <c r="AE41014" s="67"/>
    </row>
    <row r="41015" spans="31:31" ht="15.75">
      <c r="AE41015" s="67"/>
    </row>
    <row r="41016" spans="31:31" ht="15.75">
      <c r="AE41016" s="67"/>
    </row>
    <row r="41017" spans="31:31" ht="15.75">
      <c r="AE41017" s="67"/>
    </row>
    <row r="41018" spans="31:31" ht="15.75">
      <c r="AE41018" s="67"/>
    </row>
    <row r="41019" spans="31:31" ht="15.75">
      <c r="AE41019" s="67"/>
    </row>
    <row r="41020" spans="31:31" ht="15.75">
      <c r="AE41020" s="67"/>
    </row>
    <row r="41021" spans="31:31" ht="15.75">
      <c r="AE41021" s="67"/>
    </row>
    <row r="41022" spans="31:31" ht="15.75">
      <c r="AE41022" s="67"/>
    </row>
    <row r="41023" spans="31:31" ht="15.75">
      <c r="AE41023" s="67"/>
    </row>
    <row r="41024" spans="31:31" ht="15.75">
      <c r="AE41024" s="67"/>
    </row>
    <row r="41025" spans="31:31" ht="15.75">
      <c r="AE41025" s="67"/>
    </row>
    <row r="41026" spans="31:31" ht="15.75">
      <c r="AE41026" s="67"/>
    </row>
    <row r="41027" spans="31:31" ht="15.75">
      <c r="AE41027" s="67"/>
    </row>
    <row r="41028" spans="31:31" ht="15.75">
      <c r="AE41028" s="67"/>
    </row>
    <row r="41029" spans="31:31" ht="15.75">
      <c r="AE41029" s="67"/>
    </row>
    <row r="41030" spans="31:31" ht="15.75">
      <c r="AE41030" s="67"/>
    </row>
    <row r="41031" spans="31:31" ht="15.75">
      <c r="AE41031" s="67"/>
    </row>
    <row r="41032" spans="31:31" ht="15.75">
      <c r="AE41032" s="67"/>
    </row>
    <row r="41033" spans="31:31" ht="15.75">
      <c r="AE41033" s="67"/>
    </row>
    <row r="41034" spans="31:31" ht="15.75">
      <c r="AE41034" s="67"/>
    </row>
    <row r="41035" spans="31:31" ht="15.75">
      <c r="AE41035" s="67"/>
    </row>
    <row r="41036" spans="31:31" ht="15.75">
      <c r="AE41036" s="67"/>
    </row>
    <row r="41037" spans="31:31" ht="15.75">
      <c r="AE41037" s="67"/>
    </row>
    <row r="41038" spans="31:31" ht="15.75">
      <c r="AE41038" s="67"/>
    </row>
    <row r="41039" spans="31:31" ht="15.75">
      <c r="AE41039" s="67"/>
    </row>
    <row r="41040" spans="31:31" ht="15.75">
      <c r="AE41040" s="67"/>
    </row>
    <row r="41041" spans="31:31" ht="15.75">
      <c r="AE41041" s="67"/>
    </row>
    <row r="41042" spans="31:31" ht="15.75">
      <c r="AE41042" s="67"/>
    </row>
    <row r="41043" spans="31:31" ht="15.75">
      <c r="AE41043" s="67"/>
    </row>
    <row r="41044" spans="31:31" ht="15.75">
      <c r="AE41044" s="67"/>
    </row>
    <row r="41045" spans="31:31" ht="15.75">
      <c r="AE41045" s="67"/>
    </row>
    <row r="41046" spans="31:31" ht="15.75">
      <c r="AE41046" s="67"/>
    </row>
    <row r="41047" spans="31:31" ht="15.75">
      <c r="AE41047" s="67"/>
    </row>
    <row r="41048" spans="31:31" ht="15.75">
      <c r="AE41048" s="67"/>
    </row>
    <row r="41049" spans="31:31" ht="15.75">
      <c r="AE41049" s="67"/>
    </row>
    <row r="41050" spans="31:31" ht="15.75">
      <c r="AE41050" s="67"/>
    </row>
    <row r="41051" spans="31:31" ht="15.75">
      <c r="AE41051" s="67"/>
    </row>
    <row r="41052" spans="31:31" ht="15.75">
      <c r="AE41052" s="67"/>
    </row>
    <row r="41053" spans="31:31" ht="15.75">
      <c r="AE41053" s="67"/>
    </row>
    <row r="41054" spans="31:31" ht="15.75">
      <c r="AE41054" s="67"/>
    </row>
    <row r="41055" spans="31:31" ht="15.75">
      <c r="AE41055" s="67"/>
    </row>
    <row r="41056" spans="31:31" ht="15.75">
      <c r="AE41056" s="67"/>
    </row>
    <row r="41057" spans="31:31" ht="15.75">
      <c r="AE41057" s="67"/>
    </row>
    <row r="41058" spans="31:31" ht="15.75">
      <c r="AE41058" s="67"/>
    </row>
    <row r="41059" spans="31:31" ht="15.75">
      <c r="AE41059" s="67"/>
    </row>
    <row r="41060" spans="31:31" ht="15.75">
      <c r="AE41060" s="67"/>
    </row>
    <row r="41061" spans="31:31" ht="15.75">
      <c r="AE41061" s="67"/>
    </row>
    <row r="41062" spans="31:31" ht="15.75">
      <c r="AE41062" s="67"/>
    </row>
    <row r="41063" spans="31:31" ht="15.75">
      <c r="AE41063" s="67"/>
    </row>
    <row r="41064" spans="31:31" ht="15.75">
      <c r="AE41064" s="67"/>
    </row>
    <row r="41065" spans="31:31" ht="15.75">
      <c r="AE41065" s="67"/>
    </row>
    <row r="41066" spans="31:31" ht="15.75">
      <c r="AE41066" s="67"/>
    </row>
    <row r="41067" spans="31:31" ht="15.75">
      <c r="AE41067" s="67"/>
    </row>
    <row r="41068" spans="31:31" ht="15.75">
      <c r="AE41068" s="67"/>
    </row>
    <row r="41069" spans="31:31" ht="15.75">
      <c r="AE41069" s="67"/>
    </row>
    <row r="41070" spans="31:31" ht="15.75">
      <c r="AE41070" s="67"/>
    </row>
    <row r="41071" spans="31:31" ht="15.75">
      <c r="AE41071" s="67"/>
    </row>
    <row r="41072" spans="31:31" ht="15.75">
      <c r="AE41072" s="67"/>
    </row>
    <row r="41073" spans="31:31" ht="15.75">
      <c r="AE41073" s="67"/>
    </row>
    <row r="41074" spans="31:31" ht="15.75">
      <c r="AE41074" s="67"/>
    </row>
    <row r="41075" spans="31:31" ht="15.75">
      <c r="AE41075" s="67"/>
    </row>
    <row r="41076" spans="31:31" ht="15.75">
      <c r="AE41076" s="67"/>
    </row>
    <row r="41077" spans="31:31" ht="15.75">
      <c r="AE41077" s="67"/>
    </row>
    <row r="41078" spans="31:31" ht="15.75">
      <c r="AE41078" s="67"/>
    </row>
    <row r="41079" spans="31:31" ht="15.75">
      <c r="AE41079" s="67"/>
    </row>
    <row r="41080" spans="31:31" ht="15.75">
      <c r="AE41080" s="67"/>
    </row>
    <row r="41081" spans="31:31" ht="15.75">
      <c r="AE41081" s="67"/>
    </row>
    <row r="41082" spans="31:31" ht="15.75">
      <c r="AE41082" s="67"/>
    </row>
    <row r="41083" spans="31:31" ht="15.75">
      <c r="AE41083" s="67"/>
    </row>
    <row r="41084" spans="31:31" ht="15.75">
      <c r="AE41084" s="67"/>
    </row>
    <row r="41085" spans="31:31" ht="15.75">
      <c r="AE41085" s="67"/>
    </row>
    <row r="41086" spans="31:31" ht="15.75">
      <c r="AE41086" s="67"/>
    </row>
    <row r="41087" spans="31:31" ht="15.75">
      <c r="AE41087" s="67"/>
    </row>
    <row r="41088" spans="31:31" ht="15.75">
      <c r="AE41088" s="67"/>
    </row>
    <row r="41089" spans="31:31" ht="15.75">
      <c r="AE41089" s="67"/>
    </row>
    <row r="41090" spans="31:31" ht="15.75">
      <c r="AE41090" s="67"/>
    </row>
    <row r="41091" spans="31:31" ht="15.75">
      <c r="AE41091" s="67"/>
    </row>
    <row r="41092" spans="31:31" ht="15.75">
      <c r="AE41092" s="67"/>
    </row>
    <row r="41093" spans="31:31" ht="15.75">
      <c r="AE41093" s="67"/>
    </row>
    <row r="41094" spans="31:31" ht="15.75">
      <c r="AE41094" s="67"/>
    </row>
    <row r="41095" spans="31:31" ht="15.75">
      <c r="AE41095" s="67"/>
    </row>
    <row r="41096" spans="31:31" ht="15.75">
      <c r="AE41096" s="67"/>
    </row>
    <row r="41097" spans="31:31" ht="15.75">
      <c r="AE41097" s="67"/>
    </row>
    <row r="41098" spans="31:31" ht="15.75">
      <c r="AE41098" s="67"/>
    </row>
    <row r="41099" spans="31:31" ht="15.75">
      <c r="AE41099" s="67"/>
    </row>
    <row r="41100" spans="31:31" ht="15.75">
      <c r="AE41100" s="67"/>
    </row>
    <row r="41101" spans="31:31" ht="15.75">
      <c r="AE41101" s="67"/>
    </row>
    <row r="41102" spans="31:31" ht="15.75">
      <c r="AE41102" s="67"/>
    </row>
    <row r="41103" spans="31:31" ht="15.75">
      <c r="AE41103" s="67"/>
    </row>
    <row r="41104" spans="31:31" ht="15.75">
      <c r="AE41104" s="67"/>
    </row>
    <row r="41105" spans="31:31" ht="15.75">
      <c r="AE41105" s="67"/>
    </row>
    <row r="41106" spans="31:31" ht="15.75">
      <c r="AE41106" s="67"/>
    </row>
    <row r="41107" spans="31:31" ht="15.75">
      <c r="AE41107" s="67"/>
    </row>
    <row r="41108" spans="31:31" ht="15.75">
      <c r="AE41108" s="67"/>
    </row>
    <row r="41109" spans="31:31" ht="15.75">
      <c r="AE41109" s="67"/>
    </row>
    <row r="41110" spans="31:31" ht="15.75">
      <c r="AE41110" s="67"/>
    </row>
    <row r="41111" spans="31:31" ht="15.75">
      <c r="AE41111" s="67"/>
    </row>
    <row r="41112" spans="31:31" ht="15.75">
      <c r="AE41112" s="67"/>
    </row>
    <row r="41113" spans="31:31" ht="15.75">
      <c r="AE41113" s="67"/>
    </row>
    <row r="41114" spans="31:31" ht="15.75">
      <c r="AE41114" s="67"/>
    </row>
    <row r="41115" spans="31:31" ht="15.75">
      <c r="AE41115" s="67"/>
    </row>
    <row r="41116" spans="31:31" ht="15.75">
      <c r="AE41116" s="67"/>
    </row>
    <row r="41117" spans="31:31" ht="15.75">
      <c r="AE41117" s="67"/>
    </row>
    <row r="41118" spans="31:31" ht="15.75">
      <c r="AE41118" s="67"/>
    </row>
    <row r="41119" spans="31:31" ht="15.75">
      <c r="AE41119" s="67"/>
    </row>
    <row r="41120" spans="31:31" ht="15.75">
      <c r="AE41120" s="67"/>
    </row>
    <row r="41121" spans="31:31" ht="15.75">
      <c r="AE41121" s="67"/>
    </row>
    <row r="41122" spans="31:31" ht="15.75">
      <c r="AE41122" s="67"/>
    </row>
    <row r="41123" spans="31:31" ht="15.75">
      <c r="AE41123" s="67"/>
    </row>
    <row r="41124" spans="31:31" ht="15.75">
      <c r="AE41124" s="67"/>
    </row>
    <row r="41125" spans="31:31" ht="15.75">
      <c r="AE41125" s="67"/>
    </row>
    <row r="41126" spans="31:31" ht="15.75">
      <c r="AE41126" s="67"/>
    </row>
    <row r="41127" spans="31:31" ht="15.75">
      <c r="AE41127" s="67"/>
    </row>
    <row r="41128" spans="31:31" ht="15.75">
      <c r="AE41128" s="67"/>
    </row>
    <row r="41129" spans="31:31" ht="15.75">
      <c r="AE41129" s="67"/>
    </row>
    <row r="41130" spans="31:31" ht="15.75">
      <c r="AE41130" s="67"/>
    </row>
    <row r="41131" spans="31:31" ht="15.75">
      <c r="AE41131" s="67"/>
    </row>
    <row r="41132" spans="31:31" ht="15.75">
      <c r="AE41132" s="67"/>
    </row>
    <row r="41133" spans="31:31" ht="15.75">
      <c r="AE41133" s="67"/>
    </row>
    <row r="41134" spans="31:31" ht="15.75">
      <c r="AE41134" s="67"/>
    </row>
    <row r="41135" spans="31:31" ht="15.75">
      <c r="AE41135" s="67"/>
    </row>
    <row r="41136" spans="31:31" ht="15.75">
      <c r="AE41136" s="67"/>
    </row>
    <row r="41137" spans="31:31" ht="15.75">
      <c r="AE41137" s="67"/>
    </row>
    <row r="41138" spans="31:31" ht="15.75">
      <c r="AE41138" s="67"/>
    </row>
    <row r="41139" spans="31:31" ht="15.75">
      <c r="AE41139" s="67"/>
    </row>
    <row r="41140" spans="31:31" ht="15.75">
      <c r="AE41140" s="67"/>
    </row>
    <row r="41141" spans="31:31" ht="15.75">
      <c r="AE41141" s="67"/>
    </row>
    <row r="41142" spans="31:31" ht="15.75">
      <c r="AE41142" s="67"/>
    </row>
    <row r="41143" spans="31:31" ht="15.75">
      <c r="AE41143" s="67"/>
    </row>
    <row r="41144" spans="31:31" ht="15.75">
      <c r="AE41144" s="67"/>
    </row>
    <row r="41145" spans="31:31" ht="15.75">
      <c r="AE41145" s="67"/>
    </row>
    <row r="41146" spans="31:31" ht="15.75">
      <c r="AE41146" s="67"/>
    </row>
    <row r="41147" spans="31:31" ht="15.75">
      <c r="AE41147" s="67"/>
    </row>
    <row r="41148" spans="31:31" ht="15.75">
      <c r="AE41148" s="67"/>
    </row>
    <row r="41149" spans="31:31" ht="15.75">
      <c r="AE41149" s="67"/>
    </row>
    <row r="41150" spans="31:31" ht="15.75">
      <c r="AE41150" s="67"/>
    </row>
    <row r="41151" spans="31:31" ht="15.75">
      <c r="AE41151" s="67"/>
    </row>
    <row r="41152" spans="31:31" ht="15.75">
      <c r="AE41152" s="67"/>
    </row>
    <row r="41153" spans="31:31" ht="15.75">
      <c r="AE41153" s="67"/>
    </row>
    <row r="41154" spans="31:31" ht="15.75">
      <c r="AE41154" s="67"/>
    </row>
    <row r="41155" spans="31:31" ht="15.75">
      <c r="AE41155" s="67"/>
    </row>
    <row r="41156" spans="31:31" ht="15.75">
      <c r="AE41156" s="67"/>
    </row>
    <row r="41157" spans="31:31" ht="15.75">
      <c r="AE41157" s="67"/>
    </row>
    <row r="41158" spans="31:31" ht="15.75">
      <c r="AE41158" s="67"/>
    </row>
    <row r="41159" spans="31:31" ht="15.75">
      <c r="AE41159" s="67"/>
    </row>
    <row r="41160" spans="31:31" ht="15.75">
      <c r="AE41160" s="67"/>
    </row>
    <row r="41161" spans="31:31" ht="15.75">
      <c r="AE41161" s="67"/>
    </row>
    <row r="41162" spans="31:31" ht="15.75">
      <c r="AE41162" s="67"/>
    </row>
    <row r="41163" spans="31:31" ht="15.75">
      <c r="AE41163" s="67"/>
    </row>
    <row r="41164" spans="31:31" ht="15.75">
      <c r="AE41164" s="67"/>
    </row>
    <row r="41165" spans="31:31" ht="15.75">
      <c r="AE41165" s="67"/>
    </row>
    <row r="41166" spans="31:31" ht="15.75">
      <c r="AE41166" s="67"/>
    </row>
    <row r="41167" spans="31:31" ht="15.75">
      <c r="AE41167" s="67"/>
    </row>
    <row r="41168" spans="31:31" ht="15.75">
      <c r="AE41168" s="67"/>
    </row>
    <row r="41169" spans="31:31" ht="15.75">
      <c r="AE41169" s="67"/>
    </row>
    <row r="41170" spans="31:31" ht="15.75">
      <c r="AE41170" s="67"/>
    </row>
    <row r="41171" spans="31:31" ht="15.75">
      <c r="AE41171" s="67"/>
    </row>
    <row r="41172" spans="31:31" ht="15.75">
      <c r="AE41172" s="67"/>
    </row>
    <row r="41173" spans="31:31" ht="15.75">
      <c r="AE41173" s="67"/>
    </row>
    <row r="41174" spans="31:31" ht="15.75">
      <c r="AE41174" s="67"/>
    </row>
    <row r="41175" spans="31:31" ht="15.75">
      <c r="AE41175" s="67"/>
    </row>
    <row r="41176" spans="31:31" ht="15.75">
      <c r="AE41176" s="67"/>
    </row>
    <row r="41177" spans="31:31" ht="15.75">
      <c r="AE41177" s="67"/>
    </row>
    <row r="41178" spans="31:31" ht="15.75">
      <c r="AE41178" s="67"/>
    </row>
    <row r="41179" spans="31:31" ht="15.75">
      <c r="AE41179" s="67"/>
    </row>
    <row r="41180" spans="31:31" ht="15.75">
      <c r="AE41180" s="67"/>
    </row>
    <row r="41181" spans="31:31" ht="15.75">
      <c r="AE41181" s="67"/>
    </row>
    <row r="41182" spans="31:31" ht="15.75">
      <c r="AE41182" s="67"/>
    </row>
    <row r="41183" spans="31:31" ht="15.75">
      <c r="AE41183" s="67"/>
    </row>
    <row r="41184" spans="31:31" ht="15.75">
      <c r="AE41184" s="67"/>
    </row>
    <row r="41185" spans="31:31" ht="15.75">
      <c r="AE41185" s="67"/>
    </row>
    <row r="41186" spans="31:31" ht="15.75">
      <c r="AE41186" s="67"/>
    </row>
    <row r="41187" spans="31:31" ht="15.75">
      <c r="AE41187" s="67"/>
    </row>
    <row r="41188" spans="31:31" ht="15.75">
      <c r="AE41188" s="67"/>
    </row>
    <row r="41189" spans="31:31" ht="15.75">
      <c r="AE41189" s="67"/>
    </row>
    <row r="41190" spans="31:31" ht="15.75">
      <c r="AE41190" s="67"/>
    </row>
    <row r="41191" spans="31:31" ht="15.75">
      <c r="AE41191" s="67"/>
    </row>
    <row r="41192" spans="31:31" ht="15.75">
      <c r="AE41192" s="67"/>
    </row>
    <row r="41193" spans="31:31" ht="15.75">
      <c r="AE41193" s="67"/>
    </row>
    <row r="41194" spans="31:31" ht="15.75">
      <c r="AE41194" s="67"/>
    </row>
    <row r="41195" spans="31:31" ht="15.75">
      <c r="AE41195" s="67"/>
    </row>
    <row r="41196" spans="31:31" ht="15.75">
      <c r="AE41196" s="67"/>
    </row>
    <row r="41197" spans="31:31" ht="15.75">
      <c r="AE41197" s="67"/>
    </row>
    <row r="41198" spans="31:31" ht="15.75">
      <c r="AE41198" s="67"/>
    </row>
    <row r="41199" spans="31:31" ht="15.75">
      <c r="AE41199" s="67"/>
    </row>
    <row r="41200" spans="31:31" ht="15.75">
      <c r="AE41200" s="67"/>
    </row>
    <row r="41201" spans="31:31" ht="15.75">
      <c r="AE41201" s="67"/>
    </row>
    <row r="41202" spans="31:31" ht="15.75">
      <c r="AE41202" s="67"/>
    </row>
    <row r="41203" spans="31:31" ht="15.75">
      <c r="AE41203" s="67"/>
    </row>
    <row r="41204" spans="31:31" ht="15.75">
      <c r="AE41204" s="67"/>
    </row>
    <row r="41205" spans="31:31" ht="15.75">
      <c r="AE41205" s="67"/>
    </row>
    <row r="41206" spans="31:31" ht="15.75">
      <c r="AE41206" s="67"/>
    </row>
    <row r="41207" spans="31:31" ht="15.75">
      <c r="AE41207" s="67"/>
    </row>
    <row r="41208" spans="31:31" ht="15.75">
      <c r="AE41208" s="67"/>
    </row>
    <row r="41209" spans="31:31" ht="15.75">
      <c r="AE41209" s="67"/>
    </row>
    <row r="41210" spans="31:31" ht="15.75">
      <c r="AE41210" s="67"/>
    </row>
    <row r="41211" spans="31:31" ht="15.75">
      <c r="AE41211" s="67"/>
    </row>
    <row r="41212" spans="31:31" ht="15.75">
      <c r="AE41212" s="67"/>
    </row>
    <row r="41213" spans="31:31" ht="15.75">
      <c r="AE41213" s="67"/>
    </row>
    <row r="41214" spans="31:31" ht="15.75">
      <c r="AE41214" s="67"/>
    </row>
    <row r="41215" spans="31:31" ht="15.75">
      <c r="AE41215" s="67"/>
    </row>
    <row r="41216" spans="31:31" ht="15.75">
      <c r="AE41216" s="67"/>
    </row>
    <row r="41217" spans="31:31" ht="15.75">
      <c r="AE41217" s="67"/>
    </row>
    <row r="41218" spans="31:31" ht="15.75">
      <c r="AE41218" s="67"/>
    </row>
    <row r="41219" spans="31:31" ht="15.75">
      <c r="AE41219" s="67"/>
    </row>
    <row r="41220" spans="31:31" ht="15.75">
      <c r="AE41220" s="67"/>
    </row>
    <row r="41221" spans="31:31" ht="15.75">
      <c r="AE41221" s="67"/>
    </row>
    <row r="41222" spans="31:31" ht="15.75">
      <c r="AE41222" s="67"/>
    </row>
    <row r="41223" spans="31:31" ht="15.75">
      <c r="AE41223" s="67"/>
    </row>
    <row r="41224" spans="31:31" ht="15.75">
      <c r="AE41224" s="67"/>
    </row>
    <row r="41225" spans="31:31" ht="15.75">
      <c r="AE41225" s="67"/>
    </row>
    <row r="41226" spans="31:31" ht="15.75">
      <c r="AE41226" s="67"/>
    </row>
    <row r="41227" spans="31:31" ht="15.75">
      <c r="AE41227" s="67"/>
    </row>
    <row r="41228" spans="31:31" ht="15.75">
      <c r="AE41228" s="67"/>
    </row>
    <row r="41229" spans="31:31" ht="15.75">
      <c r="AE41229" s="67"/>
    </row>
    <row r="41230" spans="31:31" ht="15.75">
      <c r="AE41230" s="67"/>
    </row>
    <row r="41231" spans="31:31" ht="15.75">
      <c r="AE41231" s="67"/>
    </row>
    <row r="41232" spans="31:31" ht="15.75">
      <c r="AE41232" s="67"/>
    </row>
    <row r="41233" spans="31:31" ht="15.75">
      <c r="AE41233" s="67"/>
    </row>
    <row r="41234" spans="31:31" ht="15.75">
      <c r="AE41234" s="67"/>
    </row>
    <row r="41235" spans="31:31" ht="15.75">
      <c r="AE41235" s="67"/>
    </row>
    <row r="41236" spans="31:31" ht="15.75">
      <c r="AE41236" s="67"/>
    </row>
    <row r="41237" spans="31:31" ht="15.75">
      <c r="AE41237" s="67"/>
    </row>
    <row r="41238" spans="31:31" ht="15.75">
      <c r="AE41238" s="67"/>
    </row>
    <row r="41239" spans="31:31" ht="15.75">
      <c r="AE41239" s="67"/>
    </row>
    <row r="41240" spans="31:31" ht="15.75">
      <c r="AE41240" s="67"/>
    </row>
    <row r="41241" spans="31:31" ht="15.75">
      <c r="AE41241" s="67"/>
    </row>
    <row r="41242" spans="31:31" ht="15.75">
      <c r="AE41242" s="67"/>
    </row>
    <row r="41243" spans="31:31" ht="15.75">
      <c r="AE41243" s="67"/>
    </row>
    <row r="41244" spans="31:31" ht="15.75">
      <c r="AE41244" s="67"/>
    </row>
    <row r="41245" spans="31:31" ht="15.75">
      <c r="AE41245" s="67"/>
    </row>
    <row r="41246" spans="31:31" ht="15.75">
      <c r="AE41246" s="67"/>
    </row>
    <row r="41247" spans="31:31" ht="15.75">
      <c r="AE41247" s="67"/>
    </row>
    <row r="41248" spans="31:31" ht="15.75">
      <c r="AE41248" s="67"/>
    </row>
    <row r="41249" spans="31:31" ht="15.75">
      <c r="AE41249" s="67"/>
    </row>
    <row r="41250" spans="31:31" ht="15.75">
      <c r="AE41250" s="67"/>
    </row>
    <row r="41251" spans="31:31" ht="15.75">
      <c r="AE41251" s="67"/>
    </row>
    <row r="41252" spans="31:31" ht="15.75">
      <c r="AE41252" s="67"/>
    </row>
    <row r="41253" spans="31:31" ht="15.75">
      <c r="AE41253" s="67"/>
    </row>
    <row r="41254" spans="31:31" ht="15.75">
      <c r="AE41254" s="67"/>
    </row>
    <row r="41255" spans="31:31" ht="15.75">
      <c r="AE41255" s="67"/>
    </row>
    <row r="41256" spans="31:31" ht="15.75">
      <c r="AE41256" s="67"/>
    </row>
    <row r="41257" spans="31:31" ht="15.75">
      <c r="AE41257" s="67"/>
    </row>
    <row r="41258" spans="31:31" ht="15.75">
      <c r="AE41258" s="67"/>
    </row>
    <row r="41259" spans="31:31" ht="15.75">
      <c r="AE41259" s="67"/>
    </row>
    <row r="41260" spans="31:31" ht="15.75">
      <c r="AE41260" s="67"/>
    </row>
    <row r="41261" spans="31:31" ht="15.75">
      <c r="AE41261" s="67"/>
    </row>
    <row r="41262" spans="31:31" ht="15.75">
      <c r="AE41262" s="67"/>
    </row>
    <row r="41263" spans="31:31" ht="15.75">
      <c r="AE41263" s="67"/>
    </row>
    <row r="41264" spans="31:31" ht="15.75">
      <c r="AE41264" s="67"/>
    </row>
    <row r="41265" spans="31:31" ht="15.75">
      <c r="AE41265" s="67"/>
    </row>
    <row r="41266" spans="31:31" ht="15.75">
      <c r="AE41266" s="67"/>
    </row>
    <row r="41267" spans="31:31" ht="15.75">
      <c r="AE41267" s="67"/>
    </row>
    <row r="41268" spans="31:31" ht="15.75">
      <c r="AE41268" s="67"/>
    </row>
    <row r="41269" spans="31:31" ht="15.75">
      <c r="AE41269" s="67"/>
    </row>
    <row r="41270" spans="31:31" ht="15.75">
      <c r="AE41270" s="67"/>
    </row>
    <row r="41271" spans="31:31" ht="15.75">
      <c r="AE41271" s="67"/>
    </row>
    <row r="41272" spans="31:31" ht="15.75">
      <c r="AE41272" s="67"/>
    </row>
    <row r="41273" spans="31:31" ht="15.75">
      <c r="AE41273" s="67"/>
    </row>
    <row r="41274" spans="31:31" ht="15.75">
      <c r="AE41274" s="67"/>
    </row>
    <row r="41275" spans="31:31" ht="15.75">
      <c r="AE41275" s="67"/>
    </row>
    <row r="41276" spans="31:31" ht="15.75">
      <c r="AE41276" s="67"/>
    </row>
    <row r="41277" spans="31:31" ht="15.75">
      <c r="AE41277" s="67"/>
    </row>
    <row r="41278" spans="31:31" ht="15.75">
      <c r="AE41278" s="67"/>
    </row>
    <row r="41279" spans="31:31" ht="15.75">
      <c r="AE41279" s="67"/>
    </row>
    <row r="41280" spans="31:31" ht="15.75">
      <c r="AE41280" s="67"/>
    </row>
    <row r="41281" spans="31:31" ht="15.75">
      <c r="AE41281" s="67"/>
    </row>
    <row r="41282" spans="31:31" ht="15.75">
      <c r="AE41282" s="67"/>
    </row>
    <row r="41283" spans="31:31" ht="15.75">
      <c r="AE41283" s="67"/>
    </row>
    <row r="41284" spans="31:31" ht="15.75">
      <c r="AE41284" s="67"/>
    </row>
    <row r="41285" spans="31:31" ht="15.75">
      <c r="AE41285" s="67"/>
    </row>
    <row r="41286" spans="31:31" ht="15.75">
      <c r="AE41286" s="67"/>
    </row>
    <row r="41287" spans="31:31" ht="15.75">
      <c r="AE41287" s="67"/>
    </row>
    <row r="41288" spans="31:31" ht="15.75">
      <c r="AE41288" s="67"/>
    </row>
    <row r="41289" spans="31:31" ht="15.75">
      <c r="AE41289" s="67"/>
    </row>
    <row r="41290" spans="31:31" ht="15.75">
      <c r="AE41290" s="67"/>
    </row>
    <row r="41291" spans="31:31" ht="15.75">
      <c r="AE41291" s="67"/>
    </row>
    <row r="41292" spans="31:31" ht="15.75">
      <c r="AE41292" s="67"/>
    </row>
    <row r="41293" spans="31:31" ht="15.75">
      <c r="AE41293" s="67"/>
    </row>
    <row r="41294" spans="31:31" ht="15.75">
      <c r="AE41294" s="67"/>
    </row>
    <row r="41295" spans="31:31" ht="15.75">
      <c r="AE41295" s="67"/>
    </row>
    <row r="41296" spans="31:31" ht="15.75">
      <c r="AE41296" s="67"/>
    </row>
    <row r="41297" spans="31:31" ht="15.75">
      <c r="AE41297" s="67"/>
    </row>
    <row r="41298" spans="31:31" ht="15.75">
      <c r="AE41298" s="67"/>
    </row>
    <row r="41299" spans="31:31" ht="15.75">
      <c r="AE41299" s="67"/>
    </row>
    <row r="41300" spans="31:31" ht="15.75">
      <c r="AE41300" s="67"/>
    </row>
    <row r="41301" spans="31:31" ht="15.75">
      <c r="AE41301" s="67"/>
    </row>
    <row r="41302" spans="31:31" ht="15.75">
      <c r="AE41302" s="67"/>
    </row>
    <row r="41303" spans="31:31" ht="15.75">
      <c r="AE41303" s="67"/>
    </row>
    <row r="41304" spans="31:31" ht="15.75">
      <c r="AE41304" s="67"/>
    </row>
    <row r="41305" spans="31:31" ht="15.75">
      <c r="AE41305" s="67"/>
    </row>
    <row r="41306" spans="31:31" ht="15.75">
      <c r="AE41306" s="67"/>
    </row>
    <row r="41307" spans="31:31" ht="15.75">
      <c r="AE41307" s="67"/>
    </row>
    <row r="41308" spans="31:31" ht="15.75">
      <c r="AE41308" s="67"/>
    </row>
    <row r="41309" spans="31:31" ht="15.75">
      <c r="AE41309" s="67"/>
    </row>
    <row r="41310" spans="31:31" ht="15.75">
      <c r="AE41310" s="67"/>
    </row>
    <row r="41311" spans="31:31" ht="15.75">
      <c r="AE41311" s="67"/>
    </row>
    <row r="41312" spans="31:31" ht="15.75">
      <c r="AE41312" s="67"/>
    </row>
    <row r="41313" spans="31:31" ht="15.75">
      <c r="AE41313" s="67"/>
    </row>
    <row r="41314" spans="31:31" ht="15.75">
      <c r="AE41314" s="67"/>
    </row>
    <row r="41315" spans="31:31" ht="15.75">
      <c r="AE41315" s="67"/>
    </row>
    <row r="41316" spans="31:31" ht="15.75">
      <c r="AE41316" s="67"/>
    </row>
    <row r="41317" spans="31:31" ht="15.75">
      <c r="AE41317" s="67"/>
    </row>
    <row r="41318" spans="31:31" ht="15.75">
      <c r="AE41318" s="67"/>
    </row>
    <row r="41319" spans="31:31" ht="15.75">
      <c r="AE41319" s="67"/>
    </row>
    <row r="41320" spans="31:31" ht="15.75">
      <c r="AE41320" s="67"/>
    </row>
    <row r="41321" spans="31:31" ht="15.75">
      <c r="AE41321" s="67"/>
    </row>
    <row r="41322" spans="31:31" ht="15.75">
      <c r="AE41322" s="67"/>
    </row>
    <row r="41323" spans="31:31" ht="15.75">
      <c r="AE41323" s="67"/>
    </row>
    <row r="41324" spans="31:31" ht="15.75">
      <c r="AE41324" s="67"/>
    </row>
    <row r="41325" spans="31:31" ht="15.75">
      <c r="AE41325" s="67"/>
    </row>
    <row r="41326" spans="31:31" ht="15.75">
      <c r="AE41326" s="67"/>
    </row>
    <row r="41327" spans="31:31" ht="15.75">
      <c r="AE41327" s="67"/>
    </row>
    <row r="41328" spans="31:31" ht="15.75">
      <c r="AE41328" s="67"/>
    </row>
    <row r="41329" spans="31:31" ht="15.75">
      <c r="AE41329" s="67"/>
    </row>
    <row r="41330" spans="31:31" ht="15.75">
      <c r="AE41330" s="67"/>
    </row>
    <row r="41331" spans="31:31" ht="15.75">
      <c r="AE41331" s="67"/>
    </row>
    <row r="41332" spans="31:31" ht="15.75">
      <c r="AE41332" s="67"/>
    </row>
    <row r="41333" spans="31:31" ht="15.75">
      <c r="AE41333" s="67"/>
    </row>
    <row r="41334" spans="31:31" ht="15.75">
      <c r="AE41334" s="67"/>
    </row>
    <row r="41335" spans="31:31" ht="15.75">
      <c r="AE41335" s="67"/>
    </row>
    <row r="41336" spans="31:31" ht="15.75">
      <c r="AE41336" s="67"/>
    </row>
    <row r="41337" spans="31:31" ht="15.75">
      <c r="AE41337" s="67"/>
    </row>
    <row r="41338" spans="31:31" ht="15.75">
      <c r="AE41338" s="67"/>
    </row>
    <row r="41339" spans="31:31" ht="15.75">
      <c r="AE41339" s="67"/>
    </row>
    <row r="41340" spans="31:31" ht="15.75">
      <c r="AE41340" s="67"/>
    </row>
    <row r="41341" spans="31:31" ht="15.75">
      <c r="AE41341" s="67"/>
    </row>
    <row r="41342" spans="31:31" ht="15.75">
      <c r="AE41342" s="67"/>
    </row>
    <row r="41343" spans="31:31" ht="15.75">
      <c r="AE41343" s="67"/>
    </row>
    <row r="41344" spans="31:31" ht="15.75">
      <c r="AE41344" s="67"/>
    </row>
    <row r="41345" spans="31:31" ht="15.75">
      <c r="AE41345" s="67"/>
    </row>
    <row r="41346" spans="31:31" ht="15.75">
      <c r="AE41346" s="67"/>
    </row>
    <row r="41347" spans="31:31" ht="15.75">
      <c r="AE41347" s="67"/>
    </row>
    <row r="41348" spans="31:31" ht="15.75">
      <c r="AE41348" s="67"/>
    </row>
    <row r="41349" spans="31:31" ht="15.75">
      <c r="AE41349" s="67"/>
    </row>
    <row r="41350" spans="31:31" ht="15.75">
      <c r="AE41350" s="67"/>
    </row>
    <row r="41351" spans="31:31" ht="15.75">
      <c r="AE41351" s="67"/>
    </row>
    <row r="41352" spans="31:31" ht="15.75">
      <c r="AE41352" s="67"/>
    </row>
    <row r="41353" spans="31:31" ht="15.75">
      <c r="AE41353" s="67"/>
    </row>
    <row r="41354" spans="31:31" ht="15.75">
      <c r="AE41354" s="67"/>
    </row>
    <row r="41355" spans="31:31" ht="15.75">
      <c r="AE41355" s="67"/>
    </row>
    <row r="41356" spans="31:31" ht="15.75">
      <c r="AE41356" s="67"/>
    </row>
    <row r="41357" spans="31:31" ht="15.75">
      <c r="AE41357" s="67"/>
    </row>
    <row r="41358" spans="31:31" ht="15.75">
      <c r="AE41358" s="67"/>
    </row>
    <row r="41359" spans="31:31" ht="15.75">
      <c r="AE41359" s="67"/>
    </row>
    <row r="41360" spans="31:31" ht="15.75">
      <c r="AE41360" s="67"/>
    </row>
    <row r="41361" spans="31:31" ht="15.75">
      <c r="AE41361" s="67"/>
    </row>
    <row r="41362" spans="31:31" ht="15.75">
      <c r="AE41362" s="67"/>
    </row>
    <row r="41363" spans="31:31" ht="15.75">
      <c r="AE41363" s="67"/>
    </row>
    <row r="41364" spans="31:31" ht="15.75">
      <c r="AE41364" s="67"/>
    </row>
    <row r="41365" spans="31:31" ht="15.75">
      <c r="AE41365" s="67"/>
    </row>
    <row r="41366" spans="31:31" ht="15.75">
      <c r="AE41366" s="67"/>
    </row>
    <row r="41367" spans="31:31" ht="15.75">
      <c r="AE41367" s="67"/>
    </row>
    <row r="41368" spans="31:31" ht="15.75">
      <c r="AE41368" s="67"/>
    </row>
    <row r="41369" spans="31:31" ht="15.75">
      <c r="AE41369" s="67"/>
    </row>
    <row r="41370" spans="31:31" ht="15.75">
      <c r="AE41370" s="67"/>
    </row>
    <row r="41371" spans="31:31" ht="15.75">
      <c r="AE41371" s="67"/>
    </row>
    <row r="41372" spans="31:31" ht="15.75">
      <c r="AE41372" s="67"/>
    </row>
    <row r="41373" spans="31:31" ht="15.75">
      <c r="AE41373" s="67"/>
    </row>
    <row r="41374" spans="31:31" ht="15.75">
      <c r="AE41374" s="67"/>
    </row>
    <row r="41375" spans="31:31" ht="15.75">
      <c r="AE41375" s="67"/>
    </row>
    <row r="41376" spans="31:31" ht="15.75">
      <c r="AE41376" s="67"/>
    </row>
    <row r="41377" spans="31:31" ht="15.75">
      <c r="AE41377" s="67"/>
    </row>
    <row r="41378" spans="31:31" ht="15.75">
      <c r="AE41378" s="67"/>
    </row>
    <row r="41379" spans="31:31" ht="15.75">
      <c r="AE41379" s="67"/>
    </row>
    <row r="41380" spans="31:31" ht="15.75">
      <c r="AE41380" s="67"/>
    </row>
    <row r="41381" spans="31:31" ht="15.75">
      <c r="AE41381" s="67"/>
    </row>
    <row r="41382" spans="31:31" ht="15.75">
      <c r="AE41382" s="67"/>
    </row>
    <row r="41383" spans="31:31" ht="15.75">
      <c r="AE41383" s="67"/>
    </row>
    <row r="41384" spans="31:31" ht="15.75">
      <c r="AE41384" s="67"/>
    </row>
    <row r="41385" spans="31:31" ht="15.75">
      <c r="AE41385" s="67"/>
    </row>
    <row r="41386" spans="31:31" ht="15.75">
      <c r="AE41386" s="67"/>
    </row>
    <row r="41387" spans="31:31" ht="15.75">
      <c r="AE41387" s="67"/>
    </row>
    <row r="41388" spans="31:31" ht="15.75">
      <c r="AE41388" s="67"/>
    </row>
    <row r="41389" spans="31:31" ht="15.75">
      <c r="AE41389" s="67"/>
    </row>
    <row r="41390" spans="31:31" ht="15.75">
      <c r="AE41390" s="67"/>
    </row>
    <row r="41391" spans="31:31" ht="15.75">
      <c r="AE41391" s="67"/>
    </row>
    <row r="41392" spans="31:31" ht="15.75">
      <c r="AE41392" s="67"/>
    </row>
    <row r="41393" spans="31:31" ht="15.75">
      <c r="AE41393" s="67"/>
    </row>
    <row r="41394" spans="31:31" ht="15.75">
      <c r="AE41394" s="67"/>
    </row>
    <row r="41395" spans="31:31" ht="15.75">
      <c r="AE41395" s="67"/>
    </row>
    <row r="41396" spans="31:31" ht="15.75">
      <c r="AE41396" s="67"/>
    </row>
    <row r="41397" spans="31:31" ht="15.75">
      <c r="AE41397" s="67"/>
    </row>
    <row r="41398" spans="31:31" ht="15.75">
      <c r="AE41398" s="67"/>
    </row>
    <row r="41399" spans="31:31" ht="15.75">
      <c r="AE41399" s="67"/>
    </row>
    <row r="41400" spans="31:31" ht="15.75">
      <c r="AE41400" s="67"/>
    </row>
    <row r="41401" spans="31:31" ht="15.75">
      <c r="AE41401" s="67"/>
    </row>
    <row r="41402" spans="31:31" ht="15.75">
      <c r="AE41402" s="67"/>
    </row>
    <row r="41403" spans="31:31" ht="15.75">
      <c r="AE41403" s="67"/>
    </row>
    <row r="41404" spans="31:31" ht="15.75">
      <c r="AE41404" s="67"/>
    </row>
    <row r="41405" spans="31:31" ht="15.75">
      <c r="AE41405" s="67"/>
    </row>
    <row r="41406" spans="31:31" ht="15.75">
      <c r="AE41406" s="67"/>
    </row>
    <row r="41407" spans="31:31" ht="15.75">
      <c r="AE41407" s="67"/>
    </row>
    <row r="41408" spans="31:31" ht="15.75">
      <c r="AE41408" s="67"/>
    </row>
    <row r="41409" spans="31:31" ht="15.75">
      <c r="AE41409" s="67"/>
    </row>
    <row r="41410" spans="31:31" ht="15.75">
      <c r="AE41410" s="67"/>
    </row>
    <row r="41411" spans="31:31" ht="15.75">
      <c r="AE41411" s="67"/>
    </row>
    <row r="41412" spans="31:31" ht="15.75">
      <c r="AE41412" s="67"/>
    </row>
    <row r="41413" spans="31:31" ht="15.75">
      <c r="AE41413" s="67"/>
    </row>
    <row r="41414" spans="31:31" ht="15.75">
      <c r="AE41414" s="67"/>
    </row>
    <row r="41415" spans="31:31" ht="15.75">
      <c r="AE41415" s="67"/>
    </row>
    <row r="41416" spans="31:31" ht="15.75">
      <c r="AE41416" s="67"/>
    </row>
    <row r="41417" spans="31:31" ht="15.75">
      <c r="AE41417" s="67"/>
    </row>
    <row r="41418" spans="31:31" ht="15.75">
      <c r="AE41418" s="67"/>
    </row>
    <row r="41419" spans="31:31" ht="15.75">
      <c r="AE41419" s="67"/>
    </row>
    <row r="41420" spans="31:31" ht="15.75">
      <c r="AE41420" s="67"/>
    </row>
    <row r="41421" spans="31:31" ht="15.75">
      <c r="AE41421" s="67"/>
    </row>
    <row r="41422" spans="31:31" ht="15.75">
      <c r="AE41422" s="67"/>
    </row>
    <row r="41423" spans="31:31" ht="15.75">
      <c r="AE41423" s="67"/>
    </row>
    <row r="41424" spans="31:31" ht="15.75">
      <c r="AE41424" s="67"/>
    </row>
    <row r="41425" spans="31:31" ht="15.75">
      <c r="AE41425" s="67"/>
    </row>
    <row r="41426" spans="31:31" ht="15.75">
      <c r="AE41426" s="67"/>
    </row>
    <row r="41427" spans="31:31" ht="15.75">
      <c r="AE41427" s="67"/>
    </row>
    <row r="41428" spans="31:31" ht="15.75">
      <c r="AE41428" s="67"/>
    </row>
    <row r="41429" spans="31:31" ht="15.75">
      <c r="AE41429" s="67"/>
    </row>
    <row r="41430" spans="31:31" ht="15.75">
      <c r="AE41430" s="67"/>
    </row>
    <row r="41431" spans="31:31" ht="15.75">
      <c r="AE41431" s="67"/>
    </row>
    <row r="41432" spans="31:31" ht="15.75">
      <c r="AE41432" s="67"/>
    </row>
    <row r="41433" spans="31:31" ht="15.75">
      <c r="AE41433" s="67"/>
    </row>
    <row r="41434" spans="31:31" ht="15.75">
      <c r="AE41434" s="67"/>
    </row>
    <row r="41435" spans="31:31" ht="15.75">
      <c r="AE41435" s="67"/>
    </row>
    <row r="41436" spans="31:31" ht="15.75">
      <c r="AE41436" s="67"/>
    </row>
    <row r="41437" spans="31:31" ht="15.75">
      <c r="AE41437" s="67"/>
    </row>
    <row r="41438" spans="31:31" ht="15.75">
      <c r="AE41438" s="67"/>
    </row>
    <row r="41439" spans="31:31" ht="15.75">
      <c r="AE41439" s="67"/>
    </row>
    <row r="41440" spans="31:31" ht="15.75">
      <c r="AE41440" s="67"/>
    </row>
    <row r="41441" spans="31:31" ht="15.75">
      <c r="AE41441" s="67"/>
    </row>
    <row r="41442" spans="31:31" ht="15.75">
      <c r="AE41442" s="67"/>
    </row>
    <row r="41443" spans="31:31" ht="15.75">
      <c r="AE41443" s="67"/>
    </row>
    <row r="41444" spans="31:31" ht="15.75">
      <c r="AE41444" s="67"/>
    </row>
    <row r="41445" spans="31:31" ht="15.75">
      <c r="AE41445" s="67"/>
    </row>
    <row r="41446" spans="31:31" ht="15.75">
      <c r="AE41446" s="67"/>
    </row>
    <row r="41447" spans="31:31" ht="15.75">
      <c r="AE41447" s="67"/>
    </row>
    <row r="41448" spans="31:31" ht="15.75">
      <c r="AE41448" s="67"/>
    </row>
    <row r="41449" spans="31:31" ht="15.75">
      <c r="AE41449" s="67"/>
    </row>
    <row r="41450" spans="31:31" ht="15.75">
      <c r="AE41450" s="67"/>
    </row>
    <row r="41451" spans="31:31" ht="15.75">
      <c r="AE41451" s="67"/>
    </row>
    <row r="41452" spans="31:31" ht="15.75">
      <c r="AE41452" s="67"/>
    </row>
    <row r="41453" spans="31:31" ht="15.75">
      <c r="AE41453" s="67"/>
    </row>
    <row r="41454" spans="31:31" ht="15.75">
      <c r="AE41454" s="67"/>
    </row>
    <row r="41455" spans="31:31" ht="15.75">
      <c r="AE41455" s="67"/>
    </row>
    <row r="41456" spans="31:31" ht="15.75">
      <c r="AE41456" s="67"/>
    </row>
    <row r="41457" spans="31:31" ht="15.75">
      <c r="AE41457" s="67"/>
    </row>
    <row r="41458" spans="31:31" ht="15.75">
      <c r="AE41458" s="67"/>
    </row>
    <row r="41459" spans="31:31" ht="15.75">
      <c r="AE41459" s="67"/>
    </row>
    <row r="41460" spans="31:31" ht="15.75">
      <c r="AE41460" s="67"/>
    </row>
    <row r="41461" spans="31:31" ht="15.75">
      <c r="AE41461" s="67"/>
    </row>
    <row r="41462" spans="31:31" ht="15.75">
      <c r="AE41462" s="67"/>
    </row>
    <row r="41463" spans="31:31" ht="15.75">
      <c r="AE41463" s="67"/>
    </row>
    <row r="41464" spans="31:31" ht="15.75">
      <c r="AE41464" s="67"/>
    </row>
    <row r="41465" spans="31:31" ht="15.75">
      <c r="AE41465" s="67"/>
    </row>
    <row r="41466" spans="31:31" ht="15.75">
      <c r="AE41466" s="67"/>
    </row>
    <row r="41467" spans="31:31" ht="15.75">
      <c r="AE41467" s="67"/>
    </row>
    <row r="41468" spans="31:31" ht="15.75">
      <c r="AE41468" s="67"/>
    </row>
    <row r="41469" spans="31:31" ht="15.75">
      <c r="AE41469" s="67"/>
    </row>
    <row r="41470" spans="31:31" ht="15.75">
      <c r="AE41470" s="67"/>
    </row>
    <row r="41471" spans="31:31" ht="15.75">
      <c r="AE41471" s="67"/>
    </row>
    <row r="41472" spans="31:31" ht="15.75">
      <c r="AE41472" s="67"/>
    </row>
    <row r="41473" spans="31:31" ht="15.75">
      <c r="AE41473" s="67"/>
    </row>
    <row r="41474" spans="31:31" ht="15.75">
      <c r="AE41474" s="67"/>
    </row>
    <row r="41475" spans="31:31" ht="15.75">
      <c r="AE41475" s="67"/>
    </row>
    <row r="41476" spans="31:31" ht="15.75">
      <c r="AE41476" s="67"/>
    </row>
    <row r="41477" spans="31:31" ht="15.75">
      <c r="AE41477" s="67"/>
    </row>
    <row r="41478" spans="31:31" ht="15.75">
      <c r="AE41478" s="67"/>
    </row>
    <row r="41479" spans="31:31" ht="15.75">
      <c r="AE41479" s="67"/>
    </row>
    <row r="41480" spans="31:31" ht="15.75">
      <c r="AE41480" s="67"/>
    </row>
    <row r="41481" spans="31:31" ht="15.75">
      <c r="AE41481" s="67"/>
    </row>
    <row r="41482" spans="31:31" ht="15.75">
      <c r="AE41482" s="67"/>
    </row>
    <row r="41483" spans="31:31" ht="15.75">
      <c r="AE41483" s="67"/>
    </row>
    <row r="41484" spans="31:31" ht="15.75">
      <c r="AE41484" s="67"/>
    </row>
    <row r="41485" spans="31:31" ht="15.75">
      <c r="AE41485" s="67"/>
    </row>
    <row r="41486" spans="31:31" ht="15.75">
      <c r="AE41486" s="67"/>
    </row>
    <row r="41487" spans="31:31" ht="15.75">
      <c r="AE41487" s="67"/>
    </row>
    <row r="41488" spans="31:31" ht="15.75">
      <c r="AE41488" s="67"/>
    </row>
    <row r="41489" spans="31:31" ht="15.75">
      <c r="AE41489" s="67"/>
    </row>
    <row r="41490" spans="31:31" ht="15.75">
      <c r="AE41490" s="67"/>
    </row>
    <row r="41491" spans="31:31" ht="15.75">
      <c r="AE41491" s="67"/>
    </row>
    <row r="41492" spans="31:31" ht="15.75">
      <c r="AE41492" s="67"/>
    </row>
    <row r="41493" spans="31:31" ht="15.75">
      <c r="AE41493" s="67"/>
    </row>
    <row r="41494" spans="31:31" ht="15.75">
      <c r="AE41494" s="67"/>
    </row>
    <row r="41495" spans="31:31" ht="15.75">
      <c r="AE41495" s="67"/>
    </row>
    <row r="41496" spans="31:31" ht="15.75">
      <c r="AE41496" s="67"/>
    </row>
    <row r="41497" spans="31:31" ht="15.75">
      <c r="AE41497" s="67"/>
    </row>
    <row r="41498" spans="31:31" ht="15.75">
      <c r="AE41498" s="67"/>
    </row>
    <row r="41499" spans="31:31" ht="15.75">
      <c r="AE41499" s="67"/>
    </row>
    <row r="41500" spans="31:31" ht="15.75">
      <c r="AE41500" s="67"/>
    </row>
    <row r="41501" spans="31:31" ht="15.75">
      <c r="AE41501" s="67"/>
    </row>
    <row r="41502" spans="31:31" ht="15.75">
      <c r="AE41502" s="67"/>
    </row>
    <row r="41503" spans="31:31" ht="15.75">
      <c r="AE41503" s="67"/>
    </row>
    <row r="41504" spans="31:31" ht="15.75">
      <c r="AE41504" s="67"/>
    </row>
    <row r="41505" spans="31:31" ht="15.75">
      <c r="AE41505" s="67"/>
    </row>
    <row r="41506" spans="31:31" ht="15.75">
      <c r="AE41506" s="67"/>
    </row>
    <row r="41507" spans="31:31" ht="15.75">
      <c r="AE41507" s="67"/>
    </row>
    <row r="41508" spans="31:31" ht="15.75">
      <c r="AE41508" s="67"/>
    </row>
    <row r="41509" spans="31:31" ht="15.75">
      <c r="AE41509" s="67"/>
    </row>
    <row r="41510" spans="31:31" ht="15.75">
      <c r="AE41510" s="67"/>
    </row>
    <row r="41511" spans="31:31" ht="15.75">
      <c r="AE41511" s="67"/>
    </row>
    <row r="41512" spans="31:31" ht="15.75">
      <c r="AE41512" s="67"/>
    </row>
    <row r="41513" spans="31:31" ht="15.75">
      <c r="AE41513" s="67"/>
    </row>
    <row r="41514" spans="31:31" ht="15.75">
      <c r="AE41514" s="67"/>
    </row>
    <row r="41515" spans="31:31" ht="15.75">
      <c r="AE41515" s="67"/>
    </row>
    <row r="41516" spans="31:31" ht="15.75">
      <c r="AE41516" s="67"/>
    </row>
    <row r="41517" spans="31:31" ht="15.75">
      <c r="AE41517" s="67"/>
    </row>
    <row r="41518" spans="31:31" ht="15.75">
      <c r="AE41518" s="67"/>
    </row>
    <row r="41519" spans="31:31" ht="15.75">
      <c r="AE41519" s="67"/>
    </row>
    <row r="41520" spans="31:31" ht="15.75">
      <c r="AE41520" s="67"/>
    </row>
    <row r="41521" spans="31:31" ht="15.75">
      <c r="AE41521" s="67"/>
    </row>
    <row r="41522" spans="31:31" ht="15.75">
      <c r="AE41522" s="67"/>
    </row>
    <row r="41523" spans="31:31" ht="15.75">
      <c r="AE41523" s="67"/>
    </row>
    <row r="41524" spans="31:31" ht="15.75">
      <c r="AE41524" s="67"/>
    </row>
    <row r="41525" spans="31:31" ht="15.75">
      <c r="AE41525" s="67"/>
    </row>
    <row r="41526" spans="31:31" ht="15.75">
      <c r="AE41526" s="67"/>
    </row>
    <row r="41527" spans="31:31" ht="15.75">
      <c r="AE41527" s="67"/>
    </row>
    <row r="41528" spans="31:31" ht="15.75">
      <c r="AE41528" s="67"/>
    </row>
    <row r="41529" spans="31:31" ht="15.75">
      <c r="AE41529" s="67"/>
    </row>
    <row r="41530" spans="31:31" ht="15.75">
      <c r="AE41530" s="67"/>
    </row>
    <row r="41531" spans="31:31" ht="15.75">
      <c r="AE41531" s="67"/>
    </row>
    <row r="41532" spans="31:31" ht="15.75">
      <c r="AE41532" s="67"/>
    </row>
    <row r="41533" spans="31:31" ht="15.75">
      <c r="AE41533" s="67"/>
    </row>
    <row r="41534" spans="31:31" ht="15.75">
      <c r="AE41534" s="67"/>
    </row>
    <row r="41535" spans="31:31" ht="15.75">
      <c r="AE41535" s="67"/>
    </row>
    <row r="41536" spans="31:31" ht="15.75">
      <c r="AE41536" s="67"/>
    </row>
    <row r="41537" spans="31:31" ht="15.75">
      <c r="AE41537" s="67"/>
    </row>
    <row r="41538" spans="31:31" ht="15.75">
      <c r="AE41538" s="67"/>
    </row>
    <row r="41539" spans="31:31" ht="15.75">
      <c r="AE41539" s="67"/>
    </row>
    <row r="41540" spans="31:31" ht="15.75">
      <c r="AE41540" s="67"/>
    </row>
    <row r="41541" spans="31:31" ht="15.75">
      <c r="AE41541" s="67"/>
    </row>
    <row r="41542" spans="31:31" ht="15.75">
      <c r="AE41542" s="67"/>
    </row>
    <row r="41543" spans="31:31" ht="15.75">
      <c r="AE41543" s="67"/>
    </row>
    <row r="41544" spans="31:31" ht="15.75">
      <c r="AE41544" s="67"/>
    </row>
    <row r="41545" spans="31:31" ht="15.75">
      <c r="AE41545" s="67"/>
    </row>
    <row r="41546" spans="31:31" ht="15.75">
      <c r="AE41546" s="67"/>
    </row>
    <row r="41547" spans="31:31" ht="15.75">
      <c r="AE41547" s="67"/>
    </row>
    <row r="41548" spans="31:31" ht="15.75">
      <c r="AE41548" s="67"/>
    </row>
    <row r="41549" spans="31:31" ht="15.75">
      <c r="AE41549" s="67"/>
    </row>
    <row r="41550" spans="31:31" ht="15.75">
      <c r="AE41550" s="67"/>
    </row>
    <row r="41551" spans="31:31" ht="15.75">
      <c r="AE41551" s="67"/>
    </row>
    <row r="41552" spans="31:31" ht="15.75">
      <c r="AE41552" s="67"/>
    </row>
    <row r="41553" spans="31:31" ht="15.75">
      <c r="AE41553" s="67"/>
    </row>
    <row r="41554" spans="31:31" ht="15.75">
      <c r="AE41554" s="67"/>
    </row>
    <row r="41555" spans="31:31" ht="15.75">
      <c r="AE41555" s="67"/>
    </row>
    <row r="41556" spans="31:31" ht="15.75">
      <c r="AE41556" s="67"/>
    </row>
    <row r="41557" spans="31:31" ht="15.75">
      <c r="AE41557" s="67"/>
    </row>
    <row r="41558" spans="31:31" ht="15.75">
      <c r="AE41558" s="67"/>
    </row>
    <row r="41559" spans="31:31" ht="15.75">
      <c r="AE41559" s="67"/>
    </row>
    <row r="41560" spans="31:31" ht="15.75">
      <c r="AE41560" s="67"/>
    </row>
    <row r="41561" spans="31:31" ht="15.75">
      <c r="AE41561" s="67"/>
    </row>
    <row r="41562" spans="31:31" ht="15.75">
      <c r="AE41562" s="67"/>
    </row>
    <row r="41563" spans="31:31" ht="15.75">
      <c r="AE41563" s="67"/>
    </row>
    <row r="41564" spans="31:31" ht="15.75">
      <c r="AE41564" s="67"/>
    </row>
    <row r="41565" spans="31:31" ht="15.75">
      <c r="AE41565" s="67"/>
    </row>
    <row r="41566" spans="31:31" ht="15.75">
      <c r="AE41566" s="67"/>
    </row>
    <row r="41567" spans="31:31" ht="15.75">
      <c r="AE41567" s="67"/>
    </row>
    <row r="41568" spans="31:31" ht="15.75">
      <c r="AE41568" s="67"/>
    </row>
    <row r="41569" spans="31:31" ht="15.75">
      <c r="AE41569" s="67"/>
    </row>
    <row r="41570" spans="31:31" ht="15.75">
      <c r="AE41570" s="67"/>
    </row>
    <row r="41571" spans="31:31" ht="15.75">
      <c r="AE41571" s="67"/>
    </row>
    <row r="41572" spans="31:31" ht="15.75">
      <c r="AE41572" s="67"/>
    </row>
    <row r="41573" spans="31:31" ht="15.75">
      <c r="AE41573" s="67"/>
    </row>
    <row r="41574" spans="31:31" ht="15.75">
      <c r="AE41574" s="67"/>
    </row>
    <row r="41575" spans="31:31" ht="15.75">
      <c r="AE41575" s="67"/>
    </row>
    <row r="41576" spans="31:31" ht="15.75">
      <c r="AE41576" s="67"/>
    </row>
    <row r="41577" spans="31:31" ht="15.75">
      <c r="AE41577" s="67"/>
    </row>
    <row r="41578" spans="31:31" ht="15.75">
      <c r="AE41578" s="67"/>
    </row>
    <row r="41579" spans="31:31" ht="15.75">
      <c r="AE41579" s="67"/>
    </row>
    <row r="41580" spans="31:31" ht="15.75">
      <c r="AE41580" s="67"/>
    </row>
    <row r="41581" spans="31:31" ht="15.75">
      <c r="AE41581" s="67"/>
    </row>
    <row r="41582" spans="31:31" ht="15.75">
      <c r="AE41582" s="67"/>
    </row>
    <row r="41583" spans="31:31" ht="15.75">
      <c r="AE41583" s="67"/>
    </row>
    <row r="41584" spans="31:31" ht="15.75">
      <c r="AE41584" s="67"/>
    </row>
    <row r="41585" spans="31:31" ht="15.75">
      <c r="AE41585" s="67"/>
    </row>
    <row r="41586" spans="31:31" ht="15.75">
      <c r="AE41586" s="67"/>
    </row>
    <row r="41587" spans="31:31" ht="15.75">
      <c r="AE41587" s="67"/>
    </row>
    <row r="41588" spans="31:31" ht="15.75">
      <c r="AE41588" s="67"/>
    </row>
    <row r="41589" spans="31:31" ht="15.75">
      <c r="AE41589" s="67"/>
    </row>
    <row r="41590" spans="31:31" ht="15.75">
      <c r="AE41590" s="67"/>
    </row>
    <row r="41591" spans="31:31" ht="15.75">
      <c r="AE41591" s="67"/>
    </row>
    <row r="41592" spans="31:31" ht="15.75">
      <c r="AE41592" s="67"/>
    </row>
    <row r="41593" spans="31:31" ht="15.75">
      <c r="AE41593" s="67"/>
    </row>
    <row r="41594" spans="31:31" ht="15.75">
      <c r="AE41594" s="67"/>
    </row>
    <row r="41595" spans="31:31" ht="15.75">
      <c r="AE41595" s="67"/>
    </row>
    <row r="41596" spans="31:31" ht="15.75">
      <c r="AE41596" s="67"/>
    </row>
    <row r="41597" spans="31:31" ht="15.75">
      <c r="AE41597" s="67"/>
    </row>
    <row r="41598" spans="31:31" ht="15.75">
      <c r="AE41598" s="67"/>
    </row>
    <row r="41599" spans="31:31" ht="15.75">
      <c r="AE41599" s="67"/>
    </row>
    <row r="41600" spans="31:31" ht="15.75">
      <c r="AE41600" s="67"/>
    </row>
    <row r="41601" spans="31:31" ht="15.75">
      <c r="AE41601" s="67"/>
    </row>
    <row r="41602" spans="31:31" ht="15.75">
      <c r="AE41602" s="67"/>
    </row>
    <row r="41603" spans="31:31" ht="15.75">
      <c r="AE41603" s="67"/>
    </row>
    <row r="41604" spans="31:31" ht="15.75">
      <c r="AE41604" s="67"/>
    </row>
    <row r="41605" spans="31:31" ht="15.75">
      <c r="AE41605" s="67"/>
    </row>
    <row r="41606" spans="31:31" ht="15.75">
      <c r="AE41606" s="67"/>
    </row>
    <row r="41607" spans="31:31" ht="15.75">
      <c r="AE41607" s="67"/>
    </row>
    <row r="41608" spans="31:31" ht="15.75">
      <c r="AE41608" s="67"/>
    </row>
    <row r="41609" spans="31:31" ht="15.75">
      <c r="AE41609" s="67"/>
    </row>
    <row r="41610" spans="31:31" ht="15.75">
      <c r="AE41610" s="67"/>
    </row>
    <row r="41611" spans="31:31" ht="15.75">
      <c r="AE41611" s="67"/>
    </row>
    <row r="41612" spans="31:31" ht="15.75">
      <c r="AE41612" s="67"/>
    </row>
    <row r="41613" spans="31:31" ht="15.75">
      <c r="AE41613" s="67"/>
    </row>
    <row r="41614" spans="31:31" ht="15.75">
      <c r="AE41614" s="67"/>
    </row>
    <row r="41615" spans="31:31" ht="15.75">
      <c r="AE41615" s="67"/>
    </row>
    <row r="41616" spans="31:31" ht="15.75">
      <c r="AE41616" s="67"/>
    </row>
    <row r="41617" spans="31:31" ht="15.75">
      <c r="AE41617" s="67"/>
    </row>
    <row r="41618" spans="31:31" ht="15.75">
      <c r="AE41618" s="67"/>
    </row>
    <row r="41619" spans="31:31" ht="15.75">
      <c r="AE41619" s="67"/>
    </row>
    <row r="41620" spans="31:31" ht="15.75">
      <c r="AE41620" s="67"/>
    </row>
    <row r="41621" spans="31:31" ht="15.75">
      <c r="AE41621" s="67"/>
    </row>
    <row r="41622" spans="31:31" ht="15.75">
      <c r="AE41622" s="67"/>
    </row>
    <row r="41623" spans="31:31" ht="15.75">
      <c r="AE41623" s="67"/>
    </row>
    <row r="41624" spans="31:31" ht="15.75">
      <c r="AE41624" s="67"/>
    </row>
    <row r="41625" spans="31:31" ht="15.75">
      <c r="AE41625" s="67"/>
    </row>
    <row r="41626" spans="31:31" ht="15.75">
      <c r="AE41626" s="67"/>
    </row>
    <row r="41627" spans="31:31" ht="15.75">
      <c r="AE41627" s="67"/>
    </row>
    <row r="41628" spans="31:31" ht="15.75">
      <c r="AE41628" s="67"/>
    </row>
    <row r="41629" spans="31:31" ht="15.75">
      <c r="AE41629" s="67"/>
    </row>
    <row r="41630" spans="31:31" ht="15.75">
      <c r="AE41630" s="67"/>
    </row>
    <row r="41631" spans="31:31" ht="15.75">
      <c r="AE41631" s="67"/>
    </row>
    <row r="41632" spans="31:31" ht="15.75">
      <c r="AE41632" s="67"/>
    </row>
    <row r="41633" spans="31:31" ht="15.75">
      <c r="AE41633" s="67"/>
    </row>
    <row r="41634" spans="31:31" ht="15.75">
      <c r="AE41634" s="67"/>
    </row>
    <row r="41635" spans="31:31" ht="15.75">
      <c r="AE41635" s="67"/>
    </row>
    <row r="41636" spans="31:31" ht="15.75">
      <c r="AE41636" s="67"/>
    </row>
    <row r="41637" spans="31:31" ht="15.75">
      <c r="AE41637" s="67"/>
    </row>
    <row r="41638" spans="31:31" ht="15.75">
      <c r="AE41638" s="67"/>
    </row>
    <row r="41639" spans="31:31" ht="15.75">
      <c r="AE41639" s="67"/>
    </row>
    <row r="41640" spans="31:31" ht="15.75">
      <c r="AE41640" s="67"/>
    </row>
    <row r="41641" spans="31:31" ht="15.75">
      <c r="AE41641" s="67"/>
    </row>
    <row r="41642" spans="31:31" ht="15.75">
      <c r="AE41642" s="67"/>
    </row>
    <row r="41643" spans="31:31" ht="15.75">
      <c r="AE41643" s="67"/>
    </row>
    <row r="41644" spans="31:31" ht="15.75">
      <c r="AE41644" s="67"/>
    </row>
    <row r="41645" spans="31:31" ht="15.75">
      <c r="AE41645" s="67"/>
    </row>
    <row r="41646" spans="31:31" ht="15.75">
      <c r="AE41646" s="67"/>
    </row>
    <row r="41647" spans="31:31" ht="15.75">
      <c r="AE41647" s="67"/>
    </row>
    <row r="41648" spans="31:31" ht="15.75">
      <c r="AE41648" s="67"/>
    </row>
    <row r="41649" spans="31:31" ht="15.75">
      <c r="AE41649" s="67"/>
    </row>
    <row r="41650" spans="31:31" ht="15.75">
      <c r="AE41650" s="67"/>
    </row>
    <row r="41651" spans="31:31" ht="15.75">
      <c r="AE41651" s="67"/>
    </row>
    <row r="41652" spans="31:31" ht="15.75">
      <c r="AE41652" s="67"/>
    </row>
    <row r="41653" spans="31:31" ht="15.75">
      <c r="AE41653" s="67"/>
    </row>
    <row r="41654" spans="31:31" ht="15.75">
      <c r="AE41654" s="67"/>
    </row>
    <row r="41655" spans="31:31" ht="15.75">
      <c r="AE41655" s="67"/>
    </row>
    <row r="41656" spans="31:31" ht="15.75">
      <c r="AE41656" s="67"/>
    </row>
    <row r="41657" spans="31:31" ht="15.75">
      <c r="AE41657" s="67"/>
    </row>
    <row r="41658" spans="31:31" ht="15.75">
      <c r="AE41658" s="67"/>
    </row>
    <row r="41659" spans="31:31" ht="15.75">
      <c r="AE41659" s="67"/>
    </row>
    <row r="41660" spans="31:31" ht="15.75">
      <c r="AE41660" s="67"/>
    </row>
    <row r="41661" spans="31:31" ht="15.75">
      <c r="AE41661" s="67"/>
    </row>
    <row r="41662" spans="31:31" ht="15.75">
      <c r="AE41662" s="67"/>
    </row>
    <row r="41663" spans="31:31" ht="15.75">
      <c r="AE41663" s="67"/>
    </row>
    <row r="41664" spans="31:31" ht="15.75">
      <c r="AE41664" s="67"/>
    </row>
    <row r="41665" spans="31:31" ht="15.75">
      <c r="AE41665" s="67"/>
    </row>
    <row r="41666" spans="31:31" ht="15.75">
      <c r="AE41666" s="67"/>
    </row>
    <row r="41667" spans="31:31" ht="15.75">
      <c r="AE41667" s="67"/>
    </row>
    <row r="41668" spans="31:31" ht="15.75">
      <c r="AE41668" s="67"/>
    </row>
    <row r="41669" spans="31:31" ht="15.75">
      <c r="AE41669" s="67"/>
    </row>
    <row r="41670" spans="31:31" ht="15.75">
      <c r="AE41670" s="67"/>
    </row>
    <row r="41671" spans="31:31" ht="15.75">
      <c r="AE41671" s="67"/>
    </row>
    <row r="41672" spans="31:31" ht="15.75">
      <c r="AE41672" s="67"/>
    </row>
    <row r="41673" spans="31:31" ht="15.75">
      <c r="AE41673" s="67"/>
    </row>
    <row r="41674" spans="31:31" ht="15.75">
      <c r="AE41674" s="67"/>
    </row>
    <row r="41675" spans="31:31" ht="15.75">
      <c r="AE41675" s="67"/>
    </row>
    <row r="41676" spans="31:31" ht="15.75">
      <c r="AE41676" s="67"/>
    </row>
    <row r="41677" spans="31:31" ht="15.75">
      <c r="AE41677" s="67"/>
    </row>
    <row r="41678" spans="31:31" ht="15.75">
      <c r="AE41678" s="67"/>
    </row>
    <row r="41679" spans="31:31" ht="15.75">
      <c r="AE41679" s="67"/>
    </row>
    <row r="41680" spans="31:31" ht="15.75">
      <c r="AE41680" s="67"/>
    </row>
    <row r="41681" spans="31:31" ht="15.75">
      <c r="AE41681" s="67"/>
    </row>
    <row r="41682" spans="31:31" ht="15.75">
      <c r="AE41682" s="67"/>
    </row>
    <row r="41683" spans="31:31" ht="15.75">
      <c r="AE41683" s="67"/>
    </row>
    <row r="41684" spans="31:31" ht="15.75">
      <c r="AE41684" s="67"/>
    </row>
    <row r="41685" spans="31:31" ht="15.75">
      <c r="AE41685" s="67"/>
    </row>
    <row r="41686" spans="31:31" ht="15.75">
      <c r="AE41686" s="67"/>
    </row>
    <row r="41687" spans="31:31" ht="15.75">
      <c r="AE41687" s="67"/>
    </row>
    <row r="41688" spans="31:31" ht="15.75">
      <c r="AE41688" s="67"/>
    </row>
    <row r="41689" spans="31:31" ht="15.75">
      <c r="AE41689" s="67"/>
    </row>
    <row r="41690" spans="31:31" ht="15.75">
      <c r="AE41690" s="67"/>
    </row>
    <row r="41691" spans="31:31" ht="15.75">
      <c r="AE41691" s="67"/>
    </row>
    <row r="41692" spans="31:31" ht="15.75">
      <c r="AE41692" s="67"/>
    </row>
    <row r="41693" spans="31:31" ht="15.75">
      <c r="AE41693" s="67"/>
    </row>
    <row r="41694" spans="31:31" ht="15.75">
      <c r="AE41694" s="67"/>
    </row>
    <row r="41695" spans="31:31" ht="15.75">
      <c r="AE41695" s="67"/>
    </row>
    <row r="41696" spans="31:31" ht="15.75">
      <c r="AE41696" s="67"/>
    </row>
    <row r="41697" spans="31:31" ht="15.75">
      <c r="AE41697" s="67"/>
    </row>
    <row r="41698" spans="31:31" ht="15.75">
      <c r="AE41698" s="67"/>
    </row>
    <row r="41699" spans="31:31" ht="15.75">
      <c r="AE41699" s="67"/>
    </row>
    <row r="41700" spans="31:31" ht="15.75">
      <c r="AE41700" s="67"/>
    </row>
    <row r="41701" spans="31:31" ht="15.75">
      <c r="AE41701" s="67"/>
    </row>
    <row r="41702" spans="31:31" ht="15.75">
      <c r="AE41702" s="67"/>
    </row>
    <row r="41703" spans="31:31" ht="15.75">
      <c r="AE41703" s="67"/>
    </row>
    <row r="41704" spans="31:31" ht="15.75">
      <c r="AE41704" s="67"/>
    </row>
    <row r="41705" spans="31:31" ht="15.75">
      <c r="AE41705" s="67"/>
    </row>
    <row r="41706" spans="31:31" ht="15.75">
      <c r="AE41706" s="67"/>
    </row>
    <row r="41707" spans="31:31" ht="15.75">
      <c r="AE41707" s="67"/>
    </row>
    <row r="41708" spans="31:31" ht="15.75">
      <c r="AE41708" s="67"/>
    </row>
    <row r="41709" spans="31:31" ht="15.75">
      <c r="AE41709" s="67"/>
    </row>
    <row r="41710" spans="31:31" ht="15.75">
      <c r="AE41710" s="67"/>
    </row>
    <row r="41711" spans="31:31" ht="15.75">
      <c r="AE41711" s="67"/>
    </row>
    <row r="41712" spans="31:31" ht="15.75">
      <c r="AE41712" s="67"/>
    </row>
    <row r="41713" spans="31:31" ht="15.75">
      <c r="AE41713" s="67"/>
    </row>
    <row r="41714" spans="31:31" ht="15.75">
      <c r="AE41714" s="67"/>
    </row>
    <row r="41715" spans="31:31" ht="15.75">
      <c r="AE41715" s="67"/>
    </row>
    <row r="41716" spans="31:31" ht="15.75">
      <c r="AE41716" s="67"/>
    </row>
    <row r="41717" spans="31:31" ht="15.75">
      <c r="AE41717" s="67"/>
    </row>
    <row r="41718" spans="31:31" ht="15.75">
      <c r="AE41718" s="67"/>
    </row>
    <row r="41719" spans="31:31" ht="15.75">
      <c r="AE41719" s="67"/>
    </row>
    <row r="41720" spans="31:31" ht="15.75">
      <c r="AE41720" s="67"/>
    </row>
    <row r="41721" spans="31:31" ht="15.75">
      <c r="AE41721" s="67"/>
    </row>
    <row r="41722" spans="31:31" ht="15.75">
      <c r="AE41722" s="67"/>
    </row>
    <row r="41723" spans="31:31" ht="15.75">
      <c r="AE41723" s="67"/>
    </row>
    <row r="41724" spans="31:31" ht="15.75">
      <c r="AE41724" s="67"/>
    </row>
    <row r="41725" spans="31:31" ht="15.75">
      <c r="AE41725" s="67"/>
    </row>
    <row r="41726" spans="31:31" ht="15.75">
      <c r="AE41726" s="67"/>
    </row>
    <row r="41727" spans="31:31" ht="15.75">
      <c r="AE41727" s="67"/>
    </row>
    <row r="41728" spans="31:31" ht="15.75">
      <c r="AE41728" s="67"/>
    </row>
    <row r="41729" spans="31:31" ht="15.75">
      <c r="AE41729" s="67"/>
    </row>
    <row r="41730" spans="31:31" ht="15.75">
      <c r="AE41730" s="67"/>
    </row>
    <row r="41731" spans="31:31" ht="15.75">
      <c r="AE41731" s="67"/>
    </row>
    <row r="41732" spans="31:31" ht="15.75">
      <c r="AE41732" s="67"/>
    </row>
    <row r="41733" spans="31:31" ht="15.75">
      <c r="AE41733" s="67"/>
    </row>
    <row r="41734" spans="31:31" ht="15.75">
      <c r="AE41734" s="67"/>
    </row>
    <row r="41735" spans="31:31" ht="15.75">
      <c r="AE41735" s="67"/>
    </row>
    <row r="41736" spans="31:31" ht="15.75">
      <c r="AE41736" s="67"/>
    </row>
    <row r="41737" spans="31:31" ht="15.75">
      <c r="AE41737" s="67"/>
    </row>
    <row r="41738" spans="31:31" ht="15.75">
      <c r="AE41738" s="67"/>
    </row>
    <row r="41739" spans="31:31" ht="15.75">
      <c r="AE41739" s="67"/>
    </row>
    <row r="41740" spans="31:31" ht="15.75">
      <c r="AE41740" s="67"/>
    </row>
    <row r="41741" spans="31:31" ht="15.75">
      <c r="AE41741" s="67"/>
    </row>
    <row r="41742" spans="31:31" ht="15.75">
      <c r="AE41742" s="67"/>
    </row>
    <row r="41743" spans="31:31" ht="15.75">
      <c r="AE41743" s="67"/>
    </row>
    <row r="41744" spans="31:31" ht="15.75">
      <c r="AE41744" s="67"/>
    </row>
    <row r="41745" spans="31:31" ht="15.75">
      <c r="AE41745" s="67"/>
    </row>
    <row r="41746" spans="31:31" ht="15.75">
      <c r="AE41746" s="67"/>
    </row>
    <row r="41747" spans="31:31" ht="15.75">
      <c r="AE41747" s="67"/>
    </row>
    <row r="41748" spans="31:31" ht="15.75">
      <c r="AE41748" s="67"/>
    </row>
    <row r="41749" spans="31:31" ht="15.75">
      <c r="AE41749" s="67"/>
    </row>
    <row r="41750" spans="31:31" ht="15.75">
      <c r="AE41750" s="67"/>
    </row>
    <row r="41751" spans="31:31" ht="15.75">
      <c r="AE41751" s="67"/>
    </row>
    <row r="41752" spans="31:31" ht="15.75">
      <c r="AE41752" s="67"/>
    </row>
    <row r="41753" spans="31:31" ht="15.75">
      <c r="AE41753" s="67"/>
    </row>
    <row r="41754" spans="31:31" ht="15.75">
      <c r="AE41754" s="67"/>
    </row>
    <row r="41755" spans="31:31" ht="15.75">
      <c r="AE41755" s="67"/>
    </row>
    <row r="41756" spans="31:31" ht="15.75">
      <c r="AE41756" s="67"/>
    </row>
    <row r="41757" spans="31:31" ht="15.75">
      <c r="AE41757" s="67"/>
    </row>
    <row r="41758" spans="31:31" ht="15.75">
      <c r="AE41758" s="67"/>
    </row>
    <row r="41759" spans="31:31" ht="15.75">
      <c r="AE41759" s="67"/>
    </row>
    <row r="41760" spans="31:31" ht="15.75">
      <c r="AE41760" s="67"/>
    </row>
    <row r="41761" spans="31:31" ht="15.75">
      <c r="AE41761" s="67"/>
    </row>
    <row r="41762" spans="31:31" ht="15.75">
      <c r="AE41762" s="67"/>
    </row>
    <row r="41763" spans="31:31" ht="15.75">
      <c r="AE41763" s="67"/>
    </row>
    <row r="41764" spans="31:31" ht="15.75">
      <c r="AE41764" s="67"/>
    </row>
    <row r="41765" spans="31:31" ht="15.75">
      <c r="AE41765" s="67"/>
    </row>
    <row r="41766" spans="31:31" ht="15.75">
      <c r="AE41766" s="67"/>
    </row>
    <row r="41767" spans="31:31" ht="15.75">
      <c r="AE41767" s="67"/>
    </row>
    <row r="41768" spans="31:31" ht="15.75">
      <c r="AE41768" s="67"/>
    </row>
    <row r="41769" spans="31:31" ht="15.75">
      <c r="AE41769" s="67"/>
    </row>
    <row r="41770" spans="31:31" ht="15.75">
      <c r="AE41770" s="67"/>
    </row>
    <row r="41771" spans="31:31" ht="15.75">
      <c r="AE41771" s="67"/>
    </row>
    <row r="41772" spans="31:31" ht="15.75">
      <c r="AE41772" s="67"/>
    </row>
    <row r="41773" spans="31:31" ht="15.75">
      <c r="AE41773" s="67"/>
    </row>
    <row r="41774" spans="31:31" ht="15.75">
      <c r="AE41774" s="67"/>
    </row>
    <row r="41775" spans="31:31" ht="15.75">
      <c r="AE41775" s="67"/>
    </row>
    <row r="41776" spans="31:31" ht="15.75">
      <c r="AE41776" s="67"/>
    </row>
    <row r="41777" spans="31:31" ht="15.75">
      <c r="AE41777" s="67"/>
    </row>
    <row r="41778" spans="31:31" ht="15.75">
      <c r="AE41778" s="67"/>
    </row>
    <row r="41779" spans="31:31" ht="15.75">
      <c r="AE41779" s="67"/>
    </row>
    <row r="41780" spans="31:31" ht="15.75">
      <c r="AE41780" s="67"/>
    </row>
    <row r="41781" spans="31:31" ht="15.75">
      <c r="AE41781" s="67"/>
    </row>
    <row r="41782" spans="31:31" ht="15.75">
      <c r="AE41782" s="67"/>
    </row>
    <row r="41783" spans="31:31" ht="15.75">
      <c r="AE41783" s="67"/>
    </row>
    <row r="41784" spans="31:31" ht="15.75">
      <c r="AE41784" s="67"/>
    </row>
    <row r="41785" spans="31:31" ht="15.75">
      <c r="AE41785" s="67"/>
    </row>
    <row r="41786" spans="31:31" ht="15.75">
      <c r="AE41786" s="67"/>
    </row>
    <row r="41787" spans="31:31" ht="15.75">
      <c r="AE41787" s="67"/>
    </row>
    <row r="41788" spans="31:31" ht="15.75">
      <c r="AE41788" s="67"/>
    </row>
    <row r="41789" spans="31:31" ht="15.75">
      <c r="AE41789" s="67"/>
    </row>
    <row r="41790" spans="31:31" ht="15.75">
      <c r="AE41790" s="67"/>
    </row>
    <row r="41791" spans="31:31" ht="15.75">
      <c r="AE41791" s="67"/>
    </row>
    <row r="41792" spans="31:31" ht="15.75">
      <c r="AE41792" s="67"/>
    </row>
    <row r="41793" spans="31:31" ht="15.75">
      <c r="AE41793" s="67"/>
    </row>
    <row r="41794" spans="31:31" ht="15.75">
      <c r="AE41794" s="67"/>
    </row>
    <row r="41795" spans="31:31" ht="15.75">
      <c r="AE41795" s="67"/>
    </row>
    <row r="41796" spans="31:31" ht="15.75">
      <c r="AE41796" s="67"/>
    </row>
    <row r="41797" spans="31:31" ht="15.75">
      <c r="AE41797" s="67"/>
    </row>
    <row r="41798" spans="31:31" ht="15.75">
      <c r="AE41798" s="67"/>
    </row>
    <row r="41799" spans="31:31" ht="15.75">
      <c r="AE41799" s="67"/>
    </row>
    <row r="41800" spans="31:31" ht="15.75">
      <c r="AE41800" s="67"/>
    </row>
    <row r="41801" spans="31:31" ht="15.75">
      <c r="AE41801" s="67"/>
    </row>
    <row r="41802" spans="31:31" ht="15.75">
      <c r="AE41802" s="67"/>
    </row>
    <row r="41803" spans="31:31" ht="15.75">
      <c r="AE41803" s="67"/>
    </row>
    <row r="41804" spans="31:31" ht="15.75">
      <c r="AE41804" s="67"/>
    </row>
    <row r="41805" spans="31:31" ht="15.75">
      <c r="AE41805" s="67"/>
    </row>
    <row r="41806" spans="31:31" ht="15.75">
      <c r="AE41806" s="67"/>
    </row>
    <row r="41807" spans="31:31" ht="15.75">
      <c r="AE41807" s="67"/>
    </row>
    <row r="41808" spans="31:31" ht="15.75">
      <c r="AE41808" s="67"/>
    </row>
    <row r="41809" spans="31:31" ht="15.75">
      <c r="AE41809" s="67"/>
    </row>
    <row r="41810" spans="31:31" ht="15.75">
      <c r="AE41810" s="67"/>
    </row>
    <row r="41811" spans="31:31" ht="15.75">
      <c r="AE41811" s="67"/>
    </row>
    <row r="41812" spans="31:31" ht="15.75">
      <c r="AE41812" s="67"/>
    </row>
    <row r="41813" spans="31:31" ht="15.75">
      <c r="AE41813" s="67"/>
    </row>
    <row r="41814" spans="31:31" ht="15.75">
      <c r="AE41814" s="67"/>
    </row>
    <row r="41815" spans="31:31" ht="15.75">
      <c r="AE41815" s="67"/>
    </row>
    <row r="41816" spans="31:31" ht="15.75">
      <c r="AE41816" s="67"/>
    </row>
    <row r="41817" spans="31:31" ht="15.75">
      <c r="AE41817" s="67"/>
    </row>
    <row r="41818" spans="31:31" ht="15.75">
      <c r="AE41818" s="67"/>
    </row>
    <row r="41819" spans="31:31" ht="15.75">
      <c r="AE41819" s="67"/>
    </row>
    <row r="41820" spans="31:31" ht="15.75">
      <c r="AE41820" s="67"/>
    </row>
    <row r="41821" spans="31:31" ht="15.75">
      <c r="AE41821" s="67"/>
    </row>
    <row r="41822" spans="31:31" ht="15.75">
      <c r="AE41822" s="67"/>
    </row>
    <row r="41823" spans="31:31" ht="15.75">
      <c r="AE41823" s="67"/>
    </row>
    <row r="41824" spans="31:31" ht="15.75">
      <c r="AE41824" s="67"/>
    </row>
    <row r="41825" spans="31:31" ht="15.75">
      <c r="AE41825" s="67"/>
    </row>
    <row r="41826" spans="31:31" ht="15.75">
      <c r="AE41826" s="67"/>
    </row>
    <row r="41827" spans="31:31" ht="15.75">
      <c r="AE41827" s="67"/>
    </row>
    <row r="41828" spans="31:31" ht="15.75">
      <c r="AE41828" s="67"/>
    </row>
    <row r="41829" spans="31:31" ht="15.75">
      <c r="AE41829" s="67"/>
    </row>
    <row r="41830" spans="31:31" ht="15.75">
      <c r="AE41830" s="67"/>
    </row>
    <row r="41831" spans="31:31" ht="15.75">
      <c r="AE41831" s="67"/>
    </row>
    <row r="41832" spans="31:31" ht="15.75">
      <c r="AE41832" s="67"/>
    </row>
    <row r="41833" spans="31:31" ht="15.75">
      <c r="AE41833" s="67"/>
    </row>
    <row r="41834" spans="31:31" ht="15.75">
      <c r="AE41834" s="67"/>
    </row>
    <row r="41835" spans="31:31" ht="15.75">
      <c r="AE41835" s="67"/>
    </row>
    <row r="41836" spans="31:31" ht="15.75">
      <c r="AE41836" s="67"/>
    </row>
    <row r="41837" spans="31:31" ht="15.75">
      <c r="AE41837" s="67"/>
    </row>
    <row r="41838" spans="31:31" ht="15.75">
      <c r="AE41838" s="67"/>
    </row>
    <row r="41839" spans="31:31" ht="15.75">
      <c r="AE41839" s="67"/>
    </row>
    <row r="41840" spans="31:31" ht="15.75">
      <c r="AE41840" s="67"/>
    </row>
    <row r="41841" spans="31:31" ht="15.75">
      <c r="AE41841" s="67"/>
    </row>
    <row r="41842" spans="31:31" ht="15.75">
      <c r="AE41842" s="67"/>
    </row>
    <row r="41843" spans="31:31" ht="15.75">
      <c r="AE41843" s="67"/>
    </row>
    <row r="41844" spans="31:31" ht="15.75">
      <c r="AE41844" s="67"/>
    </row>
    <row r="41845" spans="31:31" ht="15.75">
      <c r="AE41845" s="67"/>
    </row>
    <row r="41846" spans="31:31" ht="15.75">
      <c r="AE41846" s="67"/>
    </row>
    <row r="41847" spans="31:31" ht="15.75">
      <c r="AE41847" s="67"/>
    </row>
    <row r="41848" spans="31:31" ht="15.75">
      <c r="AE41848" s="67"/>
    </row>
    <row r="41849" spans="31:31" ht="15.75">
      <c r="AE41849" s="67"/>
    </row>
    <row r="41850" spans="31:31" ht="15.75">
      <c r="AE41850" s="67"/>
    </row>
    <row r="41851" spans="31:31" ht="15.75">
      <c r="AE41851" s="67"/>
    </row>
    <row r="41852" spans="31:31" ht="15.75">
      <c r="AE41852" s="67"/>
    </row>
    <row r="41853" spans="31:31" ht="15.75">
      <c r="AE41853" s="67"/>
    </row>
    <row r="41854" spans="31:31" ht="15.75">
      <c r="AE41854" s="67"/>
    </row>
    <row r="41855" spans="31:31" ht="15.75">
      <c r="AE41855" s="67"/>
    </row>
    <row r="41856" spans="31:31" ht="15.75">
      <c r="AE41856" s="67"/>
    </row>
    <row r="41857" spans="31:31" ht="15.75">
      <c r="AE41857" s="67"/>
    </row>
    <row r="41858" spans="31:31" ht="15.75">
      <c r="AE41858" s="67"/>
    </row>
    <row r="41859" spans="31:31" ht="15.75">
      <c r="AE41859" s="67"/>
    </row>
    <row r="41860" spans="31:31" ht="15.75">
      <c r="AE41860" s="67"/>
    </row>
    <row r="41861" spans="31:31" ht="15.75">
      <c r="AE41861" s="67"/>
    </row>
    <row r="41862" spans="31:31" ht="15.75">
      <c r="AE41862" s="67"/>
    </row>
    <row r="41863" spans="31:31" ht="15.75">
      <c r="AE41863" s="67"/>
    </row>
    <row r="41864" spans="31:31" ht="15.75">
      <c r="AE41864" s="67"/>
    </row>
    <row r="41865" spans="31:31" ht="15.75">
      <c r="AE41865" s="67"/>
    </row>
    <row r="41866" spans="31:31" ht="15.75">
      <c r="AE41866" s="67"/>
    </row>
    <row r="41867" spans="31:31" ht="15.75">
      <c r="AE41867" s="67"/>
    </row>
    <row r="41868" spans="31:31" ht="15.75">
      <c r="AE41868" s="67"/>
    </row>
    <row r="41869" spans="31:31" ht="15.75">
      <c r="AE41869" s="67"/>
    </row>
    <row r="41870" spans="31:31" ht="15.75">
      <c r="AE41870" s="67"/>
    </row>
    <row r="41871" spans="31:31" ht="15.75">
      <c r="AE41871" s="67"/>
    </row>
    <row r="41872" spans="31:31" ht="15.75">
      <c r="AE41872" s="67"/>
    </row>
    <row r="41873" spans="31:31" ht="15.75">
      <c r="AE41873" s="67"/>
    </row>
    <row r="41874" spans="31:31" ht="15.75">
      <c r="AE41874" s="67"/>
    </row>
    <row r="41875" spans="31:31" ht="15.75">
      <c r="AE41875" s="67"/>
    </row>
    <row r="41876" spans="31:31" ht="15.75">
      <c r="AE41876" s="67"/>
    </row>
    <row r="41877" spans="31:31" ht="15.75">
      <c r="AE41877" s="67"/>
    </row>
    <row r="41878" spans="31:31" ht="15.75">
      <c r="AE41878" s="67"/>
    </row>
    <row r="41879" spans="31:31" ht="15.75">
      <c r="AE41879" s="67"/>
    </row>
    <row r="41880" spans="31:31" ht="15.75">
      <c r="AE41880" s="67"/>
    </row>
    <row r="41881" spans="31:31" ht="15.75">
      <c r="AE41881" s="67"/>
    </row>
    <row r="41882" spans="31:31" ht="15.75">
      <c r="AE41882" s="67"/>
    </row>
    <row r="41883" spans="31:31" ht="15.75">
      <c r="AE41883" s="67"/>
    </row>
    <row r="41884" spans="31:31" ht="15.75">
      <c r="AE41884" s="67"/>
    </row>
    <row r="41885" spans="31:31" ht="15.75">
      <c r="AE41885" s="67"/>
    </row>
    <row r="41886" spans="31:31" ht="15.75">
      <c r="AE41886" s="67"/>
    </row>
    <row r="41887" spans="31:31" ht="15.75">
      <c r="AE41887" s="67"/>
    </row>
    <row r="41888" spans="31:31" ht="15.75">
      <c r="AE41888" s="67"/>
    </row>
    <row r="41889" spans="31:31" ht="15.75">
      <c r="AE41889" s="67"/>
    </row>
    <row r="41890" spans="31:31" ht="15.75">
      <c r="AE41890" s="67"/>
    </row>
    <row r="41891" spans="31:31" ht="15.75">
      <c r="AE41891" s="67"/>
    </row>
    <row r="41892" spans="31:31" ht="15.75">
      <c r="AE41892" s="67"/>
    </row>
    <row r="41893" spans="31:31" ht="15.75">
      <c r="AE41893" s="67"/>
    </row>
    <row r="41894" spans="31:31" ht="15.75">
      <c r="AE41894" s="67"/>
    </row>
    <row r="41895" spans="31:31" ht="15.75">
      <c r="AE41895" s="67"/>
    </row>
    <row r="41896" spans="31:31" ht="15.75">
      <c r="AE41896" s="67"/>
    </row>
    <row r="41897" spans="31:31" ht="15.75">
      <c r="AE41897" s="67"/>
    </row>
    <row r="41898" spans="31:31" ht="15.75">
      <c r="AE41898" s="67"/>
    </row>
    <row r="41899" spans="31:31" ht="15.75">
      <c r="AE41899" s="67"/>
    </row>
    <row r="41900" spans="31:31" ht="15.75">
      <c r="AE41900" s="67"/>
    </row>
    <row r="41901" spans="31:31" ht="15.75">
      <c r="AE41901" s="67"/>
    </row>
    <row r="41902" spans="31:31" ht="15.75">
      <c r="AE41902" s="67"/>
    </row>
    <row r="41903" spans="31:31" ht="15.75">
      <c r="AE41903" s="67"/>
    </row>
    <row r="41904" spans="31:31" ht="15.75">
      <c r="AE41904" s="67"/>
    </row>
    <row r="41905" spans="31:31" ht="15.75">
      <c r="AE41905" s="67"/>
    </row>
    <row r="41906" spans="31:31" ht="15.75">
      <c r="AE41906" s="67"/>
    </row>
    <row r="41907" spans="31:31" ht="15.75">
      <c r="AE41907" s="67"/>
    </row>
    <row r="41908" spans="31:31" ht="15.75">
      <c r="AE41908" s="67"/>
    </row>
    <row r="41909" spans="31:31" ht="15.75">
      <c r="AE41909" s="67"/>
    </row>
    <row r="41910" spans="31:31" ht="15.75">
      <c r="AE41910" s="67"/>
    </row>
    <row r="41911" spans="31:31" ht="15.75">
      <c r="AE41911" s="67"/>
    </row>
    <row r="41912" spans="31:31" ht="15.75">
      <c r="AE41912" s="67"/>
    </row>
    <row r="41913" spans="31:31" ht="15.75">
      <c r="AE41913" s="67"/>
    </row>
    <row r="41914" spans="31:31" ht="15.75">
      <c r="AE41914" s="67"/>
    </row>
    <row r="41915" spans="31:31" ht="15.75">
      <c r="AE41915" s="67"/>
    </row>
    <row r="41916" spans="31:31" ht="15.75">
      <c r="AE41916" s="67"/>
    </row>
    <row r="41917" spans="31:31" ht="15.75">
      <c r="AE41917" s="67"/>
    </row>
    <row r="41918" spans="31:31" ht="15.75">
      <c r="AE41918" s="67"/>
    </row>
    <row r="41919" spans="31:31" ht="15.75">
      <c r="AE41919" s="67"/>
    </row>
    <row r="41920" spans="31:31" ht="15.75">
      <c r="AE41920" s="67"/>
    </row>
    <row r="41921" spans="31:31" ht="15.75">
      <c r="AE41921" s="67"/>
    </row>
    <row r="41922" spans="31:31" ht="15.75">
      <c r="AE41922" s="67"/>
    </row>
    <row r="41923" spans="31:31" ht="15.75">
      <c r="AE41923" s="67"/>
    </row>
    <row r="41924" spans="31:31" ht="15.75">
      <c r="AE41924" s="67"/>
    </row>
    <row r="41925" spans="31:31" ht="15.75">
      <c r="AE41925" s="67"/>
    </row>
    <row r="41926" spans="31:31" ht="15.75">
      <c r="AE41926" s="67"/>
    </row>
    <row r="41927" spans="31:31" ht="15.75">
      <c r="AE41927" s="67"/>
    </row>
    <row r="41928" spans="31:31" ht="15.75">
      <c r="AE41928" s="67"/>
    </row>
    <row r="41929" spans="31:31" ht="15.75">
      <c r="AE41929" s="67"/>
    </row>
    <row r="41930" spans="31:31" ht="15.75">
      <c r="AE41930" s="67"/>
    </row>
    <row r="41931" spans="31:31" ht="15.75">
      <c r="AE41931" s="67"/>
    </row>
    <row r="41932" spans="31:31" ht="15.75">
      <c r="AE41932" s="67"/>
    </row>
    <row r="41933" spans="31:31" ht="15.75">
      <c r="AE41933" s="67"/>
    </row>
    <row r="41934" spans="31:31" ht="15.75">
      <c r="AE41934" s="67"/>
    </row>
    <row r="41935" spans="31:31" ht="15.75">
      <c r="AE41935" s="67"/>
    </row>
    <row r="41936" spans="31:31" ht="15.75">
      <c r="AE41936" s="67"/>
    </row>
    <row r="41937" spans="31:31" ht="15.75">
      <c r="AE41937" s="67"/>
    </row>
    <row r="41938" spans="31:31" ht="15.75">
      <c r="AE41938" s="67"/>
    </row>
    <row r="41939" spans="31:31" ht="15.75">
      <c r="AE41939" s="67"/>
    </row>
    <row r="41940" spans="31:31" ht="15.75">
      <c r="AE41940" s="67"/>
    </row>
    <row r="41941" spans="31:31" ht="15.75">
      <c r="AE41941" s="67"/>
    </row>
    <row r="41942" spans="31:31" ht="15.75">
      <c r="AE41942" s="67"/>
    </row>
    <row r="41943" spans="31:31" ht="15.75">
      <c r="AE41943" s="67"/>
    </row>
    <row r="41944" spans="31:31" ht="15.75">
      <c r="AE41944" s="67"/>
    </row>
    <row r="41945" spans="31:31" ht="15.75">
      <c r="AE41945" s="67"/>
    </row>
    <row r="41946" spans="31:31" ht="15.75">
      <c r="AE41946" s="67"/>
    </row>
    <row r="41947" spans="31:31" ht="15.75">
      <c r="AE41947" s="67"/>
    </row>
    <row r="41948" spans="31:31" ht="15.75">
      <c r="AE41948" s="67"/>
    </row>
    <row r="41949" spans="31:31" ht="15.75">
      <c r="AE41949" s="67"/>
    </row>
    <row r="41950" spans="31:31" ht="15.75">
      <c r="AE41950" s="67"/>
    </row>
    <row r="41951" spans="31:31" ht="15.75">
      <c r="AE41951" s="67"/>
    </row>
    <row r="41952" spans="31:31" ht="15.75">
      <c r="AE41952" s="67"/>
    </row>
    <row r="41953" spans="31:31" ht="15.75">
      <c r="AE41953" s="67"/>
    </row>
    <row r="41954" spans="31:31" ht="15.75">
      <c r="AE41954" s="67"/>
    </row>
    <row r="41955" spans="31:31" ht="15.75">
      <c r="AE41955" s="67"/>
    </row>
    <row r="41956" spans="31:31" ht="15.75">
      <c r="AE41956" s="67"/>
    </row>
    <row r="41957" spans="31:31" ht="15.75">
      <c r="AE41957" s="67"/>
    </row>
    <row r="41958" spans="31:31" ht="15.75">
      <c r="AE41958" s="67"/>
    </row>
    <row r="41959" spans="31:31" ht="15.75">
      <c r="AE41959" s="67"/>
    </row>
    <row r="41960" spans="31:31" ht="15.75">
      <c r="AE41960" s="67"/>
    </row>
    <row r="41961" spans="31:31" ht="15.75">
      <c r="AE41961" s="67"/>
    </row>
    <row r="41962" spans="31:31" ht="15.75">
      <c r="AE41962" s="67"/>
    </row>
    <row r="41963" spans="31:31" ht="15.75">
      <c r="AE41963" s="67"/>
    </row>
    <row r="41964" spans="31:31" ht="15.75">
      <c r="AE41964" s="67"/>
    </row>
    <row r="41965" spans="31:31" ht="15.75">
      <c r="AE41965" s="67"/>
    </row>
    <row r="41966" spans="31:31" ht="15.75">
      <c r="AE41966" s="67"/>
    </row>
    <row r="41967" spans="31:31" ht="15.75">
      <c r="AE41967" s="67"/>
    </row>
    <row r="41968" spans="31:31" ht="15.75">
      <c r="AE41968" s="67"/>
    </row>
    <row r="41969" spans="31:31" ht="15.75">
      <c r="AE41969" s="67"/>
    </row>
    <row r="41970" spans="31:31" ht="15.75">
      <c r="AE41970" s="67"/>
    </row>
    <row r="41971" spans="31:31" ht="15.75">
      <c r="AE41971" s="67"/>
    </row>
    <row r="41972" spans="31:31" ht="15.75">
      <c r="AE41972" s="67"/>
    </row>
    <row r="41973" spans="31:31" ht="15.75">
      <c r="AE41973" s="67"/>
    </row>
    <row r="41974" spans="31:31" ht="15.75">
      <c r="AE41974" s="67"/>
    </row>
    <row r="41975" spans="31:31" ht="15.75">
      <c r="AE41975" s="67"/>
    </row>
    <row r="41976" spans="31:31" ht="15.75">
      <c r="AE41976" s="67"/>
    </row>
    <row r="41977" spans="31:31" ht="15.75">
      <c r="AE41977" s="67"/>
    </row>
    <row r="41978" spans="31:31" ht="15.75">
      <c r="AE41978" s="67"/>
    </row>
    <row r="41979" spans="31:31" ht="15.75">
      <c r="AE41979" s="67"/>
    </row>
    <row r="41980" spans="31:31" ht="15.75">
      <c r="AE41980" s="67"/>
    </row>
    <row r="41981" spans="31:31" ht="15.75">
      <c r="AE41981" s="67"/>
    </row>
    <row r="41982" spans="31:31" ht="15.75">
      <c r="AE41982" s="67"/>
    </row>
    <row r="41983" spans="31:31" ht="15.75">
      <c r="AE41983" s="67"/>
    </row>
    <row r="41984" spans="31:31" ht="15.75">
      <c r="AE41984" s="67"/>
    </row>
    <row r="41985" spans="31:31" ht="15.75">
      <c r="AE41985" s="67"/>
    </row>
    <row r="41986" spans="31:31" ht="15.75">
      <c r="AE41986" s="67"/>
    </row>
    <row r="41987" spans="31:31" ht="15.75">
      <c r="AE41987" s="67"/>
    </row>
    <row r="41988" spans="31:31" ht="15.75">
      <c r="AE41988" s="67"/>
    </row>
    <row r="41989" spans="31:31" ht="15.75">
      <c r="AE41989" s="67"/>
    </row>
    <row r="41990" spans="31:31" ht="15.75">
      <c r="AE41990" s="67"/>
    </row>
    <row r="41991" spans="31:31" ht="15.75">
      <c r="AE41991" s="67"/>
    </row>
    <row r="41992" spans="31:31" ht="15.75">
      <c r="AE41992" s="67"/>
    </row>
    <row r="41993" spans="31:31" ht="15.75">
      <c r="AE41993" s="67"/>
    </row>
    <row r="41994" spans="31:31" ht="15.75">
      <c r="AE41994" s="67"/>
    </row>
    <row r="41995" spans="31:31" ht="15.75">
      <c r="AE41995" s="67"/>
    </row>
    <row r="41996" spans="31:31" ht="15.75">
      <c r="AE41996" s="67"/>
    </row>
    <row r="41997" spans="31:31" ht="15.75">
      <c r="AE41997" s="67"/>
    </row>
    <row r="41998" spans="31:31" ht="15.75">
      <c r="AE41998" s="67"/>
    </row>
    <row r="41999" spans="31:31" ht="15.75">
      <c r="AE41999" s="67"/>
    </row>
    <row r="42000" spans="31:31" ht="15.75">
      <c r="AE42000" s="67"/>
    </row>
    <row r="42001" spans="31:31" ht="15.75">
      <c r="AE42001" s="67"/>
    </row>
    <row r="42002" spans="31:31" ht="15.75">
      <c r="AE42002" s="67"/>
    </row>
    <row r="42003" spans="31:31" ht="15.75">
      <c r="AE42003" s="67"/>
    </row>
    <row r="42004" spans="31:31" ht="15.75">
      <c r="AE42004" s="67"/>
    </row>
    <row r="42005" spans="31:31" ht="15.75">
      <c r="AE42005" s="67"/>
    </row>
    <row r="42006" spans="31:31" ht="15.75">
      <c r="AE42006" s="67"/>
    </row>
    <row r="42007" spans="31:31" ht="15.75">
      <c r="AE42007" s="67"/>
    </row>
    <row r="42008" spans="31:31" ht="15.75">
      <c r="AE42008" s="67"/>
    </row>
    <row r="42009" spans="31:31" ht="15.75">
      <c r="AE42009" s="67"/>
    </row>
    <row r="42010" spans="31:31" ht="15.75">
      <c r="AE42010" s="67"/>
    </row>
    <row r="42011" spans="31:31" ht="15.75">
      <c r="AE42011" s="67"/>
    </row>
    <row r="42012" spans="31:31" ht="15.75">
      <c r="AE42012" s="67"/>
    </row>
    <row r="42013" spans="31:31" ht="15.75">
      <c r="AE42013" s="67"/>
    </row>
    <row r="42014" spans="31:31" ht="15.75">
      <c r="AE42014" s="67"/>
    </row>
    <row r="42015" spans="31:31" ht="15.75">
      <c r="AE42015" s="67"/>
    </row>
    <row r="42016" spans="31:31" ht="15.75">
      <c r="AE42016" s="67"/>
    </row>
    <row r="42017" spans="31:31" ht="15.75">
      <c r="AE42017" s="67"/>
    </row>
    <row r="42018" spans="31:31" ht="15.75">
      <c r="AE42018" s="67"/>
    </row>
    <row r="42019" spans="31:31" ht="15.75">
      <c r="AE42019" s="67"/>
    </row>
    <row r="42020" spans="31:31" ht="15.75">
      <c r="AE42020" s="67"/>
    </row>
    <row r="42021" spans="31:31" ht="15.75">
      <c r="AE42021" s="67"/>
    </row>
    <row r="42022" spans="31:31" ht="15.75">
      <c r="AE42022" s="67"/>
    </row>
    <row r="42023" spans="31:31" ht="15.75">
      <c r="AE42023" s="67"/>
    </row>
    <row r="42024" spans="31:31" ht="15.75">
      <c r="AE42024" s="67"/>
    </row>
    <row r="42025" spans="31:31" ht="15.75">
      <c r="AE42025" s="67"/>
    </row>
    <row r="42026" spans="31:31" ht="15.75">
      <c r="AE42026" s="67"/>
    </row>
    <row r="42027" spans="31:31" ht="15.75">
      <c r="AE42027" s="67"/>
    </row>
    <row r="42028" spans="31:31" ht="15.75">
      <c r="AE42028" s="67"/>
    </row>
    <row r="42029" spans="31:31" ht="15.75">
      <c r="AE42029" s="67"/>
    </row>
    <row r="42030" spans="31:31" ht="15.75">
      <c r="AE42030" s="67"/>
    </row>
    <row r="42031" spans="31:31" ht="15.75">
      <c r="AE42031" s="67"/>
    </row>
    <row r="42032" spans="31:31" ht="15.75">
      <c r="AE42032" s="67"/>
    </row>
    <row r="42033" spans="31:31" ht="15.75">
      <c r="AE42033" s="67"/>
    </row>
    <row r="42034" spans="31:31" ht="15.75">
      <c r="AE42034" s="67"/>
    </row>
    <row r="42035" spans="31:31" ht="15.75">
      <c r="AE42035" s="67"/>
    </row>
    <row r="42036" spans="31:31" ht="15.75">
      <c r="AE42036" s="67"/>
    </row>
    <row r="42037" spans="31:31" ht="15.75">
      <c r="AE42037" s="67"/>
    </row>
    <row r="42038" spans="31:31" ht="15.75">
      <c r="AE42038" s="67"/>
    </row>
    <row r="42039" spans="31:31" ht="15.75">
      <c r="AE42039" s="67"/>
    </row>
    <row r="42040" spans="31:31" ht="15.75">
      <c r="AE42040" s="67"/>
    </row>
    <row r="42041" spans="31:31" ht="15.75">
      <c r="AE42041" s="67"/>
    </row>
    <row r="42042" spans="31:31" ht="15.75">
      <c r="AE42042" s="67"/>
    </row>
    <row r="42043" spans="31:31" ht="15.75">
      <c r="AE42043" s="67"/>
    </row>
    <row r="42044" spans="31:31" ht="15.75">
      <c r="AE42044" s="67"/>
    </row>
    <row r="42045" spans="31:31" ht="15.75">
      <c r="AE42045" s="67"/>
    </row>
    <row r="42046" spans="31:31" ht="15.75">
      <c r="AE42046" s="67"/>
    </row>
    <row r="42047" spans="31:31" ht="15.75">
      <c r="AE42047" s="67"/>
    </row>
    <row r="42048" spans="31:31" ht="15.75">
      <c r="AE42048" s="67"/>
    </row>
    <row r="42049" spans="31:31" ht="15.75">
      <c r="AE42049" s="67"/>
    </row>
    <row r="42050" spans="31:31" ht="15.75">
      <c r="AE42050" s="67"/>
    </row>
    <row r="42051" spans="31:31" ht="15.75">
      <c r="AE42051" s="67"/>
    </row>
    <row r="42052" spans="31:31" ht="15.75">
      <c r="AE42052" s="67"/>
    </row>
    <row r="42053" spans="31:31" ht="15.75">
      <c r="AE42053" s="67"/>
    </row>
    <row r="42054" spans="31:31" ht="15.75">
      <c r="AE42054" s="67"/>
    </row>
    <row r="42055" spans="31:31" ht="15.75">
      <c r="AE42055" s="67"/>
    </row>
    <row r="42056" spans="31:31" ht="15.75">
      <c r="AE42056" s="67"/>
    </row>
    <row r="42057" spans="31:31" ht="15.75">
      <c r="AE42057" s="67"/>
    </row>
    <row r="42058" spans="31:31" ht="15.75">
      <c r="AE42058" s="67"/>
    </row>
    <row r="42059" spans="31:31" ht="15.75">
      <c r="AE42059" s="67"/>
    </row>
    <row r="42060" spans="31:31" ht="15.75">
      <c r="AE42060" s="67"/>
    </row>
    <row r="42061" spans="31:31" ht="15.75">
      <c r="AE42061" s="67"/>
    </row>
    <row r="42062" spans="31:31" ht="15.75">
      <c r="AE42062" s="67"/>
    </row>
    <row r="42063" spans="31:31" ht="15.75">
      <c r="AE42063" s="67"/>
    </row>
    <row r="42064" spans="31:31" ht="15.75">
      <c r="AE42064" s="67"/>
    </row>
    <row r="42065" spans="31:31" ht="15.75">
      <c r="AE42065" s="67"/>
    </row>
    <row r="42066" spans="31:31" ht="15.75">
      <c r="AE42066" s="67"/>
    </row>
    <row r="42067" spans="31:31" ht="15.75">
      <c r="AE42067" s="67"/>
    </row>
    <row r="42068" spans="31:31" ht="15.75">
      <c r="AE42068" s="67"/>
    </row>
    <row r="42069" spans="31:31" ht="15.75">
      <c r="AE42069" s="67"/>
    </row>
    <row r="42070" spans="31:31" ht="15.75">
      <c r="AE42070" s="67"/>
    </row>
    <row r="42071" spans="31:31" ht="15.75">
      <c r="AE42071" s="67"/>
    </row>
    <row r="42072" spans="31:31" ht="15.75">
      <c r="AE42072" s="67"/>
    </row>
    <row r="42073" spans="31:31" ht="15.75">
      <c r="AE42073" s="67"/>
    </row>
    <row r="42074" spans="31:31" ht="15.75">
      <c r="AE42074" s="67"/>
    </row>
    <row r="42075" spans="31:31" ht="15.75">
      <c r="AE42075" s="67"/>
    </row>
    <row r="42076" spans="31:31" ht="15.75">
      <c r="AE42076" s="67"/>
    </row>
    <row r="42077" spans="31:31" ht="15.75">
      <c r="AE42077" s="67"/>
    </row>
    <row r="42078" spans="31:31" ht="15.75">
      <c r="AE42078" s="67"/>
    </row>
    <row r="42079" spans="31:31" ht="15.75">
      <c r="AE42079" s="67"/>
    </row>
    <row r="42080" spans="31:31" ht="15.75">
      <c r="AE42080" s="67"/>
    </row>
    <row r="42081" spans="31:31" ht="15.75">
      <c r="AE42081" s="67"/>
    </row>
    <row r="42082" spans="31:31" ht="15.75">
      <c r="AE42082" s="67"/>
    </row>
    <row r="42083" spans="31:31" ht="15.75">
      <c r="AE42083" s="67"/>
    </row>
    <row r="42084" spans="31:31" ht="15.75">
      <c r="AE42084" s="67"/>
    </row>
    <row r="42085" spans="31:31" ht="15.75">
      <c r="AE42085" s="67"/>
    </row>
    <row r="42086" spans="31:31" ht="15.75">
      <c r="AE42086" s="67"/>
    </row>
    <row r="42087" spans="31:31" ht="15.75">
      <c r="AE42087" s="67"/>
    </row>
    <row r="42088" spans="31:31" ht="15.75">
      <c r="AE42088" s="67"/>
    </row>
    <row r="42089" spans="31:31" ht="15.75">
      <c r="AE42089" s="67"/>
    </row>
    <row r="42090" spans="31:31" ht="15.75">
      <c r="AE42090" s="67"/>
    </row>
    <row r="42091" spans="31:31" ht="15.75">
      <c r="AE42091" s="67"/>
    </row>
    <row r="42092" spans="31:31" ht="15.75">
      <c r="AE42092" s="67"/>
    </row>
    <row r="42093" spans="31:31" ht="15.75">
      <c r="AE42093" s="67"/>
    </row>
    <row r="42094" spans="31:31" ht="15.75">
      <c r="AE42094" s="67"/>
    </row>
    <row r="42095" spans="31:31" ht="15.75">
      <c r="AE42095" s="67"/>
    </row>
    <row r="42096" spans="31:31" ht="15.75">
      <c r="AE42096" s="67"/>
    </row>
    <row r="42097" spans="31:31" ht="15.75">
      <c r="AE42097" s="67"/>
    </row>
    <row r="42098" spans="31:31" ht="15.75">
      <c r="AE42098" s="67"/>
    </row>
    <row r="42099" spans="31:31" ht="15.75">
      <c r="AE42099" s="67"/>
    </row>
    <row r="42100" spans="31:31" ht="15.75">
      <c r="AE42100" s="67"/>
    </row>
    <row r="42101" spans="31:31" ht="15.75">
      <c r="AE42101" s="67"/>
    </row>
    <row r="42102" spans="31:31" ht="15.75">
      <c r="AE42102" s="67"/>
    </row>
    <row r="42103" spans="31:31" ht="15.75">
      <c r="AE42103" s="67"/>
    </row>
    <row r="42104" spans="31:31" ht="15.75">
      <c r="AE42104" s="67"/>
    </row>
    <row r="42105" spans="31:31" ht="15.75">
      <c r="AE42105" s="67"/>
    </row>
    <row r="42106" spans="31:31" ht="15.75">
      <c r="AE42106" s="67"/>
    </row>
    <row r="42107" spans="31:31" ht="15.75">
      <c r="AE42107" s="67"/>
    </row>
    <row r="42108" spans="31:31" ht="15.75">
      <c r="AE42108" s="67"/>
    </row>
    <row r="42109" spans="31:31" ht="15.75">
      <c r="AE42109" s="67"/>
    </row>
    <row r="42110" spans="31:31" ht="15.75">
      <c r="AE42110" s="67"/>
    </row>
    <row r="42111" spans="31:31" ht="15.75">
      <c r="AE42111" s="67"/>
    </row>
    <row r="42112" spans="31:31" ht="15.75">
      <c r="AE42112" s="67"/>
    </row>
    <row r="42113" spans="31:31" ht="15.75">
      <c r="AE42113" s="67"/>
    </row>
    <row r="42114" spans="31:31" ht="15.75">
      <c r="AE42114" s="67"/>
    </row>
    <row r="42115" spans="31:31" ht="15.75">
      <c r="AE42115" s="67"/>
    </row>
    <row r="42116" spans="31:31" ht="15.75">
      <c r="AE42116" s="67"/>
    </row>
    <row r="42117" spans="31:31" ht="15.75">
      <c r="AE42117" s="67"/>
    </row>
    <row r="42118" spans="31:31" ht="15.75">
      <c r="AE42118" s="67"/>
    </row>
    <row r="42119" spans="31:31" ht="15.75">
      <c r="AE42119" s="67"/>
    </row>
    <row r="42120" spans="31:31" ht="15.75">
      <c r="AE42120" s="67"/>
    </row>
    <row r="42121" spans="31:31" ht="15.75">
      <c r="AE42121" s="67"/>
    </row>
    <row r="42122" spans="31:31" ht="15.75">
      <c r="AE42122" s="67"/>
    </row>
    <row r="42123" spans="31:31" ht="15.75">
      <c r="AE42123" s="67"/>
    </row>
    <row r="42124" spans="31:31" ht="15.75">
      <c r="AE42124" s="67"/>
    </row>
    <row r="42125" spans="31:31" ht="15.75">
      <c r="AE42125" s="67"/>
    </row>
    <row r="42126" spans="31:31" ht="15.75">
      <c r="AE42126" s="67"/>
    </row>
    <row r="42127" spans="31:31" ht="15.75">
      <c r="AE42127" s="67"/>
    </row>
    <row r="42128" spans="31:31" ht="15.75">
      <c r="AE42128" s="67"/>
    </row>
    <row r="42129" spans="31:31" ht="15.75">
      <c r="AE42129" s="67"/>
    </row>
    <row r="42130" spans="31:31" ht="15.75">
      <c r="AE42130" s="67"/>
    </row>
    <row r="42131" spans="31:31" ht="15.75">
      <c r="AE42131" s="67"/>
    </row>
    <row r="42132" spans="31:31" ht="15.75">
      <c r="AE42132" s="67"/>
    </row>
    <row r="42133" spans="31:31" ht="15.75">
      <c r="AE42133" s="67"/>
    </row>
    <row r="42134" spans="31:31" ht="15.75">
      <c r="AE42134" s="67"/>
    </row>
    <row r="42135" spans="31:31" ht="15.75">
      <c r="AE42135" s="67"/>
    </row>
    <row r="42136" spans="31:31" ht="15.75">
      <c r="AE42136" s="67"/>
    </row>
    <row r="42137" spans="31:31" ht="15.75">
      <c r="AE42137" s="67"/>
    </row>
    <row r="42138" spans="31:31" ht="15.75">
      <c r="AE42138" s="67"/>
    </row>
    <row r="42139" spans="31:31" ht="15.75">
      <c r="AE42139" s="67"/>
    </row>
    <row r="42140" spans="31:31" ht="15.75">
      <c r="AE42140" s="67"/>
    </row>
    <row r="42141" spans="31:31" ht="15.75">
      <c r="AE42141" s="67"/>
    </row>
    <row r="42142" spans="31:31" ht="15.75">
      <c r="AE42142" s="67"/>
    </row>
    <row r="42143" spans="31:31" ht="15.75">
      <c r="AE42143" s="67"/>
    </row>
    <row r="42144" spans="31:31" ht="15.75">
      <c r="AE42144" s="67"/>
    </row>
    <row r="42145" spans="31:31" ht="15.75">
      <c r="AE42145" s="67"/>
    </row>
    <row r="42146" spans="31:31" ht="15.75">
      <c r="AE42146" s="67"/>
    </row>
    <row r="42147" spans="31:31" ht="15.75">
      <c r="AE42147" s="67"/>
    </row>
    <row r="42148" spans="31:31" ht="15.75">
      <c r="AE42148" s="67"/>
    </row>
    <row r="42149" spans="31:31" ht="15.75">
      <c r="AE42149" s="67"/>
    </row>
    <row r="42150" spans="31:31" ht="15.75">
      <c r="AE42150" s="67"/>
    </row>
    <row r="42151" spans="31:31" ht="15.75">
      <c r="AE42151" s="67"/>
    </row>
    <row r="42152" spans="31:31" ht="15.75">
      <c r="AE42152" s="67"/>
    </row>
    <row r="42153" spans="31:31" ht="15.75">
      <c r="AE42153" s="67"/>
    </row>
    <row r="42154" spans="31:31" ht="15.75">
      <c r="AE42154" s="67"/>
    </row>
    <row r="42155" spans="31:31" ht="15.75">
      <c r="AE42155" s="67"/>
    </row>
    <row r="42156" spans="31:31" ht="15.75">
      <c r="AE42156" s="67"/>
    </row>
    <row r="42157" spans="31:31" ht="15.75">
      <c r="AE42157" s="67"/>
    </row>
    <row r="42158" spans="31:31" ht="15.75">
      <c r="AE42158" s="67"/>
    </row>
    <row r="42159" spans="31:31" ht="15.75">
      <c r="AE42159" s="67"/>
    </row>
    <row r="42160" spans="31:31" ht="15.75">
      <c r="AE42160" s="67"/>
    </row>
    <row r="42161" spans="31:31" ht="15.75">
      <c r="AE42161" s="67"/>
    </row>
    <row r="42162" spans="31:31" ht="15.75">
      <c r="AE42162" s="67"/>
    </row>
    <row r="42163" spans="31:31" ht="15.75">
      <c r="AE42163" s="67"/>
    </row>
    <row r="42164" spans="31:31" ht="15.75">
      <c r="AE42164" s="67"/>
    </row>
    <row r="42165" spans="31:31" ht="15.75">
      <c r="AE42165" s="67"/>
    </row>
    <row r="42166" spans="31:31" ht="15.75">
      <c r="AE42166" s="67"/>
    </row>
    <row r="42167" spans="31:31" ht="15.75">
      <c r="AE42167" s="67"/>
    </row>
    <row r="42168" spans="31:31" ht="15.75">
      <c r="AE42168" s="67"/>
    </row>
    <row r="42169" spans="31:31" ht="15.75">
      <c r="AE42169" s="67"/>
    </row>
    <row r="42170" spans="31:31" ht="15.75">
      <c r="AE42170" s="67"/>
    </row>
    <row r="42171" spans="31:31" ht="15.75">
      <c r="AE42171" s="67"/>
    </row>
    <row r="42172" spans="31:31" ht="15.75">
      <c r="AE42172" s="67"/>
    </row>
    <row r="42173" spans="31:31" ht="15.75">
      <c r="AE42173" s="67"/>
    </row>
    <row r="42174" spans="31:31" ht="15.75">
      <c r="AE42174" s="67"/>
    </row>
    <row r="42175" spans="31:31" ht="15.75">
      <c r="AE42175" s="67"/>
    </row>
    <row r="42176" spans="31:31" ht="15.75">
      <c r="AE42176" s="67"/>
    </row>
    <row r="42177" spans="31:31" ht="15.75">
      <c r="AE42177" s="67"/>
    </row>
    <row r="42178" spans="31:31" ht="15.75">
      <c r="AE42178" s="67"/>
    </row>
    <row r="42179" spans="31:31" ht="15.75">
      <c r="AE42179" s="67"/>
    </row>
    <row r="42180" spans="31:31" ht="15.75">
      <c r="AE42180" s="67"/>
    </row>
    <row r="42181" spans="31:31" ht="15.75">
      <c r="AE42181" s="67"/>
    </row>
    <row r="42182" spans="31:31" ht="15.75">
      <c r="AE42182" s="67"/>
    </row>
    <row r="42183" spans="31:31" ht="15.75">
      <c r="AE42183" s="67"/>
    </row>
    <row r="42184" spans="31:31" ht="15.75">
      <c r="AE42184" s="67"/>
    </row>
    <row r="42185" spans="31:31" ht="15.75">
      <c r="AE42185" s="67"/>
    </row>
    <row r="42186" spans="31:31" ht="15.75">
      <c r="AE42186" s="67"/>
    </row>
    <row r="42187" spans="31:31" ht="15.75">
      <c r="AE42187" s="67"/>
    </row>
    <row r="42188" spans="31:31" ht="15.75">
      <c r="AE42188" s="67"/>
    </row>
    <row r="42189" spans="31:31" ht="15.75">
      <c r="AE42189" s="67"/>
    </row>
    <row r="42190" spans="31:31" ht="15.75">
      <c r="AE42190" s="67"/>
    </row>
    <row r="42191" spans="31:31" ht="15.75">
      <c r="AE42191" s="67"/>
    </row>
    <row r="42192" spans="31:31" ht="15.75">
      <c r="AE42192" s="67"/>
    </row>
    <row r="42193" spans="31:31" ht="15.75">
      <c r="AE42193" s="67"/>
    </row>
    <row r="42194" spans="31:31" ht="15.75">
      <c r="AE42194" s="67"/>
    </row>
    <row r="42195" spans="31:31" ht="15.75">
      <c r="AE42195" s="67"/>
    </row>
    <row r="42196" spans="31:31" ht="15.75">
      <c r="AE42196" s="67"/>
    </row>
    <row r="42197" spans="31:31" ht="15.75">
      <c r="AE42197" s="67"/>
    </row>
    <row r="42198" spans="31:31" ht="15.75">
      <c r="AE42198" s="67"/>
    </row>
    <row r="42199" spans="31:31" ht="15.75">
      <c r="AE42199" s="67"/>
    </row>
    <row r="42200" spans="31:31" ht="15.75">
      <c r="AE42200" s="67"/>
    </row>
    <row r="42201" spans="31:31" ht="15.75">
      <c r="AE42201" s="67"/>
    </row>
    <row r="42202" spans="31:31" ht="15.75">
      <c r="AE42202" s="67"/>
    </row>
    <row r="42203" spans="31:31" ht="15.75">
      <c r="AE42203" s="67"/>
    </row>
    <row r="42204" spans="31:31" ht="15.75">
      <c r="AE42204" s="67"/>
    </row>
    <row r="42205" spans="31:31" ht="15.75">
      <c r="AE42205" s="67"/>
    </row>
    <row r="42206" spans="31:31" ht="15.75">
      <c r="AE42206" s="67"/>
    </row>
    <row r="42207" spans="31:31" ht="15.75">
      <c r="AE42207" s="67"/>
    </row>
    <row r="42208" spans="31:31" ht="15.75">
      <c r="AE42208" s="67"/>
    </row>
    <row r="42209" spans="31:31" ht="15.75">
      <c r="AE42209" s="67"/>
    </row>
    <row r="42210" spans="31:31" ht="15.75">
      <c r="AE42210" s="67"/>
    </row>
    <row r="42211" spans="31:31" ht="15.75">
      <c r="AE42211" s="67"/>
    </row>
    <row r="42212" spans="31:31" ht="15.75">
      <c r="AE42212" s="67"/>
    </row>
    <row r="42213" spans="31:31" ht="15.75">
      <c r="AE42213" s="67"/>
    </row>
    <row r="42214" spans="31:31" ht="15.75">
      <c r="AE42214" s="67"/>
    </row>
    <row r="42215" spans="31:31" ht="15.75">
      <c r="AE42215" s="67"/>
    </row>
    <row r="42216" spans="31:31" ht="15.75">
      <c r="AE42216" s="67"/>
    </row>
    <row r="42217" spans="31:31" ht="15.75">
      <c r="AE42217" s="67"/>
    </row>
    <row r="42218" spans="31:31" ht="15.75">
      <c r="AE42218" s="67"/>
    </row>
    <row r="42219" spans="31:31" ht="15.75">
      <c r="AE42219" s="67"/>
    </row>
    <row r="42220" spans="31:31" ht="15.75">
      <c r="AE42220" s="67"/>
    </row>
    <row r="42221" spans="31:31" ht="15.75">
      <c r="AE42221" s="67"/>
    </row>
    <row r="42222" spans="31:31" ht="15.75">
      <c r="AE42222" s="67"/>
    </row>
    <row r="42223" spans="31:31" ht="15.75">
      <c r="AE42223" s="67"/>
    </row>
    <row r="42224" spans="31:31" ht="15.75">
      <c r="AE42224" s="67"/>
    </row>
    <row r="42225" spans="31:31" ht="15.75">
      <c r="AE42225" s="67"/>
    </row>
    <row r="42226" spans="31:31" ht="15.75">
      <c r="AE42226" s="67"/>
    </row>
    <row r="42227" spans="31:31" ht="15.75">
      <c r="AE42227" s="67"/>
    </row>
    <row r="42228" spans="31:31" ht="15.75">
      <c r="AE42228" s="67"/>
    </row>
    <row r="42229" spans="31:31" ht="15.75">
      <c r="AE42229" s="67"/>
    </row>
    <row r="42230" spans="31:31" ht="15.75">
      <c r="AE42230" s="67"/>
    </row>
    <row r="42231" spans="31:31" ht="15.75">
      <c r="AE42231" s="67"/>
    </row>
    <row r="42232" spans="31:31" ht="15.75">
      <c r="AE42232" s="67"/>
    </row>
    <row r="42233" spans="31:31" ht="15.75">
      <c r="AE42233" s="67"/>
    </row>
    <row r="42234" spans="31:31" ht="15.75">
      <c r="AE42234" s="67"/>
    </row>
    <row r="42235" spans="31:31" ht="15.75">
      <c r="AE42235" s="67"/>
    </row>
    <row r="42236" spans="31:31" ht="15.75">
      <c r="AE42236" s="67"/>
    </row>
    <row r="42237" spans="31:31" ht="15.75">
      <c r="AE42237" s="67"/>
    </row>
    <row r="42238" spans="31:31" ht="15.75">
      <c r="AE42238" s="67"/>
    </row>
    <row r="42239" spans="31:31" ht="15.75">
      <c r="AE42239" s="67"/>
    </row>
    <row r="42240" spans="31:31" ht="15.75">
      <c r="AE42240" s="67"/>
    </row>
    <row r="42241" spans="31:31" ht="15.75">
      <c r="AE42241" s="67"/>
    </row>
    <row r="42242" spans="31:31" ht="15.75">
      <c r="AE42242" s="67"/>
    </row>
    <row r="42243" spans="31:31" ht="15.75">
      <c r="AE42243" s="67"/>
    </row>
    <row r="42244" spans="31:31" ht="15.75">
      <c r="AE42244" s="67"/>
    </row>
    <row r="42245" spans="31:31" ht="15.75">
      <c r="AE42245" s="67"/>
    </row>
    <row r="42246" spans="31:31" ht="15.75">
      <c r="AE42246" s="67"/>
    </row>
    <row r="42247" spans="31:31" ht="15.75">
      <c r="AE42247" s="67"/>
    </row>
    <row r="42248" spans="31:31" ht="15.75">
      <c r="AE42248" s="67"/>
    </row>
    <row r="42249" spans="31:31" ht="15.75">
      <c r="AE42249" s="67"/>
    </row>
    <row r="42250" spans="31:31" ht="15.75">
      <c r="AE42250" s="67"/>
    </row>
    <row r="42251" spans="31:31" ht="15.75">
      <c r="AE42251" s="67"/>
    </row>
    <row r="42252" spans="31:31" ht="15.75">
      <c r="AE42252" s="67"/>
    </row>
    <row r="42253" spans="31:31" ht="15.75">
      <c r="AE42253" s="67"/>
    </row>
    <row r="42254" spans="31:31" ht="15.75">
      <c r="AE42254" s="67"/>
    </row>
    <row r="42255" spans="31:31" ht="15.75">
      <c r="AE42255" s="67"/>
    </row>
    <row r="42256" spans="31:31" ht="15.75">
      <c r="AE42256" s="67"/>
    </row>
    <row r="42257" spans="31:31" ht="15.75">
      <c r="AE42257" s="67"/>
    </row>
    <row r="42258" spans="31:31" ht="15.75">
      <c r="AE42258" s="67"/>
    </row>
    <row r="42259" spans="31:31" ht="15.75">
      <c r="AE42259" s="67"/>
    </row>
    <row r="42260" spans="31:31" ht="15.75">
      <c r="AE42260" s="67"/>
    </row>
    <row r="42261" spans="31:31" ht="15.75">
      <c r="AE42261" s="67"/>
    </row>
    <row r="42262" spans="31:31" ht="15.75">
      <c r="AE42262" s="67"/>
    </row>
    <row r="42263" spans="31:31" ht="15.75">
      <c r="AE42263" s="67"/>
    </row>
    <row r="42264" spans="31:31" ht="15.75">
      <c r="AE42264" s="67"/>
    </row>
    <row r="42265" spans="31:31" ht="15.75">
      <c r="AE42265" s="67"/>
    </row>
    <row r="42266" spans="31:31" ht="15.75">
      <c r="AE42266" s="67"/>
    </row>
    <row r="42267" spans="31:31" ht="15.75">
      <c r="AE42267" s="67"/>
    </row>
    <row r="42268" spans="31:31" ht="15.75">
      <c r="AE42268" s="67"/>
    </row>
    <row r="42269" spans="31:31" ht="15.75">
      <c r="AE42269" s="67"/>
    </row>
    <row r="42270" spans="31:31" ht="15.75">
      <c r="AE42270" s="67"/>
    </row>
    <row r="42271" spans="31:31" ht="15.75">
      <c r="AE42271" s="67"/>
    </row>
    <row r="42272" spans="31:31" ht="15.75">
      <c r="AE42272" s="67"/>
    </row>
    <row r="42273" spans="31:31" ht="15.75">
      <c r="AE42273" s="67"/>
    </row>
    <row r="42274" spans="31:31" ht="15.75">
      <c r="AE42274" s="67"/>
    </row>
    <row r="42275" spans="31:31" ht="15.75">
      <c r="AE42275" s="67"/>
    </row>
    <row r="42276" spans="31:31" ht="15.75">
      <c r="AE42276" s="67"/>
    </row>
    <row r="42277" spans="31:31" ht="15.75">
      <c r="AE42277" s="67"/>
    </row>
    <row r="42278" spans="31:31" ht="15.75">
      <c r="AE42278" s="67"/>
    </row>
    <row r="42279" spans="31:31" ht="15.75">
      <c r="AE42279" s="67"/>
    </row>
    <row r="42280" spans="31:31" ht="15.75">
      <c r="AE42280" s="67"/>
    </row>
    <row r="42281" spans="31:31" ht="15.75">
      <c r="AE42281" s="67"/>
    </row>
    <row r="42282" spans="31:31" ht="15.75">
      <c r="AE42282" s="67"/>
    </row>
    <row r="42283" spans="31:31" ht="15.75">
      <c r="AE42283" s="67"/>
    </row>
    <row r="42284" spans="31:31" ht="15.75">
      <c r="AE42284" s="67"/>
    </row>
    <row r="42285" spans="31:31" ht="15.75">
      <c r="AE42285" s="67"/>
    </row>
    <row r="42286" spans="31:31" ht="15.75">
      <c r="AE42286" s="67"/>
    </row>
    <row r="42287" spans="31:31" ht="15.75">
      <c r="AE42287" s="67"/>
    </row>
    <row r="42288" spans="31:31" ht="15.75">
      <c r="AE42288" s="67"/>
    </row>
    <row r="42289" spans="31:31" ht="15.75">
      <c r="AE42289" s="67"/>
    </row>
    <row r="42290" spans="31:31" ht="15.75">
      <c r="AE42290" s="67"/>
    </row>
    <row r="42291" spans="31:31" ht="15.75">
      <c r="AE42291" s="67"/>
    </row>
    <row r="42292" spans="31:31" ht="15.75">
      <c r="AE42292" s="67"/>
    </row>
    <row r="42293" spans="31:31" ht="15.75">
      <c r="AE42293" s="67"/>
    </row>
    <row r="42294" spans="31:31" ht="15.75">
      <c r="AE42294" s="67"/>
    </row>
    <row r="42295" spans="31:31" ht="15.75">
      <c r="AE42295" s="67"/>
    </row>
    <row r="42296" spans="31:31" ht="15.75">
      <c r="AE42296" s="67"/>
    </row>
    <row r="42297" spans="31:31" ht="15.75">
      <c r="AE42297" s="67"/>
    </row>
    <row r="42298" spans="31:31" ht="15.75">
      <c r="AE42298" s="67"/>
    </row>
    <row r="42299" spans="31:31" ht="15.75">
      <c r="AE42299" s="67"/>
    </row>
    <row r="42300" spans="31:31" ht="15.75">
      <c r="AE42300" s="67"/>
    </row>
    <row r="42301" spans="31:31" ht="15.75">
      <c r="AE42301" s="67"/>
    </row>
    <row r="42302" spans="31:31" ht="15.75">
      <c r="AE42302" s="67"/>
    </row>
    <row r="42303" spans="31:31" ht="15.75">
      <c r="AE42303" s="67"/>
    </row>
    <row r="42304" spans="31:31" ht="15.75">
      <c r="AE42304" s="67"/>
    </row>
    <row r="42305" spans="31:31" ht="15.75">
      <c r="AE42305" s="67"/>
    </row>
    <row r="42306" spans="31:31" ht="15.75">
      <c r="AE42306" s="67"/>
    </row>
    <row r="42307" spans="31:31" ht="15.75">
      <c r="AE42307" s="67"/>
    </row>
    <row r="42308" spans="31:31" ht="15.75">
      <c r="AE42308" s="67"/>
    </row>
    <row r="42309" spans="31:31" ht="15.75">
      <c r="AE42309" s="67"/>
    </row>
    <row r="42310" spans="31:31" ht="15.75">
      <c r="AE42310" s="67"/>
    </row>
    <row r="42311" spans="31:31" ht="15.75">
      <c r="AE42311" s="67"/>
    </row>
    <row r="42312" spans="31:31" ht="15.75">
      <c r="AE42312" s="67"/>
    </row>
    <row r="42313" spans="31:31" ht="15.75">
      <c r="AE42313" s="67"/>
    </row>
    <row r="42314" spans="31:31" ht="15.75">
      <c r="AE42314" s="67"/>
    </row>
    <row r="42315" spans="31:31" ht="15.75">
      <c r="AE42315" s="67"/>
    </row>
    <row r="42316" spans="31:31" ht="15.75">
      <c r="AE42316" s="67"/>
    </row>
    <row r="42317" spans="31:31" ht="15.75">
      <c r="AE42317" s="67"/>
    </row>
    <row r="42318" spans="31:31" ht="15.75">
      <c r="AE42318" s="67"/>
    </row>
    <row r="42319" spans="31:31" ht="15.75">
      <c r="AE42319" s="67"/>
    </row>
    <row r="42320" spans="31:31" ht="15.75">
      <c r="AE42320" s="67"/>
    </row>
    <row r="42321" spans="31:31" ht="15.75">
      <c r="AE42321" s="67"/>
    </row>
    <row r="42322" spans="31:31" ht="15.75">
      <c r="AE42322" s="67"/>
    </row>
    <row r="42323" spans="31:31" ht="15.75">
      <c r="AE42323" s="67"/>
    </row>
    <row r="42324" spans="31:31" ht="15.75">
      <c r="AE42324" s="67"/>
    </row>
    <row r="42325" spans="31:31" ht="15.75">
      <c r="AE42325" s="67"/>
    </row>
    <row r="42326" spans="31:31" ht="15.75">
      <c r="AE42326" s="67"/>
    </row>
    <row r="42327" spans="31:31" ht="15.75">
      <c r="AE42327" s="67"/>
    </row>
    <row r="42328" spans="31:31" ht="15.75">
      <c r="AE42328" s="67"/>
    </row>
    <row r="42329" spans="31:31" ht="15.75">
      <c r="AE42329" s="67"/>
    </row>
    <row r="42330" spans="31:31" ht="15.75">
      <c r="AE42330" s="67"/>
    </row>
    <row r="42331" spans="31:31" ht="15.75">
      <c r="AE42331" s="67"/>
    </row>
    <row r="42332" spans="31:31" ht="15.75">
      <c r="AE42332" s="67"/>
    </row>
    <row r="42333" spans="31:31" ht="15.75">
      <c r="AE42333" s="67"/>
    </row>
    <row r="42334" spans="31:31" ht="15.75">
      <c r="AE42334" s="67"/>
    </row>
    <row r="42335" spans="31:31" ht="15.75">
      <c r="AE42335" s="67"/>
    </row>
    <row r="42336" spans="31:31" ht="15.75">
      <c r="AE42336" s="67"/>
    </row>
    <row r="42337" spans="31:31" ht="15.75">
      <c r="AE42337" s="67"/>
    </row>
    <row r="42338" spans="31:31" ht="15.75">
      <c r="AE42338" s="67"/>
    </row>
    <row r="42339" spans="31:31" ht="15.75">
      <c r="AE42339" s="67"/>
    </row>
    <row r="42340" spans="31:31" ht="15.75">
      <c r="AE42340" s="67"/>
    </row>
    <row r="42341" spans="31:31" ht="15.75">
      <c r="AE42341" s="67"/>
    </row>
    <row r="42342" spans="31:31" ht="15.75">
      <c r="AE42342" s="67"/>
    </row>
    <row r="42343" spans="31:31" ht="15.75">
      <c r="AE42343" s="67"/>
    </row>
    <row r="42344" spans="31:31" ht="15.75">
      <c r="AE42344" s="67"/>
    </row>
    <row r="42345" spans="31:31" ht="15.75">
      <c r="AE42345" s="67"/>
    </row>
    <row r="42346" spans="31:31" ht="15.75">
      <c r="AE42346" s="67"/>
    </row>
    <row r="42347" spans="31:31" ht="15.75">
      <c r="AE42347" s="67"/>
    </row>
    <row r="42348" spans="31:31" ht="15.75">
      <c r="AE42348" s="67"/>
    </row>
    <row r="42349" spans="31:31" ht="15.75">
      <c r="AE42349" s="67"/>
    </row>
    <row r="42350" spans="31:31" ht="15.75">
      <c r="AE42350" s="67"/>
    </row>
    <row r="42351" spans="31:31" ht="15.75">
      <c r="AE42351" s="67"/>
    </row>
    <row r="42352" spans="31:31" ht="15.75">
      <c r="AE42352" s="67"/>
    </row>
    <row r="42353" spans="31:31" ht="15.75">
      <c r="AE42353" s="67"/>
    </row>
    <row r="42354" spans="31:31" ht="15.75">
      <c r="AE42354" s="67"/>
    </row>
    <row r="42355" spans="31:31" ht="15.75">
      <c r="AE42355" s="67"/>
    </row>
    <row r="42356" spans="31:31" ht="15.75">
      <c r="AE42356" s="67"/>
    </row>
    <row r="42357" spans="31:31" ht="15.75">
      <c r="AE42357" s="67"/>
    </row>
    <row r="42358" spans="31:31" ht="15.75">
      <c r="AE42358" s="67"/>
    </row>
    <row r="42359" spans="31:31" ht="15.75">
      <c r="AE42359" s="67"/>
    </row>
    <row r="42360" spans="31:31" ht="15.75">
      <c r="AE42360" s="67"/>
    </row>
    <row r="42361" spans="31:31" ht="15.75">
      <c r="AE42361" s="67"/>
    </row>
    <row r="42362" spans="31:31" ht="15.75">
      <c r="AE42362" s="67"/>
    </row>
    <row r="42363" spans="31:31" ht="15.75">
      <c r="AE42363" s="67"/>
    </row>
    <row r="42364" spans="31:31" ht="15.75">
      <c r="AE42364" s="67"/>
    </row>
    <row r="42365" spans="31:31" ht="15.75">
      <c r="AE42365" s="67"/>
    </row>
    <row r="42366" spans="31:31" ht="15.75">
      <c r="AE42366" s="67"/>
    </row>
    <row r="42367" spans="31:31" ht="15.75">
      <c r="AE42367" s="67"/>
    </row>
    <row r="42368" spans="31:31" ht="15.75">
      <c r="AE42368" s="67"/>
    </row>
    <row r="42369" spans="31:31" ht="15.75">
      <c r="AE42369" s="67"/>
    </row>
    <row r="42370" spans="31:31" ht="15.75">
      <c r="AE42370" s="67"/>
    </row>
    <row r="42371" spans="31:31" ht="15.75">
      <c r="AE42371" s="67"/>
    </row>
    <row r="42372" spans="31:31" ht="15.75">
      <c r="AE42372" s="67"/>
    </row>
    <row r="42373" spans="31:31" ht="15.75">
      <c r="AE42373" s="67"/>
    </row>
    <row r="42374" spans="31:31" ht="15.75">
      <c r="AE42374" s="67"/>
    </row>
    <row r="42375" spans="31:31" ht="15.75">
      <c r="AE42375" s="67"/>
    </row>
    <row r="42376" spans="31:31" ht="15.75">
      <c r="AE42376" s="67"/>
    </row>
    <row r="42377" spans="31:31" ht="15.75">
      <c r="AE42377" s="67"/>
    </row>
    <row r="42378" spans="31:31" ht="15.75">
      <c r="AE42378" s="67"/>
    </row>
    <row r="42379" spans="31:31" ht="15.75">
      <c r="AE42379" s="67"/>
    </row>
    <row r="42380" spans="31:31" ht="15.75">
      <c r="AE42380" s="67"/>
    </row>
    <row r="42381" spans="31:31" ht="15.75">
      <c r="AE42381" s="67"/>
    </row>
    <row r="42382" spans="31:31" ht="15.75">
      <c r="AE42382" s="67"/>
    </row>
    <row r="42383" spans="31:31" ht="15.75">
      <c r="AE42383" s="67"/>
    </row>
    <row r="42384" spans="31:31" ht="15.75">
      <c r="AE42384" s="67"/>
    </row>
    <row r="42385" spans="31:31" ht="15.75">
      <c r="AE42385" s="67"/>
    </row>
    <row r="42386" spans="31:31" ht="15.75">
      <c r="AE42386" s="67"/>
    </row>
    <row r="42387" spans="31:31" ht="15.75">
      <c r="AE42387" s="67"/>
    </row>
    <row r="42388" spans="31:31" ht="15.75">
      <c r="AE42388" s="67"/>
    </row>
    <row r="42389" spans="31:31" ht="15.75">
      <c r="AE42389" s="67"/>
    </row>
    <row r="42390" spans="31:31" ht="15.75">
      <c r="AE42390" s="67"/>
    </row>
    <row r="42391" spans="31:31" ht="15.75">
      <c r="AE42391" s="67"/>
    </row>
    <row r="42392" spans="31:31" ht="15.75">
      <c r="AE42392" s="67"/>
    </row>
    <row r="42393" spans="31:31" ht="15.75">
      <c r="AE42393" s="67"/>
    </row>
    <row r="42394" spans="31:31" ht="15.75">
      <c r="AE42394" s="67"/>
    </row>
    <row r="42395" spans="31:31" ht="15.75">
      <c r="AE42395" s="67"/>
    </row>
    <row r="42396" spans="31:31" ht="15.75">
      <c r="AE42396" s="67"/>
    </row>
    <row r="42397" spans="31:31" ht="15.75">
      <c r="AE42397" s="67"/>
    </row>
    <row r="42398" spans="31:31" ht="15.75">
      <c r="AE42398" s="67"/>
    </row>
    <row r="42399" spans="31:31" ht="15.75">
      <c r="AE42399" s="67"/>
    </row>
    <row r="42400" spans="31:31" ht="15.75">
      <c r="AE42400" s="67"/>
    </row>
    <row r="42401" spans="31:31" ht="15.75">
      <c r="AE42401" s="67"/>
    </row>
    <row r="42402" spans="31:31" ht="15.75">
      <c r="AE42402" s="67"/>
    </row>
    <row r="42403" spans="31:31" ht="15.75">
      <c r="AE42403" s="67"/>
    </row>
    <row r="42404" spans="31:31" ht="15.75">
      <c r="AE42404" s="67"/>
    </row>
    <row r="42405" spans="31:31" ht="15.75">
      <c r="AE42405" s="67"/>
    </row>
    <row r="42406" spans="31:31" ht="15.75">
      <c r="AE42406" s="67"/>
    </row>
    <row r="42407" spans="31:31" ht="15.75">
      <c r="AE42407" s="67"/>
    </row>
    <row r="42408" spans="31:31" ht="15.75">
      <c r="AE42408" s="67"/>
    </row>
    <row r="42409" spans="31:31" ht="15.75">
      <c r="AE42409" s="67"/>
    </row>
    <row r="42410" spans="31:31" ht="15.75">
      <c r="AE42410" s="67"/>
    </row>
    <row r="42411" spans="31:31" ht="15.75">
      <c r="AE42411" s="67"/>
    </row>
    <row r="42412" spans="31:31" ht="15.75">
      <c r="AE42412" s="67"/>
    </row>
    <row r="42413" spans="31:31" ht="15.75">
      <c r="AE42413" s="67"/>
    </row>
    <row r="42414" spans="31:31" ht="15.75">
      <c r="AE42414" s="67"/>
    </row>
    <row r="42415" spans="31:31" ht="15.75">
      <c r="AE42415" s="67"/>
    </row>
    <row r="42416" spans="31:31" ht="15.75">
      <c r="AE42416" s="67"/>
    </row>
    <row r="42417" spans="31:31" ht="15.75">
      <c r="AE42417" s="67"/>
    </row>
    <row r="42418" spans="31:31" ht="15.75">
      <c r="AE42418" s="67"/>
    </row>
    <row r="42419" spans="31:31" ht="15.75">
      <c r="AE42419" s="67"/>
    </row>
    <row r="42420" spans="31:31" ht="15.75">
      <c r="AE42420" s="67"/>
    </row>
    <row r="42421" spans="31:31" ht="15.75">
      <c r="AE42421" s="67"/>
    </row>
    <row r="42422" spans="31:31" ht="15.75">
      <c r="AE42422" s="67"/>
    </row>
    <row r="42423" spans="31:31" ht="15.75">
      <c r="AE42423" s="67"/>
    </row>
    <row r="42424" spans="31:31" ht="15.75">
      <c r="AE42424" s="67"/>
    </row>
    <row r="42425" spans="31:31" ht="15.75">
      <c r="AE42425" s="67"/>
    </row>
    <row r="42426" spans="31:31" ht="15.75">
      <c r="AE42426" s="67"/>
    </row>
    <row r="42427" spans="31:31" ht="15.75">
      <c r="AE42427" s="67"/>
    </row>
    <row r="42428" spans="31:31" ht="15.75">
      <c r="AE42428" s="67"/>
    </row>
    <row r="42429" spans="31:31" ht="15.75">
      <c r="AE42429" s="67"/>
    </row>
    <row r="42430" spans="31:31" ht="15.75">
      <c r="AE42430" s="67"/>
    </row>
    <row r="42431" spans="31:31" ht="15.75">
      <c r="AE42431" s="67"/>
    </row>
    <row r="42432" spans="31:31" ht="15.75">
      <c r="AE42432" s="67"/>
    </row>
    <row r="42433" spans="31:31" ht="15.75">
      <c r="AE42433" s="67"/>
    </row>
    <row r="42434" spans="31:31" ht="15.75">
      <c r="AE42434" s="67"/>
    </row>
    <row r="42435" spans="31:31" ht="15.75">
      <c r="AE42435" s="67"/>
    </row>
    <row r="42436" spans="31:31" ht="15.75">
      <c r="AE42436" s="67"/>
    </row>
    <row r="42437" spans="31:31" ht="15.75">
      <c r="AE42437" s="67"/>
    </row>
    <row r="42438" spans="31:31" ht="15.75">
      <c r="AE42438" s="67"/>
    </row>
    <row r="42439" spans="31:31" ht="15.75">
      <c r="AE42439" s="67"/>
    </row>
    <row r="42440" spans="31:31" ht="15.75">
      <c r="AE42440" s="67"/>
    </row>
    <row r="42441" spans="31:31" ht="15.75">
      <c r="AE42441" s="67"/>
    </row>
    <row r="42442" spans="31:31" ht="15.75">
      <c r="AE42442" s="67"/>
    </row>
    <row r="42443" spans="31:31" ht="15.75">
      <c r="AE42443" s="67"/>
    </row>
    <row r="42444" spans="31:31" ht="15.75">
      <c r="AE42444" s="67"/>
    </row>
    <row r="42445" spans="31:31" ht="15.75">
      <c r="AE42445" s="67"/>
    </row>
    <row r="42446" spans="31:31" ht="15.75">
      <c r="AE42446" s="67"/>
    </row>
    <row r="42447" spans="31:31" ht="15.75">
      <c r="AE42447" s="67"/>
    </row>
    <row r="42448" spans="31:31" ht="15.75">
      <c r="AE42448" s="67"/>
    </row>
    <row r="42449" spans="31:31" ht="15.75">
      <c r="AE42449" s="67"/>
    </row>
    <row r="42450" spans="31:31" ht="15.75">
      <c r="AE42450" s="67"/>
    </row>
    <row r="42451" spans="31:31" ht="15.75">
      <c r="AE42451" s="67"/>
    </row>
    <row r="42452" spans="31:31" ht="15.75">
      <c r="AE42452" s="67"/>
    </row>
    <row r="42453" spans="31:31" ht="15.75">
      <c r="AE42453" s="67"/>
    </row>
    <row r="42454" spans="31:31" ht="15.75">
      <c r="AE42454" s="67"/>
    </row>
    <row r="42455" spans="31:31" ht="15.75">
      <c r="AE42455" s="67"/>
    </row>
    <row r="42456" spans="31:31" ht="15.75">
      <c r="AE42456" s="67"/>
    </row>
    <row r="42457" spans="31:31" ht="15.75">
      <c r="AE42457" s="67"/>
    </row>
    <row r="42458" spans="31:31" ht="15.75">
      <c r="AE42458" s="67"/>
    </row>
    <row r="42459" spans="31:31" ht="15.75">
      <c r="AE42459" s="67"/>
    </row>
    <row r="42460" spans="31:31" ht="15.75">
      <c r="AE42460" s="67"/>
    </row>
    <row r="42461" spans="31:31" ht="15.75">
      <c r="AE42461" s="67"/>
    </row>
    <row r="42462" spans="31:31" ht="15.75">
      <c r="AE42462" s="67"/>
    </row>
    <row r="42463" spans="31:31" ht="15.75">
      <c r="AE42463" s="67"/>
    </row>
    <row r="42464" spans="31:31" ht="15.75">
      <c r="AE42464" s="67"/>
    </row>
    <row r="42465" spans="31:31" ht="15.75">
      <c r="AE42465" s="67"/>
    </row>
    <row r="42466" spans="31:31" ht="15.75">
      <c r="AE42466" s="67"/>
    </row>
    <row r="42467" spans="31:31" ht="15.75">
      <c r="AE42467" s="67"/>
    </row>
    <row r="42468" spans="31:31" ht="15.75">
      <c r="AE42468" s="67"/>
    </row>
    <row r="42469" spans="31:31" ht="15.75">
      <c r="AE42469" s="67"/>
    </row>
    <row r="42470" spans="31:31" ht="15.75">
      <c r="AE42470" s="67"/>
    </row>
    <row r="42471" spans="31:31" ht="15.75">
      <c r="AE42471" s="67"/>
    </row>
    <row r="42472" spans="31:31" ht="15.75">
      <c r="AE42472" s="67"/>
    </row>
    <row r="42473" spans="31:31" ht="15.75">
      <c r="AE42473" s="67"/>
    </row>
    <row r="42474" spans="31:31" ht="15.75">
      <c r="AE42474" s="67"/>
    </row>
    <row r="42475" spans="31:31" ht="15.75">
      <c r="AE42475" s="67"/>
    </row>
    <row r="42476" spans="31:31" ht="15.75">
      <c r="AE42476" s="67"/>
    </row>
    <row r="42477" spans="31:31" ht="15.75">
      <c r="AE42477" s="67"/>
    </row>
    <row r="42478" spans="31:31" ht="15.75">
      <c r="AE42478" s="67"/>
    </row>
    <row r="42479" spans="31:31" ht="15.75">
      <c r="AE42479" s="67"/>
    </row>
    <row r="42480" spans="31:31" ht="15.75">
      <c r="AE42480" s="67"/>
    </row>
    <row r="42481" spans="31:31" ht="15.75">
      <c r="AE42481" s="67"/>
    </row>
    <row r="42482" spans="31:31" ht="15.75">
      <c r="AE42482" s="67"/>
    </row>
    <row r="42483" spans="31:31" ht="15.75">
      <c r="AE42483" s="67"/>
    </row>
    <row r="42484" spans="31:31" ht="15.75">
      <c r="AE42484" s="67"/>
    </row>
    <row r="42485" spans="31:31" ht="15.75">
      <c r="AE42485" s="67"/>
    </row>
    <row r="42486" spans="31:31" ht="15.75">
      <c r="AE42486" s="67"/>
    </row>
    <row r="42487" spans="31:31" ht="15.75">
      <c r="AE42487" s="67"/>
    </row>
    <row r="42488" spans="31:31" ht="15.75">
      <c r="AE42488" s="67"/>
    </row>
    <row r="42489" spans="31:31" ht="15.75">
      <c r="AE42489" s="67"/>
    </row>
    <row r="42490" spans="31:31" ht="15.75">
      <c r="AE42490" s="67"/>
    </row>
    <row r="42491" spans="31:31" ht="15.75">
      <c r="AE42491" s="67"/>
    </row>
    <row r="42492" spans="31:31" ht="15.75">
      <c r="AE42492" s="67"/>
    </row>
    <row r="42493" spans="31:31" ht="15.75">
      <c r="AE42493" s="67"/>
    </row>
    <row r="42494" spans="31:31" ht="15.75">
      <c r="AE42494" s="67"/>
    </row>
    <row r="42495" spans="31:31" ht="15.75">
      <c r="AE42495" s="67"/>
    </row>
    <row r="42496" spans="31:31" ht="15.75">
      <c r="AE42496" s="67"/>
    </row>
    <row r="42497" spans="31:31" ht="15.75">
      <c r="AE42497" s="67"/>
    </row>
    <row r="42498" spans="31:31" ht="15.75">
      <c r="AE42498" s="67"/>
    </row>
    <row r="42499" spans="31:31" ht="15.75">
      <c r="AE42499" s="67"/>
    </row>
    <row r="42500" spans="31:31" ht="15.75">
      <c r="AE42500" s="67"/>
    </row>
    <row r="42501" spans="31:31" ht="15.75">
      <c r="AE42501" s="67"/>
    </row>
    <row r="42502" spans="31:31" ht="15.75">
      <c r="AE42502" s="67"/>
    </row>
    <row r="42503" spans="31:31" ht="15.75">
      <c r="AE42503" s="67"/>
    </row>
    <row r="42504" spans="31:31" ht="15.75">
      <c r="AE42504" s="67"/>
    </row>
    <row r="42505" spans="31:31" ht="15.75">
      <c r="AE42505" s="67"/>
    </row>
    <row r="42506" spans="31:31" ht="15.75">
      <c r="AE42506" s="67"/>
    </row>
    <row r="42507" spans="31:31" ht="15.75">
      <c r="AE42507" s="67"/>
    </row>
    <row r="42508" spans="31:31" ht="15.75">
      <c r="AE42508" s="67"/>
    </row>
    <row r="42509" spans="31:31" ht="15.75">
      <c r="AE42509" s="67"/>
    </row>
    <row r="42510" spans="31:31" ht="15.75">
      <c r="AE42510" s="67"/>
    </row>
    <row r="42511" spans="31:31" ht="15.75">
      <c r="AE42511" s="67"/>
    </row>
    <row r="42512" spans="31:31" ht="15.75">
      <c r="AE42512" s="67"/>
    </row>
    <row r="42513" spans="31:31" ht="15.75">
      <c r="AE42513" s="67"/>
    </row>
    <row r="42514" spans="31:31" ht="15.75">
      <c r="AE42514" s="67"/>
    </row>
    <row r="42515" spans="31:31" ht="15.75">
      <c r="AE42515" s="67"/>
    </row>
    <row r="42516" spans="31:31" ht="15.75">
      <c r="AE42516" s="67"/>
    </row>
    <row r="42517" spans="31:31" ht="15.75">
      <c r="AE42517" s="67"/>
    </row>
    <row r="42518" spans="31:31" ht="15.75">
      <c r="AE42518" s="67"/>
    </row>
    <row r="42519" spans="31:31" ht="15.75">
      <c r="AE42519" s="67"/>
    </row>
    <row r="42520" spans="31:31" ht="15.75">
      <c r="AE42520" s="67"/>
    </row>
    <row r="42521" spans="31:31" ht="15.75">
      <c r="AE42521" s="67"/>
    </row>
    <row r="42522" spans="31:31" ht="15.75">
      <c r="AE42522" s="67"/>
    </row>
    <row r="42523" spans="31:31" ht="15.75">
      <c r="AE42523" s="67"/>
    </row>
    <row r="42524" spans="31:31" ht="15.75">
      <c r="AE42524" s="67"/>
    </row>
    <row r="42525" spans="31:31" ht="15.75">
      <c r="AE42525" s="67"/>
    </row>
    <row r="42526" spans="31:31" ht="15.75">
      <c r="AE42526" s="67"/>
    </row>
    <row r="42527" spans="31:31" ht="15.75">
      <c r="AE42527" s="67"/>
    </row>
    <row r="42528" spans="31:31" ht="15.75">
      <c r="AE42528" s="67"/>
    </row>
    <row r="42529" spans="31:31" ht="15.75">
      <c r="AE42529" s="67"/>
    </row>
    <row r="42530" spans="31:31" ht="15.75">
      <c r="AE42530" s="67"/>
    </row>
    <row r="42531" spans="31:31" ht="15.75">
      <c r="AE42531" s="67"/>
    </row>
    <row r="42532" spans="31:31" ht="15.75">
      <c r="AE42532" s="67"/>
    </row>
    <row r="42533" spans="31:31" ht="15.75">
      <c r="AE42533" s="67"/>
    </row>
    <row r="42534" spans="31:31" ht="15.75">
      <c r="AE42534" s="67"/>
    </row>
    <row r="42535" spans="31:31" ht="15.75">
      <c r="AE42535" s="67"/>
    </row>
    <row r="42536" spans="31:31" ht="15.75">
      <c r="AE42536" s="67"/>
    </row>
    <row r="42537" spans="31:31" ht="15.75">
      <c r="AE42537" s="67"/>
    </row>
    <row r="42538" spans="31:31" ht="15.75">
      <c r="AE42538" s="67"/>
    </row>
    <row r="42539" spans="31:31" ht="15.75">
      <c r="AE42539" s="67"/>
    </row>
    <row r="42540" spans="31:31" ht="15.75">
      <c r="AE42540" s="67"/>
    </row>
    <row r="42541" spans="31:31" ht="15.75">
      <c r="AE42541" s="67"/>
    </row>
    <row r="42542" spans="31:31" ht="15.75">
      <c r="AE42542" s="67"/>
    </row>
    <row r="42543" spans="31:31" ht="15.75">
      <c r="AE42543" s="67"/>
    </row>
    <row r="42544" spans="31:31" ht="15.75">
      <c r="AE42544" s="67"/>
    </row>
    <row r="42545" spans="31:31" ht="15.75">
      <c r="AE42545" s="67"/>
    </row>
    <row r="42546" spans="31:31" ht="15.75">
      <c r="AE42546" s="67"/>
    </row>
    <row r="42547" spans="31:31" ht="15.75">
      <c r="AE42547" s="67"/>
    </row>
    <row r="42548" spans="31:31" ht="15.75">
      <c r="AE42548" s="67"/>
    </row>
    <row r="42549" spans="31:31" ht="15.75">
      <c r="AE42549" s="67"/>
    </row>
    <row r="42550" spans="31:31" ht="15.75">
      <c r="AE42550" s="67"/>
    </row>
    <row r="42551" spans="31:31" ht="15.75">
      <c r="AE42551" s="67"/>
    </row>
    <row r="42552" spans="31:31" ht="15.75">
      <c r="AE42552" s="67"/>
    </row>
    <row r="42553" spans="31:31" ht="15.75">
      <c r="AE42553" s="67"/>
    </row>
    <row r="42554" spans="31:31" ht="15.75">
      <c r="AE42554" s="67"/>
    </row>
    <row r="42555" spans="31:31" ht="15.75">
      <c r="AE42555" s="67"/>
    </row>
    <row r="42556" spans="31:31" ht="15.75">
      <c r="AE42556" s="67"/>
    </row>
    <row r="42557" spans="31:31" ht="15.75">
      <c r="AE42557" s="67"/>
    </row>
    <row r="42558" spans="31:31" ht="15.75">
      <c r="AE42558" s="67"/>
    </row>
    <row r="42559" spans="31:31" ht="15.75">
      <c r="AE42559" s="67"/>
    </row>
    <row r="42560" spans="31:31" ht="15.75">
      <c r="AE42560" s="67"/>
    </row>
    <row r="42561" spans="31:31" ht="15.75">
      <c r="AE42561" s="67"/>
    </row>
    <row r="42562" spans="31:31" ht="15.75">
      <c r="AE42562" s="67"/>
    </row>
    <row r="42563" spans="31:31" ht="15.75">
      <c r="AE42563" s="67"/>
    </row>
    <row r="42564" spans="31:31" ht="15.75">
      <c r="AE42564" s="67"/>
    </row>
    <row r="42565" spans="31:31" ht="15.75">
      <c r="AE42565" s="67"/>
    </row>
    <row r="42566" spans="31:31" ht="15.75">
      <c r="AE42566" s="67"/>
    </row>
    <row r="42567" spans="31:31" ht="15.75">
      <c r="AE42567" s="67"/>
    </row>
    <row r="42568" spans="31:31" ht="15.75">
      <c r="AE42568" s="67"/>
    </row>
    <row r="42569" spans="31:31" ht="15.75">
      <c r="AE42569" s="67"/>
    </row>
    <row r="42570" spans="31:31" ht="15.75">
      <c r="AE42570" s="67"/>
    </row>
    <row r="42571" spans="31:31" ht="15.75">
      <c r="AE42571" s="67"/>
    </row>
    <row r="42572" spans="31:31" ht="15.75">
      <c r="AE42572" s="67"/>
    </row>
    <row r="42573" spans="31:31" ht="15.75">
      <c r="AE42573" s="67"/>
    </row>
    <row r="42574" spans="31:31" ht="15.75">
      <c r="AE42574" s="67"/>
    </row>
    <row r="42575" spans="31:31" ht="15.75">
      <c r="AE42575" s="67"/>
    </row>
    <row r="42576" spans="31:31" ht="15.75">
      <c r="AE42576" s="67"/>
    </row>
    <row r="42577" spans="31:31" ht="15.75">
      <c r="AE42577" s="67"/>
    </row>
    <row r="42578" spans="31:31" ht="15.75">
      <c r="AE42578" s="67"/>
    </row>
    <row r="42579" spans="31:31" ht="15.75">
      <c r="AE42579" s="67"/>
    </row>
    <row r="42580" spans="31:31" ht="15.75">
      <c r="AE42580" s="67"/>
    </row>
    <row r="42581" spans="31:31" ht="15.75">
      <c r="AE42581" s="67"/>
    </row>
    <row r="42582" spans="31:31" ht="15.75">
      <c r="AE42582" s="67"/>
    </row>
    <row r="42583" spans="31:31" ht="15.75">
      <c r="AE42583" s="67"/>
    </row>
    <row r="42584" spans="31:31" ht="15.75">
      <c r="AE42584" s="67"/>
    </row>
    <row r="42585" spans="31:31" ht="15.75">
      <c r="AE42585" s="67"/>
    </row>
    <row r="42586" spans="31:31" ht="15.75">
      <c r="AE42586" s="67"/>
    </row>
    <row r="42587" spans="31:31" ht="15.75">
      <c r="AE42587" s="67"/>
    </row>
    <row r="42588" spans="31:31" ht="15.75">
      <c r="AE42588" s="67"/>
    </row>
    <row r="42589" spans="31:31" ht="15.75">
      <c r="AE42589" s="67"/>
    </row>
    <row r="42590" spans="31:31" ht="15.75">
      <c r="AE42590" s="67"/>
    </row>
    <row r="42591" spans="31:31" ht="15.75">
      <c r="AE42591" s="67"/>
    </row>
    <row r="42592" spans="31:31" ht="15.75">
      <c r="AE42592" s="67"/>
    </row>
    <row r="42593" spans="31:31" ht="15.75">
      <c r="AE42593" s="67"/>
    </row>
    <row r="42594" spans="31:31" ht="15.75">
      <c r="AE42594" s="67"/>
    </row>
    <row r="42595" spans="31:31" ht="15.75">
      <c r="AE42595" s="67"/>
    </row>
    <row r="42596" spans="31:31" ht="15.75">
      <c r="AE42596" s="67"/>
    </row>
    <row r="42597" spans="31:31" ht="15.75">
      <c r="AE42597" s="67"/>
    </row>
    <row r="42598" spans="31:31" ht="15.75">
      <c r="AE42598" s="67"/>
    </row>
    <row r="42599" spans="31:31" ht="15.75">
      <c r="AE42599" s="67"/>
    </row>
    <row r="42600" spans="31:31" ht="15.75">
      <c r="AE42600" s="67"/>
    </row>
    <row r="42601" spans="31:31" ht="15.75">
      <c r="AE42601" s="67"/>
    </row>
    <row r="42602" spans="31:31" ht="15.75">
      <c r="AE42602" s="67"/>
    </row>
    <row r="42603" spans="31:31" ht="15.75">
      <c r="AE42603" s="67"/>
    </row>
    <row r="42604" spans="31:31" ht="15.75">
      <c r="AE42604" s="67"/>
    </row>
    <row r="42605" spans="31:31" ht="15.75">
      <c r="AE42605" s="67"/>
    </row>
    <row r="42606" spans="31:31" ht="15.75">
      <c r="AE42606" s="67"/>
    </row>
    <row r="42607" spans="31:31" ht="15.75">
      <c r="AE42607" s="67"/>
    </row>
    <row r="42608" spans="31:31" ht="15.75">
      <c r="AE42608" s="67"/>
    </row>
    <row r="42609" spans="31:31" ht="15.75">
      <c r="AE42609" s="67"/>
    </row>
    <row r="42610" spans="31:31" ht="15.75">
      <c r="AE42610" s="67"/>
    </row>
    <row r="42611" spans="31:31" ht="15.75">
      <c r="AE42611" s="67"/>
    </row>
    <row r="42612" spans="31:31" ht="15.75">
      <c r="AE42612" s="67"/>
    </row>
    <row r="42613" spans="31:31" ht="15.75">
      <c r="AE42613" s="67"/>
    </row>
    <row r="42614" spans="31:31" ht="15.75">
      <c r="AE42614" s="67"/>
    </row>
    <row r="42615" spans="31:31" ht="15.75">
      <c r="AE42615" s="67"/>
    </row>
    <row r="42616" spans="31:31" ht="15.75">
      <c r="AE42616" s="67"/>
    </row>
    <row r="42617" spans="31:31" ht="15.75">
      <c r="AE42617" s="67"/>
    </row>
    <row r="42618" spans="31:31" ht="15.75">
      <c r="AE42618" s="67"/>
    </row>
    <row r="42619" spans="31:31" ht="15.75">
      <c r="AE42619" s="67"/>
    </row>
    <row r="42620" spans="31:31" ht="15.75">
      <c r="AE42620" s="67"/>
    </row>
    <row r="42621" spans="31:31" ht="15.75">
      <c r="AE42621" s="67"/>
    </row>
    <row r="42622" spans="31:31" ht="15.75">
      <c r="AE42622" s="67"/>
    </row>
    <row r="42623" spans="31:31" ht="15.75">
      <c r="AE42623" s="67"/>
    </row>
    <row r="42624" spans="31:31" ht="15.75">
      <c r="AE42624" s="67"/>
    </row>
    <row r="42625" spans="31:31" ht="15.75">
      <c r="AE42625" s="67"/>
    </row>
    <row r="42626" spans="31:31" ht="15.75">
      <c r="AE42626" s="67"/>
    </row>
    <row r="42627" spans="31:31" ht="15.75">
      <c r="AE42627" s="67"/>
    </row>
    <row r="42628" spans="31:31" ht="15.75">
      <c r="AE42628" s="67"/>
    </row>
    <row r="42629" spans="31:31" ht="15.75">
      <c r="AE42629" s="67"/>
    </row>
    <row r="42630" spans="31:31" ht="15.75">
      <c r="AE42630" s="67"/>
    </row>
    <row r="42631" spans="31:31" ht="15.75">
      <c r="AE42631" s="67"/>
    </row>
    <row r="42632" spans="31:31" ht="15.75">
      <c r="AE42632" s="67"/>
    </row>
    <row r="42633" spans="31:31" ht="15.75">
      <c r="AE42633" s="67"/>
    </row>
    <row r="42634" spans="31:31" ht="15.75">
      <c r="AE42634" s="67"/>
    </row>
    <row r="42635" spans="31:31" ht="15.75">
      <c r="AE42635" s="67"/>
    </row>
    <row r="42636" spans="31:31" ht="15.75">
      <c r="AE42636" s="67"/>
    </row>
    <row r="42637" spans="31:31" ht="15.75">
      <c r="AE42637" s="67"/>
    </row>
    <row r="42638" spans="31:31" ht="15.75">
      <c r="AE42638" s="67"/>
    </row>
    <row r="42639" spans="31:31" ht="15.75">
      <c r="AE42639" s="67"/>
    </row>
    <row r="42640" spans="31:31" ht="15.75">
      <c r="AE42640" s="67"/>
    </row>
    <row r="42641" spans="31:31" ht="15.75">
      <c r="AE42641" s="67"/>
    </row>
    <row r="42642" spans="31:31" ht="15.75">
      <c r="AE42642" s="67"/>
    </row>
    <row r="42643" spans="31:31" ht="15.75">
      <c r="AE42643" s="67"/>
    </row>
    <row r="42644" spans="31:31" ht="15.75">
      <c r="AE42644" s="67"/>
    </row>
    <row r="42645" spans="31:31" ht="15.75">
      <c r="AE42645" s="67"/>
    </row>
    <row r="42646" spans="31:31" ht="15.75">
      <c r="AE42646" s="67"/>
    </row>
    <row r="42647" spans="31:31" ht="15.75">
      <c r="AE42647" s="67"/>
    </row>
    <row r="42648" spans="31:31" ht="15.75">
      <c r="AE42648" s="67"/>
    </row>
    <row r="42649" spans="31:31" ht="15.75">
      <c r="AE42649" s="67"/>
    </row>
    <row r="42650" spans="31:31" ht="15.75">
      <c r="AE42650" s="67"/>
    </row>
    <row r="42651" spans="31:31" ht="15.75">
      <c r="AE42651" s="67"/>
    </row>
    <row r="42652" spans="31:31" ht="15.75">
      <c r="AE42652" s="67"/>
    </row>
    <row r="42653" spans="31:31" ht="15.75">
      <c r="AE42653" s="67"/>
    </row>
    <row r="42654" spans="31:31" ht="15.75">
      <c r="AE42654" s="67"/>
    </row>
    <row r="42655" spans="31:31" ht="15.75">
      <c r="AE42655" s="67"/>
    </row>
    <row r="42656" spans="31:31" ht="15.75">
      <c r="AE42656" s="67"/>
    </row>
    <row r="42657" spans="31:31" ht="15.75">
      <c r="AE42657" s="67"/>
    </row>
    <row r="42658" spans="31:31" ht="15.75">
      <c r="AE42658" s="67"/>
    </row>
    <row r="42659" spans="31:31" ht="15.75">
      <c r="AE42659" s="67"/>
    </row>
    <row r="42660" spans="31:31" ht="15.75">
      <c r="AE42660" s="67"/>
    </row>
    <row r="42661" spans="31:31" ht="15.75">
      <c r="AE42661" s="67"/>
    </row>
    <row r="42662" spans="31:31" ht="15.75">
      <c r="AE42662" s="67"/>
    </row>
    <row r="42663" spans="31:31" ht="15.75">
      <c r="AE42663" s="67"/>
    </row>
    <row r="42664" spans="31:31" ht="15.75">
      <c r="AE42664" s="67"/>
    </row>
    <row r="42665" spans="31:31" ht="15.75">
      <c r="AE42665" s="67"/>
    </row>
    <row r="42666" spans="31:31" ht="15.75">
      <c r="AE42666" s="67"/>
    </row>
    <row r="42667" spans="31:31" ht="15.75">
      <c r="AE42667" s="67"/>
    </row>
    <row r="42668" spans="31:31" ht="15.75">
      <c r="AE42668" s="67"/>
    </row>
    <row r="42669" spans="31:31" ht="15.75">
      <c r="AE42669" s="67"/>
    </row>
    <row r="42670" spans="31:31" ht="15.75">
      <c r="AE42670" s="67"/>
    </row>
    <row r="42671" spans="31:31" ht="15.75">
      <c r="AE42671" s="67"/>
    </row>
    <row r="42672" spans="31:31" ht="15.75">
      <c r="AE42672" s="67"/>
    </row>
    <row r="42673" spans="31:31" ht="15.75">
      <c r="AE42673" s="67"/>
    </row>
    <row r="42674" spans="31:31" ht="15.75">
      <c r="AE42674" s="67"/>
    </row>
    <row r="42675" spans="31:31" ht="15.75">
      <c r="AE42675" s="67"/>
    </row>
    <row r="42676" spans="31:31" ht="15.75">
      <c r="AE42676" s="67"/>
    </row>
    <row r="42677" spans="31:31" ht="15.75">
      <c r="AE42677" s="67"/>
    </row>
    <row r="42678" spans="31:31" ht="15.75">
      <c r="AE42678" s="67"/>
    </row>
    <row r="42679" spans="31:31" ht="15.75">
      <c r="AE42679" s="67"/>
    </row>
    <row r="42680" spans="31:31" ht="15.75">
      <c r="AE42680" s="67"/>
    </row>
    <row r="42681" spans="31:31" ht="15.75">
      <c r="AE42681" s="67"/>
    </row>
    <row r="42682" spans="31:31" ht="15.75">
      <c r="AE42682" s="67"/>
    </row>
    <row r="42683" spans="31:31" ht="15.75">
      <c r="AE42683" s="67"/>
    </row>
    <row r="42684" spans="31:31" ht="15.75">
      <c r="AE42684" s="67"/>
    </row>
    <row r="42685" spans="31:31" ht="15.75">
      <c r="AE42685" s="67"/>
    </row>
    <row r="42686" spans="31:31" ht="15.75">
      <c r="AE42686" s="67"/>
    </row>
    <row r="42687" spans="31:31" ht="15.75">
      <c r="AE42687" s="67"/>
    </row>
    <row r="42688" spans="31:31" ht="15.75">
      <c r="AE42688" s="67"/>
    </row>
    <row r="42689" spans="31:31" ht="15.75">
      <c r="AE42689" s="67"/>
    </row>
    <row r="42690" spans="31:31" ht="15.75">
      <c r="AE42690" s="67"/>
    </row>
    <row r="42691" spans="31:31" ht="15.75">
      <c r="AE42691" s="67"/>
    </row>
    <row r="42692" spans="31:31" ht="15.75">
      <c r="AE42692" s="67"/>
    </row>
    <row r="42693" spans="31:31" ht="15.75">
      <c r="AE42693" s="67"/>
    </row>
    <row r="42694" spans="31:31" ht="15.75">
      <c r="AE42694" s="67"/>
    </row>
    <row r="42695" spans="31:31" ht="15.75">
      <c r="AE42695" s="67"/>
    </row>
    <row r="42696" spans="31:31" ht="15.75">
      <c r="AE42696" s="67"/>
    </row>
    <row r="42697" spans="31:31" ht="15.75">
      <c r="AE42697" s="67"/>
    </row>
    <row r="42698" spans="31:31" ht="15.75">
      <c r="AE42698" s="67"/>
    </row>
    <row r="42699" spans="31:31" ht="15.75">
      <c r="AE42699" s="67"/>
    </row>
    <row r="42700" spans="31:31" ht="15.75">
      <c r="AE42700" s="67"/>
    </row>
    <row r="42701" spans="31:31" ht="15.75">
      <c r="AE42701" s="67"/>
    </row>
    <row r="42702" spans="31:31" ht="15.75">
      <c r="AE42702" s="67"/>
    </row>
    <row r="42703" spans="31:31" ht="15.75">
      <c r="AE42703" s="67"/>
    </row>
    <row r="42704" spans="31:31" ht="15.75">
      <c r="AE42704" s="67"/>
    </row>
    <row r="42705" spans="31:31" ht="15.75">
      <c r="AE42705" s="67"/>
    </row>
    <row r="42706" spans="31:31" ht="15.75">
      <c r="AE42706" s="67"/>
    </row>
    <row r="42707" spans="31:31" ht="15.75">
      <c r="AE42707" s="67"/>
    </row>
    <row r="42708" spans="31:31" ht="15.75">
      <c r="AE42708" s="67"/>
    </row>
    <row r="42709" spans="31:31" ht="15.75">
      <c r="AE42709" s="67"/>
    </row>
    <row r="42710" spans="31:31" ht="15.75">
      <c r="AE42710" s="67"/>
    </row>
    <row r="42711" spans="31:31" ht="15.75">
      <c r="AE42711" s="67"/>
    </row>
    <row r="42712" spans="31:31" ht="15.75">
      <c r="AE42712" s="67"/>
    </row>
    <row r="42713" spans="31:31" ht="15.75">
      <c r="AE42713" s="67"/>
    </row>
    <row r="42714" spans="31:31" ht="15.75">
      <c r="AE42714" s="67"/>
    </row>
    <row r="42715" spans="31:31" ht="15.75">
      <c r="AE42715" s="67"/>
    </row>
    <row r="42716" spans="31:31" ht="15.75">
      <c r="AE42716" s="67"/>
    </row>
    <row r="42717" spans="31:31" ht="15.75">
      <c r="AE42717" s="67"/>
    </row>
    <row r="42718" spans="31:31" ht="15.75">
      <c r="AE42718" s="67"/>
    </row>
    <row r="42719" spans="31:31" ht="15.75">
      <c r="AE42719" s="67"/>
    </row>
    <row r="42720" spans="31:31" ht="15.75">
      <c r="AE42720" s="67"/>
    </row>
    <row r="42721" spans="31:31" ht="15.75">
      <c r="AE42721" s="67"/>
    </row>
    <row r="42722" spans="31:31" ht="15.75">
      <c r="AE42722" s="67"/>
    </row>
    <row r="42723" spans="31:31" ht="15.75">
      <c r="AE42723" s="67"/>
    </row>
    <row r="42724" spans="31:31" ht="15.75">
      <c r="AE42724" s="67"/>
    </row>
    <row r="42725" spans="31:31" ht="15.75">
      <c r="AE42725" s="67"/>
    </row>
    <row r="42726" spans="31:31" ht="15.75">
      <c r="AE42726" s="67"/>
    </row>
    <row r="42727" spans="31:31" ht="15.75">
      <c r="AE42727" s="67"/>
    </row>
    <row r="42728" spans="31:31" ht="15.75">
      <c r="AE42728" s="67"/>
    </row>
    <row r="42729" spans="31:31" ht="15.75">
      <c r="AE42729" s="67"/>
    </row>
    <row r="42730" spans="31:31" ht="15.75">
      <c r="AE42730" s="67"/>
    </row>
    <row r="42731" spans="31:31" ht="15.75">
      <c r="AE42731" s="67"/>
    </row>
    <row r="42732" spans="31:31" ht="15.75">
      <c r="AE42732" s="67"/>
    </row>
    <row r="42733" spans="31:31" ht="15.75">
      <c r="AE42733" s="67"/>
    </row>
    <row r="42734" spans="31:31" ht="15.75">
      <c r="AE42734" s="67"/>
    </row>
    <row r="42735" spans="31:31" ht="15.75">
      <c r="AE42735" s="67"/>
    </row>
    <row r="42736" spans="31:31" ht="15.75">
      <c r="AE42736" s="67"/>
    </row>
    <row r="42737" spans="31:31" ht="15.75">
      <c r="AE42737" s="67"/>
    </row>
    <row r="42738" spans="31:31" ht="15.75">
      <c r="AE42738" s="67"/>
    </row>
    <row r="42739" spans="31:31" ht="15.75">
      <c r="AE42739" s="67"/>
    </row>
    <row r="42740" spans="31:31" ht="15.75">
      <c r="AE42740" s="67"/>
    </row>
    <row r="42741" spans="31:31" ht="15.75">
      <c r="AE42741" s="67"/>
    </row>
    <row r="42742" spans="31:31" ht="15.75">
      <c r="AE42742" s="67"/>
    </row>
    <row r="42743" spans="31:31" ht="15.75">
      <c r="AE42743" s="67"/>
    </row>
    <row r="42744" spans="31:31" ht="15.75">
      <c r="AE42744" s="67"/>
    </row>
    <row r="42745" spans="31:31" ht="15.75">
      <c r="AE42745" s="67"/>
    </row>
    <row r="42746" spans="31:31" ht="15.75">
      <c r="AE42746" s="67"/>
    </row>
    <row r="42747" spans="31:31" ht="15.75">
      <c r="AE42747" s="67"/>
    </row>
    <row r="42748" spans="31:31" ht="15.75">
      <c r="AE42748" s="67"/>
    </row>
    <row r="42749" spans="31:31" ht="15.75">
      <c r="AE42749" s="67"/>
    </row>
    <row r="42750" spans="31:31" ht="15.75">
      <c r="AE42750" s="67"/>
    </row>
    <row r="42751" spans="31:31" ht="15.75">
      <c r="AE42751" s="67"/>
    </row>
    <row r="42752" spans="31:31" ht="15.75">
      <c r="AE42752" s="67"/>
    </row>
    <row r="42753" spans="31:31" ht="15.75">
      <c r="AE42753" s="67"/>
    </row>
    <row r="42754" spans="31:31" ht="15.75">
      <c r="AE42754" s="67"/>
    </row>
    <row r="42755" spans="31:31" ht="15.75">
      <c r="AE42755" s="67"/>
    </row>
    <row r="42756" spans="31:31" ht="15.75">
      <c r="AE42756" s="67"/>
    </row>
    <row r="42757" spans="31:31" ht="15.75">
      <c r="AE42757" s="67"/>
    </row>
    <row r="42758" spans="31:31" ht="15.75">
      <c r="AE42758" s="67"/>
    </row>
    <row r="42759" spans="31:31" ht="15.75">
      <c r="AE42759" s="67"/>
    </row>
    <row r="42760" spans="31:31" ht="15.75">
      <c r="AE42760" s="67"/>
    </row>
    <row r="42761" spans="31:31" ht="15.75">
      <c r="AE42761" s="67"/>
    </row>
    <row r="42762" spans="31:31" ht="15.75">
      <c r="AE42762" s="67"/>
    </row>
    <row r="42763" spans="31:31" ht="15.75">
      <c r="AE42763" s="67"/>
    </row>
    <row r="42764" spans="31:31" ht="15.75">
      <c r="AE42764" s="67"/>
    </row>
    <row r="42765" spans="31:31" ht="15.75">
      <c r="AE42765" s="67"/>
    </row>
    <row r="42766" spans="31:31" ht="15.75">
      <c r="AE42766" s="67"/>
    </row>
    <row r="42767" spans="31:31" ht="15.75">
      <c r="AE42767" s="67"/>
    </row>
    <row r="42768" spans="31:31" ht="15.75">
      <c r="AE42768" s="67"/>
    </row>
    <row r="42769" spans="31:31" ht="15.75">
      <c r="AE42769" s="67"/>
    </row>
    <row r="42770" spans="31:31" ht="15.75">
      <c r="AE42770" s="67"/>
    </row>
    <row r="42771" spans="31:31" ht="15.75">
      <c r="AE42771" s="67"/>
    </row>
    <row r="42772" spans="31:31" ht="15.75">
      <c r="AE42772" s="67"/>
    </row>
    <row r="42773" spans="31:31" ht="15.75">
      <c r="AE42773" s="67"/>
    </row>
    <row r="42774" spans="31:31" ht="15.75">
      <c r="AE42774" s="67"/>
    </row>
    <row r="42775" spans="31:31" ht="15.75">
      <c r="AE42775" s="67"/>
    </row>
    <row r="42776" spans="31:31" ht="15.75">
      <c r="AE42776" s="67"/>
    </row>
    <row r="42777" spans="31:31" ht="15.75">
      <c r="AE42777" s="67"/>
    </row>
    <row r="42778" spans="31:31" ht="15.75">
      <c r="AE42778" s="67"/>
    </row>
    <row r="42779" spans="31:31" ht="15.75">
      <c r="AE42779" s="67"/>
    </row>
    <row r="42780" spans="31:31" ht="15.75">
      <c r="AE42780" s="67"/>
    </row>
    <row r="42781" spans="31:31" ht="15.75">
      <c r="AE42781" s="67"/>
    </row>
    <row r="42782" spans="31:31" ht="15.75">
      <c r="AE42782" s="67"/>
    </row>
    <row r="42783" spans="31:31" ht="15.75">
      <c r="AE42783" s="67"/>
    </row>
    <row r="42784" spans="31:31" ht="15.75">
      <c r="AE42784" s="67"/>
    </row>
    <row r="42785" spans="31:31" ht="15.75">
      <c r="AE42785" s="67"/>
    </row>
    <row r="42786" spans="31:31" ht="15.75">
      <c r="AE42786" s="67"/>
    </row>
    <row r="42787" spans="31:31" ht="15.75">
      <c r="AE42787" s="67"/>
    </row>
    <row r="42788" spans="31:31" ht="15.75">
      <c r="AE42788" s="67"/>
    </row>
    <row r="42789" spans="31:31" ht="15.75">
      <c r="AE42789" s="67"/>
    </row>
    <row r="42790" spans="31:31" ht="15.75">
      <c r="AE42790" s="67"/>
    </row>
    <row r="42791" spans="31:31" ht="15.75">
      <c r="AE42791" s="67"/>
    </row>
    <row r="42792" spans="31:31" ht="15.75">
      <c r="AE42792" s="67"/>
    </row>
    <row r="42793" spans="31:31" ht="15.75">
      <c r="AE42793" s="67"/>
    </row>
    <row r="42794" spans="31:31" ht="15.75">
      <c r="AE42794" s="67"/>
    </row>
    <row r="42795" spans="31:31" ht="15.75">
      <c r="AE42795" s="67"/>
    </row>
    <row r="42796" spans="31:31" ht="15.75">
      <c r="AE42796" s="67"/>
    </row>
    <row r="42797" spans="31:31" ht="15.75">
      <c r="AE42797" s="67"/>
    </row>
    <row r="42798" spans="31:31" ht="15.75">
      <c r="AE42798" s="67"/>
    </row>
    <row r="42799" spans="31:31" ht="15.75">
      <c r="AE42799" s="67"/>
    </row>
    <row r="42800" spans="31:31" ht="15.75">
      <c r="AE42800" s="67"/>
    </row>
    <row r="42801" spans="31:31" ht="15.75">
      <c r="AE42801" s="67"/>
    </row>
    <row r="42802" spans="31:31" ht="15.75">
      <c r="AE42802" s="67"/>
    </row>
    <row r="42803" spans="31:31" ht="15.75">
      <c r="AE42803" s="67"/>
    </row>
    <row r="42804" spans="31:31" ht="15.75">
      <c r="AE42804" s="67"/>
    </row>
    <row r="42805" spans="31:31" ht="15.75">
      <c r="AE42805" s="67"/>
    </row>
    <row r="42806" spans="31:31" ht="15.75">
      <c r="AE42806" s="67"/>
    </row>
    <row r="42807" spans="31:31" ht="15.75">
      <c r="AE42807" s="67"/>
    </row>
    <row r="42808" spans="31:31" ht="15.75">
      <c r="AE42808" s="67"/>
    </row>
    <row r="42809" spans="31:31" ht="15.75">
      <c r="AE42809" s="67"/>
    </row>
    <row r="42810" spans="31:31" ht="15.75">
      <c r="AE42810" s="67"/>
    </row>
    <row r="42811" spans="31:31" ht="15.75">
      <c r="AE42811" s="67"/>
    </row>
    <row r="42812" spans="31:31" ht="15.75">
      <c r="AE42812" s="67"/>
    </row>
    <row r="42813" spans="31:31" ht="15.75">
      <c r="AE42813" s="67"/>
    </row>
    <row r="42814" spans="31:31" ht="15.75">
      <c r="AE42814" s="67"/>
    </row>
    <row r="42815" spans="31:31" ht="15.75">
      <c r="AE42815" s="67"/>
    </row>
    <row r="42816" spans="31:31" ht="15.75">
      <c r="AE42816" s="67"/>
    </row>
    <row r="42817" spans="31:31" ht="15.75">
      <c r="AE42817" s="67"/>
    </row>
    <row r="42818" spans="31:31" ht="15.75">
      <c r="AE42818" s="67"/>
    </row>
    <row r="42819" spans="31:31" ht="15.75">
      <c r="AE42819" s="67"/>
    </row>
    <row r="42820" spans="31:31" ht="15.75">
      <c r="AE42820" s="67"/>
    </row>
    <row r="42821" spans="31:31" ht="15.75">
      <c r="AE42821" s="67"/>
    </row>
    <row r="42822" spans="31:31" ht="15.75">
      <c r="AE42822" s="67"/>
    </row>
    <row r="42823" spans="31:31" ht="15.75">
      <c r="AE42823" s="67"/>
    </row>
    <row r="42824" spans="31:31" ht="15.75">
      <c r="AE42824" s="67"/>
    </row>
    <row r="42825" spans="31:31" ht="15.75">
      <c r="AE42825" s="67"/>
    </row>
    <row r="42826" spans="31:31" ht="15.75">
      <c r="AE42826" s="67"/>
    </row>
    <row r="42827" spans="31:31" ht="15.75">
      <c r="AE42827" s="67"/>
    </row>
    <row r="42828" spans="31:31" ht="15.75">
      <c r="AE42828" s="67"/>
    </row>
    <row r="42829" spans="31:31" ht="15.75">
      <c r="AE42829" s="67"/>
    </row>
    <row r="42830" spans="31:31" ht="15.75">
      <c r="AE42830" s="67"/>
    </row>
    <row r="42831" spans="31:31" ht="15.75">
      <c r="AE42831" s="67"/>
    </row>
    <row r="42832" spans="31:31" ht="15.75">
      <c r="AE42832" s="67"/>
    </row>
    <row r="42833" spans="31:31" ht="15.75">
      <c r="AE42833" s="67"/>
    </row>
    <row r="42834" spans="31:31" ht="15.75">
      <c r="AE42834" s="67"/>
    </row>
    <row r="42835" spans="31:31" ht="15.75">
      <c r="AE42835" s="67"/>
    </row>
    <row r="42836" spans="31:31" ht="15.75">
      <c r="AE42836" s="67"/>
    </row>
    <row r="42837" spans="31:31" ht="15.75">
      <c r="AE42837" s="67"/>
    </row>
    <row r="42838" spans="31:31" ht="15.75">
      <c r="AE42838" s="67"/>
    </row>
    <row r="42839" spans="31:31" ht="15.75">
      <c r="AE42839" s="67"/>
    </row>
    <row r="42840" spans="31:31" ht="15.75">
      <c r="AE42840" s="67"/>
    </row>
    <row r="42841" spans="31:31" ht="15.75">
      <c r="AE42841" s="67"/>
    </row>
    <row r="42842" spans="31:31" ht="15.75">
      <c r="AE42842" s="67"/>
    </row>
    <row r="42843" spans="31:31" ht="15.75">
      <c r="AE42843" s="67"/>
    </row>
    <row r="42844" spans="31:31" ht="15.75">
      <c r="AE42844" s="67"/>
    </row>
    <row r="42845" spans="31:31" ht="15.75">
      <c r="AE42845" s="67"/>
    </row>
    <row r="42846" spans="31:31" ht="15.75">
      <c r="AE42846" s="67"/>
    </row>
    <row r="42847" spans="31:31" ht="15.75">
      <c r="AE42847" s="67"/>
    </row>
    <row r="42848" spans="31:31" ht="15.75">
      <c r="AE42848" s="67"/>
    </row>
    <row r="42849" spans="31:31" ht="15.75">
      <c r="AE42849" s="67"/>
    </row>
    <row r="42850" spans="31:31" ht="15.75">
      <c r="AE42850" s="67"/>
    </row>
    <row r="42851" spans="31:31" ht="15.75">
      <c r="AE42851" s="67"/>
    </row>
    <row r="42852" spans="31:31" ht="15.75">
      <c r="AE42852" s="67"/>
    </row>
    <row r="42853" spans="31:31" ht="15.75">
      <c r="AE42853" s="67"/>
    </row>
    <row r="42854" spans="31:31" ht="15.75">
      <c r="AE42854" s="67"/>
    </row>
    <row r="42855" spans="31:31" ht="15.75">
      <c r="AE42855" s="67"/>
    </row>
    <row r="42856" spans="31:31" ht="15.75">
      <c r="AE42856" s="67"/>
    </row>
    <row r="42857" spans="31:31" ht="15.75">
      <c r="AE42857" s="67"/>
    </row>
    <row r="42858" spans="31:31" ht="15.75">
      <c r="AE42858" s="67"/>
    </row>
    <row r="42859" spans="31:31" ht="15.75">
      <c r="AE42859" s="67"/>
    </row>
    <row r="42860" spans="31:31" ht="15.75">
      <c r="AE42860" s="67"/>
    </row>
    <row r="42861" spans="31:31" ht="15.75">
      <c r="AE42861" s="67"/>
    </row>
    <row r="42862" spans="31:31" ht="15.75">
      <c r="AE42862" s="67"/>
    </row>
    <row r="42863" spans="31:31" ht="15.75">
      <c r="AE42863" s="67"/>
    </row>
    <row r="42864" spans="31:31" ht="15.75">
      <c r="AE42864" s="67"/>
    </row>
    <row r="42865" spans="31:31" ht="15.75">
      <c r="AE42865" s="67"/>
    </row>
    <row r="42866" spans="31:31" ht="15.75">
      <c r="AE42866" s="67"/>
    </row>
    <row r="42867" spans="31:31" ht="15.75">
      <c r="AE42867" s="67"/>
    </row>
    <row r="42868" spans="31:31" ht="15.75">
      <c r="AE42868" s="67"/>
    </row>
    <row r="42869" spans="31:31" ht="15.75">
      <c r="AE42869" s="67"/>
    </row>
    <row r="42870" spans="31:31" ht="15.75">
      <c r="AE42870" s="67"/>
    </row>
    <row r="42871" spans="31:31" ht="15.75">
      <c r="AE42871" s="67"/>
    </row>
    <row r="42872" spans="31:31" ht="15.75">
      <c r="AE42872" s="67"/>
    </row>
    <row r="42873" spans="31:31" ht="15.75">
      <c r="AE42873" s="67"/>
    </row>
    <row r="42874" spans="31:31" ht="15.75">
      <c r="AE42874" s="67"/>
    </row>
    <row r="42875" spans="31:31" ht="15.75">
      <c r="AE42875" s="67"/>
    </row>
    <row r="42876" spans="31:31" ht="15.75">
      <c r="AE42876" s="67"/>
    </row>
    <row r="42877" spans="31:31" ht="15.75">
      <c r="AE42877" s="67"/>
    </row>
    <row r="42878" spans="31:31" ht="15.75">
      <c r="AE42878" s="67"/>
    </row>
    <row r="42879" spans="31:31" ht="15.75">
      <c r="AE42879" s="67"/>
    </row>
    <row r="42880" spans="31:31" ht="15.75">
      <c r="AE42880" s="67"/>
    </row>
    <row r="42881" spans="31:31" ht="15.75">
      <c r="AE42881" s="67"/>
    </row>
    <row r="42882" spans="31:31" ht="15.75">
      <c r="AE42882" s="67"/>
    </row>
    <row r="42883" spans="31:31" ht="15.75">
      <c r="AE42883" s="67"/>
    </row>
    <row r="42884" spans="31:31" ht="15.75">
      <c r="AE42884" s="67"/>
    </row>
    <row r="42885" spans="31:31" ht="15.75">
      <c r="AE42885" s="67"/>
    </row>
    <row r="42886" spans="31:31" ht="15.75">
      <c r="AE42886" s="67"/>
    </row>
    <row r="42887" spans="31:31" ht="15.75">
      <c r="AE42887" s="67"/>
    </row>
    <row r="42888" spans="31:31" ht="15.75">
      <c r="AE42888" s="67"/>
    </row>
    <row r="42889" spans="31:31" ht="15.75">
      <c r="AE42889" s="67"/>
    </row>
    <row r="42890" spans="31:31" ht="15.75">
      <c r="AE42890" s="67"/>
    </row>
    <row r="42891" spans="31:31" ht="15.75">
      <c r="AE42891" s="67"/>
    </row>
    <row r="42892" spans="31:31" ht="15.75">
      <c r="AE42892" s="67"/>
    </row>
    <row r="42893" spans="31:31" ht="15.75">
      <c r="AE42893" s="67"/>
    </row>
    <row r="42894" spans="31:31" ht="15.75">
      <c r="AE42894" s="67"/>
    </row>
    <row r="42895" spans="31:31" ht="15.75">
      <c r="AE42895" s="67"/>
    </row>
    <row r="42896" spans="31:31" ht="15.75">
      <c r="AE42896" s="67"/>
    </row>
    <row r="42897" spans="31:31" ht="15.75">
      <c r="AE42897" s="67"/>
    </row>
    <row r="42898" spans="31:31" ht="15.75">
      <c r="AE42898" s="67"/>
    </row>
    <row r="42899" spans="31:31" ht="15.75">
      <c r="AE42899" s="67"/>
    </row>
    <row r="42900" spans="31:31" ht="15.75">
      <c r="AE42900" s="67"/>
    </row>
    <row r="42901" spans="31:31" ht="15.75">
      <c r="AE42901" s="67"/>
    </row>
    <row r="42902" spans="31:31" ht="15.75">
      <c r="AE42902" s="67"/>
    </row>
    <row r="42903" spans="31:31" ht="15.75">
      <c r="AE42903" s="67"/>
    </row>
    <row r="42904" spans="31:31" ht="15.75">
      <c r="AE42904" s="67"/>
    </row>
    <row r="42905" spans="31:31" ht="15.75">
      <c r="AE42905" s="67"/>
    </row>
    <row r="42906" spans="31:31" ht="15.75">
      <c r="AE42906" s="67"/>
    </row>
    <row r="42907" spans="31:31" ht="15.75">
      <c r="AE42907" s="67"/>
    </row>
    <row r="42908" spans="31:31" ht="15.75">
      <c r="AE42908" s="67"/>
    </row>
    <row r="42909" spans="31:31" ht="15.75">
      <c r="AE42909" s="67"/>
    </row>
    <row r="42910" spans="31:31" ht="15.75">
      <c r="AE42910" s="67"/>
    </row>
    <row r="42911" spans="31:31" ht="15.75">
      <c r="AE42911" s="67"/>
    </row>
    <row r="42912" spans="31:31" ht="15.75">
      <c r="AE42912" s="67"/>
    </row>
    <row r="42913" spans="31:31" ht="15.75">
      <c r="AE42913" s="67"/>
    </row>
    <row r="42914" spans="31:31" ht="15.75">
      <c r="AE42914" s="67"/>
    </row>
    <row r="42915" spans="31:31" ht="15.75">
      <c r="AE42915" s="67"/>
    </row>
    <row r="42916" spans="31:31" ht="15.75">
      <c r="AE42916" s="67"/>
    </row>
    <row r="42917" spans="31:31" ht="15.75">
      <c r="AE42917" s="67"/>
    </row>
    <row r="42918" spans="31:31" ht="15.75">
      <c r="AE42918" s="67"/>
    </row>
    <row r="42919" spans="31:31" ht="15.75">
      <c r="AE42919" s="67"/>
    </row>
    <row r="42920" spans="31:31" ht="15.75">
      <c r="AE42920" s="67"/>
    </row>
    <row r="42921" spans="31:31" ht="15.75">
      <c r="AE42921" s="67"/>
    </row>
    <row r="42922" spans="31:31" ht="15.75">
      <c r="AE42922" s="67"/>
    </row>
    <row r="42923" spans="31:31" ht="15.75">
      <c r="AE42923" s="67"/>
    </row>
    <row r="42924" spans="31:31" ht="15.75">
      <c r="AE42924" s="67"/>
    </row>
    <row r="42925" spans="31:31" ht="15.75">
      <c r="AE42925" s="67"/>
    </row>
    <row r="42926" spans="31:31" ht="15.75">
      <c r="AE42926" s="67"/>
    </row>
    <row r="42927" spans="31:31" ht="15.75">
      <c r="AE42927" s="67"/>
    </row>
    <row r="42928" spans="31:31" ht="15.75">
      <c r="AE42928" s="67"/>
    </row>
    <row r="42929" spans="31:31" ht="15.75">
      <c r="AE42929" s="67"/>
    </row>
    <row r="42930" spans="31:31" ht="15.75">
      <c r="AE42930" s="67"/>
    </row>
    <row r="42931" spans="31:31" ht="15.75">
      <c r="AE42931" s="67"/>
    </row>
    <row r="42932" spans="31:31" ht="15.75">
      <c r="AE42932" s="67"/>
    </row>
    <row r="42933" spans="31:31" ht="15.75">
      <c r="AE42933" s="67"/>
    </row>
    <row r="42934" spans="31:31" ht="15.75">
      <c r="AE42934" s="67"/>
    </row>
    <row r="42935" spans="31:31" ht="15.75">
      <c r="AE42935" s="67"/>
    </row>
    <row r="42936" spans="31:31" ht="15.75">
      <c r="AE42936" s="67"/>
    </row>
    <row r="42937" spans="31:31" ht="15.75">
      <c r="AE42937" s="67"/>
    </row>
    <row r="42938" spans="31:31" ht="15.75">
      <c r="AE42938" s="67"/>
    </row>
    <row r="42939" spans="31:31" ht="15.75">
      <c r="AE42939" s="67"/>
    </row>
    <row r="42940" spans="31:31" ht="15.75">
      <c r="AE42940" s="67"/>
    </row>
    <row r="42941" spans="31:31" ht="15.75">
      <c r="AE42941" s="67"/>
    </row>
    <row r="42942" spans="31:31" ht="15.75">
      <c r="AE42942" s="67"/>
    </row>
    <row r="42943" spans="31:31" ht="15.75">
      <c r="AE42943" s="67"/>
    </row>
    <row r="42944" spans="31:31" ht="15.75">
      <c r="AE42944" s="67"/>
    </row>
    <row r="42945" spans="31:31" ht="15.75">
      <c r="AE42945" s="67"/>
    </row>
    <row r="42946" spans="31:31" ht="15.75">
      <c r="AE42946" s="67"/>
    </row>
    <row r="42947" spans="31:31" ht="15.75">
      <c r="AE42947" s="67"/>
    </row>
    <row r="42948" spans="31:31" ht="15.75">
      <c r="AE42948" s="67"/>
    </row>
    <row r="42949" spans="31:31" ht="15.75">
      <c r="AE42949" s="67"/>
    </row>
    <row r="42950" spans="31:31" ht="15.75">
      <c r="AE42950" s="67"/>
    </row>
    <row r="42951" spans="31:31" ht="15.75">
      <c r="AE42951" s="67"/>
    </row>
    <row r="42952" spans="31:31" ht="15.75">
      <c r="AE42952" s="67"/>
    </row>
    <row r="42953" spans="31:31" ht="15.75">
      <c r="AE42953" s="67"/>
    </row>
    <row r="42954" spans="31:31" ht="15.75">
      <c r="AE42954" s="67"/>
    </row>
    <row r="42955" spans="31:31" ht="15.75">
      <c r="AE42955" s="67"/>
    </row>
    <row r="42956" spans="31:31" ht="15.75">
      <c r="AE42956" s="67"/>
    </row>
    <row r="42957" spans="31:31" ht="15.75">
      <c r="AE42957" s="67"/>
    </row>
    <row r="42958" spans="31:31" ht="15.75">
      <c r="AE42958" s="67"/>
    </row>
    <row r="42959" spans="31:31" ht="15.75">
      <c r="AE42959" s="67"/>
    </row>
    <row r="42960" spans="31:31" ht="15.75">
      <c r="AE42960" s="67"/>
    </row>
    <row r="42961" spans="31:31" ht="15.75">
      <c r="AE42961" s="67"/>
    </row>
    <row r="42962" spans="31:31" ht="15.75">
      <c r="AE42962" s="67"/>
    </row>
    <row r="42963" spans="31:31" ht="15.75">
      <c r="AE42963" s="67"/>
    </row>
    <row r="42964" spans="31:31" ht="15.75">
      <c r="AE42964" s="67"/>
    </row>
    <row r="42965" spans="31:31" ht="15.75">
      <c r="AE42965" s="67"/>
    </row>
    <row r="42966" spans="31:31" ht="15.75">
      <c r="AE42966" s="67"/>
    </row>
    <row r="42967" spans="31:31" ht="15.75">
      <c r="AE42967" s="67"/>
    </row>
    <row r="42968" spans="31:31" ht="15.75">
      <c r="AE42968" s="67"/>
    </row>
    <row r="42969" spans="31:31" ht="15.75">
      <c r="AE42969" s="67"/>
    </row>
    <row r="42970" spans="31:31" ht="15.75">
      <c r="AE42970" s="67"/>
    </row>
    <row r="42971" spans="31:31" ht="15.75">
      <c r="AE42971" s="67"/>
    </row>
    <row r="42972" spans="31:31" ht="15.75">
      <c r="AE42972" s="67"/>
    </row>
    <row r="42973" spans="31:31" ht="15.75">
      <c r="AE42973" s="67"/>
    </row>
    <row r="42974" spans="31:31" ht="15.75">
      <c r="AE42974" s="67"/>
    </row>
    <row r="42975" spans="31:31" ht="15.75">
      <c r="AE42975" s="67"/>
    </row>
    <row r="42976" spans="31:31" ht="15.75">
      <c r="AE42976" s="67"/>
    </row>
    <row r="42977" spans="31:31" ht="15.75">
      <c r="AE42977" s="67"/>
    </row>
    <row r="42978" spans="31:31" ht="15.75">
      <c r="AE42978" s="67"/>
    </row>
    <row r="42979" spans="31:31" ht="15.75">
      <c r="AE42979" s="67"/>
    </row>
    <row r="42980" spans="31:31" ht="15.75">
      <c r="AE42980" s="67"/>
    </row>
    <row r="42981" spans="31:31" ht="15.75">
      <c r="AE42981" s="67"/>
    </row>
    <row r="42982" spans="31:31" ht="15.75">
      <c r="AE42982" s="67"/>
    </row>
    <row r="42983" spans="31:31" ht="15.75">
      <c r="AE42983" s="67"/>
    </row>
    <row r="42984" spans="31:31" ht="15.75">
      <c r="AE42984" s="67"/>
    </row>
    <row r="42985" spans="31:31" ht="15.75">
      <c r="AE42985" s="67"/>
    </row>
    <row r="42986" spans="31:31" ht="15.75">
      <c r="AE42986" s="67"/>
    </row>
    <row r="42987" spans="31:31" ht="15.75">
      <c r="AE42987" s="67"/>
    </row>
    <row r="42988" spans="31:31" ht="15.75">
      <c r="AE42988" s="67"/>
    </row>
    <row r="42989" spans="31:31" ht="15.75">
      <c r="AE42989" s="67"/>
    </row>
    <row r="42990" spans="31:31" ht="15.75">
      <c r="AE42990" s="67"/>
    </row>
    <row r="42991" spans="31:31" ht="15.75">
      <c r="AE42991" s="67"/>
    </row>
    <row r="42992" spans="31:31" ht="15.75">
      <c r="AE42992" s="67"/>
    </row>
    <row r="42993" spans="31:31" ht="15.75">
      <c r="AE42993" s="67"/>
    </row>
    <row r="42994" spans="31:31" ht="15.75">
      <c r="AE42994" s="67"/>
    </row>
    <row r="42995" spans="31:31" ht="15.75">
      <c r="AE42995" s="67"/>
    </row>
    <row r="42996" spans="31:31" ht="15.75">
      <c r="AE42996" s="67"/>
    </row>
    <row r="42997" spans="31:31" ht="15.75">
      <c r="AE42997" s="67"/>
    </row>
    <row r="42998" spans="31:31" ht="15.75">
      <c r="AE42998" s="67"/>
    </row>
    <row r="42999" spans="31:31" ht="15.75">
      <c r="AE42999" s="67"/>
    </row>
    <row r="43000" spans="31:31" ht="15.75">
      <c r="AE43000" s="67"/>
    </row>
    <row r="43001" spans="31:31" ht="15.75">
      <c r="AE43001" s="67"/>
    </row>
    <row r="43002" spans="31:31" ht="15.75">
      <c r="AE43002" s="67"/>
    </row>
    <row r="43003" spans="31:31" ht="15.75">
      <c r="AE43003" s="67"/>
    </row>
    <row r="43004" spans="31:31" ht="15.75">
      <c r="AE43004" s="67"/>
    </row>
    <row r="43005" spans="31:31" ht="15.75">
      <c r="AE43005" s="67"/>
    </row>
    <row r="43006" spans="31:31" ht="15.75">
      <c r="AE43006" s="67"/>
    </row>
    <row r="43007" spans="31:31" ht="15.75">
      <c r="AE43007" s="67"/>
    </row>
    <row r="43008" spans="31:31" ht="15.75">
      <c r="AE43008" s="67"/>
    </row>
    <row r="43009" spans="31:31" ht="15.75">
      <c r="AE43009" s="67"/>
    </row>
    <row r="43010" spans="31:31" ht="15.75">
      <c r="AE43010" s="67"/>
    </row>
    <row r="43011" spans="31:31" ht="15.75">
      <c r="AE43011" s="67"/>
    </row>
    <row r="43012" spans="31:31" ht="15.75">
      <c r="AE43012" s="67"/>
    </row>
    <row r="43013" spans="31:31" ht="15.75">
      <c r="AE43013" s="67"/>
    </row>
    <row r="43014" spans="31:31" ht="15.75">
      <c r="AE43014" s="67"/>
    </row>
    <row r="43015" spans="31:31" ht="15.75">
      <c r="AE43015" s="67"/>
    </row>
    <row r="43016" spans="31:31" ht="15.75">
      <c r="AE43016" s="67"/>
    </row>
    <row r="43017" spans="31:31" ht="15.75">
      <c r="AE43017" s="67"/>
    </row>
    <row r="43018" spans="31:31" ht="15.75">
      <c r="AE43018" s="67"/>
    </row>
    <row r="43019" spans="31:31" ht="15.75">
      <c r="AE43019" s="67"/>
    </row>
    <row r="43020" spans="31:31" ht="15.75">
      <c r="AE43020" s="67"/>
    </row>
    <row r="43021" spans="31:31" ht="15.75">
      <c r="AE43021" s="67"/>
    </row>
    <row r="43022" spans="31:31" ht="15.75">
      <c r="AE43022" s="67"/>
    </row>
    <row r="43023" spans="31:31" ht="15.75">
      <c r="AE43023" s="67"/>
    </row>
    <row r="43024" spans="31:31" ht="15.75">
      <c r="AE43024" s="67"/>
    </row>
    <row r="43025" spans="31:31" ht="15.75">
      <c r="AE43025" s="67"/>
    </row>
    <row r="43026" spans="31:31" ht="15.75">
      <c r="AE43026" s="67"/>
    </row>
    <row r="43027" spans="31:31" ht="15.75">
      <c r="AE43027" s="67"/>
    </row>
    <row r="43028" spans="31:31" ht="15.75">
      <c r="AE43028" s="67"/>
    </row>
    <row r="43029" spans="31:31" ht="15.75">
      <c r="AE43029" s="67"/>
    </row>
    <row r="43030" spans="31:31" ht="15.75">
      <c r="AE43030" s="67"/>
    </row>
    <row r="43031" spans="31:31" ht="15.75">
      <c r="AE43031" s="67"/>
    </row>
    <row r="43032" spans="31:31" ht="15.75">
      <c r="AE43032" s="67"/>
    </row>
    <row r="43033" spans="31:31" ht="15.75">
      <c r="AE43033" s="67"/>
    </row>
    <row r="43034" spans="31:31" ht="15.75">
      <c r="AE43034" s="67"/>
    </row>
    <row r="43035" spans="31:31" ht="15.75">
      <c r="AE43035" s="67"/>
    </row>
    <row r="43036" spans="31:31" ht="15.75">
      <c r="AE43036" s="67"/>
    </row>
    <row r="43037" spans="31:31" ht="15.75">
      <c r="AE43037" s="67"/>
    </row>
    <row r="43038" spans="31:31" ht="15.75">
      <c r="AE43038" s="67"/>
    </row>
    <row r="43039" spans="31:31" ht="15.75">
      <c r="AE43039" s="67"/>
    </row>
    <row r="43040" spans="31:31" ht="15.75">
      <c r="AE43040" s="67"/>
    </row>
    <row r="43041" spans="31:31" ht="15.75">
      <c r="AE43041" s="67"/>
    </row>
    <row r="43042" spans="31:31" ht="15.75">
      <c r="AE43042" s="67"/>
    </row>
    <row r="43043" spans="31:31" ht="15.75">
      <c r="AE43043" s="67"/>
    </row>
    <row r="43044" spans="31:31" ht="15.75">
      <c r="AE43044" s="67"/>
    </row>
    <row r="43045" spans="31:31" ht="15.75">
      <c r="AE43045" s="67"/>
    </row>
    <row r="43046" spans="31:31" ht="15.75">
      <c r="AE43046" s="67"/>
    </row>
    <row r="43047" spans="31:31" ht="15.75">
      <c r="AE43047" s="67"/>
    </row>
    <row r="43048" spans="31:31" ht="15.75">
      <c r="AE43048" s="67"/>
    </row>
    <row r="43049" spans="31:31" ht="15.75">
      <c r="AE43049" s="67"/>
    </row>
    <row r="43050" spans="31:31" ht="15.75">
      <c r="AE43050" s="67"/>
    </row>
    <row r="43051" spans="31:31" ht="15.75">
      <c r="AE43051" s="67"/>
    </row>
    <row r="43052" spans="31:31" ht="15.75">
      <c r="AE43052" s="67"/>
    </row>
    <row r="43053" spans="31:31" ht="15.75">
      <c r="AE43053" s="67"/>
    </row>
    <row r="43054" spans="31:31" ht="15.75">
      <c r="AE43054" s="67"/>
    </row>
    <row r="43055" spans="31:31" ht="15.75">
      <c r="AE43055" s="67"/>
    </row>
    <row r="43056" spans="31:31" ht="15.75">
      <c r="AE43056" s="67"/>
    </row>
    <row r="43057" spans="31:31" ht="15.75">
      <c r="AE43057" s="67"/>
    </row>
    <row r="43058" spans="31:31" ht="15.75">
      <c r="AE43058" s="67"/>
    </row>
    <row r="43059" spans="31:31" ht="15.75">
      <c r="AE43059" s="67"/>
    </row>
    <row r="43060" spans="31:31" ht="15.75">
      <c r="AE43060" s="67"/>
    </row>
    <row r="43061" spans="31:31" ht="15.75">
      <c r="AE43061" s="67"/>
    </row>
    <row r="43062" spans="31:31" ht="15.75">
      <c r="AE43062" s="67"/>
    </row>
    <row r="43063" spans="31:31" ht="15.75">
      <c r="AE43063" s="67"/>
    </row>
    <row r="43064" spans="31:31" ht="15.75">
      <c r="AE43064" s="67"/>
    </row>
    <row r="43065" spans="31:31" ht="15.75">
      <c r="AE43065" s="67"/>
    </row>
    <row r="43066" spans="31:31" ht="15.75">
      <c r="AE43066" s="67"/>
    </row>
    <row r="43067" spans="31:31" ht="15.75">
      <c r="AE43067" s="67"/>
    </row>
    <row r="43068" spans="31:31" ht="15.75">
      <c r="AE43068" s="67"/>
    </row>
    <row r="43069" spans="31:31" ht="15.75">
      <c r="AE43069" s="67"/>
    </row>
    <row r="43070" spans="31:31" ht="15.75">
      <c r="AE43070" s="67"/>
    </row>
    <row r="43071" spans="31:31" ht="15.75">
      <c r="AE43071" s="67"/>
    </row>
    <row r="43072" spans="31:31" ht="15.75">
      <c r="AE43072" s="67"/>
    </row>
    <row r="43073" spans="31:31" ht="15.75">
      <c r="AE43073" s="67"/>
    </row>
    <row r="43074" spans="31:31" ht="15.75">
      <c r="AE43074" s="67"/>
    </row>
    <row r="43075" spans="31:31" ht="15.75">
      <c r="AE43075" s="67"/>
    </row>
    <row r="43076" spans="31:31" ht="15.75">
      <c r="AE43076" s="67"/>
    </row>
    <row r="43077" spans="31:31" ht="15.75">
      <c r="AE43077" s="67"/>
    </row>
    <row r="43078" spans="31:31" ht="15.75">
      <c r="AE43078" s="67"/>
    </row>
    <row r="43079" spans="31:31" ht="15.75">
      <c r="AE43079" s="67"/>
    </row>
    <row r="43080" spans="31:31" ht="15.75">
      <c r="AE43080" s="67"/>
    </row>
    <row r="43081" spans="31:31" ht="15.75">
      <c r="AE43081" s="67"/>
    </row>
    <row r="43082" spans="31:31" ht="15.75">
      <c r="AE43082" s="67"/>
    </row>
    <row r="43083" spans="31:31" ht="15.75">
      <c r="AE43083" s="67"/>
    </row>
    <row r="43084" spans="31:31" ht="15.75">
      <c r="AE43084" s="67"/>
    </row>
    <row r="43085" spans="31:31" ht="15.75">
      <c r="AE43085" s="67"/>
    </row>
    <row r="43086" spans="31:31" ht="15.75">
      <c r="AE43086" s="67"/>
    </row>
    <row r="43087" spans="31:31" ht="15.75">
      <c r="AE43087" s="67"/>
    </row>
    <row r="43088" spans="31:31" ht="15.75">
      <c r="AE43088" s="67"/>
    </row>
    <row r="43089" spans="31:31" ht="15.75">
      <c r="AE43089" s="67"/>
    </row>
    <row r="43090" spans="31:31" ht="15.75">
      <c r="AE43090" s="67"/>
    </row>
    <row r="43091" spans="31:31" ht="15.75">
      <c r="AE43091" s="67"/>
    </row>
    <row r="43092" spans="31:31" ht="15.75">
      <c r="AE43092" s="67"/>
    </row>
    <row r="43093" spans="31:31" ht="15.75">
      <c r="AE43093" s="67"/>
    </row>
    <row r="43094" spans="31:31" ht="15.75">
      <c r="AE43094" s="67"/>
    </row>
    <row r="43095" spans="31:31" ht="15.75">
      <c r="AE43095" s="67"/>
    </row>
    <row r="43096" spans="31:31" ht="15.75">
      <c r="AE43096" s="67"/>
    </row>
    <row r="43097" spans="31:31" ht="15.75">
      <c r="AE43097" s="67"/>
    </row>
    <row r="43098" spans="31:31" ht="15.75">
      <c r="AE43098" s="67"/>
    </row>
    <row r="43099" spans="31:31" ht="15.75">
      <c r="AE43099" s="67"/>
    </row>
    <row r="43100" spans="31:31" ht="15.75">
      <c r="AE43100" s="67"/>
    </row>
    <row r="43101" spans="31:31" ht="15.75">
      <c r="AE43101" s="67"/>
    </row>
    <row r="43102" spans="31:31" ht="15.75">
      <c r="AE43102" s="67"/>
    </row>
    <row r="43103" spans="31:31" ht="15.75">
      <c r="AE43103" s="67"/>
    </row>
    <row r="43104" spans="31:31" ht="15.75">
      <c r="AE43104" s="67"/>
    </row>
    <row r="43105" spans="31:31" ht="15.75">
      <c r="AE43105" s="67"/>
    </row>
    <row r="43106" spans="31:31" ht="15.75">
      <c r="AE43106" s="67"/>
    </row>
    <row r="43107" spans="31:31" ht="15.75">
      <c r="AE43107" s="67"/>
    </row>
    <row r="43108" spans="31:31" ht="15.75">
      <c r="AE43108" s="67"/>
    </row>
    <row r="43109" spans="31:31" ht="15.75">
      <c r="AE43109" s="67"/>
    </row>
    <row r="43110" spans="31:31" ht="15.75">
      <c r="AE43110" s="67"/>
    </row>
    <row r="43111" spans="31:31" ht="15.75">
      <c r="AE43111" s="67"/>
    </row>
    <row r="43112" spans="31:31" ht="15.75">
      <c r="AE43112" s="67"/>
    </row>
    <row r="43113" spans="31:31" ht="15.75">
      <c r="AE43113" s="67"/>
    </row>
    <row r="43114" spans="31:31" ht="15.75">
      <c r="AE43114" s="67"/>
    </row>
    <row r="43115" spans="31:31" ht="15.75">
      <c r="AE43115" s="67"/>
    </row>
    <row r="43116" spans="31:31" ht="15.75">
      <c r="AE43116" s="67"/>
    </row>
    <row r="43117" spans="31:31" ht="15.75">
      <c r="AE43117" s="67"/>
    </row>
    <row r="43118" spans="31:31" ht="15.75">
      <c r="AE43118" s="67"/>
    </row>
    <row r="43119" spans="31:31" ht="15.75">
      <c r="AE43119" s="67"/>
    </row>
    <row r="43120" spans="31:31" ht="15.75">
      <c r="AE43120" s="67"/>
    </row>
    <row r="43121" spans="31:31" ht="15.75">
      <c r="AE43121" s="67"/>
    </row>
    <row r="43122" spans="31:31" ht="15.75">
      <c r="AE43122" s="67"/>
    </row>
    <row r="43123" spans="31:31" ht="15.75">
      <c r="AE43123" s="67"/>
    </row>
    <row r="43124" spans="31:31" ht="15.75">
      <c r="AE43124" s="67"/>
    </row>
    <row r="43125" spans="31:31" ht="15.75">
      <c r="AE43125" s="67"/>
    </row>
    <row r="43126" spans="31:31" ht="15.75">
      <c r="AE43126" s="67"/>
    </row>
    <row r="43127" spans="31:31" ht="15.75">
      <c r="AE43127" s="67"/>
    </row>
    <row r="43128" spans="31:31" ht="15.75">
      <c r="AE43128" s="67"/>
    </row>
    <row r="43129" spans="31:31" ht="15.75">
      <c r="AE43129" s="67"/>
    </row>
    <row r="43130" spans="31:31" ht="15.75">
      <c r="AE43130" s="67"/>
    </row>
    <row r="43131" spans="31:31" ht="15.75">
      <c r="AE43131" s="67"/>
    </row>
    <row r="43132" spans="31:31" ht="15.75">
      <c r="AE43132" s="67"/>
    </row>
    <row r="43133" spans="31:31" ht="15.75">
      <c r="AE43133" s="67"/>
    </row>
    <row r="43134" spans="31:31" ht="15.75">
      <c r="AE43134" s="67"/>
    </row>
    <row r="43135" spans="31:31" ht="15.75">
      <c r="AE43135" s="67"/>
    </row>
    <row r="43136" spans="31:31" ht="15.75">
      <c r="AE43136" s="67"/>
    </row>
    <row r="43137" spans="31:31" ht="15.75">
      <c r="AE43137" s="67"/>
    </row>
    <row r="43138" spans="31:31" ht="15.75">
      <c r="AE43138" s="67"/>
    </row>
    <row r="43139" spans="31:31" ht="15.75">
      <c r="AE43139" s="67"/>
    </row>
    <row r="43140" spans="31:31" ht="15.75">
      <c r="AE43140" s="67"/>
    </row>
    <row r="43141" spans="31:31" ht="15.75">
      <c r="AE43141" s="67"/>
    </row>
    <row r="43142" spans="31:31" ht="15.75">
      <c r="AE43142" s="67"/>
    </row>
    <row r="43143" spans="31:31" ht="15.75">
      <c r="AE43143" s="67"/>
    </row>
    <row r="43144" spans="31:31" ht="15.75">
      <c r="AE43144" s="67"/>
    </row>
    <row r="43145" spans="31:31" ht="15.75">
      <c r="AE43145" s="67"/>
    </row>
    <row r="43146" spans="31:31" ht="15.75">
      <c r="AE43146" s="67"/>
    </row>
    <row r="43147" spans="31:31" ht="15.75">
      <c r="AE43147" s="67"/>
    </row>
    <row r="43148" spans="31:31" ht="15.75">
      <c r="AE43148" s="67"/>
    </row>
    <row r="43149" spans="31:31" ht="15.75">
      <c r="AE43149" s="67"/>
    </row>
    <row r="43150" spans="31:31" ht="15.75">
      <c r="AE43150" s="67"/>
    </row>
    <row r="43151" spans="31:31" ht="15.75">
      <c r="AE43151" s="67"/>
    </row>
    <row r="43152" spans="31:31" ht="15.75">
      <c r="AE43152" s="67"/>
    </row>
    <row r="43153" spans="31:31" ht="15.75">
      <c r="AE43153" s="67"/>
    </row>
    <row r="43154" spans="31:31" ht="15.75">
      <c r="AE43154" s="67"/>
    </row>
    <row r="43155" spans="31:31" ht="15.75">
      <c r="AE43155" s="67"/>
    </row>
    <row r="43156" spans="31:31" ht="15.75">
      <c r="AE43156" s="67"/>
    </row>
    <row r="43157" spans="31:31" ht="15.75">
      <c r="AE43157" s="67"/>
    </row>
    <row r="43158" spans="31:31" ht="15.75">
      <c r="AE43158" s="67"/>
    </row>
    <row r="43159" spans="31:31" ht="15.75">
      <c r="AE43159" s="67"/>
    </row>
    <row r="43160" spans="31:31" ht="15.75">
      <c r="AE43160" s="67"/>
    </row>
    <row r="43161" spans="31:31" ht="15.75">
      <c r="AE43161" s="67"/>
    </row>
    <row r="43162" spans="31:31" ht="15.75">
      <c r="AE43162" s="67"/>
    </row>
    <row r="43163" spans="31:31" ht="15.75">
      <c r="AE43163" s="67"/>
    </row>
    <row r="43164" spans="31:31" ht="15.75">
      <c r="AE43164" s="67"/>
    </row>
    <row r="43165" spans="31:31" ht="15.75">
      <c r="AE43165" s="67"/>
    </row>
    <row r="43166" spans="31:31" ht="15.75">
      <c r="AE43166" s="67"/>
    </row>
    <row r="43167" spans="31:31" ht="15.75">
      <c r="AE43167" s="67"/>
    </row>
    <row r="43168" spans="31:31" ht="15.75">
      <c r="AE43168" s="67"/>
    </row>
    <row r="43169" spans="31:31" ht="15.75">
      <c r="AE43169" s="67"/>
    </row>
    <row r="43170" spans="31:31" ht="15.75">
      <c r="AE43170" s="67"/>
    </row>
    <row r="43171" spans="31:31" ht="15.75">
      <c r="AE43171" s="67"/>
    </row>
    <row r="43172" spans="31:31" ht="15.75">
      <c r="AE43172" s="67"/>
    </row>
    <row r="43173" spans="31:31" ht="15.75">
      <c r="AE43173" s="67"/>
    </row>
    <row r="43174" spans="31:31" ht="15.75">
      <c r="AE43174" s="67"/>
    </row>
    <row r="43175" spans="31:31" ht="15.75">
      <c r="AE43175" s="67"/>
    </row>
    <row r="43176" spans="31:31" ht="15.75">
      <c r="AE43176" s="67"/>
    </row>
    <row r="43177" spans="31:31" ht="15.75">
      <c r="AE43177" s="67"/>
    </row>
    <row r="43178" spans="31:31" ht="15.75">
      <c r="AE43178" s="67"/>
    </row>
    <row r="43179" spans="31:31" ht="15.75">
      <c r="AE43179" s="67"/>
    </row>
    <row r="43180" spans="31:31" ht="15.75">
      <c r="AE43180" s="67"/>
    </row>
    <row r="43181" spans="31:31" ht="15.75">
      <c r="AE43181" s="67"/>
    </row>
    <row r="43182" spans="31:31" ht="15.75">
      <c r="AE43182" s="67"/>
    </row>
    <row r="43183" spans="31:31" ht="15.75">
      <c r="AE43183" s="67"/>
    </row>
    <row r="43184" spans="31:31" ht="15.75">
      <c r="AE43184" s="67"/>
    </row>
    <row r="43185" spans="31:31" ht="15.75">
      <c r="AE43185" s="67"/>
    </row>
    <row r="43186" spans="31:31" ht="15.75">
      <c r="AE43186" s="67"/>
    </row>
    <row r="43187" spans="31:31" ht="15.75">
      <c r="AE43187" s="67"/>
    </row>
    <row r="43188" spans="31:31" ht="15.75">
      <c r="AE43188" s="67"/>
    </row>
    <row r="43189" spans="31:31" ht="15.75">
      <c r="AE43189" s="67"/>
    </row>
    <row r="43190" spans="31:31" ht="15.75">
      <c r="AE43190" s="67"/>
    </row>
    <row r="43191" spans="31:31" ht="15.75">
      <c r="AE43191" s="67"/>
    </row>
    <row r="43192" spans="31:31" ht="15.75">
      <c r="AE43192" s="67"/>
    </row>
    <row r="43193" spans="31:31" ht="15.75">
      <c r="AE43193" s="67"/>
    </row>
    <row r="43194" spans="31:31" ht="15.75">
      <c r="AE43194" s="67"/>
    </row>
    <row r="43195" spans="31:31" ht="15.75">
      <c r="AE43195" s="67"/>
    </row>
    <row r="43196" spans="31:31" ht="15.75">
      <c r="AE43196" s="67"/>
    </row>
    <row r="43197" spans="31:31" ht="15.75">
      <c r="AE43197" s="67"/>
    </row>
    <row r="43198" spans="31:31" ht="15.75">
      <c r="AE43198" s="67"/>
    </row>
    <row r="43199" spans="31:31" ht="15.75">
      <c r="AE43199" s="67"/>
    </row>
    <row r="43200" spans="31:31" ht="15.75">
      <c r="AE43200" s="67"/>
    </row>
    <row r="43201" spans="31:31" ht="15.75">
      <c r="AE43201" s="67"/>
    </row>
    <row r="43202" spans="31:31" ht="15.75">
      <c r="AE43202" s="67"/>
    </row>
    <row r="43203" spans="31:31" ht="15.75">
      <c r="AE43203" s="67"/>
    </row>
    <row r="43204" spans="31:31" ht="15.75">
      <c r="AE43204" s="67"/>
    </row>
    <row r="43205" spans="31:31" ht="15.75">
      <c r="AE43205" s="67"/>
    </row>
    <row r="43206" spans="31:31" ht="15.75">
      <c r="AE43206" s="67"/>
    </row>
    <row r="43207" spans="31:31" ht="15.75">
      <c r="AE43207" s="67"/>
    </row>
    <row r="43208" spans="31:31" ht="15.75">
      <c r="AE43208" s="67"/>
    </row>
    <row r="43209" spans="31:31" ht="15.75">
      <c r="AE43209" s="67"/>
    </row>
    <row r="43210" spans="31:31" ht="15.75">
      <c r="AE43210" s="67"/>
    </row>
    <row r="43211" spans="31:31" ht="15.75">
      <c r="AE43211" s="67"/>
    </row>
    <row r="43212" spans="31:31" ht="15.75">
      <c r="AE43212" s="67"/>
    </row>
    <row r="43213" spans="31:31" ht="15.75">
      <c r="AE43213" s="67"/>
    </row>
    <row r="43214" spans="31:31" ht="15.75">
      <c r="AE43214" s="67"/>
    </row>
    <row r="43215" spans="31:31" ht="15.75">
      <c r="AE43215" s="67"/>
    </row>
    <row r="43216" spans="31:31" ht="15.75">
      <c r="AE43216" s="67"/>
    </row>
    <row r="43217" spans="31:31" ht="15.75">
      <c r="AE43217" s="67"/>
    </row>
    <row r="43218" spans="31:31" ht="15.75">
      <c r="AE43218" s="67"/>
    </row>
    <row r="43219" spans="31:31" ht="15.75">
      <c r="AE43219" s="67"/>
    </row>
    <row r="43220" spans="31:31" ht="15.75">
      <c r="AE43220" s="67"/>
    </row>
    <row r="43221" spans="31:31" ht="15.75">
      <c r="AE43221" s="67"/>
    </row>
    <row r="43222" spans="31:31" ht="15.75">
      <c r="AE43222" s="67"/>
    </row>
    <row r="43223" spans="31:31" ht="15.75">
      <c r="AE43223" s="67"/>
    </row>
    <row r="43224" spans="31:31" ht="15.75">
      <c r="AE43224" s="67"/>
    </row>
    <row r="43225" spans="31:31" ht="15.75">
      <c r="AE43225" s="67"/>
    </row>
    <row r="43226" spans="31:31" ht="15.75">
      <c r="AE43226" s="67"/>
    </row>
    <row r="43227" spans="31:31" ht="15.75">
      <c r="AE43227" s="67"/>
    </row>
    <row r="43228" spans="31:31" ht="15.75">
      <c r="AE43228" s="67"/>
    </row>
    <row r="43229" spans="31:31" ht="15.75">
      <c r="AE43229" s="67"/>
    </row>
    <row r="43230" spans="31:31" ht="15.75">
      <c r="AE43230" s="67"/>
    </row>
    <row r="43231" spans="31:31" ht="15.75">
      <c r="AE43231" s="67"/>
    </row>
    <row r="43232" spans="31:31" ht="15.75">
      <c r="AE43232" s="67"/>
    </row>
    <row r="43233" spans="31:31" ht="15.75">
      <c r="AE43233" s="67"/>
    </row>
    <row r="43234" spans="31:31" ht="15.75">
      <c r="AE43234" s="67"/>
    </row>
    <row r="43235" spans="31:31" ht="15.75">
      <c r="AE43235" s="67"/>
    </row>
    <row r="43236" spans="31:31" ht="15.75">
      <c r="AE43236" s="67"/>
    </row>
    <row r="43237" spans="31:31" ht="15.75">
      <c r="AE43237" s="67"/>
    </row>
    <row r="43238" spans="31:31" ht="15.75">
      <c r="AE43238" s="67"/>
    </row>
    <row r="43239" spans="31:31" ht="15.75">
      <c r="AE43239" s="67"/>
    </row>
    <row r="43240" spans="31:31" ht="15.75">
      <c r="AE43240" s="67"/>
    </row>
    <row r="43241" spans="31:31" ht="15.75">
      <c r="AE43241" s="67"/>
    </row>
    <row r="43242" spans="31:31" ht="15.75">
      <c r="AE43242" s="67"/>
    </row>
    <row r="43243" spans="31:31" ht="15.75">
      <c r="AE43243" s="67"/>
    </row>
    <row r="43244" spans="31:31" ht="15.75">
      <c r="AE43244" s="67"/>
    </row>
    <row r="43245" spans="31:31" ht="15.75">
      <c r="AE43245" s="67"/>
    </row>
    <row r="43246" spans="31:31" ht="15.75">
      <c r="AE43246" s="67"/>
    </row>
    <row r="43247" spans="31:31" ht="15.75">
      <c r="AE43247" s="67"/>
    </row>
    <row r="43248" spans="31:31" ht="15.75">
      <c r="AE43248" s="67"/>
    </row>
    <row r="43249" spans="31:31" ht="15.75">
      <c r="AE43249" s="67"/>
    </row>
    <row r="43250" spans="31:31" ht="15.75">
      <c r="AE43250" s="67"/>
    </row>
    <row r="43251" spans="31:31" ht="15.75">
      <c r="AE43251" s="67"/>
    </row>
    <row r="43252" spans="31:31" ht="15.75">
      <c r="AE43252" s="67"/>
    </row>
    <row r="43253" spans="31:31" ht="15.75">
      <c r="AE43253" s="67"/>
    </row>
    <row r="43254" spans="31:31" ht="15.75">
      <c r="AE43254" s="67"/>
    </row>
    <row r="43255" spans="31:31" ht="15.75">
      <c r="AE43255" s="67"/>
    </row>
    <row r="43256" spans="31:31" ht="15.75">
      <c r="AE43256" s="67"/>
    </row>
    <row r="43257" spans="31:31" ht="15.75">
      <c r="AE43257" s="67"/>
    </row>
    <row r="43258" spans="31:31" ht="15.75">
      <c r="AE43258" s="67"/>
    </row>
    <row r="43259" spans="31:31" ht="15.75">
      <c r="AE43259" s="67"/>
    </row>
    <row r="43260" spans="31:31" ht="15.75">
      <c r="AE43260" s="67"/>
    </row>
    <row r="43261" spans="31:31" ht="15.75">
      <c r="AE43261" s="67"/>
    </row>
    <row r="43262" spans="31:31" ht="15.75">
      <c r="AE43262" s="67"/>
    </row>
    <row r="43263" spans="31:31" ht="15.75">
      <c r="AE43263" s="67"/>
    </row>
    <row r="43264" spans="31:31" ht="15.75">
      <c r="AE43264" s="67"/>
    </row>
    <row r="43265" spans="31:31" ht="15.75">
      <c r="AE43265" s="67"/>
    </row>
    <row r="43266" spans="31:31" ht="15.75">
      <c r="AE43266" s="67"/>
    </row>
    <row r="43267" spans="31:31" ht="15.75">
      <c r="AE43267" s="67"/>
    </row>
    <row r="43268" spans="31:31" ht="15.75">
      <c r="AE43268" s="67"/>
    </row>
    <row r="43269" spans="31:31" ht="15.75">
      <c r="AE43269" s="67"/>
    </row>
    <row r="43270" spans="31:31" ht="15.75">
      <c r="AE43270" s="67"/>
    </row>
    <row r="43271" spans="31:31" ht="15.75">
      <c r="AE43271" s="67"/>
    </row>
    <row r="43272" spans="31:31" ht="15.75">
      <c r="AE43272" s="67"/>
    </row>
    <row r="43273" spans="31:31" ht="15.75">
      <c r="AE43273" s="67"/>
    </row>
    <row r="43274" spans="31:31" ht="15.75">
      <c r="AE43274" s="67"/>
    </row>
    <row r="43275" spans="31:31" ht="15.75">
      <c r="AE43275" s="67"/>
    </row>
    <row r="43276" spans="31:31" ht="15.75">
      <c r="AE43276" s="67"/>
    </row>
    <row r="43277" spans="31:31" ht="15.75">
      <c r="AE43277" s="67"/>
    </row>
    <row r="43278" spans="31:31" ht="15.75">
      <c r="AE43278" s="67"/>
    </row>
    <row r="43279" spans="31:31" ht="15.75">
      <c r="AE43279" s="67"/>
    </row>
    <row r="43280" spans="31:31" ht="15.75">
      <c r="AE43280" s="67"/>
    </row>
    <row r="43281" spans="31:31" ht="15.75">
      <c r="AE43281" s="67"/>
    </row>
    <row r="43282" spans="31:31" ht="15.75">
      <c r="AE43282" s="67"/>
    </row>
    <row r="43283" spans="31:31" ht="15.75">
      <c r="AE43283" s="67"/>
    </row>
    <row r="43284" spans="31:31" ht="15.75">
      <c r="AE43284" s="67"/>
    </row>
    <row r="43285" spans="31:31" ht="15.75">
      <c r="AE43285" s="67"/>
    </row>
    <row r="43286" spans="31:31" ht="15.75">
      <c r="AE43286" s="67"/>
    </row>
    <row r="43287" spans="31:31" ht="15.75">
      <c r="AE43287" s="67"/>
    </row>
    <row r="43288" spans="31:31" ht="15.75">
      <c r="AE43288" s="67"/>
    </row>
    <row r="43289" spans="31:31" ht="15.75">
      <c r="AE43289" s="67"/>
    </row>
    <row r="43290" spans="31:31" ht="15.75">
      <c r="AE43290" s="67"/>
    </row>
    <row r="43291" spans="31:31" ht="15.75">
      <c r="AE43291" s="67"/>
    </row>
    <row r="43292" spans="31:31" ht="15.75">
      <c r="AE43292" s="67"/>
    </row>
    <row r="43293" spans="31:31" ht="15.75">
      <c r="AE43293" s="67"/>
    </row>
    <row r="43294" spans="31:31" ht="15.75">
      <c r="AE43294" s="67"/>
    </row>
    <row r="43295" spans="31:31" ht="15.75">
      <c r="AE43295" s="67"/>
    </row>
    <row r="43296" spans="31:31" ht="15.75">
      <c r="AE43296" s="67"/>
    </row>
    <row r="43297" spans="31:31" ht="15.75">
      <c r="AE43297" s="67"/>
    </row>
    <row r="43298" spans="31:31" ht="15.75">
      <c r="AE43298" s="67"/>
    </row>
    <row r="43299" spans="31:31" ht="15.75">
      <c r="AE43299" s="67"/>
    </row>
    <row r="43300" spans="31:31" ht="15.75">
      <c r="AE43300" s="67"/>
    </row>
    <row r="43301" spans="31:31" ht="15.75">
      <c r="AE43301" s="67"/>
    </row>
    <row r="43302" spans="31:31" ht="15.75">
      <c r="AE43302" s="67"/>
    </row>
    <row r="43303" spans="31:31" ht="15.75">
      <c r="AE43303" s="67"/>
    </row>
    <row r="43304" spans="31:31" ht="15.75">
      <c r="AE43304" s="67"/>
    </row>
    <row r="43305" spans="31:31" ht="15.75">
      <c r="AE43305" s="67"/>
    </row>
    <row r="43306" spans="31:31" ht="15.75">
      <c r="AE43306" s="67"/>
    </row>
    <row r="43307" spans="31:31" ht="15.75">
      <c r="AE43307" s="67"/>
    </row>
    <row r="43308" spans="31:31" ht="15.75">
      <c r="AE43308" s="67"/>
    </row>
    <row r="43309" spans="31:31" ht="15.75">
      <c r="AE43309" s="67"/>
    </row>
    <row r="43310" spans="31:31" ht="15.75">
      <c r="AE43310" s="67"/>
    </row>
    <row r="43311" spans="31:31" ht="15.75">
      <c r="AE43311" s="67"/>
    </row>
    <row r="43312" spans="31:31" ht="15.75">
      <c r="AE43312" s="67"/>
    </row>
    <row r="43313" spans="31:31" ht="15.75">
      <c r="AE43313" s="67"/>
    </row>
    <row r="43314" spans="31:31" ht="15.75">
      <c r="AE43314" s="67"/>
    </row>
    <row r="43315" spans="31:31" ht="15.75">
      <c r="AE43315" s="67"/>
    </row>
    <row r="43316" spans="31:31" ht="15.75">
      <c r="AE43316" s="67"/>
    </row>
    <row r="43317" spans="31:31" ht="15.75">
      <c r="AE43317" s="67"/>
    </row>
    <row r="43318" spans="31:31" ht="15.75">
      <c r="AE43318" s="67"/>
    </row>
    <row r="43319" spans="31:31" ht="15.75">
      <c r="AE43319" s="67"/>
    </row>
    <row r="43320" spans="31:31" ht="15.75">
      <c r="AE43320" s="67"/>
    </row>
    <row r="43321" spans="31:31" ht="15.75">
      <c r="AE43321" s="67"/>
    </row>
    <row r="43322" spans="31:31" ht="15.75">
      <c r="AE43322" s="67"/>
    </row>
    <row r="43323" spans="31:31" ht="15.75">
      <c r="AE43323" s="67"/>
    </row>
    <row r="43324" spans="31:31" ht="15.75">
      <c r="AE43324" s="67"/>
    </row>
    <row r="43325" spans="31:31" ht="15.75">
      <c r="AE43325" s="67"/>
    </row>
    <row r="43326" spans="31:31" ht="15.75">
      <c r="AE43326" s="67"/>
    </row>
    <row r="43327" spans="31:31" ht="15.75">
      <c r="AE43327" s="67"/>
    </row>
    <row r="43328" spans="31:31" ht="15.75">
      <c r="AE43328" s="67"/>
    </row>
    <row r="43329" spans="31:31" ht="15.75">
      <c r="AE43329" s="67"/>
    </row>
    <row r="43330" spans="31:31" ht="15.75">
      <c r="AE43330" s="67"/>
    </row>
    <row r="43331" spans="31:31" ht="15.75">
      <c r="AE43331" s="67"/>
    </row>
    <row r="43332" spans="31:31" ht="15.75">
      <c r="AE43332" s="67"/>
    </row>
    <row r="43333" spans="31:31" ht="15.75">
      <c r="AE43333" s="67"/>
    </row>
    <row r="43334" spans="31:31" ht="15.75">
      <c r="AE43334" s="67"/>
    </row>
    <row r="43335" spans="31:31" ht="15.75">
      <c r="AE43335" s="67"/>
    </row>
    <row r="43336" spans="31:31" ht="15.75">
      <c r="AE43336" s="67"/>
    </row>
    <row r="43337" spans="31:31" ht="15.75">
      <c r="AE43337" s="67"/>
    </row>
    <row r="43338" spans="31:31" ht="15.75">
      <c r="AE43338" s="67"/>
    </row>
    <row r="43339" spans="31:31" ht="15.75">
      <c r="AE43339" s="67"/>
    </row>
    <row r="43340" spans="31:31" ht="15.75">
      <c r="AE43340" s="67"/>
    </row>
    <row r="43341" spans="31:31" ht="15.75">
      <c r="AE43341" s="67"/>
    </row>
    <row r="43342" spans="31:31" ht="15.75">
      <c r="AE43342" s="67"/>
    </row>
    <row r="43343" spans="31:31" ht="15.75">
      <c r="AE43343" s="67"/>
    </row>
    <row r="43344" spans="31:31" ht="15.75">
      <c r="AE43344" s="67"/>
    </row>
    <row r="43345" spans="31:31" ht="15.75">
      <c r="AE43345" s="67"/>
    </row>
    <row r="43346" spans="31:31" ht="15.75">
      <c r="AE43346" s="67"/>
    </row>
    <row r="43347" spans="31:31" ht="15.75">
      <c r="AE43347" s="67"/>
    </row>
    <row r="43348" spans="31:31" ht="15.75">
      <c r="AE43348" s="67"/>
    </row>
    <row r="43349" spans="31:31" ht="15.75">
      <c r="AE43349" s="67"/>
    </row>
    <row r="43350" spans="31:31" ht="15.75">
      <c r="AE43350" s="67"/>
    </row>
    <row r="43351" spans="31:31" ht="15.75">
      <c r="AE43351" s="67"/>
    </row>
    <row r="43352" spans="31:31" ht="15.75">
      <c r="AE43352" s="67"/>
    </row>
    <row r="43353" spans="31:31" ht="15.75">
      <c r="AE43353" s="67"/>
    </row>
    <row r="43354" spans="31:31" ht="15.75">
      <c r="AE43354" s="67"/>
    </row>
    <row r="43355" spans="31:31" ht="15.75">
      <c r="AE43355" s="67"/>
    </row>
    <row r="43356" spans="31:31" ht="15.75">
      <c r="AE43356" s="67"/>
    </row>
    <row r="43357" spans="31:31" ht="15.75">
      <c r="AE43357" s="67"/>
    </row>
    <row r="43358" spans="31:31" ht="15.75">
      <c r="AE43358" s="67"/>
    </row>
    <row r="43359" spans="31:31" ht="15.75">
      <c r="AE43359" s="67"/>
    </row>
    <row r="43360" spans="31:31" ht="15.75">
      <c r="AE43360" s="67"/>
    </row>
    <row r="43361" spans="31:31" ht="15.75">
      <c r="AE43361" s="67"/>
    </row>
    <row r="43362" spans="31:31" ht="15.75">
      <c r="AE43362" s="67"/>
    </row>
    <row r="43363" spans="31:31" ht="15.75">
      <c r="AE43363" s="67"/>
    </row>
    <row r="43364" spans="31:31" ht="15.75">
      <c r="AE43364" s="67"/>
    </row>
    <row r="43365" spans="31:31" ht="15.75">
      <c r="AE43365" s="67"/>
    </row>
    <row r="43366" spans="31:31" ht="15.75">
      <c r="AE43366" s="67"/>
    </row>
    <row r="43367" spans="31:31" ht="15.75">
      <c r="AE43367" s="67"/>
    </row>
    <row r="43368" spans="31:31" ht="15.75">
      <c r="AE43368" s="67"/>
    </row>
    <row r="43369" spans="31:31" ht="15.75">
      <c r="AE43369" s="67"/>
    </row>
    <row r="43370" spans="31:31" ht="15.75">
      <c r="AE43370" s="67"/>
    </row>
    <row r="43371" spans="31:31" ht="15.75">
      <c r="AE43371" s="67"/>
    </row>
    <row r="43372" spans="31:31" ht="15.75">
      <c r="AE43372" s="67"/>
    </row>
    <row r="43373" spans="31:31" ht="15.75">
      <c r="AE43373" s="67"/>
    </row>
    <row r="43374" spans="31:31" ht="15.75">
      <c r="AE43374" s="67"/>
    </row>
    <row r="43375" spans="31:31" ht="15.75">
      <c r="AE43375" s="67"/>
    </row>
    <row r="43376" spans="31:31" ht="15.75">
      <c r="AE43376" s="67"/>
    </row>
    <row r="43377" spans="31:31" ht="15.75">
      <c r="AE43377" s="67"/>
    </row>
    <row r="43378" spans="31:31" ht="15.75">
      <c r="AE43378" s="67"/>
    </row>
    <row r="43379" spans="31:31" ht="15.75">
      <c r="AE43379" s="67"/>
    </row>
    <row r="43380" spans="31:31" ht="15.75">
      <c r="AE43380" s="67"/>
    </row>
    <row r="43381" spans="31:31" ht="15.75">
      <c r="AE43381" s="67"/>
    </row>
    <row r="43382" spans="31:31" ht="15.75">
      <c r="AE43382" s="67"/>
    </row>
    <row r="43383" spans="31:31" ht="15.75">
      <c r="AE43383" s="67"/>
    </row>
    <row r="43384" spans="31:31" ht="15.75">
      <c r="AE43384" s="67"/>
    </row>
    <row r="43385" spans="31:31" ht="15.75">
      <c r="AE43385" s="67"/>
    </row>
    <row r="43386" spans="31:31" ht="15.75">
      <c r="AE43386" s="67"/>
    </row>
    <row r="43387" spans="31:31" ht="15.75">
      <c r="AE43387" s="67"/>
    </row>
    <row r="43388" spans="31:31" ht="15.75">
      <c r="AE43388" s="67"/>
    </row>
    <row r="43389" spans="31:31" ht="15.75">
      <c r="AE43389" s="67"/>
    </row>
    <row r="43390" spans="31:31" ht="15.75">
      <c r="AE43390" s="67"/>
    </row>
    <row r="43391" spans="31:31" ht="15.75">
      <c r="AE43391" s="67"/>
    </row>
    <row r="43392" spans="31:31" ht="15.75">
      <c r="AE43392" s="67"/>
    </row>
    <row r="43393" spans="31:31" ht="15.75">
      <c r="AE43393" s="67"/>
    </row>
    <row r="43394" spans="31:31" ht="15.75">
      <c r="AE43394" s="67"/>
    </row>
    <row r="43395" spans="31:31" ht="15.75">
      <c r="AE43395" s="67"/>
    </row>
    <row r="43396" spans="31:31" ht="15.75">
      <c r="AE43396" s="67"/>
    </row>
    <row r="43397" spans="31:31" ht="15.75">
      <c r="AE43397" s="67"/>
    </row>
    <row r="43398" spans="31:31" ht="15.75">
      <c r="AE43398" s="67"/>
    </row>
    <row r="43399" spans="31:31" ht="15.75">
      <c r="AE43399" s="67"/>
    </row>
    <row r="43400" spans="31:31" ht="15.75">
      <c r="AE43400" s="67"/>
    </row>
    <row r="43401" spans="31:31" ht="15.75">
      <c r="AE43401" s="67"/>
    </row>
    <row r="43402" spans="31:31" ht="15.75">
      <c r="AE43402" s="67"/>
    </row>
    <row r="43403" spans="31:31" ht="15.75">
      <c r="AE43403" s="67"/>
    </row>
    <row r="43404" spans="31:31" ht="15.75">
      <c r="AE43404" s="67"/>
    </row>
    <row r="43405" spans="31:31" ht="15.75">
      <c r="AE43405" s="67"/>
    </row>
    <row r="43406" spans="31:31" ht="15.75">
      <c r="AE43406" s="67"/>
    </row>
    <row r="43407" spans="31:31" ht="15.75">
      <c r="AE43407" s="67"/>
    </row>
    <row r="43408" spans="31:31" ht="15.75">
      <c r="AE43408" s="67"/>
    </row>
    <row r="43409" spans="31:31" ht="15.75">
      <c r="AE43409" s="67"/>
    </row>
    <row r="43410" spans="31:31" ht="15.75">
      <c r="AE43410" s="67"/>
    </row>
    <row r="43411" spans="31:31" ht="15.75">
      <c r="AE43411" s="67"/>
    </row>
    <row r="43412" spans="31:31" ht="15.75">
      <c r="AE43412" s="67"/>
    </row>
    <row r="43413" spans="31:31" ht="15.75">
      <c r="AE43413" s="67"/>
    </row>
    <row r="43414" spans="31:31" ht="15.75">
      <c r="AE43414" s="67"/>
    </row>
    <row r="43415" spans="31:31" ht="15.75">
      <c r="AE43415" s="67"/>
    </row>
    <row r="43416" spans="31:31" ht="15.75">
      <c r="AE43416" s="67"/>
    </row>
    <row r="43417" spans="31:31" ht="15.75">
      <c r="AE43417" s="67"/>
    </row>
    <row r="43418" spans="31:31" ht="15.75">
      <c r="AE43418" s="67"/>
    </row>
    <row r="43419" spans="31:31" ht="15.75">
      <c r="AE43419" s="67"/>
    </row>
    <row r="43420" spans="31:31" ht="15.75">
      <c r="AE43420" s="67"/>
    </row>
    <row r="43421" spans="31:31" ht="15.75">
      <c r="AE43421" s="67"/>
    </row>
    <row r="43422" spans="31:31" ht="15.75">
      <c r="AE43422" s="67"/>
    </row>
    <row r="43423" spans="31:31" ht="15.75">
      <c r="AE43423" s="67"/>
    </row>
    <row r="43424" spans="31:31" ht="15.75">
      <c r="AE43424" s="67"/>
    </row>
    <row r="43425" spans="31:31" ht="15.75">
      <c r="AE43425" s="67"/>
    </row>
    <row r="43426" spans="31:31" ht="15.75">
      <c r="AE43426" s="67"/>
    </row>
    <row r="43427" spans="31:31" ht="15.75">
      <c r="AE43427" s="67"/>
    </row>
    <row r="43428" spans="31:31" ht="15.75">
      <c r="AE43428" s="67"/>
    </row>
    <row r="43429" spans="31:31" ht="15.75">
      <c r="AE43429" s="67"/>
    </row>
    <row r="43430" spans="31:31" ht="15.75">
      <c r="AE43430" s="67"/>
    </row>
    <row r="43431" spans="31:31" ht="15.75">
      <c r="AE43431" s="67"/>
    </row>
    <row r="43432" spans="31:31" ht="15.75">
      <c r="AE43432" s="67"/>
    </row>
    <row r="43433" spans="31:31" ht="15.75">
      <c r="AE43433" s="67"/>
    </row>
    <row r="43434" spans="31:31" ht="15.75">
      <c r="AE43434" s="67"/>
    </row>
    <row r="43435" spans="31:31" ht="15.75">
      <c r="AE43435" s="67"/>
    </row>
    <row r="43436" spans="31:31" ht="15.75">
      <c r="AE43436" s="67"/>
    </row>
    <row r="43437" spans="31:31" ht="15.75">
      <c r="AE43437" s="67"/>
    </row>
    <row r="43438" spans="31:31" ht="15.75">
      <c r="AE43438" s="67"/>
    </row>
    <row r="43439" spans="31:31" ht="15.75">
      <c r="AE43439" s="67"/>
    </row>
    <row r="43440" spans="31:31" ht="15.75">
      <c r="AE43440" s="67"/>
    </row>
    <row r="43441" spans="31:31" ht="15.75">
      <c r="AE43441" s="67"/>
    </row>
    <row r="43442" spans="31:31" ht="15.75">
      <c r="AE43442" s="67"/>
    </row>
    <row r="43443" spans="31:31" ht="15.75">
      <c r="AE43443" s="67"/>
    </row>
    <row r="43444" spans="31:31" ht="15.75">
      <c r="AE43444" s="67"/>
    </row>
    <row r="43445" spans="31:31" ht="15.75">
      <c r="AE43445" s="67"/>
    </row>
    <row r="43446" spans="31:31" ht="15.75">
      <c r="AE43446" s="67"/>
    </row>
    <row r="43447" spans="31:31" ht="15.75">
      <c r="AE43447" s="67"/>
    </row>
    <row r="43448" spans="31:31" ht="15.75">
      <c r="AE43448" s="67"/>
    </row>
    <row r="43449" spans="31:31" ht="15.75">
      <c r="AE43449" s="67"/>
    </row>
    <row r="43450" spans="31:31" ht="15.75">
      <c r="AE43450" s="67"/>
    </row>
    <row r="43451" spans="31:31" ht="15.75">
      <c r="AE43451" s="67"/>
    </row>
    <row r="43452" spans="31:31" ht="15.75">
      <c r="AE43452" s="67"/>
    </row>
    <row r="43453" spans="31:31" ht="15.75">
      <c r="AE43453" s="67"/>
    </row>
    <row r="43454" spans="31:31" ht="15.75">
      <c r="AE43454" s="67"/>
    </row>
    <row r="43455" spans="31:31" ht="15.75">
      <c r="AE43455" s="67"/>
    </row>
    <row r="43456" spans="31:31" ht="15.75">
      <c r="AE43456" s="67"/>
    </row>
    <row r="43457" spans="31:31" ht="15.75">
      <c r="AE43457" s="67"/>
    </row>
    <row r="43458" spans="31:31" ht="15.75">
      <c r="AE43458" s="67"/>
    </row>
    <row r="43459" spans="31:31" ht="15.75">
      <c r="AE43459" s="67"/>
    </row>
    <row r="43460" spans="31:31" ht="15.75">
      <c r="AE43460" s="67"/>
    </row>
    <row r="43461" spans="31:31" ht="15.75">
      <c r="AE43461" s="67"/>
    </row>
    <row r="43462" spans="31:31" ht="15.75">
      <c r="AE43462" s="67"/>
    </row>
    <row r="43463" spans="31:31" ht="15.75">
      <c r="AE43463" s="67"/>
    </row>
    <row r="43464" spans="31:31" ht="15.75">
      <c r="AE43464" s="67"/>
    </row>
    <row r="43465" spans="31:31" ht="15.75">
      <c r="AE43465" s="67"/>
    </row>
    <row r="43466" spans="31:31" ht="15.75">
      <c r="AE43466" s="67"/>
    </row>
    <row r="43467" spans="31:31" ht="15.75">
      <c r="AE43467" s="67"/>
    </row>
    <row r="43468" spans="31:31" ht="15.75">
      <c r="AE43468" s="67"/>
    </row>
    <row r="43469" spans="31:31" ht="15.75">
      <c r="AE43469" s="67"/>
    </row>
    <row r="43470" spans="31:31" ht="15.75">
      <c r="AE43470" s="67"/>
    </row>
    <row r="43471" spans="31:31" ht="15.75">
      <c r="AE43471" s="67"/>
    </row>
    <row r="43472" spans="31:31" ht="15.75">
      <c r="AE43472" s="67"/>
    </row>
    <row r="43473" spans="31:31" ht="15.75">
      <c r="AE43473" s="67"/>
    </row>
    <row r="43474" spans="31:31" ht="15.75">
      <c r="AE43474" s="67"/>
    </row>
    <row r="43475" spans="31:31" ht="15.75">
      <c r="AE43475" s="67"/>
    </row>
    <row r="43476" spans="31:31" ht="15.75">
      <c r="AE43476" s="67"/>
    </row>
    <row r="43477" spans="31:31" ht="15.75">
      <c r="AE43477" s="67"/>
    </row>
    <row r="43478" spans="31:31" ht="15.75">
      <c r="AE43478" s="67"/>
    </row>
    <row r="43479" spans="31:31" ht="15.75">
      <c r="AE43479" s="67"/>
    </row>
    <row r="43480" spans="31:31" ht="15.75">
      <c r="AE43480" s="67"/>
    </row>
    <row r="43481" spans="31:31" ht="15.75">
      <c r="AE43481" s="67"/>
    </row>
    <row r="43482" spans="31:31" ht="15.75">
      <c r="AE43482" s="67"/>
    </row>
    <row r="43483" spans="31:31" ht="15.75">
      <c r="AE43483" s="67"/>
    </row>
    <row r="43484" spans="31:31" ht="15.75">
      <c r="AE43484" s="67"/>
    </row>
    <row r="43485" spans="31:31" ht="15.75">
      <c r="AE43485" s="67"/>
    </row>
    <row r="43486" spans="31:31" ht="15.75">
      <c r="AE43486" s="67"/>
    </row>
    <row r="43487" spans="31:31" ht="15.75">
      <c r="AE43487" s="67"/>
    </row>
    <row r="43488" spans="31:31" ht="15.75">
      <c r="AE43488" s="67"/>
    </row>
    <row r="43489" spans="31:31" ht="15.75">
      <c r="AE43489" s="67"/>
    </row>
    <row r="43490" spans="31:31" ht="15.75">
      <c r="AE43490" s="67"/>
    </row>
    <row r="43491" spans="31:31" ht="15.75">
      <c r="AE43491" s="67"/>
    </row>
    <row r="43492" spans="31:31" ht="15.75">
      <c r="AE43492" s="67"/>
    </row>
    <row r="43493" spans="31:31" ht="15.75">
      <c r="AE43493" s="67"/>
    </row>
    <row r="43494" spans="31:31" ht="15.75">
      <c r="AE43494" s="67"/>
    </row>
    <row r="43495" spans="31:31" ht="15.75">
      <c r="AE43495" s="67"/>
    </row>
    <row r="43496" spans="31:31" ht="15.75">
      <c r="AE43496" s="67"/>
    </row>
    <row r="43497" spans="31:31" ht="15.75">
      <c r="AE43497" s="67"/>
    </row>
    <row r="43498" spans="31:31" ht="15.75">
      <c r="AE43498" s="67"/>
    </row>
    <row r="43499" spans="31:31" ht="15.75">
      <c r="AE43499" s="67"/>
    </row>
    <row r="43500" spans="31:31" ht="15.75">
      <c r="AE43500" s="67"/>
    </row>
    <row r="43501" spans="31:31" ht="15.75">
      <c r="AE43501" s="67"/>
    </row>
    <row r="43502" spans="31:31" ht="15.75">
      <c r="AE43502" s="67"/>
    </row>
    <row r="43503" spans="31:31" ht="15.75">
      <c r="AE43503" s="67"/>
    </row>
    <row r="43504" spans="31:31" ht="15.75">
      <c r="AE43504" s="67"/>
    </row>
    <row r="43505" spans="31:31" ht="15.75">
      <c r="AE43505" s="67"/>
    </row>
    <row r="43506" spans="31:31" ht="15.75">
      <c r="AE43506" s="67"/>
    </row>
    <row r="43507" spans="31:31" ht="15.75">
      <c r="AE43507" s="67"/>
    </row>
    <row r="43508" spans="31:31" ht="15.75">
      <c r="AE43508" s="67"/>
    </row>
    <row r="43509" spans="31:31" ht="15.75">
      <c r="AE43509" s="67"/>
    </row>
    <row r="43510" spans="31:31" ht="15.75">
      <c r="AE43510" s="67"/>
    </row>
    <row r="43511" spans="31:31" ht="15.75">
      <c r="AE43511" s="67"/>
    </row>
    <row r="43512" spans="31:31" ht="15.75">
      <c r="AE43512" s="67"/>
    </row>
    <row r="43513" spans="31:31" ht="15.75">
      <c r="AE43513" s="67"/>
    </row>
    <row r="43514" spans="31:31" ht="15.75">
      <c r="AE43514" s="67"/>
    </row>
    <row r="43515" spans="31:31" ht="15.75">
      <c r="AE43515" s="67"/>
    </row>
    <row r="43516" spans="31:31" ht="15.75">
      <c r="AE43516" s="67"/>
    </row>
    <row r="43517" spans="31:31" ht="15.75">
      <c r="AE43517" s="67"/>
    </row>
    <row r="43518" spans="31:31" ht="15.75">
      <c r="AE43518" s="67"/>
    </row>
    <row r="43519" spans="31:31" ht="15.75">
      <c r="AE43519" s="67"/>
    </row>
    <row r="43520" spans="31:31" ht="15.75">
      <c r="AE43520" s="67"/>
    </row>
    <row r="43521" spans="31:31" ht="15.75">
      <c r="AE43521" s="67"/>
    </row>
    <row r="43522" spans="31:31" ht="15.75">
      <c r="AE43522" s="67"/>
    </row>
    <row r="43523" spans="31:31" ht="15.75">
      <c r="AE43523" s="67"/>
    </row>
    <row r="43524" spans="31:31" ht="15.75">
      <c r="AE43524" s="67"/>
    </row>
    <row r="43525" spans="31:31" ht="15.75">
      <c r="AE43525" s="67"/>
    </row>
    <row r="43526" spans="31:31" ht="15.75">
      <c r="AE43526" s="67"/>
    </row>
    <row r="43527" spans="31:31" ht="15.75">
      <c r="AE43527" s="67"/>
    </row>
    <row r="43528" spans="31:31" ht="15.75">
      <c r="AE43528" s="67"/>
    </row>
    <row r="43529" spans="31:31" ht="15.75">
      <c r="AE43529" s="67"/>
    </row>
    <row r="43530" spans="31:31" ht="15.75">
      <c r="AE43530" s="67"/>
    </row>
    <row r="43531" spans="31:31" ht="15.75">
      <c r="AE43531" s="67"/>
    </row>
    <row r="43532" spans="31:31" ht="15.75">
      <c r="AE43532" s="67"/>
    </row>
    <row r="43533" spans="31:31" ht="15.75">
      <c r="AE43533" s="67"/>
    </row>
    <row r="43534" spans="31:31" ht="15.75">
      <c r="AE43534" s="67"/>
    </row>
    <row r="43535" spans="31:31" ht="15.75">
      <c r="AE43535" s="67"/>
    </row>
    <row r="43536" spans="31:31" ht="15.75">
      <c r="AE43536" s="67"/>
    </row>
    <row r="43537" spans="31:31" ht="15.75">
      <c r="AE43537" s="67"/>
    </row>
    <row r="43538" spans="31:31" ht="15.75">
      <c r="AE43538" s="67"/>
    </row>
    <row r="43539" spans="31:31" ht="15.75">
      <c r="AE43539" s="67"/>
    </row>
    <row r="43540" spans="31:31" ht="15.75">
      <c r="AE43540" s="67"/>
    </row>
    <row r="43541" spans="31:31" ht="15.75">
      <c r="AE43541" s="67"/>
    </row>
    <row r="43542" spans="31:31" ht="15.75">
      <c r="AE43542" s="67"/>
    </row>
    <row r="43543" spans="31:31" ht="15.75">
      <c r="AE43543" s="67"/>
    </row>
    <row r="43544" spans="31:31" ht="15.75">
      <c r="AE43544" s="67"/>
    </row>
    <row r="43545" spans="31:31" ht="15.75">
      <c r="AE43545" s="67"/>
    </row>
    <row r="43546" spans="31:31" ht="15.75">
      <c r="AE43546" s="67"/>
    </row>
    <row r="43547" spans="31:31" ht="15.75">
      <c r="AE43547" s="67"/>
    </row>
    <row r="43548" spans="31:31" ht="15.75">
      <c r="AE43548" s="67"/>
    </row>
    <row r="43549" spans="31:31" ht="15.75">
      <c r="AE43549" s="67"/>
    </row>
    <row r="43550" spans="31:31" ht="15.75">
      <c r="AE43550" s="67"/>
    </row>
    <row r="43551" spans="31:31" ht="15.75">
      <c r="AE43551" s="67"/>
    </row>
    <row r="43552" spans="31:31" ht="15.75">
      <c r="AE43552" s="67"/>
    </row>
    <row r="43553" spans="31:31" ht="15.75">
      <c r="AE43553" s="67"/>
    </row>
    <row r="43554" spans="31:31" ht="15.75">
      <c r="AE43554" s="67"/>
    </row>
    <row r="43555" spans="31:31" ht="15.75">
      <c r="AE43555" s="67"/>
    </row>
    <row r="43556" spans="31:31" ht="15.75">
      <c r="AE43556" s="67"/>
    </row>
    <row r="43557" spans="31:31" ht="15.75">
      <c r="AE43557" s="67"/>
    </row>
    <row r="43558" spans="31:31" ht="15.75">
      <c r="AE43558" s="67"/>
    </row>
    <row r="43559" spans="31:31" ht="15.75">
      <c r="AE43559" s="67"/>
    </row>
    <row r="43560" spans="31:31" ht="15.75">
      <c r="AE43560" s="67"/>
    </row>
    <row r="43561" spans="31:31" ht="15.75">
      <c r="AE43561" s="67"/>
    </row>
    <row r="43562" spans="31:31" ht="15.75">
      <c r="AE43562" s="67"/>
    </row>
    <row r="43563" spans="31:31" ht="15.75">
      <c r="AE43563" s="67"/>
    </row>
    <row r="43564" spans="31:31" ht="15.75">
      <c r="AE43564" s="67"/>
    </row>
    <row r="43565" spans="31:31" ht="15.75">
      <c r="AE43565" s="67"/>
    </row>
    <row r="43566" spans="31:31" ht="15.75">
      <c r="AE43566" s="67"/>
    </row>
    <row r="43567" spans="31:31" ht="15.75">
      <c r="AE43567" s="67"/>
    </row>
    <row r="43568" spans="31:31" ht="15.75">
      <c r="AE43568" s="67"/>
    </row>
    <row r="43569" spans="31:31" ht="15.75">
      <c r="AE43569" s="67"/>
    </row>
    <row r="43570" spans="31:31" ht="15.75">
      <c r="AE43570" s="67"/>
    </row>
    <row r="43571" spans="31:31" ht="15.75">
      <c r="AE43571" s="67"/>
    </row>
    <row r="43572" spans="31:31" ht="15.75">
      <c r="AE43572" s="67"/>
    </row>
    <row r="43573" spans="31:31" ht="15.75">
      <c r="AE43573" s="67"/>
    </row>
    <row r="43574" spans="31:31" ht="15.75">
      <c r="AE43574" s="67"/>
    </row>
    <row r="43575" spans="31:31" ht="15.75">
      <c r="AE43575" s="67"/>
    </row>
    <row r="43576" spans="31:31" ht="15.75">
      <c r="AE43576" s="67"/>
    </row>
    <row r="43577" spans="31:31" ht="15.75">
      <c r="AE43577" s="67"/>
    </row>
    <row r="43578" spans="31:31" ht="15.75">
      <c r="AE43578" s="67"/>
    </row>
    <row r="43579" spans="31:31" ht="15.75">
      <c r="AE43579" s="67"/>
    </row>
    <row r="43580" spans="31:31" ht="15.75">
      <c r="AE43580" s="67"/>
    </row>
    <row r="43581" spans="31:31" ht="15.75">
      <c r="AE43581" s="67"/>
    </row>
    <row r="43582" spans="31:31" ht="15.75">
      <c r="AE43582" s="67"/>
    </row>
    <row r="43583" spans="31:31" ht="15.75">
      <c r="AE43583" s="67"/>
    </row>
    <row r="43584" spans="31:31" ht="15.75">
      <c r="AE43584" s="67"/>
    </row>
    <row r="43585" spans="31:31" ht="15.75">
      <c r="AE43585" s="67"/>
    </row>
    <row r="43586" spans="31:31" ht="15.75">
      <c r="AE43586" s="67"/>
    </row>
    <row r="43587" spans="31:31" ht="15.75">
      <c r="AE43587" s="67"/>
    </row>
    <row r="43588" spans="31:31" ht="15.75">
      <c r="AE43588" s="67"/>
    </row>
    <row r="43589" spans="31:31" ht="15.75">
      <c r="AE43589" s="67"/>
    </row>
    <row r="43590" spans="31:31" ht="15.75">
      <c r="AE43590" s="67"/>
    </row>
    <row r="43591" spans="31:31" ht="15.75">
      <c r="AE43591" s="67"/>
    </row>
    <row r="43592" spans="31:31" ht="15.75">
      <c r="AE43592" s="67"/>
    </row>
    <row r="43593" spans="31:31" ht="15.75">
      <c r="AE43593" s="67"/>
    </row>
    <row r="43594" spans="31:31" ht="15.75">
      <c r="AE43594" s="67"/>
    </row>
    <row r="43595" spans="31:31" ht="15.75">
      <c r="AE43595" s="67"/>
    </row>
    <row r="43596" spans="31:31" ht="15.75">
      <c r="AE43596" s="67"/>
    </row>
    <row r="43597" spans="31:31" ht="15.75">
      <c r="AE43597" s="67"/>
    </row>
    <row r="43598" spans="31:31" ht="15.75">
      <c r="AE43598" s="67"/>
    </row>
    <row r="43599" spans="31:31" ht="15.75">
      <c r="AE43599" s="67"/>
    </row>
    <row r="43600" spans="31:31" ht="15.75">
      <c r="AE43600" s="67"/>
    </row>
    <row r="43601" spans="31:31" ht="15.75">
      <c r="AE43601" s="67"/>
    </row>
    <row r="43602" spans="31:31" ht="15.75">
      <c r="AE43602" s="67"/>
    </row>
    <row r="43603" spans="31:31" ht="15.75">
      <c r="AE43603" s="67"/>
    </row>
    <row r="43604" spans="31:31" ht="15.75">
      <c r="AE43604" s="67"/>
    </row>
    <row r="43605" spans="31:31" ht="15.75">
      <c r="AE43605" s="67"/>
    </row>
    <row r="43606" spans="31:31" ht="15.75">
      <c r="AE43606" s="67"/>
    </row>
    <row r="43607" spans="31:31" ht="15.75">
      <c r="AE43607" s="67"/>
    </row>
    <row r="43608" spans="31:31" ht="15.75">
      <c r="AE43608" s="67"/>
    </row>
    <row r="43609" spans="31:31" ht="15.75">
      <c r="AE43609" s="67"/>
    </row>
    <row r="43610" spans="31:31" ht="15.75">
      <c r="AE43610" s="67"/>
    </row>
    <row r="43611" spans="31:31" ht="15.75">
      <c r="AE43611" s="67"/>
    </row>
    <row r="43612" spans="31:31" ht="15.75">
      <c r="AE43612" s="67"/>
    </row>
    <row r="43613" spans="31:31" ht="15.75">
      <c r="AE43613" s="67"/>
    </row>
    <row r="43614" spans="31:31" ht="15.75">
      <c r="AE43614" s="67"/>
    </row>
    <row r="43615" spans="31:31" ht="15.75">
      <c r="AE43615" s="67"/>
    </row>
    <row r="43616" spans="31:31" ht="15.75">
      <c r="AE43616" s="67"/>
    </row>
    <row r="43617" spans="31:31" ht="15.75">
      <c r="AE43617" s="67"/>
    </row>
    <row r="43618" spans="31:31" ht="15.75">
      <c r="AE43618" s="67"/>
    </row>
    <row r="43619" spans="31:31" ht="15.75">
      <c r="AE43619" s="67"/>
    </row>
    <row r="43620" spans="31:31" ht="15.75">
      <c r="AE43620" s="67"/>
    </row>
    <row r="43621" spans="31:31" ht="15.75">
      <c r="AE43621" s="67"/>
    </row>
    <row r="43622" spans="31:31" ht="15.75">
      <c r="AE43622" s="67"/>
    </row>
    <row r="43623" spans="31:31" ht="15.75">
      <c r="AE43623" s="67"/>
    </row>
    <row r="43624" spans="31:31" ht="15.75">
      <c r="AE43624" s="67"/>
    </row>
    <row r="43625" spans="31:31" ht="15.75">
      <c r="AE43625" s="67"/>
    </row>
    <row r="43626" spans="31:31" ht="15.75">
      <c r="AE43626" s="67"/>
    </row>
    <row r="43627" spans="31:31" ht="15.75">
      <c r="AE43627" s="67"/>
    </row>
    <row r="43628" spans="31:31" ht="15.75">
      <c r="AE43628" s="67"/>
    </row>
    <row r="43629" spans="31:31" ht="15.75">
      <c r="AE43629" s="67"/>
    </row>
    <row r="43630" spans="31:31" ht="15.75">
      <c r="AE43630" s="67"/>
    </row>
    <row r="43631" spans="31:31" ht="15.75">
      <c r="AE43631" s="67"/>
    </row>
    <row r="43632" spans="31:31" ht="15.75">
      <c r="AE43632" s="67"/>
    </row>
    <row r="43633" spans="31:31" ht="15.75">
      <c r="AE43633" s="67"/>
    </row>
    <row r="43634" spans="31:31" ht="15.75">
      <c r="AE43634" s="67"/>
    </row>
    <row r="43635" spans="31:31" ht="15.75">
      <c r="AE43635" s="67"/>
    </row>
    <row r="43636" spans="31:31" ht="15.75">
      <c r="AE43636" s="67"/>
    </row>
    <row r="43637" spans="31:31" ht="15.75">
      <c r="AE43637" s="67"/>
    </row>
    <row r="43638" spans="31:31" ht="15.75">
      <c r="AE43638" s="67"/>
    </row>
    <row r="43639" spans="31:31" ht="15.75">
      <c r="AE43639" s="67"/>
    </row>
    <row r="43640" spans="31:31" ht="15.75">
      <c r="AE43640" s="67"/>
    </row>
    <row r="43641" spans="31:31" ht="15.75">
      <c r="AE43641" s="67"/>
    </row>
    <row r="43642" spans="31:31" ht="15.75">
      <c r="AE43642" s="67"/>
    </row>
    <row r="43643" spans="31:31" ht="15.75">
      <c r="AE43643" s="67"/>
    </row>
    <row r="43644" spans="31:31" ht="15.75">
      <c r="AE43644" s="67"/>
    </row>
    <row r="43645" spans="31:31" ht="15.75">
      <c r="AE43645" s="67"/>
    </row>
    <row r="43646" spans="31:31" ht="15.75">
      <c r="AE43646" s="67"/>
    </row>
    <row r="43647" spans="31:31" ht="15.75">
      <c r="AE43647" s="67"/>
    </row>
    <row r="43648" spans="31:31" ht="15.75">
      <c r="AE43648" s="67"/>
    </row>
    <row r="43649" spans="31:31" ht="15.75">
      <c r="AE43649" s="67"/>
    </row>
    <row r="43650" spans="31:31" ht="15.75">
      <c r="AE43650" s="67"/>
    </row>
    <row r="43651" spans="31:31" ht="15.75">
      <c r="AE43651" s="67"/>
    </row>
    <row r="43652" spans="31:31" ht="15.75">
      <c r="AE43652" s="67"/>
    </row>
    <row r="43653" spans="31:31" ht="15.75">
      <c r="AE43653" s="67"/>
    </row>
    <row r="43654" spans="31:31" ht="15.75">
      <c r="AE43654" s="67"/>
    </row>
    <row r="43655" spans="31:31" ht="15.75">
      <c r="AE43655" s="67"/>
    </row>
    <row r="43656" spans="31:31" ht="15.75">
      <c r="AE43656" s="67"/>
    </row>
    <row r="43657" spans="31:31" ht="15.75">
      <c r="AE43657" s="67"/>
    </row>
    <row r="43658" spans="31:31" ht="15.75">
      <c r="AE43658" s="67"/>
    </row>
    <row r="43659" spans="31:31" ht="15.75">
      <c r="AE43659" s="67"/>
    </row>
    <row r="43660" spans="31:31" ht="15.75">
      <c r="AE43660" s="67"/>
    </row>
    <row r="43661" spans="31:31" ht="15.75">
      <c r="AE43661" s="67"/>
    </row>
    <row r="43662" spans="31:31" ht="15.75">
      <c r="AE43662" s="67"/>
    </row>
    <row r="43663" spans="31:31" ht="15.75">
      <c r="AE43663" s="67"/>
    </row>
    <row r="43664" spans="31:31" ht="15.75">
      <c r="AE43664" s="67"/>
    </row>
    <row r="43665" spans="31:31" ht="15.75">
      <c r="AE43665" s="67"/>
    </row>
    <row r="43666" spans="31:31" ht="15.75">
      <c r="AE43666" s="67"/>
    </row>
    <row r="43667" spans="31:31" ht="15.75">
      <c r="AE43667" s="67"/>
    </row>
    <row r="43668" spans="31:31" ht="15.75">
      <c r="AE43668" s="67"/>
    </row>
    <row r="43669" spans="31:31" ht="15.75">
      <c r="AE43669" s="67"/>
    </row>
    <row r="43670" spans="31:31" ht="15.75">
      <c r="AE43670" s="67"/>
    </row>
    <row r="43671" spans="31:31" ht="15.75">
      <c r="AE43671" s="67"/>
    </row>
    <row r="43672" spans="31:31" ht="15.75">
      <c r="AE43672" s="67"/>
    </row>
    <row r="43673" spans="31:31" ht="15.75">
      <c r="AE43673" s="67"/>
    </row>
    <row r="43674" spans="31:31" ht="15.75">
      <c r="AE43674" s="67"/>
    </row>
    <row r="43675" spans="31:31" ht="15.75">
      <c r="AE43675" s="67"/>
    </row>
    <row r="43676" spans="31:31" ht="15.75">
      <c r="AE43676" s="67"/>
    </row>
    <row r="43677" spans="31:31" ht="15.75">
      <c r="AE43677" s="67"/>
    </row>
    <row r="43678" spans="31:31" ht="15.75">
      <c r="AE43678" s="67"/>
    </row>
    <row r="43679" spans="31:31" ht="15.75">
      <c r="AE43679" s="67"/>
    </row>
    <row r="43680" spans="31:31" ht="15.75">
      <c r="AE43680" s="67"/>
    </row>
    <row r="43681" spans="31:31" ht="15.75">
      <c r="AE43681" s="67"/>
    </row>
    <row r="43682" spans="31:31" ht="15.75">
      <c r="AE43682" s="67"/>
    </row>
    <row r="43683" spans="31:31" ht="15.75">
      <c r="AE43683" s="67"/>
    </row>
    <row r="43684" spans="31:31" ht="15.75">
      <c r="AE43684" s="67"/>
    </row>
    <row r="43685" spans="31:31" ht="15.75">
      <c r="AE43685" s="67"/>
    </row>
    <row r="43686" spans="31:31" ht="15.75">
      <c r="AE43686" s="67"/>
    </row>
    <row r="43687" spans="31:31" ht="15.75">
      <c r="AE43687" s="67"/>
    </row>
    <row r="43688" spans="31:31" ht="15.75">
      <c r="AE43688" s="67"/>
    </row>
    <row r="43689" spans="31:31" ht="15.75">
      <c r="AE43689" s="67"/>
    </row>
    <row r="43690" spans="31:31" ht="15.75">
      <c r="AE43690" s="67"/>
    </row>
    <row r="43691" spans="31:31" ht="15.75">
      <c r="AE43691" s="67"/>
    </row>
    <row r="43692" spans="31:31" ht="15.75">
      <c r="AE43692" s="67"/>
    </row>
    <row r="43693" spans="31:31" ht="15.75">
      <c r="AE43693" s="67"/>
    </row>
    <row r="43694" spans="31:31" ht="15.75">
      <c r="AE43694" s="67"/>
    </row>
    <row r="43695" spans="31:31" ht="15.75">
      <c r="AE43695" s="67"/>
    </row>
    <row r="43696" spans="31:31" ht="15.75">
      <c r="AE43696" s="67"/>
    </row>
    <row r="43697" spans="31:31" ht="15.75">
      <c r="AE43697" s="67"/>
    </row>
    <row r="43698" spans="31:31" ht="15.75">
      <c r="AE43698" s="67"/>
    </row>
    <row r="43699" spans="31:31" ht="15.75">
      <c r="AE43699" s="67"/>
    </row>
    <row r="43700" spans="31:31" ht="15.75">
      <c r="AE43700" s="67"/>
    </row>
    <row r="43701" spans="31:31" ht="15.75">
      <c r="AE43701" s="67"/>
    </row>
    <row r="43702" spans="31:31" ht="15.75">
      <c r="AE43702" s="67"/>
    </row>
    <row r="43703" spans="31:31" ht="15.75">
      <c r="AE43703" s="67"/>
    </row>
    <row r="43704" spans="31:31" ht="15.75">
      <c r="AE43704" s="67"/>
    </row>
    <row r="43705" spans="31:31" ht="15.75">
      <c r="AE43705" s="67"/>
    </row>
    <row r="43706" spans="31:31" ht="15.75">
      <c r="AE43706" s="67"/>
    </row>
    <row r="43707" spans="31:31" ht="15.75">
      <c r="AE43707" s="67"/>
    </row>
    <row r="43708" spans="31:31" ht="15.75">
      <c r="AE43708" s="67"/>
    </row>
    <row r="43709" spans="31:31" ht="15.75">
      <c r="AE43709" s="67"/>
    </row>
    <row r="43710" spans="31:31" ht="15.75">
      <c r="AE43710" s="67"/>
    </row>
    <row r="43711" spans="31:31" ht="15.75">
      <c r="AE43711" s="67"/>
    </row>
    <row r="43712" spans="31:31" ht="15.75">
      <c r="AE43712" s="67"/>
    </row>
    <row r="43713" spans="31:31" ht="15.75">
      <c r="AE43713" s="67"/>
    </row>
    <row r="43714" spans="31:31" ht="15.75">
      <c r="AE43714" s="67"/>
    </row>
    <row r="43715" spans="31:31" ht="15.75">
      <c r="AE43715" s="67"/>
    </row>
    <row r="43716" spans="31:31" ht="15.75">
      <c r="AE43716" s="67"/>
    </row>
    <row r="43717" spans="31:31" ht="15.75">
      <c r="AE43717" s="67"/>
    </row>
    <row r="43718" spans="31:31" ht="15.75">
      <c r="AE43718" s="67"/>
    </row>
    <row r="43719" spans="31:31" ht="15.75">
      <c r="AE43719" s="67"/>
    </row>
    <row r="43720" spans="31:31" ht="15.75">
      <c r="AE43720" s="67"/>
    </row>
    <row r="43721" spans="31:31" ht="15.75">
      <c r="AE43721" s="67"/>
    </row>
    <row r="43722" spans="31:31" ht="15.75">
      <c r="AE43722" s="67"/>
    </row>
    <row r="43723" spans="31:31" ht="15.75">
      <c r="AE43723" s="67"/>
    </row>
    <row r="43724" spans="31:31" ht="15.75">
      <c r="AE43724" s="67"/>
    </row>
    <row r="43725" spans="31:31" ht="15.75">
      <c r="AE43725" s="67"/>
    </row>
    <row r="43726" spans="31:31" ht="15.75">
      <c r="AE43726" s="67"/>
    </row>
    <row r="43727" spans="31:31" ht="15.75">
      <c r="AE43727" s="67"/>
    </row>
    <row r="43728" spans="31:31" ht="15.75">
      <c r="AE43728" s="67"/>
    </row>
    <row r="43729" spans="31:31" ht="15.75">
      <c r="AE43729" s="67"/>
    </row>
    <row r="43730" spans="31:31" ht="15.75">
      <c r="AE43730" s="67"/>
    </row>
    <row r="43731" spans="31:31" ht="15.75">
      <c r="AE43731" s="67"/>
    </row>
    <row r="43732" spans="31:31" ht="15.75">
      <c r="AE43732" s="67"/>
    </row>
    <row r="43733" spans="31:31" ht="15.75">
      <c r="AE43733" s="67"/>
    </row>
    <row r="43734" spans="31:31" ht="15.75">
      <c r="AE43734" s="67"/>
    </row>
    <row r="43735" spans="31:31" ht="15.75">
      <c r="AE43735" s="67"/>
    </row>
    <row r="43736" spans="31:31" ht="15.75">
      <c r="AE43736" s="67"/>
    </row>
    <row r="43737" spans="31:31" ht="15.75">
      <c r="AE43737" s="67"/>
    </row>
    <row r="43738" spans="31:31" ht="15.75">
      <c r="AE43738" s="67"/>
    </row>
    <row r="43739" spans="31:31" ht="15.75">
      <c r="AE43739" s="67"/>
    </row>
    <row r="43740" spans="31:31" ht="15.75">
      <c r="AE43740" s="67"/>
    </row>
    <row r="43741" spans="31:31" ht="15.75">
      <c r="AE43741" s="67"/>
    </row>
    <row r="43742" spans="31:31" ht="15.75">
      <c r="AE43742" s="67"/>
    </row>
    <row r="43743" spans="31:31" ht="15.75">
      <c r="AE43743" s="67"/>
    </row>
    <row r="43744" spans="31:31" ht="15.75">
      <c r="AE43744" s="67"/>
    </row>
    <row r="43745" spans="31:31" ht="15.75">
      <c r="AE43745" s="67"/>
    </row>
    <row r="43746" spans="31:31" ht="15.75">
      <c r="AE43746" s="67"/>
    </row>
    <row r="43747" spans="31:31" ht="15.75">
      <c r="AE43747" s="67"/>
    </row>
    <row r="43748" spans="31:31" ht="15.75">
      <c r="AE43748" s="67"/>
    </row>
    <row r="43749" spans="31:31" ht="15.75">
      <c r="AE43749" s="67"/>
    </row>
    <row r="43750" spans="31:31" ht="15.75">
      <c r="AE43750" s="67"/>
    </row>
    <row r="43751" spans="31:31" ht="15.75">
      <c r="AE43751" s="67"/>
    </row>
    <row r="43752" spans="31:31" ht="15.75">
      <c r="AE43752" s="67"/>
    </row>
    <row r="43753" spans="31:31" ht="15.75">
      <c r="AE43753" s="67"/>
    </row>
    <row r="43754" spans="31:31" ht="15.75">
      <c r="AE43754" s="67"/>
    </row>
    <row r="43755" spans="31:31" ht="15.75">
      <c r="AE43755" s="67"/>
    </row>
    <row r="43756" spans="31:31" ht="15.75">
      <c r="AE43756" s="67"/>
    </row>
    <row r="43757" spans="31:31" ht="15.75">
      <c r="AE43757" s="67"/>
    </row>
    <row r="43758" spans="31:31" ht="15.75">
      <c r="AE43758" s="67"/>
    </row>
    <row r="43759" spans="31:31" ht="15.75">
      <c r="AE43759" s="67"/>
    </row>
    <row r="43760" spans="31:31" ht="15.75">
      <c r="AE43760" s="67"/>
    </row>
    <row r="43761" spans="31:31" ht="15.75">
      <c r="AE43761" s="67"/>
    </row>
    <row r="43762" spans="31:31" ht="15.75">
      <c r="AE43762" s="67"/>
    </row>
    <row r="43763" spans="31:31" ht="15.75">
      <c r="AE43763" s="67"/>
    </row>
    <row r="43764" spans="31:31" ht="15.75">
      <c r="AE43764" s="67"/>
    </row>
    <row r="43765" spans="31:31" ht="15.75">
      <c r="AE43765" s="67"/>
    </row>
    <row r="43766" spans="31:31" ht="15.75">
      <c r="AE43766" s="67"/>
    </row>
    <row r="43767" spans="31:31" ht="15.75">
      <c r="AE43767" s="67"/>
    </row>
    <row r="43768" spans="31:31" ht="15.75">
      <c r="AE43768" s="67"/>
    </row>
    <row r="43769" spans="31:31" ht="15.75">
      <c r="AE43769" s="67"/>
    </row>
    <row r="43770" spans="31:31" ht="15.75">
      <c r="AE43770" s="67"/>
    </row>
    <row r="43771" spans="31:31" ht="15.75">
      <c r="AE43771" s="67"/>
    </row>
    <row r="43772" spans="31:31" ht="15.75">
      <c r="AE43772" s="67"/>
    </row>
    <row r="43773" spans="31:31" ht="15.75">
      <c r="AE43773" s="67"/>
    </row>
    <row r="43774" spans="31:31" ht="15.75">
      <c r="AE43774" s="67"/>
    </row>
    <row r="43775" spans="31:31" ht="15.75">
      <c r="AE43775" s="67"/>
    </row>
    <row r="43776" spans="31:31" ht="15.75">
      <c r="AE43776" s="67"/>
    </row>
    <row r="43777" spans="31:31" ht="15.75">
      <c r="AE43777" s="67"/>
    </row>
    <row r="43778" spans="31:31" ht="15.75">
      <c r="AE43778" s="67"/>
    </row>
    <row r="43779" spans="31:31" ht="15.75">
      <c r="AE43779" s="67"/>
    </row>
    <row r="43780" spans="31:31" ht="15.75">
      <c r="AE43780" s="67"/>
    </row>
    <row r="43781" spans="31:31" ht="15.75">
      <c r="AE43781" s="67"/>
    </row>
    <row r="43782" spans="31:31" ht="15.75">
      <c r="AE43782" s="67"/>
    </row>
    <row r="43783" spans="31:31" ht="15.75">
      <c r="AE43783" s="67"/>
    </row>
    <row r="43784" spans="31:31" ht="15.75">
      <c r="AE43784" s="67"/>
    </row>
    <row r="43785" spans="31:31" ht="15.75">
      <c r="AE43785" s="67"/>
    </row>
    <row r="43786" spans="31:31" ht="15.75">
      <c r="AE43786" s="67"/>
    </row>
    <row r="43787" spans="31:31" ht="15.75">
      <c r="AE43787" s="67"/>
    </row>
    <row r="43788" spans="31:31" ht="15.75">
      <c r="AE43788" s="67"/>
    </row>
    <row r="43789" spans="31:31" ht="15.75">
      <c r="AE43789" s="67"/>
    </row>
    <row r="43790" spans="31:31" ht="15.75">
      <c r="AE43790" s="67"/>
    </row>
    <row r="43791" spans="31:31" ht="15.75">
      <c r="AE43791" s="67"/>
    </row>
    <row r="43792" spans="31:31" ht="15.75">
      <c r="AE43792" s="67"/>
    </row>
    <row r="43793" spans="31:31" ht="15.75">
      <c r="AE43793" s="67"/>
    </row>
    <row r="43794" spans="31:31" ht="15.75">
      <c r="AE43794" s="67"/>
    </row>
    <row r="43795" spans="31:31" ht="15.75">
      <c r="AE43795" s="67"/>
    </row>
    <row r="43796" spans="31:31" ht="15.75">
      <c r="AE43796" s="67"/>
    </row>
    <row r="43797" spans="31:31" ht="15.75">
      <c r="AE43797" s="67"/>
    </row>
    <row r="43798" spans="31:31" ht="15.75">
      <c r="AE43798" s="67"/>
    </row>
    <row r="43799" spans="31:31" ht="15.75">
      <c r="AE43799" s="67"/>
    </row>
    <row r="43800" spans="31:31" ht="15.75">
      <c r="AE43800" s="67"/>
    </row>
    <row r="43801" spans="31:31" ht="15.75">
      <c r="AE43801" s="67"/>
    </row>
    <row r="43802" spans="31:31" ht="15.75">
      <c r="AE43802" s="67"/>
    </row>
    <row r="43803" spans="31:31" ht="15.75">
      <c r="AE43803" s="67"/>
    </row>
    <row r="43804" spans="31:31" ht="15.75">
      <c r="AE43804" s="67"/>
    </row>
    <row r="43805" spans="31:31" ht="15.75">
      <c r="AE43805" s="67"/>
    </row>
    <row r="43806" spans="31:31" ht="15.75">
      <c r="AE43806" s="67"/>
    </row>
    <row r="43807" spans="31:31" ht="15.75">
      <c r="AE43807" s="67"/>
    </row>
    <row r="43808" spans="31:31" ht="15.75">
      <c r="AE43808" s="67"/>
    </row>
    <row r="43809" spans="31:31" ht="15.75">
      <c r="AE43809" s="67"/>
    </row>
    <row r="43810" spans="31:31" ht="15.75">
      <c r="AE43810" s="67"/>
    </row>
    <row r="43811" spans="31:31" ht="15.75">
      <c r="AE43811" s="67"/>
    </row>
    <row r="43812" spans="31:31" ht="15.75">
      <c r="AE43812" s="67"/>
    </row>
    <row r="43813" spans="31:31" ht="15.75">
      <c r="AE43813" s="67"/>
    </row>
    <row r="43814" spans="31:31" ht="15.75">
      <c r="AE43814" s="67"/>
    </row>
    <row r="43815" spans="31:31" ht="15.75">
      <c r="AE43815" s="67"/>
    </row>
    <row r="43816" spans="31:31" ht="15.75">
      <c r="AE43816" s="67"/>
    </row>
    <row r="43817" spans="31:31" ht="15.75">
      <c r="AE43817" s="67"/>
    </row>
    <row r="43818" spans="31:31" ht="15.75">
      <c r="AE43818" s="67"/>
    </row>
    <row r="43819" spans="31:31" ht="15.75">
      <c r="AE43819" s="67"/>
    </row>
    <row r="43820" spans="31:31" ht="15.75">
      <c r="AE43820" s="67"/>
    </row>
    <row r="43821" spans="31:31" ht="15.75">
      <c r="AE43821" s="67"/>
    </row>
    <row r="43822" spans="31:31" ht="15.75">
      <c r="AE43822" s="67"/>
    </row>
    <row r="43823" spans="31:31" ht="15.75">
      <c r="AE43823" s="67"/>
    </row>
    <row r="43824" spans="31:31" ht="15.75">
      <c r="AE43824" s="67"/>
    </row>
    <row r="43825" spans="31:31" ht="15.75">
      <c r="AE43825" s="67"/>
    </row>
    <row r="43826" spans="31:31" ht="15.75">
      <c r="AE43826" s="67"/>
    </row>
    <row r="43827" spans="31:31" ht="15.75">
      <c r="AE43827" s="67"/>
    </row>
    <row r="43828" spans="31:31" ht="15.75">
      <c r="AE43828" s="67"/>
    </row>
    <row r="43829" spans="31:31" ht="15.75">
      <c r="AE43829" s="67"/>
    </row>
    <row r="43830" spans="31:31" ht="15.75">
      <c r="AE43830" s="67"/>
    </row>
    <row r="43831" spans="31:31" ht="15.75">
      <c r="AE43831" s="67"/>
    </row>
    <row r="43832" spans="31:31" ht="15.75">
      <c r="AE43832" s="67"/>
    </row>
    <row r="43833" spans="31:31" ht="15.75">
      <c r="AE43833" s="67"/>
    </row>
    <row r="43834" spans="31:31" ht="15.75">
      <c r="AE43834" s="67"/>
    </row>
    <row r="43835" spans="31:31" ht="15.75">
      <c r="AE43835" s="67"/>
    </row>
    <row r="43836" spans="31:31" ht="15.75">
      <c r="AE43836" s="67"/>
    </row>
    <row r="43837" spans="31:31" ht="15.75">
      <c r="AE43837" s="67"/>
    </row>
    <row r="43838" spans="31:31" ht="15.75">
      <c r="AE43838" s="67"/>
    </row>
    <row r="43839" spans="31:31" ht="15.75">
      <c r="AE43839" s="67"/>
    </row>
    <row r="43840" spans="31:31" ht="15.75">
      <c r="AE43840" s="67"/>
    </row>
    <row r="43841" spans="31:31" ht="15.75">
      <c r="AE43841" s="67"/>
    </row>
    <row r="43842" spans="31:31" ht="15.75">
      <c r="AE43842" s="67"/>
    </row>
    <row r="43843" spans="31:31" ht="15.75">
      <c r="AE43843" s="67"/>
    </row>
    <row r="43844" spans="31:31" ht="15.75">
      <c r="AE43844" s="67"/>
    </row>
    <row r="43845" spans="31:31" ht="15.75">
      <c r="AE43845" s="67"/>
    </row>
    <row r="43846" spans="31:31" ht="15.75">
      <c r="AE43846" s="67"/>
    </row>
    <row r="43847" spans="31:31" ht="15.75">
      <c r="AE43847" s="67"/>
    </row>
    <row r="43848" spans="31:31" ht="15.75">
      <c r="AE43848" s="67"/>
    </row>
    <row r="43849" spans="31:31" ht="15.75">
      <c r="AE43849" s="67"/>
    </row>
    <row r="43850" spans="31:31" ht="15.75">
      <c r="AE43850" s="67"/>
    </row>
    <row r="43851" spans="31:31" ht="15.75">
      <c r="AE43851" s="67"/>
    </row>
    <row r="43852" spans="31:31" ht="15.75">
      <c r="AE43852" s="67"/>
    </row>
    <row r="43853" spans="31:31" ht="15.75">
      <c r="AE43853" s="67"/>
    </row>
    <row r="43854" spans="31:31" ht="15.75">
      <c r="AE43854" s="67"/>
    </row>
    <row r="43855" spans="31:31" ht="15.75">
      <c r="AE43855" s="67"/>
    </row>
    <row r="43856" spans="31:31" ht="15.75">
      <c r="AE43856" s="67"/>
    </row>
    <row r="43857" spans="31:31" ht="15.75">
      <c r="AE43857" s="67"/>
    </row>
    <row r="43858" spans="31:31" ht="15.75">
      <c r="AE43858" s="67"/>
    </row>
    <row r="43859" spans="31:31" ht="15.75">
      <c r="AE43859" s="67"/>
    </row>
    <row r="43860" spans="31:31" ht="15.75">
      <c r="AE43860" s="67"/>
    </row>
    <row r="43861" spans="31:31" ht="15.75">
      <c r="AE43861" s="67"/>
    </row>
    <row r="43862" spans="31:31" ht="15.75">
      <c r="AE43862" s="67"/>
    </row>
    <row r="43863" spans="31:31" ht="15.75">
      <c r="AE43863" s="67"/>
    </row>
    <row r="43864" spans="31:31" ht="15.75">
      <c r="AE43864" s="67"/>
    </row>
    <row r="43865" spans="31:31" ht="15.75">
      <c r="AE43865" s="67"/>
    </row>
    <row r="43866" spans="31:31" ht="15.75">
      <c r="AE43866" s="67"/>
    </row>
    <row r="43867" spans="31:31" ht="15.75">
      <c r="AE43867" s="67"/>
    </row>
    <row r="43868" spans="31:31" ht="15.75">
      <c r="AE43868" s="67"/>
    </row>
    <row r="43869" spans="31:31" ht="15.75">
      <c r="AE43869" s="67"/>
    </row>
    <row r="43870" spans="31:31" ht="15.75">
      <c r="AE43870" s="67"/>
    </row>
    <row r="43871" spans="31:31" ht="15.75">
      <c r="AE43871" s="67"/>
    </row>
    <row r="43872" spans="31:31" ht="15.75">
      <c r="AE43872" s="67"/>
    </row>
    <row r="43873" spans="31:31" ht="15.75">
      <c r="AE43873" s="67"/>
    </row>
    <row r="43874" spans="31:31" ht="15.75">
      <c r="AE43874" s="67"/>
    </row>
    <row r="43875" spans="31:31" ht="15.75">
      <c r="AE43875" s="67"/>
    </row>
    <row r="43876" spans="31:31" ht="15.75">
      <c r="AE43876" s="67"/>
    </row>
    <row r="43877" spans="31:31" ht="15.75">
      <c r="AE43877" s="67"/>
    </row>
    <row r="43878" spans="31:31" ht="15.75">
      <c r="AE43878" s="67"/>
    </row>
    <row r="43879" spans="31:31" ht="15.75">
      <c r="AE43879" s="67"/>
    </row>
    <row r="43880" spans="31:31" ht="15.75">
      <c r="AE43880" s="67"/>
    </row>
    <row r="43881" spans="31:31" ht="15.75">
      <c r="AE43881" s="67"/>
    </row>
    <row r="43882" spans="31:31" ht="15.75">
      <c r="AE43882" s="67"/>
    </row>
    <row r="43883" spans="31:31" ht="15.75">
      <c r="AE43883" s="67"/>
    </row>
    <row r="43884" spans="31:31" ht="15.75">
      <c r="AE43884" s="67"/>
    </row>
    <row r="43885" spans="31:31" ht="15.75">
      <c r="AE43885" s="67"/>
    </row>
    <row r="43886" spans="31:31" ht="15.75">
      <c r="AE43886" s="67"/>
    </row>
    <row r="43887" spans="31:31" ht="15.75">
      <c r="AE43887" s="67"/>
    </row>
    <row r="43888" spans="31:31" ht="15.75">
      <c r="AE43888" s="67"/>
    </row>
    <row r="43889" spans="31:31" ht="15.75">
      <c r="AE43889" s="67"/>
    </row>
    <row r="43890" spans="31:31" ht="15.75">
      <c r="AE43890" s="67"/>
    </row>
    <row r="43891" spans="31:31" ht="15.75">
      <c r="AE43891" s="67"/>
    </row>
    <row r="43892" spans="31:31" ht="15.75">
      <c r="AE43892" s="67"/>
    </row>
    <row r="43893" spans="31:31" ht="15.75">
      <c r="AE43893" s="67"/>
    </row>
    <row r="43894" spans="31:31" ht="15.75">
      <c r="AE43894" s="67"/>
    </row>
    <row r="43895" spans="31:31" ht="15.75">
      <c r="AE43895" s="67"/>
    </row>
    <row r="43896" spans="31:31" ht="15.75">
      <c r="AE43896" s="67"/>
    </row>
    <row r="43897" spans="31:31" ht="15.75">
      <c r="AE43897" s="67"/>
    </row>
    <row r="43898" spans="31:31" ht="15.75">
      <c r="AE43898" s="67"/>
    </row>
    <row r="43899" spans="31:31" ht="15.75">
      <c r="AE43899" s="67"/>
    </row>
    <row r="43900" spans="31:31" ht="15.75">
      <c r="AE43900" s="67"/>
    </row>
    <row r="43901" spans="31:31" ht="15.75">
      <c r="AE43901" s="67"/>
    </row>
    <row r="43902" spans="31:31" ht="15.75">
      <c r="AE43902" s="67"/>
    </row>
    <row r="43903" spans="31:31" ht="15.75">
      <c r="AE43903" s="67"/>
    </row>
    <row r="43904" spans="31:31" ht="15.75">
      <c r="AE43904" s="67"/>
    </row>
    <row r="43905" spans="31:31" ht="15.75">
      <c r="AE43905" s="67"/>
    </row>
    <row r="43906" spans="31:31" ht="15.75">
      <c r="AE43906" s="67"/>
    </row>
    <row r="43907" spans="31:31" ht="15.75">
      <c r="AE43907" s="67"/>
    </row>
    <row r="43908" spans="31:31" ht="15.75">
      <c r="AE43908" s="67"/>
    </row>
    <row r="43909" spans="31:31" ht="15.75">
      <c r="AE43909" s="67"/>
    </row>
    <row r="43910" spans="31:31" ht="15.75">
      <c r="AE43910" s="67"/>
    </row>
    <row r="43911" spans="31:31" ht="15.75">
      <c r="AE43911" s="67"/>
    </row>
    <row r="43912" spans="31:31" ht="15.75">
      <c r="AE43912" s="67"/>
    </row>
    <row r="43913" spans="31:31" ht="15.75">
      <c r="AE43913" s="67"/>
    </row>
    <row r="43914" spans="31:31" ht="15.75">
      <c r="AE43914" s="67"/>
    </row>
    <row r="43915" spans="31:31" ht="15.75">
      <c r="AE43915" s="67"/>
    </row>
    <row r="43916" spans="31:31" ht="15.75">
      <c r="AE43916" s="67"/>
    </row>
    <row r="43917" spans="31:31" ht="15.75">
      <c r="AE43917" s="67"/>
    </row>
    <row r="43918" spans="31:31" ht="15.75">
      <c r="AE43918" s="67"/>
    </row>
    <row r="43919" spans="31:31" ht="15.75">
      <c r="AE43919" s="67"/>
    </row>
    <row r="43920" spans="31:31" ht="15.75">
      <c r="AE43920" s="67"/>
    </row>
    <row r="43921" spans="31:31" ht="15.75">
      <c r="AE43921" s="67"/>
    </row>
    <row r="43922" spans="31:31" ht="15.75">
      <c r="AE43922" s="67"/>
    </row>
    <row r="43923" spans="31:31" ht="15.75">
      <c r="AE43923" s="67"/>
    </row>
    <row r="43924" spans="31:31" ht="15.75">
      <c r="AE43924" s="67"/>
    </row>
    <row r="43925" spans="31:31" ht="15.75">
      <c r="AE43925" s="67"/>
    </row>
    <row r="43926" spans="31:31" ht="15.75">
      <c r="AE43926" s="67"/>
    </row>
    <row r="43927" spans="31:31" ht="15.75">
      <c r="AE43927" s="67"/>
    </row>
    <row r="43928" spans="31:31" ht="15.75">
      <c r="AE43928" s="67"/>
    </row>
    <row r="43929" spans="31:31" ht="15.75">
      <c r="AE43929" s="67"/>
    </row>
    <row r="43930" spans="31:31" ht="15.75">
      <c r="AE43930" s="67"/>
    </row>
    <row r="43931" spans="31:31" ht="15.75">
      <c r="AE43931" s="67"/>
    </row>
    <row r="43932" spans="31:31" ht="15.75">
      <c r="AE43932" s="67"/>
    </row>
    <row r="43933" spans="31:31" ht="15.75">
      <c r="AE43933" s="67"/>
    </row>
    <row r="43934" spans="31:31" ht="15.75">
      <c r="AE43934" s="67"/>
    </row>
    <row r="43935" spans="31:31" ht="15.75">
      <c r="AE43935" s="67"/>
    </row>
    <row r="43936" spans="31:31" ht="15.75">
      <c r="AE43936" s="67"/>
    </row>
    <row r="43937" spans="31:31" ht="15.75">
      <c r="AE43937" s="67"/>
    </row>
    <row r="43938" spans="31:31" ht="15.75">
      <c r="AE43938" s="67"/>
    </row>
    <row r="43939" spans="31:31" ht="15.75">
      <c r="AE43939" s="67"/>
    </row>
    <row r="43940" spans="31:31" ht="15.75">
      <c r="AE43940" s="67"/>
    </row>
    <row r="43941" spans="31:31" ht="15.75">
      <c r="AE43941" s="67"/>
    </row>
    <row r="43942" spans="31:31" ht="15.75">
      <c r="AE43942" s="67"/>
    </row>
    <row r="43943" spans="31:31" ht="15.75">
      <c r="AE43943" s="67"/>
    </row>
    <row r="43944" spans="31:31" ht="15.75">
      <c r="AE43944" s="67"/>
    </row>
    <row r="43945" spans="31:31" ht="15.75">
      <c r="AE43945" s="67"/>
    </row>
    <row r="43946" spans="31:31" ht="15.75">
      <c r="AE43946" s="67"/>
    </row>
    <row r="43947" spans="31:31" ht="15.75">
      <c r="AE43947" s="67"/>
    </row>
    <row r="43948" spans="31:31" ht="15.75">
      <c r="AE43948" s="67"/>
    </row>
    <row r="43949" spans="31:31" ht="15.75">
      <c r="AE43949" s="67"/>
    </row>
    <row r="43950" spans="31:31" ht="15.75">
      <c r="AE43950" s="67"/>
    </row>
    <row r="43951" spans="31:31" ht="15.75">
      <c r="AE43951" s="67"/>
    </row>
    <row r="43952" spans="31:31" ht="15.75">
      <c r="AE43952" s="67"/>
    </row>
    <row r="43953" spans="31:31" ht="15.75">
      <c r="AE43953" s="67"/>
    </row>
    <row r="43954" spans="31:31" ht="15.75">
      <c r="AE43954" s="67"/>
    </row>
    <row r="43955" spans="31:31" ht="15.75">
      <c r="AE43955" s="67"/>
    </row>
    <row r="43956" spans="31:31" ht="15.75">
      <c r="AE43956" s="67"/>
    </row>
    <row r="43957" spans="31:31" ht="15.75">
      <c r="AE43957" s="67"/>
    </row>
    <row r="43958" spans="31:31" ht="15.75">
      <c r="AE43958" s="67"/>
    </row>
    <row r="43959" spans="31:31" ht="15.75">
      <c r="AE43959" s="67"/>
    </row>
    <row r="43960" spans="31:31" ht="15.75">
      <c r="AE43960" s="67"/>
    </row>
    <row r="43961" spans="31:31" ht="15.75">
      <c r="AE43961" s="67"/>
    </row>
    <row r="43962" spans="31:31" ht="15.75">
      <c r="AE43962" s="67"/>
    </row>
    <row r="43963" spans="31:31" ht="15.75">
      <c r="AE43963" s="67"/>
    </row>
    <row r="43964" spans="31:31" ht="15.75">
      <c r="AE43964" s="67"/>
    </row>
    <row r="43965" spans="31:31" ht="15.75">
      <c r="AE43965" s="67"/>
    </row>
    <row r="43966" spans="31:31" ht="15.75">
      <c r="AE43966" s="67"/>
    </row>
    <row r="43967" spans="31:31" ht="15.75">
      <c r="AE43967" s="67"/>
    </row>
    <row r="43968" spans="31:31" ht="15.75">
      <c r="AE43968" s="67"/>
    </row>
    <row r="43969" spans="31:31" ht="15.75">
      <c r="AE43969" s="67"/>
    </row>
    <row r="43970" spans="31:31" ht="15.75">
      <c r="AE43970" s="67"/>
    </row>
    <row r="43971" spans="31:31" ht="15.75">
      <c r="AE43971" s="67"/>
    </row>
    <row r="43972" spans="31:31" ht="15.75">
      <c r="AE43972" s="67"/>
    </row>
    <row r="43973" spans="31:31" ht="15.75">
      <c r="AE43973" s="67"/>
    </row>
    <row r="43974" spans="31:31" ht="15.75">
      <c r="AE43974" s="67"/>
    </row>
    <row r="43975" spans="31:31" ht="15.75">
      <c r="AE43975" s="67"/>
    </row>
    <row r="43976" spans="31:31" ht="15.75">
      <c r="AE43976" s="67"/>
    </row>
    <row r="43977" spans="31:31" ht="15.75">
      <c r="AE43977" s="67"/>
    </row>
    <row r="43978" spans="31:31" ht="15.75">
      <c r="AE43978" s="67"/>
    </row>
    <row r="43979" spans="31:31" ht="15.75">
      <c r="AE43979" s="67"/>
    </row>
    <row r="43980" spans="31:31" ht="15.75">
      <c r="AE43980" s="67"/>
    </row>
    <row r="43981" spans="31:31" ht="15.75">
      <c r="AE43981" s="67"/>
    </row>
    <row r="43982" spans="31:31" ht="15.75">
      <c r="AE43982" s="67"/>
    </row>
    <row r="43983" spans="31:31" ht="15.75">
      <c r="AE43983" s="67"/>
    </row>
    <row r="43984" spans="31:31" ht="15.75">
      <c r="AE43984" s="67"/>
    </row>
    <row r="43985" spans="31:31" ht="15.75">
      <c r="AE43985" s="67"/>
    </row>
    <row r="43986" spans="31:31" ht="15.75">
      <c r="AE43986" s="67"/>
    </row>
    <row r="43987" spans="31:31" ht="15.75">
      <c r="AE43987" s="67"/>
    </row>
    <row r="43988" spans="31:31" ht="15.75">
      <c r="AE43988" s="67"/>
    </row>
    <row r="43989" spans="31:31" ht="15.75">
      <c r="AE43989" s="67"/>
    </row>
    <row r="43990" spans="31:31" ht="15.75">
      <c r="AE43990" s="67"/>
    </row>
    <row r="43991" spans="31:31" ht="15.75">
      <c r="AE43991" s="67"/>
    </row>
    <row r="43992" spans="31:31" ht="15.75">
      <c r="AE43992" s="67"/>
    </row>
    <row r="43993" spans="31:31" ht="15.75">
      <c r="AE43993" s="67"/>
    </row>
    <row r="43994" spans="31:31" ht="15.75">
      <c r="AE43994" s="67"/>
    </row>
    <row r="43995" spans="31:31" ht="15.75">
      <c r="AE43995" s="67"/>
    </row>
    <row r="43996" spans="31:31" ht="15.75">
      <c r="AE43996" s="67"/>
    </row>
    <row r="43997" spans="31:31" ht="15.75">
      <c r="AE43997" s="67"/>
    </row>
    <row r="43998" spans="31:31" ht="15.75">
      <c r="AE43998" s="67"/>
    </row>
    <row r="43999" spans="31:31" ht="15.75">
      <c r="AE43999" s="67"/>
    </row>
    <row r="44000" spans="31:31" ht="15.75">
      <c r="AE44000" s="67"/>
    </row>
    <row r="44001" spans="31:31" ht="15.75">
      <c r="AE44001" s="67"/>
    </row>
    <row r="44002" spans="31:31" ht="15.75">
      <c r="AE44002" s="67"/>
    </row>
    <row r="44003" spans="31:31" ht="15.75">
      <c r="AE44003" s="67"/>
    </row>
    <row r="44004" spans="31:31" ht="15.75">
      <c r="AE44004" s="67"/>
    </row>
    <row r="44005" spans="31:31" ht="15.75">
      <c r="AE44005" s="67"/>
    </row>
    <row r="44006" spans="31:31" ht="15.75">
      <c r="AE44006" s="67"/>
    </row>
    <row r="44007" spans="31:31" ht="15.75">
      <c r="AE44007" s="67"/>
    </row>
    <row r="44008" spans="31:31" ht="15.75">
      <c r="AE44008" s="67"/>
    </row>
    <row r="44009" spans="31:31" ht="15.75">
      <c r="AE44009" s="67"/>
    </row>
    <row r="44010" spans="31:31" ht="15.75">
      <c r="AE44010" s="67"/>
    </row>
    <row r="44011" spans="31:31" ht="15.75">
      <c r="AE44011" s="67"/>
    </row>
    <row r="44012" spans="31:31" ht="15.75">
      <c r="AE44012" s="67"/>
    </row>
    <row r="44013" spans="31:31" ht="15.75">
      <c r="AE44013" s="67"/>
    </row>
    <row r="44014" spans="31:31" ht="15.75">
      <c r="AE44014" s="67"/>
    </row>
    <row r="44015" spans="31:31" ht="15.75">
      <c r="AE44015" s="67"/>
    </row>
    <row r="44016" spans="31:31" ht="15.75">
      <c r="AE44016" s="67"/>
    </row>
    <row r="44017" spans="31:31" ht="15.75">
      <c r="AE44017" s="67"/>
    </row>
    <row r="44018" spans="31:31" ht="15.75">
      <c r="AE44018" s="67"/>
    </row>
    <row r="44019" spans="31:31" ht="15.75">
      <c r="AE44019" s="67"/>
    </row>
    <row r="44020" spans="31:31" ht="15.75">
      <c r="AE44020" s="67"/>
    </row>
    <row r="44021" spans="31:31" ht="15.75">
      <c r="AE44021" s="67"/>
    </row>
    <row r="44022" spans="31:31" ht="15.75">
      <c r="AE44022" s="67"/>
    </row>
    <row r="44023" spans="31:31" ht="15.75">
      <c r="AE44023" s="67"/>
    </row>
    <row r="44024" spans="31:31" ht="15.75">
      <c r="AE44024" s="67"/>
    </row>
    <row r="44025" spans="31:31" ht="15.75">
      <c r="AE44025" s="67"/>
    </row>
    <row r="44026" spans="31:31" ht="15.75">
      <c r="AE44026" s="67"/>
    </row>
    <row r="44027" spans="31:31" ht="15.75">
      <c r="AE44027" s="67"/>
    </row>
    <row r="44028" spans="31:31" ht="15.75">
      <c r="AE44028" s="67"/>
    </row>
    <row r="44029" spans="31:31" ht="15.75">
      <c r="AE44029" s="67"/>
    </row>
    <row r="44030" spans="31:31" ht="15.75">
      <c r="AE44030" s="67"/>
    </row>
    <row r="44031" spans="31:31" ht="15.75">
      <c r="AE44031" s="67"/>
    </row>
    <row r="44032" spans="31:31" ht="15.75">
      <c r="AE44032" s="67"/>
    </row>
    <row r="44033" spans="31:31" ht="15.75">
      <c r="AE44033" s="67"/>
    </row>
    <row r="44034" spans="31:31" ht="15.75">
      <c r="AE44034" s="67"/>
    </row>
    <row r="44035" spans="31:31" ht="15.75">
      <c r="AE44035" s="67"/>
    </row>
    <row r="44036" spans="31:31" ht="15.75">
      <c r="AE44036" s="67"/>
    </row>
    <row r="44037" spans="31:31" ht="15.75">
      <c r="AE44037" s="67"/>
    </row>
    <row r="44038" spans="31:31" ht="15.75">
      <c r="AE44038" s="67"/>
    </row>
    <row r="44039" spans="31:31" ht="15.75">
      <c r="AE44039" s="67"/>
    </row>
    <row r="44040" spans="31:31" ht="15.75">
      <c r="AE44040" s="67"/>
    </row>
    <row r="44041" spans="31:31" ht="15.75">
      <c r="AE44041" s="67"/>
    </row>
    <row r="44042" spans="31:31" ht="15.75">
      <c r="AE44042" s="67"/>
    </row>
    <row r="44043" spans="31:31" ht="15.75">
      <c r="AE44043" s="67"/>
    </row>
    <row r="44044" spans="31:31" ht="15.75">
      <c r="AE44044" s="67"/>
    </row>
    <row r="44045" spans="31:31" ht="15.75">
      <c r="AE44045" s="67"/>
    </row>
    <row r="44046" spans="31:31" ht="15.75">
      <c r="AE44046" s="67"/>
    </row>
    <row r="44047" spans="31:31" ht="15.75">
      <c r="AE44047" s="67"/>
    </row>
    <row r="44048" spans="31:31" ht="15.75">
      <c r="AE44048" s="67"/>
    </row>
    <row r="44049" spans="31:31" ht="15.75">
      <c r="AE44049" s="67"/>
    </row>
    <row r="44050" spans="31:31" ht="15.75">
      <c r="AE44050" s="67"/>
    </row>
    <row r="44051" spans="31:31" ht="15.75">
      <c r="AE44051" s="67"/>
    </row>
    <row r="44052" spans="31:31" ht="15.75">
      <c r="AE44052" s="67"/>
    </row>
    <row r="44053" spans="31:31" ht="15.75">
      <c r="AE44053" s="67"/>
    </row>
    <row r="44054" spans="31:31" ht="15.75">
      <c r="AE44054" s="67"/>
    </row>
    <row r="44055" spans="31:31" ht="15.75">
      <c r="AE44055" s="67"/>
    </row>
    <row r="44056" spans="31:31" ht="15.75">
      <c r="AE44056" s="67"/>
    </row>
    <row r="44057" spans="31:31" ht="15.75">
      <c r="AE44057" s="67"/>
    </row>
    <row r="44058" spans="31:31" ht="15.75">
      <c r="AE44058" s="67"/>
    </row>
    <row r="44059" spans="31:31" ht="15.75">
      <c r="AE44059" s="67"/>
    </row>
    <row r="44060" spans="31:31" ht="15.75">
      <c r="AE44060" s="67"/>
    </row>
    <row r="44061" spans="31:31" ht="15.75">
      <c r="AE44061" s="67"/>
    </row>
    <row r="44062" spans="31:31" ht="15.75">
      <c r="AE44062" s="67"/>
    </row>
    <row r="44063" spans="31:31" ht="15.75">
      <c r="AE44063" s="67"/>
    </row>
    <row r="44064" spans="31:31" ht="15.75">
      <c r="AE44064" s="67"/>
    </row>
    <row r="44065" spans="31:31" ht="15.75">
      <c r="AE44065" s="67"/>
    </row>
    <row r="44066" spans="31:31" ht="15.75">
      <c r="AE44066" s="67"/>
    </row>
    <row r="44067" spans="31:31" ht="15.75">
      <c r="AE44067" s="67"/>
    </row>
    <row r="44068" spans="31:31" ht="15.75">
      <c r="AE44068" s="67"/>
    </row>
    <row r="44069" spans="31:31" ht="15.75">
      <c r="AE44069" s="67"/>
    </row>
    <row r="44070" spans="31:31" ht="15.75">
      <c r="AE44070" s="67"/>
    </row>
    <row r="44071" spans="31:31" ht="15.75">
      <c r="AE44071" s="67"/>
    </row>
    <row r="44072" spans="31:31" ht="15.75">
      <c r="AE44072" s="67"/>
    </row>
    <row r="44073" spans="31:31" ht="15.75">
      <c r="AE44073" s="67"/>
    </row>
    <row r="44074" spans="31:31" ht="15.75">
      <c r="AE44074" s="67"/>
    </row>
    <row r="44075" spans="31:31" ht="15.75">
      <c r="AE44075" s="67"/>
    </row>
    <row r="44076" spans="31:31" ht="15.75">
      <c r="AE44076" s="67"/>
    </row>
    <row r="44077" spans="31:31" ht="15.75">
      <c r="AE44077" s="67"/>
    </row>
    <row r="44078" spans="31:31" ht="15.75">
      <c r="AE44078" s="67"/>
    </row>
    <row r="44079" spans="31:31" ht="15.75">
      <c r="AE44079" s="67"/>
    </row>
    <row r="44080" spans="31:31" ht="15.75">
      <c r="AE44080" s="67"/>
    </row>
    <row r="44081" spans="31:31" ht="15.75">
      <c r="AE44081" s="67"/>
    </row>
    <row r="44082" spans="31:31" ht="15.75">
      <c r="AE44082" s="67"/>
    </row>
    <row r="44083" spans="31:31" ht="15.75">
      <c r="AE44083" s="67"/>
    </row>
    <row r="44084" spans="31:31" ht="15.75">
      <c r="AE44084" s="67"/>
    </row>
    <row r="44085" spans="31:31" ht="15.75">
      <c r="AE44085" s="67"/>
    </row>
    <row r="44086" spans="31:31" ht="15.75">
      <c r="AE44086" s="67"/>
    </row>
    <row r="44087" spans="31:31" ht="15.75">
      <c r="AE44087" s="67"/>
    </row>
    <row r="44088" spans="31:31" ht="15.75">
      <c r="AE44088" s="67"/>
    </row>
    <row r="44089" spans="31:31" ht="15.75">
      <c r="AE44089" s="67"/>
    </row>
    <row r="44090" spans="31:31" ht="15.75">
      <c r="AE44090" s="67"/>
    </row>
    <row r="44091" spans="31:31" ht="15.75">
      <c r="AE44091" s="67"/>
    </row>
    <row r="44092" spans="31:31" ht="15.75">
      <c r="AE44092" s="67"/>
    </row>
    <row r="44093" spans="31:31" ht="15.75">
      <c r="AE44093" s="67"/>
    </row>
    <row r="44094" spans="31:31" ht="15.75">
      <c r="AE44094" s="67"/>
    </row>
    <row r="44095" spans="31:31" ht="15.75">
      <c r="AE44095" s="67"/>
    </row>
    <row r="44096" spans="31:31" ht="15.75">
      <c r="AE44096" s="67"/>
    </row>
    <row r="44097" spans="31:31" ht="15.75">
      <c r="AE44097" s="67"/>
    </row>
    <row r="44098" spans="31:31" ht="15.75">
      <c r="AE44098" s="67"/>
    </row>
    <row r="44099" spans="31:31" ht="15.75">
      <c r="AE44099" s="67"/>
    </row>
    <row r="44100" spans="31:31" ht="15.75">
      <c r="AE44100" s="67"/>
    </row>
    <row r="44101" spans="31:31" ht="15.75">
      <c r="AE44101" s="67"/>
    </row>
    <row r="44102" spans="31:31" ht="15.75">
      <c r="AE44102" s="67"/>
    </row>
    <row r="44103" spans="31:31" ht="15.75">
      <c r="AE44103" s="67"/>
    </row>
    <row r="44104" spans="31:31" ht="15.75">
      <c r="AE44104" s="67"/>
    </row>
    <row r="44105" spans="31:31" ht="15.75">
      <c r="AE44105" s="67"/>
    </row>
    <row r="44106" spans="31:31" ht="15.75">
      <c r="AE44106" s="67"/>
    </row>
    <row r="44107" spans="31:31" ht="15.75">
      <c r="AE44107" s="67"/>
    </row>
    <row r="44108" spans="31:31" ht="15.75">
      <c r="AE44108" s="67"/>
    </row>
    <row r="44109" spans="31:31" ht="15.75">
      <c r="AE44109" s="67"/>
    </row>
    <row r="44110" spans="31:31" ht="15.75">
      <c r="AE44110" s="67"/>
    </row>
    <row r="44111" spans="31:31" ht="15.75">
      <c r="AE44111" s="67"/>
    </row>
    <row r="44112" spans="31:31" ht="15.75">
      <c r="AE44112" s="67"/>
    </row>
    <row r="44113" spans="31:31" ht="15.75">
      <c r="AE44113" s="67"/>
    </row>
    <row r="44114" spans="31:31" ht="15.75">
      <c r="AE44114" s="67"/>
    </row>
    <row r="44115" spans="31:31" ht="15.75">
      <c r="AE44115" s="67"/>
    </row>
    <row r="44116" spans="31:31" ht="15.75">
      <c r="AE44116" s="67"/>
    </row>
    <row r="44117" spans="31:31" ht="15.75">
      <c r="AE44117" s="67"/>
    </row>
    <row r="44118" spans="31:31" ht="15.75">
      <c r="AE44118" s="67"/>
    </row>
    <row r="44119" spans="31:31" ht="15.75">
      <c r="AE44119" s="67"/>
    </row>
    <row r="44120" spans="31:31" ht="15.75">
      <c r="AE44120" s="67"/>
    </row>
    <row r="44121" spans="31:31" ht="15.75">
      <c r="AE44121" s="67"/>
    </row>
    <row r="44122" spans="31:31" ht="15.75">
      <c r="AE44122" s="67"/>
    </row>
    <row r="44123" spans="31:31" ht="15.75">
      <c r="AE44123" s="67"/>
    </row>
    <row r="44124" spans="31:31" ht="15.75">
      <c r="AE44124" s="67"/>
    </row>
    <row r="44125" spans="31:31" ht="15.75">
      <c r="AE44125" s="67"/>
    </row>
    <row r="44126" spans="31:31" ht="15.75">
      <c r="AE44126" s="67"/>
    </row>
    <row r="44127" spans="31:31" ht="15.75">
      <c r="AE44127" s="67"/>
    </row>
    <row r="44128" spans="31:31" ht="15.75">
      <c r="AE44128" s="67"/>
    </row>
    <row r="44129" spans="31:31" ht="15.75">
      <c r="AE44129" s="67"/>
    </row>
    <row r="44130" spans="31:31" ht="15.75">
      <c r="AE44130" s="67"/>
    </row>
    <row r="44131" spans="31:31" ht="15.75">
      <c r="AE44131" s="67"/>
    </row>
    <row r="44132" spans="31:31" ht="15.75">
      <c r="AE44132" s="67"/>
    </row>
    <row r="44133" spans="31:31" ht="15.75">
      <c r="AE44133" s="67"/>
    </row>
    <row r="44134" spans="31:31" ht="15.75">
      <c r="AE44134" s="67"/>
    </row>
    <row r="44135" spans="31:31" ht="15.75">
      <c r="AE44135" s="67"/>
    </row>
    <row r="44136" spans="31:31" ht="15.75">
      <c r="AE44136" s="67"/>
    </row>
    <row r="44137" spans="31:31" ht="15.75">
      <c r="AE44137" s="67"/>
    </row>
    <row r="44138" spans="31:31" ht="15.75">
      <c r="AE44138" s="67"/>
    </row>
    <row r="44139" spans="31:31" ht="15.75">
      <c r="AE44139" s="67"/>
    </row>
    <row r="44140" spans="31:31" ht="15.75">
      <c r="AE44140" s="67"/>
    </row>
    <row r="44141" spans="31:31" ht="15.75">
      <c r="AE44141" s="67"/>
    </row>
    <row r="44142" spans="31:31" ht="15.75">
      <c r="AE44142" s="67"/>
    </row>
    <row r="44143" spans="31:31" ht="15.75">
      <c r="AE44143" s="67"/>
    </row>
    <row r="44144" spans="31:31" ht="15.75">
      <c r="AE44144" s="67"/>
    </row>
    <row r="44145" spans="31:31" ht="15.75">
      <c r="AE44145" s="67"/>
    </row>
    <row r="44146" spans="31:31" ht="15.75">
      <c r="AE44146" s="67"/>
    </row>
    <row r="44147" spans="31:31" ht="15.75">
      <c r="AE44147" s="67"/>
    </row>
    <row r="44148" spans="31:31" ht="15.75">
      <c r="AE44148" s="67"/>
    </row>
    <row r="44149" spans="31:31" ht="15.75">
      <c r="AE44149" s="67"/>
    </row>
    <row r="44150" spans="31:31" ht="15.75">
      <c r="AE44150" s="67"/>
    </row>
    <row r="44151" spans="31:31" ht="15.75">
      <c r="AE44151" s="67"/>
    </row>
    <row r="44152" spans="31:31" ht="15.75">
      <c r="AE44152" s="67"/>
    </row>
    <row r="44153" spans="31:31" ht="15.75">
      <c r="AE44153" s="67"/>
    </row>
    <row r="44154" spans="31:31" ht="15.75">
      <c r="AE44154" s="67"/>
    </row>
    <row r="44155" spans="31:31" ht="15.75">
      <c r="AE44155" s="67"/>
    </row>
    <row r="44156" spans="31:31" ht="15.75">
      <c r="AE44156" s="67"/>
    </row>
    <row r="44157" spans="31:31" ht="15.75">
      <c r="AE44157" s="67"/>
    </row>
    <row r="44158" spans="31:31" ht="15.75">
      <c r="AE44158" s="67"/>
    </row>
    <row r="44159" spans="31:31" ht="15.75">
      <c r="AE44159" s="67"/>
    </row>
    <row r="44160" spans="31:31" ht="15.75">
      <c r="AE44160" s="67"/>
    </row>
    <row r="44161" spans="31:31" ht="15.75">
      <c r="AE44161" s="67"/>
    </row>
    <row r="44162" spans="31:31" ht="15.75">
      <c r="AE44162" s="67"/>
    </row>
    <row r="44163" spans="31:31" ht="15.75">
      <c r="AE44163" s="67"/>
    </row>
    <row r="44164" spans="31:31" ht="15.75">
      <c r="AE44164" s="67"/>
    </row>
    <row r="44165" spans="31:31" ht="15.75">
      <c r="AE44165" s="67"/>
    </row>
    <row r="44166" spans="31:31" ht="15.75">
      <c r="AE44166" s="67"/>
    </row>
    <row r="44167" spans="31:31" ht="15.75">
      <c r="AE44167" s="67"/>
    </row>
    <row r="44168" spans="31:31" ht="15.75">
      <c r="AE44168" s="67"/>
    </row>
    <row r="44169" spans="31:31" ht="15.75">
      <c r="AE44169" s="67"/>
    </row>
    <row r="44170" spans="31:31" ht="15.75">
      <c r="AE44170" s="67"/>
    </row>
    <row r="44171" spans="31:31" ht="15.75">
      <c r="AE44171" s="67"/>
    </row>
    <row r="44172" spans="31:31" ht="15.75">
      <c r="AE44172" s="67"/>
    </row>
    <row r="44173" spans="31:31" ht="15.75">
      <c r="AE44173" s="67"/>
    </row>
    <row r="44174" spans="31:31" ht="15.75">
      <c r="AE44174" s="67"/>
    </row>
    <row r="44175" spans="31:31" ht="15.75">
      <c r="AE44175" s="67"/>
    </row>
    <row r="44176" spans="31:31" ht="15.75">
      <c r="AE44176" s="67"/>
    </row>
    <row r="44177" spans="31:31" ht="15.75">
      <c r="AE44177" s="67"/>
    </row>
    <row r="44178" spans="31:31" ht="15.75">
      <c r="AE44178" s="67"/>
    </row>
    <row r="44179" spans="31:31" ht="15.75">
      <c r="AE44179" s="67"/>
    </row>
    <row r="44180" spans="31:31" ht="15.75">
      <c r="AE44180" s="67"/>
    </row>
    <row r="44181" spans="31:31" ht="15.75">
      <c r="AE44181" s="67"/>
    </row>
    <row r="44182" spans="31:31" ht="15.75">
      <c r="AE44182" s="67"/>
    </row>
    <row r="44183" spans="31:31" ht="15.75">
      <c r="AE44183" s="67"/>
    </row>
    <row r="44184" spans="31:31" ht="15.75">
      <c r="AE44184" s="67"/>
    </row>
    <row r="44185" spans="31:31" ht="15.75">
      <c r="AE44185" s="67"/>
    </row>
    <row r="44186" spans="31:31" ht="15.75">
      <c r="AE44186" s="67"/>
    </row>
    <row r="44187" spans="31:31" ht="15.75">
      <c r="AE44187" s="67"/>
    </row>
    <row r="44188" spans="31:31" ht="15.75">
      <c r="AE44188" s="67"/>
    </row>
    <row r="44189" spans="31:31" ht="15.75">
      <c r="AE44189" s="67"/>
    </row>
    <row r="44190" spans="31:31" ht="15.75">
      <c r="AE44190" s="67"/>
    </row>
    <row r="44191" spans="31:31" ht="15.75">
      <c r="AE44191" s="67"/>
    </row>
    <row r="44192" spans="31:31" ht="15.75">
      <c r="AE44192" s="67"/>
    </row>
    <row r="44193" spans="31:31" ht="15.75">
      <c r="AE44193" s="67"/>
    </row>
    <row r="44194" spans="31:31" ht="15.75">
      <c r="AE44194" s="67"/>
    </row>
    <row r="44195" spans="31:31" ht="15.75">
      <c r="AE44195" s="67"/>
    </row>
    <row r="44196" spans="31:31" ht="15.75">
      <c r="AE44196" s="67"/>
    </row>
    <row r="44197" spans="31:31" ht="15.75">
      <c r="AE44197" s="67"/>
    </row>
    <row r="44198" spans="31:31" ht="15.75">
      <c r="AE44198" s="67"/>
    </row>
    <row r="44199" spans="31:31" ht="15.75">
      <c r="AE44199" s="67"/>
    </row>
    <row r="44200" spans="31:31" ht="15.75">
      <c r="AE44200" s="67"/>
    </row>
    <row r="44201" spans="31:31" ht="15.75">
      <c r="AE44201" s="67"/>
    </row>
    <row r="44202" spans="31:31" ht="15.75">
      <c r="AE44202" s="67"/>
    </row>
    <row r="44203" spans="31:31" ht="15.75">
      <c r="AE44203" s="67"/>
    </row>
    <row r="44204" spans="31:31" ht="15.75">
      <c r="AE44204" s="67"/>
    </row>
    <row r="44205" spans="31:31" ht="15.75">
      <c r="AE44205" s="67"/>
    </row>
    <row r="44206" spans="31:31" ht="15.75">
      <c r="AE44206" s="67"/>
    </row>
    <row r="44207" spans="31:31" ht="15.75">
      <c r="AE44207" s="67"/>
    </row>
    <row r="44208" spans="31:31" ht="15.75">
      <c r="AE44208" s="67"/>
    </row>
    <row r="44209" spans="31:31" ht="15.75">
      <c r="AE44209" s="67"/>
    </row>
    <row r="44210" spans="31:31" ht="15.75">
      <c r="AE44210" s="67"/>
    </row>
    <row r="44211" spans="31:31" ht="15.75">
      <c r="AE44211" s="67"/>
    </row>
    <row r="44212" spans="31:31" ht="15.75">
      <c r="AE44212" s="67"/>
    </row>
    <row r="44213" spans="31:31" ht="15.75">
      <c r="AE44213" s="67"/>
    </row>
    <row r="44214" spans="31:31" ht="15.75">
      <c r="AE44214" s="67"/>
    </row>
    <row r="44215" spans="31:31" ht="15.75">
      <c r="AE44215" s="67"/>
    </row>
    <row r="44216" spans="31:31" ht="15.75">
      <c r="AE44216" s="67"/>
    </row>
    <row r="44217" spans="31:31" ht="15.75">
      <c r="AE44217" s="67"/>
    </row>
    <row r="44218" spans="31:31" ht="15.75">
      <c r="AE44218" s="67"/>
    </row>
    <row r="44219" spans="31:31" ht="15.75">
      <c r="AE44219" s="67"/>
    </row>
    <row r="44220" spans="31:31" ht="15.75">
      <c r="AE44220" s="67"/>
    </row>
    <row r="44221" spans="31:31" ht="15.75">
      <c r="AE44221" s="67"/>
    </row>
    <row r="44222" spans="31:31" ht="15.75">
      <c r="AE44222" s="67"/>
    </row>
    <row r="44223" spans="31:31" ht="15.75">
      <c r="AE44223" s="67"/>
    </row>
    <row r="44224" spans="31:31" ht="15.75">
      <c r="AE44224" s="67"/>
    </row>
    <row r="44225" spans="31:31" ht="15.75">
      <c r="AE44225" s="67"/>
    </row>
    <row r="44226" spans="31:31" ht="15.75">
      <c r="AE44226" s="67"/>
    </row>
    <row r="44227" spans="31:31" ht="15.75">
      <c r="AE44227" s="67"/>
    </row>
    <row r="44228" spans="31:31" ht="15.75">
      <c r="AE44228" s="67"/>
    </row>
    <row r="44229" spans="31:31" ht="15.75">
      <c r="AE44229" s="67"/>
    </row>
    <row r="44230" spans="31:31" ht="15.75">
      <c r="AE44230" s="67"/>
    </row>
    <row r="44231" spans="31:31" ht="15.75">
      <c r="AE44231" s="67"/>
    </row>
    <row r="44232" spans="31:31" ht="15.75">
      <c r="AE44232" s="67"/>
    </row>
    <row r="44233" spans="31:31" ht="15.75">
      <c r="AE44233" s="67"/>
    </row>
    <row r="44234" spans="31:31" ht="15.75">
      <c r="AE44234" s="67"/>
    </row>
    <row r="44235" spans="31:31" ht="15.75">
      <c r="AE44235" s="67"/>
    </row>
    <row r="44236" spans="31:31" ht="15.75">
      <c r="AE44236" s="67"/>
    </row>
    <row r="44237" spans="31:31" ht="15.75">
      <c r="AE44237" s="67"/>
    </row>
    <row r="44238" spans="31:31" ht="15.75">
      <c r="AE44238" s="67"/>
    </row>
    <row r="44239" spans="31:31" ht="15.75">
      <c r="AE44239" s="67"/>
    </row>
    <row r="44240" spans="31:31" ht="15.75">
      <c r="AE44240" s="67"/>
    </row>
    <row r="44241" spans="31:31" ht="15.75">
      <c r="AE44241" s="67"/>
    </row>
    <row r="44242" spans="31:31" ht="15.75">
      <c r="AE44242" s="67"/>
    </row>
    <row r="44243" spans="31:31" ht="15.75">
      <c r="AE44243" s="67"/>
    </row>
    <row r="44244" spans="31:31" ht="15.75">
      <c r="AE44244" s="67"/>
    </row>
    <row r="44245" spans="31:31" ht="15.75">
      <c r="AE44245" s="67"/>
    </row>
    <row r="44246" spans="31:31" ht="15.75">
      <c r="AE44246" s="67"/>
    </row>
    <row r="44247" spans="31:31" ht="15.75">
      <c r="AE44247" s="67"/>
    </row>
    <row r="44248" spans="31:31" ht="15.75">
      <c r="AE44248" s="67"/>
    </row>
    <row r="44249" spans="31:31" ht="15.75">
      <c r="AE44249" s="67"/>
    </row>
    <row r="44250" spans="31:31" ht="15.75">
      <c r="AE44250" s="67"/>
    </row>
    <row r="44251" spans="31:31" ht="15.75">
      <c r="AE44251" s="67"/>
    </row>
    <row r="44252" spans="31:31" ht="15.75">
      <c r="AE44252" s="67"/>
    </row>
    <row r="44253" spans="31:31" ht="15.75">
      <c r="AE44253" s="67"/>
    </row>
    <row r="44254" spans="31:31" ht="15.75">
      <c r="AE44254" s="67"/>
    </row>
    <row r="44255" spans="31:31" ht="15.75">
      <c r="AE44255" s="67"/>
    </row>
    <row r="44256" spans="31:31" ht="15.75">
      <c r="AE44256" s="67"/>
    </row>
    <row r="44257" spans="31:31" ht="15.75">
      <c r="AE44257" s="67"/>
    </row>
    <row r="44258" spans="31:31" ht="15.75">
      <c r="AE44258" s="67"/>
    </row>
    <row r="44259" spans="31:31" ht="15.75">
      <c r="AE44259" s="67"/>
    </row>
    <row r="44260" spans="31:31" ht="15.75">
      <c r="AE44260" s="67"/>
    </row>
    <row r="44261" spans="31:31" ht="15.75">
      <c r="AE44261" s="67"/>
    </row>
    <row r="44262" spans="31:31" ht="15.75">
      <c r="AE44262" s="67"/>
    </row>
    <row r="44263" spans="31:31" ht="15.75">
      <c r="AE44263" s="67"/>
    </row>
    <row r="44264" spans="31:31" ht="15.75">
      <c r="AE44264" s="67"/>
    </row>
    <row r="44265" spans="31:31" ht="15.75">
      <c r="AE44265" s="67"/>
    </row>
    <row r="44266" spans="31:31" ht="15.75">
      <c r="AE44266" s="67"/>
    </row>
    <row r="44267" spans="31:31" ht="15.75">
      <c r="AE44267" s="67"/>
    </row>
    <row r="44268" spans="31:31" ht="15.75">
      <c r="AE44268" s="67"/>
    </row>
    <row r="44269" spans="31:31" ht="15.75">
      <c r="AE44269" s="67"/>
    </row>
    <row r="44270" spans="31:31" ht="15.75">
      <c r="AE44270" s="67"/>
    </row>
    <row r="44271" spans="31:31" ht="15.75">
      <c r="AE44271" s="67"/>
    </row>
    <row r="44272" spans="31:31" ht="15.75">
      <c r="AE44272" s="67"/>
    </row>
    <row r="44273" spans="31:31" ht="15.75">
      <c r="AE44273" s="67"/>
    </row>
    <row r="44274" spans="31:31" ht="15.75">
      <c r="AE44274" s="67"/>
    </row>
    <row r="44275" spans="31:31" ht="15.75">
      <c r="AE44275" s="67"/>
    </row>
    <row r="44276" spans="31:31" ht="15.75">
      <c r="AE44276" s="67"/>
    </row>
    <row r="44277" spans="31:31" ht="15.75">
      <c r="AE44277" s="67"/>
    </row>
    <row r="44278" spans="31:31" ht="15.75">
      <c r="AE44278" s="67"/>
    </row>
    <row r="44279" spans="31:31" ht="15.75">
      <c r="AE44279" s="67"/>
    </row>
    <row r="44280" spans="31:31" ht="15.75">
      <c r="AE44280" s="67"/>
    </row>
    <row r="44281" spans="31:31" ht="15.75">
      <c r="AE44281" s="67"/>
    </row>
    <row r="44282" spans="31:31" ht="15.75">
      <c r="AE44282" s="67"/>
    </row>
    <row r="44283" spans="31:31" ht="15.75">
      <c r="AE44283" s="67"/>
    </row>
    <row r="44284" spans="31:31" ht="15.75">
      <c r="AE44284" s="67"/>
    </row>
    <row r="44285" spans="31:31" ht="15.75">
      <c r="AE44285" s="67"/>
    </row>
    <row r="44286" spans="31:31" ht="15.75">
      <c r="AE44286" s="67"/>
    </row>
    <row r="44287" spans="31:31" ht="15.75">
      <c r="AE44287" s="67"/>
    </row>
    <row r="44288" spans="31:31" ht="15.75">
      <c r="AE44288" s="67"/>
    </row>
    <row r="44289" spans="31:31" ht="15.75">
      <c r="AE44289" s="67"/>
    </row>
    <row r="44290" spans="31:31" ht="15.75">
      <c r="AE44290" s="67"/>
    </row>
    <row r="44291" spans="31:31" ht="15.75">
      <c r="AE44291" s="67"/>
    </row>
    <row r="44292" spans="31:31" ht="15.75">
      <c r="AE44292" s="67"/>
    </row>
    <row r="44293" spans="31:31" ht="15.75">
      <c r="AE44293" s="67"/>
    </row>
    <row r="44294" spans="31:31" ht="15.75">
      <c r="AE44294" s="67"/>
    </row>
    <row r="44295" spans="31:31" ht="15.75">
      <c r="AE44295" s="67"/>
    </row>
    <row r="44296" spans="31:31" ht="15.75">
      <c r="AE44296" s="67"/>
    </row>
    <row r="44297" spans="31:31" ht="15.75">
      <c r="AE44297" s="67"/>
    </row>
    <row r="44298" spans="31:31" ht="15.75">
      <c r="AE44298" s="67"/>
    </row>
    <row r="44299" spans="31:31" ht="15.75">
      <c r="AE44299" s="67"/>
    </row>
    <row r="44300" spans="31:31" ht="15.75">
      <c r="AE44300" s="67"/>
    </row>
    <row r="44301" spans="31:31" ht="15.75">
      <c r="AE44301" s="67"/>
    </row>
    <row r="44302" spans="31:31" ht="15.75">
      <c r="AE44302" s="67"/>
    </row>
    <row r="44303" spans="31:31" ht="15.75">
      <c r="AE44303" s="67"/>
    </row>
    <row r="44304" spans="31:31" ht="15.75">
      <c r="AE44304" s="67"/>
    </row>
    <row r="44305" spans="31:31" ht="15.75">
      <c r="AE44305" s="67"/>
    </row>
    <row r="44306" spans="31:31" ht="15.75">
      <c r="AE44306" s="67"/>
    </row>
    <row r="44307" spans="31:31" ht="15.75">
      <c r="AE44307" s="67"/>
    </row>
    <row r="44308" spans="31:31" ht="15.75">
      <c r="AE44308" s="67"/>
    </row>
    <row r="44309" spans="31:31" ht="15.75">
      <c r="AE44309" s="67"/>
    </row>
    <row r="44310" spans="31:31" ht="15.75">
      <c r="AE44310" s="67"/>
    </row>
    <row r="44311" spans="31:31" ht="15.75">
      <c r="AE44311" s="67"/>
    </row>
    <row r="44312" spans="31:31" ht="15.75">
      <c r="AE44312" s="67"/>
    </row>
    <row r="44313" spans="31:31" ht="15.75">
      <c r="AE44313" s="67"/>
    </row>
    <row r="44314" spans="31:31" ht="15.75">
      <c r="AE44314" s="67"/>
    </row>
    <row r="44315" spans="31:31" ht="15.75">
      <c r="AE44315" s="67"/>
    </row>
    <row r="44316" spans="31:31" ht="15.75">
      <c r="AE44316" s="67"/>
    </row>
    <row r="44317" spans="31:31" ht="15.75">
      <c r="AE44317" s="67"/>
    </row>
    <row r="44318" spans="31:31" ht="15.75">
      <c r="AE44318" s="67"/>
    </row>
    <row r="44319" spans="31:31" ht="15.75">
      <c r="AE44319" s="67"/>
    </row>
    <row r="44320" spans="31:31" ht="15.75">
      <c r="AE44320" s="67"/>
    </row>
    <row r="44321" spans="31:31" ht="15.75">
      <c r="AE44321" s="67"/>
    </row>
    <row r="44322" spans="31:31" ht="15.75">
      <c r="AE44322" s="67"/>
    </row>
    <row r="44323" spans="31:31" ht="15.75">
      <c r="AE44323" s="67"/>
    </row>
    <row r="44324" spans="31:31" ht="15.75">
      <c r="AE44324" s="67"/>
    </row>
    <row r="44325" spans="31:31" ht="15.75">
      <c r="AE44325" s="67"/>
    </row>
    <row r="44326" spans="31:31" ht="15.75">
      <c r="AE44326" s="67"/>
    </row>
    <row r="44327" spans="31:31" ht="15.75">
      <c r="AE44327" s="67"/>
    </row>
    <row r="44328" spans="31:31" ht="15.75">
      <c r="AE44328" s="67"/>
    </row>
    <row r="44329" spans="31:31" ht="15.75">
      <c r="AE44329" s="67"/>
    </row>
    <row r="44330" spans="31:31" ht="15.75">
      <c r="AE44330" s="67"/>
    </row>
    <row r="44331" spans="31:31" ht="15.75">
      <c r="AE44331" s="67"/>
    </row>
    <row r="44332" spans="31:31" ht="15.75">
      <c r="AE44332" s="67"/>
    </row>
    <row r="44333" spans="31:31" ht="15.75">
      <c r="AE44333" s="67"/>
    </row>
    <row r="44334" spans="31:31" ht="15.75">
      <c r="AE44334" s="67"/>
    </row>
    <row r="44335" spans="31:31" ht="15.75">
      <c r="AE44335" s="67"/>
    </row>
    <row r="44336" spans="31:31" ht="15.75">
      <c r="AE44336" s="67"/>
    </row>
    <row r="44337" spans="31:31" ht="15.75">
      <c r="AE44337" s="67"/>
    </row>
    <row r="44338" spans="31:31" ht="15.75">
      <c r="AE44338" s="67"/>
    </row>
    <row r="44339" spans="31:31" ht="15.75">
      <c r="AE44339" s="67"/>
    </row>
    <row r="44340" spans="31:31" ht="15.75">
      <c r="AE44340" s="67"/>
    </row>
    <row r="44341" spans="31:31" ht="15.75">
      <c r="AE44341" s="67"/>
    </row>
    <row r="44342" spans="31:31" ht="15.75">
      <c r="AE44342" s="67"/>
    </row>
    <row r="44343" spans="31:31" ht="15.75">
      <c r="AE44343" s="67"/>
    </row>
    <row r="44344" spans="31:31" ht="15.75">
      <c r="AE44344" s="67"/>
    </row>
    <row r="44345" spans="31:31" ht="15.75">
      <c r="AE44345" s="67"/>
    </row>
    <row r="44346" spans="31:31" ht="15.75">
      <c r="AE44346" s="67"/>
    </row>
    <row r="44347" spans="31:31" ht="15.75">
      <c r="AE44347" s="67"/>
    </row>
    <row r="44348" spans="31:31" ht="15.75">
      <c r="AE44348" s="67"/>
    </row>
    <row r="44349" spans="31:31" ht="15.75">
      <c r="AE44349" s="67"/>
    </row>
    <row r="44350" spans="31:31" ht="15.75">
      <c r="AE44350" s="67"/>
    </row>
    <row r="44351" spans="31:31" ht="15.75">
      <c r="AE44351" s="67"/>
    </row>
    <row r="44352" spans="31:31" ht="15.75">
      <c r="AE44352" s="67"/>
    </row>
    <row r="44353" spans="31:31" ht="15.75">
      <c r="AE44353" s="67"/>
    </row>
    <row r="44354" spans="31:31" ht="15.75">
      <c r="AE44354" s="67"/>
    </row>
    <row r="44355" spans="31:31" ht="15.75">
      <c r="AE44355" s="67"/>
    </row>
    <row r="44356" spans="31:31" ht="15.75">
      <c r="AE44356" s="67"/>
    </row>
    <row r="44357" spans="31:31" ht="15.75">
      <c r="AE44357" s="67"/>
    </row>
    <row r="44358" spans="31:31" ht="15.75">
      <c r="AE44358" s="67"/>
    </row>
    <row r="44359" spans="31:31" ht="15.75">
      <c r="AE44359" s="67"/>
    </row>
    <row r="44360" spans="31:31" ht="15.75">
      <c r="AE44360" s="67"/>
    </row>
    <row r="44361" spans="31:31" ht="15.75">
      <c r="AE44361" s="67"/>
    </row>
    <row r="44362" spans="31:31" ht="15.75">
      <c r="AE44362" s="67"/>
    </row>
    <row r="44363" spans="31:31" ht="15.75">
      <c r="AE44363" s="67"/>
    </row>
    <row r="44364" spans="31:31" ht="15.75">
      <c r="AE44364" s="67"/>
    </row>
    <row r="44365" spans="31:31" ht="15.75">
      <c r="AE44365" s="67"/>
    </row>
    <row r="44366" spans="31:31" ht="15.75">
      <c r="AE44366" s="67"/>
    </row>
    <row r="44367" spans="31:31" ht="15.75">
      <c r="AE44367" s="67"/>
    </row>
    <row r="44368" spans="31:31" ht="15.75">
      <c r="AE44368" s="67"/>
    </row>
    <row r="44369" spans="31:31" ht="15.75">
      <c r="AE44369" s="67"/>
    </row>
    <row r="44370" spans="31:31" ht="15.75">
      <c r="AE44370" s="67"/>
    </row>
    <row r="44371" spans="31:31" ht="15.75">
      <c r="AE44371" s="67"/>
    </row>
    <row r="44372" spans="31:31" ht="15.75">
      <c r="AE44372" s="67"/>
    </row>
    <row r="44373" spans="31:31" ht="15.75">
      <c r="AE44373" s="67"/>
    </row>
    <row r="44374" spans="31:31" ht="15.75">
      <c r="AE44374" s="67"/>
    </row>
    <row r="44375" spans="31:31" ht="15.75">
      <c r="AE44375" s="67"/>
    </row>
    <row r="44376" spans="31:31" ht="15.75">
      <c r="AE44376" s="67"/>
    </row>
    <row r="44377" spans="31:31" ht="15.75">
      <c r="AE44377" s="67"/>
    </row>
    <row r="44378" spans="31:31" ht="15.75">
      <c r="AE44378" s="67"/>
    </row>
    <row r="44379" spans="31:31" ht="15.75">
      <c r="AE44379" s="67"/>
    </row>
    <row r="44380" spans="31:31" ht="15.75">
      <c r="AE44380" s="67"/>
    </row>
    <row r="44381" spans="31:31" ht="15.75">
      <c r="AE44381" s="67"/>
    </row>
    <row r="44382" spans="31:31" ht="15.75">
      <c r="AE44382" s="67"/>
    </row>
    <row r="44383" spans="31:31" ht="15.75">
      <c r="AE44383" s="67"/>
    </row>
    <row r="44384" spans="31:31" ht="15.75">
      <c r="AE44384" s="67"/>
    </row>
    <row r="44385" spans="31:31" ht="15.75">
      <c r="AE44385" s="67"/>
    </row>
    <row r="44386" spans="31:31" ht="15.75">
      <c r="AE44386" s="67"/>
    </row>
    <row r="44387" spans="31:31" ht="15.75">
      <c r="AE44387" s="67"/>
    </row>
    <row r="44388" spans="31:31" ht="15.75">
      <c r="AE44388" s="67"/>
    </row>
    <row r="44389" spans="31:31" ht="15.75">
      <c r="AE44389" s="67"/>
    </row>
    <row r="44390" spans="31:31" ht="15.75">
      <c r="AE44390" s="67"/>
    </row>
    <row r="44391" spans="31:31" ht="15.75">
      <c r="AE44391" s="67"/>
    </row>
    <row r="44392" spans="31:31" ht="15.75">
      <c r="AE44392" s="67"/>
    </row>
    <row r="44393" spans="31:31" ht="15.75">
      <c r="AE44393" s="67"/>
    </row>
    <row r="44394" spans="31:31" ht="15.75">
      <c r="AE44394" s="67"/>
    </row>
    <row r="44395" spans="31:31" ht="15.75">
      <c r="AE44395" s="67"/>
    </row>
    <row r="44396" spans="31:31" ht="15.75">
      <c r="AE44396" s="67"/>
    </row>
    <row r="44397" spans="31:31" ht="15.75">
      <c r="AE44397" s="67"/>
    </row>
    <row r="44398" spans="31:31" ht="15.75">
      <c r="AE44398" s="67"/>
    </row>
    <row r="44399" spans="31:31" ht="15.75">
      <c r="AE44399" s="67"/>
    </row>
    <row r="44400" spans="31:31" ht="15.75">
      <c r="AE44400" s="67"/>
    </row>
    <row r="44401" spans="31:31" ht="15.75">
      <c r="AE44401" s="67"/>
    </row>
    <row r="44402" spans="31:31" ht="15.75">
      <c r="AE44402" s="67"/>
    </row>
    <row r="44403" spans="31:31" ht="15.75">
      <c r="AE44403" s="67"/>
    </row>
    <row r="44404" spans="31:31" ht="15.75">
      <c r="AE44404" s="67"/>
    </row>
    <row r="44405" spans="31:31" ht="15.75">
      <c r="AE44405" s="67"/>
    </row>
    <row r="44406" spans="31:31" ht="15.75">
      <c r="AE44406" s="67"/>
    </row>
    <row r="44407" spans="31:31" ht="15.75">
      <c r="AE44407" s="67"/>
    </row>
    <row r="44408" spans="31:31" ht="15.75">
      <c r="AE44408" s="67"/>
    </row>
    <row r="44409" spans="31:31" ht="15.75">
      <c r="AE44409" s="67"/>
    </row>
    <row r="44410" spans="31:31" ht="15.75">
      <c r="AE44410" s="67"/>
    </row>
    <row r="44411" spans="31:31" ht="15.75">
      <c r="AE44411" s="67"/>
    </row>
    <row r="44412" spans="31:31" ht="15.75">
      <c r="AE44412" s="67"/>
    </row>
    <row r="44413" spans="31:31" ht="15.75">
      <c r="AE44413" s="67"/>
    </row>
    <row r="44414" spans="31:31" ht="15.75">
      <c r="AE44414" s="67"/>
    </row>
    <row r="44415" spans="31:31" ht="15.75">
      <c r="AE44415" s="67"/>
    </row>
    <row r="44416" spans="31:31" ht="15.75">
      <c r="AE44416" s="67"/>
    </row>
    <row r="44417" spans="31:31" ht="15.75">
      <c r="AE44417" s="67"/>
    </row>
    <row r="44418" spans="31:31" ht="15.75">
      <c r="AE44418" s="67"/>
    </row>
    <row r="44419" spans="31:31" ht="15.75">
      <c r="AE44419" s="67"/>
    </row>
    <row r="44420" spans="31:31" ht="15.75">
      <c r="AE44420" s="67"/>
    </row>
    <row r="44421" spans="31:31" ht="15.75">
      <c r="AE44421" s="67"/>
    </row>
    <row r="44422" spans="31:31" ht="15.75">
      <c r="AE44422" s="67"/>
    </row>
    <row r="44423" spans="31:31" ht="15.75">
      <c r="AE44423" s="67"/>
    </row>
    <row r="44424" spans="31:31" ht="15.75">
      <c r="AE44424" s="67"/>
    </row>
    <row r="44425" spans="31:31" ht="15.75">
      <c r="AE44425" s="67"/>
    </row>
    <row r="44426" spans="31:31" ht="15.75">
      <c r="AE44426" s="67"/>
    </row>
    <row r="44427" spans="31:31" ht="15.75">
      <c r="AE44427" s="67"/>
    </row>
    <row r="44428" spans="31:31" ht="15.75">
      <c r="AE44428" s="67"/>
    </row>
    <row r="44429" spans="31:31" ht="15.75">
      <c r="AE44429" s="67"/>
    </row>
    <row r="44430" spans="31:31" ht="15.75">
      <c r="AE44430" s="67"/>
    </row>
    <row r="44431" spans="31:31" ht="15.75">
      <c r="AE44431" s="67"/>
    </row>
    <row r="44432" spans="31:31" ht="15.75">
      <c r="AE44432" s="67"/>
    </row>
    <row r="44433" spans="31:31" ht="15.75">
      <c r="AE44433" s="67"/>
    </row>
    <row r="44434" spans="31:31" ht="15.75">
      <c r="AE44434" s="67"/>
    </row>
    <row r="44435" spans="31:31" ht="15.75">
      <c r="AE44435" s="67"/>
    </row>
    <row r="44436" spans="31:31" ht="15.75">
      <c r="AE44436" s="67"/>
    </row>
    <row r="44437" spans="31:31" ht="15.75">
      <c r="AE44437" s="67"/>
    </row>
    <row r="44438" spans="31:31" ht="15.75">
      <c r="AE44438" s="67"/>
    </row>
    <row r="44439" spans="31:31" ht="15.75">
      <c r="AE44439" s="67"/>
    </row>
    <row r="44440" spans="31:31" ht="15.75">
      <c r="AE44440" s="67"/>
    </row>
    <row r="44441" spans="31:31" ht="15.75">
      <c r="AE44441" s="67"/>
    </row>
    <row r="44442" spans="31:31" ht="15.75">
      <c r="AE44442" s="67"/>
    </row>
    <row r="44443" spans="31:31" ht="15.75">
      <c r="AE44443" s="67"/>
    </row>
    <row r="44444" spans="31:31" ht="15.75">
      <c r="AE44444" s="67"/>
    </row>
    <row r="44445" spans="31:31" ht="15.75">
      <c r="AE44445" s="67"/>
    </row>
    <row r="44446" spans="31:31" ht="15.75">
      <c r="AE44446" s="67"/>
    </row>
    <row r="44447" spans="31:31" ht="15.75">
      <c r="AE44447" s="67"/>
    </row>
    <row r="44448" spans="31:31" ht="15.75">
      <c r="AE44448" s="67"/>
    </row>
    <row r="44449" spans="31:31" ht="15.75">
      <c r="AE44449" s="67"/>
    </row>
    <row r="44450" spans="31:31" ht="15.75">
      <c r="AE44450" s="67"/>
    </row>
    <row r="44451" spans="31:31" ht="15.75">
      <c r="AE44451" s="67"/>
    </row>
    <row r="44452" spans="31:31" ht="15.75">
      <c r="AE44452" s="67"/>
    </row>
    <row r="44453" spans="31:31" ht="15.75">
      <c r="AE44453" s="67"/>
    </row>
    <row r="44454" spans="31:31" ht="15.75">
      <c r="AE44454" s="67"/>
    </row>
    <row r="44455" spans="31:31" ht="15.75">
      <c r="AE44455" s="67"/>
    </row>
    <row r="44456" spans="31:31" ht="15.75">
      <c r="AE44456" s="67"/>
    </row>
    <row r="44457" spans="31:31" ht="15.75">
      <c r="AE44457" s="67"/>
    </row>
    <row r="44458" spans="31:31" ht="15.75">
      <c r="AE44458" s="67"/>
    </row>
    <row r="44459" spans="31:31" ht="15.75">
      <c r="AE44459" s="67"/>
    </row>
    <row r="44460" spans="31:31" ht="15.75">
      <c r="AE44460" s="67"/>
    </row>
    <row r="44461" spans="31:31" ht="15.75">
      <c r="AE44461" s="67"/>
    </row>
    <row r="44462" spans="31:31" ht="15.75">
      <c r="AE44462" s="67"/>
    </row>
    <row r="44463" spans="31:31" ht="15.75">
      <c r="AE44463" s="67"/>
    </row>
    <row r="44464" spans="31:31" ht="15.75">
      <c r="AE44464" s="67"/>
    </row>
    <row r="44465" spans="31:31" ht="15.75">
      <c r="AE44465" s="67"/>
    </row>
    <row r="44466" spans="31:31" ht="15.75">
      <c r="AE44466" s="67"/>
    </row>
    <row r="44467" spans="31:31" ht="15.75">
      <c r="AE44467" s="67"/>
    </row>
    <row r="44468" spans="31:31" ht="15.75">
      <c r="AE44468" s="67"/>
    </row>
    <row r="44469" spans="31:31" ht="15.75">
      <c r="AE44469" s="67"/>
    </row>
    <row r="44470" spans="31:31" ht="15.75">
      <c r="AE44470" s="67"/>
    </row>
    <row r="44471" spans="31:31" ht="15.75">
      <c r="AE44471" s="67"/>
    </row>
    <row r="44472" spans="31:31" ht="15.75">
      <c r="AE44472" s="67"/>
    </row>
    <row r="44473" spans="31:31" ht="15.75">
      <c r="AE44473" s="67"/>
    </row>
    <row r="44474" spans="31:31" ht="15.75">
      <c r="AE44474" s="67"/>
    </row>
    <row r="44475" spans="31:31" ht="15.75">
      <c r="AE44475" s="67"/>
    </row>
    <row r="44476" spans="31:31" ht="15.75">
      <c r="AE44476" s="67"/>
    </row>
    <row r="44477" spans="31:31" ht="15.75">
      <c r="AE44477" s="67"/>
    </row>
    <row r="44478" spans="31:31" ht="15.75">
      <c r="AE44478" s="67"/>
    </row>
    <row r="44479" spans="31:31" ht="15.75">
      <c r="AE44479" s="67"/>
    </row>
    <row r="44480" spans="31:31" ht="15.75">
      <c r="AE44480" s="67"/>
    </row>
    <row r="44481" spans="31:31" ht="15.75">
      <c r="AE44481" s="67"/>
    </row>
    <row r="44482" spans="31:31" ht="15.75">
      <c r="AE44482" s="67"/>
    </row>
    <row r="44483" spans="31:31" ht="15.75">
      <c r="AE44483" s="67"/>
    </row>
    <row r="44484" spans="31:31" ht="15.75">
      <c r="AE44484" s="67"/>
    </row>
    <row r="44485" spans="31:31" ht="15.75">
      <c r="AE44485" s="67"/>
    </row>
    <row r="44486" spans="31:31" ht="15.75">
      <c r="AE44486" s="67"/>
    </row>
    <row r="44487" spans="31:31" ht="15.75">
      <c r="AE44487" s="67"/>
    </row>
    <row r="44488" spans="31:31" ht="15.75">
      <c r="AE44488" s="67"/>
    </row>
    <row r="44489" spans="31:31" ht="15.75">
      <c r="AE44489" s="67"/>
    </row>
    <row r="44490" spans="31:31" ht="15.75">
      <c r="AE44490" s="67"/>
    </row>
    <row r="44491" spans="31:31" ht="15.75">
      <c r="AE44491" s="67"/>
    </row>
    <row r="44492" spans="31:31" ht="15.75">
      <c r="AE44492" s="67"/>
    </row>
    <row r="44493" spans="31:31" ht="15.75">
      <c r="AE44493" s="67"/>
    </row>
    <row r="44494" spans="31:31" ht="15.75">
      <c r="AE44494" s="67"/>
    </row>
    <row r="44495" spans="31:31" ht="15.75">
      <c r="AE44495" s="67"/>
    </row>
    <row r="44496" spans="31:31" ht="15.75">
      <c r="AE44496" s="67"/>
    </row>
    <row r="44497" spans="31:31" ht="15.75">
      <c r="AE44497" s="67"/>
    </row>
    <row r="44498" spans="31:31" ht="15.75">
      <c r="AE44498" s="67"/>
    </row>
    <row r="44499" spans="31:31" ht="15.75">
      <c r="AE44499" s="67"/>
    </row>
    <row r="44500" spans="31:31" ht="15.75">
      <c r="AE44500" s="67"/>
    </row>
    <row r="44501" spans="31:31" ht="15.75">
      <c r="AE44501" s="67"/>
    </row>
    <row r="44502" spans="31:31" ht="15.75">
      <c r="AE44502" s="67"/>
    </row>
    <row r="44503" spans="31:31" ht="15.75">
      <c r="AE44503" s="67"/>
    </row>
    <row r="44504" spans="31:31" ht="15.75">
      <c r="AE44504" s="67"/>
    </row>
    <row r="44505" spans="31:31" ht="15.75">
      <c r="AE44505" s="67"/>
    </row>
    <row r="44506" spans="31:31" ht="15.75">
      <c r="AE44506" s="67"/>
    </row>
    <row r="44507" spans="31:31" ht="15.75">
      <c r="AE44507" s="67"/>
    </row>
    <row r="44508" spans="31:31" ht="15.75">
      <c r="AE44508" s="67"/>
    </row>
    <row r="44509" spans="31:31" ht="15.75">
      <c r="AE44509" s="67"/>
    </row>
    <row r="44510" spans="31:31" ht="15.75">
      <c r="AE44510" s="67"/>
    </row>
    <row r="44511" spans="31:31" ht="15.75">
      <c r="AE44511" s="67"/>
    </row>
    <row r="44512" spans="31:31" ht="15.75">
      <c r="AE44512" s="67"/>
    </row>
    <row r="44513" spans="31:31" ht="15.75">
      <c r="AE44513" s="67"/>
    </row>
    <row r="44514" spans="31:31" ht="15.75">
      <c r="AE44514" s="67"/>
    </row>
    <row r="44515" spans="31:31" ht="15.75">
      <c r="AE44515" s="67"/>
    </row>
    <row r="44516" spans="31:31" ht="15.75">
      <c r="AE44516" s="67"/>
    </row>
    <row r="44517" spans="31:31" ht="15.75">
      <c r="AE44517" s="67"/>
    </row>
    <row r="44518" spans="31:31" ht="15.75">
      <c r="AE44518" s="67"/>
    </row>
    <row r="44519" spans="31:31" ht="15.75">
      <c r="AE44519" s="67"/>
    </row>
    <row r="44520" spans="31:31" ht="15.75">
      <c r="AE44520" s="67"/>
    </row>
    <row r="44521" spans="31:31" ht="15.75">
      <c r="AE44521" s="67"/>
    </row>
    <row r="44522" spans="31:31" ht="15.75">
      <c r="AE44522" s="67"/>
    </row>
    <row r="44523" spans="31:31" ht="15.75">
      <c r="AE44523" s="67"/>
    </row>
    <row r="44524" spans="31:31" ht="15.75">
      <c r="AE44524" s="67"/>
    </row>
    <row r="44525" spans="31:31" ht="15.75">
      <c r="AE44525" s="67"/>
    </row>
    <row r="44526" spans="31:31" ht="15.75">
      <c r="AE44526" s="67"/>
    </row>
    <row r="44527" spans="31:31" ht="15.75">
      <c r="AE44527" s="67"/>
    </row>
    <row r="44528" spans="31:31" ht="15.75">
      <c r="AE44528" s="67"/>
    </row>
    <row r="44529" spans="31:31" ht="15.75">
      <c r="AE44529" s="67"/>
    </row>
    <row r="44530" spans="31:31" ht="15.75">
      <c r="AE44530" s="67"/>
    </row>
    <row r="44531" spans="31:31" ht="15.75">
      <c r="AE44531" s="67"/>
    </row>
    <row r="44532" spans="31:31" ht="15.75">
      <c r="AE44532" s="67"/>
    </row>
    <row r="44533" spans="31:31" ht="15.75">
      <c r="AE44533" s="67"/>
    </row>
    <row r="44534" spans="31:31" ht="15.75">
      <c r="AE44534" s="67"/>
    </row>
    <row r="44535" spans="31:31" ht="15.75">
      <c r="AE44535" s="67"/>
    </row>
    <row r="44536" spans="31:31" ht="15.75">
      <c r="AE44536" s="67"/>
    </row>
    <row r="44537" spans="31:31" ht="15.75">
      <c r="AE44537" s="67"/>
    </row>
    <row r="44538" spans="31:31" ht="15.75">
      <c r="AE44538" s="67"/>
    </row>
    <row r="44539" spans="31:31" ht="15.75">
      <c r="AE44539" s="67"/>
    </row>
    <row r="44540" spans="31:31" ht="15.75">
      <c r="AE44540" s="67"/>
    </row>
    <row r="44541" spans="31:31" ht="15.75">
      <c r="AE44541" s="67"/>
    </row>
    <row r="44542" spans="31:31" ht="15.75">
      <c r="AE44542" s="67"/>
    </row>
    <row r="44543" spans="31:31" ht="15.75">
      <c r="AE44543" s="67"/>
    </row>
    <row r="44544" spans="31:31" ht="15.75">
      <c r="AE44544" s="67"/>
    </row>
    <row r="44545" spans="31:31" ht="15.75">
      <c r="AE44545" s="67"/>
    </row>
    <row r="44546" spans="31:31" ht="15.75">
      <c r="AE44546" s="67"/>
    </row>
    <row r="44547" spans="31:31" ht="15.75">
      <c r="AE44547" s="67"/>
    </row>
    <row r="44548" spans="31:31" ht="15.75">
      <c r="AE44548" s="67"/>
    </row>
    <row r="44549" spans="31:31" ht="15.75">
      <c r="AE44549" s="67"/>
    </row>
    <row r="44550" spans="31:31" ht="15.75">
      <c r="AE44550" s="67"/>
    </row>
    <row r="44551" spans="31:31" ht="15.75">
      <c r="AE44551" s="67"/>
    </row>
    <row r="44552" spans="31:31" ht="15.75">
      <c r="AE44552" s="67"/>
    </row>
    <row r="44553" spans="31:31" ht="15.75">
      <c r="AE44553" s="67"/>
    </row>
    <row r="44554" spans="31:31" ht="15.75">
      <c r="AE44554" s="67"/>
    </row>
    <row r="44555" spans="31:31" ht="15.75">
      <c r="AE44555" s="67"/>
    </row>
    <row r="44556" spans="31:31" ht="15.75">
      <c r="AE44556" s="67"/>
    </row>
    <row r="44557" spans="31:31" ht="15.75">
      <c r="AE44557" s="67"/>
    </row>
    <row r="44558" spans="31:31" ht="15.75">
      <c r="AE44558" s="67"/>
    </row>
    <row r="44559" spans="31:31" ht="15.75">
      <c r="AE44559" s="67"/>
    </row>
    <row r="44560" spans="31:31" ht="15.75">
      <c r="AE44560" s="67"/>
    </row>
    <row r="44561" spans="31:31" ht="15.75">
      <c r="AE44561" s="67"/>
    </row>
    <row r="44562" spans="31:31" ht="15.75">
      <c r="AE44562" s="67"/>
    </row>
    <row r="44563" spans="31:31" ht="15.75">
      <c r="AE44563" s="67"/>
    </row>
    <row r="44564" spans="31:31" ht="15.75">
      <c r="AE44564" s="67"/>
    </row>
    <row r="44565" spans="31:31" ht="15.75">
      <c r="AE44565" s="67"/>
    </row>
    <row r="44566" spans="31:31" ht="15.75">
      <c r="AE44566" s="67"/>
    </row>
    <row r="44567" spans="31:31" ht="15.75">
      <c r="AE44567" s="67"/>
    </row>
    <row r="44568" spans="31:31" ht="15.75">
      <c r="AE44568" s="67"/>
    </row>
    <row r="44569" spans="31:31" ht="15.75">
      <c r="AE44569" s="67"/>
    </row>
    <row r="44570" spans="31:31" ht="15.75">
      <c r="AE44570" s="67"/>
    </row>
    <row r="44571" spans="31:31" ht="15.75">
      <c r="AE44571" s="67"/>
    </row>
    <row r="44572" spans="31:31" ht="15.75">
      <c r="AE44572" s="67"/>
    </row>
    <row r="44573" spans="31:31" ht="15.75">
      <c r="AE44573" s="67"/>
    </row>
    <row r="44574" spans="31:31" ht="15.75">
      <c r="AE44574" s="67"/>
    </row>
    <row r="44575" spans="31:31" ht="15.75">
      <c r="AE44575" s="67"/>
    </row>
    <row r="44576" spans="31:31" ht="15.75">
      <c r="AE44576" s="67"/>
    </row>
    <row r="44577" spans="31:31" ht="15.75">
      <c r="AE44577" s="67"/>
    </row>
    <row r="44578" spans="31:31" ht="15.75">
      <c r="AE44578" s="67"/>
    </row>
    <row r="44579" spans="31:31" ht="15.75">
      <c r="AE44579" s="67"/>
    </row>
    <row r="44580" spans="31:31" ht="15.75">
      <c r="AE44580" s="67"/>
    </row>
    <row r="44581" spans="31:31" ht="15.75">
      <c r="AE44581" s="67"/>
    </row>
    <row r="44582" spans="31:31" ht="15.75">
      <c r="AE44582" s="67"/>
    </row>
    <row r="44583" spans="31:31" ht="15.75">
      <c r="AE44583" s="67"/>
    </row>
    <row r="44584" spans="31:31" ht="15.75">
      <c r="AE44584" s="67"/>
    </row>
    <row r="44585" spans="31:31" ht="15.75">
      <c r="AE44585" s="67"/>
    </row>
    <row r="44586" spans="31:31" ht="15.75">
      <c r="AE44586" s="67"/>
    </row>
    <row r="44587" spans="31:31" ht="15.75">
      <c r="AE44587" s="67"/>
    </row>
    <row r="44588" spans="31:31" ht="15.75">
      <c r="AE44588" s="67"/>
    </row>
    <row r="44589" spans="31:31" ht="15.75">
      <c r="AE44589" s="67"/>
    </row>
    <row r="44590" spans="31:31" ht="15.75">
      <c r="AE44590" s="67"/>
    </row>
    <row r="44591" spans="31:31" ht="15.75">
      <c r="AE44591" s="67"/>
    </row>
    <row r="44592" spans="31:31" ht="15.75">
      <c r="AE44592" s="67"/>
    </row>
    <row r="44593" spans="31:31" ht="15.75">
      <c r="AE44593" s="67"/>
    </row>
    <row r="44594" spans="31:31" ht="15.75">
      <c r="AE44594" s="67"/>
    </row>
    <row r="44595" spans="31:31" ht="15.75">
      <c r="AE44595" s="67"/>
    </row>
    <row r="44596" spans="31:31" ht="15.75">
      <c r="AE44596" s="67"/>
    </row>
    <row r="44597" spans="31:31" ht="15.75">
      <c r="AE44597" s="67"/>
    </row>
    <row r="44598" spans="31:31" ht="15.75">
      <c r="AE44598" s="67"/>
    </row>
    <row r="44599" spans="31:31" ht="15.75">
      <c r="AE44599" s="67"/>
    </row>
    <row r="44600" spans="31:31" ht="15.75">
      <c r="AE44600" s="67"/>
    </row>
    <row r="44601" spans="31:31" ht="15.75">
      <c r="AE44601" s="67"/>
    </row>
    <row r="44602" spans="31:31" ht="15.75">
      <c r="AE44602" s="67"/>
    </row>
    <row r="44603" spans="31:31" ht="15.75">
      <c r="AE44603" s="67"/>
    </row>
    <row r="44604" spans="31:31" ht="15.75">
      <c r="AE44604" s="67"/>
    </row>
    <row r="44605" spans="31:31" ht="15.75">
      <c r="AE44605" s="67"/>
    </row>
    <row r="44606" spans="31:31" ht="15.75">
      <c r="AE44606" s="67"/>
    </row>
    <row r="44607" spans="31:31" ht="15.75">
      <c r="AE44607" s="67"/>
    </row>
    <row r="44608" spans="31:31" ht="15.75">
      <c r="AE44608" s="67"/>
    </row>
    <row r="44609" spans="31:31" ht="15.75">
      <c r="AE44609" s="67"/>
    </row>
    <row r="44610" spans="31:31" ht="15.75">
      <c r="AE44610" s="67"/>
    </row>
    <row r="44611" spans="31:31" ht="15.75">
      <c r="AE44611" s="67"/>
    </row>
    <row r="44612" spans="31:31" ht="15.75">
      <c r="AE44612" s="67"/>
    </row>
    <row r="44613" spans="31:31" ht="15.75">
      <c r="AE44613" s="67"/>
    </row>
    <row r="44614" spans="31:31" ht="15.75">
      <c r="AE44614" s="67"/>
    </row>
    <row r="44615" spans="31:31" ht="15.75">
      <c r="AE44615" s="67"/>
    </row>
    <row r="44616" spans="31:31" ht="15.75">
      <c r="AE44616" s="67"/>
    </row>
    <row r="44617" spans="31:31" ht="15.75">
      <c r="AE44617" s="67"/>
    </row>
    <row r="44618" spans="31:31" ht="15.75">
      <c r="AE44618" s="67"/>
    </row>
    <row r="44619" spans="31:31" ht="15.75">
      <c r="AE44619" s="67"/>
    </row>
    <row r="44620" spans="31:31" ht="15.75">
      <c r="AE44620" s="67"/>
    </row>
    <row r="44621" spans="31:31" ht="15.75">
      <c r="AE44621" s="67"/>
    </row>
    <row r="44622" spans="31:31" ht="15.75">
      <c r="AE44622" s="67"/>
    </row>
    <row r="44623" spans="31:31" ht="15.75">
      <c r="AE44623" s="67"/>
    </row>
    <row r="44624" spans="31:31" ht="15.75">
      <c r="AE44624" s="67"/>
    </row>
    <row r="44625" spans="31:31" ht="15.75">
      <c r="AE44625" s="67"/>
    </row>
    <row r="44626" spans="31:31" ht="15.75">
      <c r="AE44626" s="67"/>
    </row>
    <row r="44627" spans="31:31" ht="15.75">
      <c r="AE44627" s="67"/>
    </row>
    <row r="44628" spans="31:31" ht="15.75">
      <c r="AE44628" s="67"/>
    </row>
    <row r="44629" spans="31:31" ht="15.75">
      <c r="AE44629" s="67"/>
    </row>
    <row r="44630" spans="31:31" ht="15.75">
      <c r="AE44630" s="67"/>
    </row>
    <row r="44631" spans="31:31" ht="15.75">
      <c r="AE44631" s="67"/>
    </row>
    <row r="44632" spans="31:31" ht="15.75">
      <c r="AE44632" s="67"/>
    </row>
    <row r="44633" spans="31:31" ht="15.75">
      <c r="AE44633" s="67"/>
    </row>
    <row r="44634" spans="31:31" ht="15.75">
      <c r="AE44634" s="67"/>
    </row>
    <row r="44635" spans="31:31" ht="15.75">
      <c r="AE44635" s="67"/>
    </row>
    <row r="44636" spans="31:31" ht="15.75">
      <c r="AE44636" s="67"/>
    </row>
    <row r="44637" spans="31:31" ht="15.75">
      <c r="AE44637" s="67"/>
    </row>
    <row r="44638" spans="31:31" ht="15.75">
      <c r="AE44638" s="67"/>
    </row>
    <row r="44639" spans="31:31" ht="15.75">
      <c r="AE44639" s="67"/>
    </row>
    <row r="44640" spans="31:31" ht="15.75">
      <c r="AE44640" s="67"/>
    </row>
    <row r="44641" spans="31:31" ht="15.75">
      <c r="AE44641" s="67"/>
    </row>
    <row r="44642" spans="31:31" ht="15.75">
      <c r="AE44642" s="67"/>
    </row>
    <row r="44643" spans="31:31" ht="15.75">
      <c r="AE44643" s="67"/>
    </row>
    <row r="44644" spans="31:31" ht="15.75">
      <c r="AE44644" s="67"/>
    </row>
    <row r="44645" spans="31:31" ht="15.75">
      <c r="AE44645" s="67"/>
    </row>
    <row r="44646" spans="31:31" ht="15.75">
      <c r="AE44646" s="67"/>
    </row>
    <row r="44647" spans="31:31" ht="15.75">
      <c r="AE44647" s="67"/>
    </row>
    <row r="44648" spans="31:31" ht="15.75">
      <c r="AE44648" s="67"/>
    </row>
    <row r="44649" spans="31:31" ht="15.75">
      <c r="AE44649" s="67"/>
    </row>
    <row r="44650" spans="31:31" ht="15.75">
      <c r="AE44650" s="67"/>
    </row>
    <row r="44651" spans="31:31" ht="15.75">
      <c r="AE44651" s="67"/>
    </row>
    <row r="44652" spans="31:31" ht="15.75">
      <c r="AE44652" s="67"/>
    </row>
    <row r="44653" spans="31:31" ht="15.75">
      <c r="AE44653" s="67"/>
    </row>
    <row r="44654" spans="31:31" ht="15.75">
      <c r="AE44654" s="67"/>
    </row>
    <row r="44655" spans="31:31" ht="15.75">
      <c r="AE44655" s="67"/>
    </row>
    <row r="44656" spans="31:31" ht="15.75">
      <c r="AE44656" s="67"/>
    </row>
    <row r="44657" spans="31:31" ht="15.75">
      <c r="AE44657" s="67"/>
    </row>
    <row r="44658" spans="31:31" ht="15.75">
      <c r="AE44658" s="67"/>
    </row>
    <row r="44659" spans="31:31" ht="15.75">
      <c r="AE44659" s="67"/>
    </row>
    <row r="44660" spans="31:31" ht="15.75">
      <c r="AE44660" s="67"/>
    </row>
    <row r="44661" spans="31:31" ht="15.75">
      <c r="AE44661" s="67"/>
    </row>
    <row r="44662" spans="31:31" ht="15.75">
      <c r="AE44662" s="67"/>
    </row>
    <row r="44663" spans="31:31" ht="15.75">
      <c r="AE44663" s="67"/>
    </row>
    <row r="44664" spans="31:31" ht="15.75">
      <c r="AE44664" s="67"/>
    </row>
    <row r="44665" spans="31:31" ht="15.75">
      <c r="AE44665" s="67"/>
    </row>
    <row r="44666" spans="31:31" ht="15.75">
      <c r="AE44666" s="67"/>
    </row>
    <row r="44667" spans="31:31" ht="15.75">
      <c r="AE44667" s="67"/>
    </row>
    <row r="44668" spans="31:31" ht="15.75">
      <c r="AE44668" s="67"/>
    </row>
    <row r="44669" spans="31:31" ht="15.75">
      <c r="AE44669" s="67"/>
    </row>
    <row r="44670" spans="31:31" ht="15.75">
      <c r="AE44670" s="67"/>
    </row>
    <row r="44671" spans="31:31" ht="15.75">
      <c r="AE44671" s="67"/>
    </row>
    <row r="44672" spans="31:31" ht="15.75">
      <c r="AE44672" s="67"/>
    </row>
    <row r="44673" spans="31:31" ht="15.75">
      <c r="AE44673" s="67"/>
    </row>
    <row r="44674" spans="31:31" ht="15.75">
      <c r="AE44674" s="67"/>
    </row>
    <row r="44675" spans="31:31" ht="15.75">
      <c r="AE44675" s="67"/>
    </row>
    <row r="44676" spans="31:31" ht="15.75">
      <c r="AE44676" s="67"/>
    </row>
    <row r="44677" spans="31:31" ht="15.75">
      <c r="AE44677" s="67"/>
    </row>
    <row r="44678" spans="31:31" ht="15.75">
      <c r="AE44678" s="67"/>
    </row>
    <row r="44679" spans="31:31" ht="15.75">
      <c r="AE44679" s="67"/>
    </row>
    <row r="44680" spans="31:31" ht="15.75">
      <c r="AE44680" s="67"/>
    </row>
    <row r="44681" spans="31:31" ht="15.75">
      <c r="AE44681" s="67"/>
    </row>
    <row r="44682" spans="31:31" ht="15.75">
      <c r="AE44682" s="67"/>
    </row>
    <row r="44683" spans="31:31" ht="15.75">
      <c r="AE44683" s="67"/>
    </row>
    <row r="44684" spans="31:31" ht="15.75">
      <c r="AE44684" s="67"/>
    </row>
    <row r="44685" spans="31:31" ht="15.75">
      <c r="AE44685" s="67"/>
    </row>
    <row r="44686" spans="31:31" ht="15.75">
      <c r="AE44686" s="67"/>
    </row>
    <row r="44687" spans="31:31" ht="15.75">
      <c r="AE44687" s="67"/>
    </row>
    <row r="44688" spans="31:31" ht="15.75">
      <c r="AE44688" s="67"/>
    </row>
    <row r="44689" spans="31:31" ht="15.75">
      <c r="AE44689" s="67"/>
    </row>
    <row r="44690" spans="31:31" ht="15.75">
      <c r="AE44690" s="67"/>
    </row>
    <row r="44691" spans="31:31" ht="15.75">
      <c r="AE44691" s="67"/>
    </row>
    <row r="44692" spans="31:31" ht="15.75">
      <c r="AE44692" s="67"/>
    </row>
    <row r="44693" spans="31:31" ht="15.75">
      <c r="AE44693" s="67"/>
    </row>
    <row r="44694" spans="31:31" ht="15.75">
      <c r="AE44694" s="67"/>
    </row>
    <row r="44695" spans="31:31" ht="15.75">
      <c r="AE44695" s="67"/>
    </row>
    <row r="44696" spans="31:31" ht="15.75">
      <c r="AE44696" s="67"/>
    </row>
    <row r="44697" spans="31:31" ht="15.75">
      <c r="AE44697" s="67"/>
    </row>
    <row r="44698" spans="31:31" ht="15.75">
      <c r="AE44698" s="67"/>
    </row>
    <row r="44699" spans="31:31" ht="15.75">
      <c r="AE44699" s="67"/>
    </row>
    <row r="44700" spans="31:31" ht="15.75">
      <c r="AE44700" s="67"/>
    </row>
    <row r="44701" spans="31:31" ht="15.75">
      <c r="AE44701" s="67"/>
    </row>
    <row r="44702" spans="31:31" ht="15.75">
      <c r="AE44702" s="67"/>
    </row>
    <row r="44703" spans="31:31" ht="15.75">
      <c r="AE44703" s="67"/>
    </row>
    <row r="44704" spans="31:31" ht="15.75">
      <c r="AE44704" s="67"/>
    </row>
    <row r="44705" spans="31:31" ht="15.75">
      <c r="AE44705" s="67"/>
    </row>
    <row r="44706" spans="31:31" ht="15.75">
      <c r="AE44706" s="67"/>
    </row>
    <row r="44707" spans="31:31" ht="15.75">
      <c r="AE44707" s="67"/>
    </row>
    <row r="44708" spans="31:31" ht="15.75">
      <c r="AE44708" s="67"/>
    </row>
    <row r="44709" spans="31:31" ht="15.75">
      <c r="AE44709" s="67"/>
    </row>
    <row r="44710" spans="31:31" ht="15.75">
      <c r="AE44710" s="67"/>
    </row>
    <row r="44711" spans="31:31" ht="15.75">
      <c r="AE44711" s="67"/>
    </row>
    <row r="44712" spans="31:31" ht="15.75">
      <c r="AE44712" s="67"/>
    </row>
    <row r="44713" spans="31:31" ht="15.75">
      <c r="AE44713" s="67"/>
    </row>
    <row r="44714" spans="31:31" ht="15.75">
      <c r="AE44714" s="67"/>
    </row>
    <row r="44715" spans="31:31" ht="15.75">
      <c r="AE44715" s="67"/>
    </row>
    <row r="44716" spans="31:31" ht="15.75">
      <c r="AE44716" s="67"/>
    </row>
    <row r="44717" spans="31:31" ht="15.75">
      <c r="AE44717" s="67"/>
    </row>
    <row r="44718" spans="31:31" ht="15.75">
      <c r="AE44718" s="67"/>
    </row>
    <row r="44719" spans="31:31" ht="15.75">
      <c r="AE44719" s="67"/>
    </row>
    <row r="44720" spans="31:31" ht="15.75">
      <c r="AE44720" s="67"/>
    </row>
    <row r="44721" spans="31:31" ht="15.75">
      <c r="AE44721" s="67"/>
    </row>
    <row r="44722" spans="31:31" ht="15.75">
      <c r="AE44722" s="67"/>
    </row>
    <row r="44723" spans="31:31" ht="15.75">
      <c r="AE44723" s="67"/>
    </row>
    <row r="44724" spans="31:31" ht="15.75">
      <c r="AE44724" s="67"/>
    </row>
    <row r="44725" spans="31:31" ht="15.75">
      <c r="AE44725" s="67"/>
    </row>
    <row r="44726" spans="31:31" ht="15.75">
      <c r="AE44726" s="67"/>
    </row>
    <row r="44727" spans="31:31" ht="15.75">
      <c r="AE44727" s="67"/>
    </row>
    <row r="44728" spans="31:31" ht="15.75">
      <c r="AE44728" s="67"/>
    </row>
    <row r="44729" spans="31:31" ht="15.75">
      <c r="AE44729" s="67"/>
    </row>
    <row r="44730" spans="31:31" ht="15.75">
      <c r="AE44730" s="67"/>
    </row>
    <row r="44731" spans="31:31" ht="15.75">
      <c r="AE44731" s="67"/>
    </row>
    <row r="44732" spans="31:31" ht="15.75">
      <c r="AE44732" s="67"/>
    </row>
    <row r="44733" spans="31:31" ht="15.75">
      <c r="AE44733" s="67"/>
    </row>
    <row r="44734" spans="31:31" ht="15.75">
      <c r="AE44734" s="67"/>
    </row>
    <row r="44735" spans="31:31" ht="15.75">
      <c r="AE44735" s="67"/>
    </row>
    <row r="44736" spans="31:31" ht="15.75">
      <c r="AE44736" s="67"/>
    </row>
    <row r="44737" spans="31:31" ht="15.75">
      <c r="AE44737" s="67"/>
    </row>
    <row r="44738" spans="31:31" ht="15.75">
      <c r="AE44738" s="67"/>
    </row>
    <row r="44739" spans="31:31" ht="15.75">
      <c r="AE44739" s="67"/>
    </row>
    <row r="44740" spans="31:31" ht="15.75">
      <c r="AE44740" s="67"/>
    </row>
    <row r="44741" spans="31:31" ht="15.75">
      <c r="AE44741" s="67"/>
    </row>
    <row r="44742" spans="31:31" ht="15.75">
      <c r="AE44742" s="67"/>
    </row>
    <row r="44743" spans="31:31" ht="15.75">
      <c r="AE44743" s="67"/>
    </row>
    <row r="44744" spans="31:31" ht="15.75">
      <c r="AE44744" s="67"/>
    </row>
    <row r="44745" spans="31:31" ht="15.75">
      <c r="AE44745" s="67"/>
    </row>
    <row r="44746" spans="31:31" ht="15.75">
      <c r="AE44746" s="67"/>
    </row>
    <row r="44747" spans="31:31" ht="15.75">
      <c r="AE44747" s="67"/>
    </row>
    <row r="44748" spans="31:31" ht="15.75">
      <c r="AE44748" s="67"/>
    </row>
    <row r="44749" spans="31:31" ht="15.75">
      <c r="AE44749" s="67"/>
    </row>
    <row r="44750" spans="31:31" ht="15.75">
      <c r="AE44750" s="67"/>
    </row>
    <row r="44751" spans="31:31" ht="15.75">
      <c r="AE44751" s="67"/>
    </row>
    <row r="44752" spans="31:31" ht="15.75">
      <c r="AE44752" s="67"/>
    </row>
    <row r="44753" spans="31:31" ht="15.75">
      <c r="AE44753" s="67"/>
    </row>
    <row r="44754" spans="31:31" ht="15.75">
      <c r="AE44754" s="67"/>
    </row>
    <row r="44755" spans="31:31" ht="15.75">
      <c r="AE44755" s="67"/>
    </row>
    <row r="44756" spans="31:31" ht="15.75">
      <c r="AE44756" s="67"/>
    </row>
    <row r="44757" spans="31:31" ht="15.75">
      <c r="AE44757" s="67"/>
    </row>
    <row r="44758" spans="31:31" ht="15.75">
      <c r="AE44758" s="67"/>
    </row>
    <row r="44759" spans="31:31" ht="15.75">
      <c r="AE44759" s="67"/>
    </row>
    <row r="44760" spans="31:31" ht="15.75">
      <c r="AE44760" s="67"/>
    </row>
    <row r="44761" spans="31:31" ht="15.75">
      <c r="AE44761" s="67"/>
    </row>
    <row r="44762" spans="31:31" ht="15.75">
      <c r="AE44762" s="67"/>
    </row>
    <row r="44763" spans="31:31" ht="15.75">
      <c r="AE44763" s="67"/>
    </row>
    <row r="44764" spans="31:31" ht="15.75">
      <c r="AE44764" s="67"/>
    </row>
    <row r="44765" spans="31:31" ht="15.75">
      <c r="AE44765" s="67"/>
    </row>
    <row r="44766" spans="31:31" ht="15.75">
      <c r="AE44766" s="67"/>
    </row>
    <row r="44767" spans="31:31" ht="15.75">
      <c r="AE44767" s="67"/>
    </row>
    <row r="44768" spans="31:31" ht="15.75">
      <c r="AE44768" s="67"/>
    </row>
    <row r="44769" spans="31:31" ht="15.75">
      <c r="AE44769" s="67"/>
    </row>
    <row r="44770" spans="31:31" ht="15.75">
      <c r="AE44770" s="67"/>
    </row>
    <row r="44771" spans="31:31" ht="15.75">
      <c r="AE44771" s="67"/>
    </row>
    <row r="44772" spans="31:31" ht="15.75">
      <c r="AE44772" s="67"/>
    </row>
    <row r="44773" spans="31:31" ht="15.75">
      <c r="AE44773" s="67"/>
    </row>
    <row r="44774" spans="31:31" ht="15.75">
      <c r="AE44774" s="67"/>
    </row>
    <row r="44775" spans="31:31" ht="15.75">
      <c r="AE44775" s="67"/>
    </row>
    <row r="44776" spans="31:31" ht="15.75">
      <c r="AE44776" s="67"/>
    </row>
    <row r="44777" spans="31:31" ht="15.75">
      <c r="AE44777" s="67"/>
    </row>
    <row r="44778" spans="31:31" ht="15.75">
      <c r="AE44778" s="67"/>
    </row>
    <row r="44779" spans="31:31" ht="15.75">
      <c r="AE44779" s="67"/>
    </row>
    <row r="44780" spans="31:31" ht="15.75">
      <c r="AE44780" s="67"/>
    </row>
    <row r="44781" spans="31:31" ht="15.75">
      <c r="AE44781" s="67"/>
    </row>
    <row r="44782" spans="31:31" ht="15.75">
      <c r="AE44782" s="67"/>
    </row>
    <row r="44783" spans="31:31" ht="15.75">
      <c r="AE44783" s="67"/>
    </row>
    <row r="44784" spans="31:31" ht="15.75">
      <c r="AE44784" s="67"/>
    </row>
    <row r="44785" spans="31:31" ht="15.75">
      <c r="AE44785" s="67"/>
    </row>
    <row r="44786" spans="31:31" ht="15.75">
      <c r="AE44786" s="67"/>
    </row>
    <row r="44787" spans="31:31" ht="15.75">
      <c r="AE44787" s="67"/>
    </row>
    <row r="44788" spans="31:31" ht="15.75">
      <c r="AE44788" s="67"/>
    </row>
    <row r="44789" spans="31:31" ht="15.75">
      <c r="AE44789" s="67"/>
    </row>
    <row r="44790" spans="31:31" ht="15.75">
      <c r="AE44790" s="67"/>
    </row>
    <row r="44791" spans="31:31" ht="15.75">
      <c r="AE44791" s="67"/>
    </row>
    <row r="44792" spans="31:31" ht="15.75">
      <c r="AE44792" s="67"/>
    </row>
    <row r="44793" spans="31:31" ht="15.75">
      <c r="AE44793" s="67"/>
    </row>
    <row r="44794" spans="31:31" ht="15.75">
      <c r="AE44794" s="67"/>
    </row>
    <row r="44795" spans="31:31" ht="15.75">
      <c r="AE44795" s="67"/>
    </row>
    <row r="44796" spans="31:31" ht="15.75">
      <c r="AE44796" s="67"/>
    </row>
    <row r="44797" spans="31:31" ht="15.75">
      <c r="AE44797" s="67"/>
    </row>
    <row r="44798" spans="31:31" ht="15.75">
      <c r="AE44798" s="67"/>
    </row>
    <row r="44799" spans="31:31" ht="15.75">
      <c r="AE44799" s="67"/>
    </row>
    <row r="44800" spans="31:31" ht="15.75">
      <c r="AE44800" s="67"/>
    </row>
    <row r="44801" spans="31:31" ht="15.75">
      <c r="AE44801" s="67"/>
    </row>
    <row r="44802" spans="31:31" ht="15.75">
      <c r="AE44802" s="67"/>
    </row>
    <row r="44803" spans="31:31" ht="15.75">
      <c r="AE44803" s="67"/>
    </row>
    <row r="44804" spans="31:31" ht="15.75">
      <c r="AE44804" s="67"/>
    </row>
    <row r="44805" spans="31:31" ht="15.75">
      <c r="AE44805" s="67"/>
    </row>
    <row r="44806" spans="31:31" ht="15.75">
      <c r="AE44806" s="67"/>
    </row>
    <row r="44807" spans="31:31" ht="15.75">
      <c r="AE44807" s="67"/>
    </row>
    <row r="44808" spans="31:31" ht="15.75">
      <c r="AE44808" s="67"/>
    </row>
    <row r="44809" spans="31:31" ht="15.75">
      <c r="AE44809" s="67"/>
    </row>
    <row r="44810" spans="31:31" ht="15.75">
      <c r="AE44810" s="67"/>
    </row>
    <row r="44811" spans="31:31" ht="15.75">
      <c r="AE44811" s="67"/>
    </row>
    <row r="44812" spans="31:31" ht="15.75">
      <c r="AE44812" s="67"/>
    </row>
    <row r="44813" spans="31:31" ht="15.75">
      <c r="AE44813" s="67"/>
    </row>
    <row r="44814" spans="31:31" ht="15.75">
      <c r="AE44814" s="67"/>
    </row>
    <row r="44815" spans="31:31" ht="15.75">
      <c r="AE44815" s="67"/>
    </row>
    <row r="44816" spans="31:31" ht="15.75">
      <c r="AE44816" s="67"/>
    </row>
    <row r="44817" spans="31:31" ht="15.75">
      <c r="AE44817" s="67"/>
    </row>
    <row r="44818" spans="31:31" ht="15.75">
      <c r="AE44818" s="67"/>
    </row>
    <row r="44819" spans="31:31" ht="15.75">
      <c r="AE44819" s="67"/>
    </row>
    <row r="44820" spans="31:31" ht="15.75">
      <c r="AE44820" s="67"/>
    </row>
    <row r="44821" spans="31:31" ht="15.75">
      <c r="AE44821" s="67"/>
    </row>
    <row r="44822" spans="31:31" ht="15.75">
      <c r="AE44822" s="67"/>
    </row>
    <row r="44823" spans="31:31" ht="15.75">
      <c r="AE44823" s="67"/>
    </row>
    <row r="44824" spans="31:31" ht="15.75">
      <c r="AE44824" s="67"/>
    </row>
    <row r="44825" spans="31:31" ht="15.75">
      <c r="AE44825" s="67"/>
    </row>
    <row r="44826" spans="31:31" ht="15.75">
      <c r="AE44826" s="67"/>
    </row>
    <row r="44827" spans="31:31" ht="15.75">
      <c r="AE44827" s="67"/>
    </row>
    <row r="44828" spans="31:31" ht="15.75">
      <c r="AE44828" s="67"/>
    </row>
    <row r="44829" spans="31:31" ht="15.75">
      <c r="AE44829" s="67"/>
    </row>
    <row r="44830" spans="31:31" ht="15.75">
      <c r="AE44830" s="67"/>
    </row>
    <row r="44831" spans="31:31" ht="15.75">
      <c r="AE44831" s="67"/>
    </row>
    <row r="44832" spans="31:31" ht="15.75">
      <c r="AE44832" s="67"/>
    </row>
    <row r="44833" spans="31:31" ht="15.75">
      <c r="AE44833" s="67"/>
    </row>
    <row r="44834" spans="31:31" ht="15.75">
      <c r="AE44834" s="67"/>
    </row>
    <row r="44835" spans="31:31" ht="15.75">
      <c r="AE44835" s="67"/>
    </row>
    <row r="44836" spans="31:31" ht="15.75">
      <c r="AE44836" s="67"/>
    </row>
    <row r="44837" spans="31:31" ht="15.75">
      <c r="AE44837" s="67"/>
    </row>
    <row r="44838" spans="31:31" ht="15.75">
      <c r="AE44838" s="67"/>
    </row>
    <row r="44839" spans="31:31" ht="15.75">
      <c r="AE44839" s="67"/>
    </row>
    <row r="44840" spans="31:31" ht="15.75">
      <c r="AE44840" s="67"/>
    </row>
    <row r="44841" spans="31:31" ht="15.75">
      <c r="AE44841" s="67"/>
    </row>
    <row r="44842" spans="31:31" ht="15.75">
      <c r="AE44842" s="67"/>
    </row>
    <row r="44843" spans="31:31" ht="15.75">
      <c r="AE44843" s="67"/>
    </row>
    <row r="44844" spans="31:31" ht="15.75">
      <c r="AE44844" s="67"/>
    </row>
    <row r="44845" spans="31:31" ht="15.75">
      <c r="AE44845" s="67"/>
    </row>
    <row r="44846" spans="31:31" ht="15.75">
      <c r="AE44846" s="67"/>
    </row>
    <row r="44847" spans="31:31" ht="15.75">
      <c r="AE44847" s="67"/>
    </row>
    <row r="44848" spans="31:31" ht="15.75">
      <c r="AE44848" s="67"/>
    </row>
    <row r="44849" spans="31:31" ht="15.75">
      <c r="AE44849" s="67"/>
    </row>
    <row r="44850" spans="31:31" ht="15.75">
      <c r="AE44850" s="67"/>
    </row>
    <row r="44851" spans="31:31" ht="15.75">
      <c r="AE44851" s="67"/>
    </row>
    <row r="44852" spans="31:31" ht="15.75">
      <c r="AE44852" s="67"/>
    </row>
    <row r="44853" spans="31:31" ht="15.75">
      <c r="AE44853" s="67"/>
    </row>
    <row r="44854" spans="31:31" ht="15.75">
      <c r="AE44854" s="67"/>
    </row>
    <row r="44855" spans="31:31" ht="15.75">
      <c r="AE44855" s="67"/>
    </row>
    <row r="44856" spans="31:31" ht="15.75">
      <c r="AE44856" s="67"/>
    </row>
    <row r="44857" spans="31:31" ht="15.75">
      <c r="AE44857" s="67"/>
    </row>
    <row r="44858" spans="31:31" ht="15.75">
      <c r="AE44858" s="67"/>
    </row>
    <row r="44859" spans="31:31" ht="15.75">
      <c r="AE44859" s="67"/>
    </row>
    <row r="44860" spans="31:31" ht="15.75">
      <c r="AE44860" s="67"/>
    </row>
    <row r="44861" spans="31:31" ht="15.75">
      <c r="AE44861" s="67"/>
    </row>
    <row r="44862" spans="31:31" ht="15.75">
      <c r="AE44862" s="67"/>
    </row>
    <row r="44863" spans="31:31" ht="15.75">
      <c r="AE44863" s="67"/>
    </row>
    <row r="44864" spans="31:31" ht="15.75">
      <c r="AE44864" s="67"/>
    </row>
    <row r="44865" spans="31:31" ht="15.75">
      <c r="AE44865" s="67"/>
    </row>
    <row r="44866" spans="31:31" ht="15.75">
      <c r="AE44866" s="67"/>
    </row>
    <row r="44867" spans="31:31" ht="15.75">
      <c r="AE44867" s="67"/>
    </row>
    <row r="44868" spans="31:31" ht="15.75">
      <c r="AE44868" s="67"/>
    </row>
    <row r="44869" spans="31:31" ht="15.75">
      <c r="AE44869" s="67"/>
    </row>
    <row r="44870" spans="31:31" ht="15.75">
      <c r="AE44870" s="67"/>
    </row>
    <row r="44871" spans="31:31" ht="15.75">
      <c r="AE44871" s="67"/>
    </row>
    <row r="44872" spans="31:31" ht="15.75">
      <c r="AE44872" s="67"/>
    </row>
    <row r="44873" spans="31:31" ht="15.75">
      <c r="AE44873" s="67"/>
    </row>
    <row r="44874" spans="31:31" ht="15.75">
      <c r="AE44874" s="67"/>
    </row>
    <row r="44875" spans="31:31" ht="15.75">
      <c r="AE44875" s="67"/>
    </row>
    <row r="44876" spans="31:31" ht="15.75">
      <c r="AE44876" s="67"/>
    </row>
    <row r="44877" spans="31:31" ht="15.75">
      <c r="AE44877" s="67"/>
    </row>
    <row r="44878" spans="31:31" ht="15.75">
      <c r="AE44878" s="67"/>
    </row>
    <row r="44879" spans="31:31" ht="15.75">
      <c r="AE44879" s="67"/>
    </row>
    <row r="44880" spans="31:31" ht="15.75">
      <c r="AE44880" s="67"/>
    </row>
    <row r="44881" spans="31:31" ht="15.75">
      <c r="AE44881" s="67"/>
    </row>
    <row r="44882" spans="31:31" ht="15.75">
      <c r="AE44882" s="67"/>
    </row>
    <row r="44883" spans="31:31" ht="15.75">
      <c r="AE44883" s="67"/>
    </row>
    <row r="44884" spans="31:31" ht="15.75">
      <c r="AE44884" s="67"/>
    </row>
    <row r="44885" spans="31:31" ht="15.75">
      <c r="AE44885" s="67"/>
    </row>
    <row r="44886" spans="31:31" ht="15.75">
      <c r="AE44886" s="67"/>
    </row>
    <row r="44887" spans="31:31" ht="15.75">
      <c r="AE44887" s="67"/>
    </row>
    <row r="44888" spans="31:31" ht="15.75">
      <c r="AE44888" s="67"/>
    </row>
    <row r="44889" spans="31:31" ht="15.75">
      <c r="AE44889" s="67"/>
    </row>
    <row r="44890" spans="31:31" ht="15.75">
      <c r="AE44890" s="67"/>
    </row>
    <row r="44891" spans="31:31" ht="15.75">
      <c r="AE44891" s="67"/>
    </row>
    <row r="44892" spans="31:31" ht="15.75">
      <c r="AE44892" s="67"/>
    </row>
    <row r="44893" spans="31:31" ht="15.75">
      <c r="AE44893" s="67"/>
    </row>
    <row r="44894" spans="31:31" ht="15.75">
      <c r="AE44894" s="67"/>
    </row>
    <row r="44895" spans="31:31" ht="15.75">
      <c r="AE44895" s="67"/>
    </row>
    <row r="44896" spans="31:31" ht="15.75">
      <c r="AE44896" s="67"/>
    </row>
    <row r="44897" spans="31:31" ht="15.75">
      <c r="AE44897" s="67"/>
    </row>
    <row r="44898" spans="31:31" ht="15.75">
      <c r="AE44898" s="67"/>
    </row>
    <row r="44899" spans="31:31" ht="15.75">
      <c r="AE44899" s="67"/>
    </row>
    <row r="44900" spans="31:31" ht="15.75">
      <c r="AE44900" s="67"/>
    </row>
    <row r="44901" spans="31:31" ht="15.75">
      <c r="AE44901" s="67"/>
    </row>
    <row r="44902" spans="31:31" ht="15.75">
      <c r="AE44902" s="67"/>
    </row>
    <row r="44903" spans="31:31" ht="15.75">
      <c r="AE44903" s="67"/>
    </row>
    <row r="44904" spans="31:31" ht="15.75">
      <c r="AE44904" s="67"/>
    </row>
    <row r="44905" spans="31:31" ht="15.75">
      <c r="AE44905" s="67"/>
    </row>
    <row r="44906" spans="31:31" ht="15.75">
      <c r="AE44906" s="67"/>
    </row>
    <row r="44907" spans="31:31" ht="15.75">
      <c r="AE44907" s="67"/>
    </row>
    <row r="44908" spans="31:31" ht="15.75">
      <c r="AE44908" s="67"/>
    </row>
    <row r="44909" spans="31:31" ht="15.75">
      <c r="AE44909" s="67"/>
    </row>
    <row r="44910" spans="31:31" ht="15.75">
      <c r="AE44910" s="67"/>
    </row>
    <row r="44911" spans="31:31" ht="15.75">
      <c r="AE44911" s="67"/>
    </row>
    <row r="44912" spans="31:31" ht="15.75">
      <c r="AE44912" s="67"/>
    </row>
    <row r="44913" spans="31:31" ht="15.75">
      <c r="AE44913" s="67"/>
    </row>
    <row r="44914" spans="31:31" ht="15.75">
      <c r="AE44914" s="67"/>
    </row>
    <row r="44915" spans="31:31" ht="15.75">
      <c r="AE44915" s="67"/>
    </row>
    <row r="44916" spans="31:31" ht="15.75">
      <c r="AE44916" s="67"/>
    </row>
    <row r="44917" spans="31:31" ht="15.75">
      <c r="AE44917" s="67"/>
    </row>
    <row r="44918" spans="31:31" ht="15.75">
      <c r="AE44918" s="67"/>
    </row>
    <row r="44919" spans="31:31" ht="15.75">
      <c r="AE44919" s="67"/>
    </row>
    <row r="44920" spans="31:31" ht="15.75">
      <c r="AE44920" s="67"/>
    </row>
    <row r="44921" spans="31:31" ht="15.75">
      <c r="AE44921" s="67"/>
    </row>
    <row r="44922" spans="31:31" ht="15.75">
      <c r="AE44922" s="67"/>
    </row>
    <row r="44923" spans="31:31" ht="15.75">
      <c r="AE44923" s="67"/>
    </row>
    <row r="44924" spans="31:31" ht="15.75">
      <c r="AE44924" s="67"/>
    </row>
    <row r="44925" spans="31:31" ht="15.75">
      <c r="AE44925" s="67"/>
    </row>
    <row r="44926" spans="31:31" ht="15.75">
      <c r="AE44926" s="67"/>
    </row>
    <row r="44927" spans="31:31" ht="15.75">
      <c r="AE44927" s="67"/>
    </row>
    <row r="44928" spans="31:31" ht="15.75">
      <c r="AE44928" s="67"/>
    </row>
    <row r="44929" spans="31:31" ht="15.75">
      <c r="AE44929" s="67"/>
    </row>
    <row r="44930" spans="31:31" ht="15.75">
      <c r="AE44930" s="67"/>
    </row>
    <row r="44931" spans="31:31" ht="15.75">
      <c r="AE44931" s="67"/>
    </row>
    <row r="44932" spans="31:31" ht="15.75">
      <c r="AE44932" s="67"/>
    </row>
    <row r="44933" spans="31:31" ht="15.75">
      <c r="AE44933" s="67"/>
    </row>
    <row r="44934" spans="31:31" ht="15.75">
      <c r="AE44934" s="67"/>
    </row>
    <row r="44935" spans="31:31" ht="15.75">
      <c r="AE44935" s="67"/>
    </row>
    <row r="44936" spans="31:31" ht="15.75">
      <c r="AE44936" s="67"/>
    </row>
    <row r="44937" spans="31:31" ht="15.75">
      <c r="AE44937" s="67"/>
    </row>
    <row r="44938" spans="31:31" ht="15.75">
      <c r="AE44938" s="67"/>
    </row>
    <row r="44939" spans="31:31" ht="15.75">
      <c r="AE44939" s="67"/>
    </row>
    <row r="44940" spans="31:31" ht="15.75">
      <c r="AE44940" s="67"/>
    </row>
    <row r="44941" spans="31:31" ht="15.75">
      <c r="AE44941" s="67"/>
    </row>
    <row r="44942" spans="31:31" ht="15.75">
      <c r="AE44942" s="67"/>
    </row>
    <row r="44943" spans="31:31" ht="15.75">
      <c r="AE44943" s="67"/>
    </row>
    <row r="44944" spans="31:31" ht="15.75">
      <c r="AE44944" s="67"/>
    </row>
    <row r="44945" spans="31:31" ht="15.75">
      <c r="AE44945" s="67"/>
    </row>
    <row r="44946" spans="31:31" ht="15.75">
      <c r="AE44946" s="67"/>
    </row>
    <row r="44947" spans="31:31" ht="15.75">
      <c r="AE44947" s="67"/>
    </row>
    <row r="44948" spans="31:31" ht="15.75">
      <c r="AE44948" s="67"/>
    </row>
    <row r="44949" spans="31:31" ht="15.75">
      <c r="AE44949" s="67"/>
    </row>
    <row r="44950" spans="31:31" ht="15.75">
      <c r="AE44950" s="67"/>
    </row>
    <row r="44951" spans="31:31" ht="15.75">
      <c r="AE44951" s="67"/>
    </row>
    <row r="44952" spans="31:31" ht="15.75">
      <c r="AE44952" s="67"/>
    </row>
    <row r="44953" spans="31:31" ht="15.75">
      <c r="AE44953" s="67"/>
    </row>
    <row r="44954" spans="31:31" ht="15.75">
      <c r="AE44954" s="67"/>
    </row>
    <row r="44955" spans="31:31" ht="15.75">
      <c r="AE44955" s="67"/>
    </row>
    <row r="44956" spans="31:31" ht="15.75">
      <c r="AE44956" s="67"/>
    </row>
    <row r="44957" spans="31:31" ht="15.75">
      <c r="AE44957" s="67"/>
    </row>
    <row r="44958" spans="31:31" ht="15.75">
      <c r="AE44958" s="67"/>
    </row>
    <row r="44959" spans="31:31" ht="15.75">
      <c r="AE44959" s="67"/>
    </row>
    <row r="44960" spans="31:31" ht="15.75">
      <c r="AE44960" s="67"/>
    </row>
    <row r="44961" spans="31:31" ht="15.75">
      <c r="AE44961" s="67"/>
    </row>
    <row r="44962" spans="31:31" ht="15.75">
      <c r="AE44962" s="67"/>
    </row>
    <row r="44963" spans="31:31" ht="15.75">
      <c r="AE44963" s="67"/>
    </row>
    <row r="44964" spans="31:31" ht="15.75">
      <c r="AE44964" s="67"/>
    </row>
    <row r="44965" spans="31:31" ht="15.75">
      <c r="AE44965" s="67"/>
    </row>
    <row r="44966" spans="31:31" ht="15.75">
      <c r="AE44966" s="67"/>
    </row>
    <row r="44967" spans="31:31" ht="15.75">
      <c r="AE44967" s="67"/>
    </row>
    <row r="44968" spans="31:31" ht="15.75">
      <c r="AE44968" s="67"/>
    </row>
    <row r="44969" spans="31:31" ht="15.75">
      <c r="AE44969" s="67"/>
    </row>
    <row r="44970" spans="31:31" ht="15.75">
      <c r="AE44970" s="67"/>
    </row>
    <row r="44971" spans="31:31" ht="15.75">
      <c r="AE44971" s="67"/>
    </row>
    <row r="44972" spans="31:31" ht="15.75">
      <c r="AE44972" s="67"/>
    </row>
    <row r="44973" spans="31:31" ht="15.75">
      <c r="AE44973" s="67"/>
    </row>
    <row r="44974" spans="31:31" ht="15.75">
      <c r="AE44974" s="67"/>
    </row>
    <row r="44975" spans="31:31" ht="15.75">
      <c r="AE44975" s="67"/>
    </row>
    <row r="44976" spans="31:31" ht="15.75">
      <c r="AE44976" s="67"/>
    </row>
    <row r="44977" spans="31:31" ht="15.75">
      <c r="AE44977" s="67"/>
    </row>
    <row r="44978" spans="31:31" ht="15.75">
      <c r="AE44978" s="67"/>
    </row>
    <row r="44979" spans="31:31" ht="15.75">
      <c r="AE44979" s="67"/>
    </row>
    <row r="44980" spans="31:31" ht="15.75">
      <c r="AE44980" s="67"/>
    </row>
    <row r="44981" spans="31:31" ht="15.75">
      <c r="AE44981" s="67"/>
    </row>
    <row r="44982" spans="31:31" ht="15.75">
      <c r="AE44982" s="67"/>
    </row>
    <row r="44983" spans="31:31" ht="15.75">
      <c r="AE44983" s="67"/>
    </row>
    <row r="44984" spans="31:31" ht="15.75">
      <c r="AE44984" s="67"/>
    </row>
    <row r="44985" spans="31:31" ht="15.75">
      <c r="AE44985" s="67"/>
    </row>
    <row r="44986" spans="31:31" ht="15.75">
      <c r="AE44986" s="67"/>
    </row>
    <row r="44987" spans="31:31" ht="15.75">
      <c r="AE44987" s="67"/>
    </row>
    <row r="44988" spans="31:31" ht="15.75">
      <c r="AE44988" s="67"/>
    </row>
    <row r="44989" spans="31:31" ht="15.75">
      <c r="AE44989" s="67"/>
    </row>
    <row r="44990" spans="31:31" ht="15.75">
      <c r="AE44990" s="67"/>
    </row>
    <row r="44991" spans="31:31" ht="15.75">
      <c r="AE44991" s="67"/>
    </row>
    <row r="44992" spans="31:31" ht="15.75">
      <c r="AE44992" s="67"/>
    </row>
    <row r="44993" spans="31:31" ht="15.75">
      <c r="AE44993" s="67"/>
    </row>
    <row r="44994" spans="31:31" ht="15.75">
      <c r="AE44994" s="67"/>
    </row>
    <row r="44995" spans="31:31" ht="15.75">
      <c r="AE44995" s="67"/>
    </row>
    <row r="44996" spans="31:31" ht="15.75">
      <c r="AE44996" s="67"/>
    </row>
    <row r="44997" spans="31:31" ht="15.75">
      <c r="AE44997" s="67"/>
    </row>
    <row r="44998" spans="31:31" ht="15.75">
      <c r="AE44998" s="67"/>
    </row>
    <row r="44999" spans="31:31" ht="15.75">
      <c r="AE44999" s="67"/>
    </row>
    <row r="45000" spans="31:31" ht="15.75">
      <c r="AE45000" s="67"/>
    </row>
    <row r="45001" spans="31:31" ht="15.75">
      <c r="AE45001" s="67"/>
    </row>
    <row r="45002" spans="31:31" ht="15.75">
      <c r="AE45002" s="67"/>
    </row>
    <row r="45003" spans="31:31" ht="15.75">
      <c r="AE45003" s="67"/>
    </row>
    <row r="45004" spans="31:31" ht="15.75">
      <c r="AE45004" s="67"/>
    </row>
    <row r="45005" spans="31:31" ht="15.75">
      <c r="AE45005" s="67"/>
    </row>
    <row r="45006" spans="31:31" ht="15.75">
      <c r="AE45006" s="67"/>
    </row>
    <row r="45007" spans="31:31" ht="15.75">
      <c r="AE45007" s="67"/>
    </row>
    <row r="45008" spans="31:31" ht="15.75">
      <c r="AE45008" s="67"/>
    </row>
    <row r="45009" spans="31:31" ht="15.75">
      <c r="AE45009" s="67"/>
    </row>
    <row r="45010" spans="31:31" ht="15.75">
      <c r="AE45010" s="67"/>
    </row>
    <row r="45011" spans="31:31" ht="15.75">
      <c r="AE45011" s="67"/>
    </row>
    <row r="45012" spans="31:31" ht="15.75">
      <c r="AE45012" s="67"/>
    </row>
    <row r="45013" spans="31:31" ht="15.75">
      <c r="AE45013" s="67"/>
    </row>
    <row r="45014" spans="31:31" ht="15.75">
      <c r="AE45014" s="67"/>
    </row>
    <row r="45015" spans="31:31" ht="15.75">
      <c r="AE45015" s="67"/>
    </row>
    <row r="45016" spans="31:31" ht="15.75">
      <c r="AE45016" s="67"/>
    </row>
    <row r="45017" spans="31:31" ht="15.75">
      <c r="AE45017" s="67"/>
    </row>
    <row r="45018" spans="31:31" ht="15.75">
      <c r="AE45018" s="67"/>
    </row>
    <row r="45019" spans="31:31" ht="15.75">
      <c r="AE45019" s="67"/>
    </row>
    <row r="45020" spans="31:31" ht="15.75">
      <c r="AE45020" s="67"/>
    </row>
    <row r="45021" spans="31:31" ht="15.75">
      <c r="AE45021" s="67"/>
    </row>
    <row r="45022" spans="31:31" ht="15.75">
      <c r="AE45022" s="67"/>
    </row>
    <row r="45023" spans="31:31" ht="15.75">
      <c r="AE45023" s="67"/>
    </row>
    <row r="45024" spans="31:31" ht="15.75">
      <c r="AE45024" s="67"/>
    </row>
    <row r="45025" spans="31:31" ht="15.75">
      <c r="AE45025" s="67"/>
    </row>
    <row r="45026" spans="31:31" ht="15.75">
      <c r="AE45026" s="67"/>
    </row>
    <row r="45027" spans="31:31" ht="15.75">
      <c r="AE45027" s="67"/>
    </row>
    <row r="45028" spans="31:31" ht="15.75">
      <c r="AE45028" s="67"/>
    </row>
    <row r="45029" spans="31:31" ht="15.75">
      <c r="AE45029" s="67"/>
    </row>
    <row r="45030" spans="31:31" ht="15.75">
      <c r="AE45030" s="67"/>
    </row>
    <row r="45031" spans="31:31" ht="15.75">
      <c r="AE45031" s="67"/>
    </row>
    <row r="45032" spans="31:31" ht="15.75">
      <c r="AE45032" s="67"/>
    </row>
    <row r="45033" spans="31:31" ht="15.75">
      <c r="AE45033" s="67"/>
    </row>
    <row r="45034" spans="31:31" ht="15.75">
      <c r="AE45034" s="67"/>
    </row>
    <row r="45035" spans="31:31" ht="15.75">
      <c r="AE45035" s="67"/>
    </row>
    <row r="45036" spans="31:31" ht="15.75">
      <c r="AE45036" s="67"/>
    </row>
    <row r="45037" spans="31:31" ht="15.75">
      <c r="AE45037" s="67"/>
    </row>
    <row r="45038" spans="31:31" ht="15.75">
      <c r="AE45038" s="67"/>
    </row>
    <row r="45039" spans="31:31" ht="15.75">
      <c r="AE45039" s="67"/>
    </row>
    <row r="45040" spans="31:31" ht="15.75">
      <c r="AE45040" s="67"/>
    </row>
    <row r="45041" spans="31:31" ht="15.75">
      <c r="AE45041" s="67"/>
    </row>
    <row r="45042" spans="31:31" ht="15.75">
      <c r="AE45042" s="67"/>
    </row>
    <row r="45043" spans="31:31" ht="15.75">
      <c r="AE45043" s="67"/>
    </row>
    <row r="45044" spans="31:31" ht="15.75">
      <c r="AE45044" s="67"/>
    </row>
    <row r="45045" spans="31:31" ht="15.75">
      <c r="AE45045" s="67"/>
    </row>
    <row r="45046" spans="31:31" ht="15.75">
      <c r="AE45046" s="67"/>
    </row>
    <row r="45047" spans="31:31" ht="15.75">
      <c r="AE45047" s="67"/>
    </row>
    <row r="45048" spans="31:31" ht="15.75">
      <c r="AE45048" s="67"/>
    </row>
    <row r="45049" spans="31:31" ht="15.75">
      <c r="AE45049" s="67"/>
    </row>
    <row r="45050" spans="31:31" ht="15.75">
      <c r="AE45050" s="67"/>
    </row>
    <row r="45051" spans="31:31" ht="15.75">
      <c r="AE45051" s="67"/>
    </row>
    <row r="45052" spans="31:31" ht="15.75">
      <c r="AE45052" s="67"/>
    </row>
    <row r="45053" spans="31:31" ht="15.75">
      <c r="AE45053" s="67"/>
    </row>
    <row r="45054" spans="31:31" ht="15.75">
      <c r="AE45054" s="67"/>
    </row>
    <row r="45055" spans="31:31" ht="15.75">
      <c r="AE45055" s="67"/>
    </row>
    <row r="45056" spans="31:31" ht="15.75">
      <c r="AE45056" s="67"/>
    </row>
    <row r="45057" spans="31:31" ht="15.75">
      <c r="AE45057" s="67"/>
    </row>
    <row r="45058" spans="31:31" ht="15.75">
      <c r="AE45058" s="67"/>
    </row>
    <row r="45059" spans="31:31" ht="15.75">
      <c r="AE45059" s="67"/>
    </row>
    <row r="45060" spans="31:31" ht="15.75">
      <c r="AE45060" s="67"/>
    </row>
    <row r="45061" spans="31:31" ht="15.75">
      <c r="AE45061" s="67"/>
    </row>
    <row r="45062" spans="31:31" ht="15.75">
      <c r="AE45062" s="67"/>
    </row>
    <row r="45063" spans="31:31" ht="15.75">
      <c r="AE45063" s="67"/>
    </row>
    <row r="45064" spans="31:31" ht="15.75">
      <c r="AE45064" s="67"/>
    </row>
    <row r="45065" spans="31:31" ht="15.75">
      <c r="AE45065" s="67"/>
    </row>
    <row r="45066" spans="31:31" ht="15.75">
      <c r="AE45066" s="67"/>
    </row>
    <row r="45067" spans="31:31" ht="15.75">
      <c r="AE45067" s="67"/>
    </row>
    <row r="45068" spans="31:31" ht="15.75">
      <c r="AE45068" s="67"/>
    </row>
    <row r="45069" spans="31:31" ht="15.75">
      <c r="AE45069" s="67"/>
    </row>
    <row r="45070" spans="31:31" ht="15.75">
      <c r="AE45070" s="67"/>
    </row>
    <row r="45071" spans="31:31" ht="15.75">
      <c r="AE45071" s="67"/>
    </row>
    <row r="45072" spans="31:31" ht="15.75">
      <c r="AE45072" s="67"/>
    </row>
    <row r="45073" spans="31:31" ht="15.75">
      <c r="AE45073" s="67"/>
    </row>
    <row r="45074" spans="31:31" ht="15.75">
      <c r="AE45074" s="67"/>
    </row>
    <row r="45075" spans="31:31" ht="15.75">
      <c r="AE45075" s="67"/>
    </row>
    <row r="45076" spans="31:31" ht="15.75">
      <c r="AE45076" s="67"/>
    </row>
    <row r="45077" spans="31:31" ht="15.75">
      <c r="AE45077" s="67"/>
    </row>
    <row r="45078" spans="31:31" ht="15.75">
      <c r="AE45078" s="67"/>
    </row>
    <row r="45079" spans="31:31" ht="15.75">
      <c r="AE45079" s="67"/>
    </row>
    <row r="45080" spans="31:31" ht="15.75">
      <c r="AE45080" s="67"/>
    </row>
    <row r="45081" spans="31:31" ht="15.75">
      <c r="AE45081" s="67"/>
    </row>
    <row r="45082" spans="31:31" ht="15.75">
      <c r="AE45082" s="67"/>
    </row>
    <row r="45083" spans="31:31" ht="15.75">
      <c r="AE45083" s="67"/>
    </row>
    <row r="45084" spans="31:31" ht="15.75">
      <c r="AE45084" s="67"/>
    </row>
    <row r="45085" spans="31:31" ht="15.75">
      <c r="AE45085" s="67"/>
    </row>
    <row r="45086" spans="31:31" ht="15.75">
      <c r="AE45086" s="67"/>
    </row>
    <row r="45087" spans="31:31" ht="15.75">
      <c r="AE45087" s="67"/>
    </row>
    <row r="45088" spans="31:31" ht="15.75">
      <c r="AE45088" s="67"/>
    </row>
    <row r="45089" spans="31:31" ht="15.75">
      <c r="AE45089" s="67"/>
    </row>
    <row r="45090" spans="31:31" ht="15.75">
      <c r="AE45090" s="67"/>
    </row>
    <row r="45091" spans="31:31" ht="15.75">
      <c r="AE45091" s="67"/>
    </row>
    <row r="45092" spans="31:31" ht="15.75">
      <c r="AE45092" s="67"/>
    </row>
    <row r="45093" spans="31:31" ht="15.75">
      <c r="AE45093" s="67"/>
    </row>
    <row r="45094" spans="31:31" ht="15.75">
      <c r="AE45094" s="67"/>
    </row>
    <row r="45095" spans="31:31" ht="15.75">
      <c r="AE45095" s="67"/>
    </row>
    <row r="45096" spans="31:31" ht="15.75">
      <c r="AE45096" s="67"/>
    </row>
    <row r="45097" spans="31:31" ht="15.75">
      <c r="AE45097" s="67"/>
    </row>
    <row r="45098" spans="31:31" ht="15.75">
      <c r="AE45098" s="67"/>
    </row>
    <row r="45099" spans="31:31" ht="15.75">
      <c r="AE45099" s="67"/>
    </row>
    <row r="45100" spans="31:31" ht="15.75">
      <c r="AE45100" s="67"/>
    </row>
    <row r="45101" spans="31:31" ht="15.75">
      <c r="AE45101" s="67"/>
    </row>
    <row r="45102" spans="31:31" ht="15.75">
      <c r="AE45102" s="67"/>
    </row>
    <row r="45103" spans="31:31" ht="15.75">
      <c r="AE45103" s="67"/>
    </row>
    <row r="45104" spans="31:31" ht="15.75">
      <c r="AE45104" s="67"/>
    </row>
    <row r="45105" spans="31:31" ht="15.75">
      <c r="AE45105" s="67"/>
    </row>
    <row r="45106" spans="31:31" ht="15.75">
      <c r="AE45106" s="67"/>
    </row>
    <row r="45107" spans="31:31" ht="15.75">
      <c r="AE45107" s="67"/>
    </row>
    <row r="45108" spans="31:31" ht="15.75">
      <c r="AE45108" s="67"/>
    </row>
    <row r="45109" spans="31:31" ht="15.75">
      <c r="AE45109" s="67"/>
    </row>
    <row r="45110" spans="31:31" ht="15.75">
      <c r="AE45110" s="67"/>
    </row>
    <row r="45111" spans="31:31" ht="15.75">
      <c r="AE45111" s="67"/>
    </row>
    <row r="45112" spans="31:31" ht="15.75">
      <c r="AE45112" s="67"/>
    </row>
    <row r="45113" spans="31:31" ht="15.75">
      <c r="AE45113" s="67"/>
    </row>
    <row r="45114" spans="31:31" ht="15.75">
      <c r="AE45114" s="67"/>
    </row>
    <row r="45115" spans="31:31" ht="15.75">
      <c r="AE45115" s="67"/>
    </row>
    <row r="45116" spans="31:31" ht="15.75">
      <c r="AE45116" s="67"/>
    </row>
    <row r="45117" spans="31:31" ht="15.75">
      <c r="AE45117" s="67"/>
    </row>
    <row r="45118" spans="31:31" ht="15.75">
      <c r="AE45118" s="67"/>
    </row>
    <row r="45119" spans="31:31" ht="15.75">
      <c r="AE45119" s="67"/>
    </row>
    <row r="45120" spans="31:31" ht="15.75">
      <c r="AE45120" s="67"/>
    </row>
    <row r="45121" spans="31:31" ht="15.75">
      <c r="AE45121" s="67"/>
    </row>
    <row r="45122" spans="31:31" ht="15.75">
      <c r="AE45122" s="67"/>
    </row>
    <row r="45123" spans="31:31" ht="15.75">
      <c r="AE45123" s="67"/>
    </row>
    <row r="45124" spans="31:31" ht="15.75">
      <c r="AE45124" s="67"/>
    </row>
    <row r="45125" spans="31:31" ht="15.75">
      <c r="AE45125" s="67"/>
    </row>
    <row r="45126" spans="31:31" ht="15.75">
      <c r="AE45126" s="67"/>
    </row>
    <row r="45127" spans="31:31" ht="15.75">
      <c r="AE45127" s="67"/>
    </row>
    <row r="45128" spans="31:31" ht="15.75">
      <c r="AE45128" s="67"/>
    </row>
    <row r="45129" spans="31:31" ht="15.75">
      <c r="AE45129" s="67"/>
    </row>
    <row r="45130" spans="31:31" ht="15.75">
      <c r="AE45130" s="67"/>
    </row>
    <row r="45131" spans="31:31" ht="15.75">
      <c r="AE45131" s="67"/>
    </row>
    <row r="45132" spans="31:31" ht="15.75">
      <c r="AE45132" s="67"/>
    </row>
    <row r="45133" spans="31:31" ht="15.75">
      <c r="AE45133" s="67"/>
    </row>
    <row r="45134" spans="31:31" ht="15.75">
      <c r="AE45134" s="67"/>
    </row>
    <row r="45135" spans="31:31" ht="15.75">
      <c r="AE45135" s="67"/>
    </row>
    <row r="45136" spans="31:31" ht="15.75">
      <c r="AE45136" s="67"/>
    </row>
    <row r="45137" spans="31:31" ht="15.75">
      <c r="AE45137" s="67"/>
    </row>
    <row r="45138" spans="31:31" ht="15.75">
      <c r="AE45138" s="67"/>
    </row>
    <row r="45139" spans="31:31" ht="15.75">
      <c r="AE45139" s="67"/>
    </row>
    <row r="45140" spans="31:31" ht="15.75">
      <c r="AE45140" s="67"/>
    </row>
    <row r="45141" spans="31:31" ht="15.75">
      <c r="AE45141" s="67"/>
    </row>
    <row r="45142" spans="31:31" ht="15.75">
      <c r="AE45142" s="67"/>
    </row>
    <row r="45143" spans="31:31" ht="15.75">
      <c r="AE45143" s="67"/>
    </row>
    <row r="45144" spans="31:31" ht="15.75">
      <c r="AE45144" s="67"/>
    </row>
    <row r="45145" spans="31:31" ht="15.75">
      <c r="AE45145" s="67"/>
    </row>
    <row r="45146" spans="31:31" ht="15.75">
      <c r="AE45146" s="67"/>
    </row>
    <row r="45147" spans="31:31" ht="15.75">
      <c r="AE45147" s="67"/>
    </row>
    <row r="45148" spans="31:31" ht="15.75">
      <c r="AE45148" s="67"/>
    </row>
    <row r="45149" spans="31:31" ht="15.75">
      <c r="AE45149" s="67"/>
    </row>
    <row r="45150" spans="31:31" ht="15.75">
      <c r="AE45150" s="67"/>
    </row>
    <row r="45151" spans="31:31" ht="15.75">
      <c r="AE45151" s="67"/>
    </row>
    <row r="45152" spans="31:31" ht="15.75">
      <c r="AE45152" s="67"/>
    </row>
    <row r="45153" spans="31:31" ht="15.75">
      <c r="AE45153" s="67"/>
    </row>
    <row r="45154" spans="31:31" ht="15.75">
      <c r="AE45154" s="67"/>
    </row>
    <row r="45155" spans="31:31" ht="15.75">
      <c r="AE45155" s="67"/>
    </row>
    <row r="45156" spans="31:31" ht="15.75">
      <c r="AE45156" s="67"/>
    </row>
    <row r="45157" spans="31:31" ht="15.75">
      <c r="AE45157" s="67"/>
    </row>
    <row r="45158" spans="31:31" ht="15.75">
      <c r="AE45158" s="67"/>
    </row>
    <row r="45159" spans="31:31" ht="15.75">
      <c r="AE45159" s="67"/>
    </row>
    <row r="45160" spans="31:31" ht="15.75">
      <c r="AE45160" s="67"/>
    </row>
    <row r="45161" spans="31:31" ht="15.75">
      <c r="AE45161" s="67"/>
    </row>
    <row r="45162" spans="31:31" ht="15.75">
      <c r="AE45162" s="67"/>
    </row>
    <row r="45163" spans="31:31" ht="15.75">
      <c r="AE45163" s="67"/>
    </row>
    <row r="45164" spans="31:31" ht="15.75">
      <c r="AE45164" s="67"/>
    </row>
    <row r="45165" spans="31:31" ht="15.75">
      <c r="AE45165" s="67"/>
    </row>
    <row r="45166" spans="31:31" ht="15.75">
      <c r="AE45166" s="67"/>
    </row>
    <row r="45167" spans="31:31" ht="15.75">
      <c r="AE45167" s="67"/>
    </row>
    <row r="45168" spans="31:31" ht="15.75">
      <c r="AE45168" s="67"/>
    </row>
    <row r="45169" spans="31:31" ht="15.75">
      <c r="AE45169" s="67"/>
    </row>
    <row r="45170" spans="31:31" ht="15.75">
      <c r="AE45170" s="67"/>
    </row>
    <row r="45171" spans="31:31" ht="15.75">
      <c r="AE45171" s="67"/>
    </row>
    <row r="45172" spans="31:31" ht="15.75">
      <c r="AE45172" s="67"/>
    </row>
    <row r="45173" spans="31:31" ht="15.75">
      <c r="AE45173" s="67"/>
    </row>
    <row r="45174" spans="31:31" ht="15.75">
      <c r="AE45174" s="67"/>
    </row>
    <row r="45175" spans="31:31" ht="15.75">
      <c r="AE45175" s="67"/>
    </row>
    <row r="45176" spans="31:31" ht="15.75">
      <c r="AE45176" s="67"/>
    </row>
    <row r="45177" spans="31:31" ht="15.75">
      <c r="AE45177" s="67"/>
    </row>
    <row r="45178" spans="31:31" ht="15.75">
      <c r="AE45178" s="67"/>
    </row>
    <row r="45179" spans="31:31" ht="15.75">
      <c r="AE45179" s="67"/>
    </row>
    <row r="45180" spans="31:31" ht="15.75">
      <c r="AE45180" s="67"/>
    </row>
    <row r="45181" spans="31:31" ht="15.75">
      <c r="AE45181" s="67"/>
    </row>
    <row r="45182" spans="31:31" ht="15.75">
      <c r="AE45182" s="67"/>
    </row>
    <row r="45183" spans="31:31" ht="15.75">
      <c r="AE45183" s="67"/>
    </row>
    <row r="45184" spans="31:31" ht="15.75">
      <c r="AE45184" s="67"/>
    </row>
    <row r="45185" spans="31:31" ht="15.75">
      <c r="AE45185" s="67"/>
    </row>
    <row r="45186" spans="31:31" ht="15.75">
      <c r="AE45186" s="67"/>
    </row>
    <row r="45187" spans="31:31" ht="15.75">
      <c r="AE45187" s="67"/>
    </row>
    <row r="45188" spans="31:31" ht="15.75">
      <c r="AE45188" s="67"/>
    </row>
    <row r="45189" spans="31:31" ht="15.75">
      <c r="AE45189" s="67"/>
    </row>
    <row r="45190" spans="31:31" ht="15.75">
      <c r="AE45190" s="67"/>
    </row>
    <row r="45191" spans="31:31" ht="15.75">
      <c r="AE45191" s="67"/>
    </row>
    <row r="45192" spans="31:31" ht="15.75">
      <c r="AE45192" s="67"/>
    </row>
    <row r="45193" spans="31:31" ht="15.75">
      <c r="AE45193" s="67"/>
    </row>
    <row r="45194" spans="31:31" ht="15.75">
      <c r="AE45194" s="67"/>
    </row>
    <row r="45195" spans="31:31" ht="15.75">
      <c r="AE45195" s="67"/>
    </row>
    <row r="45196" spans="31:31" ht="15.75">
      <c r="AE45196" s="67"/>
    </row>
    <row r="45197" spans="31:31" ht="15.75">
      <c r="AE45197" s="67"/>
    </row>
    <row r="45198" spans="31:31" ht="15.75">
      <c r="AE45198" s="67"/>
    </row>
    <row r="45199" spans="31:31" ht="15.75">
      <c r="AE45199" s="67"/>
    </row>
    <row r="45200" spans="31:31" ht="15.75">
      <c r="AE45200" s="67"/>
    </row>
    <row r="45201" spans="31:31" ht="15.75">
      <c r="AE45201" s="67"/>
    </row>
    <row r="45202" spans="31:31" ht="15.75">
      <c r="AE45202" s="67"/>
    </row>
    <row r="45203" spans="31:31" ht="15.75">
      <c r="AE45203" s="67"/>
    </row>
    <row r="45204" spans="31:31" ht="15.75">
      <c r="AE45204" s="67"/>
    </row>
    <row r="45205" spans="31:31" ht="15.75">
      <c r="AE45205" s="67"/>
    </row>
    <row r="45206" spans="31:31" ht="15.75">
      <c r="AE45206" s="67"/>
    </row>
    <row r="45207" spans="31:31" ht="15.75">
      <c r="AE45207" s="67"/>
    </row>
    <row r="45208" spans="31:31" ht="15.75">
      <c r="AE45208" s="67"/>
    </row>
    <row r="45209" spans="31:31" ht="15.75">
      <c r="AE45209" s="67"/>
    </row>
    <row r="45210" spans="31:31" ht="15.75">
      <c r="AE45210" s="67"/>
    </row>
    <row r="45211" spans="31:31" ht="15.75">
      <c r="AE45211" s="67"/>
    </row>
    <row r="45212" spans="31:31" ht="15.75">
      <c r="AE45212" s="67"/>
    </row>
    <row r="45213" spans="31:31" ht="15.75">
      <c r="AE45213" s="67"/>
    </row>
    <row r="45214" spans="31:31" ht="15.75">
      <c r="AE45214" s="67"/>
    </row>
    <row r="45215" spans="31:31" ht="15.75">
      <c r="AE45215" s="67"/>
    </row>
    <row r="45216" spans="31:31" ht="15.75">
      <c r="AE45216" s="67"/>
    </row>
    <row r="45217" spans="31:31" ht="15.75">
      <c r="AE45217" s="67"/>
    </row>
    <row r="45218" spans="31:31" ht="15.75">
      <c r="AE45218" s="67"/>
    </row>
    <row r="45219" spans="31:31" ht="15.75">
      <c r="AE45219" s="67"/>
    </row>
    <row r="45220" spans="31:31" ht="15.75">
      <c r="AE45220" s="67"/>
    </row>
    <row r="45221" spans="31:31" ht="15.75">
      <c r="AE45221" s="67"/>
    </row>
    <row r="45222" spans="31:31" ht="15.75">
      <c r="AE45222" s="67"/>
    </row>
    <row r="45223" spans="31:31" ht="15.75">
      <c r="AE45223" s="67"/>
    </row>
    <row r="45224" spans="31:31" ht="15.75">
      <c r="AE45224" s="67"/>
    </row>
    <row r="45225" spans="31:31" ht="15.75">
      <c r="AE45225" s="67"/>
    </row>
    <row r="45226" spans="31:31" ht="15.75">
      <c r="AE45226" s="67"/>
    </row>
    <row r="45227" spans="31:31" ht="15.75">
      <c r="AE45227" s="67"/>
    </row>
    <row r="45228" spans="31:31" ht="15.75">
      <c r="AE45228" s="67"/>
    </row>
    <row r="45229" spans="31:31" ht="15.75">
      <c r="AE45229" s="67"/>
    </row>
    <row r="45230" spans="31:31" ht="15.75">
      <c r="AE45230" s="67"/>
    </row>
    <row r="45231" spans="31:31" ht="15.75">
      <c r="AE45231" s="67"/>
    </row>
    <row r="45232" spans="31:31" ht="15.75">
      <c r="AE45232" s="67"/>
    </row>
    <row r="45233" spans="31:31" ht="15.75">
      <c r="AE45233" s="67"/>
    </row>
    <row r="45234" spans="31:31" ht="15.75">
      <c r="AE45234" s="67"/>
    </row>
    <row r="45235" spans="31:31" ht="15.75">
      <c r="AE45235" s="67"/>
    </row>
    <row r="45236" spans="31:31" ht="15.75">
      <c r="AE45236" s="67"/>
    </row>
    <row r="45237" spans="31:31" ht="15.75">
      <c r="AE45237" s="67"/>
    </row>
    <row r="45238" spans="31:31" ht="15.75">
      <c r="AE45238" s="67"/>
    </row>
    <row r="45239" spans="31:31" ht="15.75">
      <c r="AE45239" s="67"/>
    </row>
    <row r="45240" spans="31:31" ht="15.75">
      <c r="AE45240" s="67"/>
    </row>
    <row r="45241" spans="31:31" ht="15.75">
      <c r="AE45241" s="67"/>
    </row>
    <row r="45242" spans="31:31" ht="15.75">
      <c r="AE45242" s="67"/>
    </row>
    <row r="45243" spans="31:31" ht="15.75">
      <c r="AE45243" s="67"/>
    </row>
    <row r="45244" spans="31:31" ht="15.75">
      <c r="AE45244" s="67"/>
    </row>
    <row r="45245" spans="31:31" ht="15.75">
      <c r="AE45245" s="67"/>
    </row>
    <row r="45246" spans="31:31" ht="15.75">
      <c r="AE45246" s="67"/>
    </row>
    <row r="45247" spans="31:31" ht="15.75">
      <c r="AE45247" s="67"/>
    </row>
    <row r="45248" spans="31:31" ht="15.75">
      <c r="AE45248" s="67"/>
    </row>
    <row r="45249" spans="31:31" ht="15.75">
      <c r="AE45249" s="67"/>
    </row>
    <row r="45250" spans="31:31" ht="15.75">
      <c r="AE45250" s="67"/>
    </row>
    <row r="45251" spans="31:31" ht="15.75">
      <c r="AE45251" s="67"/>
    </row>
    <row r="45252" spans="31:31" ht="15.75">
      <c r="AE45252" s="67"/>
    </row>
    <row r="45253" spans="31:31" ht="15.75">
      <c r="AE45253" s="67"/>
    </row>
    <row r="45254" spans="31:31" ht="15.75">
      <c r="AE45254" s="67"/>
    </row>
    <row r="45255" spans="31:31" ht="15.75">
      <c r="AE45255" s="67"/>
    </row>
    <row r="45256" spans="31:31" ht="15.75">
      <c r="AE45256" s="67"/>
    </row>
    <row r="45257" spans="31:31" ht="15.75">
      <c r="AE45257" s="67"/>
    </row>
    <row r="45258" spans="31:31" ht="15.75">
      <c r="AE45258" s="67"/>
    </row>
    <row r="45259" spans="31:31" ht="15.75">
      <c r="AE45259" s="67"/>
    </row>
    <row r="45260" spans="31:31" ht="15.75">
      <c r="AE45260" s="67"/>
    </row>
    <row r="45261" spans="31:31" ht="15.75">
      <c r="AE45261" s="67"/>
    </row>
    <row r="45262" spans="31:31" ht="15.75">
      <c r="AE45262" s="67"/>
    </row>
    <row r="45263" spans="31:31" ht="15.75">
      <c r="AE45263" s="67"/>
    </row>
    <row r="45264" spans="31:31" ht="15.75">
      <c r="AE45264" s="67"/>
    </row>
    <row r="45265" spans="31:31" ht="15.75">
      <c r="AE45265" s="67"/>
    </row>
    <row r="45266" spans="31:31" ht="15.75">
      <c r="AE45266" s="67"/>
    </row>
    <row r="45267" spans="31:31" ht="15.75">
      <c r="AE45267" s="67"/>
    </row>
    <row r="45268" spans="31:31" ht="15.75">
      <c r="AE45268" s="67"/>
    </row>
    <row r="45269" spans="31:31" ht="15.75">
      <c r="AE45269" s="67"/>
    </row>
    <row r="45270" spans="31:31" ht="15.75">
      <c r="AE45270" s="67"/>
    </row>
    <row r="45271" spans="31:31" ht="15.75">
      <c r="AE45271" s="67"/>
    </row>
    <row r="45272" spans="31:31" ht="15.75">
      <c r="AE45272" s="67"/>
    </row>
    <row r="45273" spans="31:31" ht="15.75">
      <c r="AE45273" s="67"/>
    </row>
    <row r="45274" spans="31:31" ht="15.75">
      <c r="AE45274" s="67"/>
    </row>
    <row r="45275" spans="31:31" ht="15.75">
      <c r="AE45275" s="67"/>
    </row>
    <row r="45276" spans="31:31" ht="15.75">
      <c r="AE45276" s="67"/>
    </row>
    <row r="45277" spans="31:31" ht="15.75">
      <c r="AE45277" s="67"/>
    </row>
    <row r="45278" spans="31:31" ht="15.75">
      <c r="AE45278" s="67"/>
    </row>
    <row r="45279" spans="31:31" ht="15.75">
      <c r="AE45279" s="67"/>
    </row>
    <row r="45280" spans="31:31" ht="15.75">
      <c r="AE45280" s="67"/>
    </row>
    <row r="45281" spans="31:31" ht="15.75">
      <c r="AE45281" s="67"/>
    </row>
    <row r="45282" spans="31:31" ht="15.75">
      <c r="AE45282" s="67"/>
    </row>
    <row r="45283" spans="31:31" ht="15.75">
      <c r="AE45283" s="67"/>
    </row>
    <row r="45284" spans="31:31" ht="15.75">
      <c r="AE45284" s="67"/>
    </row>
    <row r="45285" spans="31:31" ht="15.75">
      <c r="AE45285" s="67"/>
    </row>
    <row r="45286" spans="31:31" ht="15.75">
      <c r="AE45286" s="67"/>
    </row>
    <row r="45287" spans="31:31" ht="15.75">
      <c r="AE45287" s="67"/>
    </row>
    <row r="45288" spans="31:31" ht="15.75">
      <c r="AE45288" s="67"/>
    </row>
    <row r="45289" spans="31:31" ht="15.75">
      <c r="AE45289" s="67"/>
    </row>
    <row r="45290" spans="31:31" ht="15.75">
      <c r="AE45290" s="67"/>
    </row>
    <row r="45291" spans="31:31" ht="15.75">
      <c r="AE45291" s="67"/>
    </row>
    <row r="45292" spans="31:31" ht="15.75">
      <c r="AE45292" s="67"/>
    </row>
    <row r="45293" spans="31:31" ht="15.75">
      <c r="AE45293" s="67"/>
    </row>
    <row r="45294" spans="31:31" ht="15.75">
      <c r="AE45294" s="67"/>
    </row>
    <row r="45295" spans="31:31" ht="15.75">
      <c r="AE45295" s="67"/>
    </row>
    <row r="45296" spans="31:31" ht="15.75">
      <c r="AE45296" s="67"/>
    </row>
    <row r="45297" spans="31:31" ht="15.75">
      <c r="AE45297" s="67"/>
    </row>
    <row r="45298" spans="31:31" ht="15.75">
      <c r="AE45298" s="67"/>
    </row>
    <row r="45299" spans="31:31" ht="15.75">
      <c r="AE45299" s="67"/>
    </row>
    <row r="45300" spans="31:31" ht="15.75">
      <c r="AE45300" s="67"/>
    </row>
    <row r="45301" spans="31:31" ht="15.75">
      <c r="AE45301" s="67"/>
    </row>
    <row r="45302" spans="31:31" ht="15.75">
      <c r="AE45302" s="67"/>
    </row>
    <row r="45303" spans="31:31" ht="15.75">
      <c r="AE45303" s="67"/>
    </row>
    <row r="45304" spans="31:31" ht="15.75">
      <c r="AE45304" s="67"/>
    </row>
    <row r="45305" spans="31:31" ht="15.75">
      <c r="AE45305" s="67"/>
    </row>
    <row r="45306" spans="31:31" ht="15.75">
      <c r="AE45306" s="67"/>
    </row>
    <row r="45307" spans="31:31" ht="15.75">
      <c r="AE45307" s="67"/>
    </row>
    <row r="45308" spans="31:31" ht="15.75">
      <c r="AE45308" s="67"/>
    </row>
    <row r="45309" spans="31:31" ht="15.75">
      <c r="AE45309" s="67"/>
    </row>
    <row r="45310" spans="31:31" ht="15.75">
      <c r="AE45310" s="67"/>
    </row>
    <row r="45311" spans="31:31" ht="15.75">
      <c r="AE45311" s="67"/>
    </row>
    <row r="45312" spans="31:31" ht="15.75">
      <c r="AE45312" s="67"/>
    </row>
    <row r="45313" spans="31:31" ht="15.75">
      <c r="AE45313" s="67"/>
    </row>
    <row r="45314" spans="31:31" ht="15.75">
      <c r="AE45314" s="67"/>
    </row>
    <row r="45315" spans="31:31" ht="15.75">
      <c r="AE45315" s="67"/>
    </row>
    <row r="45316" spans="31:31" ht="15.75">
      <c r="AE45316" s="67"/>
    </row>
    <row r="45317" spans="31:31" ht="15.75">
      <c r="AE45317" s="67"/>
    </row>
    <row r="45318" spans="31:31" ht="15.75">
      <c r="AE45318" s="67"/>
    </row>
    <row r="45319" spans="31:31" ht="15.75">
      <c r="AE45319" s="67"/>
    </row>
    <row r="45320" spans="31:31" ht="15.75">
      <c r="AE45320" s="67"/>
    </row>
    <row r="45321" spans="31:31" ht="15.75">
      <c r="AE45321" s="67"/>
    </row>
    <row r="45322" spans="31:31" ht="15.75">
      <c r="AE45322" s="67"/>
    </row>
    <row r="45323" spans="31:31" ht="15.75">
      <c r="AE45323" s="67"/>
    </row>
    <row r="45324" spans="31:31" ht="15.75">
      <c r="AE45324" s="67"/>
    </row>
    <row r="45325" spans="31:31" ht="15.75">
      <c r="AE45325" s="67"/>
    </row>
    <row r="45326" spans="31:31" ht="15.75">
      <c r="AE45326" s="67"/>
    </row>
    <row r="45327" spans="31:31" ht="15.75">
      <c r="AE45327" s="67"/>
    </row>
    <row r="45328" spans="31:31" ht="15.75">
      <c r="AE45328" s="67"/>
    </row>
    <row r="45329" spans="31:31" ht="15.75">
      <c r="AE45329" s="67"/>
    </row>
    <row r="45330" spans="31:31" ht="15.75">
      <c r="AE45330" s="67"/>
    </row>
    <row r="45331" spans="31:31" ht="15.75">
      <c r="AE45331" s="67"/>
    </row>
    <row r="45332" spans="31:31" ht="15.75">
      <c r="AE45332" s="67"/>
    </row>
    <row r="45333" spans="31:31" ht="15.75">
      <c r="AE45333" s="67"/>
    </row>
    <row r="45334" spans="31:31" ht="15.75">
      <c r="AE45334" s="67"/>
    </row>
    <row r="45335" spans="31:31" ht="15.75">
      <c r="AE45335" s="67"/>
    </row>
    <row r="45336" spans="31:31" ht="15.75">
      <c r="AE45336" s="67"/>
    </row>
    <row r="45337" spans="31:31" ht="15.75">
      <c r="AE45337" s="67"/>
    </row>
    <row r="45338" spans="31:31" ht="15.75">
      <c r="AE45338" s="67"/>
    </row>
    <row r="45339" spans="31:31" ht="15.75">
      <c r="AE45339" s="67"/>
    </row>
    <row r="45340" spans="31:31" ht="15.75">
      <c r="AE45340" s="67"/>
    </row>
    <row r="45341" spans="31:31" ht="15.75">
      <c r="AE45341" s="67"/>
    </row>
    <row r="45342" spans="31:31" ht="15.75">
      <c r="AE45342" s="67"/>
    </row>
    <row r="45343" spans="31:31" ht="15.75">
      <c r="AE45343" s="67"/>
    </row>
    <row r="45344" spans="31:31" ht="15.75">
      <c r="AE45344" s="67"/>
    </row>
    <row r="45345" spans="31:31" ht="15.75">
      <c r="AE45345" s="67"/>
    </row>
    <row r="45346" spans="31:31" ht="15.75">
      <c r="AE45346" s="67"/>
    </row>
    <row r="45347" spans="31:31" ht="15.75">
      <c r="AE45347" s="67"/>
    </row>
    <row r="45348" spans="31:31" ht="15.75">
      <c r="AE45348" s="67"/>
    </row>
    <row r="45349" spans="31:31" ht="15.75">
      <c r="AE45349" s="67"/>
    </row>
    <row r="45350" spans="31:31" ht="15.75">
      <c r="AE45350" s="67"/>
    </row>
    <row r="45351" spans="31:31" ht="15.75">
      <c r="AE45351" s="67"/>
    </row>
    <row r="45352" spans="31:31" ht="15.75">
      <c r="AE45352" s="67"/>
    </row>
    <row r="45353" spans="31:31" ht="15.75">
      <c r="AE45353" s="67"/>
    </row>
    <row r="45354" spans="31:31" ht="15.75">
      <c r="AE45354" s="67"/>
    </row>
    <row r="45355" spans="31:31" ht="15.75">
      <c r="AE45355" s="67"/>
    </row>
    <row r="45356" spans="31:31" ht="15.75">
      <c r="AE45356" s="67"/>
    </row>
    <row r="45357" spans="31:31" ht="15.75">
      <c r="AE45357" s="67"/>
    </row>
    <row r="45358" spans="31:31" ht="15.75">
      <c r="AE45358" s="67"/>
    </row>
    <row r="45359" spans="31:31" ht="15.75">
      <c r="AE45359" s="67"/>
    </row>
    <row r="45360" spans="31:31" ht="15.75">
      <c r="AE45360" s="67"/>
    </row>
    <row r="45361" spans="31:31" ht="15.75">
      <c r="AE45361" s="67"/>
    </row>
    <row r="45362" spans="31:31" ht="15.75">
      <c r="AE45362" s="67"/>
    </row>
    <row r="45363" spans="31:31" ht="15.75">
      <c r="AE45363" s="67"/>
    </row>
    <row r="45364" spans="31:31" ht="15.75">
      <c r="AE45364" s="67"/>
    </row>
    <row r="45365" spans="31:31" ht="15.75">
      <c r="AE45365" s="67"/>
    </row>
    <row r="45366" spans="31:31" ht="15.75">
      <c r="AE45366" s="67"/>
    </row>
    <row r="45367" spans="31:31" ht="15.75">
      <c r="AE45367" s="67"/>
    </row>
    <row r="45368" spans="31:31" ht="15.75">
      <c r="AE45368" s="67"/>
    </row>
    <row r="45369" spans="31:31" ht="15.75">
      <c r="AE45369" s="67"/>
    </row>
    <row r="45370" spans="31:31" ht="15.75">
      <c r="AE45370" s="67"/>
    </row>
    <row r="45371" spans="31:31" ht="15.75">
      <c r="AE45371" s="67"/>
    </row>
    <row r="45372" spans="31:31" ht="15.75">
      <c r="AE45372" s="67"/>
    </row>
    <row r="45373" spans="31:31" ht="15.75">
      <c r="AE45373" s="67"/>
    </row>
    <row r="45374" spans="31:31" ht="15.75">
      <c r="AE45374" s="67"/>
    </row>
    <row r="45375" spans="31:31" ht="15.75">
      <c r="AE45375" s="67"/>
    </row>
    <row r="45376" spans="31:31" ht="15.75">
      <c r="AE45376" s="67"/>
    </row>
    <row r="45377" spans="31:31" ht="15.75">
      <c r="AE45377" s="67"/>
    </row>
    <row r="45378" spans="31:31" ht="15.75">
      <c r="AE45378" s="67"/>
    </row>
    <row r="45379" spans="31:31" ht="15.75">
      <c r="AE45379" s="67"/>
    </row>
    <row r="45380" spans="31:31" ht="15.75">
      <c r="AE45380" s="67"/>
    </row>
    <row r="45381" spans="31:31" ht="15.75">
      <c r="AE45381" s="67"/>
    </row>
    <row r="45382" spans="31:31" ht="15.75">
      <c r="AE45382" s="67"/>
    </row>
    <row r="45383" spans="31:31" ht="15.75">
      <c r="AE45383" s="67"/>
    </row>
    <row r="45384" spans="31:31" ht="15.75">
      <c r="AE45384" s="67"/>
    </row>
    <row r="45385" spans="31:31" ht="15.75">
      <c r="AE45385" s="67"/>
    </row>
    <row r="45386" spans="31:31" ht="15.75">
      <c r="AE45386" s="67"/>
    </row>
    <row r="45387" spans="31:31" ht="15.75">
      <c r="AE45387" s="67"/>
    </row>
    <row r="45388" spans="31:31" ht="15.75">
      <c r="AE45388" s="67"/>
    </row>
    <row r="45389" spans="31:31" ht="15.75">
      <c r="AE45389" s="67"/>
    </row>
    <row r="45390" spans="31:31" ht="15.75">
      <c r="AE45390" s="67"/>
    </row>
    <row r="45391" spans="31:31" ht="15.75">
      <c r="AE45391" s="67"/>
    </row>
    <row r="45392" spans="31:31" ht="15.75">
      <c r="AE45392" s="67"/>
    </row>
    <row r="45393" spans="31:31" ht="15.75">
      <c r="AE45393" s="67"/>
    </row>
    <row r="45394" spans="31:31" ht="15.75">
      <c r="AE45394" s="67"/>
    </row>
    <row r="45395" spans="31:31" ht="15.75">
      <c r="AE45395" s="67"/>
    </row>
    <row r="45396" spans="31:31" ht="15.75">
      <c r="AE45396" s="67"/>
    </row>
    <row r="45397" spans="31:31" ht="15.75">
      <c r="AE45397" s="67"/>
    </row>
    <row r="45398" spans="31:31" ht="15.75">
      <c r="AE45398" s="67"/>
    </row>
    <row r="45399" spans="31:31" ht="15.75">
      <c r="AE45399" s="67"/>
    </row>
    <row r="45400" spans="31:31" ht="15.75">
      <c r="AE45400" s="67"/>
    </row>
    <row r="45401" spans="31:31" ht="15.75">
      <c r="AE45401" s="67"/>
    </row>
    <row r="45402" spans="31:31" ht="15.75">
      <c r="AE45402" s="67"/>
    </row>
    <row r="45403" spans="31:31" ht="15.75">
      <c r="AE45403" s="67"/>
    </row>
    <row r="45404" spans="31:31" ht="15.75">
      <c r="AE45404" s="67"/>
    </row>
    <row r="45405" spans="31:31" ht="15.75">
      <c r="AE45405" s="67"/>
    </row>
    <row r="45406" spans="31:31" ht="15.75">
      <c r="AE45406" s="67"/>
    </row>
    <row r="45407" spans="31:31" ht="15.75">
      <c r="AE45407" s="67"/>
    </row>
    <row r="45408" spans="31:31" ht="15.75">
      <c r="AE45408" s="67"/>
    </row>
    <row r="45409" spans="31:31" ht="15.75">
      <c r="AE45409" s="67"/>
    </row>
    <row r="45410" spans="31:31" ht="15.75">
      <c r="AE45410" s="67"/>
    </row>
    <row r="45411" spans="31:31" ht="15.75">
      <c r="AE45411" s="67"/>
    </row>
    <row r="45412" spans="31:31" ht="15.75">
      <c r="AE45412" s="67"/>
    </row>
    <row r="45413" spans="31:31" ht="15.75">
      <c r="AE45413" s="67"/>
    </row>
    <row r="45414" spans="31:31" ht="15.75">
      <c r="AE45414" s="67"/>
    </row>
    <row r="45415" spans="31:31" ht="15.75">
      <c r="AE45415" s="67"/>
    </row>
    <row r="45416" spans="31:31" ht="15.75">
      <c r="AE45416" s="67"/>
    </row>
    <row r="45417" spans="31:31" ht="15.75">
      <c r="AE45417" s="67"/>
    </row>
    <row r="45418" spans="31:31" ht="15.75">
      <c r="AE45418" s="67"/>
    </row>
    <row r="45419" spans="31:31" ht="15.75">
      <c r="AE45419" s="67"/>
    </row>
    <row r="45420" spans="31:31" ht="15.75">
      <c r="AE45420" s="67"/>
    </row>
    <row r="45421" spans="31:31" ht="15.75">
      <c r="AE45421" s="67"/>
    </row>
    <row r="45422" spans="31:31" ht="15.75">
      <c r="AE45422" s="67"/>
    </row>
    <row r="45423" spans="31:31" ht="15.75">
      <c r="AE45423" s="67"/>
    </row>
    <row r="45424" spans="31:31" ht="15.75">
      <c r="AE45424" s="67"/>
    </row>
    <row r="45425" spans="31:31" ht="15.75">
      <c r="AE45425" s="67"/>
    </row>
    <row r="45426" spans="31:31" ht="15.75">
      <c r="AE45426" s="67"/>
    </row>
    <row r="45427" spans="31:31" ht="15.75">
      <c r="AE45427" s="67"/>
    </row>
    <row r="45428" spans="31:31" ht="15.75">
      <c r="AE45428" s="67"/>
    </row>
    <row r="45429" spans="31:31" ht="15.75">
      <c r="AE45429" s="67"/>
    </row>
    <row r="45430" spans="31:31" ht="15.75">
      <c r="AE45430" s="67"/>
    </row>
    <row r="45431" spans="31:31" ht="15.75">
      <c r="AE45431" s="67"/>
    </row>
    <row r="45432" spans="31:31" ht="15.75">
      <c r="AE45432" s="67"/>
    </row>
    <row r="45433" spans="31:31" ht="15.75">
      <c r="AE45433" s="67"/>
    </row>
    <row r="45434" spans="31:31" ht="15.75">
      <c r="AE45434" s="67"/>
    </row>
    <row r="45435" spans="31:31" ht="15.75">
      <c r="AE45435" s="67"/>
    </row>
    <row r="45436" spans="31:31" ht="15.75">
      <c r="AE45436" s="67"/>
    </row>
    <row r="45437" spans="31:31" ht="15.75">
      <c r="AE45437" s="67"/>
    </row>
    <row r="45438" spans="31:31" ht="15.75">
      <c r="AE45438" s="67"/>
    </row>
    <row r="45439" spans="31:31" ht="15.75">
      <c r="AE45439" s="67"/>
    </row>
    <row r="45440" spans="31:31" ht="15.75">
      <c r="AE45440" s="67"/>
    </row>
    <row r="45441" spans="31:31" ht="15.75">
      <c r="AE45441" s="67"/>
    </row>
    <row r="45442" spans="31:31" ht="15.75">
      <c r="AE45442" s="67"/>
    </row>
    <row r="45443" spans="31:31" ht="15.75">
      <c r="AE45443" s="67"/>
    </row>
    <row r="45444" spans="31:31" ht="15.75">
      <c r="AE45444" s="67"/>
    </row>
    <row r="45445" spans="31:31" ht="15.75">
      <c r="AE45445" s="67"/>
    </row>
    <row r="45446" spans="31:31" ht="15.75">
      <c r="AE45446" s="67"/>
    </row>
    <row r="45447" spans="31:31" ht="15.75">
      <c r="AE45447" s="67"/>
    </row>
    <row r="45448" spans="31:31" ht="15.75">
      <c r="AE45448" s="67"/>
    </row>
    <row r="45449" spans="31:31" ht="15.75">
      <c r="AE45449" s="67"/>
    </row>
    <row r="45450" spans="31:31" ht="15.75">
      <c r="AE45450" s="67"/>
    </row>
    <row r="45451" spans="31:31" ht="15.75">
      <c r="AE45451" s="67"/>
    </row>
    <row r="45452" spans="31:31" ht="15.75">
      <c r="AE45452" s="67"/>
    </row>
    <row r="45453" spans="31:31" ht="15.75">
      <c r="AE45453" s="67"/>
    </row>
    <row r="45454" spans="31:31" ht="15.75">
      <c r="AE45454" s="67"/>
    </row>
    <row r="45455" spans="31:31" ht="15.75">
      <c r="AE45455" s="67"/>
    </row>
    <row r="45456" spans="31:31" ht="15.75">
      <c r="AE45456" s="67"/>
    </row>
    <row r="45457" spans="31:31" ht="15.75">
      <c r="AE45457" s="67"/>
    </row>
    <row r="45458" spans="31:31" ht="15.75">
      <c r="AE45458" s="67"/>
    </row>
    <row r="45459" spans="31:31" ht="15.75">
      <c r="AE45459" s="67"/>
    </row>
    <row r="45460" spans="31:31" ht="15.75">
      <c r="AE45460" s="67"/>
    </row>
    <row r="45461" spans="31:31" ht="15.75">
      <c r="AE45461" s="67"/>
    </row>
    <row r="45462" spans="31:31" ht="15.75">
      <c r="AE45462" s="67"/>
    </row>
    <row r="45463" spans="31:31" ht="15.75">
      <c r="AE45463" s="67"/>
    </row>
    <row r="45464" spans="31:31" ht="15.75">
      <c r="AE45464" s="67"/>
    </row>
    <row r="45465" spans="31:31" ht="15.75">
      <c r="AE45465" s="67"/>
    </row>
    <row r="45466" spans="31:31" ht="15.75">
      <c r="AE45466" s="67"/>
    </row>
    <row r="45467" spans="31:31" ht="15.75">
      <c r="AE45467" s="67"/>
    </row>
    <row r="45468" spans="31:31" ht="15.75">
      <c r="AE45468" s="67"/>
    </row>
    <row r="45469" spans="31:31" ht="15.75">
      <c r="AE45469" s="67"/>
    </row>
    <row r="45470" spans="31:31" ht="15.75">
      <c r="AE45470" s="67"/>
    </row>
    <row r="45471" spans="31:31" ht="15.75">
      <c r="AE45471" s="67"/>
    </row>
    <row r="45472" spans="31:31" ht="15.75">
      <c r="AE45472" s="67"/>
    </row>
    <row r="45473" spans="31:31" ht="15.75">
      <c r="AE45473" s="67"/>
    </row>
    <row r="45474" spans="31:31" ht="15.75">
      <c r="AE45474" s="67"/>
    </row>
    <row r="45475" spans="31:31" ht="15.75">
      <c r="AE45475" s="67"/>
    </row>
    <row r="45476" spans="31:31" ht="15.75">
      <c r="AE45476" s="67"/>
    </row>
    <row r="45477" spans="31:31" ht="15.75">
      <c r="AE45477" s="67"/>
    </row>
    <row r="45478" spans="31:31" ht="15.75">
      <c r="AE45478" s="67"/>
    </row>
    <row r="45479" spans="31:31" ht="15.75">
      <c r="AE45479" s="67"/>
    </row>
    <row r="45480" spans="31:31" ht="15.75">
      <c r="AE45480" s="67"/>
    </row>
    <row r="45481" spans="31:31" ht="15.75">
      <c r="AE45481" s="67"/>
    </row>
    <row r="45482" spans="31:31" ht="15.75">
      <c r="AE45482" s="67"/>
    </row>
    <row r="45483" spans="31:31" ht="15.75">
      <c r="AE45483" s="67"/>
    </row>
    <row r="45484" spans="31:31" ht="15.75">
      <c r="AE45484" s="67"/>
    </row>
    <row r="45485" spans="31:31" ht="15.75">
      <c r="AE45485" s="67"/>
    </row>
    <row r="45486" spans="31:31" ht="15.75">
      <c r="AE45486" s="67"/>
    </row>
    <row r="45487" spans="31:31" ht="15.75">
      <c r="AE45487" s="67"/>
    </row>
    <row r="45488" spans="31:31" ht="15.75">
      <c r="AE45488" s="67"/>
    </row>
    <row r="45489" spans="31:31" ht="15.75">
      <c r="AE45489" s="67"/>
    </row>
    <row r="45490" spans="31:31" ht="15.75">
      <c r="AE45490" s="67"/>
    </row>
    <row r="45491" spans="31:31" ht="15.75">
      <c r="AE45491" s="67"/>
    </row>
    <row r="45492" spans="31:31" ht="15.75">
      <c r="AE45492" s="67"/>
    </row>
    <row r="45493" spans="31:31" ht="15.75">
      <c r="AE45493" s="67"/>
    </row>
    <row r="45494" spans="31:31" ht="15.75">
      <c r="AE45494" s="67"/>
    </row>
    <row r="45495" spans="31:31" ht="15.75">
      <c r="AE45495" s="67"/>
    </row>
    <row r="45496" spans="31:31" ht="15.75">
      <c r="AE45496" s="67"/>
    </row>
    <row r="45497" spans="31:31" ht="15.75">
      <c r="AE45497" s="67"/>
    </row>
    <row r="45498" spans="31:31" ht="15.75">
      <c r="AE45498" s="67"/>
    </row>
    <row r="45499" spans="31:31" ht="15.75">
      <c r="AE45499" s="67"/>
    </row>
    <row r="45500" spans="31:31" ht="15.75">
      <c r="AE45500" s="67"/>
    </row>
    <row r="45501" spans="31:31" ht="15.75">
      <c r="AE45501" s="67"/>
    </row>
    <row r="45502" spans="31:31" ht="15.75">
      <c r="AE45502" s="67"/>
    </row>
    <row r="45503" spans="31:31" ht="15.75">
      <c r="AE45503" s="67"/>
    </row>
    <row r="45504" spans="31:31" ht="15.75">
      <c r="AE45504" s="67"/>
    </row>
    <row r="45505" spans="31:31" ht="15.75">
      <c r="AE45505" s="67"/>
    </row>
    <row r="45506" spans="31:31" ht="15.75">
      <c r="AE45506" s="67"/>
    </row>
    <row r="45507" spans="31:31" ht="15.75">
      <c r="AE45507" s="67"/>
    </row>
    <row r="45508" spans="31:31" ht="15.75">
      <c r="AE45508" s="67"/>
    </row>
    <row r="45509" spans="31:31" ht="15.75">
      <c r="AE45509" s="67"/>
    </row>
    <row r="45510" spans="31:31" ht="15.75">
      <c r="AE45510" s="67"/>
    </row>
    <row r="45511" spans="31:31" ht="15.75">
      <c r="AE45511" s="67"/>
    </row>
    <row r="45512" spans="31:31" ht="15.75">
      <c r="AE45512" s="67"/>
    </row>
    <row r="45513" spans="31:31" ht="15.75">
      <c r="AE45513" s="67"/>
    </row>
    <row r="45514" spans="31:31" ht="15.75">
      <c r="AE45514" s="67"/>
    </row>
    <row r="45515" spans="31:31" ht="15.75">
      <c r="AE45515" s="67"/>
    </row>
    <row r="45516" spans="31:31" ht="15.75">
      <c r="AE45516" s="67"/>
    </row>
    <row r="45517" spans="31:31" ht="15.75">
      <c r="AE45517" s="67"/>
    </row>
    <row r="45518" spans="31:31" ht="15.75">
      <c r="AE45518" s="67"/>
    </row>
    <row r="45519" spans="31:31" ht="15.75">
      <c r="AE45519" s="67"/>
    </row>
    <row r="45520" spans="31:31" ht="15.75">
      <c r="AE45520" s="67"/>
    </row>
    <row r="45521" spans="31:31" ht="15.75">
      <c r="AE45521" s="67"/>
    </row>
    <row r="45522" spans="31:31" ht="15.75">
      <c r="AE45522" s="67"/>
    </row>
    <row r="45523" spans="31:31" ht="15.75">
      <c r="AE45523" s="67"/>
    </row>
    <row r="45524" spans="31:31" ht="15.75">
      <c r="AE45524" s="67"/>
    </row>
    <row r="45525" spans="31:31" ht="15.75">
      <c r="AE45525" s="67"/>
    </row>
    <row r="45526" spans="31:31" ht="15.75">
      <c r="AE45526" s="67"/>
    </row>
    <row r="45527" spans="31:31" ht="15.75">
      <c r="AE45527" s="67"/>
    </row>
    <row r="45528" spans="31:31" ht="15.75">
      <c r="AE45528" s="67"/>
    </row>
    <row r="45529" spans="31:31" ht="15.75">
      <c r="AE45529" s="67"/>
    </row>
    <row r="45530" spans="31:31" ht="15.75">
      <c r="AE45530" s="67"/>
    </row>
    <row r="45531" spans="31:31" ht="15.75">
      <c r="AE45531" s="67"/>
    </row>
    <row r="45532" spans="31:31" ht="15.75">
      <c r="AE45532" s="67"/>
    </row>
    <row r="45533" spans="31:31" ht="15.75">
      <c r="AE45533" s="67"/>
    </row>
    <row r="45534" spans="31:31" ht="15.75">
      <c r="AE45534" s="67"/>
    </row>
    <row r="45535" spans="31:31" ht="15.75">
      <c r="AE45535" s="67"/>
    </row>
    <row r="45536" spans="31:31" ht="15.75">
      <c r="AE45536" s="67"/>
    </row>
    <row r="45537" spans="31:31" ht="15.75">
      <c r="AE45537" s="67"/>
    </row>
    <row r="45538" spans="31:31" ht="15.75">
      <c r="AE45538" s="67"/>
    </row>
    <row r="45539" spans="31:31" ht="15.75">
      <c r="AE45539" s="67"/>
    </row>
    <row r="45540" spans="31:31" ht="15.75">
      <c r="AE45540" s="67"/>
    </row>
    <row r="45541" spans="31:31" ht="15.75">
      <c r="AE45541" s="67"/>
    </row>
    <row r="45542" spans="31:31" ht="15.75">
      <c r="AE45542" s="67"/>
    </row>
    <row r="45543" spans="31:31" ht="15.75">
      <c r="AE45543" s="67"/>
    </row>
    <row r="45544" spans="31:31" ht="15.75">
      <c r="AE45544" s="67"/>
    </row>
    <row r="45545" spans="31:31" ht="15.75">
      <c r="AE45545" s="67"/>
    </row>
    <row r="45546" spans="31:31" ht="15.75">
      <c r="AE45546" s="67"/>
    </row>
    <row r="45547" spans="31:31" ht="15.75">
      <c r="AE45547" s="67"/>
    </row>
    <row r="45548" spans="31:31" ht="15.75">
      <c r="AE45548" s="67"/>
    </row>
    <row r="45549" spans="31:31" ht="15.75">
      <c r="AE45549" s="67"/>
    </row>
    <row r="45550" spans="31:31" ht="15.75">
      <c r="AE45550" s="67"/>
    </row>
    <row r="45551" spans="31:31" ht="15.75">
      <c r="AE45551" s="67"/>
    </row>
    <row r="45552" spans="31:31" ht="15.75">
      <c r="AE45552" s="67"/>
    </row>
    <row r="45553" spans="31:31" ht="15.75">
      <c r="AE45553" s="67"/>
    </row>
    <row r="45554" spans="31:31" ht="15.75">
      <c r="AE45554" s="67"/>
    </row>
    <row r="45555" spans="31:31" ht="15.75">
      <c r="AE45555" s="67"/>
    </row>
    <row r="45556" spans="31:31" ht="15.75">
      <c r="AE45556" s="67"/>
    </row>
    <row r="45557" spans="31:31" ht="15.75">
      <c r="AE45557" s="67"/>
    </row>
    <row r="45558" spans="31:31" ht="15.75">
      <c r="AE45558" s="67"/>
    </row>
    <row r="45559" spans="31:31" ht="15.75">
      <c r="AE45559" s="67"/>
    </row>
    <row r="45560" spans="31:31" ht="15.75">
      <c r="AE45560" s="67"/>
    </row>
    <row r="45561" spans="31:31" ht="15.75">
      <c r="AE45561" s="67"/>
    </row>
    <row r="45562" spans="31:31" ht="15.75">
      <c r="AE45562" s="67"/>
    </row>
    <row r="45563" spans="31:31" ht="15.75">
      <c r="AE45563" s="67"/>
    </row>
    <row r="45564" spans="31:31" ht="15.75">
      <c r="AE45564" s="67"/>
    </row>
    <row r="45565" spans="31:31" ht="15.75">
      <c r="AE45565" s="67"/>
    </row>
    <row r="45566" spans="31:31" ht="15.75">
      <c r="AE45566" s="67"/>
    </row>
    <row r="45567" spans="31:31" ht="15.75">
      <c r="AE45567" s="67"/>
    </row>
    <row r="45568" spans="31:31" ht="15.75">
      <c r="AE45568" s="67"/>
    </row>
    <row r="45569" spans="31:31" ht="15.75">
      <c r="AE45569" s="67"/>
    </row>
    <row r="45570" spans="31:31" ht="15.75">
      <c r="AE45570" s="67"/>
    </row>
    <row r="45571" spans="31:31" ht="15.75">
      <c r="AE45571" s="67"/>
    </row>
    <row r="45572" spans="31:31" ht="15.75">
      <c r="AE45572" s="67"/>
    </row>
    <row r="45573" spans="31:31" ht="15.75">
      <c r="AE45573" s="67"/>
    </row>
    <row r="45574" spans="31:31" ht="15.75">
      <c r="AE45574" s="67"/>
    </row>
    <row r="45575" spans="31:31" ht="15.75">
      <c r="AE45575" s="67"/>
    </row>
    <row r="45576" spans="31:31" ht="15.75">
      <c r="AE45576" s="67"/>
    </row>
    <row r="45577" spans="31:31" ht="15.75">
      <c r="AE45577" s="67"/>
    </row>
    <row r="45578" spans="31:31" ht="15.75">
      <c r="AE45578" s="67"/>
    </row>
    <row r="45579" spans="31:31" ht="15.75">
      <c r="AE45579" s="67"/>
    </row>
    <row r="45580" spans="31:31" ht="15.75">
      <c r="AE45580" s="67"/>
    </row>
    <row r="45581" spans="31:31" ht="15.75">
      <c r="AE45581" s="67"/>
    </row>
    <row r="45582" spans="31:31" ht="15.75">
      <c r="AE45582" s="67"/>
    </row>
    <row r="45583" spans="31:31" ht="15.75">
      <c r="AE45583" s="67"/>
    </row>
    <row r="45584" spans="31:31" ht="15.75">
      <c r="AE45584" s="67"/>
    </row>
    <row r="45585" spans="31:31" ht="15.75">
      <c r="AE45585" s="67"/>
    </row>
    <row r="45586" spans="31:31" ht="15.75">
      <c r="AE45586" s="67"/>
    </row>
    <row r="45587" spans="31:31" ht="15.75">
      <c r="AE45587" s="67"/>
    </row>
    <row r="45588" spans="31:31" ht="15.75">
      <c r="AE45588" s="67"/>
    </row>
    <row r="45589" spans="31:31" ht="15.75">
      <c r="AE45589" s="67"/>
    </row>
    <row r="45590" spans="31:31" ht="15.75">
      <c r="AE45590" s="67"/>
    </row>
    <row r="45591" spans="31:31" ht="15.75">
      <c r="AE45591" s="67"/>
    </row>
    <row r="45592" spans="31:31" ht="15.75">
      <c r="AE45592" s="67"/>
    </row>
    <row r="45593" spans="31:31" ht="15.75">
      <c r="AE45593" s="67"/>
    </row>
    <row r="45594" spans="31:31" ht="15.75">
      <c r="AE45594" s="67"/>
    </row>
    <row r="45595" spans="31:31" ht="15.75">
      <c r="AE45595" s="67"/>
    </row>
    <row r="45596" spans="31:31" ht="15.75">
      <c r="AE45596" s="67"/>
    </row>
    <row r="45597" spans="31:31" ht="15.75">
      <c r="AE45597" s="67"/>
    </row>
    <row r="45598" spans="31:31" ht="15.75">
      <c r="AE45598" s="67"/>
    </row>
    <row r="45599" spans="31:31" ht="15.75">
      <c r="AE45599" s="67"/>
    </row>
    <row r="45600" spans="31:31" ht="15.75">
      <c r="AE45600" s="67"/>
    </row>
    <row r="45601" spans="31:31" ht="15.75">
      <c r="AE45601" s="67"/>
    </row>
    <row r="45602" spans="31:31" ht="15.75">
      <c r="AE45602" s="67"/>
    </row>
    <row r="45603" spans="31:31" ht="15.75">
      <c r="AE45603" s="67"/>
    </row>
    <row r="45604" spans="31:31" ht="15.75">
      <c r="AE45604" s="67"/>
    </row>
    <row r="45605" spans="31:31" ht="15.75">
      <c r="AE45605" s="67"/>
    </row>
    <row r="45606" spans="31:31" ht="15.75">
      <c r="AE45606" s="67"/>
    </row>
    <row r="45607" spans="31:31" ht="15.75">
      <c r="AE45607" s="67"/>
    </row>
    <row r="45608" spans="31:31" ht="15.75">
      <c r="AE45608" s="67"/>
    </row>
    <row r="45609" spans="31:31" ht="15.75">
      <c r="AE45609" s="67"/>
    </row>
    <row r="45610" spans="31:31" ht="15.75">
      <c r="AE45610" s="67"/>
    </row>
    <row r="45611" spans="31:31" ht="15.75">
      <c r="AE45611" s="67"/>
    </row>
    <row r="45612" spans="31:31" ht="15.75">
      <c r="AE45612" s="67"/>
    </row>
    <row r="45613" spans="31:31" ht="15.75">
      <c r="AE45613" s="67"/>
    </row>
    <row r="45614" spans="31:31" ht="15.75">
      <c r="AE45614" s="67"/>
    </row>
    <row r="45615" spans="31:31" ht="15.75">
      <c r="AE45615" s="67"/>
    </row>
    <row r="45616" spans="31:31" ht="15.75">
      <c r="AE45616" s="67"/>
    </row>
    <row r="45617" spans="31:31" ht="15.75">
      <c r="AE45617" s="67"/>
    </row>
    <row r="45618" spans="31:31" ht="15.75">
      <c r="AE45618" s="67"/>
    </row>
    <row r="45619" spans="31:31" ht="15.75">
      <c r="AE45619" s="67"/>
    </row>
    <row r="45620" spans="31:31" ht="15.75">
      <c r="AE45620" s="67"/>
    </row>
    <row r="45621" spans="31:31" ht="15.75">
      <c r="AE45621" s="67"/>
    </row>
    <row r="45622" spans="31:31" ht="15.75">
      <c r="AE45622" s="67"/>
    </row>
    <row r="45623" spans="31:31" ht="15.75">
      <c r="AE45623" s="67"/>
    </row>
    <row r="45624" spans="31:31" ht="15.75">
      <c r="AE45624" s="67"/>
    </row>
    <row r="45625" spans="31:31" ht="15.75">
      <c r="AE45625" s="67"/>
    </row>
    <row r="45626" spans="31:31" ht="15.75">
      <c r="AE45626" s="67"/>
    </row>
    <row r="45627" spans="31:31" ht="15.75">
      <c r="AE45627" s="67"/>
    </row>
    <row r="45628" spans="31:31" ht="15.75">
      <c r="AE45628" s="67"/>
    </row>
    <row r="45629" spans="31:31" ht="15.75">
      <c r="AE45629" s="67"/>
    </row>
    <row r="45630" spans="31:31" ht="15.75">
      <c r="AE45630" s="67"/>
    </row>
    <row r="45631" spans="31:31" ht="15.75">
      <c r="AE45631" s="67"/>
    </row>
    <row r="45632" spans="31:31" ht="15.75">
      <c r="AE45632" s="67"/>
    </row>
    <row r="45633" spans="31:31" ht="15.75">
      <c r="AE45633" s="67"/>
    </row>
    <row r="45634" spans="31:31" ht="15.75">
      <c r="AE45634" s="67"/>
    </row>
    <row r="45635" spans="31:31" ht="15.75">
      <c r="AE45635" s="67"/>
    </row>
    <row r="45636" spans="31:31" ht="15.75">
      <c r="AE45636" s="67"/>
    </row>
    <row r="45637" spans="31:31" ht="15.75">
      <c r="AE45637" s="67"/>
    </row>
    <row r="45638" spans="31:31" ht="15.75">
      <c r="AE45638" s="67"/>
    </row>
    <row r="45639" spans="31:31" ht="15.75">
      <c r="AE45639" s="67"/>
    </row>
    <row r="45640" spans="31:31" ht="15.75">
      <c r="AE45640" s="67"/>
    </row>
    <row r="45641" spans="31:31" ht="15.75">
      <c r="AE45641" s="67"/>
    </row>
    <row r="45642" spans="31:31" ht="15.75">
      <c r="AE45642" s="67"/>
    </row>
    <row r="45643" spans="31:31" ht="15.75">
      <c r="AE45643" s="67"/>
    </row>
    <row r="45644" spans="31:31" ht="15.75">
      <c r="AE45644" s="67"/>
    </row>
    <row r="45645" spans="31:31" ht="15.75">
      <c r="AE45645" s="67"/>
    </row>
    <row r="45646" spans="31:31" ht="15.75">
      <c r="AE45646" s="67"/>
    </row>
    <row r="45647" spans="31:31" ht="15.75">
      <c r="AE45647" s="67"/>
    </row>
    <row r="45648" spans="31:31" ht="15.75">
      <c r="AE45648" s="67"/>
    </row>
    <row r="45649" spans="31:31" ht="15.75">
      <c r="AE45649" s="67"/>
    </row>
    <row r="45650" spans="31:31" ht="15.75">
      <c r="AE45650" s="67"/>
    </row>
    <row r="45651" spans="31:31" ht="15.75">
      <c r="AE45651" s="67"/>
    </row>
    <row r="45652" spans="31:31" ht="15.75">
      <c r="AE45652" s="67"/>
    </row>
    <row r="45653" spans="31:31" ht="15.75">
      <c r="AE45653" s="67"/>
    </row>
    <row r="45654" spans="31:31" ht="15.75">
      <c r="AE45654" s="67"/>
    </row>
    <row r="45655" spans="31:31" ht="15.75">
      <c r="AE45655" s="67"/>
    </row>
    <row r="45656" spans="31:31" ht="15.75">
      <c r="AE45656" s="67"/>
    </row>
    <row r="45657" spans="31:31" ht="15.75">
      <c r="AE45657" s="67"/>
    </row>
    <row r="45658" spans="31:31" ht="15.75">
      <c r="AE45658" s="67"/>
    </row>
    <row r="45659" spans="31:31" ht="15.75">
      <c r="AE45659" s="67"/>
    </row>
    <row r="45660" spans="31:31" ht="15.75">
      <c r="AE45660" s="67"/>
    </row>
    <row r="45661" spans="31:31" ht="15.75">
      <c r="AE45661" s="67"/>
    </row>
    <row r="45662" spans="31:31" ht="15.75">
      <c r="AE45662" s="67"/>
    </row>
    <row r="45663" spans="31:31" ht="15.75">
      <c r="AE45663" s="67"/>
    </row>
    <row r="45664" spans="31:31" ht="15.75">
      <c r="AE45664" s="67"/>
    </row>
    <row r="45665" spans="31:31" ht="15.75">
      <c r="AE45665" s="67"/>
    </row>
    <row r="45666" spans="31:31" ht="15.75">
      <c r="AE45666" s="67"/>
    </row>
    <row r="45667" spans="31:31" ht="15.75">
      <c r="AE45667" s="67"/>
    </row>
    <row r="45668" spans="31:31" ht="15.75">
      <c r="AE45668" s="67"/>
    </row>
    <row r="45669" spans="31:31" ht="15.75">
      <c r="AE45669" s="67"/>
    </row>
    <row r="45670" spans="31:31" ht="15.75">
      <c r="AE45670" s="67"/>
    </row>
    <row r="45671" spans="31:31" ht="15.75">
      <c r="AE45671" s="67"/>
    </row>
    <row r="45672" spans="31:31" ht="15.75">
      <c r="AE45672" s="67"/>
    </row>
    <row r="45673" spans="31:31" ht="15.75">
      <c r="AE45673" s="67"/>
    </row>
    <row r="45674" spans="31:31" ht="15.75">
      <c r="AE45674" s="67"/>
    </row>
    <row r="45675" spans="31:31" ht="15.75">
      <c r="AE45675" s="67"/>
    </row>
    <row r="45676" spans="31:31" ht="15.75">
      <c r="AE45676" s="67"/>
    </row>
    <row r="45677" spans="31:31" ht="15.75">
      <c r="AE45677" s="67"/>
    </row>
    <row r="45678" spans="31:31" ht="15.75">
      <c r="AE45678" s="67"/>
    </row>
    <row r="45679" spans="31:31" ht="15.75">
      <c r="AE45679" s="67"/>
    </row>
    <row r="45680" spans="31:31" ht="15.75">
      <c r="AE45680" s="67"/>
    </row>
    <row r="45681" spans="31:31" ht="15.75">
      <c r="AE45681" s="67"/>
    </row>
    <row r="45682" spans="31:31" ht="15.75">
      <c r="AE45682" s="67"/>
    </row>
    <row r="45683" spans="31:31" ht="15.75">
      <c r="AE45683" s="67"/>
    </row>
    <row r="45684" spans="31:31" ht="15.75">
      <c r="AE45684" s="67"/>
    </row>
    <row r="45685" spans="31:31" ht="15.75">
      <c r="AE45685" s="67"/>
    </row>
    <row r="45686" spans="31:31" ht="15.75">
      <c r="AE45686" s="67"/>
    </row>
    <row r="45687" spans="31:31" ht="15.75">
      <c r="AE45687" s="67"/>
    </row>
    <row r="45688" spans="31:31" ht="15.75">
      <c r="AE45688" s="67"/>
    </row>
    <row r="45689" spans="31:31" ht="15.75">
      <c r="AE45689" s="67"/>
    </row>
    <row r="45690" spans="31:31" ht="15.75">
      <c r="AE45690" s="67"/>
    </row>
    <row r="45691" spans="31:31" ht="15.75">
      <c r="AE45691" s="67"/>
    </row>
    <row r="45692" spans="31:31" ht="15.75">
      <c r="AE45692" s="67"/>
    </row>
    <row r="45693" spans="31:31" ht="15.75">
      <c r="AE45693" s="67"/>
    </row>
    <row r="45694" spans="31:31" ht="15.75">
      <c r="AE45694" s="67"/>
    </row>
    <row r="45695" spans="31:31" ht="15.75">
      <c r="AE45695" s="67"/>
    </row>
    <row r="45696" spans="31:31" ht="15.75">
      <c r="AE45696" s="67"/>
    </row>
    <row r="45697" spans="31:31" ht="15.75">
      <c r="AE45697" s="67"/>
    </row>
    <row r="45698" spans="31:31" ht="15.75">
      <c r="AE45698" s="67"/>
    </row>
    <row r="45699" spans="31:31" ht="15.75">
      <c r="AE45699" s="67"/>
    </row>
    <row r="45700" spans="31:31" ht="15.75">
      <c r="AE45700" s="67"/>
    </row>
    <row r="45701" spans="31:31" ht="15.75">
      <c r="AE45701" s="67"/>
    </row>
    <row r="45702" spans="31:31" ht="15.75">
      <c r="AE45702" s="67"/>
    </row>
    <row r="45703" spans="31:31" ht="15.75">
      <c r="AE45703" s="67"/>
    </row>
    <row r="45704" spans="31:31" ht="15.75">
      <c r="AE45704" s="67"/>
    </row>
    <row r="45705" spans="31:31" ht="15.75">
      <c r="AE45705" s="67"/>
    </row>
    <row r="45706" spans="31:31" ht="15.75">
      <c r="AE45706" s="67"/>
    </row>
    <row r="45707" spans="31:31" ht="15.75">
      <c r="AE45707" s="67"/>
    </row>
    <row r="45708" spans="31:31" ht="15.75">
      <c r="AE45708" s="67"/>
    </row>
    <row r="45709" spans="31:31" ht="15.75">
      <c r="AE45709" s="67"/>
    </row>
    <row r="45710" spans="31:31" ht="15.75">
      <c r="AE45710" s="67"/>
    </row>
    <row r="45711" spans="31:31" ht="15.75">
      <c r="AE45711" s="67"/>
    </row>
    <row r="45712" spans="31:31" ht="15.75">
      <c r="AE45712" s="67"/>
    </row>
    <row r="45713" spans="31:31" ht="15.75">
      <c r="AE45713" s="67"/>
    </row>
    <row r="45714" spans="31:31" ht="15.75">
      <c r="AE45714" s="67"/>
    </row>
    <row r="45715" spans="31:31" ht="15.75">
      <c r="AE45715" s="67"/>
    </row>
    <row r="45716" spans="31:31" ht="15.75">
      <c r="AE45716" s="67"/>
    </row>
    <row r="45717" spans="31:31" ht="15.75">
      <c r="AE45717" s="67"/>
    </row>
    <row r="45718" spans="31:31" ht="15.75">
      <c r="AE45718" s="67"/>
    </row>
    <row r="45719" spans="31:31" ht="15.75">
      <c r="AE45719" s="67"/>
    </row>
    <row r="45720" spans="31:31" ht="15.75">
      <c r="AE45720" s="67"/>
    </row>
    <row r="45721" spans="31:31" ht="15.75">
      <c r="AE45721" s="67"/>
    </row>
    <row r="45722" spans="31:31" ht="15.75">
      <c r="AE45722" s="67"/>
    </row>
    <row r="45723" spans="31:31" ht="15.75">
      <c r="AE45723" s="67"/>
    </row>
    <row r="45724" spans="31:31" ht="15.75">
      <c r="AE45724" s="67"/>
    </row>
    <row r="45725" spans="31:31" ht="15.75">
      <c r="AE45725" s="67"/>
    </row>
    <row r="45726" spans="31:31" ht="15.75">
      <c r="AE45726" s="67"/>
    </row>
    <row r="45727" spans="31:31" ht="15.75">
      <c r="AE45727" s="67"/>
    </row>
    <row r="45728" spans="31:31" ht="15.75">
      <c r="AE45728" s="67"/>
    </row>
    <row r="45729" spans="31:31" ht="15.75">
      <c r="AE45729" s="67"/>
    </row>
    <row r="45730" spans="31:31" ht="15.75">
      <c r="AE45730" s="67"/>
    </row>
    <row r="45731" spans="31:31" ht="15.75">
      <c r="AE45731" s="67"/>
    </row>
    <row r="45732" spans="31:31" ht="15.75">
      <c r="AE45732" s="67"/>
    </row>
    <row r="45733" spans="31:31" ht="15.75">
      <c r="AE45733" s="67"/>
    </row>
    <row r="45734" spans="31:31" ht="15.75">
      <c r="AE45734" s="67"/>
    </row>
    <row r="45735" spans="31:31" ht="15.75">
      <c r="AE45735" s="67"/>
    </row>
    <row r="45736" spans="31:31" ht="15.75">
      <c r="AE45736" s="67"/>
    </row>
    <row r="45737" spans="31:31" ht="15.75">
      <c r="AE45737" s="67"/>
    </row>
    <row r="45738" spans="31:31" ht="15.75">
      <c r="AE45738" s="67"/>
    </row>
    <row r="45739" spans="31:31" ht="15.75">
      <c r="AE45739" s="67"/>
    </row>
    <row r="45740" spans="31:31" ht="15.75">
      <c r="AE45740" s="67"/>
    </row>
    <row r="45741" spans="31:31" ht="15.75">
      <c r="AE45741" s="67"/>
    </row>
    <row r="45742" spans="31:31" ht="15.75">
      <c r="AE45742" s="67"/>
    </row>
    <row r="45743" spans="31:31" ht="15.75">
      <c r="AE45743" s="67"/>
    </row>
    <row r="45744" spans="31:31" ht="15.75">
      <c r="AE45744" s="67"/>
    </row>
    <row r="45745" spans="31:31" ht="15.75">
      <c r="AE45745" s="67"/>
    </row>
    <row r="45746" spans="31:31" ht="15.75">
      <c r="AE45746" s="67"/>
    </row>
    <row r="45747" spans="31:31" ht="15.75">
      <c r="AE45747" s="67"/>
    </row>
    <row r="45748" spans="31:31" ht="15.75">
      <c r="AE45748" s="67"/>
    </row>
    <row r="45749" spans="31:31" ht="15.75">
      <c r="AE45749" s="67"/>
    </row>
    <row r="45750" spans="31:31" ht="15.75">
      <c r="AE45750" s="67"/>
    </row>
    <row r="45751" spans="31:31" ht="15.75">
      <c r="AE45751" s="67"/>
    </row>
    <row r="45752" spans="31:31" ht="15.75">
      <c r="AE45752" s="67"/>
    </row>
    <row r="45753" spans="31:31" ht="15.75">
      <c r="AE45753" s="67"/>
    </row>
    <row r="45754" spans="31:31" ht="15.75">
      <c r="AE45754" s="67"/>
    </row>
    <row r="45755" spans="31:31" ht="15.75">
      <c r="AE45755" s="67"/>
    </row>
    <row r="45756" spans="31:31" ht="15.75">
      <c r="AE45756" s="67"/>
    </row>
    <row r="45757" spans="31:31" ht="15.75">
      <c r="AE45757" s="67"/>
    </row>
    <row r="45758" spans="31:31" ht="15.75">
      <c r="AE45758" s="67"/>
    </row>
    <row r="45759" spans="31:31" ht="15.75">
      <c r="AE45759" s="67"/>
    </row>
    <row r="45760" spans="31:31" ht="15.75">
      <c r="AE45760" s="67"/>
    </row>
    <row r="45761" spans="31:31" ht="15.75">
      <c r="AE45761" s="67"/>
    </row>
    <row r="45762" spans="31:31" ht="15.75">
      <c r="AE45762" s="67"/>
    </row>
    <row r="45763" spans="31:31" ht="15.75">
      <c r="AE45763" s="67"/>
    </row>
    <row r="45764" spans="31:31" ht="15.75">
      <c r="AE45764" s="67"/>
    </row>
    <row r="45765" spans="31:31" ht="15.75">
      <c r="AE45765" s="67"/>
    </row>
    <row r="45766" spans="31:31" ht="15.75">
      <c r="AE45766" s="67"/>
    </row>
    <row r="45767" spans="31:31" ht="15.75">
      <c r="AE45767" s="67"/>
    </row>
    <row r="45768" spans="31:31" ht="15.75">
      <c r="AE45768" s="67"/>
    </row>
    <row r="45769" spans="31:31" ht="15.75">
      <c r="AE45769" s="67"/>
    </row>
    <row r="45770" spans="31:31" ht="15.75">
      <c r="AE45770" s="67"/>
    </row>
    <row r="45771" spans="31:31" ht="15.75">
      <c r="AE45771" s="67"/>
    </row>
    <row r="45772" spans="31:31" ht="15.75">
      <c r="AE45772" s="67"/>
    </row>
    <row r="45773" spans="31:31" ht="15.75">
      <c r="AE45773" s="67"/>
    </row>
    <row r="45774" spans="31:31" ht="15.75">
      <c r="AE45774" s="67"/>
    </row>
    <row r="45775" spans="31:31" ht="15.75">
      <c r="AE45775" s="67"/>
    </row>
    <row r="45776" spans="31:31" ht="15.75">
      <c r="AE45776" s="67"/>
    </row>
    <row r="45777" spans="31:31" ht="15.75">
      <c r="AE45777" s="67"/>
    </row>
    <row r="45778" spans="31:31" ht="15.75">
      <c r="AE45778" s="67"/>
    </row>
    <row r="45779" spans="31:31" ht="15.75">
      <c r="AE45779" s="67"/>
    </row>
    <row r="45780" spans="31:31" ht="15.75">
      <c r="AE45780" s="67"/>
    </row>
    <row r="45781" spans="31:31" ht="15.75">
      <c r="AE45781" s="67"/>
    </row>
    <row r="45782" spans="31:31" ht="15.75">
      <c r="AE45782" s="67"/>
    </row>
    <row r="45783" spans="31:31" ht="15.75">
      <c r="AE45783" s="67"/>
    </row>
    <row r="45784" spans="31:31" ht="15.75">
      <c r="AE45784" s="67"/>
    </row>
    <row r="45785" spans="31:31" ht="15.75">
      <c r="AE45785" s="67"/>
    </row>
    <row r="45786" spans="31:31" ht="15.75">
      <c r="AE45786" s="67"/>
    </row>
    <row r="45787" spans="31:31" ht="15.75">
      <c r="AE45787" s="67"/>
    </row>
    <row r="45788" spans="31:31" ht="15.75">
      <c r="AE45788" s="67"/>
    </row>
    <row r="45789" spans="31:31" ht="15.75">
      <c r="AE45789" s="67"/>
    </row>
    <row r="45790" spans="31:31" ht="15.75">
      <c r="AE45790" s="67"/>
    </row>
    <row r="45791" spans="31:31" ht="15.75">
      <c r="AE45791" s="67"/>
    </row>
    <row r="45792" spans="31:31" ht="15.75">
      <c r="AE45792" s="67"/>
    </row>
    <row r="45793" spans="31:31" ht="15.75">
      <c r="AE45793" s="67"/>
    </row>
    <row r="45794" spans="31:31" ht="15.75">
      <c r="AE45794" s="67"/>
    </row>
    <row r="45795" spans="31:31" ht="15.75">
      <c r="AE45795" s="67"/>
    </row>
    <row r="45796" spans="31:31" ht="15.75">
      <c r="AE45796" s="67"/>
    </row>
    <row r="45797" spans="31:31" ht="15.75">
      <c r="AE45797" s="67"/>
    </row>
    <row r="45798" spans="31:31" ht="15.75">
      <c r="AE45798" s="67"/>
    </row>
    <row r="45799" spans="31:31" ht="15.75">
      <c r="AE45799" s="67"/>
    </row>
    <row r="45800" spans="31:31" ht="15.75">
      <c r="AE45800" s="67"/>
    </row>
    <row r="45801" spans="31:31" ht="15.75">
      <c r="AE45801" s="67"/>
    </row>
    <row r="45802" spans="31:31" ht="15.75">
      <c r="AE45802" s="67"/>
    </row>
    <row r="45803" spans="31:31" ht="15.75">
      <c r="AE45803" s="67"/>
    </row>
    <row r="45804" spans="31:31" ht="15.75">
      <c r="AE45804" s="67"/>
    </row>
    <row r="45805" spans="31:31" ht="15.75">
      <c r="AE45805" s="67"/>
    </row>
    <row r="45806" spans="31:31" ht="15.75">
      <c r="AE45806" s="67"/>
    </row>
    <row r="45807" spans="31:31" ht="15.75">
      <c r="AE45807" s="67"/>
    </row>
    <row r="45808" spans="31:31" ht="15.75">
      <c r="AE45808" s="67"/>
    </row>
    <row r="45809" spans="31:31" ht="15.75">
      <c r="AE45809" s="67"/>
    </row>
    <row r="45810" spans="31:31" ht="15.75">
      <c r="AE45810" s="67"/>
    </row>
    <row r="45811" spans="31:31" ht="15.75">
      <c r="AE45811" s="67"/>
    </row>
    <row r="45812" spans="31:31" ht="15.75">
      <c r="AE45812" s="67"/>
    </row>
    <row r="45813" spans="31:31" ht="15.75">
      <c r="AE45813" s="67"/>
    </row>
    <row r="45814" spans="31:31" ht="15.75">
      <c r="AE45814" s="67"/>
    </row>
    <row r="45815" spans="31:31" ht="15.75">
      <c r="AE45815" s="67"/>
    </row>
    <row r="45816" spans="31:31" ht="15.75">
      <c r="AE45816" s="67"/>
    </row>
    <row r="45817" spans="31:31" ht="15.75">
      <c r="AE45817" s="67"/>
    </row>
    <row r="45818" spans="31:31" ht="15.75">
      <c r="AE45818" s="67"/>
    </row>
    <row r="45819" spans="31:31" ht="15.75">
      <c r="AE45819" s="67"/>
    </row>
    <row r="45820" spans="31:31" ht="15.75">
      <c r="AE45820" s="67"/>
    </row>
    <row r="45821" spans="31:31" ht="15.75">
      <c r="AE45821" s="67"/>
    </row>
    <row r="45822" spans="31:31" ht="15.75">
      <c r="AE45822" s="67"/>
    </row>
    <row r="45823" spans="31:31" ht="15.75">
      <c r="AE45823" s="67"/>
    </row>
    <row r="45824" spans="31:31" ht="15.75">
      <c r="AE45824" s="67"/>
    </row>
    <row r="45825" spans="31:31" ht="15.75">
      <c r="AE45825" s="67"/>
    </row>
    <row r="45826" spans="31:31" ht="15.75">
      <c r="AE45826" s="67"/>
    </row>
    <row r="45827" spans="31:31" ht="15.75">
      <c r="AE45827" s="67"/>
    </row>
    <row r="45828" spans="31:31" ht="15.75">
      <c r="AE45828" s="67"/>
    </row>
    <row r="45829" spans="31:31" ht="15.75">
      <c r="AE45829" s="67"/>
    </row>
    <row r="45830" spans="31:31" ht="15.75">
      <c r="AE45830" s="67"/>
    </row>
    <row r="45831" spans="31:31" ht="15.75">
      <c r="AE45831" s="67"/>
    </row>
    <row r="45832" spans="31:31" ht="15.75">
      <c r="AE45832" s="67"/>
    </row>
    <row r="45833" spans="31:31" ht="15.75">
      <c r="AE45833" s="67"/>
    </row>
    <row r="45834" spans="31:31" ht="15.75">
      <c r="AE45834" s="67"/>
    </row>
    <row r="45835" spans="31:31" ht="15.75">
      <c r="AE45835" s="67"/>
    </row>
    <row r="45836" spans="31:31" ht="15.75">
      <c r="AE45836" s="67"/>
    </row>
    <row r="45837" spans="31:31" ht="15.75">
      <c r="AE45837" s="67"/>
    </row>
    <row r="45838" spans="31:31" ht="15.75">
      <c r="AE45838" s="67"/>
    </row>
    <row r="45839" spans="31:31" ht="15.75">
      <c r="AE45839" s="67"/>
    </row>
    <row r="45840" spans="31:31" ht="15.75">
      <c r="AE45840" s="67"/>
    </row>
    <row r="45841" spans="31:31" ht="15.75">
      <c r="AE45841" s="67"/>
    </row>
    <row r="45842" spans="31:31" ht="15.75">
      <c r="AE45842" s="67"/>
    </row>
    <row r="45843" spans="31:31" ht="15.75">
      <c r="AE45843" s="67"/>
    </row>
    <row r="45844" spans="31:31" ht="15.75">
      <c r="AE45844" s="67"/>
    </row>
    <row r="45845" spans="31:31" ht="15.75">
      <c r="AE45845" s="67"/>
    </row>
    <row r="45846" spans="31:31" ht="15.75">
      <c r="AE45846" s="67"/>
    </row>
    <row r="45847" spans="31:31" ht="15.75">
      <c r="AE45847" s="67"/>
    </row>
    <row r="45848" spans="31:31" ht="15.75">
      <c r="AE45848" s="67"/>
    </row>
    <row r="45849" spans="31:31" ht="15.75">
      <c r="AE45849" s="67"/>
    </row>
    <row r="45850" spans="31:31" ht="15.75">
      <c r="AE45850" s="67"/>
    </row>
    <row r="45851" spans="31:31" ht="15.75">
      <c r="AE45851" s="67"/>
    </row>
    <row r="45852" spans="31:31" ht="15.75">
      <c r="AE45852" s="67"/>
    </row>
    <row r="45853" spans="31:31" ht="15.75">
      <c r="AE45853" s="67"/>
    </row>
    <row r="45854" spans="31:31" ht="15.75">
      <c r="AE45854" s="67"/>
    </row>
    <row r="45855" spans="31:31" ht="15.75">
      <c r="AE45855" s="67"/>
    </row>
    <row r="45856" spans="31:31" ht="15.75">
      <c r="AE45856" s="67"/>
    </row>
    <row r="45857" spans="31:31" ht="15.75">
      <c r="AE45857" s="67"/>
    </row>
    <row r="45858" spans="31:31" ht="15.75">
      <c r="AE45858" s="67"/>
    </row>
    <row r="45859" spans="31:31" ht="15.75">
      <c r="AE45859" s="67"/>
    </row>
    <row r="45860" spans="31:31" ht="15.75">
      <c r="AE45860" s="67"/>
    </row>
    <row r="45861" spans="31:31" ht="15.75">
      <c r="AE45861" s="67"/>
    </row>
    <row r="45862" spans="31:31" ht="15.75">
      <c r="AE45862" s="67"/>
    </row>
    <row r="45863" spans="31:31" ht="15.75">
      <c r="AE45863" s="67"/>
    </row>
    <row r="45864" spans="31:31" ht="15.75">
      <c r="AE45864" s="67"/>
    </row>
    <row r="45865" spans="31:31" ht="15.75">
      <c r="AE45865" s="67"/>
    </row>
    <row r="45866" spans="31:31" ht="15.75">
      <c r="AE45866" s="67"/>
    </row>
    <row r="45867" spans="31:31" ht="15.75">
      <c r="AE45867" s="67"/>
    </row>
    <row r="45868" spans="31:31" ht="15.75">
      <c r="AE45868" s="67"/>
    </row>
    <row r="45869" spans="31:31" ht="15.75">
      <c r="AE45869" s="67"/>
    </row>
    <row r="45870" spans="31:31" ht="15.75">
      <c r="AE45870" s="67"/>
    </row>
    <row r="45871" spans="31:31" ht="15.75">
      <c r="AE45871" s="67"/>
    </row>
    <row r="45872" spans="31:31" ht="15.75">
      <c r="AE45872" s="67"/>
    </row>
    <row r="45873" spans="31:31" ht="15.75">
      <c r="AE45873" s="67"/>
    </row>
    <row r="45874" spans="31:31" ht="15.75">
      <c r="AE45874" s="67"/>
    </row>
    <row r="45875" spans="31:31" ht="15.75">
      <c r="AE45875" s="67"/>
    </row>
    <row r="45876" spans="31:31" ht="15.75">
      <c r="AE45876" s="67"/>
    </row>
    <row r="45877" spans="31:31" ht="15.75">
      <c r="AE45877" s="67"/>
    </row>
    <row r="45878" spans="31:31" ht="15.75">
      <c r="AE45878" s="67"/>
    </row>
    <row r="45879" spans="31:31" ht="15.75">
      <c r="AE45879" s="67"/>
    </row>
    <row r="45880" spans="31:31" ht="15.75">
      <c r="AE45880" s="67"/>
    </row>
    <row r="45881" spans="31:31" ht="15.75">
      <c r="AE45881" s="67"/>
    </row>
    <row r="45882" spans="31:31" ht="15.75">
      <c r="AE45882" s="67"/>
    </row>
    <row r="45883" spans="31:31" ht="15.75">
      <c r="AE45883" s="67"/>
    </row>
    <row r="45884" spans="31:31" ht="15.75">
      <c r="AE45884" s="67"/>
    </row>
    <row r="45885" spans="31:31" ht="15.75">
      <c r="AE45885" s="67"/>
    </row>
    <row r="45886" spans="31:31" ht="15.75">
      <c r="AE45886" s="67"/>
    </row>
    <row r="45887" spans="31:31" ht="15.75">
      <c r="AE45887" s="67"/>
    </row>
    <row r="45888" spans="31:31" ht="15.75">
      <c r="AE45888" s="67"/>
    </row>
    <row r="45889" spans="31:31" ht="15.75">
      <c r="AE45889" s="67"/>
    </row>
    <row r="45890" spans="31:31" ht="15.75">
      <c r="AE45890" s="67"/>
    </row>
    <row r="45891" spans="31:31" ht="15.75">
      <c r="AE45891" s="67"/>
    </row>
    <row r="45892" spans="31:31" ht="15.75">
      <c r="AE45892" s="67"/>
    </row>
    <row r="45893" spans="31:31" ht="15.75">
      <c r="AE45893" s="67"/>
    </row>
    <row r="45894" spans="31:31" ht="15.75">
      <c r="AE45894" s="67"/>
    </row>
    <row r="45895" spans="31:31" ht="15.75">
      <c r="AE45895" s="67"/>
    </row>
    <row r="45896" spans="31:31" ht="15.75">
      <c r="AE45896" s="67"/>
    </row>
    <row r="45897" spans="31:31" ht="15.75">
      <c r="AE45897" s="67"/>
    </row>
    <row r="45898" spans="31:31" ht="15.75">
      <c r="AE45898" s="67"/>
    </row>
    <row r="45899" spans="31:31" ht="15.75">
      <c r="AE45899" s="67"/>
    </row>
    <row r="45900" spans="31:31" ht="15.75">
      <c r="AE45900" s="67"/>
    </row>
    <row r="45901" spans="31:31" ht="15.75">
      <c r="AE45901" s="67"/>
    </row>
    <row r="45902" spans="31:31" ht="15.75">
      <c r="AE45902" s="67"/>
    </row>
    <row r="45903" spans="31:31" ht="15.75">
      <c r="AE45903" s="67"/>
    </row>
    <row r="45904" spans="31:31" ht="15.75">
      <c r="AE45904" s="67"/>
    </row>
    <row r="45905" spans="31:31" ht="15.75">
      <c r="AE45905" s="67"/>
    </row>
    <row r="45906" spans="31:31" ht="15.75">
      <c r="AE45906" s="67"/>
    </row>
    <row r="45907" spans="31:31" ht="15.75">
      <c r="AE45907" s="67"/>
    </row>
    <row r="45908" spans="31:31" ht="15.75">
      <c r="AE45908" s="67"/>
    </row>
    <row r="45909" spans="31:31" ht="15.75">
      <c r="AE45909" s="67"/>
    </row>
    <row r="45910" spans="31:31" ht="15.75">
      <c r="AE45910" s="67"/>
    </row>
    <row r="45911" spans="31:31" ht="15.75">
      <c r="AE45911" s="67"/>
    </row>
    <row r="45912" spans="31:31" ht="15.75">
      <c r="AE45912" s="67"/>
    </row>
    <row r="45913" spans="31:31" ht="15.75">
      <c r="AE45913" s="67"/>
    </row>
    <row r="45914" spans="31:31" ht="15.75">
      <c r="AE45914" s="67"/>
    </row>
    <row r="45915" spans="31:31" ht="15.75">
      <c r="AE45915" s="67"/>
    </row>
    <row r="45916" spans="31:31" ht="15.75">
      <c r="AE45916" s="67"/>
    </row>
    <row r="45917" spans="31:31" ht="15.75">
      <c r="AE45917" s="67"/>
    </row>
    <row r="45918" spans="31:31" ht="15.75">
      <c r="AE45918" s="67"/>
    </row>
    <row r="45919" spans="31:31" ht="15.75">
      <c r="AE45919" s="67"/>
    </row>
    <row r="45920" spans="31:31" ht="15.75">
      <c r="AE45920" s="67"/>
    </row>
    <row r="45921" spans="31:31" ht="15.75">
      <c r="AE45921" s="67"/>
    </row>
    <row r="45922" spans="31:31" ht="15.75">
      <c r="AE45922" s="67"/>
    </row>
    <row r="45923" spans="31:31" ht="15.75">
      <c r="AE45923" s="67"/>
    </row>
    <row r="45924" spans="31:31" ht="15.75">
      <c r="AE45924" s="67"/>
    </row>
    <row r="45925" spans="31:31" ht="15.75">
      <c r="AE45925" s="67"/>
    </row>
    <row r="45926" spans="31:31" ht="15.75">
      <c r="AE45926" s="67"/>
    </row>
    <row r="45927" spans="31:31" ht="15.75">
      <c r="AE45927" s="67"/>
    </row>
    <row r="45928" spans="31:31" ht="15.75">
      <c r="AE45928" s="67"/>
    </row>
    <row r="45929" spans="31:31" ht="15.75">
      <c r="AE45929" s="67"/>
    </row>
    <row r="45930" spans="31:31" ht="15.75">
      <c r="AE45930" s="67"/>
    </row>
    <row r="45931" spans="31:31" ht="15.75">
      <c r="AE45931" s="67"/>
    </row>
    <row r="45932" spans="31:31" ht="15.75">
      <c r="AE45932" s="67"/>
    </row>
    <row r="45933" spans="31:31" ht="15.75">
      <c r="AE45933" s="67"/>
    </row>
    <row r="45934" spans="31:31" ht="15.75">
      <c r="AE45934" s="67"/>
    </row>
    <row r="45935" spans="31:31" ht="15.75">
      <c r="AE45935" s="67"/>
    </row>
    <row r="45936" spans="31:31" ht="15.75">
      <c r="AE45936" s="67"/>
    </row>
    <row r="45937" spans="31:31" ht="15.75">
      <c r="AE45937" s="67"/>
    </row>
    <row r="45938" spans="31:31" ht="15.75">
      <c r="AE45938" s="67"/>
    </row>
    <row r="45939" spans="31:31" ht="15.75">
      <c r="AE45939" s="67"/>
    </row>
    <row r="45940" spans="31:31" ht="15.75">
      <c r="AE45940" s="67"/>
    </row>
    <row r="45941" spans="31:31" ht="15.75">
      <c r="AE45941" s="67"/>
    </row>
    <row r="45942" spans="31:31" ht="15.75">
      <c r="AE45942" s="67"/>
    </row>
    <row r="45943" spans="31:31" ht="15.75">
      <c r="AE45943" s="67"/>
    </row>
    <row r="45944" spans="31:31" ht="15.75">
      <c r="AE45944" s="67"/>
    </row>
    <row r="45945" spans="31:31" ht="15.75">
      <c r="AE45945" s="67"/>
    </row>
    <row r="45946" spans="31:31" ht="15.75">
      <c r="AE45946" s="67"/>
    </row>
    <row r="45947" spans="31:31" ht="15.75">
      <c r="AE45947" s="67"/>
    </row>
    <row r="45948" spans="31:31" ht="15.75">
      <c r="AE45948" s="67"/>
    </row>
    <row r="45949" spans="31:31" ht="15.75">
      <c r="AE45949" s="67"/>
    </row>
    <row r="45950" spans="31:31" ht="15.75">
      <c r="AE45950" s="67"/>
    </row>
    <row r="45951" spans="31:31" ht="15.75">
      <c r="AE45951" s="67"/>
    </row>
    <row r="45952" spans="31:31" ht="15.75">
      <c r="AE45952" s="67"/>
    </row>
    <row r="45953" spans="31:31" ht="15.75">
      <c r="AE45953" s="67"/>
    </row>
    <row r="45954" spans="31:31" ht="15.75">
      <c r="AE45954" s="67"/>
    </row>
    <row r="45955" spans="31:31" ht="15.75">
      <c r="AE45955" s="67"/>
    </row>
    <row r="45956" spans="31:31" ht="15.75">
      <c r="AE45956" s="67"/>
    </row>
    <row r="45957" spans="31:31" ht="15.75">
      <c r="AE45957" s="67"/>
    </row>
    <row r="45958" spans="31:31" ht="15.75">
      <c r="AE45958" s="67"/>
    </row>
    <row r="45959" spans="31:31" ht="15.75">
      <c r="AE45959" s="67"/>
    </row>
    <row r="45960" spans="31:31" ht="15.75">
      <c r="AE45960" s="67"/>
    </row>
    <row r="45961" spans="31:31" ht="15.75">
      <c r="AE45961" s="67"/>
    </row>
    <row r="45962" spans="31:31" ht="15.75">
      <c r="AE45962" s="67"/>
    </row>
    <row r="45963" spans="31:31" ht="15.75">
      <c r="AE45963" s="67"/>
    </row>
    <row r="45964" spans="31:31" ht="15.75">
      <c r="AE45964" s="67"/>
    </row>
    <row r="45965" spans="31:31" ht="15.75">
      <c r="AE45965" s="67"/>
    </row>
    <row r="45966" spans="31:31" ht="15.75">
      <c r="AE45966" s="67"/>
    </row>
    <row r="45967" spans="31:31" ht="15.75">
      <c r="AE45967" s="67"/>
    </row>
    <row r="45968" spans="31:31" ht="15.75">
      <c r="AE45968" s="67"/>
    </row>
    <row r="45969" spans="31:31" ht="15.75">
      <c r="AE45969" s="67"/>
    </row>
    <row r="45970" spans="31:31" ht="15.75">
      <c r="AE45970" s="67"/>
    </row>
    <row r="45971" spans="31:31" ht="15.75">
      <c r="AE45971" s="67"/>
    </row>
    <row r="45972" spans="31:31" ht="15.75">
      <c r="AE45972" s="67"/>
    </row>
    <row r="45973" spans="31:31" ht="15.75">
      <c r="AE45973" s="67"/>
    </row>
    <row r="45974" spans="31:31" ht="15.75">
      <c r="AE45974" s="67"/>
    </row>
    <row r="45975" spans="31:31" ht="15.75">
      <c r="AE45975" s="67"/>
    </row>
    <row r="45976" spans="31:31" ht="15.75">
      <c r="AE45976" s="67"/>
    </row>
    <row r="45977" spans="31:31" ht="15.75">
      <c r="AE45977" s="67"/>
    </row>
    <row r="45978" spans="31:31" ht="15.75">
      <c r="AE45978" s="67"/>
    </row>
    <row r="45979" spans="31:31" ht="15.75">
      <c r="AE45979" s="67"/>
    </row>
    <row r="45980" spans="31:31" ht="15.75">
      <c r="AE45980" s="67"/>
    </row>
    <row r="45981" spans="31:31" ht="15.75">
      <c r="AE45981" s="67"/>
    </row>
    <row r="45982" spans="31:31" ht="15.75">
      <c r="AE45982" s="67"/>
    </row>
    <row r="45983" spans="31:31" ht="15.75">
      <c r="AE45983" s="67"/>
    </row>
    <row r="45984" spans="31:31" ht="15.75">
      <c r="AE45984" s="67"/>
    </row>
    <row r="45985" spans="31:31" ht="15.75">
      <c r="AE45985" s="67"/>
    </row>
    <row r="45986" spans="31:31" ht="15.75">
      <c r="AE45986" s="67"/>
    </row>
    <row r="45987" spans="31:31" ht="15.75">
      <c r="AE45987" s="67"/>
    </row>
    <row r="45988" spans="31:31" ht="15.75">
      <c r="AE45988" s="67"/>
    </row>
    <row r="45989" spans="31:31" ht="15.75">
      <c r="AE45989" s="67"/>
    </row>
    <row r="45990" spans="31:31" ht="15.75">
      <c r="AE45990" s="67"/>
    </row>
    <row r="45991" spans="31:31" ht="15.75">
      <c r="AE45991" s="67"/>
    </row>
    <row r="45992" spans="31:31" ht="15.75">
      <c r="AE45992" s="67"/>
    </row>
    <row r="45993" spans="31:31" ht="15.75">
      <c r="AE45993" s="67"/>
    </row>
    <row r="45994" spans="31:31" ht="15.75">
      <c r="AE45994" s="67"/>
    </row>
    <row r="45995" spans="31:31" ht="15.75">
      <c r="AE45995" s="67"/>
    </row>
    <row r="45996" spans="31:31" ht="15.75">
      <c r="AE45996" s="67"/>
    </row>
    <row r="45997" spans="31:31" ht="15.75">
      <c r="AE45997" s="67"/>
    </row>
    <row r="45998" spans="31:31" ht="15.75">
      <c r="AE45998" s="67"/>
    </row>
    <row r="45999" spans="31:31" ht="15.75">
      <c r="AE45999" s="67"/>
    </row>
    <row r="46000" spans="31:31" ht="15.75">
      <c r="AE46000" s="67"/>
    </row>
    <row r="46001" spans="31:31" ht="15.75">
      <c r="AE46001" s="67"/>
    </row>
    <row r="46002" spans="31:31" ht="15.75">
      <c r="AE46002" s="67"/>
    </row>
    <row r="46003" spans="31:31" ht="15.75">
      <c r="AE46003" s="67"/>
    </row>
    <row r="46004" spans="31:31" ht="15.75">
      <c r="AE46004" s="67"/>
    </row>
    <row r="46005" spans="31:31" ht="15.75">
      <c r="AE46005" s="67"/>
    </row>
    <row r="46006" spans="31:31" ht="15.75">
      <c r="AE46006" s="67"/>
    </row>
    <row r="46007" spans="31:31" ht="15.75">
      <c r="AE46007" s="67"/>
    </row>
    <row r="46008" spans="31:31" ht="15.75">
      <c r="AE46008" s="67"/>
    </row>
    <row r="46009" spans="31:31" ht="15.75">
      <c r="AE46009" s="67"/>
    </row>
    <row r="46010" spans="31:31" ht="15.75">
      <c r="AE46010" s="67"/>
    </row>
    <row r="46011" spans="31:31" ht="15.75">
      <c r="AE46011" s="67"/>
    </row>
    <row r="46012" spans="31:31" ht="15.75">
      <c r="AE46012" s="67"/>
    </row>
    <row r="46013" spans="31:31" ht="15.75">
      <c r="AE46013" s="67"/>
    </row>
    <row r="46014" spans="31:31" ht="15.75">
      <c r="AE46014" s="67"/>
    </row>
    <row r="46015" spans="31:31" ht="15.75">
      <c r="AE46015" s="67"/>
    </row>
    <row r="46016" spans="31:31" ht="15.75">
      <c r="AE46016" s="67"/>
    </row>
    <row r="46017" spans="31:31" ht="15.75">
      <c r="AE46017" s="67"/>
    </row>
    <row r="46018" spans="31:31" ht="15.75">
      <c r="AE46018" s="67"/>
    </row>
    <row r="46019" spans="31:31" ht="15.75">
      <c r="AE46019" s="67"/>
    </row>
    <row r="46020" spans="31:31" ht="15.75">
      <c r="AE46020" s="67"/>
    </row>
    <row r="46021" spans="31:31" ht="15.75">
      <c r="AE46021" s="67"/>
    </row>
    <row r="46022" spans="31:31" ht="15.75">
      <c r="AE46022" s="67"/>
    </row>
    <row r="46023" spans="31:31" ht="15.75">
      <c r="AE46023" s="67"/>
    </row>
    <row r="46024" spans="31:31" ht="15.75">
      <c r="AE46024" s="67"/>
    </row>
    <row r="46025" spans="31:31" ht="15.75">
      <c r="AE46025" s="67"/>
    </row>
    <row r="46026" spans="31:31" ht="15.75">
      <c r="AE46026" s="67"/>
    </row>
    <row r="46027" spans="31:31" ht="15.75">
      <c r="AE46027" s="67"/>
    </row>
    <row r="46028" spans="31:31" ht="15.75">
      <c r="AE46028" s="67"/>
    </row>
    <row r="46029" spans="31:31" ht="15.75">
      <c r="AE46029" s="67"/>
    </row>
    <row r="46030" spans="31:31" ht="15.75">
      <c r="AE46030" s="67"/>
    </row>
    <row r="46031" spans="31:31" ht="15.75">
      <c r="AE46031" s="67"/>
    </row>
    <row r="46032" spans="31:31" ht="15.75">
      <c r="AE46032" s="67"/>
    </row>
    <row r="46033" spans="31:31" ht="15.75">
      <c r="AE46033" s="67"/>
    </row>
    <row r="46034" spans="31:31" ht="15.75">
      <c r="AE46034" s="67"/>
    </row>
    <row r="46035" spans="31:31" ht="15.75">
      <c r="AE46035" s="67"/>
    </row>
    <row r="46036" spans="31:31" ht="15.75">
      <c r="AE46036" s="67"/>
    </row>
    <row r="46037" spans="31:31" ht="15.75">
      <c r="AE46037" s="67"/>
    </row>
    <row r="46038" spans="31:31" ht="15.75">
      <c r="AE46038" s="67"/>
    </row>
    <row r="46039" spans="31:31" ht="15.75">
      <c r="AE46039" s="67"/>
    </row>
    <row r="46040" spans="31:31" ht="15.75">
      <c r="AE46040" s="67"/>
    </row>
    <row r="46041" spans="31:31" ht="15.75">
      <c r="AE46041" s="67"/>
    </row>
    <row r="46042" spans="31:31" ht="15.75">
      <c r="AE46042" s="67"/>
    </row>
    <row r="46043" spans="31:31" ht="15.75">
      <c r="AE46043" s="67"/>
    </row>
    <row r="46044" spans="31:31" ht="15.75">
      <c r="AE46044" s="67"/>
    </row>
    <row r="46045" spans="31:31" ht="15.75">
      <c r="AE46045" s="67"/>
    </row>
    <row r="46046" spans="31:31" ht="15.75">
      <c r="AE46046" s="67"/>
    </row>
    <row r="46047" spans="31:31" ht="15.75">
      <c r="AE46047" s="67"/>
    </row>
    <row r="46048" spans="31:31" ht="15.75">
      <c r="AE46048" s="67"/>
    </row>
    <row r="46049" spans="31:31" ht="15.75">
      <c r="AE46049" s="67"/>
    </row>
    <row r="46050" spans="31:31" ht="15.75">
      <c r="AE46050" s="67"/>
    </row>
    <row r="46051" spans="31:31" ht="15.75">
      <c r="AE46051" s="67"/>
    </row>
    <row r="46052" spans="31:31" ht="15.75">
      <c r="AE46052" s="67"/>
    </row>
    <row r="46053" spans="31:31" ht="15.75">
      <c r="AE46053" s="67"/>
    </row>
    <row r="46054" spans="31:31" ht="15.75">
      <c r="AE46054" s="67"/>
    </row>
    <row r="46055" spans="31:31" ht="15.75">
      <c r="AE46055" s="67"/>
    </row>
    <row r="46056" spans="31:31" ht="15.75">
      <c r="AE46056" s="67"/>
    </row>
    <row r="46057" spans="31:31" ht="15.75">
      <c r="AE46057" s="67"/>
    </row>
    <row r="46058" spans="31:31" ht="15.75">
      <c r="AE46058" s="67"/>
    </row>
    <row r="46059" spans="31:31" ht="15.75">
      <c r="AE46059" s="67"/>
    </row>
    <row r="46060" spans="31:31" ht="15.75">
      <c r="AE46060" s="67"/>
    </row>
    <row r="46061" spans="31:31" ht="15.75">
      <c r="AE46061" s="67"/>
    </row>
    <row r="46062" spans="31:31" ht="15.75">
      <c r="AE46062" s="67"/>
    </row>
    <row r="46063" spans="31:31" ht="15.75">
      <c r="AE46063" s="67"/>
    </row>
    <row r="46064" spans="31:31" ht="15.75">
      <c r="AE46064" s="67"/>
    </row>
    <row r="46065" spans="31:31" ht="15.75">
      <c r="AE46065" s="67"/>
    </row>
    <row r="46066" spans="31:31" ht="15.75">
      <c r="AE46066" s="67"/>
    </row>
    <row r="46067" spans="31:31" ht="15.75">
      <c r="AE46067" s="67"/>
    </row>
    <row r="46068" spans="31:31" ht="15.75">
      <c r="AE46068" s="67"/>
    </row>
    <row r="46069" spans="31:31" ht="15.75">
      <c r="AE46069" s="67"/>
    </row>
    <row r="46070" spans="31:31" ht="15.75">
      <c r="AE46070" s="67"/>
    </row>
    <row r="46071" spans="31:31" ht="15.75">
      <c r="AE46071" s="67"/>
    </row>
    <row r="46072" spans="31:31" ht="15.75">
      <c r="AE46072" s="67"/>
    </row>
    <row r="46073" spans="31:31" ht="15.75">
      <c r="AE46073" s="67"/>
    </row>
    <row r="46074" spans="31:31" ht="15.75">
      <c r="AE46074" s="67"/>
    </row>
    <row r="46075" spans="31:31" ht="15.75">
      <c r="AE46075" s="67"/>
    </row>
    <row r="46076" spans="31:31" ht="15.75">
      <c r="AE46076" s="67"/>
    </row>
    <row r="46077" spans="31:31" ht="15.75">
      <c r="AE46077" s="67"/>
    </row>
    <row r="46078" spans="31:31" ht="15.75">
      <c r="AE46078" s="67"/>
    </row>
    <row r="46079" spans="31:31" ht="15.75">
      <c r="AE46079" s="67"/>
    </row>
    <row r="46080" spans="31:31" ht="15.75">
      <c r="AE46080" s="67"/>
    </row>
    <row r="46081" spans="31:31" ht="15.75">
      <c r="AE46081" s="67"/>
    </row>
    <row r="46082" spans="31:31" ht="15.75">
      <c r="AE46082" s="67"/>
    </row>
    <row r="46083" spans="31:31" ht="15.75">
      <c r="AE46083" s="67"/>
    </row>
    <row r="46084" spans="31:31" ht="15.75">
      <c r="AE46084" s="67"/>
    </row>
    <row r="46085" spans="31:31" ht="15.75">
      <c r="AE46085" s="67"/>
    </row>
    <row r="46086" spans="31:31" ht="15.75">
      <c r="AE46086" s="67"/>
    </row>
    <row r="46087" spans="31:31" ht="15.75">
      <c r="AE46087" s="67"/>
    </row>
    <row r="46088" spans="31:31" ht="15.75">
      <c r="AE46088" s="67"/>
    </row>
    <row r="46089" spans="31:31" ht="15.75">
      <c r="AE46089" s="67"/>
    </row>
    <row r="46090" spans="31:31" ht="15.75">
      <c r="AE46090" s="67"/>
    </row>
    <row r="46091" spans="31:31" ht="15.75">
      <c r="AE46091" s="67"/>
    </row>
    <row r="46092" spans="31:31" ht="15.75">
      <c r="AE46092" s="67"/>
    </row>
    <row r="46093" spans="31:31" ht="15.75">
      <c r="AE46093" s="67"/>
    </row>
    <row r="46094" spans="31:31" ht="15.75">
      <c r="AE46094" s="67"/>
    </row>
    <row r="46095" spans="31:31" ht="15.75">
      <c r="AE46095" s="67"/>
    </row>
    <row r="46096" spans="31:31" ht="15.75">
      <c r="AE46096" s="67"/>
    </row>
    <row r="46097" spans="31:31" ht="15.75">
      <c r="AE46097" s="67"/>
    </row>
    <row r="46098" spans="31:31" ht="15.75">
      <c r="AE46098" s="67"/>
    </row>
    <row r="46099" spans="31:31" ht="15.75">
      <c r="AE46099" s="67"/>
    </row>
    <row r="46100" spans="31:31" ht="15.75">
      <c r="AE46100" s="67"/>
    </row>
    <row r="46101" spans="31:31" ht="15.75">
      <c r="AE46101" s="67"/>
    </row>
    <row r="46102" spans="31:31" ht="15.75">
      <c r="AE46102" s="67"/>
    </row>
    <row r="46103" spans="31:31" ht="15.75">
      <c r="AE46103" s="67"/>
    </row>
    <row r="46104" spans="31:31" ht="15.75">
      <c r="AE46104" s="67"/>
    </row>
    <row r="46105" spans="31:31" ht="15.75">
      <c r="AE46105" s="67"/>
    </row>
    <row r="46106" spans="31:31" ht="15.75">
      <c r="AE46106" s="67"/>
    </row>
    <row r="46107" spans="31:31" ht="15.75">
      <c r="AE46107" s="67"/>
    </row>
    <row r="46108" spans="31:31" ht="15.75">
      <c r="AE46108" s="67"/>
    </row>
    <row r="46109" spans="31:31" ht="15.75">
      <c r="AE46109" s="67"/>
    </row>
    <row r="46110" spans="31:31" ht="15.75">
      <c r="AE46110" s="67"/>
    </row>
    <row r="46111" spans="31:31" ht="15.75">
      <c r="AE46111" s="67"/>
    </row>
    <row r="46112" spans="31:31" ht="15.75">
      <c r="AE46112" s="67"/>
    </row>
    <row r="46113" spans="31:31" ht="15.75">
      <c r="AE46113" s="67"/>
    </row>
    <row r="46114" spans="31:31" ht="15.75">
      <c r="AE46114" s="67"/>
    </row>
    <row r="46115" spans="31:31" ht="15.75">
      <c r="AE46115" s="67"/>
    </row>
    <row r="46116" spans="31:31" ht="15.75">
      <c r="AE46116" s="67"/>
    </row>
    <row r="46117" spans="31:31" ht="15.75">
      <c r="AE46117" s="67"/>
    </row>
    <row r="46118" spans="31:31" ht="15.75">
      <c r="AE46118" s="67"/>
    </row>
    <row r="46119" spans="31:31" ht="15.75">
      <c r="AE46119" s="67"/>
    </row>
    <row r="46120" spans="31:31" ht="15.75">
      <c r="AE46120" s="67"/>
    </row>
    <row r="46121" spans="31:31" ht="15.75">
      <c r="AE46121" s="67"/>
    </row>
    <row r="46122" spans="31:31" ht="15.75">
      <c r="AE46122" s="67"/>
    </row>
    <row r="46123" spans="31:31" ht="15.75">
      <c r="AE46123" s="67"/>
    </row>
    <row r="46124" spans="31:31" ht="15.75">
      <c r="AE46124" s="67"/>
    </row>
    <row r="46125" spans="31:31" ht="15.75">
      <c r="AE46125" s="67"/>
    </row>
    <row r="46126" spans="31:31" ht="15.75">
      <c r="AE46126" s="67"/>
    </row>
    <row r="46127" spans="31:31" ht="15.75">
      <c r="AE46127" s="67"/>
    </row>
    <row r="46128" spans="31:31" ht="15.75">
      <c r="AE46128" s="67"/>
    </row>
    <row r="46129" spans="31:31" ht="15.75">
      <c r="AE46129" s="67"/>
    </row>
    <row r="46130" spans="31:31" ht="15.75">
      <c r="AE46130" s="67"/>
    </row>
    <row r="46131" spans="31:31" ht="15.75">
      <c r="AE46131" s="67"/>
    </row>
    <row r="46132" spans="31:31" ht="15.75">
      <c r="AE46132" s="67"/>
    </row>
    <row r="46133" spans="31:31" ht="15.75">
      <c r="AE46133" s="67"/>
    </row>
    <row r="46134" spans="31:31" ht="15.75">
      <c r="AE46134" s="67"/>
    </row>
    <row r="46135" spans="31:31" ht="15.75">
      <c r="AE46135" s="67"/>
    </row>
    <row r="46136" spans="31:31" ht="15.75">
      <c r="AE46136" s="67"/>
    </row>
    <row r="46137" spans="31:31" ht="15.75">
      <c r="AE46137" s="67"/>
    </row>
    <row r="46138" spans="31:31" ht="15.75">
      <c r="AE46138" s="67"/>
    </row>
    <row r="46139" spans="31:31" ht="15.75">
      <c r="AE46139" s="67"/>
    </row>
    <row r="46140" spans="31:31" ht="15.75">
      <c r="AE46140" s="67"/>
    </row>
    <row r="46141" spans="31:31" ht="15.75">
      <c r="AE46141" s="67"/>
    </row>
    <row r="46142" spans="31:31" ht="15.75">
      <c r="AE46142" s="67"/>
    </row>
    <row r="46143" spans="31:31" ht="15.75">
      <c r="AE46143" s="67"/>
    </row>
    <row r="46144" spans="31:31" ht="15.75">
      <c r="AE46144" s="67"/>
    </row>
    <row r="46145" spans="31:31" ht="15.75">
      <c r="AE46145" s="67"/>
    </row>
    <row r="46146" spans="31:31" ht="15.75">
      <c r="AE46146" s="67"/>
    </row>
    <row r="46147" spans="31:31" ht="15.75">
      <c r="AE46147" s="67"/>
    </row>
    <row r="46148" spans="31:31" ht="15.75">
      <c r="AE46148" s="67"/>
    </row>
    <row r="46149" spans="31:31" ht="15.75">
      <c r="AE46149" s="67"/>
    </row>
    <row r="46150" spans="31:31" ht="15.75">
      <c r="AE46150" s="67"/>
    </row>
    <row r="46151" spans="31:31" ht="15.75">
      <c r="AE46151" s="67"/>
    </row>
    <row r="46152" spans="31:31" ht="15.75">
      <c r="AE46152" s="67"/>
    </row>
    <row r="46153" spans="31:31" ht="15.75">
      <c r="AE46153" s="67"/>
    </row>
    <row r="46154" spans="31:31" ht="15.75">
      <c r="AE46154" s="67"/>
    </row>
    <row r="46155" spans="31:31" ht="15.75">
      <c r="AE46155" s="67"/>
    </row>
    <row r="46156" spans="31:31" ht="15.75">
      <c r="AE46156" s="67"/>
    </row>
    <row r="46157" spans="31:31" ht="15.75">
      <c r="AE46157" s="67"/>
    </row>
    <row r="46158" spans="31:31" ht="15.75">
      <c r="AE46158" s="67"/>
    </row>
    <row r="46159" spans="31:31" ht="15.75">
      <c r="AE46159" s="67"/>
    </row>
    <row r="46160" spans="31:31" ht="15.75">
      <c r="AE46160" s="67"/>
    </row>
    <row r="46161" spans="31:31" ht="15.75">
      <c r="AE46161" s="67"/>
    </row>
    <row r="46162" spans="31:31" ht="15.75">
      <c r="AE46162" s="67"/>
    </row>
    <row r="46163" spans="31:31" ht="15.75">
      <c r="AE46163" s="67"/>
    </row>
    <row r="46164" spans="31:31" ht="15.75">
      <c r="AE46164" s="67"/>
    </row>
    <row r="46165" spans="31:31" ht="15.75">
      <c r="AE46165" s="67"/>
    </row>
    <row r="46166" spans="31:31" ht="15.75">
      <c r="AE46166" s="67"/>
    </row>
    <row r="46167" spans="31:31" ht="15.75">
      <c r="AE46167" s="67"/>
    </row>
    <row r="46168" spans="31:31" ht="15.75">
      <c r="AE46168" s="67"/>
    </row>
    <row r="46169" spans="31:31" ht="15.75">
      <c r="AE46169" s="67"/>
    </row>
    <row r="46170" spans="31:31" ht="15.75">
      <c r="AE46170" s="67"/>
    </row>
    <row r="46171" spans="31:31" ht="15.75">
      <c r="AE46171" s="67"/>
    </row>
    <row r="46172" spans="31:31" ht="15.75">
      <c r="AE46172" s="67"/>
    </row>
    <row r="46173" spans="31:31" ht="15.75">
      <c r="AE46173" s="67"/>
    </row>
    <row r="46174" spans="31:31" ht="15.75">
      <c r="AE46174" s="67"/>
    </row>
    <row r="46175" spans="31:31" ht="15.75">
      <c r="AE46175" s="67"/>
    </row>
    <row r="46176" spans="31:31" ht="15.75">
      <c r="AE46176" s="67"/>
    </row>
    <row r="46177" spans="31:31" ht="15.75">
      <c r="AE46177" s="67"/>
    </row>
    <row r="46178" spans="31:31" ht="15.75">
      <c r="AE46178" s="67"/>
    </row>
    <row r="46179" spans="31:31" ht="15.75">
      <c r="AE46179" s="67"/>
    </row>
    <row r="46180" spans="31:31" ht="15.75">
      <c r="AE46180" s="67"/>
    </row>
    <row r="46181" spans="31:31" ht="15.75">
      <c r="AE46181" s="67"/>
    </row>
    <row r="46182" spans="31:31" ht="15.75">
      <c r="AE46182" s="67"/>
    </row>
    <row r="46183" spans="31:31" ht="15.75">
      <c r="AE46183" s="67"/>
    </row>
    <row r="46184" spans="31:31" ht="15.75">
      <c r="AE46184" s="67"/>
    </row>
    <row r="46185" spans="31:31" ht="15.75">
      <c r="AE46185" s="67"/>
    </row>
    <row r="46186" spans="31:31" ht="15.75">
      <c r="AE46186" s="67"/>
    </row>
    <row r="46187" spans="31:31" ht="15.75">
      <c r="AE46187" s="67"/>
    </row>
    <row r="46188" spans="31:31" ht="15.75">
      <c r="AE46188" s="67"/>
    </row>
    <row r="46189" spans="31:31" ht="15.75">
      <c r="AE46189" s="67"/>
    </row>
    <row r="46190" spans="31:31" ht="15.75">
      <c r="AE46190" s="67"/>
    </row>
    <row r="46191" spans="31:31" ht="15.75">
      <c r="AE46191" s="67"/>
    </row>
    <row r="46192" spans="31:31" ht="15.75">
      <c r="AE46192" s="67"/>
    </row>
    <row r="46193" spans="31:31" ht="15.75">
      <c r="AE46193" s="67"/>
    </row>
    <row r="46194" spans="31:31" ht="15.75">
      <c r="AE46194" s="67"/>
    </row>
    <row r="46195" spans="31:31" ht="15.75">
      <c r="AE46195" s="67"/>
    </row>
    <row r="46196" spans="31:31" ht="15.75">
      <c r="AE46196" s="67"/>
    </row>
    <row r="46197" spans="31:31" ht="15.75">
      <c r="AE46197" s="67"/>
    </row>
    <row r="46198" spans="31:31" ht="15.75">
      <c r="AE46198" s="67"/>
    </row>
    <row r="46199" spans="31:31" ht="15.75">
      <c r="AE46199" s="67"/>
    </row>
    <row r="46200" spans="31:31" ht="15.75">
      <c r="AE46200" s="67"/>
    </row>
    <row r="46201" spans="31:31" ht="15.75">
      <c r="AE46201" s="67"/>
    </row>
    <row r="46202" spans="31:31" ht="15.75">
      <c r="AE46202" s="67"/>
    </row>
    <row r="46203" spans="31:31" ht="15.75">
      <c r="AE46203" s="67"/>
    </row>
    <row r="46204" spans="31:31" ht="15.75">
      <c r="AE46204" s="67"/>
    </row>
    <row r="46205" spans="31:31" ht="15.75">
      <c r="AE46205" s="67"/>
    </row>
    <row r="46206" spans="31:31" ht="15.75">
      <c r="AE46206" s="67"/>
    </row>
    <row r="46207" spans="31:31" ht="15.75">
      <c r="AE46207" s="67"/>
    </row>
    <row r="46208" spans="31:31" ht="15.75">
      <c r="AE46208" s="67"/>
    </row>
    <row r="46209" spans="31:31" ht="15.75">
      <c r="AE46209" s="67"/>
    </row>
    <row r="46210" spans="31:31" ht="15.75">
      <c r="AE46210" s="67"/>
    </row>
    <row r="46211" spans="31:31" ht="15.75">
      <c r="AE46211" s="67"/>
    </row>
    <row r="46212" spans="31:31" ht="15.75">
      <c r="AE46212" s="67"/>
    </row>
    <row r="46213" spans="31:31" ht="15.75">
      <c r="AE46213" s="67"/>
    </row>
    <row r="46214" spans="31:31" ht="15.75">
      <c r="AE46214" s="67"/>
    </row>
    <row r="46215" spans="31:31" ht="15.75">
      <c r="AE46215" s="67"/>
    </row>
    <row r="46216" spans="31:31" ht="15.75">
      <c r="AE46216" s="67"/>
    </row>
    <row r="46217" spans="31:31" ht="15.75">
      <c r="AE46217" s="67"/>
    </row>
    <row r="46218" spans="31:31" ht="15.75">
      <c r="AE46218" s="67"/>
    </row>
    <row r="46219" spans="31:31" ht="15.75">
      <c r="AE46219" s="67"/>
    </row>
    <row r="46220" spans="31:31" ht="15.75">
      <c r="AE46220" s="67"/>
    </row>
    <row r="46221" spans="31:31" ht="15.75">
      <c r="AE46221" s="67"/>
    </row>
    <row r="46222" spans="31:31" ht="15.75">
      <c r="AE46222" s="67"/>
    </row>
    <row r="46223" spans="31:31" ht="15.75">
      <c r="AE46223" s="67"/>
    </row>
    <row r="46224" spans="31:31" ht="15.75">
      <c r="AE46224" s="67"/>
    </row>
    <row r="46225" spans="31:31" ht="15.75">
      <c r="AE46225" s="67"/>
    </row>
    <row r="46226" spans="31:31" ht="15.75">
      <c r="AE46226" s="67"/>
    </row>
    <row r="46227" spans="31:31" ht="15.75">
      <c r="AE46227" s="67"/>
    </row>
    <row r="46228" spans="31:31" ht="15.75">
      <c r="AE46228" s="67"/>
    </row>
    <row r="46229" spans="31:31" ht="15.75">
      <c r="AE46229" s="67"/>
    </row>
    <row r="46230" spans="31:31" ht="15.75">
      <c r="AE46230" s="67"/>
    </row>
    <row r="46231" spans="31:31" ht="15.75">
      <c r="AE46231" s="67"/>
    </row>
    <row r="46232" spans="31:31" ht="15.75">
      <c r="AE46232" s="67"/>
    </row>
    <row r="46233" spans="31:31" ht="15.75">
      <c r="AE46233" s="67"/>
    </row>
    <row r="46234" spans="31:31" ht="15.75">
      <c r="AE46234" s="67"/>
    </row>
    <row r="46235" spans="31:31" ht="15.75">
      <c r="AE46235" s="67"/>
    </row>
    <row r="46236" spans="31:31" ht="15.75">
      <c r="AE46236" s="67"/>
    </row>
    <row r="46237" spans="31:31" ht="15.75">
      <c r="AE46237" s="67"/>
    </row>
    <row r="46238" spans="31:31" ht="15.75">
      <c r="AE46238" s="67"/>
    </row>
    <row r="46239" spans="31:31" ht="15.75">
      <c r="AE46239" s="67"/>
    </row>
    <row r="46240" spans="31:31" ht="15.75">
      <c r="AE46240" s="67"/>
    </row>
    <row r="46241" spans="31:31" ht="15.75">
      <c r="AE46241" s="67"/>
    </row>
    <row r="46242" spans="31:31" ht="15.75">
      <c r="AE46242" s="67"/>
    </row>
    <row r="46243" spans="31:31" ht="15.75">
      <c r="AE46243" s="67"/>
    </row>
    <row r="46244" spans="31:31" ht="15.75">
      <c r="AE46244" s="67"/>
    </row>
    <row r="46245" spans="31:31" ht="15.75">
      <c r="AE46245" s="67"/>
    </row>
    <row r="46246" spans="31:31" ht="15.75">
      <c r="AE46246" s="67"/>
    </row>
    <row r="46247" spans="31:31" ht="15.75">
      <c r="AE46247" s="67"/>
    </row>
    <row r="46248" spans="31:31" ht="15.75">
      <c r="AE46248" s="67"/>
    </row>
    <row r="46249" spans="31:31" ht="15.75">
      <c r="AE46249" s="67"/>
    </row>
    <row r="46250" spans="31:31" ht="15.75">
      <c r="AE46250" s="67"/>
    </row>
    <row r="46251" spans="31:31" ht="15.75">
      <c r="AE46251" s="67"/>
    </row>
    <row r="46252" spans="31:31" ht="15.75">
      <c r="AE46252" s="67"/>
    </row>
    <row r="46253" spans="31:31" ht="15.75">
      <c r="AE46253" s="67"/>
    </row>
    <row r="46254" spans="31:31" ht="15.75">
      <c r="AE46254" s="67"/>
    </row>
    <row r="46255" spans="31:31" ht="15.75">
      <c r="AE46255" s="67"/>
    </row>
    <row r="46256" spans="31:31" ht="15.75">
      <c r="AE46256" s="67"/>
    </row>
    <row r="46257" spans="31:31" ht="15.75">
      <c r="AE46257" s="67"/>
    </row>
    <row r="46258" spans="31:31" ht="15.75">
      <c r="AE46258" s="67"/>
    </row>
    <row r="46259" spans="31:31" ht="15.75">
      <c r="AE46259" s="67"/>
    </row>
    <row r="46260" spans="31:31" ht="15.75">
      <c r="AE46260" s="67"/>
    </row>
    <row r="46261" spans="31:31" ht="15.75">
      <c r="AE46261" s="67"/>
    </row>
    <row r="46262" spans="31:31" ht="15.75">
      <c r="AE46262" s="67"/>
    </row>
    <row r="46263" spans="31:31" ht="15.75">
      <c r="AE46263" s="67"/>
    </row>
    <row r="46264" spans="31:31" ht="15.75">
      <c r="AE46264" s="67"/>
    </row>
    <row r="46265" spans="31:31" ht="15.75">
      <c r="AE46265" s="67"/>
    </row>
    <row r="46266" spans="31:31" ht="15.75">
      <c r="AE46266" s="67"/>
    </row>
    <row r="46267" spans="31:31" ht="15.75">
      <c r="AE46267" s="67"/>
    </row>
    <row r="46268" spans="31:31" ht="15.75">
      <c r="AE46268" s="67"/>
    </row>
    <row r="46269" spans="31:31" ht="15.75">
      <c r="AE46269" s="67"/>
    </row>
    <row r="46270" spans="31:31" ht="15.75">
      <c r="AE46270" s="67"/>
    </row>
    <row r="46271" spans="31:31" ht="15.75">
      <c r="AE46271" s="67"/>
    </row>
    <row r="46272" spans="31:31" ht="15.75">
      <c r="AE46272" s="67"/>
    </row>
    <row r="46273" spans="31:31" ht="15.75">
      <c r="AE46273" s="67"/>
    </row>
    <row r="46274" spans="31:31" ht="15.75">
      <c r="AE46274" s="67"/>
    </row>
    <row r="46275" spans="31:31" ht="15.75">
      <c r="AE46275" s="67"/>
    </row>
    <row r="46276" spans="31:31" ht="15.75">
      <c r="AE46276" s="67"/>
    </row>
    <row r="46277" spans="31:31" ht="15.75">
      <c r="AE46277" s="67"/>
    </row>
    <row r="46278" spans="31:31" ht="15.75">
      <c r="AE46278" s="67"/>
    </row>
    <row r="46279" spans="31:31" ht="15.75">
      <c r="AE46279" s="67"/>
    </row>
    <row r="46280" spans="31:31" ht="15.75">
      <c r="AE46280" s="67"/>
    </row>
    <row r="46281" spans="31:31" ht="15.75">
      <c r="AE46281" s="67"/>
    </row>
    <row r="46282" spans="31:31" ht="15.75">
      <c r="AE46282" s="67"/>
    </row>
    <row r="46283" spans="31:31" ht="15.75">
      <c r="AE46283" s="67"/>
    </row>
    <row r="46284" spans="31:31" ht="15.75">
      <c r="AE46284" s="67"/>
    </row>
    <row r="46285" spans="31:31" ht="15.75">
      <c r="AE46285" s="67"/>
    </row>
    <row r="46286" spans="31:31" ht="15.75">
      <c r="AE46286" s="67"/>
    </row>
    <row r="46287" spans="31:31" ht="15.75">
      <c r="AE46287" s="67"/>
    </row>
    <row r="46288" spans="31:31" ht="15.75">
      <c r="AE46288" s="67"/>
    </row>
    <row r="46289" spans="31:31" ht="15.75">
      <c r="AE46289" s="67"/>
    </row>
    <row r="46290" spans="31:31" ht="15.75">
      <c r="AE46290" s="67"/>
    </row>
    <row r="46291" spans="31:31" ht="15.75">
      <c r="AE46291" s="67"/>
    </row>
    <row r="46292" spans="31:31" ht="15.75">
      <c r="AE46292" s="67"/>
    </row>
    <row r="46293" spans="31:31" ht="15.75">
      <c r="AE46293" s="67"/>
    </row>
    <row r="46294" spans="31:31" ht="15.75">
      <c r="AE46294" s="67"/>
    </row>
    <row r="46295" spans="31:31" ht="15.75">
      <c r="AE46295" s="67"/>
    </row>
    <row r="46296" spans="31:31" ht="15.75">
      <c r="AE46296" s="67"/>
    </row>
    <row r="46297" spans="31:31" ht="15.75">
      <c r="AE46297" s="67"/>
    </row>
    <row r="46298" spans="31:31" ht="15.75">
      <c r="AE46298" s="67"/>
    </row>
    <row r="46299" spans="31:31" ht="15.75">
      <c r="AE46299" s="67"/>
    </row>
    <row r="46300" spans="31:31" ht="15.75">
      <c r="AE46300" s="67"/>
    </row>
    <row r="46301" spans="31:31" ht="15.75">
      <c r="AE46301" s="67"/>
    </row>
    <row r="46302" spans="31:31" ht="15.75">
      <c r="AE46302" s="67"/>
    </row>
    <row r="46303" spans="31:31" ht="15.75">
      <c r="AE46303" s="67"/>
    </row>
    <row r="46304" spans="31:31" ht="15.75">
      <c r="AE46304" s="67"/>
    </row>
    <row r="46305" spans="31:31" ht="15.75">
      <c r="AE46305" s="67"/>
    </row>
    <row r="46306" spans="31:31" ht="15.75">
      <c r="AE46306" s="67"/>
    </row>
    <row r="46307" spans="31:31" ht="15.75">
      <c r="AE46307" s="67"/>
    </row>
    <row r="46308" spans="31:31" ht="15.75">
      <c r="AE46308" s="67"/>
    </row>
    <row r="46309" spans="31:31" ht="15.75">
      <c r="AE46309" s="67"/>
    </row>
    <row r="46310" spans="31:31" ht="15.75">
      <c r="AE46310" s="67"/>
    </row>
    <row r="46311" spans="31:31" ht="15.75">
      <c r="AE46311" s="67"/>
    </row>
    <row r="46312" spans="31:31" ht="15.75">
      <c r="AE46312" s="67"/>
    </row>
    <row r="46313" spans="31:31" ht="15.75">
      <c r="AE46313" s="67"/>
    </row>
    <row r="46314" spans="31:31" ht="15.75">
      <c r="AE46314" s="67"/>
    </row>
    <row r="46315" spans="31:31" ht="15.75">
      <c r="AE46315" s="67"/>
    </row>
    <row r="46316" spans="31:31" ht="15.75">
      <c r="AE46316" s="67"/>
    </row>
    <row r="46317" spans="31:31" ht="15.75">
      <c r="AE46317" s="67"/>
    </row>
    <row r="46318" spans="31:31" ht="15.75">
      <c r="AE46318" s="67"/>
    </row>
    <row r="46319" spans="31:31" ht="15.75">
      <c r="AE46319" s="67"/>
    </row>
    <row r="46320" spans="31:31" ht="15.75">
      <c r="AE46320" s="67"/>
    </row>
    <row r="46321" spans="31:31" ht="15.75">
      <c r="AE46321" s="67"/>
    </row>
    <row r="46322" spans="31:31" ht="15.75">
      <c r="AE46322" s="67"/>
    </row>
    <row r="46323" spans="31:31" ht="15.75">
      <c r="AE46323" s="67"/>
    </row>
    <row r="46324" spans="31:31" ht="15.75">
      <c r="AE46324" s="67"/>
    </row>
    <row r="46325" spans="31:31" ht="15.75">
      <c r="AE46325" s="67"/>
    </row>
    <row r="46326" spans="31:31" ht="15.75">
      <c r="AE46326" s="67"/>
    </row>
    <row r="46327" spans="31:31" ht="15.75">
      <c r="AE46327" s="67"/>
    </row>
    <row r="46328" spans="31:31" ht="15.75">
      <c r="AE46328" s="67"/>
    </row>
    <row r="46329" spans="31:31" ht="15.75">
      <c r="AE46329" s="67"/>
    </row>
    <row r="46330" spans="31:31" ht="15.75">
      <c r="AE46330" s="67"/>
    </row>
    <row r="46331" spans="31:31" ht="15.75">
      <c r="AE46331" s="67"/>
    </row>
    <row r="46332" spans="31:31" ht="15.75">
      <c r="AE46332" s="67"/>
    </row>
    <row r="46333" spans="31:31" ht="15.75">
      <c r="AE46333" s="67"/>
    </row>
    <row r="46334" spans="31:31" ht="15.75">
      <c r="AE46334" s="67"/>
    </row>
    <row r="46335" spans="31:31" ht="15.75">
      <c r="AE46335" s="67"/>
    </row>
    <row r="46336" spans="31:31" ht="15.75">
      <c r="AE46336" s="67"/>
    </row>
    <row r="46337" spans="31:31" ht="15.75">
      <c r="AE46337" s="67"/>
    </row>
    <row r="46338" spans="31:31" ht="15.75">
      <c r="AE46338" s="67"/>
    </row>
    <row r="46339" spans="31:31" ht="15.75">
      <c r="AE46339" s="67"/>
    </row>
    <row r="46340" spans="31:31" ht="15.75">
      <c r="AE46340" s="67"/>
    </row>
    <row r="46341" spans="31:31" ht="15.75">
      <c r="AE46341" s="67"/>
    </row>
    <row r="46342" spans="31:31" ht="15.75">
      <c r="AE46342" s="67"/>
    </row>
    <row r="46343" spans="31:31" ht="15.75">
      <c r="AE46343" s="67"/>
    </row>
    <row r="46344" spans="31:31" ht="15.75">
      <c r="AE46344" s="67"/>
    </row>
    <row r="46345" spans="31:31" ht="15.75">
      <c r="AE46345" s="67"/>
    </row>
    <row r="46346" spans="31:31" ht="15.75">
      <c r="AE46346" s="67"/>
    </row>
    <row r="46347" spans="31:31" ht="15.75">
      <c r="AE46347" s="67"/>
    </row>
    <row r="46348" spans="31:31" ht="15.75">
      <c r="AE46348" s="67"/>
    </row>
    <row r="46349" spans="31:31" ht="15.75">
      <c r="AE46349" s="67"/>
    </row>
    <row r="46350" spans="31:31" ht="15.75">
      <c r="AE46350" s="67"/>
    </row>
    <row r="46351" spans="31:31" ht="15.75">
      <c r="AE46351" s="67"/>
    </row>
    <row r="46352" spans="31:31" ht="15.75">
      <c r="AE46352" s="67"/>
    </row>
    <row r="46353" spans="31:31" ht="15.75">
      <c r="AE46353" s="67"/>
    </row>
    <row r="46354" spans="31:31" ht="15.75">
      <c r="AE46354" s="67"/>
    </row>
    <row r="46355" spans="31:31" ht="15.75">
      <c r="AE46355" s="67"/>
    </row>
    <row r="46356" spans="31:31" ht="15.75">
      <c r="AE46356" s="67"/>
    </row>
    <row r="46357" spans="31:31" ht="15.75">
      <c r="AE46357" s="67"/>
    </row>
    <row r="46358" spans="31:31" ht="15.75">
      <c r="AE46358" s="67"/>
    </row>
    <row r="46359" spans="31:31" ht="15.75">
      <c r="AE46359" s="67"/>
    </row>
    <row r="46360" spans="31:31" ht="15.75">
      <c r="AE46360" s="67"/>
    </row>
    <row r="46361" spans="31:31" ht="15.75">
      <c r="AE46361" s="67"/>
    </row>
    <row r="46362" spans="31:31" ht="15.75">
      <c r="AE46362" s="67"/>
    </row>
    <row r="46363" spans="31:31" ht="15.75">
      <c r="AE46363" s="67"/>
    </row>
    <row r="46364" spans="31:31" ht="15.75">
      <c r="AE46364" s="67"/>
    </row>
    <row r="46365" spans="31:31" ht="15.75">
      <c r="AE46365" s="67"/>
    </row>
    <row r="46366" spans="31:31" ht="15.75">
      <c r="AE46366" s="67"/>
    </row>
    <row r="46367" spans="31:31" ht="15.75">
      <c r="AE46367" s="67"/>
    </row>
    <row r="46368" spans="31:31" ht="15.75">
      <c r="AE46368" s="67"/>
    </row>
    <row r="46369" spans="31:31" ht="15.75">
      <c r="AE46369" s="67"/>
    </row>
    <row r="46370" spans="31:31" ht="15.75">
      <c r="AE46370" s="67"/>
    </row>
    <row r="46371" spans="31:31" ht="15.75">
      <c r="AE46371" s="67"/>
    </row>
    <row r="46372" spans="31:31" ht="15.75">
      <c r="AE46372" s="67"/>
    </row>
    <row r="46373" spans="31:31" ht="15.75">
      <c r="AE46373" s="67"/>
    </row>
    <row r="46374" spans="31:31" ht="15.75">
      <c r="AE46374" s="67"/>
    </row>
    <row r="46375" spans="31:31" ht="15.75">
      <c r="AE46375" s="67"/>
    </row>
    <row r="46376" spans="31:31" ht="15.75">
      <c r="AE46376" s="67"/>
    </row>
    <row r="46377" spans="31:31" ht="15.75">
      <c r="AE46377" s="67"/>
    </row>
    <row r="46378" spans="31:31" ht="15.75">
      <c r="AE46378" s="67"/>
    </row>
    <row r="46379" spans="31:31" ht="15.75">
      <c r="AE46379" s="67"/>
    </row>
    <row r="46380" spans="31:31" ht="15.75">
      <c r="AE46380" s="67"/>
    </row>
    <row r="46381" spans="31:31" ht="15.75">
      <c r="AE46381" s="67"/>
    </row>
    <row r="46382" spans="31:31" ht="15.75">
      <c r="AE46382" s="67"/>
    </row>
    <row r="46383" spans="31:31" ht="15.75">
      <c r="AE46383" s="67"/>
    </row>
    <row r="46384" spans="31:31" ht="15.75">
      <c r="AE46384" s="67"/>
    </row>
    <row r="46385" spans="31:31" ht="15.75">
      <c r="AE46385" s="67"/>
    </row>
    <row r="46386" spans="31:31" ht="15.75">
      <c r="AE46386" s="67"/>
    </row>
    <row r="46387" spans="31:31" ht="15.75">
      <c r="AE46387" s="67"/>
    </row>
    <row r="46388" spans="31:31" ht="15.75">
      <c r="AE46388" s="67"/>
    </row>
    <row r="46389" spans="31:31" ht="15.75">
      <c r="AE46389" s="67"/>
    </row>
    <row r="46390" spans="31:31" ht="15.75">
      <c r="AE46390" s="67"/>
    </row>
    <row r="46391" spans="31:31" ht="15.75">
      <c r="AE46391" s="67"/>
    </row>
    <row r="46392" spans="31:31" ht="15.75">
      <c r="AE46392" s="67"/>
    </row>
    <row r="46393" spans="31:31" ht="15.75">
      <c r="AE46393" s="67"/>
    </row>
    <row r="46394" spans="31:31" ht="15.75">
      <c r="AE46394" s="67"/>
    </row>
    <row r="46395" spans="31:31" ht="15.75">
      <c r="AE46395" s="67"/>
    </row>
    <row r="46396" spans="31:31" ht="15.75">
      <c r="AE46396" s="67"/>
    </row>
    <row r="46397" spans="31:31" ht="15.75">
      <c r="AE46397" s="67"/>
    </row>
    <row r="46398" spans="31:31" ht="15.75">
      <c r="AE46398" s="67"/>
    </row>
    <row r="46399" spans="31:31" ht="15.75">
      <c r="AE46399" s="67"/>
    </row>
    <row r="46400" spans="31:31" ht="15.75">
      <c r="AE46400" s="67"/>
    </row>
    <row r="46401" spans="31:31" ht="15.75">
      <c r="AE46401" s="67"/>
    </row>
    <row r="46402" spans="31:31" ht="15.75">
      <c r="AE46402" s="67"/>
    </row>
    <row r="46403" spans="31:31" ht="15.75">
      <c r="AE46403" s="67"/>
    </row>
    <row r="46404" spans="31:31" ht="15.75">
      <c r="AE46404" s="67"/>
    </row>
    <row r="46405" spans="31:31" ht="15.75">
      <c r="AE46405" s="67"/>
    </row>
    <row r="46406" spans="31:31" ht="15.75">
      <c r="AE46406" s="67"/>
    </row>
    <row r="46407" spans="31:31" ht="15.75">
      <c r="AE46407" s="67"/>
    </row>
    <row r="46408" spans="31:31" ht="15.75">
      <c r="AE46408" s="67"/>
    </row>
    <row r="46409" spans="31:31" ht="15.75">
      <c r="AE46409" s="67"/>
    </row>
    <row r="46410" spans="31:31" ht="15.75">
      <c r="AE46410" s="67"/>
    </row>
    <row r="46411" spans="31:31" ht="15.75">
      <c r="AE46411" s="67"/>
    </row>
    <row r="46412" spans="31:31" ht="15.75">
      <c r="AE46412" s="67"/>
    </row>
    <row r="46413" spans="31:31" ht="15.75">
      <c r="AE46413" s="67"/>
    </row>
    <row r="46414" spans="31:31" ht="15.75">
      <c r="AE46414" s="67"/>
    </row>
    <row r="46415" spans="31:31" ht="15.75">
      <c r="AE46415" s="67"/>
    </row>
    <row r="46416" spans="31:31" ht="15.75">
      <c r="AE46416" s="67"/>
    </row>
    <row r="46417" spans="31:31" ht="15.75">
      <c r="AE46417" s="67"/>
    </row>
    <row r="46418" spans="31:31" ht="15.75">
      <c r="AE46418" s="67"/>
    </row>
    <row r="46419" spans="31:31" ht="15.75">
      <c r="AE46419" s="67"/>
    </row>
    <row r="46420" spans="31:31" ht="15.75">
      <c r="AE46420" s="67"/>
    </row>
    <row r="46421" spans="31:31" ht="15.75">
      <c r="AE46421" s="67"/>
    </row>
    <row r="46422" spans="31:31" ht="15.75">
      <c r="AE46422" s="67"/>
    </row>
    <row r="46423" spans="31:31" ht="15.75">
      <c r="AE46423" s="67"/>
    </row>
    <row r="46424" spans="31:31" ht="15.75">
      <c r="AE46424" s="67"/>
    </row>
    <row r="46425" spans="31:31" ht="15.75">
      <c r="AE46425" s="67"/>
    </row>
    <row r="46426" spans="31:31" ht="15.75">
      <c r="AE46426" s="67"/>
    </row>
    <row r="46427" spans="31:31" ht="15.75">
      <c r="AE46427" s="67"/>
    </row>
    <row r="46428" spans="31:31" ht="15.75">
      <c r="AE46428" s="67"/>
    </row>
    <row r="46429" spans="31:31" ht="15.75">
      <c r="AE46429" s="67"/>
    </row>
    <row r="46430" spans="31:31" ht="15.75">
      <c r="AE46430" s="67"/>
    </row>
    <row r="46431" spans="31:31" ht="15.75">
      <c r="AE46431" s="67"/>
    </row>
    <row r="46432" spans="31:31" ht="15.75">
      <c r="AE46432" s="67"/>
    </row>
    <row r="46433" spans="31:31" ht="15.75">
      <c r="AE46433" s="67"/>
    </row>
    <row r="46434" spans="31:31" ht="15.75">
      <c r="AE46434" s="67"/>
    </row>
    <row r="46435" spans="31:31" ht="15.75">
      <c r="AE46435" s="67"/>
    </row>
    <row r="46436" spans="31:31" ht="15.75">
      <c r="AE46436" s="67"/>
    </row>
    <row r="46437" spans="31:31" ht="15.75">
      <c r="AE46437" s="67"/>
    </row>
    <row r="46438" spans="31:31" ht="15.75">
      <c r="AE46438" s="67"/>
    </row>
    <row r="46439" spans="31:31" ht="15.75">
      <c r="AE46439" s="67"/>
    </row>
    <row r="46440" spans="31:31" ht="15.75">
      <c r="AE46440" s="67"/>
    </row>
    <row r="46441" spans="31:31" ht="15.75">
      <c r="AE46441" s="67"/>
    </row>
    <row r="46442" spans="31:31" ht="15.75">
      <c r="AE46442" s="67"/>
    </row>
    <row r="46443" spans="31:31" ht="15.75">
      <c r="AE46443" s="67"/>
    </row>
    <row r="46444" spans="31:31" ht="15.75">
      <c r="AE46444" s="67"/>
    </row>
    <row r="46445" spans="31:31" ht="15.75">
      <c r="AE46445" s="67"/>
    </row>
    <row r="46446" spans="31:31" ht="15.75">
      <c r="AE46446" s="67"/>
    </row>
    <row r="46447" spans="31:31" ht="15.75">
      <c r="AE46447" s="67"/>
    </row>
    <row r="46448" spans="31:31" ht="15.75">
      <c r="AE46448" s="67"/>
    </row>
    <row r="46449" spans="31:31" ht="15.75">
      <c r="AE46449" s="67"/>
    </row>
    <row r="46450" spans="31:31" ht="15.75">
      <c r="AE46450" s="67"/>
    </row>
    <row r="46451" spans="31:31" ht="15.75">
      <c r="AE46451" s="67"/>
    </row>
    <row r="46452" spans="31:31" ht="15.75">
      <c r="AE46452" s="67"/>
    </row>
    <row r="46453" spans="31:31" ht="15.75">
      <c r="AE46453" s="67"/>
    </row>
    <row r="46454" spans="31:31" ht="15.75">
      <c r="AE46454" s="67"/>
    </row>
    <row r="46455" spans="31:31" ht="15.75">
      <c r="AE46455" s="67"/>
    </row>
    <row r="46456" spans="31:31" ht="15.75">
      <c r="AE46456" s="67"/>
    </row>
    <row r="46457" spans="31:31" ht="15.75">
      <c r="AE46457" s="67"/>
    </row>
    <row r="46458" spans="31:31" ht="15.75">
      <c r="AE46458" s="67"/>
    </row>
    <row r="46459" spans="31:31" ht="15.75">
      <c r="AE46459" s="67"/>
    </row>
    <row r="46460" spans="31:31" ht="15.75">
      <c r="AE46460" s="67"/>
    </row>
    <row r="46461" spans="31:31" ht="15.75">
      <c r="AE46461" s="67"/>
    </row>
    <row r="46462" spans="31:31" ht="15.75">
      <c r="AE46462" s="67"/>
    </row>
    <row r="46463" spans="31:31" ht="15.75">
      <c r="AE46463" s="67"/>
    </row>
    <row r="46464" spans="31:31" ht="15.75">
      <c r="AE46464" s="67"/>
    </row>
    <row r="46465" spans="31:31" ht="15.75">
      <c r="AE46465" s="67"/>
    </row>
    <row r="46466" spans="31:31" ht="15.75">
      <c r="AE46466" s="67"/>
    </row>
    <row r="46467" spans="31:31" ht="15.75">
      <c r="AE46467" s="67"/>
    </row>
    <row r="46468" spans="31:31" ht="15.75">
      <c r="AE46468" s="67"/>
    </row>
    <row r="46469" spans="31:31" ht="15.75">
      <c r="AE46469" s="67"/>
    </row>
    <row r="46470" spans="31:31" ht="15.75">
      <c r="AE46470" s="67"/>
    </row>
    <row r="46471" spans="31:31" ht="15.75">
      <c r="AE46471" s="67"/>
    </row>
    <row r="46472" spans="31:31" ht="15.75">
      <c r="AE46472" s="67"/>
    </row>
    <row r="46473" spans="31:31" ht="15.75">
      <c r="AE46473" s="67"/>
    </row>
    <row r="46474" spans="31:31" ht="15.75">
      <c r="AE46474" s="67"/>
    </row>
    <row r="46475" spans="31:31" ht="15.75">
      <c r="AE46475" s="67"/>
    </row>
    <row r="46476" spans="31:31" ht="15.75">
      <c r="AE46476" s="67"/>
    </row>
    <row r="46477" spans="31:31" ht="15.75">
      <c r="AE46477" s="67"/>
    </row>
    <row r="46478" spans="31:31" ht="15.75">
      <c r="AE46478" s="67"/>
    </row>
    <row r="46479" spans="31:31" ht="15.75">
      <c r="AE46479" s="67"/>
    </row>
    <row r="46480" spans="31:31" ht="15.75">
      <c r="AE46480" s="67"/>
    </row>
    <row r="46481" spans="31:31" ht="15.75">
      <c r="AE46481" s="67"/>
    </row>
    <row r="46482" spans="31:31" ht="15.75">
      <c r="AE46482" s="67"/>
    </row>
    <row r="46483" spans="31:31" ht="15.75">
      <c r="AE46483" s="67"/>
    </row>
    <row r="46484" spans="31:31" ht="15.75">
      <c r="AE46484" s="67"/>
    </row>
    <row r="46485" spans="31:31" ht="15.75">
      <c r="AE46485" s="67"/>
    </row>
    <row r="46486" spans="31:31" ht="15.75">
      <c r="AE46486" s="67"/>
    </row>
    <row r="46487" spans="31:31" ht="15.75">
      <c r="AE46487" s="67"/>
    </row>
    <row r="46488" spans="31:31" ht="15.75">
      <c r="AE46488" s="67"/>
    </row>
    <row r="46489" spans="31:31" ht="15.75">
      <c r="AE46489" s="67"/>
    </row>
    <row r="46490" spans="31:31" ht="15.75">
      <c r="AE46490" s="67"/>
    </row>
    <row r="46491" spans="31:31" ht="15.75">
      <c r="AE46491" s="67"/>
    </row>
    <row r="46492" spans="31:31" ht="15.75">
      <c r="AE46492" s="67"/>
    </row>
    <row r="46493" spans="31:31" ht="15.75">
      <c r="AE46493" s="67"/>
    </row>
    <row r="46494" spans="31:31" ht="15.75">
      <c r="AE46494" s="67"/>
    </row>
    <row r="46495" spans="31:31" ht="15.75">
      <c r="AE46495" s="67"/>
    </row>
    <row r="46496" spans="31:31" ht="15.75">
      <c r="AE46496" s="67"/>
    </row>
    <row r="46497" spans="31:31" ht="15.75">
      <c r="AE46497" s="67"/>
    </row>
    <row r="46498" spans="31:31" ht="15.75">
      <c r="AE46498" s="67"/>
    </row>
    <row r="46499" spans="31:31" ht="15.75">
      <c r="AE46499" s="67"/>
    </row>
    <row r="46500" spans="31:31" ht="15.75">
      <c r="AE46500" s="67"/>
    </row>
    <row r="46501" spans="31:31" ht="15.75">
      <c r="AE46501" s="67"/>
    </row>
    <row r="46502" spans="31:31" ht="15.75">
      <c r="AE46502" s="67"/>
    </row>
    <row r="46503" spans="31:31" ht="15.75">
      <c r="AE46503" s="67"/>
    </row>
    <row r="46504" spans="31:31" ht="15.75">
      <c r="AE46504" s="67"/>
    </row>
    <row r="46505" spans="31:31" ht="15.75">
      <c r="AE46505" s="67"/>
    </row>
    <row r="46506" spans="31:31" ht="15.75">
      <c r="AE46506" s="67"/>
    </row>
    <row r="46507" spans="31:31" ht="15.75">
      <c r="AE46507" s="67"/>
    </row>
    <row r="46508" spans="31:31" ht="15.75">
      <c r="AE46508" s="67"/>
    </row>
    <row r="46509" spans="31:31" ht="15.75">
      <c r="AE46509" s="67"/>
    </row>
    <row r="46510" spans="31:31" ht="15.75">
      <c r="AE46510" s="67"/>
    </row>
    <row r="46511" spans="31:31" ht="15.75">
      <c r="AE46511" s="67"/>
    </row>
    <row r="46512" spans="31:31" ht="15.75">
      <c r="AE46512" s="67"/>
    </row>
    <row r="46513" spans="31:31" ht="15.75">
      <c r="AE46513" s="67"/>
    </row>
    <row r="46514" spans="31:31" ht="15.75">
      <c r="AE46514" s="67"/>
    </row>
    <row r="46515" spans="31:31" ht="15.75">
      <c r="AE46515" s="67"/>
    </row>
    <row r="46516" spans="31:31" ht="15.75">
      <c r="AE46516" s="67"/>
    </row>
    <row r="46517" spans="31:31" ht="15.75">
      <c r="AE46517" s="67"/>
    </row>
    <row r="46518" spans="31:31" ht="15.75">
      <c r="AE46518" s="67"/>
    </row>
    <row r="46519" spans="31:31" ht="15.75">
      <c r="AE46519" s="67"/>
    </row>
    <row r="46520" spans="31:31" ht="15.75">
      <c r="AE46520" s="67"/>
    </row>
    <row r="46521" spans="31:31" ht="15.75">
      <c r="AE46521" s="67"/>
    </row>
    <row r="46522" spans="31:31" ht="15.75">
      <c r="AE46522" s="67"/>
    </row>
    <row r="46523" spans="31:31" ht="15.75">
      <c r="AE46523" s="67"/>
    </row>
    <row r="46524" spans="31:31" ht="15.75">
      <c r="AE46524" s="67"/>
    </row>
    <row r="46525" spans="31:31" ht="15.75">
      <c r="AE46525" s="67"/>
    </row>
    <row r="46526" spans="31:31" ht="15.75">
      <c r="AE46526" s="67"/>
    </row>
    <row r="46527" spans="31:31" ht="15.75">
      <c r="AE46527" s="67"/>
    </row>
    <row r="46528" spans="31:31" ht="15.75">
      <c r="AE46528" s="67"/>
    </row>
    <row r="46529" spans="31:31" ht="15.75">
      <c r="AE46529" s="67"/>
    </row>
    <row r="46530" spans="31:31" ht="15.75">
      <c r="AE46530" s="67"/>
    </row>
    <row r="46531" spans="31:31" ht="15.75">
      <c r="AE46531" s="67"/>
    </row>
    <row r="46532" spans="31:31" ht="15.75">
      <c r="AE46532" s="67"/>
    </row>
    <row r="46533" spans="31:31" ht="15.75">
      <c r="AE46533" s="67"/>
    </row>
    <row r="46534" spans="31:31" ht="15.75">
      <c r="AE46534" s="67"/>
    </row>
    <row r="46535" spans="31:31" ht="15.75">
      <c r="AE46535" s="67"/>
    </row>
    <row r="46536" spans="31:31" ht="15.75">
      <c r="AE46536" s="67"/>
    </row>
    <row r="46537" spans="31:31" ht="15.75">
      <c r="AE46537" s="67"/>
    </row>
    <row r="46538" spans="31:31" ht="15.75">
      <c r="AE46538" s="67"/>
    </row>
    <row r="46539" spans="31:31" ht="15.75">
      <c r="AE46539" s="67"/>
    </row>
    <row r="46540" spans="31:31" ht="15.75">
      <c r="AE46540" s="67"/>
    </row>
    <row r="46541" spans="31:31" ht="15.75">
      <c r="AE46541" s="67"/>
    </row>
    <row r="46542" spans="31:31" ht="15.75">
      <c r="AE46542" s="67"/>
    </row>
    <row r="46543" spans="31:31" ht="15.75">
      <c r="AE46543" s="67"/>
    </row>
    <row r="46544" spans="31:31" ht="15.75">
      <c r="AE46544" s="67"/>
    </row>
    <row r="46545" spans="31:31" ht="15.75">
      <c r="AE46545" s="67"/>
    </row>
    <row r="46546" spans="31:31" ht="15.75">
      <c r="AE46546" s="67"/>
    </row>
    <row r="46547" spans="31:31" ht="15.75">
      <c r="AE46547" s="67"/>
    </row>
    <row r="46548" spans="31:31" ht="15.75">
      <c r="AE46548" s="67"/>
    </row>
    <row r="46549" spans="31:31" ht="15.75">
      <c r="AE46549" s="67"/>
    </row>
    <row r="46550" spans="31:31" ht="15.75">
      <c r="AE46550" s="67"/>
    </row>
    <row r="46551" spans="31:31" ht="15.75">
      <c r="AE46551" s="67"/>
    </row>
    <row r="46552" spans="31:31" ht="15.75">
      <c r="AE46552" s="67"/>
    </row>
    <row r="46553" spans="31:31" ht="15.75">
      <c r="AE46553" s="67"/>
    </row>
    <row r="46554" spans="31:31" ht="15.75">
      <c r="AE46554" s="67"/>
    </row>
    <row r="46555" spans="31:31" ht="15.75">
      <c r="AE46555" s="67"/>
    </row>
    <row r="46556" spans="31:31" ht="15.75">
      <c r="AE46556" s="67"/>
    </row>
    <row r="46557" spans="31:31" ht="15.75">
      <c r="AE46557" s="67"/>
    </row>
    <row r="46558" spans="31:31" ht="15.75">
      <c r="AE46558" s="67"/>
    </row>
    <row r="46559" spans="31:31" ht="15.75">
      <c r="AE46559" s="67"/>
    </row>
    <row r="46560" spans="31:31" ht="15.75">
      <c r="AE46560" s="67"/>
    </row>
    <row r="46561" spans="31:31" ht="15.75">
      <c r="AE46561" s="67"/>
    </row>
    <row r="46562" spans="31:31" ht="15.75">
      <c r="AE46562" s="67"/>
    </row>
    <row r="46563" spans="31:31" ht="15.75">
      <c r="AE46563" s="67"/>
    </row>
    <row r="46564" spans="31:31" ht="15.75">
      <c r="AE46564" s="67"/>
    </row>
    <row r="46565" spans="31:31" ht="15.75">
      <c r="AE46565" s="67"/>
    </row>
    <row r="46566" spans="31:31" ht="15.75">
      <c r="AE46566" s="67"/>
    </row>
    <row r="46567" spans="31:31" ht="15.75">
      <c r="AE46567" s="67"/>
    </row>
    <row r="46568" spans="31:31" ht="15.75">
      <c r="AE46568" s="67"/>
    </row>
    <row r="46569" spans="31:31" ht="15.75">
      <c r="AE46569" s="67"/>
    </row>
    <row r="46570" spans="31:31" ht="15.75">
      <c r="AE46570" s="67"/>
    </row>
    <row r="46571" spans="31:31" ht="15.75">
      <c r="AE46571" s="67"/>
    </row>
    <row r="46572" spans="31:31" ht="15.75">
      <c r="AE46572" s="67"/>
    </row>
    <row r="46573" spans="31:31" ht="15.75">
      <c r="AE46573" s="67"/>
    </row>
    <row r="46574" spans="31:31" ht="15.75">
      <c r="AE46574" s="67"/>
    </row>
    <row r="46575" spans="31:31" ht="15.75">
      <c r="AE46575" s="67"/>
    </row>
    <row r="46576" spans="31:31" ht="15.75">
      <c r="AE46576" s="67"/>
    </row>
    <row r="46577" spans="31:31" ht="15.75">
      <c r="AE46577" s="67"/>
    </row>
    <row r="46578" spans="31:31" ht="15.75">
      <c r="AE46578" s="67"/>
    </row>
    <row r="46579" spans="31:31" ht="15.75">
      <c r="AE46579" s="67"/>
    </row>
    <row r="46580" spans="31:31" ht="15.75">
      <c r="AE46580" s="67"/>
    </row>
    <row r="46581" spans="31:31" ht="15.75">
      <c r="AE46581" s="67"/>
    </row>
    <row r="46582" spans="31:31" ht="15.75">
      <c r="AE46582" s="67"/>
    </row>
    <row r="46583" spans="31:31" ht="15.75">
      <c r="AE46583" s="67"/>
    </row>
    <row r="46584" spans="31:31" ht="15.75">
      <c r="AE46584" s="67"/>
    </row>
    <row r="46585" spans="31:31" ht="15.75">
      <c r="AE46585" s="67"/>
    </row>
    <row r="46586" spans="31:31" ht="15.75">
      <c r="AE46586" s="67"/>
    </row>
    <row r="46587" spans="31:31" ht="15.75">
      <c r="AE46587" s="67"/>
    </row>
    <row r="46588" spans="31:31" ht="15.75">
      <c r="AE46588" s="67"/>
    </row>
    <row r="46589" spans="31:31" ht="15.75">
      <c r="AE46589" s="67"/>
    </row>
    <row r="46590" spans="31:31" ht="15.75">
      <c r="AE46590" s="67"/>
    </row>
    <row r="46591" spans="31:31" ht="15.75">
      <c r="AE46591" s="67"/>
    </row>
    <row r="46592" spans="31:31" ht="15.75">
      <c r="AE46592" s="67"/>
    </row>
    <row r="46593" spans="31:31" ht="15.75">
      <c r="AE46593" s="67"/>
    </row>
    <row r="46594" spans="31:31" ht="15.75">
      <c r="AE46594" s="67"/>
    </row>
    <row r="46595" spans="31:31" ht="15.75">
      <c r="AE46595" s="67"/>
    </row>
    <row r="46596" spans="31:31" ht="15.75">
      <c r="AE46596" s="67"/>
    </row>
    <row r="46597" spans="31:31" ht="15.75">
      <c r="AE46597" s="67"/>
    </row>
    <row r="46598" spans="31:31" ht="15.75">
      <c r="AE46598" s="67"/>
    </row>
    <row r="46599" spans="31:31" ht="15.75">
      <c r="AE46599" s="67"/>
    </row>
    <row r="46600" spans="31:31" ht="15.75">
      <c r="AE46600" s="67"/>
    </row>
    <row r="46601" spans="31:31" ht="15.75">
      <c r="AE46601" s="67"/>
    </row>
    <row r="46602" spans="31:31" ht="15.75">
      <c r="AE46602" s="67"/>
    </row>
    <row r="46603" spans="31:31" ht="15.75">
      <c r="AE46603" s="67"/>
    </row>
    <row r="46604" spans="31:31" ht="15.75">
      <c r="AE46604" s="67"/>
    </row>
    <row r="46605" spans="31:31" ht="15.75">
      <c r="AE46605" s="67"/>
    </row>
    <row r="46606" spans="31:31" ht="15.75">
      <c r="AE46606" s="67"/>
    </row>
    <row r="46607" spans="31:31" ht="15.75">
      <c r="AE46607" s="67"/>
    </row>
    <row r="46608" spans="31:31" ht="15.75">
      <c r="AE46608" s="67"/>
    </row>
    <row r="46609" spans="31:31" ht="15.75">
      <c r="AE46609" s="67"/>
    </row>
    <row r="46610" spans="31:31" ht="15.75">
      <c r="AE46610" s="67"/>
    </row>
    <row r="46611" spans="31:31" ht="15.75">
      <c r="AE46611" s="67"/>
    </row>
    <row r="46612" spans="31:31" ht="15.75">
      <c r="AE46612" s="67"/>
    </row>
    <row r="46613" spans="31:31" ht="15.75">
      <c r="AE46613" s="67"/>
    </row>
    <row r="46614" spans="31:31" ht="15.75">
      <c r="AE46614" s="67"/>
    </row>
    <row r="46615" spans="31:31" ht="15.75">
      <c r="AE46615" s="67"/>
    </row>
    <row r="46616" spans="31:31" ht="15.75">
      <c r="AE46616" s="67"/>
    </row>
    <row r="46617" spans="31:31" ht="15.75">
      <c r="AE46617" s="67"/>
    </row>
    <row r="46618" spans="31:31" ht="15.75">
      <c r="AE46618" s="67"/>
    </row>
    <row r="46619" spans="31:31" ht="15.75">
      <c r="AE46619" s="67"/>
    </row>
    <row r="46620" spans="31:31" ht="15.75">
      <c r="AE46620" s="67"/>
    </row>
    <row r="46621" spans="31:31" ht="15.75">
      <c r="AE46621" s="67"/>
    </row>
    <row r="46622" spans="31:31" ht="15.75">
      <c r="AE46622" s="67"/>
    </row>
    <row r="46623" spans="31:31" ht="15.75">
      <c r="AE46623" s="67"/>
    </row>
    <row r="46624" spans="31:31" ht="15.75">
      <c r="AE46624" s="67"/>
    </row>
    <row r="46625" spans="31:31" ht="15.75">
      <c r="AE46625" s="67"/>
    </row>
    <row r="46626" spans="31:31" ht="15.75">
      <c r="AE46626" s="67"/>
    </row>
    <row r="46627" spans="31:31" ht="15.75">
      <c r="AE46627" s="67"/>
    </row>
    <row r="46628" spans="31:31" ht="15.75">
      <c r="AE46628" s="67"/>
    </row>
    <row r="46629" spans="31:31" ht="15.75">
      <c r="AE46629" s="67"/>
    </row>
    <row r="46630" spans="31:31" ht="15.75">
      <c r="AE46630" s="67"/>
    </row>
    <row r="46631" spans="31:31" ht="15.75">
      <c r="AE46631" s="67"/>
    </row>
    <row r="46632" spans="31:31" ht="15.75">
      <c r="AE46632" s="67"/>
    </row>
    <row r="46633" spans="31:31" ht="15.75">
      <c r="AE46633" s="67"/>
    </row>
    <row r="46634" spans="31:31" ht="15.75">
      <c r="AE46634" s="67"/>
    </row>
    <row r="46635" spans="31:31" ht="15.75">
      <c r="AE46635" s="67"/>
    </row>
    <row r="46636" spans="31:31" ht="15.75">
      <c r="AE46636" s="67"/>
    </row>
    <row r="46637" spans="31:31" ht="15.75">
      <c r="AE46637" s="67"/>
    </row>
    <row r="46638" spans="31:31" ht="15.75">
      <c r="AE46638" s="67"/>
    </row>
    <row r="46639" spans="31:31" ht="15.75">
      <c r="AE46639" s="67"/>
    </row>
    <row r="46640" spans="31:31" ht="15.75">
      <c r="AE46640" s="67"/>
    </row>
    <row r="46641" spans="31:31" ht="15.75">
      <c r="AE46641" s="67"/>
    </row>
    <row r="46642" spans="31:31" ht="15.75">
      <c r="AE46642" s="67"/>
    </row>
    <row r="46643" spans="31:31" ht="15.75">
      <c r="AE46643" s="67"/>
    </row>
    <row r="46644" spans="31:31" ht="15.75">
      <c r="AE46644" s="67"/>
    </row>
    <row r="46645" spans="31:31" ht="15.75">
      <c r="AE46645" s="67"/>
    </row>
    <row r="46646" spans="31:31" ht="15.75">
      <c r="AE46646" s="67"/>
    </row>
    <row r="46647" spans="31:31" ht="15.75">
      <c r="AE46647" s="67"/>
    </row>
    <row r="46648" spans="31:31" ht="15.75">
      <c r="AE46648" s="67"/>
    </row>
    <row r="46649" spans="31:31" ht="15.75">
      <c r="AE46649" s="67"/>
    </row>
    <row r="46650" spans="31:31" ht="15.75">
      <c r="AE46650" s="67"/>
    </row>
    <row r="46651" spans="31:31" ht="15.75">
      <c r="AE46651" s="67"/>
    </row>
    <row r="46652" spans="31:31" ht="15.75">
      <c r="AE46652" s="67"/>
    </row>
    <row r="46653" spans="31:31" ht="15.75">
      <c r="AE46653" s="67"/>
    </row>
    <row r="46654" spans="31:31" ht="15.75">
      <c r="AE46654" s="67"/>
    </row>
    <row r="46655" spans="31:31" ht="15.75">
      <c r="AE46655" s="67"/>
    </row>
    <row r="46656" spans="31:31" ht="15.75">
      <c r="AE46656" s="67"/>
    </row>
    <row r="46657" spans="31:31" ht="15.75">
      <c r="AE46657" s="67"/>
    </row>
    <row r="46658" spans="31:31" ht="15.75">
      <c r="AE46658" s="67"/>
    </row>
    <row r="46659" spans="31:31" ht="15.75">
      <c r="AE46659" s="67"/>
    </row>
    <row r="46660" spans="31:31" ht="15.75">
      <c r="AE46660" s="67"/>
    </row>
    <row r="46661" spans="31:31" ht="15.75">
      <c r="AE46661" s="67"/>
    </row>
    <row r="46662" spans="31:31" ht="15.75">
      <c r="AE46662" s="67"/>
    </row>
    <row r="46663" spans="31:31" ht="15.75">
      <c r="AE46663" s="67"/>
    </row>
    <row r="46664" spans="31:31" ht="15.75">
      <c r="AE46664" s="67"/>
    </row>
    <row r="46665" spans="31:31" ht="15.75">
      <c r="AE46665" s="67"/>
    </row>
    <row r="46666" spans="31:31" ht="15.75">
      <c r="AE46666" s="67"/>
    </row>
    <row r="46667" spans="31:31" ht="15.75">
      <c r="AE46667" s="67"/>
    </row>
    <row r="46668" spans="31:31" ht="15.75">
      <c r="AE46668" s="67"/>
    </row>
    <row r="46669" spans="31:31" ht="15.75">
      <c r="AE46669" s="67"/>
    </row>
    <row r="46670" spans="31:31" ht="15.75">
      <c r="AE46670" s="67"/>
    </row>
    <row r="46671" spans="31:31" ht="15.75">
      <c r="AE46671" s="67"/>
    </row>
    <row r="46672" spans="31:31" ht="15.75">
      <c r="AE46672" s="67"/>
    </row>
    <row r="46673" spans="31:31" ht="15.75">
      <c r="AE46673" s="67"/>
    </row>
    <row r="46674" spans="31:31" ht="15.75">
      <c r="AE46674" s="67"/>
    </row>
    <row r="46675" spans="31:31" ht="15.75">
      <c r="AE46675" s="67"/>
    </row>
    <row r="46676" spans="31:31" ht="15.75">
      <c r="AE46676" s="67"/>
    </row>
    <row r="46677" spans="31:31" ht="15.75">
      <c r="AE46677" s="67"/>
    </row>
    <row r="46678" spans="31:31" ht="15.75">
      <c r="AE46678" s="67"/>
    </row>
    <row r="46679" spans="31:31" ht="15.75">
      <c r="AE46679" s="67"/>
    </row>
    <row r="46680" spans="31:31" ht="15.75">
      <c r="AE46680" s="67"/>
    </row>
    <row r="46681" spans="31:31" ht="15.75">
      <c r="AE46681" s="67"/>
    </row>
    <row r="46682" spans="31:31" ht="15.75">
      <c r="AE46682" s="67"/>
    </row>
    <row r="46683" spans="31:31" ht="15.75">
      <c r="AE46683" s="67"/>
    </row>
    <row r="46684" spans="31:31" ht="15.75">
      <c r="AE46684" s="67"/>
    </row>
    <row r="46685" spans="31:31" ht="15.75">
      <c r="AE46685" s="67"/>
    </row>
    <row r="46686" spans="31:31" ht="15.75">
      <c r="AE46686" s="67"/>
    </row>
    <row r="46687" spans="31:31" ht="15.75">
      <c r="AE46687" s="67"/>
    </row>
    <row r="46688" spans="31:31" ht="15.75">
      <c r="AE46688" s="67"/>
    </row>
    <row r="46689" spans="31:31" ht="15.75">
      <c r="AE46689" s="67"/>
    </row>
    <row r="46690" spans="31:31" ht="15.75">
      <c r="AE46690" s="67"/>
    </row>
    <row r="46691" spans="31:31" ht="15.75">
      <c r="AE46691" s="67"/>
    </row>
    <row r="46692" spans="31:31" ht="15.75">
      <c r="AE46692" s="67"/>
    </row>
    <row r="46693" spans="31:31" ht="15.75">
      <c r="AE46693" s="67"/>
    </row>
    <row r="46694" spans="31:31" ht="15.75">
      <c r="AE46694" s="67"/>
    </row>
    <row r="46695" spans="31:31" ht="15.75">
      <c r="AE46695" s="67"/>
    </row>
    <row r="46696" spans="31:31" ht="15.75">
      <c r="AE46696" s="67"/>
    </row>
    <row r="46697" spans="31:31" ht="15.75">
      <c r="AE46697" s="67"/>
    </row>
    <row r="46698" spans="31:31" ht="15.75">
      <c r="AE46698" s="67"/>
    </row>
    <row r="46699" spans="31:31" ht="15.75">
      <c r="AE46699" s="67"/>
    </row>
    <row r="46700" spans="31:31" ht="15.75">
      <c r="AE46700" s="67"/>
    </row>
    <row r="46701" spans="31:31" ht="15.75">
      <c r="AE46701" s="67"/>
    </row>
    <row r="46702" spans="31:31" ht="15.75">
      <c r="AE46702" s="67"/>
    </row>
    <row r="46703" spans="31:31" ht="15.75">
      <c r="AE46703" s="67"/>
    </row>
    <row r="46704" spans="31:31" ht="15.75">
      <c r="AE46704" s="67"/>
    </row>
    <row r="46705" spans="31:31" ht="15.75">
      <c r="AE46705" s="67"/>
    </row>
    <row r="46706" spans="31:31" ht="15.75">
      <c r="AE46706" s="67"/>
    </row>
    <row r="46707" spans="31:31" ht="15.75">
      <c r="AE46707" s="67"/>
    </row>
    <row r="46708" spans="31:31" ht="15.75">
      <c r="AE46708" s="67"/>
    </row>
    <row r="46709" spans="31:31" ht="15.75">
      <c r="AE46709" s="67"/>
    </row>
    <row r="46710" spans="31:31" ht="15.75">
      <c r="AE46710" s="67"/>
    </row>
    <row r="46711" spans="31:31" ht="15.75">
      <c r="AE46711" s="67"/>
    </row>
    <row r="46712" spans="31:31" ht="15.75">
      <c r="AE46712" s="67"/>
    </row>
    <row r="46713" spans="31:31" ht="15.75">
      <c r="AE46713" s="67"/>
    </row>
    <row r="46714" spans="31:31" ht="15.75">
      <c r="AE46714" s="67"/>
    </row>
    <row r="46715" spans="31:31" ht="15.75">
      <c r="AE46715" s="67"/>
    </row>
    <row r="46716" spans="31:31" ht="15.75">
      <c r="AE46716" s="67"/>
    </row>
    <row r="46717" spans="31:31" ht="15.75">
      <c r="AE46717" s="67"/>
    </row>
    <row r="46718" spans="31:31" ht="15.75">
      <c r="AE46718" s="67"/>
    </row>
    <row r="46719" spans="31:31" ht="15.75">
      <c r="AE46719" s="67"/>
    </row>
    <row r="46720" spans="31:31" ht="15.75">
      <c r="AE46720" s="67"/>
    </row>
    <row r="46721" spans="31:31" ht="15.75">
      <c r="AE46721" s="67"/>
    </row>
    <row r="46722" spans="31:31" ht="15.75">
      <c r="AE46722" s="67"/>
    </row>
    <row r="46723" spans="31:31" ht="15.75">
      <c r="AE46723" s="67"/>
    </row>
    <row r="46724" spans="31:31" ht="15.75">
      <c r="AE46724" s="67"/>
    </row>
    <row r="46725" spans="31:31" ht="15.75">
      <c r="AE46725" s="67"/>
    </row>
    <row r="46726" spans="31:31" ht="15.75">
      <c r="AE46726" s="67"/>
    </row>
    <row r="46727" spans="31:31" ht="15.75">
      <c r="AE46727" s="67"/>
    </row>
    <row r="46728" spans="31:31" ht="15.75">
      <c r="AE46728" s="67"/>
    </row>
    <row r="46729" spans="31:31" ht="15.75">
      <c r="AE46729" s="67"/>
    </row>
    <row r="46730" spans="31:31" ht="15.75">
      <c r="AE46730" s="67"/>
    </row>
    <row r="46731" spans="31:31" ht="15.75">
      <c r="AE46731" s="67"/>
    </row>
    <row r="46732" spans="31:31" ht="15.75">
      <c r="AE46732" s="67"/>
    </row>
    <row r="46733" spans="31:31" ht="15.75">
      <c r="AE46733" s="67"/>
    </row>
    <row r="46734" spans="31:31" ht="15.75">
      <c r="AE46734" s="67"/>
    </row>
    <row r="46735" spans="31:31" ht="15.75">
      <c r="AE46735" s="67"/>
    </row>
    <row r="46736" spans="31:31" ht="15.75">
      <c r="AE46736" s="67"/>
    </row>
    <row r="46737" spans="31:31" ht="15.75">
      <c r="AE46737" s="67"/>
    </row>
    <row r="46738" spans="31:31" ht="15.75">
      <c r="AE46738" s="67"/>
    </row>
    <row r="46739" spans="31:31" ht="15.75">
      <c r="AE46739" s="67"/>
    </row>
    <row r="46740" spans="31:31" ht="15.75">
      <c r="AE46740" s="67"/>
    </row>
    <row r="46741" spans="31:31" ht="15.75">
      <c r="AE46741" s="67"/>
    </row>
    <row r="46742" spans="31:31" ht="15.75">
      <c r="AE46742" s="67"/>
    </row>
    <row r="46743" spans="31:31" ht="15.75">
      <c r="AE46743" s="67"/>
    </row>
    <row r="46744" spans="31:31" ht="15.75">
      <c r="AE46744" s="67"/>
    </row>
    <row r="46745" spans="31:31" ht="15.75">
      <c r="AE46745" s="67"/>
    </row>
    <row r="46746" spans="31:31" ht="15.75">
      <c r="AE46746" s="67"/>
    </row>
    <row r="46747" spans="31:31" ht="15.75">
      <c r="AE46747" s="67"/>
    </row>
    <row r="46748" spans="31:31" ht="15.75">
      <c r="AE46748" s="67"/>
    </row>
    <row r="46749" spans="31:31" ht="15.75">
      <c r="AE46749" s="67"/>
    </row>
    <row r="46750" spans="31:31" ht="15.75">
      <c r="AE46750" s="67"/>
    </row>
    <row r="46751" spans="31:31" ht="15.75">
      <c r="AE46751" s="67"/>
    </row>
    <row r="46752" spans="31:31" ht="15.75">
      <c r="AE46752" s="67"/>
    </row>
    <row r="46753" spans="31:31" ht="15.75">
      <c r="AE46753" s="67"/>
    </row>
    <row r="46754" spans="31:31" ht="15.75">
      <c r="AE46754" s="67"/>
    </row>
    <row r="46755" spans="31:31" ht="15.75">
      <c r="AE46755" s="67"/>
    </row>
    <row r="46756" spans="31:31" ht="15.75">
      <c r="AE46756" s="67"/>
    </row>
    <row r="46757" spans="31:31" ht="15.75">
      <c r="AE46757" s="67"/>
    </row>
    <row r="46758" spans="31:31" ht="15.75">
      <c r="AE46758" s="67"/>
    </row>
    <row r="46759" spans="31:31" ht="15.75">
      <c r="AE46759" s="67"/>
    </row>
    <row r="46760" spans="31:31" ht="15.75">
      <c r="AE46760" s="67"/>
    </row>
    <row r="46761" spans="31:31" ht="15.75">
      <c r="AE46761" s="67"/>
    </row>
    <row r="46762" spans="31:31" ht="15.75">
      <c r="AE46762" s="67"/>
    </row>
    <row r="46763" spans="31:31" ht="15.75">
      <c r="AE46763" s="67"/>
    </row>
    <row r="46764" spans="31:31" ht="15.75">
      <c r="AE46764" s="67"/>
    </row>
    <row r="46765" spans="31:31" ht="15.75">
      <c r="AE46765" s="67"/>
    </row>
    <row r="46766" spans="31:31" ht="15.75">
      <c r="AE46766" s="67"/>
    </row>
    <row r="46767" spans="31:31" ht="15.75">
      <c r="AE46767" s="67"/>
    </row>
    <row r="46768" spans="31:31" ht="15.75">
      <c r="AE46768" s="67"/>
    </row>
    <row r="46769" spans="31:31" ht="15.75">
      <c r="AE46769" s="67"/>
    </row>
    <row r="46770" spans="31:31" ht="15.75">
      <c r="AE46770" s="67"/>
    </row>
    <row r="46771" spans="31:31" ht="15.75">
      <c r="AE46771" s="67"/>
    </row>
    <row r="46772" spans="31:31" ht="15.75">
      <c r="AE46772" s="67"/>
    </row>
    <row r="46773" spans="31:31" ht="15.75">
      <c r="AE46773" s="67"/>
    </row>
    <row r="46774" spans="31:31" ht="15.75">
      <c r="AE46774" s="67"/>
    </row>
    <row r="46775" spans="31:31" ht="15.75">
      <c r="AE46775" s="67"/>
    </row>
    <row r="46776" spans="31:31" ht="15.75">
      <c r="AE46776" s="67"/>
    </row>
    <row r="46777" spans="31:31" ht="15.75">
      <c r="AE46777" s="67"/>
    </row>
    <row r="46778" spans="31:31" ht="15.75">
      <c r="AE46778" s="67"/>
    </row>
    <row r="46779" spans="31:31" ht="15.75">
      <c r="AE46779" s="67"/>
    </row>
    <row r="46780" spans="31:31" ht="15.75">
      <c r="AE46780" s="67"/>
    </row>
    <row r="46781" spans="31:31" ht="15.75">
      <c r="AE46781" s="67"/>
    </row>
    <row r="46782" spans="31:31" ht="15.75">
      <c r="AE46782" s="67"/>
    </row>
    <row r="46783" spans="31:31" ht="15.75">
      <c r="AE46783" s="67"/>
    </row>
    <row r="46784" spans="31:31" ht="15.75">
      <c r="AE46784" s="67"/>
    </row>
    <row r="46785" spans="31:31" ht="15.75">
      <c r="AE46785" s="67"/>
    </row>
    <row r="46786" spans="31:31" ht="15.75">
      <c r="AE46786" s="67"/>
    </row>
    <row r="46787" spans="31:31" ht="15.75">
      <c r="AE46787" s="67"/>
    </row>
    <row r="46788" spans="31:31" ht="15.75">
      <c r="AE46788" s="67"/>
    </row>
    <row r="46789" spans="31:31" ht="15.75">
      <c r="AE46789" s="67"/>
    </row>
    <row r="46790" spans="31:31" ht="15.75">
      <c r="AE46790" s="67"/>
    </row>
    <row r="46791" spans="31:31" ht="15.75">
      <c r="AE46791" s="67"/>
    </row>
    <row r="46792" spans="31:31" ht="15.75">
      <c r="AE46792" s="67"/>
    </row>
    <row r="46793" spans="31:31" ht="15.75">
      <c r="AE46793" s="67"/>
    </row>
    <row r="46794" spans="31:31" ht="15.75">
      <c r="AE46794" s="67"/>
    </row>
    <row r="46795" spans="31:31" ht="15.75">
      <c r="AE46795" s="67"/>
    </row>
    <row r="46796" spans="31:31" ht="15.75">
      <c r="AE46796" s="67"/>
    </row>
    <row r="46797" spans="31:31" ht="15.75">
      <c r="AE46797" s="67"/>
    </row>
    <row r="46798" spans="31:31" ht="15.75">
      <c r="AE46798" s="67"/>
    </row>
    <row r="46799" spans="31:31" ht="15.75">
      <c r="AE46799" s="67"/>
    </row>
    <row r="46800" spans="31:31" ht="15.75">
      <c r="AE46800" s="67"/>
    </row>
    <row r="46801" spans="31:31" ht="15.75">
      <c r="AE46801" s="67"/>
    </row>
    <row r="46802" spans="31:31" ht="15.75">
      <c r="AE46802" s="67"/>
    </row>
    <row r="46803" spans="31:31" ht="15.75">
      <c r="AE46803" s="67"/>
    </row>
    <row r="46804" spans="31:31" ht="15.75">
      <c r="AE46804" s="67"/>
    </row>
    <row r="46805" spans="31:31" ht="15.75">
      <c r="AE46805" s="67"/>
    </row>
    <row r="46806" spans="31:31" ht="15.75">
      <c r="AE46806" s="67"/>
    </row>
    <row r="46807" spans="31:31" ht="15.75">
      <c r="AE46807" s="67"/>
    </row>
    <row r="46808" spans="31:31" ht="15.75">
      <c r="AE46808" s="67"/>
    </row>
    <row r="46809" spans="31:31" ht="15.75">
      <c r="AE46809" s="67"/>
    </row>
    <row r="46810" spans="31:31" ht="15.75">
      <c r="AE46810" s="67"/>
    </row>
    <row r="46811" spans="31:31" ht="15.75">
      <c r="AE46811" s="67"/>
    </row>
    <row r="46812" spans="31:31" ht="15.75">
      <c r="AE46812" s="67"/>
    </row>
    <row r="46813" spans="31:31" ht="15.75">
      <c r="AE46813" s="67"/>
    </row>
    <row r="46814" spans="31:31" ht="15.75">
      <c r="AE46814" s="67"/>
    </row>
    <row r="46815" spans="31:31" ht="15.75">
      <c r="AE46815" s="67"/>
    </row>
    <row r="46816" spans="31:31" ht="15.75">
      <c r="AE46816" s="67"/>
    </row>
    <row r="46817" spans="31:31" ht="15.75">
      <c r="AE46817" s="67"/>
    </row>
    <row r="46818" spans="31:31" ht="15.75">
      <c r="AE46818" s="67"/>
    </row>
    <row r="46819" spans="31:31" ht="15.75">
      <c r="AE46819" s="67"/>
    </row>
    <row r="46820" spans="31:31" ht="15.75">
      <c r="AE46820" s="67"/>
    </row>
    <row r="46821" spans="31:31" ht="15.75">
      <c r="AE46821" s="67"/>
    </row>
    <row r="46822" spans="31:31" ht="15.75">
      <c r="AE46822" s="67"/>
    </row>
    <row r="46823" spans="31:31" ht="15.75">
      <c r="AE46823" s="67"/>
    </row>
    <row r="46824" spans="31:31" ht="15.75">
      <c r="AE46824" s="67"/>
    </row>
    <row r="46825" spans="31:31" ht="15.75">
      <c r="AE46825" s="67"/>
    </row>
    <row r="46826" spans="31:31" ht="15.75">
      <c r="AE46826" s="67"/>
    </row>
    <row r="46827" spans="31:31" ht="15.75">
      <c r="AE46827" s="67"/>
    </row>
    <row r="46828" spans="31:31" ht="15.75">
      <c r="AE46828" s="67"/>
    </row>
    <row r="46829" spans="31:31" ht="15.75">
      <c r="AE46829" s="67"/>
    </row>
    <row r="46830" spans="31:31" ht="15.75">
      <c r="AE46830" s="67"/>
    </row>
    <row r="46831" spans="31:31" ht="15.75">
      <c r="AE46831" s="67"/>
    </row>
    <row r="46832" spans="31:31" ht="15.75">
      <c r="AE46832" s="67"/>
    </row>
    <row r="46833" spans="31:31" ht="15.75">
      <c r="AE46833" s="67"/>
    </row>
    <row r="46834" spans="31:31" ht="15.75">
      <c r="AE46834" s="67"/>
    </row>
    <row r="46835" spans="31:31" ht="15.75">
      <c r="AE46835" s="67"/>
    </row>
    <row r="46836" spans="31:31" ht="15.75">
      <c r="AE46836" s="67"/>
    </row>
    <row r="46837" spans="31:31" ht="15.75">
      <c r="AE46837" s="67"/>
    </row>
    <row r="46838" spans="31:31" ht="15.75">
      <c r="AE46838" s="67"/>
    </row>
    <row r="46839" spans="31:31" ht="15.75">
      <c r="AE46839" s="67"/>
    </row>
    <row r="46840" spans="31:31" ht="15.75">
      <c r="AE46840" s="67"/>
    </row>
    <row r="46841" spans="31:31" ht="15.75">
      <c r="AE46841" s="67"/>
    </row>
    <row r="46842" spans="31:31" ht="15.75">
      <c r="AE46842" s="67"/>
    </row>
    <row r="46843" spans="31:31" ht="15.75">
      <c r="AE46843" s="67"/>
    </row>
    <row r="46844" spans="31:31" ht="15.75">
      <c r="AE46844" s="67"/>
    </row>
    <row r="46845" spans="31:31" ht="15.75">
      <c r="AE46845" s="67"/>
    </row>
    <row r="46846" spans="31:31" ht="15.75">
      <c r="AE46846" s="67"/>
    </row>
    <row r="46847" spans="31:31" ht="15.75">
      <c r="AE46847" s="67"/>
    </row>
    <row r="46848" spans="31:31" ht="15.75">
      <c r="AE46848" s="67"/>
    </row>
    <row r="46849" spans="31:31" ht="15.75">
      <c r="AE46849" s="67"/>
    </row>
    <row r="46850" spans="31:31" ht="15.75">
      <c r="AE46850" s="67"/>
    </row>
    <row r="46851" spans="31:31" ht="15.75">
      <c r="AE46851" s="67"/>
    </row>
    <row r="46852" spans="31:31" ht="15.75">
      <c r="AE46852" s="67"/>
    </row>
    <row r="46853" spans="31:31" ht="15.75">
      <c r="AE46853" s="67"/>
    </row>
    <row r="46854" spans="31:31" ht="15.75">
      <c r="AE46854" s="67"/>
    </row>
    <row r="46855" spans="31:31" ht="15.75">
      <c r="AE46855" s="67"/>
    </row>
    <row r="46856" spans="31:31" ht="15.75">
      <c r="AE46856" s="67"/>
    </row>
    <row r="46857" spans="31:31" ht="15.75">
      <c r="AE46857" s="67"/>
    </row>
    <row r="46858" spans="31:31" ht="15.75">
      <c r="AE46858" s="67"/>
    </row>
    <row r="46859" spans="31:31" ht="15.75">
      <c r="AE46859" s="67"/>
    </row>
    <row r="46860" spans="31:31" ht="15.75">
      <c r="AE46860" s="67"/>
    </row>
    <row r="46861" spans="31:31" ht="15.75">
      <c r="AE46861" s="67"/>
    </row>
    <row r="46862" spans="31:31" ht="15.75">
      <c r="AE46862" s="67"/>
    </row>
    <row r="46863" spans="31:31" ht="15.75">
      <c r="AE46863" s="67"/>
    </row>
    <row r="46864" spans="31:31" ht="15.75">
      <c r="AE46864" s="67"/>
    </row>
    <row r="46865" spans="31:31" ht="15.75">
      <c r="AE46865" s="67"/>
    </row>
    <row r="46866" spans="31:31" ht="15.75">
      <c r="AE46866" s="67"/>
    </row>
    <row r="46867" spans="31:31" ht="15.75">
      <c r="AE46867" s="67"/>
    </row>
    <row r="46868" spans="31:31" ht="15.75">
      <c r="AE46868" s="67"/>
    </row>
    <row r="46869" spans="31:31" ht="15.75">
      <c r="AE46869" s="67"/>
    </row>
    <row r="46870" spans="31:31" ht="15.75">
      <c r="AE46870" s="67"/>
    </row>
    <row r="46871" spans="31:31" ht="15.75">
      <c r="AE46871" s="67"/>
    </row>
    <row r="46872" spans="31:31" ht="15.75">
      <c r="AE46872" s="67"/>
    </row>
    <row r="46873" spans="31:31" ht="15.75">
      <c r="AE46873" s="67"/>
    </row>
    <row r="46874" spans="31:31" ht="15.75">
      <c r="AE46874" s="67"/>
    </row>
    <row r="46875" spans="31:31" ht="15.75">
      <c r="AE46875" s="67"/>
    </row>
    <row r="46876" spans="31:31" ht="15.75">
      <c r="AE46876" s="67"/>
    </row>
    <row r="46877" spans="31:31" ht="15.75">
      <c r="AE46877" s="67"/>
    </row>
    <row r="46878" spans="31:31" ht="15.75">
      <c r="AE46878" s="67"/>
    </row>
    <row r="46879" spans="31:31" ht="15.75">
      <c r="AE46879" s="67"/>
    </row>
    <row r="46880" spans="31:31" ht="15.75">
      <c r="AE46880" s="67"/>
    </row>
    <row r="46881" spans="31:31" ht="15.75">
      <c r="AE46881" s="67"/>
    </row>
    <row r="46882" spans="31:31" ht="15.75">
      <c r="AE46882" s="67"/>
    </row>
    <row r="46883" spans="31:31" ht="15.75">
      <c r="AE46883" s="67"/>
    </row>
    <row r="46884" spans="31:31" ht="15.75">
      <c r="AE46884" s="67"/>
    </row>
    <row r="46885" spans="31:31" ht="15.75">
      <c r="AE46885" s="67"/>
    </row>
    <row r="46886" spans="31:31" ht="15.75">
      <c r="AE46886" s="67"/>
    </row>
    <row r="46887" spans="31:31" ht="15.75">
      <c r="AE46887" s="67"/>
    </row>
    <row r="46888" spans="31:31" ht="15.75">
      <c r="AE46888" s="67"/>
    </row>
    <row r="46889" spans="31:31" ht="15.75">
      <c r="AE46889" s="67"/>
    </row>
    <row r="46890" spans="31:31" ht="15.75">
      <c r="AE46890" s="67"/>
    </row>
    <row r="46891" spans="31:31" ht="15.75">
      <c r="AE46891" s="67"/>
    </row>
    <row r="46892" spans="31:31" ht="15.75">
      <c r="AE46892" s="67"/>
    </row>
    <row r="46893" spans="31:31" ht="15.75">
      <c r="AE46893" s="67"/>
    </row>
    <row r="46894" spans="31:31" ht="15.75">
      <c r="AE46894" s="67"/>
    </row>
    <row r="46895" spans="31:31" ht="15.75">
      <c r="AE46895" s="67"/>
    </row>
    <row r="46896" spans="31:31" ht="15.75">
      <c r="AE46896" s="67"/>
    </row>
    <row r="46897" spans="31:31" ht="15.75">
      <c r="AE46897" s="67"/>
    </row>
    <row r="46898" spans="31:31" ht="15.75">
      <c r="AE46898" s="67"/>
    </row>
    <row r="46899" spans="31:31" ht="15.75">
      <c r="AE46899" s="67"/>
    </row>
    <row r="46900" spans="31:31" ht="15.75">
      <c r="AE46900" s="67"/>
    </row>
    <row r="46901" spans="31:31" ht="15.75">
      <c r="AE46901" s="67"/>
    </row>
    <row r="46902" spans="31:31" ht="15.75">
      <c r="AE46902" s="67"/>
    </row>
    <row r="46903" spans="31:31" ht="15.75">
      <c r="AE46903" s="67"/>
    </row>
    <row r="46904" spans="31:31" ht="15.75">
      <c r="AE46904" s="67"/>
    </row>
    <row r="46905" spans="31:31" ht="15.75">
      <c r="AE46905" s="67"/>
    </row>
    <row r="46906" spans="31:31" ht="15.75">
      <c r="AE46906" s="67"/>
    </row>
    <row r="46907" spans="31:31" ht="15.75">
      <c r="AE46907" s="67"/>
    </row>
    <row r="46908" spans="31:31" ht="15.75">
      <c r="AE46908" s="67"/>
    </row>
    <row r="46909" spans="31:31" ht="15.75">
      <c r="AE46909" s="67"/>
    </row>
    <row r="46910" spans="31:31" ht="15.75">
      <c r="AE46910" s="67"/>
    </row>
    <row r="46911" spans="31:31" ht="15.75">
      <c r="AE46911" s="67"/>
    </row>
    <row r="46912" spans="31:31" ht="15.75">
      <c r="AE46912" s="67"/>
    </row>
    <row r="46913" spans="31:31" ht="15.75">
      <c r="AE46913" s="67"/>
    </row>
    <row r="46914" spans="31:31" ht="15.75">
      <c r="AE46914" s="67"/>
    </row>
    <row r="46915" spans="31:31" ht="15.75">
      <c r="AE46915" s="67"/>
    </row>
    <row r="46916" spans="31:31" ht="15.75">
      <c r="AE46916" s="67"/>
    </row>
    <row r="46917" spans="31:31" ht="15.75">
      <c r="AE46917" s="67"/>
    </row>
    <row r="46918" spans="31:31" ht="15.75">
      <c r="AE46918" s="67"/>
    </row>
    <row r="46919" spans="31:31" ht="15.75">
      <c r="AE46919" s="67"/>
    </row>
    <row r="46920" spans="31:31" ht="15.75">
      <c r="AE46920" s="67"/>
    </row>
    <row r="46921" spans="31:31" ht="15.75">
      <c r="AE46921" s="67"/>
    </row>
    <row r="46922" spans="31:31" ht="15.75">
      <c r="AE46922" s="67"/>
    </row>
    <row r="46923" spans="31:31" ht="15.75">
      <c r="AE46923" s="67"/>
    </row>
    <row r="46924" spans="31:31" ht="15.75">
      <c r="AE46924" s="67"/>
    </row>
    <row r="46925" spans="31:31" ht="15.75">
      <c r="AE46925" s="67"/>
    </row>
    <row r="46926" spans="31:31" ht="15.75">
      <c r="AE46926" s="67"/>
    </row>
    <row r="46927" spans="31:31" ht="15.75">
      <c r="AE46927" s="67"/>
    </row>
    <row r="46928" spans="31:31" ht="15.75">
      <c r="AE46928" s="67"/>
    </row>
    <row r="46929" spans="31:31" ht="15.75">
      <c r="AE46929" s="67"/>
    </row>
    <row r="46930" spans="31:31" ht="15.75">
      <c r="AE46930" s="67"/>
    </row>
    <row r="46931" spans="31:31" ht="15.75">
      <c r="AE46931" s="67"/>
    </row>
    <row r="46932" spans="31:31" ht="15.75">
      <c r="AE46932" s="67"/>
    </row>
    <row r="46933" spans="31:31" ht="15.75">
      <c r="AE46933" s="67"/>
    </row>
    <row r="46934" spans="31:31" ht="15.75">
      <c r="AE46934" s="67"/>
    </row>
    <row r="46935" spans="31:31" ht="15.75">
      <c r="AE46935" s="67"/>
    </row>
    <row r="46936" spans="31:31" ht="15.75">
      <c r="AE46936" s="67"/>
    </row>
    <row r="46937" spans="31:31" ht="15.75">
      <c r="AE46937" s="67"/>
    </row>
    <row r="46938" spans="31:31" ht="15.75">
      <c r="AE46938" s="67"/>
    </row>
    <row r="46939" spans="31:31" ht="15.75">
      <c r="AE46939" s="67"/>
    </row>
    <row r="46940" spans="31:31" ht="15.75">
      <c r="AE46940" s="67"/>
    </row>
    <row r="46941" spans="31:31" ht="15.75">
      <c r="AE46941" s="67"/>
    </row>
    <row r="46942" spans="31:31" ht="15.75">
      <c r="AE46942" s="67"/>
    </row>
    <row r="46943" spans="31:31" ht="15.75">
      <c r="AE46943" s="67"/>
    </row>
    <row r="46944" spans="31:31" ht="15.75">
      <c r="AE46944" s="67"/>
    </row>
    <row r="46945" spans="31:31" ht="15.75">
      <c r="AE46945" s="67"/>
    </row>
    <row r="46946" spans="31:31" ht="15.75">
      <c r="AE46946" s="67"/>
    </row>
    <row r="46947" spans="31:31" ht="15.75">
      <c r="AE46947" s="67"/>
    </row>
    <row r="46948" spans="31:31" ht="15.75">
      <c r="AE46948" s="67"/>
    </row>
    <row r="46949" spans="31:31" ht="15.75">
      <c r="AE46949" s="67"/>
    </row>
    <row r="46950" spans="31:31" ht="15.75">
      <c r="AE46950" s="67"/>
    </row>
    <row r="46951" spans="31:31" ht="15.75">
      <c r="AE46951" s="67"/>
    </row>
    <row r="46952" spans="31:31" ht="15.75">
      <c r="AE46952" s="67"/>
    </row>
    <row r="46953" spans="31:31" ht="15.75">
      <c r="AE46953" s="67"/>
    </row>
    <row r="46954" spans="31:31" ht="15.75">
      <c r="AE46954" s="67"/>
    </row>
    <row r="46955" spans="31:31" ht="15.75">
      <c r="AE46955" s="67"/>
    </row>
    <row r="46956" spans="31:31" ht="15.75">
      <c r="AE46956" s="67"/>
    </row>
    <row r="46957" spans="31:31" ht="15.75">
      <c r="AE46957" s="67"/>
    </row>
    <row r="46958" spans="31:31" ht="15.75">
      <c r="AE46958" s="67"/>
    </row>
    <row r="46959" spans="31:31" ht="15.75">
      <c r="AE46959" s="67"/>
    </row>
    <row r="46960" spans="31:31" ht="15.75">
      <c r="AE46960" s="67"/>
    </row>
    <row r="46961" spans="31:31" ht="15.75">
      <c r="AE46961" s="67"/>
    </row>
    <row r="46962" spans="31:31" ht="15.75">
      <c r="AE46962" s="67"/>
    </row>
    <row r="46963" spans="31:31" ht="15.75">
      <c r="AE46963" s="67"/>
    </row>
    <row r="46964" spans="31:31" ht="15.75">
      <c r="AE46964" s="67"/>
    </row>
    <row r="46965" spans="31:31" ht="15.75">
      <c r="AE46965" s="67"/>
    </row>
    <row r="46966" spans="31:31" ht="15.75">
      <c r="AE46966" s="67"/>
    </row>
    <row r="46967" spans="31:31" ht="15.75">
      <c r="AE46967" s="67"/>
    </row>
    <row r="46968" spans="31:31" ht="15.75">
      <c r="AE46968" s="67"/>
    </row>
    <row r="46969" spans="31:31" ht="15.75">
      <c r="AE46969" s="67"/>
    </row>
    <row r="46970" spans="31:31" ht="15.75">
      <c r="AE46970" s="67"/>
    </row>
    <row r="46971" spans="31:31" ht="15.75">
      <c r="AE46971" s="67"/>
    </row>
    <row r="46972" spans="31:31" ht="15.75">
      <c r="AE46972" s="67"/>
    </row>
    <row r="46973" spans="31:31" ht="15.75">
      <c r="AE46973" s="67"/>
    </row>
    <row r="46974" spans="31:31" ht="15.75">
      <c r="AE46974" s="67"/>
    </row>
    <row r="46975" spans="31:31" ht="15.75">
      <c r="AE46975" s="67"/>
    </row>
    <row r="46976" spans="31:31" ht="15.75">
      <c r="AE46976" s="67"/>
    </row>
    <row r="46977" spans="31:31" ht="15.75">
      <c r="AE46977" s="67"/>
    </row>
    <row r="46978" spans="31:31" ht="15.75">
      <c r="AE46978" s="67"/>
    </row>
    <row r="46979" spans="31:31" ht="15.75">
      <c r="AE46979" s="67"/>
    </row>
    <row r="46980" spans="31:31" ht="15.75">
      <c r="AE46980" s="67"/>
    </row>
    <row r="46981" spans="31:31" ht="15.75">
      <c r="AE46981" s="67"/>
    </row>
    <row r="46982" spans="31:31" ht="15.75">
      <c r="AE46982" s="67"/>
    </row>
    <row r="46983" spans="31:31" ht="15.75">
      <c r="AE46983" s="67"/>
    </row>
    <row r="46984" spans="31:31" ht="15.75">
      <c r="AE46984" s="67"/>
    </row>
    <row r="46985" spans="31:31" ht="15.75">
      <c r="AE46985" s="67"/>
    </row>
    <row r="46986" spans="31:31" ht="15.75">
      <c r="AE46986" s="67"/>
    </row>
    <row r="46987" spans="31:31" ht="15.75">
      <c r="AE46987" s="67"/>
    </row>
    <row r="46988" spans="31:31" ht="15.75">
      <c r="AE46988" s="67"/>
    </row>
    <row r="46989" spans="31:31" ht="15.75">
      <c r="AE46989" s="67"/>
    </row>
    <row r="46990" spans="31:31" ht="15.75">
      <c r="AE46990" s="67"/>
    </row>
    <row r="46991" spans="31:31" ht="15.75">
      <c r="AE46991" s="67"/>
    </row>
    <row r="46992" spans="31:31" ht="15.75">
      <c r="AE46992" s="67"/>
    </row>
    <row r="46993" spans="31:31" ht="15.75">
      <c r="AE46993" s="67"/>
    </row>
    <row r="46994" spans="31:31" ht="15.75">
      <c r="AE46994" s="67"/>
    </row>
    <row r="46995" spans="31:31" ht="15.75">
      <c r="AE46995" s="67"/>
    </row>
    <row r="46996" spans="31:31" ht="15.75">
      <c r="AE46996" s="67"/>
    </row>
    <row r="46997" spans="31:31" ht="15.75">
      <c r="AE46997" s="67"/>
    </row>
    <row r="46998" spans="31:31" ht="15.75">
      <c r="AE46998" s="67"/>
    </row>
    <row r="46999" spans="31:31" ht="15.75">
      <c r="AE46999" s="67"/>
    </row>
    <row r="47000" spans="31:31" ht="15.75">
      <c r="AE47000" s="67"/>
    </row>
    <row r="47001" spans="31:31" ht="15.75">
      <c r="AE47001" s="67"/>
    </row>
    <row r="47002" spans="31:31" ht="15.75">
      <c r="AE47002" s="67"/>
    </row>
    <row r="47003" spans="31:31" ht="15.75">
      <c r="AE47003" s="67"/>
    </row>
    <row r="47004" spans="31:31" ht="15.75">
      <c r="AE47004" s="67"/>
    </row>
    <row r="47005" spans="31:31" ht="15.75">
      <c r="AE47005" s="67"/>
    </row>
    <row r="47006" spans="31:31" ht="15.75">
      <c r="AE47006" s="67"/>
    </row>
    <row r="47007" spans="31:31" ht="15.75">
      <c r="AE47007" s="67"/>
    </row>
    <row r="47008" spans="31:31" ht="15.75">
      <c r="AE47008" s="67"/>
    </row>
    <row r="47009" spans="31:31" ht="15.75">
      <c r="AE47009" s="67"/>
    </row>
    <row r="47010" spans="31:31" ht="15.75">
      <c r="AE47010" s="67"/>
    </row>
    <row r="47011" spans="31:31" ht="15.75">
      <c r="AE47011" s="67"/>
    </row>
    <row r="47012" spans="31:31" ht="15.75">
      <c r="AE47012" s="67"/>
    </row>
    <row r="47013" spans="31:31" ht="15.75">
      <c r="AE47013" s="67"/>
    </row>
    <row r="47014" spans="31:31" ht="15.75">
      <c r="AE47014" s="67"/>
    </row>
    <row r="47015" spans="31:31" ht="15.75">
      <c r="AE47015" s="67"/>
    </row>
    <row r="47016" spans="31:31" ht="15.75">
      <c r="AE47016" s="67"/>
    </row>
    <row r="47017" spans="31:31" ht="15.75">
      <c r="AE47017" s="67"/>
    </row>
    <row r="47018" spans="31:31" ht="15.75">
      <c r="AE47018" s="67"/>
    </row>
    <row r="47019" spans="31:31" ht="15.75">
      <c r="AE47019" s="67"/>
    </row>
    <row r="47020" spans="31:31" ht="15.75">
      <c r="AE47020" s="67"/>
    </row>
    <row r="47021" spans="31:31" ht="15.75">
      <c r="AE47021" s="67"/>
    </row>
    <row r="47022" spans="31:31" ht="15.75">
      <c r="AE47022" s="67"/>
    </row>
    <row r="47023" spans="31:31" ht="15.75">
      <c r="AE47023" s="67"/>
    </row>
    <row r="47024" spans="31:31" ht="15.75">
      <c r="AE47024" s="67"/>
    </row>
    <row r="47025" spans="31:31" ht="15.75">
      <c r="AE47025" s="67"/>
    </row>
    <row r="47026" spans="31:31" ht="15.75">
      <c r="AE47026" s="67"/>
    </row>
    <row r="47027" spans="31:31" ht="15.75">
      <c r="AE47027" s="67"/>
    </row>
    <row r="47028" spans="31:31" ht="15.75">
      <c r="AE47028" s="67"/>
    </row>
    <row r="47029" spans="31:31" ht="15.75">
      <c r="AE47029" s="67"/>
    </row>
    <row r="47030" spans="31:31" ht="15.75">
      <c r="AE47030" s="67"/>
    </row>
    <row r="47031" spans="31:31" ht="15.75">
      <c r="AE47031" s="67"/>
    </row>
    <row r="47032" spans="31:31" ht="15.75">
      <c r="AE47032" s="67"/>
    </row>
    <row r="47033" spans="31:31" ht="15.75">
      <c r="AE47033" s="67"/>
    </row>
    <row r="47034" spans="31:31" ht="15.75">
      <c r="AE47034" s="67"/>
    </row>
    <row r="47035" spans="31:31" ht="15.75">
      <c r="AE47035" s="67"/>
    </row>
    <row r="47036" spans="31:31" ht="15.75">
      <c r="AE47036" s="67"/>
    </row>
    <row r="47037" spans="31:31" ht="15.75">
      <c r="AE47037" s="67"/>
    </row>
    <row r="47038" spans="31:31" ht="15.75">
      <c r="AE47038" s="67"/>
    </row>
    <row r="47039" spans="31:31" ht="15.75">
      <c r="AE47039" s="67"/>
    </row>
    <row r="47040" spans="31:31" ht="15.75">
      <c r="AE47040" s="67"/>
    </row>
    <row r="47041" spans="31:31" ht="15.75">
      <c r="AE47041" s="67"/>
    </row>
    <row r="47042" spans="31:31" ht="15.75">
      <c r="AE47042" s="67"/>
    </row>
    <row r="47043" spans="31:31" ht="15.75">
      <c r="AE47043" s="67"/>
    </row>
    <row r="47044" spans="31:31" ht="15.75">
      <c r="AE47044" s="67"/>
    </row>
    <row r="47045" spans="31:31" ht="15.75">
      <c r="AE47045" s="67"/>
    </row>
    <row r="47046" spans="31:31" ht="15.75">
      <c r="AE47046" s="67"/>
    </row>
    <row r="47047" spans="31:31" ht="15.75">
      <c r="AE47047" s="67"/>
    </row>
    <row r="47048" spans="31:31" ht="15.75">
      <c r="AE47048" s="67"/>
    </row>
    <row r="47049" spans="31:31" ht="15.75">
      <c r="AE47049" s="67"/>
    </row>
    <row r="47050" spans="31:31" ht="15.75">
      <c r="AE47050" s="67"/>
    </row>
    <row r="47051" spans="31:31" ht="15.75">
      <c r="AE47051" s="67"/>
    </row>
    <row r="47052" spans="31:31" ht="15.75">
      <c r="AE47052" s="67"/>
    </row>
    <row r="47053" spans="31:31" ht="15.75">
      <c r="AE47053" s="67"/>
    </row>
    <row r="47054" spans="31:31" ht="15.75">
      <c r="AE47054" s="67"/>
    </row>
    <row r="47055" spans="31:31" ht="15.75">
      <c r="AE47055" s="67"/>
    </row>
    <row r="47056" spans="31:31" ht="15.75">
      <c r="AE47056" s="67"/>
    </row>
    <row r="47057" spans="31:31" ht="15.75">
      <c r="AE47057" s="67"/>
    </row>
    <row r="47058" spans="31:31" ht="15.75">
      <c r="AE47058" s="67"/>
    </row>
    <row r="47059" spans="31:31" ht="15.75">
      <c r="AE47059" s="67"/>
    </row>
    <row r="47060" spans="31:31" ht="15.75">
      <c r="AE47060" s="67"/>
    </row>
    <row r="47061" spans="31:31" ht="15.75">
      <c r="AE47061" s="67"/>
    </row>
    <row r="47062" spans="31:31" ht="15.75">
      <c r="AE47062" s="67"/>
    </row>
    <row r="47063" spans="31:31" ht="15.75">
      <c r="AE47063" s="67"/>
    </row>
    <row r="47064" spans="31:31" ht="15.75">
      <c r="AE47064" s="67"/>
    </row>
    <row r="47065" spans="31:31" ht="15.75">
      <c r="AE47065" s="67"/>
    </row>
    <row r="47066" spans="31:31" ht="15.75">
      <c r="AE47066" s="67"/>
    </row>
    <row r="47067" spans="31:31" ht="15.75">
      <c r="AE47067" s="67"/>
    </row>
    <row r="47068" spans="31:31" ht="15.75">
      <c r="AE47068" s="67"/>
    </row>
    <row r="47069" spans="31:31" ht="15.75">
      <c r="AE47069" s="67"/>
    </row>
    <row r="47070" spans="31:31" ht="15.75">
      <c r="AE47070" s="67"/>
    </row>
    <row r="47071" spans="31:31" ht="15.75">
      <c r="AE47071" s="67"/>
    </row>
    <row r="47072" spans="31:31" ht="15.75">
      <c r="AE47072" s="67"/>
    </row>
    <row r="47073" spans="31:31" ht="15.75">
      <c r="AE47073" s="67"/>
    </row>
    <row r="47074" spans="31:31" ht="15.75">
      <c r="AE47074" s="67"/>
    </row>
    <row r="47075" spans="31:31" ht="15.75">
      <c r="AE47075" s="67"/>
    </row>
    <row r="47076" spans="31:31" ht="15.75">
      <c r="AE47076" s="67"/>
    </row>
    <row r="47077" spans="31:31" ht="15.75">
      <c r="AE47077" s="67"/>
    </row>
    <row r="47078" spans="31:31" ht="15.75">
      <c r="AE47078" s="67"/>
    </row>
    <row r="47079" spans="31:31" ht="15.75">
      <c r="AE47079" s="67"/>
    </row>
    <row r="47080" spans="31:31" ht="15.75">
      <c r="AE47080" s="67"/>
    </row>
    <row r="47081" spans="31:31" ht="15.75">
      <c r="AE47081" s="67"/>
    </row>
    <row r="47082" spans="31:31" ht="15.75">
      <c r="AE47082" s="67"/>
    </row>
    <row r="47083" spans="31:31" ht="15.75">
      <c r="AE47083" s="67"/>
    </row>
    <row r="47084" spans="31:31" ht="15.75">
      <c r="AE47084" s="67"/>
    </row>
    <row r="47085" spans="31:31" ht="15.75">
      <c r="AE47085" s="67"/>
    </row>
    <row r="47086" spans="31:31" ht="15.75">
      <c r="AE47086" s="67"/>
    </row>
    <row r="47087" spans="31:31" ht="15.75">
      <c r="AE47087" s="67"/>
    </row>
    <row r="47088" spans="31:31" ht="15.75">
      <c r="AE47088" s="67"/>
    </row>
    <row r="47089" spans="31:31" ht="15.75">
      <c r="AE47089" s="67"/>
    </row>
    <row r="47090" spans="31:31" ht="15.75">
      <c r="AE47090" s="67"/>
    </row>
    <row r="47091" spans="31:31" ht="15.75">
      <c r="AE47091" s="67"/>
    </row>
    <row r="47092" spans="31:31" ht="15.75">
      <c r="AE47092" s="67"/>
    </row>
    <row r="47093" spans="31:31" ht="15.75">
      <c r="AE47093" s="67"/>
    </row>
    <row r="47094" spans="31:31" ht="15.75">
      <c r="AE47094" s="67"/>
    </row>
    <row r="47095" spans="31:31" ht="15.75">
      <c r="AE47095" s="67"/>
    </row>
    <row r="47096" spans="31:31" ht="15.75">
      <c r="AE47096" s="67"/>
    </row>
    <row r="47097" spans="31:31" ht="15.75">
      <c r="AE47097" s="67"/>
    </row>
    <row r="47098" spans="31:31" ht="15.75">
      <c r="AE47098" s="67"/>
    </row>
    <row r="47099" spans="31:31" ht="15.75">
      <c r="AE47099" s="67"/>
    </row>
    <row r="47100" spans="31:31" ht="15.75">
      <c r="AE47100" s="67"/>
    </row>
    <row r="47101" spans="31:31" ht="15.75">
      <c r="AE47101" s="67"/>
    </row>
    <row r="47102" spans="31:31" ht="15.75">
      <c r="AE47102" s="67"/>
    </row>
    <row r="47103" spans="31:31" ht="15.75">
      <c r="AE47103" s="67"/>
    </row>
    <row r="47104" spans="31:31" ht="15.75">
      <c r="AE47104" s="67"/>
    </row>
    <row r="47105" spans="31:31" ht="15.75">
      <c r="AE47105" s="67"/>
    </row>
    <row r="47106" spans="31:31" ht="15.75">
      <c r="AE47106" s="67"/>
    </row>
    <row r="47107" spans="31:31" ht="15.75">
      <c r="AE47107" s="67"/>
    </row>
    <row r="47108" spans="31:31" ht="15.75">
      <c r="AE47108" s="67"/>
    </row>
    <row r="47109" spans="31:31" ht="15.75">
      <c r="AE47109" s="67"/>
    </row>
    <row r="47110" spans="31:31" ht="15.75">
      <c r="AE47110" s="67"/>
    </row>
    <row r="47111" spans="31:31" ht="15.75">
      <c r="AE47111" s="67"/>
    </row>
    <row r="47112" spans="31:31" ht="15.75">
      <c r="AE47112" s="67"/>
    </row>
    <row r="47113" spans="31:31" ht="15.75">
      <c r="AE47113" s="67"/>
    </row>
    <row r="47114" spans="31:31" ht="15.75">
      <c r="AE47114" s="67"/>
    </row>
    <row r="47115" spans="31:31" ht="15.75">
      <c r="AE47115" s="67"/>
    </row>
    <row r="47116" spans="31:31" ht="15.75">
      <c r="AE47116" s="67"/>
    </row>
    <row r="47117" spans="31:31" ht="15.75">
      <c r="AE47117" s="67"/>
    </row>
    <row r="47118" spans="31:31" ht="15.75">
      <c r="AE47118" s="67"/>
    </row>
    <row r="47119" spans="31:31" ht="15.75">
      <c r="AE47119" s="67"/>
    </row>
    <row r="47120" spans="31:31" ht="15.75">
      <c r="AE47120" s="67"/>
    </row>
    <row r="47121" spans="31:31" ht="15.75">
      <c r="AE47121" s="67"/>
    </row>
    <row r="47122" spans="31:31" ht="15.75">
      <c r="AE47122" s="67"/>
    </row>
    <row r="47123" spans="31:31" ht="15.75">
      <c r="AE47123" s="67"/>
    </row>
    <row r="47124" spans="31:31" ht="15.75">
      <c r="AE47124" s="67"/>
    </row>
    <row r="47125" spans="31:31" ht="15.75">
      <c r="AE47125" s="67"/>
    </row>
    <row r="47126" spans="31:31" ht="15.75">
      <c r="AE47126" s="67"/>
    </row>
    <row r="47127" spans="31:31" ht="15.75">
      <c r="AE47127" s="67"/>
    </row>
    <row r="47128" spans="31:31" ht="15.75">
      <c r="AE47128" s="67"/>
    </row>
    <row r="47129" spans="31:31" ht="15.75">
      <c r="AE47129" s="67"/>
    </row>
    <row r="47130" spans="31:31" ht="15.75">
      <c r="AE47130" s="67"/>
    </row>
    <row r="47131" spans="31:31" ht="15.75">
      <c r="AE47131" s="67"/>
    </row>
    <row r="47132" spans="31:31" ht="15.75">
      <c r="AE47132" s="67"/>
    </row>
    <row r="47133" spans="31:31" ht="15.75">
      <c r="AE47133" s="67"/>
    </row>
    <row r="47134" spans="31:31" ht="15.75">
      <c r="AE47134" s="67"/>
    </row>
    <row r="47135" spans="31:31" ht="15.75">
      <c r="AE47135" s="67"/>
    </row>
    <row r="47136" spans="31:31" ht="15.75">
      <c r="AE47136" s="67"/>
    </row>
    <row r="47137" spans="31:31" ht="15.75">
      <c r="AE47137" s="67"/>
    </row>
    <row r="47138" spans="31:31" ht="15.75">
      <c r="AE47138" s="67"/>
    </row>
    <row r="47139" spans="31:31" ht="15.75">
      <c r="AE47139" s="67"/>
    </row>
    <row r="47140" spans="31:31" ht="15.75">
      <c r="AE47140" s="67"/>
    </row>
    <row r="47141" spans="31:31" ht="15.75">
      <c r="AE47141" s="67"/>
    </row>
    <row r="47142" spans="31:31" ht="15.75">
      <c r="AE47142" s="67"/>
    </row>
    <row r="47143" spans="31:31" ht="15.75">
      <c r="AE47143" s="67"/>
    </row>
    <row r="47144" spans="31:31" ht="15.75">
      <c r="AE47144" s="67"/>
    </row>
    <row r="47145" spans="31:31" ht="15.75">
      <c r="AE47145" s="67"/>
    </row>
    <row r="47146" spans="31:31" ht="15.75">
      <c r="AE47146" s="67"/>
    </row>
    <row r="47147" spans="31:31" ht="15.75">
      <c r="AE47147" s="67"/>
    </row>
    <row r="47148" spans="31:31" ht="15.75">
      <c r="AE47148" s="67"/>
    </row>
    <row r="47149" spans="31:31" ht="15.75">
      <c r="AE47149" s="67"/>
    </row>
    <row r="47150" spans="31:31" ht="15.75">
      <c r="AE47150" s="67"/>
    </row>
    <row r="47151" spans="31:31" ht="15.75">
      <c r="AE47151" s="67"/>
    </row>
    <row r="47152" spans="31:31" ht="15.75">
      <c r="AE47152" s="67"/>
    </row>
    <row r="47153" spans="31:31" ht="15.75">
      <c r="AE47153" s="67"/>
    </row>
    <row r="47154" spans="31:31" ht="15.75">
      <c r="AE47154" s="67"/>
    </row>
    <row r="47155" spans="31:31" ht="15.75">
      <c r="AE47155" s="67"/>
    </row>
    <row r="47156" spans="31:31" ht="15.75">
      <c r="AE47156" s="67"/>
    </row>
    <row r="47157" spans="31:31" ht="15.75">
      <c r="AE47157" s="67"/>
    </row>
    <row r="47158" spans="31:31" ht="15.75">
      <c r="AE47158" s="67"/>
    </row>
    <row r="47159" spans="31:31" ht="15.75">
      <c r="AE47159" s="67"/>
    </row>
    <row r="47160" spans="31:31" ht="15.75">
      <c r="AE47160" s="67"/>
    </row>
    <row r="47161" spans="31:31" ht="15.75">
      <c r="AE47161" s="67"/>
    </row>
    <row r="47162" spans="31:31" ht="15.75">
      <c r="AE47162" s="67"/>
    </row>
    <row r="47163" spans="31:31" ht="15.75">
      <c r="AE47163" s="67"/>
    </row>
    <row r="47164" spans="31:31" ht="15.75">
      <c r="AE47164" s="67"/>
    </row>
    <row r="47165" spans="31:31" ht="15.75">
      <c r="AE47165" s="67"/>
    </row>
    <row r="47166" spans="31:31" ht="15.75">
      <c r="AE47166" s="67"/>
    </row>
    <row r="47167" spans="31:31" ht="15.75">
      <c r="AE47167" s="67"/>
    </row>
    <row r="47168" spans="31:31" ht="15.75">
      <c r="AE47168" s="67"/>
    </row>
    <row r="47169" spans="31:31" ht="15.75">
      <c r="AE47169" s="67"/>
    </row>
    <row r="47170" spans="31:31" ht="15.75">
      <c r="AE47170" s="67"/>
    </row>
    <row r="47171" spans="31:31" ht="15.75">
      <c r="AE47171" s="67"/>
    </row>
    <row r="47172" spans="31:31" ht="15.75">
      <c r="AE47172" s="67"/>
    </row>
    <row r="47173" spans="31:31" ht="15.75">
      <c r="AE47173" s="67"/>
    </row>
    <row r="47174" spans="31:31" ht="15.75">
      <c r="AE47174" s="67"/>
    </row>
    <row r="47175" spans="31:31" ht="15.75">
      <c r="AE47175" s="67"/>
    </row>
    <row r="47176" spans="31:31" ht="15.75">
      <c r="AE47176" s="67"/>
    </row>
    <row r="47177" spans="31:31" ht="15.75">
      <c r="AE47177" s="67"/>
    </row>
    <row r="47178" spans="31:31" ht="15.75">
      <c r="AE47178" s="67"/>
    </row>
    <row r="47179" spans="31:31" ht="15.75">
      <c r="AE47179" s="67"/>
    </row>
    <row r="47180" spans="31:31" ht="15.75">
      <c r="AE47180" s="67"/>
    </row>
    <row r="47181" spans="31:31" ht="15.75">
      <c r="AE47181" s="67"/>
    </row>
    <row r="47182" spans="31:31" ht="15.75">
      <c r="AE47182" s="67"/>
    </row>
    <row r="47183" spans="31:31" ht="15.75">
      <c r="AE47183" s="67"/>
    </row>
    <row r="47184" spans="31:31" ht="15.75">
      <c r="AE47184" s="67"/>
    </row>
    <row r="47185" spans="31:31" ht="15.75">
      <c r="AE47185" s="67"/>
    </row>
    <row r="47186" spans="31:31" ht="15.75">
      <c r="AE47186" s="67"/>
    </row>
    <row r="47187" spans="31:31" ht="15.75">
      <c r="AE47187" s="67"/>
    </row>
    <row r="47188" spans="31:31" ht="15.75">
      <c r="AE47188" s="67"/>
    </row>
    <row r="47189" spans="31:31" ht="15.75">
      <c r="AE47189" s="67"/>
    </row>
    <row r="47190" spans="31:31" ht="15.75">
      <c r="AE47190" s="67"/>
    </row>
    <row r="47191" spans="31:31" ht="15.75">
      <c r="AE47191" s="67"/>
    </row>
    <row r="47192" spans="31:31" ht="15.75">
      <c r="AE47192" s="67"/>
    </row>
    <row r="47193" spans="31:31" ht="15.75">
      <c r="AE47193" s="67"/>
    </row>
    <row r="47194" spans="31:31" ht="15.75">
      <c r="AE47194" s="67"/>
    </row>
    <row r="47195" spans="31:31" ht="15.75">
      <c r="AE47195" s="67"/>
    </row>
    <row r="47196" spans="31:31" ht="15.75">
      <c r="AE47196" s="67"/>
    </row>
    <row r="47197" spans="31:31" ht="15.75">
      <c r="AE47197" s="67"/>
    </row>
    <row r="47198" spans="31:31" ht="15.75">
      <c r="AE47198" s="67"/>
    </row>
    <row r="47199" spans="31:31" ht="15.75">
      <c r="AE47199" s="67"/>
    </row>
    <row r="47200" spans="31:31" ht="15.75">
      <c r="AE47200" s="67"/>
    </row>
    <row r="47201" spans="31:31" ht="15.75">
      <c r="AE47201" s="67"/>
    </row>
    <row r="47202" spans="31:31" ht="15.75">
      <c r="AE47202" s="67"/>
    </row>
    <row r="47203" spans="31:31" ht="15.75">
      <c r="AE47203" s="67"/>
    </row>
    <row r="47204" spans="31:31" ht="15.75">
      <c r="AE47204" s="67"/>
    </row>
    <row r="47205" spans="31:31" ht="15.75">
      <c r="AE47205" s="67"/>
    </row>
    <row r="47206" spans="31:31" ht="15.75">
      <c r="AE47206" s="67"/>
    </row>
    <row r="47207" spans="31:31" ht="15.75">
      <c r="AE47207" s="67"/>
    </row>
    <row r="47208" spans="31:31" ht="15.75">
      <c r="AE47208" s="67"/>
    </row>
    <row r="47209" spans="31:31" ht="15.75">
      <c r="AE47209" s="67"/>
    </row>
    <row r="47210" spans="31:31" ht="15.75">
      <c r="AE47210" s="67"/>
    </row>
    <row r="47211" spans="31:31" ht="15.75">
      <c r="AE47211" s="67"/>
    </row>
    <row r="47212" spans="31:31" ht="15.75">
      <c r="AE47212" s="67"/>
    </row>
    <row r="47213" spans="31:31" ht="15.75">
      <c r="AE47213" s="67"/>
    </row>
    <row r="47214" spans="31:31" ht="15.75">
      <c r="AE47214" s="67"/>
    </row>
    <row r="47215" spans="31:31" ht="15.75">
      <c r="AE47215" s="67"/>
    </row>
    <row r="47216" spans="31:31" ht="15.75">
      <c r="AE47216" s="67"/>
    </row>
    <row r="47217" spans="31:31" ht="15.75">
      <c r="AE47217" s="67"/>
    </row>
    <row r="47218" spans="31:31" ht="15.75">
      <c r="AE47218" s="67"/>
    </row>
    <row r="47219" spans="31:31" ht="15.75">
      <c r="AE47219" s="67"/>
    </row>
    <row r="47220" spans="31:31" ht="15.75">
      <c r="AE47220" s="67"/>
    </row>
    <row r="47221" spans="31:31" ht="15.75">
      <c r="AE47221" s="67"/>
    </row>
    <row r="47222" spans="31:31" ht="15.75">
      <c r="AE47222" s="67"/>
    </row>
    <row r="47223" spans="31:31" ht="15.75">
      <c r="AE47223" s="67"/>
    </row>
    <row r="47224" spans="31:31" ht="15.75">
      <c r="AE47224" s="67"/>
    </row>
    <row r="47225" spans="31:31" ht="15.75">
      <c r="AE47225" s="67"/>
    </row>
    <row r="47226" spans="31:31" ht="15.75">
      <c r="AE47226" s="67"/>
    </row>
    <row r="47227" spans="31:31" ht="15.75">
      <c r="AE47227" s="67"/>
    </row>
    <row r="47228" spans="31:31" ht="15.75">
      <c r="AE47228" s="67"/>
    </row>
    <row r="47229" spans="31:31" ht="15.75">
      <c r="AE47229" s="67"/>
    </row>
    <row r="47230" spans="31:31" ht="15.75">
      <c r="AE47230" s="67"/>
    </row>
    <row r="47231" spans="31:31" ht="15.75">
      <c r="AE47231" s="67"/>
    </row>
    <row r="47232" spans="31:31" ht="15.75">
      <c r="AE47232" s="67"/>
    </row>
    <row r="47233" spans="31:31" ht="15.75">
      <c r="AE47233" s="67"/>
    </row>
    <row r="47234" spans="31:31" ht="15.75">
      <c r="AE47234" s="67"/>
    </row>
    <row r="47235" spans="31:31" ht="15.75">
      <c r="AE47235" s="67"/>
    </row>
    <row r="47236" spans="31:31" ht="15.75">
      <c r="AE47236" s="67"/>
    </row>
    <row r="47237" spans="31:31" ht="15.75">
      <c r="AE47237" s="67"/>
    </row>
    <row r="47238" spans="31:31" ht="15.75">
      <c r="AE47238" s="67"/>
    </row>
    <row r="47239" spans="31:31" ht="15.75">
      <c r="AE47239" s="67"/>
    </row>
    <row r="47240" spans="31:31" ht="15.75">
      <c r="AE47240" s="67"/>
    </row>
    <row r="47241" spans="31:31" ht="15.75">
      <c r="AE47241" s="67"/>
    </row>
    <row r="47242" spans="31:31" ht="15.75">
      <c r="AE47242" s="67"/>
    </row>
    <row r="47243" spans="31:31" ht="15.75">
      <c r="AE47243" s="67"/>
    </row>
    <row r="47244" spans="31:31" ht="15.75">
      <c r="AE47244" s="67"/>
    </row>
    <row r="47245" spans="31:31" ht="15.75">
      <c r="AE47245" s="67"/>
    </row>
    <row r="47246" spans="31:31" ht="15.75">
      <c r="AE47246" s="67"/>
    </row>
    <row r="47247" spans="31:31" ht="15.75">
      <c r="AE47247" s="67"/>
    </row>
    <row r="47248" spans="31:31" ht="15.75">
      <c r="AE47248" s="67"/>
    </row>
    <row r="47249" spans="31:31" ht="15.75">
      <c r="AE47249" s="67"/>
    </row>
    <row r="47250" spans="31:31" ht="15.75">
      <c r="AE47250" s="67"/>
    </row>
    <row r="47251" spans="31:31" ht="15.75">
      <c r="AE47251" s="67"/>
    </row>
    <row r="47252" spans="31:31" ht="15.75">
      <c r="AE47252" s="67"/>
    </row>
    <row r="47253" spans="31:31" ht="15.75">
      <c r="AE47253" s="67"/>
    </row>
    <row r="47254" spans="31:31" ht="15.75">
      <c r="AE47254" s="67"/>
    </row>
    <row r="47255" spans="31:31" ht="15.75">
      <c r="AE47255" s="67"/>
    </row>
    <row r="47256" spans="31:31" ht="15.75">
      <c r="AE47256" s="67"/>
    </row>
    <row r="47257" spans="31:31" ht="15.75">
      <c r="AE47257" s="67"/>
    </row>
    <row r="47258" spans="31:31" ht="15.75">
      <c r="AE47258" s="67"/>
    </row>
    <row r="47259" spans="31:31" ht="15.75">
      <c r="AE47259" s="67"/>
    </row>
    <row r="47260" spans="31:31" ht="15.75">
      <c r="AE47260" s="67"/>
    </row>
    <row r="47261" spans="31:31" ht="15.75">
      <c r="AE47261" s="67"/>
    </row>
    <row r="47262" spans="31:31" ht="15.75">
      <c r="AE47262" s="67"/>
    </row>
    <row r="47263" spans="31:31" ht="15.75">
      <c r="AE47263" s="67"/>
    </row>
    <row r="47264" spans="31:31" ht="15.75">
      <c r="AE47264" s="67"/>
    </row>
    <row r="47265" spans="31:31" ht="15.75">
      <c r="AE47265" s="67"/>
    </row>
    <row r="47266" spans="31:31" ht="15.75">
      <c r="AE47266" s="67"/>
    </row>
    <row r="47267" spans="31:31" ht="15.75">
      <c r="AE47267" s="67"/>
    </row>
    <row r="47268" spans="31:31" ht="15.75">
      <c r="AE47268" s="67"/>
    </row>
    <row r="47269" spans="31:31" ht="15.75">
      <c r="AE47269" s="67"/>
    </row>
    <row r="47270" spans="31:31" ht="15.75">
      <c r="AE47270" s="67"/>
    </row>
    <row r="47271" spans="31:31" ht="15.75">
      <c r="AE47271" s="67"/>
    </row>
    <row r="47272" spans="31:31" ht="15.75">
      <c r="AE47272" s="67"/>
    </row>
    <row r="47273" spans="31:31" ht="15.75">
      <c r="AE47273" s="67"/>
    </row>
    <row r="47274" spans="31:31" ht="15.75">
      <c r="AE47274" s="67"/>
    </row>
    <row r="47275" spans="31:31" ht="15.75">
      <c r="AE47275" s="67"/>
    </row>
    <row r="47276" spans="31:31" ht="15.75">
      <c r="AE47276" s="67"/>
    </row>
    <row r="47277" spans="31:31" ht="15.75">
      <c r="AE47277" s="67"/>
    </row>
    <row r="47278" spans="31:31" ht="15.75">
      <c r="AE47278" s="67"/>
    </row>
    <row r="47279" spans="31:31" ht="15.75">
      <c r="AE47279" s="67"/>
    </row>
    <row r="47280" spans="31:31" ht="15.75">
      <c r="AE47280" s="67"/>
    </row>
    <row r="47281" spans="31:31" ht="15.75">
      <c r="AE47281" s="67"/>
    </row>
    <row r="47282" spans="31:31" ht="15.75">
      <c r="AE47282" s="67"/>
    </row>
    <row r="47283" spans="31:31" ht="15.75">
      <c r="AE47283" s="67"/>
    </row>
    <row r="47284" spans="31:31" ht="15.75">
      <c r="AE47284" s="67"/>
    </row>
    <row r="47285" spans="31:31" ht="15.75">
      <c r="AE47285" s="67"/>
    </row>
    <row r="47286" spans="31:31" ht="15.75">
      <c r="AE47286" s="67"/>
    </row>
    <row r="47287" spans="31:31" ht="15.75">
      <c r="AE47287" s="67"/>
    </row>
    <row r="47288" spans="31:31" ht="15.75">
      <c r="AE47288" s="67"/>
    </row>
    <row r="47289" spans="31:31" ht="15.75">
      <c r="AE47289" s="67"/>
    </row>
    <row r="47290" spans="31:31" ht="15.75">
      <c r="AE47290" s="67"/>
    </row>
    <row r="47291" spans="31:31" ht="15.75">
      <c r="AE47291" s="67"/>
    </row>
    <row r="47292" spans="31:31" ht="15.75">
      <c r="AE47292" s="67"/>
    </row>
    <row r="47293" spans="31:31" ht="15.75">
      <c r="AE47293" s="67"/>
    </row>
    <row r="47294" spans="31:31" ht="15.75">
      <c r="AE47294" s="67"/>
    </row>
    <row r="47295" spans="31:31" ht="15.75">
      <c r="AE47295" s="67"/>
    </row>
    <row r="47296" spans="31:31" ht="15.75">
      <c r="AE47296" s="67"/>
    </row>
    <row r="47297" spans="31:31" ht="15.75">
      <c r="AE47297" s="67"/>
    </row>
    <row r="47298" spans="31:31" ht="15.75">
      <c r="AE47298" s="67"/>
    </row>
    <row r="47299" spans="31:31" ht="15.75">
      <c r="AE47299" s="67"/>
    </row>
    <row r="47300" spans="31:31" ht="15.75">
      <c r="AE47300" s="67"/>
    </row>
    <row r="47301" spans="31:31" ht="15.75">
      <c r="AE47301" s="67"/>
    </row>
    <row r="47302" spans="31:31" ht="15.75">
      <c r="AE47302" s="67"/>
    </row>
    <row r="47303" spans="31:31" ht="15.75">
      <c r="AE47303" s="67"/>
    </row>
    <row r="47304" spans="31:31" ht="15.75">
      <c r="AE47304" s="67"/>
    </row>
    <row r="47305" spans="31:31" ht="15.75">
      <c r="AE47305" s="67"/>
    </row>
    <row r="47306" spans="31:31" ht="15.75">
      <c r="AE47306" s="67"/>
    </row>
    <row r="47307" spans="31:31" ht="15.75">
      <c r="AE47307" s="67"/>
    </row>
    <row r="47308" spans="31:31" ht="15.75">
      <c r="AE47308" s="67"/>
    </row>
    <row r="47309" spans="31:31" ht="15.75">
      <c r="AE47309" s="67"/>
    </row>
    <row r="47310" spans="31:31" ht="15.75">
      <c r="AE47310" s="67"/>
    </row>
    <row r="47311" spans="31:31" ht="15.75">
      <c r="AE47311" s="67"/>
    </row>
    <row r="47312" spans="31:31" ht="15.75">
      <c r="AE47312" s="67"/>
    </row>
    <row r="47313" spans="31:31" ht="15.75">
      <c r="AE47313" s="67"/>
    </row>
    <row r="47314" spans="31:31" ht="15.75">
      <c r="AE47314" s="67"/>
    </row>
    <row r="47315" spans="31:31" ht="15.75">
      <c r="AE47315" s="67"/>
    </row>
    <row r="47316" spans="31:31" ht="15.75">
      <c r="AE47316" s="67"/>
    </row>
    <row r="47317" spans="31:31" ht="15.75">
      <c r="AE47317" s="67"/>
    </row>
    <row r="47318" spans="31:31" ht="15.75">
      <c r="AE47318" s="67"/>
    </row>
    <row r="47319" spans="31:31" ht="15.75">
      <c r="AE47319" s="67"/>
    </row>
    <row r="47320" spans="31:31" ht="15.75">
      <c r="AE47320" s="67"/>
    </row>
    <row r="47321" spans="31:31" ht="15.75">
      <c r="AE47321" s="67"/>
    </row>
    <row r="47322" spans="31:31" ht="15.75">
      <c r="AE47322" s="67"/>
    </row>
    <row r="47323" spans="31:31" ht="15.75">
      <c r="AE47323" s="67"/>
    </row>
    <row r="47324" spans="31:31" ht="15.75">
      <c r="AE47324" s="67"/>
    </row>
    <row r="47325" spans="31:31" ht="15.75">
      <c r="AE47325" s="67"/>
    </row>
    <row r="47326" spans="31:31" ht="15.75">
      <c r="AE47326" s="67"/>
    </row>
    <row r="47327" spans="31:31" ht="15.75">
      <c r="AE47327" s="67"/>
    </row>
    <row r="47328" spans="31:31" ht="15.75">
      <c r="AE47328" s="67"/>
    </row>
    <row r="47329" spans="31:31" ht="15.75">
      <c r="AE47329" s="67"/>
    </row>
    <row r="47330" spans="31:31" ht="15.75">
      <c r="AE47330" s="67"/>
    </row>
    <row r="47331" spans="31:31" ht="15.75">
      <c r="AE47331" s="67"/>
    </row>
    <row r="47332" spans="31:31" ht="15.75">
      <c r="AE47332" s="67"/>
    </row>
    <row r="47333" spans="31:31" ht="15.75">
      <c r="AE47333" s="67"/>
    </row>
    <row r="47334" spans="31:31" ht="15.75">
      <c r="AE47334" s="67"/>
    </row>
    <row r="47335" spans="31:31" ht="15.75">
      <c r="AE47335" s="67"/>
    </row>
    <row r="47336" spans="31:31" ht="15.75">
      <c r="AE47336" s="67"/>
    </row>
    <row r="47337" spans="31:31" ht="15.75">
      <c r="AE47337" s="67"/>
    </row>
    <row r="47338" spans="31:31" ht="15.75">
      <c r="AE47338" s="67"/>
    </row>
    <row r="47339" spans="31:31" ht="15.75">
      <c r="AE47339" s="67"/>
    </row>
    <row r="47340" spans="31:31" ht="15.75">
      <c r="AE47340" s="67"/>
    </row>
    <row r="47341" spans="31:31" ht="15.75">
      <c r="AE47341" s="67"/>
    </row>
    <row r="47342" spans="31:31" ht="15.75">
      <c r="AE47342" s="67"/>
    </row>
    <row r="47343" spans="31:31" ht="15.75">
      <c r="AE47343" s="67"/>
    </row>
    <row r="47344" spans="31:31" ht="15.75">
      <c r="AE47344" s="67"/>
    </row>
    <row r="47345" spans="31:31" ht="15.75">
      <c r="AE47345" s="67"/>
    </row>
    <row r="47346" spans="31:31" ht="15.75">
      <c r="AE47346" s="67"/>
    </row>
    <row r="47347" spans="31:31" ht="15.75">
      <c r="AE47347" s="67"/>
    </row>
    <row r="47348" spans="31:31" ht="15.75">
      <c r="AE47348" s="67"/>
    </row>
    <row r="47349" spans="31:31" ht="15.75">
      <c r="AE47349" s="67"/>
    </row>
    <row r="47350" spans="31:31" ht="15.75">
      <c r="AE47350" s="67"/>
    </row>
    <row r="47351" spans="31:31" ht="15.75">
      <c r="AE47351" s="67"/>
    </row>
    <row r="47352" spans="31:31" ht="15.75">
      <c r="AE47352" s="67"/>
    </row>
    <row r="47353" spans="31:31" ht="15.75">
      <c r="AE47353" s="67"/>
    </row>
    <row r="47354" spans="31:31" ht="15.75">
      <c r="AE47354" s="67"/>
    </row>
    <row r="47355" spans="31:31" ht="15.75">
      <c r="AE47355" s="67"/>
    </row>
    <row r="47356" spans="31:31" ht="15.75">
      <c r="AE47356" s="67"/>
    </row>
    <row r="47357" spans="31:31" ht="15.75">
      <c r="AE47357" s="67"/>
    </row>
    <row r="47358" spans="31:31" ht="15.75">
      <c r="AE47358" s="67"/>
    </row>
    <row r="47359" spans="31:31" ht="15.75">
      <c r="AE47359" s="67"/>
    </row>
    <row r="47360" spans="31:31" ht="15.75">
      <c r="AE47360" s="67"/>
    </row>
    <row r="47361" spans="31:31" ht="15.75">
      <c r="AE47361" s="67"/>
    </row>
    <row r="47362" spans="31:31" ht="15.75">
      <c r="AE47362" s="67"/>
    </row>
    <row r="47363" spans="31:31" ht="15.75">
      <c r="AE47363" s="67"/>
    </row>
    <row r="47364" spans="31:31" ht="15.75">
      <c r="AE47364" s="67"/>
    </row>
    <row r="47365" spans="31:31" ht="15.75">
      <c r="AE47365" s="67"/>
    </row>
    <row r="47366" spans="31:31" ht="15.75">
      <c r="AE47366" s="67"/>
    </row>
    <row r="47367" spans="31:31" ht="15.75">
      <c r="AE47367" s="67"/>
    </row>
    <row r="47368" spans="31:31" ht="15.75">
      <c r="AE47368" s="67"/>
    </row>
    <row r="47369" spans="31:31" ht="15.75">
      <c r="AE47369" s="67"/>
    </row>
    <row r="47370" spans="31:31" ht="15.75">
      <c r="AE47370" s="67"/>
    </row>
    <row r="47371" spans="31:31" ht="15.75">
      <c r="AE47371" s="67"/>
    </row>
    <row r="47372" spans="31:31" ht="15.75">
      <c r="AE47372" s="67"/>
    </row>
    <row r="47373" spans="31:31" ht="15.75">
      <c r="AE47373" s="67"/>
    </row>
    <row r="47374" spans="31:31" ht="15.75">
      <c r="AE47374" s="67"/>
    </row>
    <row r="47375" spans="31:31" ht="15.75">
      <c r="AE47375" s="67"/>
    </row>
    <row r="47376" spans="31:31" ht="15.75">
      <c r="AE47376" s="67"/>
    </row>
    <row r="47377" spans="31:31" ht="15.75">
      <c r="AE47377" s="67"/>
    </row>
    <row r="47378" spans="31:31" ht="15.75">
      <c r="AE47378" s="67"/>
    </row>
    <row r="47379" spans="31:31" ht="15.75">
      <c r="AE47379" s="67"/>
    </row>
    <row r="47380" spans="31:31" ht="15.75">
      <c r="AE47380" s="67"/>
    </row>
    <row r="47381" spans="31:31" ht="15.75">
      <c r="AE47381" s="67"/>
    </row>
    <row r="47382" spans="31:31" ht="15.75">
      <c r="AE47382" s="67"/>
    </row>
    <row r="47383" spans="31:31" ht="15.75">
      <c r="AE47383" s="67"/>
    </row>
    <row r="47384" spans="31:31" ht="15.75">
      <c r="AE47384" s="67"/>
    </row>
    <row r="47385" spans="31:31" ht="15.75">
      <c r="AE47385" s="67"/>
    </row>
    <row r="47386" spans="31:31" ht="15.75">
      <c r="AE47386" s="67"/>
    </row>
    <row r="47387" spans="31:31" ht="15.75">
      <c r="AE47387" s="67"/>
    </row>
    <row r="47388" spans="31:31" ht="15.75">
      <c r="AE47388" s="67"/>
    </row>
    <row r="47389" spans="31:31" ht="15.75">
      <c r="AE47389" s="67"/>
    </row>
    <row r="47390" spans="31:31" ht="15.75">
      <c r="AE47390" s="67"/>
    </row>
    <row r="47391" spans="31:31" ht="15.75">
      <c r="AE47391" s="67"/>
    </row>
    <row r="47392" spans="31:31" ht="15.75">
      <c r="AE47392" s="67"/>
    </row>
    <row r="47393" spans="31:31" ht="15.75">
      <c r="AE47393" s="67"/>
    </row>
    <row r="47394" spans="31:31" ht="15.75">
      <c r="AE47394" s="67"/>
    </row>
    <row r="47395" spans="31:31" ht="15.75">
      <c r="AE47395" s="67"/>
    </row>
    <row r="47396" spans="31:31" ht="15.75">
      <c r="AE47396" s="67"/>
    </row>
    <row r="47397" spans="31:31" ht="15.75">
      <c r="AE47397" s="67"/>
    </row>
    <row r="47398" spans="31:31" ht="15.75">
      <c r="AE47398" s="67"/>
    </row>
    <row r="47399" spans="31:31" ht="15.75">
      <c r="AE47399" s="67"/>
    </row>
    <row r="47400" spans="31:31" ht="15.75">
      <c r="AE47400" s="67"/>
    </row>
    <row r="47401" spans="31:31" ht="15.75">
      <c r="AE47401" s="67"/>
    </row>
    <row r="47402" spans="31:31" ht="15.75">
      <c r="AE47402" s="67"/>
    </row>
    <row r="47403" spans="31:31" ht="15.75">
      <c r="AE47403" s="67"/>
    </row>
    <row r="47404" spans="31:31" ht="15.75">
      <c r="AE47404" s="67"/>
    </row>
    <row r="47405" spans="31:31" ht="15.75">
      <c r="AE47405" s="67"/>
    </row>
    <row r="47406" spans="31:31" ht="15.75">
      <c r="AE47406" s="67"/>
    </row>
    <row r="47407" spans="31:31" ht="15.75">
      <c r="AE47407" s="67"/>
    </row>
    <row r="47408" spans="31:31" ht="15.75">
      <c r="AE47408" s="67"/>
    </row>
    <row r="47409" spans="31:31" ht="15.75">
      <c r="AE47409" s="67"/>
    </row>
    <row r="47410" spans="31:31" ht="15.75">
      <c r="AE47410" s="67"/>
    </row>
    <row r="47411" spans="31:31" ht="15.75">
      <c r="AE47411" s="67"/>
    </row>
    <row r="47412" spans="31:31" ht="15.75">
      <c r="AE47412" s="67"/>
    </row>
    <row r="47413" spans="31:31" ht="15.75">
      <c r="AE47413" s="67"/>
    </row>
    <row r="47414" spans="31:31" ht="15.75">
      <c r="AE47414" s="67"/>
    </row>
    <row r="47415" spans="31:31" ht="15.75">
      <c r="AE47415" s="67"/>
    </row>
    <row r="47416" spans="31:31" ht="15.75">
      <c r="AE47416" s="67"/>
    </row>
    <row r="47417" spans="31:31" ht="15.75">
      <c r="AE47417" s="67"/>
    </row>
    <row r="47418" spans="31:31" ht="15.75">
      <c r="AE47418" s="67"/>
    </row>
    <row r="47419" spans="31:31" ht="15.75">
      <c r="AE47419" s="67"/>
    </row>
    <row r="47420" spans="31:31" ht="15.75">
      <c r="AE47420" s="67"/>
    </row>
    <row r="47421" spans="31:31" ht="15.75">
      <c r="AE47421" s="67"/>
    </row>
    <row r="47422" spans="31:31" ht="15.75">
      <c r="AE47422" s="67"/>
    </row>
    <row r="47423" spans="31:31" ht="15.75">
      <c r="AE47423" s="67"/>
    </row>
    <row r="47424" spans="31:31" ht="15.75">
      <c r="AE47424" s="67"/>
    </row>
    <row r="47425" spans="31:31" ht="15.75">
      <c r="AE47425" s="67"/>
    </row>
    <row r="47426" spans="31:31" ht="15.75">
      <c r="AE47426" s="67"/>
    </row>
    <row r="47427" spans="31:31" ht="15.75">
      <c r="AE47427" s="67"/>
    </row>
    <row r="47428" spans="31:31" ht="15.75">
      <c r="AE47428" s="67"/>
    </row>
    <row r="47429" spans="31:31" ht="15.75">
      <c r="AE47429" s="67"/>
    </row>
    <row r="47430" spans="31:31" ht="15.75">
      <c r="AE47430" s="67"/>
    </row>
    <row r="47431" spans="31:31" ht="15.75">
      <c r="AE47431" s="67"/>
    </row>
    <row r="47432" spans="31:31" ht="15.75">
      <c r="AE47432" s="67"/>
    </row>
    <row r="47433" spans="31:31" ht="15.75">
      <c r="AE47433" s="67"/>
    </row>
    <row r="47434" spans="31:31" ht="15.75">
      <c r="AE47434" s="67"/>
    </row>
    <row r="47435" spans="31:31" ht="15.75">
      <c r="AE47435" s="67"/>
    </row>
    <row r="47436" spans="31:31" ht="15.75">
      <c r="AE47436" s="67"/>
    </row>
    <row r="47437" spans="31:31" ht="15.75">
      <c r="AE47437" s="67"/>
    </row>
    <row r="47438" spans="31:31" ht="15.75">
      <c r="AE47438" s="67"/>
    </row>
    <row r="47439" spans="31:31" ht="15.75">
      <c r="AE47439" s="67"/>
    </row>
    <row r="47440" spans="31:31" ht="15.75">
      <c r="AE47440" s="67"/>
    </row>
    <row r="47441" spans="31:31" ht="15.75">
      <c r="AE47441" s="67"/>
    </row>
    <row r="47442" spans="31:31" ht="15.75">
      <c r="AE47442" s="67"/>
    </row>
    <row r="47443" spans="31:31" ht="15.75">
      <c r="AE47443" s="67"/>
    </row>
    <row r="47444" spans="31:31" ht="15.75">
      <c r="AE47444" s="67"/>
    </row>
    <row r="47445" spans="31:31" ht="15.75">
      <c r="AE47445" s="67"/>
    </row>
    <row r="47446" spans="31:31" ht="15.75">
      <c r="AE47446" s="67"/>
    </row>
    <row r="47447" spans="31:31" ht="15.75">
      <c r="AE47447" s="67"/>
    </row>
    <row r="47448" spans="31:31" ht="15.75">
      <c r="AE47448" s="67"/>
    </row>
    <row r="47449" spans="31:31" ht="15.75">
      <c r="AE47449" s="67"/>
    </row>
    <row r="47450" spans="31:31" ht="15.75">
      <c r="AE47450" s="67"/>
    </row>
    <row r="47451" spans="31:31" ht="15.75">
      <c r="AE47451" s="67"/>
    </row>
    <row r="47452" spans="31:31" ht="15.75">
      <c r="AE47452" s="67"/>
    </row>
    <row r="47453" spans="31:31" ht="15.75">
      <c r="AE47453" s="67"/>
    </row>
    <row r="47454" spans="31:31" ht="15.75">
      <c r="AE47454" s="67"/>
    </row>
    <row r="47455" spans="31:31" ht="15.75">
      <c r="AE47455" s="67"/>
    </row>
    <row r="47456" spans="31:31" ht="15.75">
      <c r="AE47456" s="67"/>
    </row>
    <row r="47457" spans="31:31" ht="15.75">
      <c r="AE47457" s="67"/>
    </row>
    <row r="47458" spans="31:31" ht="15.75">
      <c r="AE47458" s="67"/>
    </row>
    <row r="47459" spans="31:31" ht="15.75">
      <c r="AE47459" s="67"/>
    </row>
    <row r="47460" spans="31:31" ht="15.75">
      <c r="AE47460" s="67"/>
    </row>
    <row r="47461" spans="31:31" ht="15.75">
      <c r="AE47461" s="67"/>
    </row>
    <row r="47462" spans="31:31" ht="15.75">
      <c r="AE47462" s="67"/>
    </row>
    <row r="47463" spans="31:31" ht="15.75">
      <c r="AE47463" s="67"/>
    </row>
    <row r="47464" spans="31:31" ht="15.75">
      <c r="AE47464" s="67"/>
    </row>
    <row r="47465" spans="31:31" ht="15.75">
      <c r="AE47465" s="67"/>
    </row>
    <row r="47466" spans="31:31" ht="15.75">
      <c r="AE47466" s="67"/>
    </row>
    <row r="47467" spans="31:31" ht="15.75">
      <c r="AE47467" s="67"/>
    </row>
    <row r="47468" spans="31:31" ht="15.75">
      <c r="AE47468" s="67"/>
    </row>
    <row r="47469" spans="31:31" ht="15.75">
      <c r="AE47469" s="67"/>
    </row>
    <row r="47470" spans="31:31" ht="15.75">
      <c r="AE47470" s="67"/>
    </row>
    <row r="47471" spans="31:31" ht="15.75">
      <c r="AE47471" s="67"/>
    </row>
    <row r="47472" spans="31:31" ht="15.75">
      <c r="AE47472" s="67"/>
    </row>
    <row r="47473" spans="31:31" ht="15.75">
      <c r="AE47473" s="67"/>
    </row>
    <row r="47474" spans="31:31" ht="15.75">
      <c r="AE47474" s="67"/>
    </row>
    <row r="47475" spans="31:31" ht="15.75">
      <c r="AE47475" s="67"/>
    </row>
    <row r="47476" spans="31:31" ht="15.75">
      <c r="AE47476" s="67"/>
    </row>
    <row r="47477" spans="31:31" ht="15.75">
      <c r="AE47477" s="67"/>
    </row>
    <row r="47478" spans="31:31" ht="15.75">
      <c r="AE47478" s="67"/>
    </row>
    <row r="47479" spans="31:31" ht="15.75">
      <c r="AE47479" s="67"/>
    </row>
    <row r="47480" spans="31:31" ht="15.75">
      <c r="AE47480" s="67"/>
    </row>
    <row r="47481" spans="31:31" ht="15.75">
      <c r="AE47481" s="67"/>
    </row>
    <row r="47482" spans="31:31" ht="15.75">
      <c r="AE47482" s="67"/>
    </row>
    <row r="47483" spans="31:31" ht="15.75">
      <c r="AE47483" s="67"/>
    </row>
    <row r="47484" spans="31:31" ht="15.75">
      <c r="AE47484" s="67"/>
    </row>
    <row r="47485" spans="31:31" ht="15.75">
      <c r="AE47485" s="67"/>
    </row>
    <row r="47486" spans="31:31" ht="15.75">
      <c r="AE47486" s="67"/>
    </row>
    <row r="47487" spans="31:31" ht="15.75">
      <c r="AE47487" s="67"/>
    </row>
    <row r="47488" spans="31:31" ht="15.75">
      <c r="AE47488" s="67"/>
    </row>
    <row r="47489" spans="31:31" ht="15.75">
      <c r="AE47489" s="67"/>
    </row>
    <row r="47490" spans="31:31" ht="15.75">
      <c r="AE47490" s="67"/>
    </row>
    <row r="47491" spans="31:31" ht="15.75">
      <c r="AE47491" s="67"/>
    </row>
    <row r="47492" spans="31:31" ht="15.75">
      <c r="AE47492" s="67"/>
    </row>
    <row r="47493" spans="31:31" ht="15.75">
      <c r="AE47493" s="67"/>
    </row>
    <row r="47494" spans="31:31" ht="15.75">
      <c r="AE47494" s="67"/>
    </row>
    <row r="47495" spans="31:31" ht="15.75">
      <c r="AE47495" s="67"/>
    </row>
    <row r="47496" spans="31:31" ht="15.75">
      <c r="AE47496" s="67"/>
    </row>
    <row r="47497" spans="31:31" ht="15.75">
      <c r="AE47497" s="67"/>
    </row>
    <row r="47498" spans="31:31" ht="15.75">
      <c r="AE47498" s="67"/>
    </row>
    <row r="47499" spans="31:31" ht="15.75">
      <c r="AE47499" s="67"/>
    </row>
    <row r="47500" spans="31:31" ht="15.75">
      <c r="AE47500" s="67"/>
    </row>
    <row r="47501" spans="31:31" ht="15.75">
      <c r="AE47501" s="67"/>
    </row>
    <row r="47502" spans="31:31" ht="15.75">
      <c r="AE47502" s="67"/>
    </row>
    <row r="47503" spans="31:31" ht="15.75">
      <c r="AE47503" s="67"/>
    </row>
    <row r="47504" spans="31:31" ht="15.75">
      <c r="AE47504" s="67"/>
    </row>
    <row r="47505" spans="31:31" ht="15.75">
      <c r="AE47505" s="67"/>
    </row>
    <row r="47506" spans="31:31" ht="15.75">
      <c r="AE47506" s="67"/>
    </row>
    <row r="47507" spans="31:31" ht="15.75">
      <c r="AE47507" s="67"/>
    </row>
    <row r="47508" spans="31:31" ht="15.75">
      <c r="AE47508" s="67"/>
    </row>
    <row r="47509" spans="31:31" ht="15.75">
      <c r="AE47509" s="67"/>
    </row>
    <row r="47510" spans="31:31" ht="15.75">
      <c r="AE47510" s="67"/>
    </row>
    <row r="47511" spans="31:31" ht="15.75">
      <c r="AE47511" s="67"/>
    </row>
    <row r="47512" spans="31:31" ht="15.75">
      <c r="AE47512" s="67"/>
    </row>
    <row r="47513" spans="31:31" ht="15.75">
      <c r="AE47513" s="67"/>
    </row>
    <row r="47514" spans="31:31" ht="15.75">
      <c r="AE47514" s="67"/>
    </row>
    <row r="47515" spans="31:31" ht="15.75">
      <c r="AE47515" s="67"/>
    </row>
    <row r="47516" spans="31:31" ht="15.75">
      <c r="AE47516" s="67"/>
    </row>
    <row r="47517" spans="31:31" ht="15.75">
      <c r="AE47517" s="67"/>
    </row>
    <row r="47518" spans="31:31" ht="15.75">
      <c r="AE47518" s="67"/>
    </row>
    <row r="47519" spans="31:31" ht="15.75">
      <c r="AE47519" s="67"/>
    </row>
    <row r="47520" spans="31:31" ht="15.75">
      <c r="AE47520" s="67"/>
    </row>
    <row r="47521" spans="31:31" ht="15.75">
      <c r="AE47521" s="67"/>
    </row>
    <row r="47522" spans="31:31" ht="15.75">
      <c r="AE47522" s="67"/>
    </row>
    <row r="47523" spans="31:31" ht="15.75">
      <c r="AE47523" s="67"/>
    </row>
    <row r="47524" spans="31:31" ht="15.75">
      <c r="AE47524" s="67"/>
    </row>
    <row r="47525" spans="31:31" ht="15.75">
      <c r="AE47525" s="67"/>
    </row>
    <row r="47526" spans="31:31" ht="15.75">
      <c r="AE47526" s="67"/>
    </row>
    <row r="47527" spans="31:31" ht="15.75">
      <c r="AE47527" s="67"/>
    </row>
    <row r="47528" spans="31:31" ht="15.75">
      <c r="AE47528" s="67"/>
    </row>
    <row r="47529" spans="31:31" ht="15.75">
      <c r="AE47529" s="67"/>
    </row>
    <row r="47530" spans="31:31" ht="15.75">
      <c r="AE47530" s="67"/>
    </row>
    <row r="47531" spans="31:31" ht="15.75">
      <c r="AE47531" s="67"/>
    </row>
    <row r="47532" spans="31:31" ht="15.75">
      <c r="AE47532" s="67"/>
    </row>
    <row r="47533" spans="31:31" ht="15.75">
      <c r="AE47533" s="67"/>
    </row>
    <row r="47534" spans="31:31" ht="15.75">
      <c r="AE47534" s="67"/>
    </row>
    <row r="47535" spans="31:31" ht="15.75">
      <c r="AE47535" s="67"/>
    </row>
    <row r="47536" spans="31:31" ht="15.75">
      <c r="AE47536" s="67"/>
    </row>
    <row r="47537" spans="31:31" ht="15.75">
      <c r="AE47537" s="67"/>
    </row>
    <row r="47538" spans="31:31" ht="15.75">
      <c r="AE47538" s="67"/>
    </row>
    <row r="47539" spans="31:31" ht="15.75">
      <c r="AE47539" s="67"/>
    </row>
    <row r="47540" spans="31:31" ht="15.75">
      <c r="AE47540" s="67"/>
    </row>
    <row r="47541" spans="31:31" ht="15.75">
      <c r="AE47541" s="67"/>
    </row>
    <row r="47542" spans="31:31" ht="15.75">
      <c r="AE47542" s="67"/>
    </row>
    <row r="47543" spans="31:31" ht="15.75">
      <c r="AE47543" s="67"/>
    </row>
    <row r="47544" spans="31:31" ht="15.75">
      <c r="AE47544" s="67"/>
    </row>
    <row r="47545" spans="31:31" ht="15.75">
      <c r="AE47545" s="67"/>
    </row>
    <row r="47546" spans="31:31" ht="15.75">
      <c r="AE47546" s="67"/>
    </row>
    <row r="47547" spans="31:31" ht="15.75">
      <c r="AE47547" s="67"/>
    </row>
    <row r="47548" spans="31:31" ht="15.75">
      <c r="AE47548" s="67"/>
    </row>
    <row r="47549" spans="31:31" ht="15.75">
      <c r="AE47549" s="67"/>
    </row>
    <row r="47550" spans="31:31" ht="15.75">
      <c r="AE47550" s="67"/>
    </row>
    <row r="47551" spans="31:31" ht="15.75">
      <c r="AE47551" s="67"/>
    </row>
    <row r="47552" spans="31:31" ht="15.75">
      <c r="AE47552" s="67"/>
    </row>
    <row r="47553" spans="31:31" ht="15.75">
      <c r="AE47553" s="67"/>
    </row>
    <row r="47554" spans="31:31" ht="15.75">
      <c r="AE47554" s="67"/>
    </row>
    <row r="47555" spans="31:31" ht="15.75">
      <c r="AE47555" s="67"/>
    </row>
    <row r="47556" spans="31:31" ht="15.75">
      <c r="AE47556" s="67"/>
    </row>
    <row r="47557" spans="31:31" ht="15.75">
      <c r="AE47557" s="67"/>
    </row>
    <row r="47558" spans="31:31" ht="15.75">
      <c r="AE47558" s="67"/>
    </row>
    <row r="47559" spans="31:31" ht="15.75">
      <c r="AE47559" s="67"/>
    </row>
    <row r="47560" spans="31:31" ht="15.75">
      <c r="AE47560" s="67"/>
    </row>
    <row r="47561" spans="31:31" ht="15.75">
      <c r="AE47561" s="67"/>
    </row>
    <row r="47562" spans="31:31" ht="15.75">
      <c r="AE47562" s="67"/>
    </row>
    <row r="47563" spans="31:31" ht="15.75">
      <c r="AE47563" s="67"/>
    </row>
    <row r="47564" spans="31:31" ht="15.75">
      <c r="AE47564" s="67"/>
    </row>
    <row r="47565" spans="31:31" ht="15.75">
      <c r="AE47565" s="67"/>
    </row>
    <row r="47566" spans="31:31" ht="15.75">
      <c r="AE47566" s="67"/>
    </row>
    <row r="47567" spans="31:31" ht="15.75">
      <c r="AE47567" s="67"/>
    </row>
    <row r="47568" spans="31:31" ht="15.75">
      <c r="AE47568" s="67"/>
    </row>
    <row r="47569" spans="31:31" ht="15.75">
      <c r="AE47569" s="67"/>
    </row>
    <row r="47570" spans="31:31" ht="15.75">
      <c r="AE47570" s="67"/>
    </row>
    <row r="47571" spans="31:31" ht="15.75">
      <c r="AE47571" s="67"/>
    </row>
    <row r="47572" spans="31:31" ht="15.75">
      <c r="AE47572" s="67"/>
    </row>
    <row r="47573" spans="31:31" ht="15.75">
      <c r="AE47573" s="67"/>
    </row>
    <row r="47574" spans="31:31" ht="15.75">
      <c r="AE47574" s="67"/>
    </row>
    <row r="47575" spans="31:31" ht="15.75">
      <c r="AE47575" s="67"/>
    </row>
    <row r="47576" spans="31:31" ht="15.75">
      <c r="AE47576" s="67"/>
    </row>
    <row r="47577" spans="31:31" ht="15.75">
      <c r="AE47577" s="67"/>
    </row>
    <row r="47578" spans="31:31" ht="15.75">
      <c r="AE47578" s="67"/>
    </row>
    <row r="47579" spans="31:31" ht="15.75">
      <c r="AE47579" s="67"/>
    </row>
    <row r="47580" spans="31:31" ht="15.75">
      <c r="AE47580" s="67"/>
    </row>
    <row r="47581" spans="31:31" ht="15.75">
      <c r="AE47581" s="67"/>
    </row>
    <row r="47582" spans="31:31" ht="15.75">
      <c r="AE47582" s="67"/>
    </row>
    <row r="47583" spans="31:31" ht="15.75">
      <c r="AE47583" s="67"/>
    </row>
    <row r="47584" spans="31:31" ht="15.75">
      <c r="AE47584" s="67"/>
    </row>
    <row r="47585" spans="31:31" ht="15.75">
      <c r="AE47585" s="67"/>
    </row>
    <row r="47586" spans="31:31" ht="15.75">
      <c r="AE47586" s="67"/>
    </row>
    <row r="47587" spans="31:31" ht="15.75">
      <c r="AE47587" s="67"/>
    </row>
    <row r="47588" spans="31:31" ht="15.75">
      <c r="AE47588" s="67"/>
    </row>
    <row r="47589" spans="31:31" ht="15.75">
      <c r="AE47589" s="67"/>
    </row>
    <row r="47590" spans="31:31" ht="15.75">
      <c r="AE47590" s="67"/>
    </row>
    <row r="47591" spans="31:31" ht="15.75">
      <c r="AE47591" s="67"/>
    </row>
    <row r="47592" spans="31:31" ht="15.75">
      <c r="AE47592" s="67"/>
    </row>
    <row r="47593" spans="31:31" ht="15.75">
      <c r="AE47593" s="67"/>
    </row>
    <row r="47594" spans="31:31" ht="15.75">
      <c r="AE47594" s="67"/>
    </row>
    <row r="47595" spans="31:31" ht="15.75">
      <c r="AE47595" s="67"/>
    </row>
    <row r="47596" spans="31:31" ht="15.75">
      <c r="AE47596" s="67"/>
    </row>
    <row r="47597" spans="31:31" ht="15.75">
      <c r="AE47597" s="67"/>
    </row>
    <row r="47598" spans="31:31" ht="15.75">
      <c r="AE47598" s="67"/>
    </row>
    <row r="47599" spans="31:31" ht="15.75">
      <c r="AE47599" s="67"/>
    </row>
    <row r="47600" spans="31:31" ht="15.75">
      <c r="AE47600" s="67"/>
    </row>
    <row r="47601" spans="31:31" ht="15.75">
      <c r="AE47601" s="67"/>
    </row>
    <row r="47602" spans="31:31" ht="15.75">
      <c r="AE47602" s="67"/>
    </row>
    <row r="47603" spans="31:31" ht="15.75">
      <c r="AE47603" s="67"/>
    </row>
    <row r="47604" spans="31:31" ht="15.75">
      <c r="AE47604" s="67"/>
    </row>
    <row r="47605" spans="31:31" ht="15.75">
      <c r="AE47605" s="67"/>
    </row>
    <row r="47606" spans="31:31" ht="15.75">
      <c r="AE47606" s="67"/>
    </row>
    <row r="47607" spans="31:31" ht="15.75">
      <c r="AE47607" s="67"/>
    </row>
    <row r="47608" spans="31:31" ht="15.75">
      <c r="AE47608" s="67"/>
    </row>
    <row r="47609" spans="31:31" ht="15.75">
      <c r="AE47609" s="67"/>
    </row>
    <row r="47610" spans="31:31" ht="15.75">
      <c r="AE47610" s="67"/>
    </row>
    <row r="47611" spans="31:31" ht="15.75">
      <c r="AE47611" s="67"/>
    </row>
    <row r="47612" spans="31:31" ht="15.75">
      <c r="AE47612" s="67"/>
    </row>
    <row r="47613" spans="31:31" ht="15.75">
      <c r="AE47613" s="67"/>
    </row>
    <row r="47614" spans="31:31" ht="15.75">
      <c r="AE47614" s="67"/>
    </row>
    <row r="47615" spans="31:31" ht="15.75">
      <c r="AE47615" s="67"/>
    </row>
    <row r="47616" spans="31:31" ht="15.75">
      <c r="AE47616" s="67"/>
    </row>
    <row r="47617" spans="31:31" ht="15.75">
      <c r="AE47617" s="67"/>
    </row>
    <row r="47618" spans="31:31" ht="15.75">
      <c r="AE47618" s="67"/>
    </row>
    <row r="47619" spans="31:31" ht="15.75">
      <c r="AE47619" s="67"/>
    </row>
    <row r="47620" spans="31:31" ht="15.75">
      <c r="AE47620" s="67"/>
    </row>
    <row r="47621" spans="31:31" ht="15.75">
      <c r="AE47621" s="67"/>
    </row>
    <row r="47622" spans="31:31" ht="15.75">
      <c r="AE47622" s="67"/>
    </row>
    <row r="47623" spans="31:31" ht="15.75">
      <c r="AE47623" s="67"/>
    </row>
    <row r="47624" spans="31:31" ht="15.75">
      <c r="AE47624" s="67"/>
    </row>
    <row r="47625" spans="31:31" ht="15.75">
      <c r="AE47625" s="67"/>
    </row>
    <row r="47626" spans="31:31" ht="15.75">
      <c r="AE47626" s="67"/>
    </row>
    <row r="47627" spans="31:31" ht="15.75">
      <c r="AE47627" s="67"/>
    </row>
    <row r="47628" spans="31:31" ht="15.75">
      <c r="AE47628" s="67"/>
    </row>
    <row r="47629" spans="31:31" ht="15.75">
      <c r="AE47629" s="67"/>
    </row>
    <row r="47630" spans="31:31" ht="15.75">
      <c r="AE47630" s="67"/>
    </row>
    <row r="47631" spans="31:31" ht="15.75">
      <c r="AE47631" s="67"/>
    </row>
    <row r="47632" spans="31:31" ht="15.75">
      <c r="AE47632" s="67"/>
    </row>
    <row r="47633" spans="31:31" ht="15.75">
      <c r="AE47633" s="67"/>
    </row>
    <row r="47634" spans="31:31" ht="15.75">
      <c r="AE47634" s="67"/>
    </row>
    <row r="47635" spans="31:31" ht="15.75">
      <c r="AE47635" s="67"/>
    </row>
    <row r="47636" spans="31:31" ht="15.75">
      <c r="AE47636" s="67"/>
    </row>
    <row r="47637" spans="31:31" ht="15.75">
      <c r="AE47637" s="67"/>
    </row>
    <row r="47638" spans="31:31" ht="15.75">
      <c r="AE47638" s="67"/>
    </row>
    <row r="47639" spans="31:31" ht="15.75">
      <c r="AE47639" s="67"/>
    </row>
    <row r="47640" spans="31:31" ht="15.75">
      <c r="AE47640" s="67"/>
    </row>
    <row r="47641" spans="31:31" ht="15.75">
      <c r="AE47641" s="67"/>
    </row>
    <row r="47642" spans="31:31" ht="15.75">
      <c r="AE47642" s="67"/>
    </row>
    <row r="47643" spans="31:31" ht="15.75">
      <c r="AE47643" s="67"/>
    </row>
    <row r="47644" spans="31:31" ht="15.75">
      <c r="AE47644" s="67"/>
    </row>
    <row r="47645" spans="31:31" ht="15.75">
      <c r="AE47645" s="67"/>
    </row>
    <row r="47646" spans="31:31" ht="15.75">
      <c r="AE47646" s="67"/>
    </row>
    <row r="47647" spans="31:31" ht="15.75">
      <c r="AE47647" s="67"/>
    </row>
    <row r="47648" spans="31:31" ht="15.75">
      <c r="AE47648" s="67"/>
    </row>
    <row r="47649" spans="31:31" ht="15.75">
      <c r="AE47649" s="67"/>
    </row>
    <row r="47650" spans="31:31" ht="15.75">
      <c r="AE47650" s="67"/>
    </row>
    <row r="47651" spans="31:31" ht="15.75">
      <c r="AE47651" s="67"/>
    </row>
    <row r="47652" spans="31:31" ht="15.75">
      <c r="AE47652" s="67"/>
    </row>
    <row r="47653" spans="31:31" ht="15.75">
      <c r="AE47653" s="67"/>
    </row>
    <row r="47654" spans="31:31" ht="15.75">
      <c r="AE47654" s="67"/>
    </row>
    <row r="47655" spans="31:31" ht="15.75">
      <c r="AE47655" s="67"/>
    </row>
    <row r="47656" spans="31:31" ht="15.75">
      <c r="AE47656" s="67"/>
    </row>
    <row r="47657" spans="31:31" ht="15.75">
      <c r="AE47657" s="67"/>
    </row>
    <row r="47658" spans="31:31" ht="15.75">
      <c r="AE47658" s="67"/>
    </row>
    <row r="47659" spans="31:31" ht="15.75">
      <c r="AE47659" s="67"/>
    </row>
    <row r="47660" spans="31:31" ht="15.75">
      <c r="AE47660" s="67"/>
    </row>
    <row r="47661" spans="31:31" ht="15.75">
      <c r="AE47661" s="67"/>
    </row>
    <row r="47662" spans="31:31" ht="15.75">
      <c r="AE47662" s="67"/>
    </row>
    <row r="47663" spans="31:31" ht="15.75">
      <c r="AE47663" s="67"/>
    </row>
    <row r="47664" spans="31:31" ht="15.75">
      <c r="AE47664" s="67"/>
    </row>
    <row r="47665" spans="31:31" ht="15.75">
      <c r="AE47665" s="67"/>
    </row>
    <row r="47666" spans="31:31" ht="15.75">
      <c r="AE47666" s="67"/>
    </row>
    <row r="47667" spans="31:31" ht="15.75">
      <c r="AE47667" s="67"/>
    </row>
    <row r="47668" spans="31:31" ht="15.75">
      <c r="AE47668" s="67"/>
    </row>
    <row r="47669" spans="31:31" ht="15.75">
      <c r="AE47669" s="67"/>
    </row>
    <row r="47670" spans="31:31" ht="15.75">
      <c r="AE47670" s="67"/>
    </row>
    <row r="47671" spans="31:31" ht="15.75">
      <c r="AE47671" s="67"/>
    </row>
    <row r="47672" spans="31:31" ht="15.75">
      <c r="AE47672" s="67"/>
    </row>
    <row r="47673" spans="31:31" ht="15.75">
      <c r="AE47673" s="67"/>
    </row>
    <row r="47674" spans="31:31" ht="15.75">
      <c r="AE47674" s="67"/>
    </row>
    <row r="47675" spans="31:31" ht="15.75">
      <c r="AE47675" s="67"/>
    </row>
    <row r="47676" spans="31:31" ht="15.75">
      <c r="AE47676" s="67"/>
    </row>
    <row r="47677" spans="31:31" ht="15.75">
      <c r="AE47677" s="67"/>
    </row>
    <row r="47678" spans="31:31" ht="15.75">
      <c r="AE47678" s="67"/>
    </row>
    <row r="47679" spans="31:31" ht="15.75">
      <c r="AE47679" s="67"/>
    </row>
    <row r="47680" spans="31:31" ht="15.75">
      <c r="AE47680" s="67"/>
    </row>
    <row r="47681" spans="31:31" ht="15.75">
      <c r="AE47681" s="67"/>
    </row>
    <row r="47682" spans="31:31" ht="15.75">
      <c r="AE47682" s="67"/>
    </row>
    <row r="47683" spans="31:31" ht="15.75">
      <c r="AE47683" s="67"/>
    </row>
    <row r="47684" spans="31:31" ht="15.75">
      <c r="AE47684" s="67"/>
    </row>
    <row r="47685" spans="31:31" ht="15.75">
      <c r="AE47685" s="67"/>
    </row>
    <row r="47686" spans="31:31" ht="15.75">
      <c r="AE47686" s="67"/>
    </row>
    <row r="47687" spans="31:31" ht="15.75">
      <c r="AE47687" s="67"/>
    </row>
    <row r="47688" spans="31:31" ht="15.75">
      <c r="AE47688" s="67"/>
    </row>
    <row r="47689" spans="31:31" ht="15.75">
      <c r="AE47689" s="67"/>
    </row>
    <row r="47690" spans="31:31" ht="15.75">
      <c r="AE47690" s="67"/>
    </row>
    <row r="47691" spans="31:31" ht="15.75">
      <c r="AE47691" s="67"/>
    </row>
    <row r="47692" spans="31:31" ht="15.75">
      <c r="AE47692" s="67"/>
    </row>
    <row r="47693" spans="31:31" ht="15.75">
      <c r="AE47693" s="67"/>
    </row>
    <row r="47694" spans="31:31" ht="15.75">
      <c r="AE47694" s="67"/>
    </row>
    <row r="47695" spans="31:31" ht="15.75">
      <c r="AE47695" s="67"/>
    </row>
    <row r="47696" spans="31:31" ht="15.75">
      <c r="AE47696" s="67"/>
    </row>
    <row r="47697" spans="31:31" ht="15.75">
      <c r="AE47697" s="67"/>
    </row>
    <row r="47698" spans="31:31" ht="15.75">
      <c r="AE47698" s="67"/>
    </row>
    <row r="47699" spans="31:31" ht="15.75">
      <c r="AE47699" s="67"/>
    </row>
    <row r="47700" spans="31:31" ht="15.75">
      <c r="AE47700" s="67"/>
    </row>
    <row r="47701" spans="31:31" ht="15.75">
      <c r="AE47701" s="67"/>
    </row>
    <row r="47702" spans="31:31" ht="15.75">
      <c r="AE47702" s="67"/>
    </row>
    <row r="47703" spans="31:31" ht="15.75">
      <c r="AE47703" s="67"/>
    </row>
    <row r="47704" spans="31:31" ht="15.75">
      <c r="AE47704" s="67"/>
    </row>
    <row r="47705" spans="31:31" ht="15.75">
      <c r="AE47705" s="67"/>
    </row>
    <row r="47706" spans="31:31" ht="15.75">
      <c r="AE47706" s="67"/>
    </row>
    <row r="47707" spans="31:31" ht="15.75">
      <c r="AE47707" s="67"/>
    </row>
    <row r="47708" spans="31:31" ht="15.75">
      <c r="AE47708" s="67"/>
    </row>
    <row r="47709" spans="31:31" ht="15.75">
      <c r="AE47709" s="67"/>
    </row>
    <row r="47710" spans="31:31" ht="15.75">
      <c r="AE47710" s="67"/>
    </row>
    <row r="47711" spans="31:31" ht="15.75">
      <c r="AE47711" s="67"/>
    </row>
    <row r="47712" spans="31:31" ht="15.75">
      <c r="AE47712" s="67"/>
    </row>
    <row r="47713" spans="31:31" ht="15.75">
      <c r="AE47713" s="67"/>
    </row>
    <row r="47714" spans="31:31" ht="15.75">
      <c r="AE47714" s="67"/>
    </row>
    <row r="47715" spans="31:31" ht="15.75">
      <c r="AE47715" s="67"/>
    </row>
    <row r="47716" spans="31:31" ht="15.75">
      <c r="AE47716" s="67"/>
    </row>
    <row r="47717" spans="31:31" ht="15.75">
      <c r="AE47717" s="67"/>
    </row>
    <row r="47718" spans="31:31" ht="15.75">
      <c r="AE47718" s="67"/>
    </row>
    <row r="47719" spans="31:31" ht="15.75">
      <c r="AE47719" s="67"/>
    </row>
    <row r="47720" spans="31:31" ht="15.75">
      <c r="AE47720" s="67"/>
    </row>
    <row r="47721" spans="31:31" ht="15.75">
      <c r="AE47721" s="67"/>
    </row>
    <row r="47722" spans="31:31" ht="15.75">
      <c r="AE47722" s="67"/>
    </row>
    <row r="47723" spans="31:31" ht="15.75">
      <c r="AE47723" s="67"/>
    </row>
    <row r="47724" spans="31:31" ht="15.75">
      <c r="AE47724" s="67"/>
    </row>
    <row r="47725" spans="31:31" ht="15.75">
      <c r="AE47725" s="67"/>
    </row>
    <row r="47726" spans="31:31" ht="15.75">
      <c r="AE47726" s="67"/>
    </row>
    <row r="47727" spans="31:31" ht="15.75">
      <c r="AE47727" s="67"/>
    </row>
    <row r="47728" spans="31:31" ht="15.75">
      <c r="AE47728" s="67"/>
    </row>
    <row r="47729" spans="31:31" ht="15.75">
      <c r="AE47729" s="67"/>
    </row>
    <row r="47730" spans="31:31" ht="15.75">
      <c r="AE47730" s="67"/>
    </row>
    <row r="47731" spans="31:31" ht="15.75">
      <c r="AE47731" s="67"/>
    </row>
    <row r="47732" spans="31:31" ht="15.75">
      <c r="AE47732" s="67"/>
    </row>
    <row r="47733" spans="31:31" ht="15.75">
      <c r="AE47733" s="67"/>
    </row>
    <row r="47734" spans="31:31" ht="15.75">
      <c r="AE47734" s="67"/>
    </row>
    <row r="47735" spans="31:31" ht="15.75">
      <c r="AE47735" s="67"/>
    </row>
    <row r="47736" spans="31:31" ht="15.75">
      <c r="AE47736" s="67"/>
    </row>
    <row r="47737" spans="31:31" ht="15.75">
      <c r="AE47737" s="67"/>
    </row>
    <row r="47738" spans="31:31" ht="15.75">
      <c r="AE47738" s="67"/>
    </row>
    <row r="47739" spans="31:31" ht="15.75">
      <c r="AE47739" s="67"/>
    </row>
    <row r="47740" spans="31:31" ht="15.75">
      <c r="AE47740" s="67"/>
    </row>
    <row r="47741" spans="31:31" ht="15.75">
      <c r="AE47741" s="67"/>
    </row>
    <row r="47742" spans="31:31" ht="15.75">
      <c r="AE47742" s="67"/>
    </row>
    <row r="47743" spans="31:31" ht="15.75">
      <c r="AE47743" s="67"/>
    </row>
    <row r="47744" spans="31:31" ht="15.75">
      <c r="AE47744" s="67"/>
    </row>
    <row r="47745" spans="31:31" ht="15.75">
      <c r="AE47745" s="67"/>
    </row>
    <row r="47746" spans="31:31" ht="15.75">
      <c r="AE47746" s="67"/>
    </row>
    <row r="47747" spans="31:31" ht="15.75">
      <c r="AE47747" s="67"/>
    </row>
    <row r="47748" spans="31:31" ht="15.75">
      <c r="AE47748" s="67"/>
    </row>
    <row r="47749" spans="31:31" ht="15.75">
      <c r="AE47749" s="67"/>
    </row>
    <row r="47750" spans="31:31" ht="15.75">
      <c r="AE47750" s="67"/>
    </row>
    <row r="47751" spans="31:31" ht="15.75">
      <c r="AE47751" s="67"/>
    </row>
    <row r="47752" spans="31:31" ht="15.75">
      <c r="AE47752" s="67"/>
    </row>
    <row r="47753" spans="31:31" ht="15.75">
      <c r="AE47753" s="67"/>
    </row>
    <row r="47754" spans="31:31" ht="15.75">
      <c r="AE47754" s="67"/>
    </row>
    <row r="47755" spans="31:31" ht="15.75">
      <c r="AE47755" s="67"/>
    </row>
    <row r="47756" spans="31:31" ht="15.75">
      <c r="AE47756" s="67"/>
    </row>
    <row r="47757" spans="31:31" ht="15.75">
      <c r="AE47757" s="67"/>
    </row>
    <row r="47758" spans="31:31" ht="15.75">
      <c r="AE47758" s="67"/>
    </row>
    <row r="47759" spans="31:31" ht="15.75">
      <c r="AE47759" s="67"/>
    </row>
    <row r="47760" spans="31:31" ht="15.75">
      <c r="AE47760" s="67"/>
    </row>
    <row r="47761" spans="31:31" ht="15.75">
      <c r="AE47761" s="67"/>
    </row>
    <row r="47762" spans="31:31" ht="15.75">
      <c r="AE47762" s="67"/>
    </row>
    <row r="47763" spans="31:31" ht="15.75">
      <c r="AE47763" s="67"/>
    </row>
    <row r="47764" spans="31:31" ht="15.75">
      <c r="AE47764" s="67"/>
    </row>
    <row r="47765" spans="31:31" ht="15.75">
      <c r="AE47765" s="67"/>
    </row>
    <row r="47766" spans="31:31" ht="15.75">
      <c r="AE47766" s="67"/>
    </row>
    <row r="47767" spans="31:31" ht="15.75">
      <c r="AE47767" s="67"/>
    </row>
    <row r="47768" spans="31:31" ht="15.75">
      <c r="AE47768" s="67"/>
    </row>
    <row r="47769" spans="31:31" ht="15.75">
      <c r="AE47769" s="67"/>
    </row>
    <row r="47770" spans="31:31" ht="15.75">
      <c r="AE47770" s="67"/>
    </row>
    <row r="47771" spans="31:31" ht="15.75">
      <c r="AE47771" s="67"/>
    </row>
    <row r="47772" spans="31:31" ht="15.75">
      <c r="AE47772" s="67"/>
    </row>
    <row r="47773" spans="31:31" ht="15.75">
      <c r="AE47773" s="67"/>
    </row>
    <row r="47774" spans="31:31" ht="15.75">
      <c r="AE47774" s="67"/>
    </row>
    <row r="47775" spans="31:31" ht="15.75">
      <c r="AE47775" s="67"/>
    </row>
    <row r="47776" spans="31:31" ht="15.75">
      <c r="AE47776" s="67"/>
    </row>
    <row r="47777" spans="31:31" ht="15.75">
      <c r="AE47777" s="67"/>
    </row>
    <row r="47778" spans="31:31" ht="15.75">
      <c r="AE47778" s="67"/>
    </row>
    <row r="47779" spans="31:31" ht="15.75">
      <c r="AE47779" s="67"/>
    </row>
    <row r="47780" spans="31:31" ht="15.75">
      <c r="AE47780" s="67"/>
    </row>
    <row r="47781" spans="31:31" ht="15.75">
      <c r="AE47781" s="67"/>
    </row>
    <row r="47782" spans="31:31" ht="15.75">
      <c r="AE47782" s="67"/>
    </row>
    <row r="47783" spans="31:31" ht="15.75">
      <c r="AE47783" s="67"/>
    </row>
    <row r="47784" spans="31:31" ht="15.75">
      <c r="AE47784" s="67"/>
    </row>
    <row r="47785" spans="31:31" ht="15.75">
      <c r="AE47785" s="67"/>
    </row>
    <row r="47786" spans="31:31" ht="15.75">
      <c r="AE47786" s="67"/>
    </row>
    <row r="47787" spans="31:31" ht="15.75">
      <c r="AE47787" s="67"/>
    </row>
    <row r="47788" spans="31:31" ht="15.75">
      <c r="AE47788" s="67"/>
    </row>
    <row r="47789" spans="31:31" ht="15.75">
      <c r="AE47789" s="67"/>
    </row>
    <row r="47790" spans="31:31" ht="15.75">
      <c r="AE47790" s="67"/>
    </row>
    <row r="47791" spans="31:31" ht="15.75">
      <c r="AE47791" s="67"/>
    </row>
    <row r="47792" spans="31:31" ht="15.75">
      <c r="AE47792" s="67"/>
    </row>
    <row r="47793" spans="31:31" ht="15.75">
      <c r="AE47793" s="67"/>
    </row>
    <row r="47794" spans="31:31" ht="15.75">
      <c r="AE47794" s="67"/>
    </row>
    <row r="47795" spans="31:31" ht="15.75">
      <c r="AE47795" s="67"/>
    </row>
    <row r="47796" spans="31:31" ht="15.75">
      <c r="AE47796" s="67"/>
    </row>
    <row r="47797" spans="31:31" ht="15.75">
      <c r="AE47797" s="67"/>
    </row>
    <row r="47798" spans="31:31" ht="15.75">
      <c r="AE47798" s="67"/>
    </row>
    <row r="47799" spans="31:31" ht="15.75">
      <c r="AE47799" s="67"/>
    </row>
    <row r="47800" spans="31:31" ht="15.75">
      <c r="AE47800" s="67"/>
    </row>
    <row r="47801" spans="31:31" ht="15.75">
      <c r="AE47801" s="67"/>
    </row>
    <row r="47802" spans="31:31" ht="15.75">
      <c r="AE47802" s="67"/>
    </row>
    <row r="47803" spans="31:31" ht="15.75">
      <c r="AE47803" s="67"/>
    </row>
    <row r="47804" spans="31:31" ht="15.75">
      <c r="AE47804" s="67"/>
    </row>
    <row r="47805" spans="31:31" ht="15.75">
      <c r="AE47805" s="67"/>
    </row>
    <row r="47806" spans="31:31" ht="15.75">
      <c r="AE47806" s="67"/>
    </row>
    <row r="47807" spans="31:31" ht="15.75">
      <c r="AE47807" s="67"/>
    </row>
    <row r="47808" spans="31:31" ht="15.75">
      <c r="AE47808" s="67"/>
    </row>
    <row r="47809" spans="31:31" ht="15.75">
      <c r="AE47809" s="67"/>
    </row>
    <row r="47810" spans="31:31" ht="15.75">
      <c r="AE47810" s="67"/>
    </row>
    <row r="47811" spans="31:31" ht="15.75">
      <c r="AE47811" s="67"/>
    </row>
    <row r="47812" spans="31:31" ht="15.75">
      <c r="AE47812" s="67"/>
    </row>
    <row r="47813" spans="31:31" ht="15.75">
      <c r="AE47813" s="67"/>
    </row>
    <row r="47814" spans="31:31" ht="15.75">
      <c r="AE47814" s="67"/>
    </row>
    <row r="47815" spans="31:31" ht="15.75">
      <c r="AE47815" s="67"/>
    </row>
    <row r="47816" spans="31:31" ht="15.75">
      <c r="AE47816" s="67"/>
    </row>
    <row r="47817" spans="31:31" ht="15.75">
      <c r="AE47817" s="67"/>
    </row>
    <row r="47818" spans="31:31" ht="15.75">
      <c r="AE47818" s="67"/>
    </row>
    <row r="47819" spans="31:31" ht="15.75">
      <c r="AE47819" s="67"/>
    </row>
    <row r="47820" spans="31:31" ht="15.75">
      <c r="AE47820" s="67"/>
    </row>
    <row r="47821" spans="31:31" ht="15.75">
      <c r="AE47821" s="67"/>
    </row>
    <row r="47822" spans="31:31" ht="15.75">
      <c r="AE47822" s="67"/>
    </row>
    <row r="47823" spans="31:31" ht="15.75">
      <c r="AE47823" s="67"/>
    </row>
    <row r="47824" spans="31:31" ht="15.75">
      <c r="AE47824" s="67"/>
    </row>
    <row r="47825" spans="31:31" ht="15.75">
      <c r="AE47825" s="67"/>
    </row>
    <row r="47826" spans="31:31" ht="15.75">
      <c r="AE47826" s="67"/>
    </row>
    <row r="47827" spans="31:31" ht="15.75">
      <c r="AE47827" s="67"/>
    </row>
    <row r="47828" spans="31:31" ht="15.75">
      <c r="AE47828" s="67"/>
    </row>
    <row r="47829" spans="31:31" ht="15.75">
      <c r="AE47829" s="67"/>
    </row>
    <row r="47830" spans="31:31" ht="15.75">
      <c r="AE47830" s="67"/>
    </row>
    <row r="47831" spans="31:31" ht="15.75">
      <c r="AE47831" s="67"/>
    </row>
    <row r="47832" spans="31:31" ht="15.75">
      <c r="AE47832" s="67"/>
    </row>
    <row r="47833" spans="31:31" ht="15.75">
      <c r="AE47833" s="67"/>
    </row>
    <row r="47834" spans="31:31" ht="15.75">
      <c r="AE47834" s="67"/>
    </row>
    <row r="47835" spans="31:31" ht="15.75">
      <c r="AE47835" s="67"/>
    </row>
    <row r="47836" spans="31:31" ht="15.75">
      <c r="AE47836" s="67"/>
    </row>
    <row r="47837" spans="31:31" ht="15.75">
      <c r="AE47837" s="67"/>
    </row>
    <row r="47838" spans="31:31" ht="15.75">
      <c r="AE47838" s="67"/>
    </row>
    <row r="47839" spans="31:31" ht="15.75">
      <c r="AE47839" s="67"/>
    </row>
    <row r="47840" spans="31:31" ht="15.75">
      <c r="AE47840" s="67"/>
    </row>
    <row r="47841" spans="31:31" ht="15.75">
      <c r="AE47841" s="67"/>
    </row>
    <row r="47842" spans="31:31" ht="15.75">
      <c r="AE47842" s="67"/>
    </row>
    <row r="47843" spans="31:31" ht="15.75">
      <c r="AE47843" s="67"/>
    </row>
    <row r="47844" spans="31:31" ht="15.75">
      <c r="AE47844" s="67"/>
    </row>
    <row r="47845" spans="31:31" ht="15.75">
      <c r="AE47845" s="67"/>
    </row>
    <row r="47846" spans="31:31" ht="15.75">
      <c r="AE47846" s="67"/>
    </row>
    <row r="47847" spans="31:31" ht="15.75">
      <c r="AE47847" s="67"/>
    </row>
    <row r="47848" spans="31:31" ht="15.75">
      <c r="AE47848" s="67"/>
    </row>
    <row r="47849" spans="31:31" ht="15.75">
      <c r="AE47849" s="67"/>
    </row>
    <row r="47850" spans="31:31" ht="15.75">
      <c r="AE47850" s="67"/>
    </row>
    <row r="47851" spans="31:31" ht="15.75">
      <c r="AE47851" s="67"/>
    </row>
    <row r="47852" spans="31:31" ht="15.75">
      <c r="AE47852" s="67"/>
    </row>
    <row r="47853" spans="31:31" ht="15.75">
      <c r="AE47853" s="67"/>
    </row>
    <row r="47854" spans="31:31" ht="15.75">
      <c r="AE47854" s="67"/>
    </row>
    <row r="47855" spans="31:31" ht="15.75">
      <c r="AE47855" s="67"/>
    </row>
    <row r="47856" spans="31:31" ht="15.75">
      <c r="AE47856" s="67"/>
    </row>
    <row r="47857" spans="31:31" ht="15.75">
      <c r="AE47857" s="67"/>
    </row>
    <row r="47858" spans="31:31" ht="15.75">
      <c r="AE47858" s="67"/>
    </row>
    <row r="47859" spans="31:31" ht="15.75">
      <c r="AE47859" s="67"/>
    </row>
    <row r="47860" spans="31:31" ht="15.75">
      <c r="AE47860" s="67"/>
    </row>
    <row r="47861" spans="31:31" ht="15.75">
      <c r="AE47861" s="67"/>
    </row>
    <row r="47862" spans="31:31" ht="15.75">
      <c r="AE47862" s="67"/>
    </row>
    <row r="47863" spans="31:31" ht="15.75">
      <c r="AE47863" s="67"/>
    </row>
    <row r="47864" spans="31:31" ht="15.75">
      <c r="AE47864" s="67"/>
    </row>
    <row r="47865" spans="31:31" ht="15.75">
      <c r="AE47865" s="67"/>
    </row>
    <row r="47866" spans="31:31" ht="15.75">
      <c r="AE47866" s="67"/>
    </row>
    <row r="47867" spans="31:31" ht="15.75">
      <c r="AE47867" s="67"/>
    </row>
    <row r="47868" spans="31:31" ht="15.75">
      <c r="AE47868" s="67"/>
    </row>
    <row r="47869" spans="31:31" ht="15.75">
      <c r="AE47869" s="67"/>
    </row>
    <row r="47870" spans="31:31" ht="15.75">
      <c r="AE47870" s="67"/>
    </row>
    <row r="47871" spans="31:31" ht="15.75">
      <c r="AE47871" s="67"/>
    </row>
    <row r="47872" spans="31:31" ht="15.75">
      <c r="AE47872" s="67"/>
    </row>
    <row r="47873" spans="31:31" ht="15.75">
      <c r="AE47873" s="67"/>
    </row>
    <row r="47874" spans="31:31" ht="15.75">
      <c r="AE47874" s="67"/>
    </row>
    <row r="47875" spans="31:31" ht="15.75">
      <c r="AE47875" s="67"/>
    </row>
    <row r="47876" spans="31:31" ht="15.75">
      <c r="AE47876" s="67"/>
    </row>
    <row r="47877" spans="31:31" ht="15.75">
      <c r="AE47877" s="67"/>
    </row>
    <row r="47878" spans="31:31" ht="15.75">
      <c r="AE47878" s="67"/>
    </row>
    <row r="47879" spans="31:31" ht="15.75">
      <c r="AE47879" s="67"/>
    </row>
    <row r="47880" spans="31:31" ht="15.75">
      <c r="AE47880" s="67"/>
    </row>
    <row r="47881" spans="31:31" ht="15.75">
      <c r="AE47881" s="67"/>
    </row>
    <row r="47882" spans="31:31" ht="15.75">
      <c r="AE47882" s="67"/>
    </row>
    <row r="47883" spans="31:31" ht="15.75">
      <c r="AE47883" s="67"/>
    </row>
    <row r="47884" spans="31:31" ht="15.75">
      <c r="AE47884" s="67"/>
    </row>
    <row r="47885" spans="31:31" ht="15.75">
      <c r="AE47885" s="67"/>
    </row>
    <row r="47886" spans="31:31" ht="15.75">
      <c r="AE47886" s="67"/>
    </row>
    <row r="47887" spans="31:31" ht="15.75">
      <c r="AE47887" s="67"/>
    </row>
    <row r="47888" spans="31:31" ht="15.75">
      <c r="AE47888" s="67"/>
    </row>
    <row r="47889" spans="31:31" ht="15.75">
      <c r="AE47889" s="67"/>
    </row>
    <row r="47890" spans="31:31" ht="15.75">
      <c r="AE47890" s="67"/>
    </row>
    <row r="47891" spans="31:31" ht="15.75">
      <c r="AE47891" s="67"/>
    </row>
    <row r="47892" spans="31:31" ht="15.75">
      <c r="AE47892" s="67"/>
    </row>
    <row r="47893" spans="31:31" ht="15.75">
      <c r="AE47893" s="67"/>
    </row>
    <row r="47894" spans="31:31" ht="15.75">
      <c r="AE47894" s="67"/>
    </row>
    <row r="47895" spans="31:31" ht="15.75">
      <c r="AE47895" s="67"/>
    </row>
    <row r="47896" spans="31:31" ht="15.75">
      <c r="AE47896" s="67"/>
    </row>
    <row r="47897" spans="31:31" ht="15.75">
      <c r="AE47897" s="67"/>
    </row>
    <row r="47898" spans="31:31" ht="15.75">
      <c r="AE47898" s="67"/>
    </row>
    <row r="47899" spans="31:31" ht="15.75">
      <c r="AE47899" s="67"/>
    </row>
    <row r="47900" spans="31:31" ht="15.75">
      <c r="AE47900" s="67"/>
    </row>
    <row r="47901" spans="31:31" ht="15.75">
      <c r="AE47901" s="67"/>
    </row>
    <row r="47902" spans="31:31" ht="15.75">
      <c r="AE47902" s="67"/>
    </row>
    <row r="47903" spans="31:31" ht="15.75">
      <c r="AE47903" s="67"/>
    </row>
    <row r="47904" spans="31:31" ht="15.75">
      <c r="AE47904" s="67"/>
    </row>
    <row r="47905" spans="31:31" ht="15.75">
      <c r="AE47905" s="67"/>
    </row>
    <row r="47906" spans="31:31" ht="15.75">
      <c r="AE47906" s="67"/>
    </row>
    <row r="47907" spans="31:31" ht="15.75">
      <c r="AE47907" s="67"/>
    </row>
    <row r="47908" spans="31:31" ht="15.75">
      <c r="AE47908" s="67"/>
    </row>
    <row r="47909" spans="31:31" ht="15.75">
      <c r="AE47909" s="67"/>
    </row>
    <row r="47910" spans="31:31" ht="15.75">
      <c r="AE47910" s="67"/>
    </row>
    <row r="47911" spans="31:31" ht="15.75">
      <c r="AE47911" s="67"/>
    </row>
    <row r="47912" spans="31:31" ht="15.75">
      <c r="AE47912" s="67"/>
    </row>
    <row r="47913" spans="31:31" ht="15.75">
      <c r="AE47913" s="67"/>
    </row>
    <row r="47914" spans="31:31" ht="15.75">
      <c r="AE47914" s="67"/>
    </row>
    <row r="47915" spans="31:31" ht="15.75">
      <c r="AE47915" s="67"/>
    </row>
    <row r="47916" spans="31:31" ht="15.75">
      <c r="AE47916" s="67"/>
    </row>
    <row r="47917" spans="31:31" ht="15.75">
      <c r="AE47917" s="67"/>
    </row>
    <row r="47918" spans="31:31" ht="15.75">
      <c r="AE47918" s="67"/>
    </row>
    <row r="47919" spans="31:31" ht="15.75">
      <c r="AE47919" s="67"/>
    </row>
    <row r="47920" spans="31:31" ht="15.75">
      <c r="AE47920" s="67"/>
    </row>
    <row r="47921" spans="31:31" ht="15.75">
      <c r="AE47921" s="67"/>
    </row>
    <row r="47922" spans="31:31" ht="15.75">
      <c r="AE47922" s="67"/>
    </row>
    <row r="47923" spans="31:31" ht="15.75">
      <c r="AE47923" s="67"/>
    </row>
    <row r="47924" spans="31:31" ht="15.75">
      <c r="AE47924" s="67"/>
    </row>
    <row r="47925" spans="31:31" ht="15.75">
      <c r="AE47925" s="67"/>
    </row>
    <row r="47926" spans="31:31" ht="15.75">
      <c r="AE47926" s="67"/>
    </row>
    <row r="47927" spans="31:31" ht="15.75">
      <c r="AE47927" s="67"/>
    </row>
    <row r="47928" spans="31:31" ht="15.75">
      <c r="AE47928" s="67"/>
    </row>
    <row r="47929" spans="31:31" ht="15.75">
      <c r="AE47929" s="67"/>
    </row>
    <row r="47930" spans="31:31" ht="15.75">
      <c r="AE47930" s="67"/>
    </row>
    <row r="47931" spans="31:31" ht="15.75">
      <c r="AE47931" s="67"/>
    </row>
    <row r="47932" spans="31:31" ht="15.75">
      <c r="AE47932" s="67"/>
    </row>
    <row r="47933" spans="31:31" ht="15.75">
      <c r="AE47933" s="67"/>
    </row>
    <row r="47934" spans="31:31" ht="15.75">
      <c r="AE47934" s="67"/>
    </row>
    <row r="47935" spans="31:31" ht="15.75">
      <c r="AE47935" s="67"/>
    </row>
    <row r="47936" spans="31:31" ht="15.75">
      <c r="AE47936" s="67"/>
    </row>
    <row r="47937" spans="31:31" ht="15.75">
      <c r="AE47937" s="67"/>
    </row>
    <row r="47938" spans="31:31" ht="15.75">
      <c r="AE47938" s="67"/>
    </row>
    <row r="47939" spans="31:31" ht="15.75">
      <c r="AE47939" s="67"/>
    </row>
    <row r="47940" spans="31:31" ht="15.75">
      <c r="AE47940" s="67"/>
    </row>
    <row r="47941" spans="31:31" ht="15.75">
      <c r="AE47941" s="67"/>
    </row>
    <row r="47942" spans="31:31" ht="15.75">
      <c r="AE47942" s="67"/>
    </row>
    <row r="47943" spans="31:31" ht="15.75">
      <c r="AE47943" s="67"/>
    </row>
    <row r="47944" spans="31:31" ht="15.75">
      <c r="AE47944" s="67"/>
    </row>
    <row r="47945" spans="31:31" ht="15.75">
      <c r="AE47945" s="67"/>
    </row>
    <row r="47946" spans="31:31" ht="15.75">
      <c r="AE47946" s="67"/>
    </row>
    <row r="47947" spans="31:31" ht="15.75">
      <c r="AE47947" s="67"/>
    </row>
    <row r="47948" spans="31:31" ht="15.75">
      <c r="AE47948" s="67"/>
    </row>
    <row r="47949" spans="31:31" ht="15.75">
      <c r="AE47949" s="67"/>
    </row>
    <row r="47950" spans="31:31" ht="15.75">
      <c r="AE47950" s="67"/>
    </row>
    <row r="47951" spans="31:31" ht="15.75">
      <c r="AE47951" s="67"/>
    </row>
    <row r="47952" spans="31:31" ht="15.75">
      <c r="AE47952" s="67"/>
    </row>
    <row r="47953" spans="31:31" ht="15.75">
      <c r="AE47953" s="67"/>
    </row>
    <row r="47954" spans="31:31" ht="15.75">
      <c r="AE47954" s="67"/>
    </row>
    <row r="47955" spans="31:31" ht="15.75">
      <c r="AE47955" s="67"/>
    </row>
    <row r="47956" spans="31:31" ht="15.75">
      <c r="AE47956" s="67"/>
    </row>
    <row r="47957" spans="31:31" ht="15.75">
      <c r="AE47957" s="67"/>
    </row>
    <row r="47958" spans="31:31" ht="15.75">
      <c r="AE47958" s="67"/>
    </row>
    <row r="47959" spans="31:31" ht="15.75">
      <c r="AE47959" s="67"/>
    </row>
    <row r="47960" spans="31:31" ht="15.75">
      <c r="AE47960" s="67"/>
    </row>
    <row r="47961" spans="31:31" ht="15.75">
      <c r="AE47961" s="67"/>
    </row>
    <row r="47962" spans="31:31" ht="15.75">
      <c r="AE47962" s="67"/>
    </row>
    <row r="47963" spans="31:31" ht="15.75">
      <c r="AE47963" s="67"/>
    </row>
    <row r="47964" spans="31:31" ht="15.75">
      <c r="AE47964" s="67"/>
    </row>
    <row r="47965" spans="31:31" ht="15.75">
      <c r="AE47965" s="67"/>
    </row>
    <row r="47966" spans="31:31" ht="15.75">
      <c r="AE47966" s="67"/>
    </row>
    <row r="47967" spans="31:31" ht="15.75">
      <c r="AE47967" s="67"/>
    </row>
    <row r="47968" spans="31:31" ht="15.75">
      <c r="AE47968" s="67"/>
    </row>
    <row r="47969" spans="31:31" ht="15.75">
      <c r="AE47969" s="67"/>
    </row>
    <row r="47970" spans="31:31" ht="15.75">
      <c r="AE47970" s="67"/>
    </row>
    <row r="47971" spans="31:31" ht="15.75">
      <c r="AE47971" s="67"/>
    </row>
    <row r="47972" spans="31:31" ht="15.75">
      <c r="AE47972" s="67"/>
    </row>
    <row r="47973" spans="31:31" ht="15.75">
      <c r="AE47973" s="67"/>
    </row>
    <row r="47974" spans="31:31" ht="15.75">
      <c r="AE47974" s="67"/>
    </row>
    <row r="47975" spans="31:31" ht="15.75">
      <c r="AE47975" s="67"/>
    </row>
    <row r="47976" spans="31:31" ht="15.75">
      <c r="AE47976" s="67"/>
    </row>
    <row r="47977" spans="31:31" ht="15.75">
      <c r="AE47977" s="67"/>
    </row>
    <row r="47978" spans="31:31" ht="15.75">
      <c r="AE47978" s="67"/>
    </row>
    <row r="47979" spans="31:31" ht="15.75">
      <c r="AE47979" s="67"/>
    </row>
    <row r="47980" spans="31:31" ht="15.75">
      <c r="AE47980" s="67"/>
    </row>
    <row r="47981" spans="31:31" ht="15.75">
      <c r="AE47981" s="67"/>
    </row>
    <row r="47982" spans="31:31" ht="15.75">
      <c r="AE47982" s="67"/>
    </row>
    <row r="47983" spans="31:31" ht="15.75">
      <c r="AE47983" s="67"/>
    </row>
    <row r="47984" spans="31:31" ht="15.75">
      <c r="AE47984" s="67"/>
    </row>
    <row r="47985" spans="31:31" ht="15.75">
      <c r="AE47985" s="67"/>
    </row>
    <row r="47986" spans="31:31" ht="15.75">
      <c r="AE47986" s="67"/>
    </row>
    <row r="47987" spans="31:31" ht="15.75">
      <c r="AE47987" s="67"/>
    </row>
    <row r="47988" spans="31:31" ht="15.75">
      <c r="AE47988" s="67"/>
    </row>
    <row r="47989" spans="31:31" ht="15.75">
      <c r="AE47989" s="67"/>
    </row>
    <row r="47990" spans="31:31" ht="15.75">
      <c r="AE47990" s="67"/>
    </row>
    <row r="47991" spans="31:31" ht="15.75">
      <c r="AE47991" s="67"/>
    </row>
    <row r="47992" spans="31:31" ht="15.75">
      <c r="AE47992" s="67"/>
    </row>
    <row r="47993" spans="31:31" ht="15.75">
      <c r="AE47993" s="67"/>
    </row>
    <row r="47994" spans="31:31" ht="15.75">
      <c r="AE47994" s="67"/>
    </row>
    <row r="47995" spans="31:31" ht="15.75">
      <c r="AE47995" s="67"/>
    </row>
    <row r="47996" spans="31:31" ht="15.75">
      <c r="AE47996" s="67"/>
    </row>
    <row r="47997" spans="31:31" ht="15.75">
      <c r="AE47997" s="67"/>
    </row>
    <row r="47998" spans="31:31" ht="15.75">
      <c r="AE47998" s="67"/>
    </row>
    <row r="47999" spans="31:31" ht="15.75">
      <c r="AE47999" s="67"/>
    </row>
    <row r="48000" spans="31:31" ht="15.75">
      <c r="AE48000" s="67"/>
    </row>
    <row r="48001" spans="31:31" ht="15.75">
      <c r="AE48001" s="67"/>
    </row>
    <row r="48002" spans="31:31" ht="15.75">
      <c r="AE48002" s="67"/>
    </row>
    <row r="48003" spans="31:31" ht="15.75">
      <c r="AE48003" s="67"/>
    </row>
    <row r="48004" spans="31:31" ht="15.75">
      <c r="AE48004" s="67"/>
    </row>
    <row r="48005" spans="31:31" ht="15.75">
      <c r="AE48005" s="67"/>
    </row>
    <row r="48006" spans="31:31" ht="15.75">
      <c r="AE48006" s="67"/>
    </row>
    <row r="48007" spans="31:31" ht="15.75">
      <c r="AE48007" s="67"/>
    </row>
    <row r="48008" spans="31:31" ht="15.75">
      <c r="AE48008" s="67"/>
    </row>
    <row r="48009" spans="31:31" ht="15.75">
      <c r="AE48009" s="67"/>
    </row>
    <row r="48010" spans="31:31" ht="15.75">
      <c r="AE48010" s="67"/>
    </row>
    <row r="48011" spans="31:31" ht="15.75">
      <c r="AE48011" s="67"/>
    </row>
    <row r="48012" spans="31:31" ht="15.75">
      <c r="AE48012" s="67"/>
    </row>
    <row r="48013" spans="31:31" ht="15.75">
      <c r="AE48013" s="67"/>
    </row>
    <row r="48014" spans="31:31" ht="15.75">
      <c r="AE48014" s="67"/>
    </row>
    <row r="48015" spans="31:31" ht="15.75">
      <c r="AE48015" s="67"/>
    </row>
    <row r="48016" spans="31:31" ht="15.75">
      <c r="AE48016" s="67"/>
    </row>
    <row r="48017" spans="31:31" ht="15.75">
      <c r="AE48017" s="67"/>
    </row>
    <row r="48018" spans="31:31" ht="15.75">
      <c r="AE48018" s="67"/>
    </row>
    <row r="48019" spans="31:31" ht="15.75">
      <c r="AE48019" s="67"/>
    </row>
    <row r="48020" spans="31:31" ht="15.75">
      <c r="AE48020" s="67"/>
    </row>
    <row r="48021" spans="31:31" ht="15.75">
      <c r="AE48021" s="67"/>
    </row>
    <row r="48022" spans="31:31" ht="15.75">
      <c r="AE48022" s="67"/>
    </row>
    <row r="48023" spans="31:31" ht="15.75">
      <c r="AE48023" s="67"/>
    </row>
    <row r="48024" spans="31:31" ht="15.75">
      <c r="AE48024" s="67"/>
    </row>
    <row r="48025" spans="31:31" ht="15.75">
      <c r="AE48025" s="67"/>
    </row>
    <row r="48026" spans="31:31" ht="15.75">
      <c r="AE48026" s="67"/>
    </row>
    <row r="48027" spans="31:31" ht="15.75">
      <c r="AE48027" s="67"/>
    </row>
    <row r="48028" spans="31:31" ht="15.75">
      <c r="AE48028" s="67"/>
    </row>
    <row r="48029" spans="31:31" ht="15.75">
      <c r="AE48029" s="67"/>
    </row>
    <row r="48030" spans="31:31" ht="15.75">
      <c r="AE48030" s="67"/>
    </row>
    <row r="48031" spans="31:31" ht="15.75">
      <c r="AE48031" s="67"/>
    </row>
    <row r="48032" spans="31:31" ht="15.75">
      <c r="AE48032" s="67"/>
    </row>
    <row r="48033" spans="31:31" ht="15.75">
      <c r="AE48033" s="67"/>
    </row>
    <row r="48034" spans="31:31" ht="15.75">
      <c r="AE48034" s="67"/>
    </row>
    <row r="48035" spans="31:31" ht="15.75">
      <c r="AE48035" s="67"/>
    </row>
    <row r="48036" spans="31:31" ht="15.75">
      <c r="AE48036" s="67"/>
    </row>
    <row r="48037" spans="31:31" ht="15.75">
      <c r="AE48037" s="67"/>
    </row>
    <row r="48038" spans="31:31" ht="15.75">
      <c r="AE48038" s="67"/>
    </row>
    <row r="48039" spans="31:31" ht="15.75">
      <c r="AE48039" s="67"/>
    </row>
    <row r="48040" spans="31:31" ht="15.75">
      <c r="AE48040" s="67"/>
    </row>
    <row r="48041" spans="31:31" ht="15.75">
      <c r="AE48041" s="67"/>
    </row>
    <row r="48042" spans="31:31" ht="15.75">
      <c r="AE48042" s="67"/>
    </row>
    <row r="48043" spans="31:31" ht="15.75">
      <c r="AE48043" s="67"/>
    </row>
    <row r="48044" spans="31:31" ht="15.75">
      <c r="AE48044" s="67"/>
    </row>
    <row r="48045" spans="31:31" ht="15.75">
      <c r="AE48045" s="67"/>
    </row>
    <row r="48046" spans="31:31" ht="15.75">
      <c r="AE48046" s="67"/>
    </row>
    <row r="48047" spans="31:31" ht="15.75">
      <c r="AE48047" s="67"/>
    </row>
    <row r="48048" spans="31:31" ht="15.75">
      <c r="AE48048" s="67"/>
    </row>
    <row r="48049" spans="31:31" ht="15.75">
      <c r="AE48049" s="67"/>
    </row>
    <row r="48050" spans="31:31" ht="15.75">
      <c r="AE48050" s="67"/>
    </row>
    <row r="48051" spans="31:31" ht="15.75">
      <c r="AE48051" s="67"/>
    </row>
    <row r="48052" spans="31:31" ht="15.75">
      <c r="AE48052" s="67"/>
    </row>
    <row r="48053" spans="31:31" ht="15.75">
      <c r="AE48053" s="67"/>
    </row>
    <row r="48054" spans="31:31" ht="15.75">
      <c r="AE48054" s="67"/>
    </row>
    <row r="48055" spans="31:31" ht="15.75">
      <c r="AE48055" s="67"/>
    </row>
    <row r="48056" spans="31:31" ht="15.75">
      <c r="AE48056" s="67"/>
    </row>
    <row r="48057" spans="31:31" ht="15.75">
      <c r="AE48057" s="67"/>
    </row>
    <row r="48058" spans="31:31" ht="15.75">
      <c r="AE48058" s="67"/>
    </row>
    <row r="48059" spans="31:31" ht="15.75">
      <c r="AE48059" s="67"/>
    </row>
    <row r="48060" spans="31:31" ht="15.75">
      <c r="AE48060" s="67"/>
    </row>
    <row r="48061" spans="31:31" ht="15.75">
      <c r="AE48061" s="67"/>
    </row>
    <row r="48062" spans="31:31" ht="15.75">
      <c r="AE48062" s="67"/>
    </row>
    <row r="48063" spans="31:31" ht="15.75">
      <c r="AE48063" s="67"/>
    </row>
    <row r="48064" spans="31:31" ht="15.75">
      <c r="AE48064" s="67"/>
    </row>
    <row r="48065" spans="31:31" ht="15.75">
      <c r="AE48065" s="67"/>
    </row>
    <row r="48066" spans="31:31" ht="15.75">
      <c r="AE48066" s="67"/>
    </row>
    <row r="48067" spans="31:31" ht="15.75">
      <c r="AE48067" s="67"/>
    </row>
    <row r="48068" spans="31:31" ht="15.75">
      <c r="AE48068" s="67"/>
    </row>
    <row r="48069" spans="31:31" ht="15.75">
      <c r="AE48069" s="67"/>
    </row>
    <row r="48070" spans="31:31" ht="15.75">
      <c r="AE48070" s="67"/>
    </row>
    <row r="48071" spans="31:31" ht="15.75">
      <c r="AE48071" s="67"/>
    </row>
    <row r="48072" spans="31:31" ht="15.75">
      <c r="AE48072" s="67"/>
    </row>
    <row r="48073" spans="31:31" ht="15.75">
      <c r="AE48073" s="67"/>
    </row>
    <row r="48074" spans="31:31" ht="15.75">
      <c r="AE48074" s="67"/>
    </row>
    <row r="48075" spans="31:31" ht="15.75">
      <c r="AE48075" s="67"/>
    </row>
    <row r="48076" spans="31:31" ht="15.75">
      <c r="AE48076" s="67"/>
    </row>
    <row r="48077" spans="31:31" ht="15.75">
      <c r="AE48077" s="67"/>
    </row>
    <row r="48078" spans="31:31" ht="15.75">
      <c r="AE48078" s="67"/>
    </row>
    <row r="48079" spans="31:31" ht="15.75">
      <c r="AE48079" s="67"/>
    </row>
    <row r="48080" spans="31:31" ht="15.75">
      <c r="AE48080" s="67"/>
    </row>
    <row r="48081" spans="31:31" ht="15.75">
      <c r="AE48081" s="67"/>
    </row>
    <row r="48082" spans="31:31" ht="15.75">
      <c r="AE48082" s="67"/>
    </row>
    <row r="48083" spans="31:31" ht="15.75">
      <c r="AE48083" s="67"/>
    </row>
    <row r="48084" spans="31:31" ht="15.75">
      <c r="AE48084" s="67"/>
    </row>
    <row r="48085" spans="31:31" ht="15.75">
      <c r="AE48085" s="67"/>
    </row>
    <row r="48086" spans="31:31" ht="15.75">
      <c r="AE48086" s="67"/>
    </row>
    <row r="48087" spans="31:31" ht="15.75">
      <c r="AE48087" s="67"/>
    </row>
    <row r="48088" spans="31:31" ht="15.75">
      <c r="AE48088" s="67"/>
    </row>
    <row r="48089" spans="31:31" ht="15.75">
      <c r="AE48089" s="67"/>
    </row>
    <row r="48090" spans="31:31" ht="15.75">
      <c r="AE48090" s="67"/>
    </row>
    <row r="48091" spans="31:31" ht="15.75">
      <c r="AE48091" s="67"/>
    </row>
    <row r="48092" spans="31:31" ht="15.75">
      <c r="AE48092" s="67"/>
    </row>
    <row r="48093" spans="31:31" ht="15.75">
      <c r="AE48093" s="67"/>
    </row>
    <row r="48094" spans="31:31" ht="15.75">
      <c r="AE48094" s="67"/>
    </row>
    <row r="48095" spans="31:31" ht="15.75">
      <c r="AE48095" s="67"/>
    </row>
    <row r="48096" spans="31:31" ht="15.75">
      <c r="AE48096" s="67"/>
    </row>
    <row r="48097" spans="31:31" ht="15.75">
      <c r="AE48097" s="67"/>
    </row>
    <row r="48098" spans="31:31" ht="15.75">
      <c r="AE48098" s="67"/>
    </row>
    <row r="48099" spans="31:31" ht="15.75">
      <c r="AE48099" s="67"/>
    </row>
    <row r="48100" spans="31:31" ht="15.75">
      <c r="AE48100" s="67"/>
    </row>
    <row r="48101" spans="31:31" ht="15.75">
      <c r="AE48101" s="67"/>
    </row>
    <row r="48102" spans="31:31" ht="15.75">
      <c r="AE48102" s="67"/>
    </row>
    <row r="48103" spans="31:31" ht="15.75">
      <c r="AE48103" s="67"/>
    </row>
    <row r="48104" spans="31:31" ht="15.75">
      <c r="AE48104" s="67"/>
    </row>
    <row r="48105" spans="31:31" ht="15.75">
      <c r="AE48105" s="67"/>
    </row>
    <row r="48106" spans="31:31" ht="15.75">
      <c r="AE48106" s="67"/>
    </row>
    <row r="48107" spans="31:31" ht="15.75">
      <c r="AE48107" s="67"/>
    </row>
    <row r="48108" spans="31:31" ht="15.75">
      <c r="AE48108" s="67"/>
    </row>
    <row r="48109" spans="31:31" ht="15.75">
      <c r="AE48109" s="67"/>
    </row>
    <row r="48110" spans="31:31" ht="15.75">
      <c r="AE48110" s="67"/>
    </row>
    <row r="48111" spans="31:31" ht="15.75">
      <c r="AE48111" s="67"/>
    </row>
    <row r="48112" spans="31:31" ht="15.75">
      <c r="AE48112" s="67"/>
    </row>
    <row r="48113" spans="31:31" ht="15.75">
      <c r="AE48113" s="67"/>
    </row>
    <row r="48114" spans="31:31" ht="15.75">
      <c r="AE48114" s="67"/>
    </row>
    <row r="48115" spans="31:31" ht="15.75">
      <c r="AE48115" s="67"/>
    </row>
    <row r="48116" spans="31:31" ht="15.75">
      <c r="AE48116" s="67"/>
    </row>
    <row r="48117" spans="31:31" ht="15.75">
      <c r="AE48117" s="67"/>
    </row>
    <row r="48118" spans="31:31" ht="15.75">
      <c r="AE48118" s="67"/>
    </row>
    <row r="48119" spans="31:31" ht="15.75">
      <c r="AE48119" s="67"/>
    </row>
    <row r="48120" spans="31:31" ht="15.75">
      <c r="AE48120" s="67"/>
    </row>
    <row r="48121" spans="31:31" ht="15.75">
      <c r="AE48121" s="67"/>
    </row>
    <row r="48122" spans="31:31" ht="15.75">
      <c r="AE48122" s="67"/>
    </row>
    <row r="48123" spans="31:31" ht="15.75">
      <c r="AE48123" s="67"/>
    </row>
    <row r="48124" spans="31:31" ht="15.75">
      <c r="AE48124" s="67"/>
    </row>
    <row r="48125" spans="31:31" ht="15.75">
      <c r="AE48125" s="67"/>
    </row>
    <row r="48126" spans="31:31" ht="15.75">
      <c r="AE48126" s="67"/>
    </row>
    <row r="48127" spans="31:31" ht="15.75">
      <c r="AE48127" s="67"/>
    </row>
    <row r="48128" spans="31:31" ht="15.75">
      <c r="AE48128" s="67"/>
    </row>
    <row r="48129" spans="31:31" ht="15.75">
      <c r="AE48129" s="67"/>
    </row>
    <row r="48130" spans="31:31" ht="15.75">
      <c r="AE48130" s="67"/>
    </row>
    <row r="48131" spans="31:31" ht="15.75">
      <c r="AE48131" s="67"/>
    </row>
    <row r="48132" spans="31:31" ht="15.75">
      <c r="AE48132" s="67"/>
    </row>
    <row r="48133" spans="31:31" ht="15.75">
      <c r="AE48133" s="67"/>
    </row>
    <row r="48134" spans="31:31" ht="15.75">
      <c r="AE48134" s="67"/>
    </row>
    <row r="48135" spans="31:31" ht="15.75">
      <c r="AE48135" s="67"/>
    </row>
    <row r="48136" spans="31:31" ht="15.75">
      <c r="AE48136" s="67"/>
    </row>
    <row r="48137" spans="31:31" ht="15.75">
      <c r="AE48137" s="67"/>
    </row>
    <row r="48138" spans="31:31" ht="15.75">
      <c r="AE48138" s="67"/>
    </row>
    <row r="48139" spans="31:31" ht="15.75">
      <c r="AE48139" s="67"/>
    </row>
    <row r="48140" spans="31:31" ht="15.75">
      <c r="AE48140" s="67"/>
    </row>
    <row r="48141" spans="31:31" ht="15.75">
      <c r="AE48141" s="67"/>
    </row>
    <row r="48142" spans="31:31" ht="15.75">
      <c r="AE48142" s="67"/>
    </row>
    <row r="48143" spans="31:31" ht="15.75">
      <c r="AE48143" s="67"/>
    </row>
    <row r="48144" spans="31:31" ht="15.75">
      <c r="AE48144" s="67"/>
    </row>
    <row r="48145" spans="31:31" ht="15.75">
      <c r="AE48145" s="67"/>
    </row>
    <row r="48146" spans="31:31" ht="15.75">
      <c r="AE48146" s="67"/>
    </row>
    <row r="48147" spans="31:31" ht="15.75">
      <c r="AE48147" s="67"/>
    </row>
    <row r="48148" spans="31:31" ht="15.75">
      <c r="AE48148" s="67"/>
    </row>
    <row r="48149" spans="31:31" ht="15.75">
      <c r="AE48149" s="67"/>
    </row>
    <row r="48150" spans="31:31" ht="15.75">
      <c r="AE48150" s="67"/>
    </row>
    <row r="48151" spans="31:31" ht="15.75">
      <c r="AE48151" s="67"/>
    </row>
    <row r="48152" spans="31:31" ht="15.75">
      <c r="AE48152" s="67"/>
    </row>
    <row r="48153" spans="31:31" ht="15.75">
      <c r="AE48153" s="67"/>
    </row>
    <row r="48154" spans="31:31" ht="15.75">
      <c r="AE48154" s="67"/>
    </row>
    <row r="48155" spans="31:31" ht="15.75">
      <c r="AE48155" s="67"/>
    </row>
    <row r="48156" spans="31:31" ht="15.75">
      <c r="AE48156" s="67"/>
    </row>
    <row r="48157" spans="31:31" ht="15.75">
      <c r="AE48157" s="67"/>
    </row>
    <row r="48158" spans="31:31" ht="15.75">
      <c r="AE48158" s="67"/>
    </row>
    <row r="48159" spans="31:31" ht="15.75">
      <c r="AE48159" s="67"/>
    </row>
    <row r="48160" spans="31:31" ht="15.75">
      <c r="AE48160" s="67"/>
    </row>
    <row r="48161" spans="31:31" ht="15.75">
      <c r="AE48161" s="67"/>
    </row>
    <row r="48162" spans="31:31" ht="15.75">
      <c r="AE48162" s="67"/>
    </row>
    <row r="48163" spans="31:31" ht="15.75">
      <c r="AE48163" s="67"/>
    </row>
    <row r="48164" spans="31:31" ht="15.75">
      <c r="AE48164" s="67"/>
    </row>
    <row r="48165" spans="31:31" ht="15.75">
      <c r="AE48165" s="67"/>
    </row>
    <row r="48166" spans="31:31" ht="15.75">
      <c r="AE48166" s="67"/>
    </row>
    <row r="48167" spans="31:31" ht="15.75">
      <c r="AE48167" s="67"/>
    </row>
    <row r="48168" spans="31:31" ht="15.75">
      <c r="AE48168" s="67"/>
    </row>
    <row r="48169" spans="31:31" ht="15.75">
      <c r="AE48169" s="67"/>
    </row>
    <row r="48170" spans="31:31" ht="15.75">
      <c r="AE48170" s="67"/>
    </row>
    <row r="48171" spans="31:31" ht="15.75">
      <c r="AE48171" s="67"/>
    </row>
    <row r="48172" spans="31:31" ht="15.75">
      <c r="AE48172" s="67"/>
    </row>
    <row r="48173" spans="31:31" ht="15.75">
      <c r="AE48173" s="67"/>
    </row>
    <row r="48174" spans="31:31" ht="15.75">
      <c r="AE48174" s="67"/>
    </row>
    <row r="48175" spans="31:31" ht="15.75">
      <c r="AE48175" s="67"/>
    </row>
    <row r="48176" spans="31:31" ht="15.75">
      <c r="AE48176" s="67"/>
    </row>
    <row r="48177" spans="31:31" ht="15.75">
      <c r="AE48177" s="67"/>
    </row>
    <row r="48178" spans="31:31" ht="15.75">
      <c r="AE48178" s="67"/>
    </row>
    <row r="48179" spans="31:31" ht="15.75">
      <c r="AE48179" s="67"/>
    </row>
    <row r="48180" spans="31:31" ht="15.75">
      <c r="AE48180" s="67"/>
    </row>
    <row r="48181" spans="31:31" ht="15.75">
      <c r="AE48181" s="67"/>
    </row>
    <row r="48182" spans="31:31" ht="15.75">
      <c r="AE48182" s="67"/>
    </row>
    <row r="48183" spans="31:31" ht="15.75">
      <c r="AE48183" s="67"/>
    </row>
    <row r="48184" spans="31:31" ht="15.75">
      <c r="AE48184" s="67"/>
    </row>
    <row r="48185" spans="31:31" ht="15.75">
      <c r="AE48185" s="67"/>
    </row>
    <row r="48186" spans="31:31" ht="15.75">
      <c r="AE48186" s="67"/>
    </row>
    <row r="48187" spans="31:31" ht="15.75">
      <c r="AE48187" s="67"/>
    </row>
    <row r="48188" spans="31:31" ht="15.75">
      <c r="AE48188" s="67"/>
    </row>
    <row r="48189" spans="31:31" ht="15.75">
      <c r="AE48189" s="67"/>
    </row>
    <row r="48190" spans="31:31" ht="15.75">
      <c r="AE48190" s="67"/>
    </row>
    <row r="48191" spans="31:31" ht="15.75">
      <c r="AE48191" s="67"/>
    </row>
    <row r="48192" spans="31:31" ht="15.75">
      <c r="AE48192" s="67"/>
    </row>
    <row r="48193" spans="31:31" ht="15.75">
      <c r="AE48193" s="67"/>
    </row>
    <row r="48194" spans="31:31" ht="15.75">
      <c r="AE48194" s="67"/>
    </row>
    <row r="48195" spans="31:31" ht="15.75">
      <c r="AE48195" s="67"/>
    </row>
    <row r="48196" spans="31:31" ht="15.75">
      <c r="AE48196" s="67"/>
    </row>
    <row r="48197" spans="31:31" ht="15.75">
      <c r="AE48197" s="67"/>
    </row>
    <row r="48198" spans="31:31" ht="15.75">
      <c r="AE48198" s="67"/>
    </row>
    <row r="48199" spans="31:31" ht="15.75">
      <c r="AE48199" s="67"/>
    </row>
    <row r="48200" spans="31:31" ht="15.75">
      <c r="AE48200" s="67"/>
    </row>
    <row r="48201" spans="31:31" ht="15.75">
      <c r="AE48201" s="67"/>
    </row>
    <row r="48202" spans="31:31" ht="15.75">
      <c r="AE48202" s="67"/>
    </row>
    <row r="48203" spans="31:31" ht="15.75">
      <c r="AE48203" s="67"/>
    </row>
    <row r="48204" spans="31:31" ht="15.75">
      <c r="AE48204" s="67"/>
    </row>
    <row r="48205" spans="31:31" ht="15.75">
      <c r="AE48205" s="67"/>
    </row>
    <row r="48206" spans="31:31" ht="15.75">
      <c r="AE48206" s="67"/>
    </row>
    <row r="48207" spans="31:31" ht="15.75">
      <c r="AE48207" s="67"/>
    </row>
    <row r="48208" spans="31:31" ht="15.75">
      <c r="AE48208" s="67"/>
    </row>
    <row r="48209" spans="31:31" ht="15.75">
      <c r="AE48209" s="67"/>
    </row>
    <row r="48210" spans="31:31" ht="15.75">
      <c r="AE48210" s="67"/>
    </row>
    <row r="48211" spans="31:31" ht="15.75">
      <c r="AE48211" s="67"/>
    </row>
    <row r="48212" spans="31:31" ht="15.75">
      <c r="AE48212" s="67"/>
    </row>
    <row r="48213" spans="31:31" ht="15.75">
      <c r="AE48213" s="67"/>
    </row>
    <row r="48214" spans="31:31" ht="15.75">
      <c r="AE48214" s="67"/>
    </row>
    <row r="48215" spans="31:31" ht="15.75">
      <c r="AE48215" s="67"/>
    </row>
    <row r="48216" spans="31:31" ht="15.75">
      <c r="AE48216" s="67"/>
    </row>
    <row r="48217" spans="31:31" ht="15.75">
      <c r="AE48217" s="67"/>
    </row>
    <row r="48218" spans="31:31" ht="15.75">
      <c r="AE48218" s="67"/>
    </row>
    <row r="48219" spans="31:31" ht="15.75">
      <c r="AE48219" s="67"/>
    </row>
    <row r="48220" spans="31:31" ht="15.75">
      <c r="AE48220" s="67"/>
    </row>
    <row r="48221" spans="31:31" ht="15.75">
      <c r="AE48221" s="67"/>
    </row>
    <row r="48222" spans="31:31" ht="15.75">
      <c r="AE48222" s="67"/>
    </row>
    <row r="48223" spans="31:31" ht="15.75">
      <c r="AE48223" s="67"/>
    </row>
    <row r="48224" spans="31:31" ht="15.75">
      <c r="AE48224" s="67"/>
    </row>
    <row r="48225" spans="31:31" ht="15.75">
      <c r="AE48225" s="67"/>
    </row>
    <row r="48226" spans="31:31" ht="15.75">
      <c r="AE48226" s="67"/>
    </row>
    <row r="48227" spans="31:31" ht="15.75">
      <c r="AE48227" s="67"/>
    </row>
    <row r="48228" spans="31:31" ht="15.75">
      <c r="AE48228" s="67"/>
    </row>
    <row r="48229" spans="31:31" ht="15.75">
      <c r="AE48229" s="67"/>
    </row>
    <row r="48230" spans="31:31" ht="15.75">
      <c r="AE48230" s="67"/>
    </row>
    <row r="48231" spans="31:31" ht="15.75">
      <c r="AE48231" s="67"/>
    </row>
    <row r="48232" spans="31:31" ht="15.75">
      <c r="AE48232" s="67"/>
    </row>
    <row r="48233" spans="31:31" ht="15.75">
      <c r="AE48233" s="67"/>
    </row>
    <row r="48234" spans="31:31" ht="15.75">
      <c r="AE48234" s="67"/>
    </row>
    <row r="48235" spans="31:31" ht="15.75">
      <c r="AE48235" s="67"/>
    </row>
    <row r="48236" spans="31:31" ht="15.75">
      <c r="AE48236" s="67"/>
    </row>
    <row r="48237" spans="31:31" ht="15.75">
      <c r="AE48237" s="67"/>
    </row>
    <row r="48238" spans="31:31" ht="15.75">
      <c r="AE48238" s="67"/>
    </row>
    <row r="48239" spans="31:31" ht="15.75">
      <c r="AE48239" s="67"/>
    </row>
    <row r="48240" spans="31:31" ht="15.75">
      <c r="AE48240" s="67"/>
    </row>
    <row r="48241" spans="31:31" ht="15.75">
      <c r="AE48241" s="67"/>
    </row>
    <row r="48242" spans="31:31" ht="15.75">
      <c r="AE48242" s="67"/>
    </row>
    <row r="48243" spans="31:31" ht="15.75">
      <c r="AE48243" s="67"/>
    </row>
    <row r="48244" spans="31:31" ht="15.75">
      <c r="AE48244" s="67"/>
    </row>
    <row r="48245" spans="31:31" ht="15.75">
      <c r="AE48245" s="67"/>
    </row>
    <row r="48246" spans="31:31" ht="15.75">
      <c r="AE48246" s="67"/>
    </row>
    <row r="48247" spans="31:31" ht="15.75">
      <c r="AE48247" s="67"/>
    </row>
    <row r="48248" spans="31:31" ht="15.75">
      <c r="AE48248" s="67"/>
    </row>
    <row r="48249" spans="31:31" ht="15.75">
      <c r="AE48249" s="67"/>
    </row>
    <row r="48250" spans="31:31" ht="15.75">
      <c r="AE48250" s="67"/>
    </row>
    <row r="48251" spans="31:31" ht="15.75">
      <c r="AE48251" s="67"/>
    </row>
    <row r="48252" spans="31:31" ht="15.75">
      <c r="AE48252" s="67"/>
    </row>
    <row r="48253" spans="31:31" ht="15.75">
      <c r="AE48253" s="67"/>
    </row>
    <row r="48254" spans="31:31" ht="15.75">
      <c r="AE48254" s="67"/>
    </row>
    <row r="48255" spans="31:31" ht="15.75">
      <c r="AE48255" s="67"/>
    </row>
    <row r="48256" spans="31:31" ht="15.75">
      <c r="AE48256" s="67"/>
    </row>
    <row r="48257" spans="31:31" ht="15.75">
      <c r="AE48257" s="67"/>
    </row>
    <row r="48258" spans="31:31" ht="15.75">
      <c r="AE48258" s="67"/>
    </row>
    <row r="48259" spans="31:31" ht="15.75">
      <c r="AE48259" s="67"/>
    </row>
    <row r="48260" spans="31:31" ht="15.75">
      <c r="AE48260" s="67"/>
    </row>
    <row r="48261" spans="31:31" ht="15.75">
      <c r="AE48261" s="67"/>
    </row>
    <row r="48262" spans="31:31" ht="15.75">
      <c r="AE48262" s="67"/>
    </row>
    <row r="48263" spans="31:31" ht="15.75">
      <c r="AE48263" s="67"/>
    </row>
    <row r="48264" spans="31:31" ht="15.75">
      <c r="AE48264" s="67"/>
    </row>
    <row r="48265" spans="31:31" ht="15.75">
      <c r="AE48265" s="67"/>
    </row>
    <row r="48266" spans="31:31" ht="15.75">
      <c r="AE48266" s="67"/>
    </row>
    <row r="48267" spans="31:31" ht="15.75">
      <c r="AE48267" s="67"/>
    </row>
    <row r="48268" spans="31:31" ht="15.75">
      <c r="AE48268" s="67"/>
    </row>
    <row r="48269" spans="31:31" ht="15.75">
      <c r="AE48269" s="67"/>
    </row>
    <row r="48270" spans="31:31" ht="15.75">
      <c r="AE48270" s="67"/>
    </row>
    <row r="48271" spans="31:31" ht="15.75">
      <c r="AE48271" s="67"/>
    </row>
    <row r="48272" spans="31:31" ht="15.75">
      <c r="AE48272" s="67"/>
    </row>
    <row r="48273" spans="31:31" ht="15.75">
      <c r="AE48273" s="67"/>
    </row>
    <row r="48274" spans="31:31" ht="15.75">
      <c r="AE48274" s="67"/>
    </row>
    <row r="48275" spans="31:31" ht="15.75">
      <c r="AE48275" s="67"/>
    </row>
    <row r="48276" spans="31:31" ht="15.75">
      <c r="AE48276" s="67"/>
    </row>
    <row r="48277" spans="31:31" ht="15.75">
      <c r="AE48277" s="67"/>
    </row>
    <row r="48278" spans="31:31" ht="15.75">
      <c r="AE48278" s="67"/>
    </row>
    <row r="48279" spans="31:31" ht="15.75">
      <c r="AE48279" s="67"/>
    </row>
    <row r="48280" spans="31:31" ht="15.75">
      <c r="AE48280" s="67"/>
    </row>
    <row r="48281" spans="31:31" ht="15.75">
      <c r="AE48281" s="67"/>
    </row>
    <row r="48282" spans="31:31" ht="15.75">
      <c r="AE48282" s="67"/>
    </row>
    <row r="48283" spans="31:31" ht="15.75">
      <c r="AE48283" s="67"/>
    </row>
    <row r="48284" spans="31:31" ht="15.75">
      <c r="AE48284" s="67"/>
    </row>
    <row r="48285" spans="31:31" ht="15.75">
      <c r="AE48285" s="67"/>
    </row>
    <row r="48286" spans="31:31" ht="15.75">
      <c r="AE48286" s="67"/>
    </row>
    <row r="48287" spans="31:31" ht="15.75">
      <c r="AE48287" s="67"/>
    </row>
    <row r="48288" spans="31:31" ht="15.75">
      <c r="AE48288" s="67"/>
    </row>
    <row r="48289" spans="31:31" ht="15.75">
      <c r="AE48289" s="67"/>
    </row>
    <row r="48290" spans="31:31" ht="15.75">
      <c r="AE48290" s="67"/>
    </row>
    <row r="48291" spans="31:31" ht="15.75">
      <c r="AE48291" s="67"/>
    </row>
    <row r="48292" spans="31:31" ht="15.75">
      <c r="AE48292" s="67"/>
    </row>
    <row r="48293" spans="31:31" ht="15.75">
      <c r="AE48293" s="67"/>
    </row>
    <row r="48294" spans="31:31" ht="15.75">
      <c r="AE48294" s="67"/>
    </row>
    <row r="48295" spans="31:31" ht="15.75">
      <c r="AE48295" s="67"/>
    </row>
    <row r="48296" spans="31:31" ht="15.75">
      <c r="AE48296" s="67"/>
    </row>
    <row r="48297" spans="31:31" ht="15.75">
      <c r="AE48297" s="67"/>
    </row>
    <row r="48298" spans="31:31" ht="15.75">
      <c r="AE48298" s="67"/>
    </row>
    <row r="48299" spans="31:31" ht="15.75">
      <c r="AE48299" s="67"/>
    </row>
    <row r="48300" spans="31:31" ht="15.75">
      <c r="AE48300" s="67"/>
    </row>
    <row r="48301" spans="31:31" ht="15.75">
      <c r="AE48301" s="67"/>
    </row>
    <row r="48302" spans="31:31" ht="15.75">
      <c r="AE48302" s="67"/>
    </row>
    <row r="48303" spans="31:31" ht="15.75">
      <c r="AE48303" s="67"/>
    </row>
    <row r="48304" spans="31:31" ht="15.75">
      <c r="AE48304" s="67"/>
    </row>
    <row r="48305" spans="31:31" ht="15.75">
      <c r="AE48305" s="67"/>
    </row>
    <row r="48306" spans="31:31" ht="15.75">
      <c r="AE48306" s="67"/>
    </row>
    <row r="48307" spans="31:31" ht="15.75">
      <c r="AE48307" s="67"/>
    </row>
    <row r="48308" spans="31:31" ht="15.75">
      <c r="AE48308" s="67"/>
    </row>
    <row r="48309" spans="31:31" ht="15.75">
      <c r="AE48309" s="67"/>
    </row>
    <row r="48310" spans="31:31" ht="15.75">
      <c r="AE48310" s="67"/>
    </row>
    <row r="48311" spans="31:31" ht="15.75">
      <c r="AE48311" s="67"/>
    </row>
    <row r="48312" spans="31:31" ht="15.75">
      <c r="AE48312" s="67"/>
    </row>
    <row r="48313" spans="31:31" ht="15.75">
      <c r="AE48313" s="67"/>
    </row>
    <row r="48314" spans="31:31" ht="15.75">
      <c r="AE48314" s="67"/>
    </row>
    <row r="48315" spans="31:31" ht="15.75">
      <c r="AE48315" s="67"/>
    </row>
    <row r="48316" spans="31:31" ht="15.75">
      <c r="AE48316" s="67"/>
    </row>
    <row r="48317" spans="31:31" ht="15.75">
      <c r="AE48317" s="67"/>
    </row>
    <row r="48318" spans="31:31" ht="15.75">
      <c r="AE48318" s="67"/>
    </row>
    <row r="48319" spans="31:31" ht="15.75">
      <c r="AE48319" s="67"/>
    </row>
    <row r="48320" spans="31:31" ht="15.75">
      <c r="AE48320" s="67"/>
    </row>
    <row r="48321" spans="31:31" ht="15.75">
      <c r="AE48321" s="67"/>
    </row>
    <row r="48322" spans="31:31" ht="15.75">
      <c r="AE48322" s="67"/>
    </row>
    <row r="48323" spans="31:31" ht="15.75">
      <c r="AE48323" s="67"/>
    </row>
    <row r="48324" spans="31:31" ht="15.75">
      <c r="AE48324" s="67"/>
    </row>
    <row r="48325" spans="31:31" ht="15.75">
      <c r="AE48325" s="67"/>
    </row>
    <row r="48326" spans="31:31" ht="15.75">
      <c r="AE48326" s="67"/>
    </row>
    <row r="48327" spans="31:31" ht="15.75">
      <c r="AE48327" s="67"/>
    </row>
    <row r="48328" spans="31:31" ht="15.75">
      <c r="AE48328" s="67"/>
    </row>
    <row r="48329" spans="31:31" ht="15.75">
      <c r="AE48329" s="67"/>
    </row>
    <row r="48330" spans="31:31" ht="15.75">
      <c r="AE48330" s="67"/>
    </row>
    <row r="48331" spans="31:31" ht="15.75">
      <c r="AE48331" s="67"/>
    </row>
    <row r="48332" spans="31:31" ht="15.75">
      <c r="AE48332" s="67"/>
    </row>
    <row r="48333" spans="31:31" ht="15.75">
      <c r="AE48333" s="67"/>
    </row>
    <row r="48334" spans="31:31" ht="15.75">
      <c r="AE48334" s="67"/>
    </row>
    <row r="48335" spans="31:31" ht="15.75">
      <c r="AE48335" s="67"/>
    </row>
    <row r="48336" spans="31:31" ht="15.75">
      <c r="AE48336" s="67"/>
    </row>
    <row r="48337" spans="31:31" ht="15.75">
      <c r="AE48337" s="67"/>
    </row>
    <row r="48338" spans="31:31" ht="15.75">
      <c r="AE48338" s="67"/>
    </row>
    <row r="48339" spans="31:31" ht="15.75">
      <c r="AE48339" s="67"/>
    </row>
    <row r="48340" spans="31:31" ht="15.75">
      <c r="AE48340" s="67"/>
    </row>
    <row r="48341" spans="31:31" ht="15.75">
      <c r="AE48341" s="67"/>
    </row>
    <row r="48342" spans="31:31" ht="15.75">
      <c r="AE48342" s="67"/>
    </row>
    <row r="48343" spans="31:31" ht="15.75">
      <c r="AE48343" s="67"/>
    </row>
    <row r="48344" spans="31:31" ht="15.75">
      <c r="AE48344" s="67"/>
    </row>
    <row r="48345" spans="31:31" ht="15.75">
      <c r="AE48345" s="67"/>
    </row>
    <row r="48346" spans="31:31" ht="15.75">
      <c r="AE48346" s="67"/>
    </row>
    <row r="48347" spans="31:31" ht="15.75">
      <c r="AE48347" s="67"/>
    </row>
    <row r="48348" spans="31:31" ht="15.75">
      <c r="AE48348" s="67"/>
    </row>
    <row r="48349" spans="31:31" ht="15.75">
      <c r="AE48349" s="67"/>
    </row>
    <row r="48350" spans="31:31" ht="15.75">
      <c r="AE48350" s="67"/>
    </row>
    <row r="48351" spans="31:31" ht="15.75">
      <c r="AE48351" s="67"/>
    </row>
    <row r="48352" spans="31:31" ht="15.75">
      <c r="AE48352" s="67"/>
    </row>
    <row r="48353" spans="31:31" ht="15.75">
      <c r="AE48353" s="67"/>
    </row>
    <row r="48354" spans="31:31" ht="15.75">
      <c r="AE48354" s="67"/>
    </row>
    <row r="48355" spans="31:31" ht="15.75">
      <c r="AE48355" s="67"/>
    </row>
    <row r="48356" spans="31:31" ht="15.75">
      <c r="AE48356" s="67"/>
    </row>
    <row r="48357" spans="31:31" ht="15.75">
      <c r="AE48357" s="67"/>
    </row>
    <row r="48358" spans="31:31" ht="15.75">
      <c r="AE48358" s="67"/>
    </row>
    <row r="48359" spans="31:31" ht="15.75">
      <c r="AE48359" s="67"/>
    </row>
    <row r="48360" spans="31:31" ht="15.75">
      <c r="AE48360" s="67"/>
    </row>
    <row r="48361" spans="31:31" ht="15.75">
      <c r="AE48361" s="67"/>
    </row>
    <row r="48362" spans="31:31" ht="15.75">
      <c r="AE48362" s="67"/>
    </row>
    <row r="48363" spans="31:31" ht="15.75">
      <c r="AE48363" s="67"/>
    </row>
    <row r="48364" spans="31:31" ht="15.75">
      <c r="AE48364" s="67"/>
    </row>
    <row r="48365" spans="31:31" ht="15.75">
      <c r="AE48365" s="67"/>
    </row>
    <row r="48366" spans="31:31" ht="15.75">
      <c r="AE48366" s="67"/>
    </row>
    <row r="48367" spans="31:31" ht="15.75">
      <c r="AE48367" s="67"/>
    </row>
    <row r="48368" spans="31:31" ht="15.75">
      <c r="AE48368" s="67"/>
    </row>
    <row r="48369" spans="31:31" ht="15.75">
      <c r="AE48369" s="67"/>
    </row>
    <row r="48370" spans="31:31" ht="15.75">
      <c r="AE48370" s="67"/>
    </row>
    <row r="48371" spans="31:31" ht="15.75">
      <c r="AE48371" s="67"/>
    </row>
    <row r="48372" spans="31:31" ht="15.75">
      <c r="AE48372" s="67"/>
    </row>
    <row r="48373" spans="31:31" ht="15.75">
      <c r="AE48373" s="67"/>
    </row>
    <row r="48374" spans="31:31" ht="15.75">
      <c r="AE48374" s="67"/>
    </row>
    <row r="48375" spans="31:31" ht="15.75">
      <c r="AE48375" s="67"/>
    </row>
    <row r="48376" spans="31:31" ht="15.75">
      <c r="AE48376" s="67"/>
    </row>
    <row r="48377" spans="31:31" ht="15.75">
      <c r="AE48377" s="67"/>
    </row>
    <row r="48378" spans="31:31" ht="15.75">
      <c r="AE48378" s="67"/>
    </row>
    <row r="48379" spans="31:31" ht="15.75">
      <c r="AE48379" s="67"/>
    </row>
    <row r="48380" spans="31:31" ht="15.75">
      <c r="AE48380" s="67"/>
    </row>
    <row r="48381" spans="31:31" ht="15.75">
      <c r="AE48381" s="67"/>
    </row>
    <row r="48382" spans="31:31" ht="15.75">
      <c r="AE48382" s="67"/>
    </row>
    <row r="48383" spans="31:31" ht="15.75">
      <c r="AE48383" s="67"/>
    </row>
    <row r="48384" spans="31:31" ht="15.75">
      <c r="AE48384" s="67"/>
    </row>
    <row r="48385" spans="31:31" ht="15.75">
      <c r="AE48385" s="67"/>
    </row>
    <row r="48386" spans="31:31" ht="15.75">
      <c r="AE48386" s="67"/>
    </row>
    <row r="48387" spans="31:31" ht="15.75">
      <c r="AE48387" s="67"/>
    </row>
    <row r="48388" spans="31:31" ht="15.75">
      <c r="AE48388" s="67"/>
    </row>
    <row r="48389" spans="31:31" ht="15.75">
      <c r="AE48389" s="67"/>
    </row>
    <row r="48390" spans="31:31" ht="15.75">
      <c r="AE48390" s="67"/>
    </row>
    <row r="48391" spans="31:31" ht="15.75">
      <c r="AE48391" s="67"/>
    </row>
    <row r="48392" spans="31:31" ht="15.75">
      <c r="AE48392" s="67"/>
    </row>
    <row r="48393" spans="31:31" ht="15.75">
      <c r="AE48393" s="67"/>
    </row>
    <row r="48394" spans="31:31" ht="15.75">
      <c r="AE48394" s="67"/>
    </row>
    <row r="48395" spans="31:31" ht="15.75">
      <c r="AE48395" s="67"/>
    </row>
    <row r="48396" spans="31:31" ht="15.75">
      <c r="AE48396" s="67"/>
    </row>
    <row r="48397" spans="31:31" ht="15.75">
      <c r="AE48397" s="67"/>
    </row>
    <row r="48398" spans="31:31" ht="15.75">
      <c r="AE48398" s="67"/>
    </row>
    <row r="48399" spans="31:31" ht="15.75">
      <c r="AE48399" s="67"/>
    </row>
    <row r="48400" spans="31:31" ht="15.75">
      <c r="AE48400" s="67"/>
    </row>
    <row r="48401" spans="31:31" ht="15.75">
      <c r="AE48401" s="67"/>
    </row>
    <row r="48402" spans="31:31" ht="15.75">
      <c r="AE48402" s="67"/>
    </row>
    <row r="48403" spans="31:31" ht="15.75">
      <c r="AE48403" s="67"/>
    </row>
    <row r="48404" spans="31:31" ht="15.75">
      <c r="AE48404" s="67"/>
    </row>
    <row r="48405" spans="31:31" ht="15.75">
      <c r="AE48405" s="67"/>
    </row>
    <row r="48406" spans="31:31" ht="15.75">
      <c r="AE48406" s="67"/>
    </row>
    <row r="48407" spans="31:31" ht="15.75">
      <c r="AE48407" s="67"/>
    </row>
    <row r="48408" spans="31:31" ht="15.75">
      <c r="AE48408" s="67"/>
    </row>
    <row r="48409" spans="31:31" ht="15.75">
      <c r="AE48409" s="67"/>
    </row>
    <row r="48410" spans="31:31" ht="15.75">
      <c r="AE48410" s="67"/>
    </row>
    <row r="48411" spans="31:31" ht="15.75">
      <c r="AE48411" s="67"/>
    </row>
    <row r="48412" spans="31:31" ht="15.75">
      <c r="AE48412" s="67"/>
    </row>
    <row r="48413" spans="31:31" ht="15.75">
      <c r="AE48413" s="67"/>
    </row>
    <row r="48414" spans="31:31" ht="15.75">
      <c r="AE48414" s="67"/>
    </row>
    <row r="48415" spans="31:31" ht="15.75">
      <c r="AE48415" s="67"/>
    </row>
    <row r="48416" spans="31:31" ht="15.75">
      <c r="AE48416" s="67"/>
    </row>
    <row r="48417" spans="31:31" ht="15.75">
      <c r="AE48417" s="67"/>
    </row>
    <row r="48418" spans="31:31" ht="15.75">
      <c r="AE48418" s="67"/>
    </row>
    <row r="48419" spans="31:31" ht="15.75">
      <c r="AE48419" s="67"/>
    </row>
    <row r="48420" spans="31:31" ht="15.75">
      <c r="AE48420" s="67"/>
    </row>
    <row r="48421" spans="31:31" ht="15.75">
      <c r="AE48421" s="67"/>
    </row>
    <row r="48422" spans="31:31" ht="15.75">
      <c r="AE48422" s="67"/>
    </row>
    <row r="48423" spans="31:31" ht="15.75">
      <c r="AE48423" s="67"/>
    </row>
    <row r="48424" spans="31:31" ht="15.75">
      <c r="AE48424" s="67"/>
    </row>
    <row r="48425" spans="31:31" ht="15.75">
      <c r="AE48425" s="67"/>
    </row>
    <row r="48426" spans="31:31" ht="15.75">
      <c r="AE48426" s="67"/>
    </row>
    <row r="48427" spans="31:31" ht="15.75">
      <c r="AE48427" s="67"/>
    </row>
    <row r="48428" spans="31:31" ht="15.75">
      <c r="AE48428" s="67"/>
    </row>
    <row r="48429" spans="31:31" ht="15.75">
      <c r="AE48429" s="67"/>
    </row>
    <row r="48430" spans="31:31" ht="15.75">
      <c r="AE48430" s="67"/>
    </row>
    <row r="48431" spans="31:31" ht="15.75">
      <c r="AE48431" s="67"/>
    </row>
    <row r="48432" spans="31:31" ht="15.75">
      <c r="AE48432" s="67"/>
    </row>
    <row r="48433" spans="31:31" ht="15.75">
      <c r="AE48433" s="67"/>
    </row>
    <row r="48434" spans="31:31" ht="15.75">
      <c r="AE48434" s="67"/>
    </row>
    <row r="48435" spans="31:31" ht="15.75">
      <c r="AE48435" s="67"/>
    </row>
    <row r="48436" spans="31:31" ht="15.75">
      <c r="AE48436" s="67"/>
    </row>
    <row r="48437" spans="31:31" ht="15.75">
      <c r="AE48437" s="67"/>
    </row>
    <row r="48438" spans="31:31" ht="15.75">
      <c r="AE48438" s="67"/>
    </row>
    <row r="48439" spans="31:31" ht="15.75">
      <c r="AE48439" s="67"/>
    </row>
    <row r="48440" spans="31:31" ht="15.75">
      <c r="AE48440" s="67"/>
    </row>
    <row r="48441" spans="31:31" ht="15.75">
      <c r="AE48441" s="67"/>
    </row>
    <row r="48442" spans="31:31" ht="15.75">
      <c r="AE48442" s="67"/>
    </row>
    <row r="48443" spans="31:31" ht="15.75">
      <c r="AE48443" s="67"/>
    </row>
    <row r="48444" spans="31:31" ht="15.75">
      <c r="AE48444" s="67"/>
    </row>
    <row r="48445" spans="31:31" ht="15.75">
      <c r="AE48445" s="67"/>
    </row>
    <row r="48446" spans="31:31" ht="15.75">
      <c r="AE48446" s="67"/>
    </row>
    <row r="48447" spans="31:31" ht="15.75">
      <c r="AE48447" s="67"/>
    </row>
    <row r="48448" spans="31:31" ht="15.75">
      <c r="AE48448" s="67"/>
    </row>
    <row r="48449" spans="31:31" ht="15.75">
      <c r="AE48449" s="67"/>
    </row>
    <row r="48450" spans="31:31" ht="15.75">
      <c r="AE48450" s="67"/>
    </row>
    <row r="48451" spans="31:31" ht="15.75">
      <c r="AE48451" s="67"/>
    </row>
    <row r="48452" spans="31:31" ht="15.75">
      <c r="AE48452" s="67"/>
    </row>
    <row r="48453" spans="31:31" ht="15.75">
      <c r="AE48453" s="67"/>
    </row>
    <row r="48454" spans="31:31" ht="15.75">
      <c r="AE48454" s="67"/>
    </row>
    <row r="48455" spans="31:31" ht="15.75">
      <c r="AE48455" s="67"/>
    </row>
    <row r="48456" spans="31:31" ht="15.75">
      <c r="AE48456" s="67"/>
    </row>
    <row r="48457" spans="31:31" ht="15.75">
      <c r="AE48457" s="67"/>
    </row>
    <row r="48458" spans="31:31" ht="15.75">
      <c r="AE48458" s="67"/>
    </row>
    <row r="48459" spans="31:31" ht="15.75">
      <c r="AE48459" s="67"/>
    </row>
    <row r="48460" spans="31:31" ht="15.75">
      <c r="AE48460" s="67"/>
    </row>
    <row r="48461" spans="31:31" ht="15.75">
      <c r="AE48461" s="67"/>
    </row>
    <row r="48462" spans="31:31" ht="15.75">
      <c r="AE48462" s="67"/>
    </row>
    <row r="48463" spans="31:31" ht="15.75">
      <c r="AE48463" s="67"/>
    </row>
    <row r="48464" spans="31:31" ht="15.75">
      <c r="AE48464" s="67"/>
    </row>
    <row r="48465" spans="31:31" ht="15.75">
      <c r="AE48465" s="67"/>
    </row>
    <row r="48466" spans="31:31" ht="15.75">
      <c r="AE48466" s="67"/>
    </row>
    <row r="48467" spans="31:31" ht="15.75">
      <c r="AE48467" s="67"/>
    </row>
    <row r="48468" spans="31:31" ht="15.75">
      <c r="AE48468" s="67"/>
    </row>
    <row r="48469" spans="31:31" ht="15.75">
      <c r="AE48469" s="67"/>
    </row>
    <row r="48470" spans="31:31" ht="15.75">
      <c r="AE48470" s="67"/>
    </row>
    <row r="48471" spans="31:31" ht="15.75">
      <c r="AE48471" s="67"/>
    </row>
    <row r="48472" spans="31:31" ht="15.75">
      <c r="AE48472" s="67"/>
    </row>
    <row r="48473" spans="31:31" ht="15.75">
      <c r="AE48473" s="67"/>
    </row>
    <row r="48474" spans="31:31" ht="15.75">
      <c r="AE48474" s="67"/>
    </row>
    <row r="48475" spans="31:31" ht="15.75">
      <c r="AE48475" s="67"/>
    </row>
    <row r="48476" spans="31:31" ht="15.75">
      <c r="AE48476" s="67"/>
    </row>
    <row r="48477" spans="31:31" ht="15.75">
      <c r="AE48477" s="67"/>
    </row>
    <row r="48478" spans="31:31" ht="15.75">
      <c r="AE48478" s="67"/>
    </row>
    <row r="48479" spans="31:31" ht="15.75">
      <c r="AE48479" s="67"/>
    </row>
    <row r="48480" spans="31:31" ht="15.75">
      <c r="AE48480" s="67"/>
    </row>
    <row r="48481" spans="31:31" ht="15.75">
      <c r="AE48481" s="67"/>
    </row>
    <row r="48482" spans="31:31" ht="15.75">
      <c r="AE48482" s="67"/>
    </row>
    <row r="48483" spans="31:31" ht="15.75">
      <c r="AE48483" s="67"/>
    </row>
    <row r="48484" spans="31:31" ht="15.75">
      <c r="AE48484" s="67"/>
    </row>
    <row r="48485" spans="31:31" ht="15.75">
      <c r="AE48485" s="67"/>
    </row>
    <row r="48486" spans="31:31" ht="15.75">
      <c r="AE48486" s="67"/>
    </row>
    <row r="48487" spans="31:31" ht="15.75">
      <c r="AE48487" s="67"/>
    </row>
    <row r="48488" spans="31:31" ht="15.75">
      <c r="AE48488" s="67"/>
    </row>
    <row r="48489" spans="31:31" ht="15.75">
      <c r="AE48489" s="67"/>
    </row>
    <row r="48490" spans="31:31" ht="15.75">
      <c r="AE48490" s="67"/>
    </row>
    <row r="48491" spans="31:31" ht="15.75">
      <c r="AE48491" s="67"/>
    </row>
    <row r="48492" spans="31:31" ht="15.75">
      <c r="AE48492" s="67"/>
    </row>
    <row r="48493" spans="31:31" ht="15.75">
      <c r="AE48493" s="67"/>
    </row>
    <row r="48494" spans="31:31" ht="15.75">
      <c r="AE48494" s="67"/>
    </row>
    <row r="48495" spans="31:31" ht="15.75">
      <c r="AE48495" s="67"/>
    </row>
    <row r="48496" spans="31:31" ht="15.75">
      <c r="AE48496" s="67"/>
    </row>
    <row r="48497" spans="31:31" ht="15.75">
      <c r="AE48497" s="67"/>
    </row>
    <row r="48498" spans="31:31" ht="15.75">
      <c r="AE48498" s="67"/>
    </row>
    <row r="48499" spans="31:31" ht="15.75">
      <c r="AE48499" s="67"/>
    </row>
    <row r="48500" spans="31:31" ht="15.75">
      <c r="AE48500" s="67"/>
    </row>
    <row r="48501" spans="31:31" ht="15.75">
      <c r="AE48501" s="67"/>
    </row>
    <row r="48502" spans="31:31" ht="15.75">
      <c r="AE48502" s="67"/>
    </row>
    <row r="48503" spans="31:31" ht="15.75">
      <c r="AE48503" s="67"/>
    </row>
    <row r="48504" spans="31:31" ht="15.75">
      <c r="AE48504" s="67"/>
    </row>
    <row r="48505" spans="31:31" ht="15.75">
      <c r="AE48505" s="67"/>
    </row>
    <row r="48506" spans="31:31" ht="15.75">
      <c r="AE48506" s="67"/>
    </row>
    <row r="48507" spans="31:31" ht="15.75">
      <c r="AE48507" s="67"/>
    </row>
    <row r="48508" spans="31:31" ht="15.75">
      <c r="AE48508" s="67"/>
    </row>
    <row r="48509" spans="31:31" ht="15.75">
      <c r="AE48509" s="67"/>
    </row>
    <row r="48510" spans="31:31" ht="15.75">
      <c r="AE48510" s="67"/>
    </row>
    <row r="48511" spans="31:31" ht="15.75">
      <c r="AE48511" s="67"/>
    </row>
    <row r="48512" spans="31:31" ht="15.75">
      <c r="AE48512" s="67"/>
    </row>
    <row r="48513" spans="31:31" ht="15.75">
      <c r="AE48513" s="67"/>
    </row>
    <row r="48514" spans="31:31" ht="15.75">
      <c r="AE48514" s="67"/>
    </row>
    <row r="48515" spans="31:31" ht="15.75">
      <c r="AE48515" s="67"/>
    </row>
    <row r="48516" spans="31:31" ht="15.75">
      <c r="AE48516" s="67"/>
    </row>
    <row r="48517" spans="31:31" ht="15.75">
      <c r="AE48517" s="67"/>
    </row>
    <row r="48518" spans="31:31" ht="15.75">
      <c r="AE48518" s="67"/>
    </row>
    <row r="48519" spans="31:31" ht="15.75">
      <c r="AE48519" s="67"/>
    </row>
    <row r="48520" spans="31:31" ht="15.75">
      <c r="AE48520" s="67"/>
    </row>
    <row r="48521" spans="31:31" ht="15.75">
      <c r="AE48521" s="67"/>
    </row>
    <row r="48522" spans="31:31" ht="15.75">
      <c r="AE48522" s="67"/>
    </row>
    <row r="48523" spans="31:31" ht="15.75">
      <c r="AE48523" s="67"/>
    </row>
    <row r="48524" spans="31:31" ht="15.75">
      <c r="AE48524" s="67"/>
    </row>
    <row r="48525" spans="31:31" ht="15.75">
      <c r="AE48525" s="67"/>
    </row>
    <row r="48526" spans="31:31" ht="15.75">
      <c r="AE48526" s="67"/>
    </row>
    <row r="48527" spans="31:31" ht="15.75">
      <c r="AE48527" s="67"/>
    </row>
    <row r="48528" spans="31:31" ht="15.75">
      <c r="AE48528" s="67"/>
    </row>
    <row r="48529" spans="31:31" ht="15.75">
      <c r="AE48529" s="67"/>
    </row>
    <row r="48530" spans="31:31" ht="15.75">
      <c r="AE48530" s="67"/>
    </row>
    <row r="48531" spans="31:31" ht="15.75">
      <c r="AE48531" s="67"/>
    </row>
    <row r="48532" spans="31:31" ht="15.75">
      <c r="AE48532" s="67"/>
    </row>
    <row r="48533" spans="31:31" ht="15.75">
      <c r="AE48533" s="67"/>
    </row>
    <row r="48534" spans="31:31" ht="15.75">
      <c r="AE48534" s="67"/>
    </row>
    <row r="48535" spans="31:31" ht="15.75">
      <c r="AE48535" s="67"/>
    </row>
    <row r="48536" spans="31:31" ht="15.75">
      <c r="AE48536" s="67"/>
    </row>
    <row r="48537" spans="31:31" ht="15.75">
      <c r="AE48537" s="67"/>
    </row>
    <row r="48538" spans="31:31" ht="15.75">
      <c r="AE48538" s="67"/>
    </row>
    <row r="48539" spans="31:31" ht="15.75">
      <c r="AE48539" s="67"/>
    </row>
    <row r="48540" spans="31:31" ht="15.75">
      <c r="AE48540" s="67"/>
    </row>
    <row r="48541" spans="31:31" ht="15.75">
      <c r="AE48541" s="67"/>
    </row>
    <row r="48542" spans="31:31" ht="15.75">
      <c r="AE48542" s="67"/>
    </row>
    <row r="48543" spans="31:31" ht="15.75">
      <c r="AE48543" s="67"/>
    </row>
    <row r="48544" spans="31:31" ht="15.75">
      <c r="AE48544" s="67"/>
    </row>
    <row r="48545" spans="31:31" ht="15.75">
      <c r="AE48545" s="67"/>
    </row>
    <row r="48546" spans="31:31" ht="15.75">
      <c r="AE48546" s="67"/>
    </row>
    <row r="48547" spans="31:31" ht="15.75">
      <c r="AE48547" s="67"/>
    </row>
    <row r="48548" spans="31:31" ht="15.75">
      <c r="AE48548" s="67"/>
    </row>
    <row r="48549" spans="31:31" ht="15.75">
      <c r="AE48549" s="67"/>
    </row>
    <row r="48550" spans="31:31" ht="15.75">
      <c r="AE48550" s="67"/>
    </row>
    <row r="48551" spans="31:31" ht="15.75">
      <c r="AE48551" s="67"/>
    </row>
    <row r="48552" spans="31:31" ht="15.75">
      <c r="AE48552" s="67"/>
    </row>
    <row r="48553" spans="31:31" ht="15.75">
      <c r="AE48553" s="67"/>
    </row>
    <row r="48554" spans="31:31" ht="15.75">
      <c r="AE48554" s="67"/>
    </row>
    <row r="48555" spans="31:31" ht="15.75">
      <c r="AE48555" s="67"/>
    </row>
    <row r="48556" spans="31:31" ht="15.75">
      <c r="AE48556" s="67"/>
    </row>
    <row r="48557" spans="31:31" ht="15.75">
      <c r="AE48557" s="67"/>
    </row>
    <row r="48558" spans="31:31" ht="15.75">
      <c r="AE48558" s="67"/>
    </row>
    <row r="48559" spans="31:31" ht="15.75">
      <c r="AE48559" s="67"/>
    </row>
    <row r="48560" spans="31:31" ht="15.75">
      <c r="AE48560" s="67"/>
    </row>
    <row r="48561" spans="31:31" ht="15.75">
      <c r="AE48561" s="67"/>
    </row>
    <row r="48562" spans="31:31" ht="15.75">
      <c r="AE48562" s="67"/>
    </row>
    <row r="48563" spans="31:31" ht="15.75">
      <c r="AE48563" s="67"/>
    </row>
    <row r="48564" spans="31:31" ht="15.75">
      <c r="AE48564" s="67"/>
    </row>
    <row r="48565" spans="31:31" ht="15.75">
      <c r="AE48565" s="67"/>
    </row>
    <row r="48566" spans="31:31" ht="15.75">
      <c r="AE48566" s="67"/>
    </row>
    <row r="48567" spans="31:31" ht="15.75">
      <c r="AE48567" s="67"/>
    </row>
    <row r="48568" spans="31:31" ht="15.75">
      <c r="AE48568" s="67"/>
    </row>
    <row r="48569" spans="31:31" ht="15.75">
      <c r="AE48569" s="67"/>
    </row>
    <row r="48570" spans="31:31" ht="15.75">
      <c r="AE48570" s="67"/>
    </row>
    <row r="48571" spans="31:31" ht="15.75">
      <c r="AE48571" s="67"/>
    </row>
    <row r="48572" spans="31:31" ht="15.75">
      <c r="AE48572" s="67"/>
    </row>
    <row r="48573" spans="31:31" ht="15.75">
      <c r="AE48573" s="67"/>
    </row>
    <row r="48574" spans="31:31" ht="15.75">
      <c r="AE48574" s="67"/>
    </row>
    <row r="48575" spans="31:31" ht="15.75">
      <c r="AE48575" s="67"/>
    </row>
    <row r="48576" spans="31:31" ht="15.75">
      <c r="AE48576" s="67"/>
    </row>
    <row r="48577" spans="31:31" ht="15.75">
      <c r="AE48577" s="67"/>
    </row>
    <row r="48578" spans="31:31" ht="15.75">
      <c r="AE48578" s="67"/>
    </row>
    <row r="48579" spans="31:31" ht="15.75">
      <c r="AE48579" s="67"/>
    </row>
    <row r="48580" spans="31:31" ht="15.75">
      <c r="AE48580" s="67"/>
    </row>
    <row r="48581" spans="31:31" ht="15.75">
      <c r="AE48581" s="67"/>
    </row>
    <row r="48582" spans="31:31" ht="15.75">
      <c r="AE48582" s="67"/>
    </row>
    <row r="48583" spans="31:31" ht="15.75">
      <c r="AE48583" s="67"/>
    </row>
    <row r="48584" spans="31:31" ht="15.75">
      <c r="AE48584" s="67"/>
    </row>
    <row r="48585" spans="31:31" ht="15.75">
      <c r="AE48585" s="67"/>
    </row>
    <row r="48586" spans="31:31" ht="15.75">
      <c r="AE48586" s="67"/>
    </row>
    <row r="48587" spans="31:31" ht="15.75">
      <c r="AE48587" s="67"/>
    </row>
    <row r="48588" spans="31:31" ht="15.75">
      <c r="AE48588" s="67"/>
    </row>
    <row r="48589" spans="31:31" ht="15.75">
      <c r="AE48589" s="67"/>
    </row>
    <row r="48590" spans="31:31" ht="15.75">
      <c r="AE48590" s="67"/>
    </row>
    <row r="48591" spans="31:31" ht="15.75">
      <c r="AE48591" s="67"/>
    </row>
    <row r="48592" spans="31:31" ht="15.75">
      <c r="AE48592" s="67"/>
    </row>
    <row r="48593" spans="31:31" ht="15.75">
      <c r="AE48593" s="67"/>
    </row>
    <row r="48594" spans="31:31" ht="15.75">
      <c r="AE48594" s="67"/>
    </row>
    <row r="48595" spans="31:31" ht="15.75">
      <c r="AE48595" s="67"/>
    </row>
    <row r="48596" spans="31:31" ht="15.75">
      <c r="AE48596" s="67"/>
    </row>
    <row r="48597" spans="31:31" ht="15.75">
      <c r="AE48597" s="67"/>
    </row>
    <row r="48598" spans="31:31" ht="15.75">
      <c r="AE48598" s="67"/>
    </row>
    <row r="48599" spans="31:31" ht="15.75">
      <c r="AE48599" s="67"/>
    </row>
    <row r="48600" spans="31:31" ht="15.75">
      <c r="AE48600" s="67"/>
    </row>
    <row r="48601" spans="31:31" ht="15.75">
      <c r="AE48601" s="67"/>
    </row>
    <row r="48602" spans="31:31" ht="15.75">
      <c r="AE48602" s="67"/>
    </row>
    <row r="48603" spans="31:31" ht="15.75">
      <c r="AE48603" s="67"/>
    </row>
    <row r="48604" spans="31:31" ht="15.75">
      <c r="AE48604" s="67"/>
    </row>
    <row r="48605" spans="31:31" ht="15.75">
      <c r="AE48605" s="67"/>
    </row>
    <row r="48606" spans="31:31" ht="15.75">
      <c r="AE48606" s="67"/>
    </row>
    <row r="48607" spans="31:31" ht="15.75">
      <c r="AE48607" s="67"/>
    </row>
    <row r="48608" spans="31:31" ht="15.75">
      <c r="AE48608" s="67"/>
    </row>
    <row r="48609" spans="31:31" ht="15.75">
      <c r="AE48609" s="67"/>
    </row>
    <row r="48610" spans="31:31" ht="15.75">
      <c r="AE48610" s="67"/>
    </row>
    <row r="48611" spans="31:31" ht="15.75">
      <c r="AE48611" s="67"/>
    </row>
    <row r="48612" spans="31:31" ht="15.75">
      <c r="AE48612" s="67"/>
    </row>
    <row r="48613" spans="31:31" ht="15.75">
      <c r="AE48613" s="67"/>
    </row>
    <row r="48614" spans="31:31" ht="15.75">
      <c r="AE48614" s="67"/>
    </row>
    <row r="48615" spans="31:31" ht="15.75">
      <c r="AE48615" s="67"/>
    </row>
    <row r="48616" spans="31:31" ht="15.75">
      <c r="AE48616" s="67"/>
    </row>
    <row r="48617" spans="31:31" ht="15.75">
      <c r="AE48617" s="67"/>
    </row>
    <row r="48618" spans="31:31" ht="15.75">
      <c r="AE48618" s="67"/>
    </row>
    <row r="48619" spans="31:31" ht="15.75">
      <c r="AE48619" s="67"/>
    </row>
    <row r="48620" spans="31:31" ht="15.75">
      <c r="AE48620" s="67"/>
    </row>
    <row r="48621" spans="31:31" ht="15.75">
      <c r="AE48621" s="67"/>
    </row>
    <row r="48622" spans="31:31" ht="15.75">
      <c r="AE48622" s="67"/>
    </row>
    <row r="48623" spans="31:31" ht="15.75">
      <c r="AE48623" s="67"/>
    </row>
    <row r="48624" spans="31:31" ht="15.75">
      <c r="AE48624" s="67"/>
    </row>
    <row r="48625" spans="31:31" ht="15.75">
      <c r="AE48625" s="67"/>
    </row>
    <row r="48626" spans="31:31" ht="15.75">
      <c r="AE48626" s="67"/>
    </row>
    <row r="48627" spans="31:31" ht="15.75">
      <c r="AE48627" s="67"/>
    </row>
    <row r="48628" spans="31:31" ht="15.75">
      <c r="AE48628" s="67"/>
    </row>
    <row r="48629" spans="31:31" ht="15.75">
      <c r="AE48629" s="67"/>
    </row>
    <row r="48630" spans="31:31" ht="15.75">
      <c r="AE48630" s="67"/>
    </row>
    <row r="48631" spans="31:31" ht="15.75">
      <c r="AE48631" s="67"/>
    </row>
    <row r="48632" spans="31:31" ht="15.75">
      <c r="AE48632" s="67"/>
    </row>
    <row r="48633" spans="31:31" ht="15.75">
      <c r="AE48633" s="67"/>
    </row>
    <row r="48634" spans="31:31" ht="15.75">
      <c r="AE48634" s="67"/>
    </row>
    <row r="48635" spans="31:31" ht="15.75">
      <c r="AE48635" s="67"/>
    </row>
    <row r="48636" spans="31:31" ht="15.75">
      <c r="AE48636" s="67"/>
    </row>
    <row r="48637" spans="31:31" ht="15.75">
      <c r="AE48637" s="67"/>
    </row>
    <row r="48638" spans="31:31" ht="15.75">
      <c r="AE48638" s="67"/>
    </row>
    <row r="48639" spans="31:31" ht="15.75">
      <c r="AE48639" s="67"/>
    </row>
    <row r="48640" spans="31:31" ht="15.75">
      <c r="AE48640" s="67"/>
    </row>
    <row r="48641" spans="31:31" ht="15.75">
      <c r="AE48641" s="67"/>
    </row>
    <row r="48642" spans="31:31" ht="15.75">
      <c r="AE48642" s="67"/>
    </row>
    <row r="48643" spans="31:31" ht="15.75">
      <c r="AE48643" s="67"/>
    </row>
    <row r="48644" spans="31:31" ht="15.75">
      <c r="AE48644" s="67"/>
    </row>
    <row r="48645" spans="31:31" ht="15.75">
      <c r="AE48645" s="67"/>
    </row>
    <row r="48646" spans="31:31" ht="15.75">
      <c r="AE48646" s="67"/>
    </row>
    <row r="48647" spans="31:31" ht="15.75">
      <c r="AE48647" s="67"/>
    </row>
    <row r="48648" spans="31:31" ht="15.75">
      <c r="AE48648" s="67"/>
    </row>
    <row r="48649" spans="31:31" ht="15.75">
      <c r="AE48649" s="67"/>
    </row>
    <row r="48650" spans="31:31" ht="15.75">
      <c r="AE48650" s="67"/>
    </row>
    <row r="48651" spans="31:31" ht="15.75">
      <c r="AE48651" s="67"/>
    </row>
    <row r="48652" spans="31:31" ht="15.75">
      <c r="AE48652" s="67"/>
    </row>
    <row r="48653" spans="31:31" ht="15.75">
      <c r="AE48653" s="67"/>
    </row>
    <row r="48654" spans="31:31" ht="15.75">
      <c r="AE48654" s="67"/>
    </row>
    <row r="48655" spans="31:31" ht="15.75">
      <c r="AE48655" s="67"/>
    </row>
    <row r="48656" spans="31:31" ht="15.75">
      <c r="AE48656" s="67"/>
    </row>
    <row r="48657" spans="31:31" ht="15.75">
      <c r="AE48657" s="67"/>
    </row>
    <row r="48658" spans="31:31" ht="15.75">
      <c r="AE48658" s="67"/>
    </row>
    <row r="48659" spans="31:31" ht="15.75">
      <c r="AE48659" s="67"/>
    </row>
    <row r="48660" spans="31:31" ht="15.75">
      <c r="AE48660" s="67"/>
    </row>
    <row r="48661" spans="31:31" ht="15.75">
      <c r="AE48661" s="67"/>
    </row>
    <row r="48662" spans="31:31" ht="15.75">
      <c r="AE48662" s="67"/>
    </row>
    <row r="48663" spans="31:31" ht="15.75">
      <c r="AE48663" s="67"/>
    </row>
    <row r="48664" spans="31:31" ht="15.75">
      <c r="AE48664" s="67"/>
    </row>
    <row r="48665" spans="31:31" ht="15.75">
      <c r="AE48665" s="67"/>
    </row>
    <row r="48666" spans="31:31" ht="15.75">
      <c r="AE48666" s="67"/>
    </row>
    <row r="48667" spans="31:31" ht="15.75">
      <c r="AE48667" s="67"/>
    </row>
    <row r="48668" spans="31:31" ht="15.75">
      <c r="AE48668" s="67"/>
    </row>
    <row r="48669" spans="31:31" ht="15.75">
      <c r="AE48669" s="67"/>
    </row>
    <row r="48670" spans="31:31" ht="15.75">
      <c r="AE48670" s="67"/>
    </row>
    <row r="48671" spans="31:31" ht="15.75">
      <c r="AE48671" s="67"/>
    </row>
    <row r="48672" spans="31:31" ht="15.75">
      <c r="AE48672" s="67"/>
    </row>
    <row r="48673" spans="31:31" ht="15.75">
      <c r="AE48673" s="67"/>
    </row>
    <row r="48674" spans="31:31" ht="15.75">
      <c r="AE48674" s="67"/>
    </row>
    <row r="48675" spans="31:31" ht="15.75">
      <c r="AE48675" s="67"/>
    </row>
    <row r="48676" spans="31:31" ht="15.75">
      <c r="AE48676" s="67"/>
    </row>
    <row r="48677" spans="31:31" ht="15.75">
      <c r="AE48677" s="67"/>
    </row>
    <row r="48678" spans="31:31" ht="15.75">
      <c r="AE48678" s="67"/>
    </row>
    <row r="48679" spans="31:31" ht="15.75">
      <c r="AE48679" s="67"/>
    </row>
    <row r="48680" spans="31:31" ht="15.75">
      <c r="AE48680" s="67"/>
    </row>
    <row r="48681" spans="31:31" ht="15.75">
      <c r="AE48681" s="67"/>
    </row>
    <row r="48682" spans="31:31" ht="15.75">
      <c r="AE48682" s="67"/>
    </row>
    <row r="48683" spans="31:31" ht="15.75">
      <c r="AE48683" s="67"/>
    </row>
    <row r="48684" spans="31:31" ht="15.75">
      <c r="AE48684" s="67"/>
    </row>
    <row r="48685" spans="31:31" ht="15.75">
      <c r="AE48685" s="67"/>
    </row>
    <row r="48686" spans="31:31" ht="15.75">
      <c r="AE48686" s="67"/>
    </row>
    <row r="48687" spans="31:31" ht="15.75">
      <c r="AE48687" s="67"/>
    </row>
    <row r="48688" spans="31:31" ht="15.75">
      <c r="AE48688" s="67"/>
    </row>
    <row r="48689" spans="31:31" ht="15.75">
      <c r="AE48689" s="67"/>
    </row>
    <row r="48690" spans="31:31" ht="15.75">
      <c r="AE48690" s="67"/>
    </row>
    <row r="48691" spans="31:31" ht="15.75">
      <c r="AE48691" s="67"/>
    </row>
    <row r="48692" spans="31:31" ht="15.75">
      <c r="AE48692" s="67"/>
    </row>
    <row r="48693" spans="31:31" ht="15.75">
      <c r="AE48693" s="67"/>
    </row>
    <row r="48694" spans="31:31" ht="15.75">
      <c r="AE48694" s="67"/>
    </row>
    <row r="48695" spans="31:31" ht="15.75">
      <c r="AE48695" s="67"/>
    </row>
    <row r="48696" spans="31:31" ht="15.75">
      <c r="AE48696" s="67"/>
    </row>
    <row r="48697" spans="31:31" ht="15.75">
      <c r="AE48697" s="67"/>
    </row>
    <row r="48698" spans="31:31" ht="15.75">
      <c r="AE48698" s="67"/>
    </row>
    <row r="48699" spans="31:31" ht="15.75">
      <c r="AE48699" s="67"/>
    </row>
    <row r="48700" spans="31:31" ht="15.75">
      <c r="AE48700" s="67"/>
    </row>
    <row r="48701" spans="31:31" ht="15.75">
      <c r="AE48701" s="67"/>
    </row>
    <row r="48702" spans="31:31" ht="15.75">
      <c r="AE48702" s="67"/>
    </row>
    <row r="48703" spans="31:31" ht="15.75">
      <c r="AE48703" s="67"/>
    </row>
    <row r="48704" spans="31:31" ht="15.75">
      <c r="AE48704" s="67"/>
    </row>
    <row r="48705" spans="31:31" ht="15.75">
      <c r="AE48705" s="67"/>
    </row>
    <row r="48706" spans="31:31" ht="15.75">
      <c r="AE48706" s="67"/>
    </row>
    <row r="48707" spans="31:31" ht="15.75">
      <c r="AE48707" s="67"/>
    </row>
    <row r="48708" spans="31:31" ht="15.75">
      <c r="AE48708" s="67"/>
    </row>
    <row r="48709" spans="31:31" ht="15.75">
      <c r="AE48709" s="67"/>
    </row>
    <row r="48710" spans="31:31" ht="15.75">
      <c r="AE48710" s="67"/>
    </row>
    <row r="48711" spans="31:31" ht="15.75">
      <c r="AE48711" s="67"/>
    </row>
    <row r="48712" spans="31:31" ht="15.75">
      <c r="AE48712" s="67"/>
    </row>
    <row r="48713" spans="31:31" ht="15.75">
      <c r="AE48713" s="67"/>
    </row>
    <row r="48714" spans="31:31" ht="15.75">
      <c r="AE48714" s="67"/>
    </row>
    <row r="48715" spans="31:31" ht="15.75">
      <c r="AE48715" s="67"/>
    </row>
    <row r="48716" spans="31:31" ht="15.75">
      <c r="AE48716" s="67"/>
    </row>
    <row r="48717" spans="31:31" ht="15.75">
      <c r="AE48717" s="67"/>
    </row>
    <row r="48718" spans="31:31" ht="15.75">
      <c r="AE48718" s="67"/>
    </row>
    <row r="48719" spans="31:31" ht="15.75">
      <c r="AE48719" s="67"/>
    </row>
    <row r="48720" spans="31:31" ht="15.75">
      <c r="AE48720" s="67"/>
    </row>
    <row r="48721" spans="31:31" ht="15.75">
      <c r="AE48721" s="67"/>
    </row>
    <row r="48722" spans="31:31" ht="15.75">
      <c r="AE48722" s="67"/>
    </row>
    <row r="48723" spans="31:31" ht="15.75">
      <c r="AE48723" s="67"/>
    </row>
    <row r="48724" spans="31:31" ht="15.75">
      <c r="AE48724" s="67"/>
    </row>
    <row r="48725" spans="31:31" ht="15.75">
      <c r="AE48725" s="67"/>
    </row>
    <row r="48726" spans="31:31" ht="15.75">
      <c r="AE48726" s="67"/>
    </row>
    <row r="48727" spans="31:31" ht="15.75">
      <c r="AE48727" s="67"/>
    </row>
    <row r="48728" spans="31:31" ht="15.75">
      <c r="AE48728" s="67"/>
    </row>
    <row r="48729" spans="31:31" ht="15.75">
      <c r="AE48729" s="67"/>
    </row>
    <row r="48730" spans="31:31" ht="15.75">
      <c r="AE48730" s="67"/>
    </row>
    <row r="48731" spans="31:31" ht="15.75">
      <c r="AE48731" s="67"/>
    </row>
    <row r="48732" spans="31:31" ht="15.75">
      <c r="AE48732" s="67"/>
    </row>
    <row r="48733" spans="31:31" ht="15.75">
      <c r="AE48733" s="67"/>
    </row>
    <row r="48734" spans="31:31" ht="15.75">
      <c r="AE48734" s="67"/>
    </row>
    <row r="48735" spans="31:31" ht="15.75">
      <c r="AE48735" s="67"/>
    </row>
    <row r="48736" spans="31:31" ht="15.75">
      <c r="AE48736" s="67"/>
    </row>
    <row r="48737" spans="31:31" ht="15.75">
      <c r="AE48737" s="67"/>
    </row>
    <row r="48738" spans="31:31" ht="15.75">
      <c r="AE48738" s="67"/>
    </row>
    <row r="48739" spans="31:31" ht="15.75">
      <c r="AE48739" s="67"/>
    </row>
    <row r="48740" spans="31:31" ht="15.75">
      <c r="AE48740" s="67"/>
    </row>
    <row r="48741" spans="31:31" ht="15.75">
      <c r="AE48741" s="67"/>
    </row>
    <row r="48742" spans="31:31" ht="15.75">
      <c r="AE48742" s="67"/>
    </row>
    <row r="48743" spans="31:31" ht="15.75">
      <c r="AE48743" s="67"/>
    </row>
    <row r="48744" spans="31:31" ht="15.75">
      <c r="AE48744" s="67"/>
    </row>
    <row r="48745" spans="31:31" ht="15.75">
      <c r="AE48745" s="67"/>
    </row>
    <row r="48746" spans="31:31" ht="15.75">
      <c r="AE48746" s="67"/>
    </row>
    <row r="48747" spans="31:31" ht="15.75">
      <c r="AE48747" s="67"/>
    </row>
    <row r="48748" spans="31:31" ht="15.75">
      <c r="AE48748" s="67"/>
    </row>
    <row r="48749" spans="31:31" ht="15.75">
      <c r="AE48749" s="67"/>
    </row>
    <row r="48750" spans="31:31" ht="15.75">
      <c r="AE48750" s="67"/>
    </row>
    <row r="48751" spans="31:31" ht="15.75">
      <c r="AE48751" s="67"/>
    </row>
    <row r="48752" spans="31:31" ht="15.75">
      <c r="AE48752" s="67"/>
    </row>
    <row r="48753" spans="31:31" ht="15.75">
      <c r="AE48753" s="67"/>
    </row>
    <row r="48754" spans="31:31" ht="15.75">
      <c r="AE48754" s="67"/>
    </row>
    <row r="48755" spans="31:31" ht="15.75">
      <c r="AE48755" s="67"/>
    </row>
    <row r="48756" spans="31:31" ht="15.75">
      <c r="AE48756" s="67"/>
    </row>
    <row r="48757" spans="31:31" ht="15.75">
      <c r="AE48757" s="67"/>
    </row>
    <row r="48758" spans="31:31" ht="15.75">
      <c r="AE48758" s="67"/>
    </row>
    <row r="48759" spans="31:31" ht="15.75">
      <c r="AE48759" s="67"/>
    </row>
    <row r="48760" spans="31:31" ht="15.75">
      <c r="AE48760" s="67"/>
    </row>
    <row r="48761" spans="31:31" ht="15.75">
      <c r="AE48761" s="67"/>
    </row>
    <row r="48762" spans="31:31" ht="15.75">
      <c r="AE48762" s="67"/>
    </row>
    <row r="48763" spans="31:31" ht="15.75">
      <c r="AE48763" s="67"/>
    </row>
    <row r="48764" spans="31:31" ht="15.75">
      <c r="AE48764" s="67"/>
    </row>
    <row r="48765" spans="31:31" ht="15.75">
      <c r="AE48765" s="67"/>
    </row>
    <row r="48766" spans="31:31" ht="15.75">
      <c r="AE48766" s="67"/>
    </row>
    <row r="48767" spans="31:31" ht="15.75">
      <c r="AE48767" s="67"/>
    </row>
    <row r="48768" spans="31:31" ht="15.75">
      <c r="AE48768" s="67"/>
    </row>
    <row r="48769" spans="31:31" ht="15.75">
      <c r="AE48769" s="67"/>
    </row>
    <row r="48770" spans="31:31" ht="15.75">
      <c r="AE48770" s="67"/>
    </row>
    <row r="48771" spans="31:31" ht="15.75">
      <c r="AE48771" s="67"/>
    </row>
    <row r="48772" spans="31:31" ht="15.75">
      <c r="AE48772" s="67"/>
    </row>
    <row r="48773" spans="31:31" ht="15.75">
      <c r="AE48773" s="67"/>
    </row>
    <row r="48774" spans="31:31" ht="15.75">
      <c r="AE48774" s="67"/>
    </row>
    <row r="48775" spans="31:31" ht="15.75">
      <c r="AE48775" s="67"/>
    </row>
    <row r="48776" spans="31:31" ht="15.75">
      <c r="AE48776" s="67"/>
    </row>
    <row r="48777" spans="31:31" ht="15.75">
      <c r="AE48777" s="67"/>
    </row>
    <row r="48778" spans="31:31" ht="15.75">
      <c r="AE48778" s="67"/>
    </row>
    <row r="48779" spans="31:31" ht="15.75">
      <c r="AE48779" s="67"/>
    </row>
    <row r="48780" spans="31:31" ht="15.75">
      <c r="AE48780" s="67"/>
    </row>
    <row r="48781" spans="31:31" ht="15.75">
      <c r="AE48781" s="67"/>
    </row>
    <row r="48782" spans="31:31" ht="15.75">
      <c r="AE48782" s="67"/>
    </row>
    <row r="48783" spans="31:31" ht="15.75">
      <c r="AE48783" s="67"/>
    </row>
    <row r="48784" spans="31:31" ht="15.75">
      <c r="AE48784" s="67"/>
    </row>
    <row r="48785" spans="31:31" ht="15.75">
      <c r="AE48785" s="67"/>
    </row>
    <row r="48786" spans="31:31" ht="15.75">
      <c r="AE48786" s="67"/>
    </row>
    <row r="48787" spans="31:31" ht="15.75">
      <c r="AE48787" s="67"/>
    </row>
    <row r="48788" spans="31:31" ht="15.75">
      <c r="AE48788" s="67"/>
    </row>
    <row r="48789" spans="31:31" ht="15.75">
      <c r="AE48789" s="67"/>
    </row>
    <row r="48790" spans="31:31" ht="15.75">
      <c r="AE48790" s="67"/>
    </row>
    <row r="48791" spans="31:31" ht="15.75">
      <c r="AE48791" s="67"/>
    </row>
    <row r="48792" spans="31:31" ht="15.75">
      <c r="AE48792" s="67"/>
    </row>
    <row r="48793" spans="31:31" ht="15.75">
      <c r="AE48793" s="67"/>
    </row>
    <row r="48794" spans="31:31" ht="15.75">
      <c r="AE48794" s="67"/>
    </row>
    <row r="48795" spans="31:31" ht="15.75">
      <c r="AE48795" s="67"/>
    </row>
    <row r="48796" spans="31:31" ht="15.75">
      <c r="AE48796" s="67"/>
    </row>
    <row r="48797" spans="31:31" ht="15.75">
      <c r="AE48797" s="67"/>
    </row>
    <row r="48798" spans="31:31" ht="15.75">
      <c r="AE48798" s="67"/>
    </row>
    <row r="48799" spans="31:31" ht="15.75">
      <c r="AE48799" s="67"/>
    </row>
    <row r="48800" spans="31:31" ht="15.75">
      <c r="AE48800" s="67"/>
    </row>
    <row r="48801" spans="31:31" ht="15.75">
      <c r="AE48801" s="67"/>
    </row>
    <row r="48802" spans="31:31" ht="15.75">
      <c r="AE48802" s="67"/>
    </row>
    <row r="48803" spans="31:31" ht="15.75">
      <c r="AE48803" s="67"/>
    </row>
    <row r="48804" spans="31:31" ht="15.75">
      <c r="AE48804" s="67"/>
    </row>
    <row r="48805" spans="31:31" ht="15.75">
      <c r="AE48805" s="67"/>
    </row>
    <row r="48806" spans="31:31" ht="15.75">
      <c r="AE48806" s="67"/>
    </row>
    <row r="48807" spans="31:31" ht="15.75">
      <c r="AE48807" s="67"/>
    </row>
    <row r="48808" spans="31:31" ht="15.75">
      <c r="AE48808" s="67"/>
    </row>
    <row r="48809" spans="31:31" ht="15.75">
      <c r="AE48809" s="67"/>
    </row>
    <row r="48810" spans="31:31" ht="15.75">
      <c r="AE48810" s="67"/>
    </row>
    <row r="48811" spans="31:31" ht="15.75">
      <c r="AE48811" s="67"/>
    </row>
    <row r="48812" spans="31:31" ht="15.75">
      <c r="AE48812" s="67"/>
    </row>
    <row r="48813" spans="31:31" ht="15.75">
      <c r="AE48813" s="67"/>
    </row>
    <row r="48814" spans="31:31" ht="15.75">
      <c r="AE48814" s="67"/>
    </row>
    <row r="48815" spans="31:31" ht="15.75">
      <c r="AE48815" s="67"/>
    </row>
    <row r="48816" spans="31:31" ht="15.75">
      <c r="AE48816" s="67"/>
    </row>
    <row r="48817" spans="31:31" ht="15.75">
      <c r="AE48817" s="67"/>
    </row>
    <row r="48818" spans="31:31" ht="15.75">
      <c r="AE48818" s="67"/>
    </row>
    <row r="48819" spans="31:31" ht="15.75">
      <c r="AE48819" s="67"/>
    </row>
    <row r="48820" spans="31:31" ht="15.75">
      <c r="AE48820" s="67"/>
    </row>
    <row r="48821" spans="31:31" ht="15.75">
      <c r="AE48821" s="67"/>
    </row>
    <row r="48822" spans="31:31" ht="15.75">
      <c r="AE48822" s="67"/>
    </row>
    <row r="48823" spans="31:31" ht="15.75">
      <c r="AE48823" s="67"/>
    </row>
    <row r="48824" spans="31:31" ht="15.75">
      <c r="AE48824" s="67"/>
    </row>
    <row r="48825" spans="31:31" ht="15.75">
      <c r="AE48825" s="67"/>
    </row>
    <row r="48826" spans="31:31" ht="15.75">
      <c r="AE48826" s="67"/>
    </row>
    <row r="48827" spans="31:31" ht="15.75">
      <c r="AE48827" s="67"/>
    </row>
    <row r="48828" spans="31:31" ht="15.75">
      <c r="AE48828" s="67"/>
    </row>
    <row r="48829" spans="31:31" ht="15.75">
      <c r="AE48829" s="67"/>
    </row>
    <row r="48830" spans="31:31" ht="15.75">
      <c r="AE48830" s="67"/>
    </row>
    <row r="48831" spans="31:31" ht="15.75">
      <c r="AE48831" s="67"/>
    </row>
    <row r="48832" spans="31:31" ht="15.75">
      <c r="AE48832" s="67"/>
    </row>
    <row r="48833" spans="31:31" ht="15.75">
      <c r="AE48833" s="67"/>
    </row>
    <row r="48834" spans="31:31" ht="15.75">
      <c r="AE48834" s="67"/>
    </row>
    <row r="48835" spans="31:31" ht="15.75">
      <c r="AE48835" s="67"/>
    </row>
    <row r="48836" spans="31:31" ht="15.75">
      <c r="AE48836" s="67"/>
    </row>
    <row r="48837" spans="31:31" ht="15.75">
      <c r="AE48837" s="67"/>
    </row>
    <row r="48838" spans="31:31" ht="15.75">
      <c r="AE48838" s="67"/>
    </row>
    <row r="48839" spans="31:31" ht="15.75">
      <c r="AE48839" s="67"/>
    </row>
    <row r="48840" spans="31:31" ht="15.75">
      <c r="AE48840" s="67"/>
    </row>
    <row r="48841" spans="31:31" ht="15.75">
      <c r="AE48841" s="67"/>
    </row>
    <row r="48842" spans="31:31" ht="15.75">
      <c r="AE48842" s="67"/>
    </row>
    <row r="48843" spans="31:31" ht="15.75">
      <c r="AE48843" s="67"/>
    </row>
    <row r="48844" spans="31:31" ht="15.75">
      <c r="AE48844" s="67"/>
    </row>
    <row r="48845" spans="31:31" ht="15.75">
      <c r="AE48845" s="67"/>
    </row>
    <row r="48846" spans="31:31" ht="15.75">
      <c r="AE48846" s="67"/>
    </row>
    <row r="48847" spans="31:31" ht="15.75">
      <c r="AE48847" s="67"/>
    </row>
    <row r="48848" spans="31:31" ht="15.75">
      <c r="AE48848" s="67"/>
    </row>
    <row r="48849" spans="31:31" ht="15.75">
      <c r="AE48849" s="67"/>
    </row>
    <row r="48850" spans="31:31" ht="15.75">
      <c r="AE48850" s="67"/>
    </row>
    <row r="48851" spans="31:31" ht="15.75">
      <c r="AE48851" s="67"/>
    </row>
    <row r="48852" spans="31:31" ht="15.75">
      <c r="AE48852" s="67"/>
    </row>
    <row r="48853" spans="31:31" ht="15.75">
      <c r="AE48853" s="67"/>
    </row>
    <row r="48854" spans="31:31" ht="15.75">
      <c r="AE48854" s="67"/>
    </row>
    <row r="48855" spans="31:31" ht="15.75">
      <c r="AE48855" s="67"/>
    </row>
    <row r="48856" spans="31:31" ht="15.75">
      <c r="AE48856" s="67"/>
    </row>
    <row r="48857" spans="31:31" ht="15.75">
      <c r="AE48857" s="67"/>
    </row>
    <row r="48858" spans="31:31" ht="15.75">
      <c r="AE48858" s="67"/>
    </row>
    <row r="48859" spans="31:31" ht="15.75">
      <c r="AE48859" s="67"/>
    </row>
    <row r="48860" spans="31:31" ht="15.75">
      <c r="AE48860" s="67"/>
    </row>
    <row r="48861" spans="31:31" ht="15.75">
      <c r="AE48861" s="67"/>
    </row>
    <row r="48862" spans="31:31" ht="15.75">
      <c r="AE48862" s="67"/>
    </row>
    <row r="48863" spans="31:31" ht="15.75">
      <c r="AE48863" s="67"/>
    </row>
    <row r="48864" spans="31:31" ht="15.75">
      <c r="AE48864" s="67"/>
    </row>
    <row r="48865" spans="31:31" ht="15.75">
      <c r="AE48865" s="67"/>
    </row>
    <row r="48866" spans="31:31" ht="15.75">
      <c r="AE48866" s="67"/>
    </row>
    <row r="48867" spans="31:31" ht="15.75">
      <c r="AE48867" s="67"/>
    </row>
    <row r="48868" spans="31:31" ht="15.75">
      <c r="AE48868" s="67"/>
    </row>
    <row r="48869" spans="31:31" ht="15.75">
      <c r="AE48869" s="67"/>
    </row>
    <row r="48870" spans="31:31" ht="15.75">
      <c r="AE48870" s="67"/>
    </row>
    <row r="48871" spans="31:31" ht="15.75">
      <c r="AE48871" s="67"/>
    </row>
    <row r="48872" spans="31:31" ht="15.75">
      <c r="AE48872" s="67"/>
    </row>
    <row r="48873" spans="31:31" ht="15.75">
      <c r="AE48873" s="67"/>
    </row>
    <row r="48874" spans="31:31" ht="15.75">
      <c r="AE48874" s="67"/>
    </row>
    <row r="48875" spans="31:31" ht="15.75">
      <c r="AE48875" s="67"/>
    </row>
    <row r="48876" spans="31:31" ht="15.75">
      <c r="AE48876" s="67"/>
    </row>
    <row r="48877" spans="31:31" ht="15.75">
      <c r="AE48877" s="67"/>
    </row>
    <row r="48878" spans="31:31" ht="15.75">
      <c r="AE48878" s="67"/>
    </row>
    <row r="48879" spans="31:31" ht="15.75">
      <c r="AE48879" s="67"/>
    </row>
    <row r="48880" spans="31:31" ht="15.75">
      <c r="AE48880" s="67"/>
    </row>
    <row r="48881" spans="31:31" ht="15.75">
      <c r="AE48881" s="67"/>
    </row>
    <row r="48882" spans="31:31" ht="15.75">
      <c r="AE48882" s="67"/>
    </row>
    <row r="48883" spans="31:31" ht="15.75">
      <c r="AE48883" s="67"/>
    </row>
    <row r="48884" spans="31:31" ht="15.75">
      <c r="AE48884" s="67"/>
    </row>
    <row r="48885" spans="31:31" ht="15.75">
      <c r="AE48885" s="67"/>
    </row>
    <row r="48886" spans="31:31" ht="15.75">
      <c r="AE48886" s="67"/>
    </row>
    <row r="48887" spans="31:31" ht="15.75">
      <c r="AE48887" s="67"/>
    </row>
    <row r="48888" spans="31:31" ht="15.75">
      <c r="AE48888" s="67"/>
    </row>
    <row r="48889" spans="31:31" ht="15.75">
      <c r="AE48889" s="67"/>
    </row>
    <row r="48890" spans="31:31" ht="15.75">
      <c r="AE48890" s="67"/>
    </row>
    <row r="48891" spans="31:31" ht="15.75">
      <c r="AE48891" s="67"/>
    </row>
    <row r="48892" spans="31:31" ht="15.75">
      <c r="AE48892" s="67"/>
    </row>
    <row r="48893" spans="31:31" ht="15.75">
      <c r="AE48893" s="67"/>
    </row>
    <row r="48894" spans="31:31" ht="15.75">
      <c r="AE48894" s="67"/>
    </row>
    <row r="48895" spans="31:31" ht="15.75">
      <c r="AE48895" s="67"/>
    </row>
    <row r="48896" spans="31:31" ht="15.75">
      <c r="AE48896" s="67"/>
    </row>
    <row r="48897" spans="31:31" ht="15.75">
      <c r="AE48897" s="67"/>
    </row>
    <row r="48898" spans="31:31" ht="15.75">
      <c r="AE48898" s="67"/>
    </row>
    <row r="48899" spans="31:31" ht="15.75">
      <c r="AE48899" s="67"/>
    </row>
    <row r="48900" spans="31:31" ht="15.75">
      <c r="AE48900" s="67"/>
    </row>
    <row r="48901" spans="31:31" ht="15.75">
      <c r="AE48901" s="67"/>
    </row>
    <row r="48902" spans="31:31" ht="15.75">
      <c r="AE48902" s="67"/>
    </row>
    <row r="48903" spans="31:31" ht="15.75">
      <c r="AE48903" s="67"/>
    </row>
    <row r="48904" spans="31:31" ht="15.75">
      <c r="AE48904" s="67"/>
    </row>
    <row r="48905" spans="31:31" ht="15.75">
      <c r="AE48905" s="67"/>
    </row>
    <row r="48906" spans="31:31" ht="15.75">
      <c r="AE48906" s="67"/>
    </row>
    <row r="48907" spans="31:31" ht="15.75">
      <c r="AE48907" s="67"/>
    </row>
    <row r="48908" spans="31:31" ht="15.75">
      <c r="AE48908" s="67"/>
    </row>
    <row r="48909" spans="31:31" ht="15.75">
      <c r="AE48909" s="67"/>
    </row>
    <row r="48910" spans="31:31" ht="15.75">
      <c r="AE48910" s="67"/>
    </row>
    <row r="48911" spans="31:31" ht="15.75">
      <c r="AE48911" s="67"/>
    </row>
    <row r="48912" spans="31:31" ht="15.75">
      <c r="AE48912" s="67"/>
    </row>
    <row r="48913" spans="31:31" ht="15.75">
      <c r="AE48913" s="67"/>
    </row>
    <row r="48914" spans="31:31" ht="15.75">
      <c r="AE48914" s="67"/>
    </row>
    <row r="48915" spans="31:31" ht="15.75">
      <c r="AE48915" s="67"/>
    </row>
    <row r="48916" spans="31:31" ht="15.75">
      <c r="AE48916" s="67"/>
    </row>
    <row r="48917" spans="31:31" ht="15.75">
      <c r="AE48917" s="67"/>
    </row>
    <row r="48918" spans="31:31" ht="15.75">
      <c r="AE48918" s="67"/>
    </row>
    <row r="48919" spans="31:31" ht="15.75">
      <c r="AE48919" s="67"/>
    </row>
    <row r="48920" spans="31:31" ht="15.75">
      <c r="AE48920" s="67"/>
    </row>
    <row r="48921" spans="31:31" ht="15.75">
      <c r="AE48921" s="67"/>
    </row>
    <row r="48922" spans="31:31" ht="15.75">
      <c r="AE48922" s="67"/>
    </row>
    <row r="48923" spans="31:31" ht="15.75">
      <c r="AE48923" s="67"/>
    </row>
    <row r="48924" spans="31:31" ht="15.75">
      <c r="AE48924" s="67"/>
    </row>
    <row r="48925" spans="31:31" ht="15.75">
      <c r="AE48925" s="67"/>
    </row>
    <row r="48926" spans="31:31" ht="15.75">
      <c r="AE48926" s="67"/>
    </row>
    <row r="48927" spans="31:31" ht="15.75">
      <c r="AE48927" s="67"/>
    </row>
    <row r="48928" spans="31:31" ht="15.75">
      <c r="AE48928" s="67"/>
    </row>
    <row r="48929" spans="31:31" ht="15.75">
      <c r="AE48929" s="67"/>
    </row>
    <row r="48930" spans="31:31" ht="15.75">
      <c r="AE48930" s="67"/>
    </row>
    <row r="48931" spans="31:31" ht="15.75">
      <c r="AE48931" s="67"/>
    </row>
    <row r="48932" spans="31:31" ht="15.75">
      <c r="AE48932" s="67"/>
    </row>
    <row r="48933" spans="31:31" ht="15.75">
      <c r="AE48933" s="67"/>
    </row>
    <row r="48934" spans="31:31" ht="15.75">
      <c r="AE48934" s="67"/>
    </row>
    <row r="48935" spans="31:31" ht="15.75">
      <c r="AE48935" s="67"/>
    </row>
    <row r="48936" spans="31:31" ht="15.75">
      <c r="AE48936" s="67"/>
    </row>
    <row r="48937" spans="31:31" ht="15.75">
      <c r="AE48937" s="67"/>
    </row>
    <row r="48938" spans="31:31" ht="15.75">
      <c r="AE48938" s="67"/>
    </row>
    <row r="48939" spans="31:31" ht="15.75">
      <c r="AE48939" s="67"/>
    </row>
    <row r="48940" spans="31:31" ht="15.75">
      <c r="AE48940" s="67"/>
    </row>
    <row r="48941" spans="31:31" ht="15.75">
      <c r="AE48941" s="67"/>
    </row>
    <row r="48942" spans="31:31" ht="15.75">
      <c r="AE48942" s="67"/>
    </row>
    <row r="48943" spans="31:31" ht="15.75">
      <c r="AE48943" s="67"/>
    </row>
    <row r="48944" spans="31:31" ht="15.75">
      <c r="AE48944" s="67"/>
    </row>
    <row r="48945" spans="31:31" ht="15.75">
      <c r="AE48945" s="67"/>
    </row>
    <row r="48946" spans="31:31" ht="15.75">
      <c r="AE48946" s="67"/>
    </row>
    <row r="48947" spans="31:31" ht="15.75">
      <c r="AE48947" s="67"/>
    </row>
    <row r="48948" spans="31:31" ht="15.75">
      <c r="AE48948" s="67"/>
    </row>
    <row r="48949" spans="31:31" ht="15.75">
      <c r="AE48949" s="67"/>
    </row>
    <row r="48950" spans="31:31" ht="15.75">
      <c r="AE48950" s="67"/>
    </row>
    <row r="48951" spans="31:31" ht="15.75">
      <c r="AE48951" s="67"/>
    </row>
    <row r="48952" spans="31:31" ht="15.75">
      <c r="AE48952" s="67"/>
    </row>
    <row r="48953" spans="31:31" ht="15.75">
      <c r="AE48953" s="67"/>
    </row>
    <row r="48954" spans="31:31" ht="15.75">
      <c r="AE48954" s="67"/>
    </row>
    <row r="48955" spans="31:31" ht="15.75">
      <c r="AE48955" s="67"/>
    </row>
    <row r="48956" spans="31:31" ht="15.75">
      <c r="AE48956" s="67"/>
    </row>
    <row r="48957" spans="31:31" ht="15.75">
      <c r="AE48957" s="67"/>
    </row>
    <row r="48958" spans="31:31" ht="15.75">
      <c r="AE48958" s="67"/>
    </row>
    <row r="48959" spans="31:31" ht="15.75">
      <c r="AE48959" s="67"/>
    </row>
    <row r="48960" spans="31:31" ht="15.75">
      <c r="AE48960" s="67"/>
    </row>
    <row r="48961" spans="31:31" ht="15.75">
      <c r="AE48961" s="67"/>
    </row>
    <row r="48962" spans="31:31" ht="15.75">
      <c r="AE48962" s="67"/>
    </row>
    <row r="48963" spans="31:31" ht="15.75">
      <c r="AE48963" s="67"/>
    </row>
    <row r="48964" spans="31:31" ht="15.75">
      <c r="AE48964" s="67"/>
    </row>
    <row r="48965" spans="31:31" ht="15.75">
      <c r="AE48965" s="67"/>
    </row>
    <row r="48966" spans="31:31" ht="15.75">
      <c r="AE48966" s="67"/>
    </row>
    <row r="48967" spans="31:31" ht="15.75">
      <c r="AE48967" s="67"/>
    </row>
    <row r="48968" spans="31:31" ht="15.75">
      <c r="AE48968" s="67"/>
    </row>
    <row r="48969" spans="31:31" ht="15.75">
      <c r="AE48969" s="67"/>
    </row>
    <row r="48970" spans="31:31" ht="15.75">
      <c r="AE48970" s="67"/>
    </row>
    <row r="48971" spans="31:31" ht="15.75">
      <c r="AE48971" s="67"/>
    </row>
    <row r="48972" spans="31:31" ht="15.75">
      <c r="AE48972" s="67"/>
    </row>
    <row r="48973" spans="31:31" ht="15.75">
      <c r="AE48973" s="67"/>
    </row>
    <row r="48974" spans="31:31" ht="15.75">
      <c r="AE48974" s="67"/>
    </row>
    <row r="48975" spans="31:31" ht="15.75">
      <c r="AE48975" s="67"/>
    </row>
    <row r="48976" spans="31:31" ht="15.75">
      <c r="AE48976" s="67"/>
    </row>
    <row r="48977" spans="31:31" ht="15.75">
      <c r="AE48977" s="67"/>
    </row>
    <row r="48978" spans="31:31" ht="15.75">
      <c r="AE48978" s="67"/>
    </row>
    <row r="48979" spans="31:31" ht="15.75">
      <c r="AE48979" s="67"/>
    </row>
    <row r="48980" spans="31:31" ht="15.75">
      <c r="AE48980" s="67"/>
    </row>
    <row r="48981" spans="31:31" ht="15.75">
      <c r="AE48981" s="67"/>
    </row>
    <row r="48982" spans="31:31" ht="15.75">
      <c r="AE48982" s="67"/>
    </row>
    <row r="48983" spans="31:31" ht="15.75">
      <c r="AE48983" s="67"/>
    </row>
    <row r="48984" spans="31:31" ht="15.75">
      <c r="AE48984" s="67"/>
    </row>
    <row r="48985" spans="31:31" ht="15.75">
      <c r="AE48985" s="67"/>
    </row>
    <row r="48986" spans="31:31" ht="15.75">
      <c r="AE48986" s="67"/>
    </row>
    <row r="48987" spans="31:31" ht="15.75">
      <c r="AE48987" s="67"/>
    </row>
    <row r="48988" spans="31:31" ht="15.75">
      <c r="AE48988" s="67"/>
    </row>
    <row r="48989" spans="31:31" ht="15.75">
      <c r="AE48989" s="67"/>
    </row>
    <row r="48990" spans="31:31" ht="15.75">
      <c r="AE48990" s="67"/>
    </row>
    <row r="48991" spans="31:31" ht="15.75">
      <c r="AE48991" s="67"/>
    </row>
    <row r="48992" spans="31:31" ht="15.75">
      <c r="AE48992" s="67"/>
    </row>
    <row r="48993" spans="31:31" ht="15.75">
      <c r="AE48993" s="67"/>
    </row>
    <row r="48994" spans="31:31" ht="15.75">
      <c r="AE48994" s="67"/>
    </row>
    <row r="48995" spans="31:31" ht="15.75">
      <c r="AE48995" s="67"/>
    </row>
    <row r="48996" spans="31:31" ht="15.75">
      <c r="AE48996" s="67"/>
    </row>
    <row r="48997" spans="31:31" ht="15.75">
      <c r="AE48997" s="67"/>
    </row>
    <row r="48998" spans="31:31" ht="15.75">
      <c r="AE48998" s="67"/>
    </row>
    <row r="48999" spans="31:31" ht="15.75">
      <c r="AE48999" s="67"/>
    </row>
    <row r="49000" spans="31:31" ht="15.75">
      <c r="AE49000" s="67"/>
    </row>
    <row r="49001" spans="31:31" ht="15.75">
      <c r="AE49001" s="67"/>
    </row>
    <row r="49002" spans="31:31" ht="15.75">
      <c r="AE49002" s="67"/>
    </row>
    <row r="49003" spans="31:31" ht="15.75">
      <c r="AE49003" s="67"/>
    </row>
    <row r="49004" spans="31:31" ht="15.75">
      <c r="AE49004" s="67"/>
    </row>
    <row r="49005" spans="31:31" ht="15.75">
      <c r="AE49005" s="67"/>
    </row>
    <row r="49006" spans="31:31" ht="15.75">
      <c r="AE49006" s="67"/>
    </row>
    <row r="49007" spans="31:31" ht="15.75">
      <c r="AE49007" s="67"/>
    </row>
    <row r="49008" spans="31:31" ht="15.75">
      <c r="AE49008" s="67"/>
    </row>
    <row r="49009" spans="31:31" ht="15.75">
      <c r="AE49009" s="67"/>
    </row>
    <row r="49010" spans="31:31" ht="15.75">
      <c r="AE49010" s="67"/>
    </row>
    <row r="49011" spans="31:31" ht="15.75">
      <c r="AE49011" s="67"/>
    </row>
    <row r="49012" spans="31:31" ht="15.75">
      <c r="AE49012" s="67"/>
    </row>
    <row r="49013" spans="31:31" ht="15.75">
      <c r="AE49013" s="67"/>
    </row>
    <row r="49014" spans="31:31" ht="15.75">
      <c r="AE49014" s="67"/>
    </row>
    <row r="49015" spans="31:31" ht="15.75">
      <c r="AE49015" s="67"/>
    </row>
    <row r="49016" spans="31:31" ht="15.75">
      <c r="AE49016" s="67"/>
    </row>
    <row r="49017" spans="31:31" ht="15.75">
      <c r="AE49017" s="67"/>
    </row>
    <row r="49018" spans="31:31" ht="15.75">
      <c r="AE49018" s="67"/>
    </row>
    <row r="49019" spans="31:31" ht="15.75">
      <c r="AE49019" s="67"/>
    </row>
    <row r="49020" spans="31:31" ht="15.75">
      <c r="AE49020" s="67"/>
    </row>
    <row r="49021" spans="31:31" ht="15.75">
      <c r="AE49021" s="67"/>
    </row>
    <row r="49022" spans="31:31" ht="15.75">
      <c r="AE49022" s="67"/>
    </row>
    <row r="49023" spans="31:31" ht="15.75">
      <c r="AE49023" s="67"/>
    </row>
    <row r="49024" spans="31:31" ht="15.75">
      <c r="AE49024" s="67"/>
    </row>
    <row r="49025" spans="31:31" ht="15.75">
      <c r="AE49025" s="67"/>
    </row>
    <row r="49026" spans="31:31" ht="15.75">
      <c r="AE49026" s="67"/>
    </row>
    <row r="49027" spans="31:31" ht="15.75">
      <c r="AE49027" s="67"/>
    </row>
    <row r="49028" spans="31:31" ht="15.75">
      <c r="AE49028" s="67"/>
    </row>
    <row r="49029" spans="31:31" ht="15.75">
      <c r="AE49029" s="67"/>
    </row>
    <row r="49030" spans="31:31" ht="15.75">
      <c r="AE49030" s="67"/>
    </row>
    <row r="49031" spans="31:31" ht="15.75">
      <c r="AE49031" s="67"/>
    </row>
    <row r="49032" spans="31:31" ht="15.75">
      <c r="AE49032" s="67"/>
    </row>
    <row r="49033" spans="31:31" ht="15.75">
      <c r="AE49033" s="67"/>
    </row>
    <row r="49034" spans="31:31" ht="15.75">
      <c r="AE49034" s="67"/>
    </row>
    <row r="49035" spans="31:31" ht="15.75">
      <c r="AE49035" s="67"/>
    </row>
    <row r="49036" spans="31:31" ht="15.75">
      <c r="AE49036" s="67"/>
    </row>
    <row r="49037" spans="31:31" ht="15.75">
      <c r="AE49037" s="67"/>
    </row>
    <row r="49038" spans="31:31" ht="15.75">
      <c r="AE49038" s="67"/>
    </row>
    <row r="49039" spans="31:31" ht="15.75">
      <c r="AE49039" s="67"/>
    </row>
    <row r="49040" spans="31:31" ht="15.75">
      <c r="AE49040" s="67"/>
    </row>
    <row r="49041" spans="31:31" ht="15.75">
      <c r="AE49041" s="67"/>
    </row>
    <row r="49042" spans="31:31" ht="15.75">
      <c r="AE49042" s="67"/>
    </row>
    <row r="49043" spans="31:31" ht="15.75">
      <c r="AE49043" s="67"/>
    </row>
    <row r="49044" spans="31:31" ht="15.75">
      <c r="AE49044" s="67"/>
    </row>
    <row r="49045" spans="31:31" ht="15.75">
      <c r="AE49045" s="67"/>
    </row>
    <row r="49046" spans="31:31" ht="15.75">
      <c r="AE49046" s="67"/>
    </row>
    <row r="49047" spans="31:31" ht="15.75">
      <c r="AE49047" s="67"/>
    </row>
    <row r="49048" spans="31:31" ht="15.75">
      <c r="AE49048" s="67"/>
    </row>
    <row r="49049" spans="31:31" ht="15.75">
      <c r="AE49049" s="67"/>
    </row>
    <row r="49050" spans="31:31" ht="15.75">
      <c r="AE49050" s="67"/>
    </row>
    <row r="49051" spans="31:31" ht="15.75">
      <c r="AE49051" s="67"/>
    </row>
    <row r="49052" spans="31:31" ht="15.75">
      <c r="AE49052" s="67"/>
    </row>
    <row r="49053" spans="31:31" ht="15.75">
      <c r="AE49053" s="67"/>
    </row>
    <row r="49054" spans="31:31" ht="15.75">
      <c r="AE49054" s="67"/>
    </row>
    <row r="49055" spans="31:31" ht="15.75">
      <c r="AE49055" s="67"/>
    </row>
    <row r="49056" spans="31:31" ht="15.75">
      <c r="AE49056" s="67"/>
    </row>
    <row r="49057" spans="31:31" ht="15.75">
      <c r="AE49057" s="67"/>
    </row>
    <row r="49058" spans="31:31" ht="15.75">
      <c r="AE49058" s="67"/>
    </row>
    <row r="49059" spans="31:31" ht="15.75">
      <c r="AE49059" s="67"/>
    </row>
    <row r="49060" spans="31:31" ht="15.75">
      <c r="AE49060" s="67"/>
    </row>
    <row r="49061" spans="31:31" ht="15.75">
      <c r="AE49061" s="67"/>
    </row>
    <row r="49062" spans="31:31" ht="15.75">
      <c r="AE49062" s="67"/>
    </row>
    <row r="49063" spans="31:31" ht="15.75">
      <c r="AE49063" s="67"/>
    </row>
    <row r="49064" spans="31:31" ht="15.75">
      <c r="AE49064" s="67"/>
    </row>
    <row r="49065" spans="31:31" ht="15.75">
      <c r="AE49065" s="67"/>
    </row>
    <row r="49066" spans="31:31" ht="15.75">
      <c r="AE49066" s="67"/>
    </row>
    <row r="49067" spans="31:31" ht="15.75">
      <c r="AE49067" s="67"/>
    </row>
    <row r="49068" spans="31:31" ht="15.75">
      <c r="AE49068" s="67"/>
    </row>
    <row r="49069" spans="31:31" ht="15.75">
      <c r="AE49069" s="67"/>
    </row>
    <row r="49070" spans="31:31" ht="15.75">
      <c r="AE49070" s="67"/>
    </row>
    <row r="49071" spans="31:31" ht="15.75">
      <c r="AE49071" s="67"/>
    </row>
    <row r="49072" spans="31:31" ht="15.75">
      <c r="AE49072" s="67"/>
    </row>
    <row r="49073" spans="31:31" ht="15.75">
      <c r="AE49073" s="67"/>
    </row>
    <row r="49074" spans="31:31" ht="15.75">
      <c r="AE49074" s="67"/>
    </row>
    <row r="49075" spans="31:31" ht="15.75">
      <c r="AE49075" s="67"/>
    </row>
    <row r="49076" spans="31:31" ht="15.75">
      <c r="AE49076" s="67"/>
    </row>
    <row r="49077" spans="31:31" ht="15.75">
      <c r="AE49077" s="67"/>
    </row>
    <row r="49078" spans="31:31" ht="15.75">
      <c r="AE49078" s="67"/>
    </row>
    <row r="49079" spans="31:31" ht="15.75">
      <c r="AE49079" s="67"/>
    </row>
    <row r="49080" spans="31:31" ht="15.75">
      <c r="AE49080" s="67"/>
    </row>
    <row r="49081" spans="31:31" ht="15.75">
      <c r="AE49081" s="67"/>
    </row>
    <row r="49082" spans="31:31" ht="15.75">
      <c r="AE49082" s="67"/>
    </row>
    <row r="49083" spans="31:31" ht="15.75">
      <c r="AE49083" s="67"/>
    </row>
    <row r="49084" spans="31:31" ht="15.75">
      <c r="AE49084" s="67"/>
    </row>
    <row r="49085" spans="31:31" ht="15.75">
      <c r="AE49085" s="67"/>
    </row>
    <row r="49086" spans="31:31" ht="15.75">
      <c r="AE49086" s="67"/>
    </row>
    <row r="49087" spans="31:31" ht="15.75">
      <c r="AE49087" s="67"/>
    </row>
    <row r="49088" spans="31:31" ht="15.75">
      <c r="AE49088" s="67"/>
    </row>
    <row r="49089" spans="31:31" ht="15.75">
      <c r="AE49089" s="67"/>
    </row>
    <row r="49090" spans="31:31" ht="15.75">
      <c r="AE49090" s="67"/>
    </row>
    <row r="49091" spans="31:31" ht="15.75">
      <c r="AE49091" s="67"/>
    </row>
    <row r="49092" spans="31:31" ht="15.75">
      <c r="AE49092" s="67"/>
    </row>
    <row r="49093" spans="31:31" ht="15.75">
      <c r="AE49093" s="67"/>
    </row>
    <row r="49094" spans="31:31" ht="15.75">
      <c r="AE49094" s="67"/>
    </row>
    <row r="49095" spans="31:31" ht="15.75">
      <c r="AE49095" s="67"/>
    </row>
    <row r="49096" spans="31:31" ht="15.75">
      <c r="AE49096" s="67"/>
    </row>
    <row r="49097" spans="31:31" ht="15.75">
      <c r="AE49097" s="67"/>
    </row>
    <row r="49098" spans="31:31" ht="15.75">
      <c r="AE49098" s="67"/>
    </row>
    <row r="49099" spans="31:31" ht="15.75">
      <c r="AE49099" s="67"/>
    </row>
    <row r="49100" spans="31:31" ht="15.75">
      <c r="AE49100" s="67"/>
    </row>
    <row r="49101" spans="31:31" ht="15.75">
      <c r="AE49101" s="67"/>
    </row>
    <row r="49102" spans="31:31" ht="15.75">
      <c r="AE49102" s="67"/>
    </row>
    <row r="49103" spans="31:31" ht="15.75">
      <c r="AE49103" s="67"/>
    </row>
    <row r="49104" spans="31:31" ht="15.75">
      <c r="AE49104" s="67"/>
    </row>
    <row r="49105" spans="31:31" ht="15.75">
      <c r="AE49105" s="67"/>
    </row>
    <row r="49106" spans="31:31" ht="15.75">
      <c r="AE49106" s="67"/>
    </row>
    <row r="49107" spans="31:31" ht="15.75">
      <c r="AE49107" s="67"/>
    </row>
    <row r="49108" spans="31:31" ht="15.75">
      <c r="AE49108" s="67"/>
    </row>
    <row r="49109" spans="31:31" ht="15.75">
      <c r="AE49109" s="67"/>
    </row>
    <row r="49110" spans="31:31" ht="15.75">
      <c r="AE49110" s="67"/>
    </row>
    <row r="49111" spans="31:31" ht="15.75">
      <c r="AE49111" s="67"/>
    </row>
    <row r="49112" spans="31:31" ht="15.75">
      <c r="AE49112" s="67"/>
    </row>
    <row r="49113" spans="31:31" ht="15.75">
      <c r="AE49113" s="67"/>
    </row>
    <row r="49114" spans="31:31" ht="15.75">
      <c r="AE49114" s="67"/>
    </row>
    <row r="49115" spans="31:31" ht="15.75">
      <c r="AE49115" s="67"/>
    </row>
    <row r="49116" spans="31:31" ht="15.75">
      <c r="AE49116" s="67"/>
    </row>
    <row r="49117" spans="31:31" ht="15.75">
      <c r="AE49117" s="67"/>
    </row>
    <row r="49118" spans="31:31" ht="15.75">
      <c r="AE49118" s="67"/>
    </row>
    <row r="49119" spans="31:31" ht="15.75">
      <c r="AE49119" s="67"/>
    </row>
    <row r="49120" spans="31:31" ht="15.75">
      <c r="AE49120" s="67"/>
    </row>
    <row r="49121" spans="31:31" ht="15.75">
      <c r="AE49121" s="67"/>
    </row>
    <row r="49122" spans="31:31" ht="15.75">
      <c r="AE49122" s="67"/>
    </row>
    <row r="49123" spans="31:31" ht="15.75">
      <c r="AE49123" s="67"/>
    </row>
    <row r="49124" spans="31:31" ht="15.75">
      <c r="AE49124" s="67"/>
    </row>
    <row r="49125" spans="31:31" ht="15.75">
      <c r="AE49125" s="67"/>
    </row>
    <row r="49126" spans="31:31" ht="15.75">
      <c r="AE49126" s="67"/>
    </row>
    <row r="49127" spans="31:31" ht="15.75">
      <c r="AE49127" s="67"/>
    </row>
    <row r="49128" spans="31:31" ht="15.75">
      <c r="AE49128" s="67"/>
    </row>
    <row r="49129" spans="31:31" ht="15.75">
      <c r="AE49129" s="67"/>
    </row>
    <row r="49130" spans="31:31" ht="15.75">
      <c r="AE49130" s="67"/>
    </row>
    <row r="49131" spans="31:31" ht="15.75">
      <c r="AE49131" s="67"/>
    </row>
    <row r="49132" spans="31:31" ht="15.75">
      <c r="AE49132" s="67"/>
    </row>
    <row r="49133" spans="31:31" ht="15.75">
      <c r="AE49133" s="67"/>
    </row>
    <row r="49134" spans="31:31" ht="15.75">
      <c r="AE49134" s="67"/>
    </row>
    <row r="49135" spans="31:31" ht="15.75">
      <c r="AE49135" s="67"/>
    </row>
    <row r="49136" spans="31:31" ht="15.75">
      <c r="AE49136" s="67"/>
    </row>
    <row r="49137" spans="31:31" ht="15.75">
      <c r="AE49137" s="67"/>
    </row>
    <row r="49138" spans="31:31" ht="15.75">
      <c r="AE49138" s="67"/>
    </row>
    <row r="49139" spans="31:31" ht="15.75">
      <c r="AE49139" s="67"/>
    </row>
    <row r="49140" spans="31:31" ht="15.75">
      <c r="AE49140" s="67"/>
    </row>
    <row r="49141" spans="31:31" ht="15.75">
      <c r="AE49141" s="67"/>
    </row>
    <row r="49142" spans="31:31" ht="15.75">
      <c r="AE49142" s="67"/>
    </row>
    <row r="49143" spans="31:31" ht="15.75">
      <c r="AE49143" s="67"/>
    </row>
    <row r="49144" spans="31:31" ht="15.75">
      <c r="AE49144" s="67"/>
    </row>
    <row r="49145" spans="31:31" ht="15.75">
      <c r="AE49145" s="67"/>
    </row>
    <row r="49146" spans="31:31" ht="15.75">
      <c r="AE49146" s="67"/>
    </row>
    <row r="49147" spans="31:31" ht="15.75">
      <c r="AE49147" s="67"/>
    </row>
    <row r="49148" spans="31:31" ht="15.75">
      <c r="AE49148" s="67"/>
    </row>
    <row r="49149" spans="31:31" ht="15.75">
      <c r="AE49149" s="67"/>
    </row>
    <row r="49150" spans="31:31" ht="15.75">
      <c r="AE49150" s="67"/>
    </row>
    <row r="49151" spans="31:31" ht="15.75">
      <c r="AE49151" s="67"/>
    </row>
    <row r="49152" spans="31:31" ht="15.75">
      <c r="AE49152" s="67"/>
    </row>
    <row r="49153" spans="31:31" ht="15.75">
      <c r="AE49153" s="67"/>
    </row>
    <row r="49154" spans="31:31" ht="15.75">
      <c r="AE49154" s="67"/>
    </row>
    <row r="49155" spans="31:31" ht="15.75">
      <c r="AE49155" s="67"/>
    </row>
    <row r="49156" spans="31:31" ht="15.75">
      <c r="AE49156" s="67"/>
    </row>
    <row r="49157" spans="31:31" ht="15.75">
      <c r="AE49157" s="67"/>
    </row>
    <row r="49158" spans="31:31" ht="15.75">
      <c r="AE49158" s="67"/>
    </row>
    <row r="49159" spans="31:31" ht="15.75">
      <c r="AE49159" s="67"/>
    </row>
    <row r="49160" spans="31:31" ht="15.75">
      <c r="AE49160" s="67"/>
    </row>
    <row r="49161" spans="31:31" ht="15.75">
      <c r="AE49161" s="67"/>
    </row>
    <row r="49162" spans="31:31" ht="15.75">
      <c r="AE49162" s="67"/>
    </row>
    <row r="49163" spans="31:31" ht="15.75">
      <c r="AE49163" s="67"/>
    </row>
    <row r="49164" spans="31:31" ht="15.75">
      <c r="AE49164" s="67"/>
    </row>
    <row r="49165" spans="31:31" ht="15.75">
      <c r="AE49165" s="67"/>
    </row>
    <row r="49166" spans="31:31" ht="15.75">
      <c r="AE49166" s="67"/>
    </row>
    <row r="49167" spans="31:31" ht="15.75">
      <c r="AE49167" s="67"/>
    </row>
    <row r="49168" spans="31:31" ht="15.75">
      <c r="AE49168" s="67"/>
    </row>
    <row r="49169" spans="31:31" ht="15.75">
      <c r="AE49169" s="67"/>
    </row>
    <row r="49170" spans="31:31" ht="15.75">
      <c r="AE49170" s="67"/>
    </row>
    <row r="49171" spans="31:31" ht="15.75">
      <c r="AE49171" s="67"/>
    </row>
    <row r="49172" spans="31:31" ht="15.75">
      <c r="AE49172" s="67"/>
    </row>
    <row r="49173" spans="31:31" ht="15.75">
      <c r="AE49173" s="67"/>
    </row>
    <row r="49174" spans="31:31" ht="15.75">
      <c r="AE49174" s="67"/>
    </row>
    <row r="49175" spans="31:31" ht="15.75">
      <c r="AE49175" s="67"/>
    </row>
    <row r="49176" spans="31:31" ht="15.75">
      <c r="AE49176" s="67"/>
    </row>
    <row r="49177" spans="31:31" ht="15.75">
      <c r="AE49177" s="67"/>
    </row>
    <row r="49178" spans="31:31" ht="15.75">
      <c r="AE49178" s="67"/>
    </row>
    <row r="49179" spans="31:31" ht="15.75">
      <c r="AE49179" s="67"/>
    </row>
    <row r="49180" spans="31:31" ht="15.75">
      <c r="AE49180" s="67"/>
    </row>
    <row r="49181" spans="31:31" ht="15.75">
      <c r="AE49181" s="67"/>
    </row>
    <row r="49182" spans="31:31" ht="15.75">
      <c r="AE49182" s="67"/>
    </row>
    <row r="49183" spans="31:31" ht="15.75">
      <c r="AE49183" s="67"/>
    </row>
    <row r="49184" spans="31:31" ht="15.75">
      <c r="AE49184" s="67"/>
    </row>
    <row r="49185" spans="31:31" ht="15.75">
      <c r="AE49185" s="67"/>
    </row>
    <row r="49186" spans="31:31" ht="15.75">
      <c r="AE49186" s="67"/>
    </row>
    <row r="49187" spans="31:31" ht="15.75">
      <c r="AE49187" s="67"/>
    </row>
    <row r="49188" spans="31:31" ht="15.75">
      <c r="AE49188" s="67"/>
    </row>
    <row r="49189" spans="31:31" ht="15.75">
      <c r="AE49189" s="67"/>
    </row>
    <row r="49190" spans="31:31" ht="15.75">
      <c r="AE49190" s="67"/>
    </row>
    <row r="49191" spans="31:31" ht="15.75">
      <c r="AE49191" s="67"/>
    </row>
    <row r="49192" spans="31:31" ht="15.75">
      <c r="AE49192" s="67"/>
    </row>
    <row r="49193" spans="31:31" ht="15.75">
      <c r="AE49193" s="67"/>
    </row>
    <row r="49194" spans="31:31" ht="15.75">
      <c r="AE49194" s="67"/>
    </row>
    <row r="49195" spans="31:31" ht="15.75">
      <c r="AE49195" s="67"/>
    </row>
    <row r="49196" spans="31:31" ht="15.75">
      <c r="AE49196" s="67"/>
    </row>
    <row r="49197" spans="31:31" ht="15.75">
      <c r="AE49197" s="67"/>
    </row>
    <row r="49198" spans="31:31" ht="15.75">
      <c r="AE49198" s="67"/>
    </row>
    <row r="49199" spans="31:31" ht="15.75">
      <c r="AE49199" s="67"/>
    </row>
    <row r="49200" spans="31:31" ht="15.75">
      <c r="AE49200" s="67"/>
    </row>
    <row r="49201" spans="31:31" ht="15.75">
      <c r="AE49201" s="67"/>
    </row>
    <row r="49202" spans="31:31" ht="15.75">
      <c r="AE49202" s="67"/>
    </row>
    <row r="49203" spans="31:31" ht="15.75">
      <c r="AE49203" s="67"/>
    </row>
    <row r="49204" spans="31:31" ht="15.75">
      <c r="AE49204" s="67"/>
    </row>
    <row r="49205" spans="31:31" ht="15.75">
      <c r="AE49205" s="67"/>
    </row>
    <row r="49206" spans="31:31" ht="15.75">
      <c r="AE49206" s="67"/>
    </row>
    <row r="49207" spans="31:31" ht="15.75">
      <c r="AE49207" s="67"/>
    </row>
    <row r="49208" spans="31:31" ht="15.75">
      <c r="AE49208" s="67"/>
    </row>
    <row r="49209" spans="31:31" ht="15.75">
      <c r="AE49209" s="67"/>
    </row>
    <row r="49210" spans="31:31" ht="15.75">
      <c r="AE49210" s="67"/>
    </row>
    <row r="49211" spans="31:31" ht="15.75">
      <c r="AE49211" s="67"/>
    </row>
    <row r="49212" spans="31:31" ht="15.75">
      <c r="AE49212" s="67"/>
    </row>
    <row r="49213" spans="31:31" ht="15.75">
      <c r="AE49213" s="67"/>
    </row>
    <row r="49214" spans="31:31" ht="15.75">
      <c r="AE49214" s="67"/>
    </row>
    <row r="49215" spans="31:31" ht="15.75">
      <c r="AE49215" s="67"/>
    </row>
    <row r="49216" spans="31:31" ht="15.75">
      <c r="AE49216" s="67"/>
    </row>
    <row r="49217" spans="31:31" ht="15.75">
      <c r="AE49217" s="67"/>
    </row>
    <row r="49218" spans="31:31" ht="15.75">
      <c r="AE49218" s="67"/>
    </row>
    <row r="49219" spans="31:31" ht="15.75">
      <c r="AE49219" s="67"/>
    </row>
    <row r="49220" spans="31:31" ht="15.75">
      <c r="AE49220" s="67"/>
    </row>
    <row r="49221" spans="31:31" ht="15.75">
      <c r="AE49221" s="67"/>
    </row>
    <row r="49222" spans="31:31" ht="15.75">
      <c r="AE49222" s="67"/>
    </row>
    <row r="49223" spans="31:31" ht="15.75">
      <c r="AE49223" s="67"/>
    </row>
    <row r="49224" spans="31:31" ht="15.75">
      <c r="AE49224" s="67"/>
    </row>
    <row r="49225" spans="31:31" ht="15.75">
      <c r="AE49225" s="67"/>
    </row>
    <row r="49226" spans="31:31" ht="15.75">
      <c r="AE49226" s="67"/>
    </row>
    <row r="49227" spans="31:31" ht="15.75">
      <c r="AE49227" s="67"/>
    </row>
    <row r="49228" spans="31:31" ht="15.75">
      <c r="AE49228" s="67"/>
    </row>
    <row r="49229" spans="31:31" ht="15.75">
      <c r="AE49229" s="67"/>
    </row>
    <row r="49230" spans="31:31" ht="15.75">
      <c r="AE49230" s="67"/>
    </row>
    <row r="49231" spans="31:31" ht="15.75">
      <c r="AE49231" s="67"/>
    </row>
    <row r="49232" spans="31:31" ht="15.75">
      <c r="AE49232" s="67"/>
    </row>
    <row r="49233" spans="31:31" ht="15.75">
      <c r="AE49233" s="67"/>
    </row>
    <row r="49234" spans="31:31" ht="15.75">
      <c r="AE49234" s="67"/>
    </row>
    <row r="49235" spans="31:31" ht="15.75">
      <c r="AE49235" s="67"/>
    </row>
    <row r="49236" spans="31:31" ht="15.75">
      <c r="AE49236" s="67"/>
    </row>
    <row r="49237" spans="31:31" ht="15.75">
      <c r="AE49237" s="67"/>
    </row>
    <row r="49238" spans="31:31" ht="15.75">
      <c r="AE49238" s="67"/>
    </row>
    <row r="49239" spans="31:31" ht="15.75">
      <c r="AE49239" s="67"/>
    </row>
    <row r="49240" spans="31:31" ht="15.75">
      <c r="AE49240" s="67"/>
    </row>
    <row r="49241" spans="31:31" ht="15.75">
      <c r="AE49241" s="67"/>
    </row>
    <row r="49242" spans="31:31" ht="15.75">
      <c r="AE49242" s="67"/>
    </row>
    <row r="49243" spans="31:31" ht="15.75">
      <c r="AE49243" s="67"/>
    </row>
    <row r="49244" spans="31:31" ht="15.75">
      <c r="AE49244" s="67"/>
    </row>
    <row r="49245" spans="31:31" ht="15.75">
      <c r="AE49245" s="67"/>
    </row>
    <row r="49246" spans="31:31" ht="15.75">
      <c r="AE49246" s="67"/>
    </row>
    <row r="49247" spans="31:31" ht="15.75">
      <c r="AE49247" s="67"/>
    </row>
    <row r="49248" spans="31:31" ht="15.75">
      <c r="AE49248" s="67"/>
    </row>
    <row r="49249" spans="31:31" ht="15.75">
      <c r="AE49249" s="67"/>
    </row>
    <row r="49250" spans="31:31" ht="15.75">
      <c r="AE49250" s="67"/>
    </row>
    <row r="49251" spans="31:31" ht="15.75">
      <c r="AE49251" s="67"/>
    </row>
    <row r="49252" spans="31:31" ht="15.75">
      <c r="AE49252" s="67"/>
    </row>
    <row r="49253" spans="31:31" ht="15.75">
      <c r="AE49253" s="67"/>
    </row>
    <row r="49254" spans="31:31" ht="15.75">
      <c r="AE49254" s="67"/>
    </row>
    <row r="49255" spans="31:31" ht="15.75">
      <c r="AE49255" s="67"/>
    </row>
    <row r="49256" spans="31:31" ht="15.75">
      <c r="AE49256" s="67"/>
    </row>
    <row r="49257" spans="31:31" ht="15.75">
      <c r="AE49257" s="67"/>
    </row>
    <row r="49258" spans="31:31" ht="15.75">
      <c r="AE49258" s="67"/>
    </row>
    <row r="49259" spans="31:31" ht="15.75">
      <c r="AE49259" s="67"/>
    </row>
    <row r="49260" spans="31:31" ht="15.75">
      <c r="AE49260" s="67"/>
    </row>
    <row r="49261" spans="31:31" ht="15.75">
      <c r="AE49261" s="67"/>
    </row>
    <row r="49262" spans="31:31" ht="15.75">
      <c r="AE49262" s="67"/>
    </row>
    <row r="49263" spans="31:31" ht="15.75">
      <c r="AE49263" s="67"/>
    </row>
    <row r="49264" spans="31:31" ht="15.75">
      <c r="AE49264" s="67"/>
    </row>
    <row r="49265" spans="31:31" ht="15.75">
      <c r="AE49265" s="67"/>
    </row>
    <row r="49266" spans="31:31" ht="15.75">
      <c r="AE49266" s="67"/>
    </row>
    <row r="49267" spans="31:31" ht="15.75">
      <c r="AE49267" s="67"/>
    </row>
    <row r="49268" spans="31:31" ht="15.75">
      <c r="AE49268" s="67"/>
    </row>
    <row r="49269" spans="31:31" ht="15.75">
      <c r="AE49269" s="67"/>
    </row>
    <row r="49270" spans="31:31" ht="15.75">
      <c r="AE49270" s="67"/>
    </row>
    <row r="49271" spans="31:31" ht="15.75">
      <c r="AE49271" s="67"/>
    </row>
    <row r="49272" spans="31:31" ht="15.75">
      <c r="AE49272" s="67"/>
    </row>
    <row r="49273" spans="31:31" ht="15.75">
      <c r="AE49273" s="67"/>
    </row>
    <row r="49274" spans="31:31" ht="15.75">
      <c r="AE49274" s="67"/>
    </row>
    <row r="49275" spans="31:31" ht="15.75">
      <c r="AE49275" s="67"/>
    </row>
    <row r="49276" spans="31:31" ht="15.75">
      <c r="AE49276" s="67"/>
    </row>
    <row r="49277" spans="31:31" ht="15.75">
      <c r="AE49277" s="67"/>
    </row>
    <row r="49278" spans="31:31" ht="15.75">
      <c r="AE49278" s="67"/>
    </row>
    <row r="49279" spans="31:31" ht="15.75">
      <c r="AE49279" s="67"/>
    </row>
    <row r="49280" spans="31:31" ht="15.75">
      <c r="AE49280" s="67"/>
    </row>
    <row r="49281" spans="31:31" ht="15.75">
      <c r="AE49281" s="67"/>
    </row>
    <row r="49282" spans="31:31" ht="15.75">
      <c r="AE49282" s="67"/>
    </row>
    <row r="49283" spans="31:31" ht="15.75">
      <c r="AE49283" s="67"/>
    </row>
    <row r="49284" spans="31:31" ht="15.75">
      <c r="AE49284" s="67"/>
    </row>
    <row r="49285" spans="31:31" ht="15.75">
      <c r="AE49285" s="67"/>
    </row>
    <row r="49286" spans="31:31" ht="15.75">
      <c r="AE49286" s="67"/>
    </row>
    <row r="49287" spans="31:31" ht="15.75">
      <c r="AE49287" s="67"/>
    </row>
    <row r="49288" spans="31:31" ht="15.75">
      <c r="AE49288" s="67"/>
    </row>
    <row r="49289" spans="31:31" ht="15.75">
      <c r="AE49289" s="67"/>
    </row>
    <row r="49290" spans="31:31" ht="15.75">
      <c r="AE49290" s="67"/>
    </row>
    <row r="49291" spans="31:31" ht="15.75">
      <c r="AE49291" s="67"/>
    </row>
    <row r="49292" spans="31:31" ht="15.75">
      <c r="AE49292" s="67"/>
    </row>
    <row r="49293" spans="31:31" ht="15.75">
      <c r="AE49293" s="67"/>
    </row>
    <row r="49294" spans="31:31" ht="15.75">
      <c r="AE49294" s="67"/>
    </row>
    <row r="49295" spans="31:31" ht="15.75">
      <c r="AE49295" s="67"/>
    </row>
    <row r="49296" spans="31:31" ht="15.75">
      <c r="AE49296" s="67"/>
    </row>
    <row r="49297" spans="31:31" ht="15.75">
      <c r="AE49297" s="67"/>
    </row>
    <row r="49298" spans="31:31" ht="15.75">
      <c r="AE49298" s="67"/>
    </row>
    <row r="49299" spans="31:31" ht="15.75">
      <c r="AE49299" s="67"/>
    </row>
    <row r="49300" spans="31:31" ht="15.75">
      <c r="AE49300" s="67"/>
    </row>
    <row r="49301" spans="31:31" ht="15.75">
      <c r="AE49301" s="67"/>
    </row>
    <row r="49302" spans="31:31" ht="15.75">
      <c r="AE49302" s="67"/>
    </row>
    <row r="49303" spans="31:31" ht="15.75">
      <c r="AE49303" s="67"/>
    </row>
    <row r="49304" spans="31:31" ht="15.75">
      <c r="AE49304" s="67"/>
    </row>
    <row r="49305" spans="31:31" ht="15.75">
      <c r="AE49305" s="67"/>
    </row>
    <row r="49306" spans="31:31" ht="15.75">
      <c r="AE49306" s="67"/>
    </row>
    <row r="49307" spans="31:31" ht="15.75">
      <c r="AE49307" s="67"/>
    </row>
    <row r="49308" spans="31:31" ht="15.75">
      <c r="AE49308" s="67"/>
    </row>
    <row r="49309" spans="31:31" ht="15.75">
      <c r="AE49309" s="67"/>
    </row>
    <row r="49310" spans="31:31" ht="15.75">
      <c r="AE49310" s="67"/>
    </row>
    <row r="49311" spans="31:31" ht="15.75">
      <c r="AE49311" s="67"/>
    </row>
    <row r="49312" spans="31:31" ht="15.75">
      <c r="AE49312" s="67"/>
    </row>
    <row r="49313" spans="31:31" ht="15.75">
      <c r="AE49313" s="67"/>
    </row>
    <row r="49314" spans="31:31" ht="15.75">
      <c r="AE49314" s="67"/>
    </row>
    <row r="49315" spans="31:31" ht="15.75">
      <c r="AE49315" s="67"/>
    </row>
    <row r="49316" spans="31:31" ht="15.75">
      <c r="AE49316" s="67"/>
    </row>
    <row r="49317" spans="31:31" ht="15.75">
      <c r="AE49317" s="67"/>
    </row>
    <row r="49318" spans="31:31" ht="15.75">
      <c r="AE49318" s="67"/>
    </row>
    <row r="49319" spans="31:31" ht="15.75">
      <c r="AE49319" s="67"/>
    </row>
    <row r="49320" spans="31:31" ht="15.75">
      <c r="AE49320" s="67"/>
    </row>
    <row r="49321" spans="31:31" ht="15.75">
      <c r="AE49321" s="67"/>
    </row>
    <row r="49322" spans="31:31" ht="15.75">
      <c r="AE49322" s="67"/>
    </row>
    <row r="49323" spans="31:31" ht="15.75">
      <c r="AE49323" s="67"/>
    </row>
    <row r="49324" spans="31:31" ht="15.75">
      <c r="AE49324" s="67"/>
    </row>
    <row r="49325" spans="31:31" ht="15.75">
      <c r="AE49325" s="67"/>
    </row>
    <row r="49326" spans="31:31" ht="15.75">
      <c r="AE49326" s="67"/>
    </row>
    <row r="49327" spans="31:31" ht="15.75">
      <c r="AE49327" s="67"/>
    </row>
    <row r="49328" spans="31:31" ht="15.75">
      <c r="AE49328" s="67"/>
    </row>
    <row r="49329" spans="31:31" ht="15.75">
      <c r="AE49329" s="67"/>
    </row>
    <row r="49330" spans="31:31" ht="15.75">
      <c r="AE49330" s="67"/>
    </row>
    <row r="49331" spans="31:31" ht="15.75">
      <c r="AE49331" s="67"/>
    </row>
    <row r="49332" spans="31:31" ht="15.75">
      <c r="AE49332" s="67"/>
    </row>
    <row r="49333" spans="31:31" ht="15.75">
      <c r="AE49333" s="67"/>
    </row>
    <row r="49334" spans="31:31" ht="15.75">
      <c r="AE49334" s="67"/>
    </row>
    <row r="49335" spans="31:31" ht="15.75">
      <c r="AE49335" s="67"/>
    </row>
    <row r="49336" spans="31:31" ht="15.75">
      <c r="AE49336" s="67"/>
    </row>
    <row r="49337" spans="31:31" ht="15.75">
      <c r="AE49337" s="67"/>
    </row>
    <row r="49338" spans="31:31" ht="15.75">
      <c r="AE49338" s="67"/>
    </row>
    <row r="49339" spans="31:31" ht="15.75">
      <c r="AE49339" s="67"/>
    </row>
    <row r="49340" spans="31:31" ht="15.75">
      <c r="AE49340" s="67"/>
    </row>
    <row r="49341" spans="31:31" ht="15.75">
      <c r="AE49341" s="67"/>
    </row>
    <row r="49342" spans="31:31" ht="15.75">
      <c r="AE49342" s="67"/>
    </row>
    <row r="49343" spans="31:31" ht="15.75">
      <c r="AE49343" s="67"/>
    </row>
    <row r="49344" spans="31:31" ht="15.75">
      <c r="AE49344" s="67"/>
    </row>
    <row r="49345" spans="31:31" ht="15.75">
      <c r="AE49345" s="67"/>
    </row>
    <row r="49346" spans="31:31" ht="15.75">
      <c r="AE49346" s="67"/>
    </row>
    <row r="49347" spans="31:31" ht="15.75">
      <c r="AE49347" s="67"/>
    </row>
    <row r="49348" spans="31:31" ht="15.75">
      <c r="AE49348" s="67"/>
    </row>
    <row r="49349" spans="31:31" ht="15.75">
      <c r="AE49349" s="67"/>
    </row>
    <row r="49350" spans="31:31" ht="15.75">
      <c r="AE49350" s="67"/>
    </row>
    <row r="49351" spans="31:31" ht="15.75">
      <c r="AE49351" s="67"/>
    </row>
    <row r="49352" spans="31:31" ht="15.75">
      <c r="AE49352" s="67"/>
    </row>
    <row r="49353" spans="31:31" ht="15.75">
      <c r="AE49353" s="67"/>
    </row>
    <row r="49354" spans="31:31" ht="15.75">
      <c r="AE49354" s="67"/>
    </row>
    <row r="49355" spans="31:31" ht="15.75">
      <c r="AE49355" s="67"/>
    </row>
    <row r="49356" spans="31:31" ht="15.75">
      <c r="AE49356" s="67"/>
    </row>
    <row r="49357" spans="31:31" ht="15.75">
      <c r="AE49357" s="67"/>
    </row>
    <row r="49358" spans="31:31" ht="15.75">
      <c r="AE49358" s="67"/>
    </row>
    <row r="49359" spans="31:31" ht="15.75">
      <c r="AE49359" s="67"/>
    </row>
    <row r="49360" spans="31:31" ht="15.75">
      <c r="AE49360" s="67"/>
    </row>
    <row r="49361" spans="31:31" ht="15.75">
      <c r="AE49361" s="67"/>
    </row>
    <row r="49362" spans="31:31" ht="15.75">
      <c r="AE49362" s="67"/>
    </row>
    <row r="49363" spans="31:31" ht="15.75">
      <c r="AE49363" s="67"/>
    </row>
    <row r="49364" spans="31:31" ht="15.75">
      <c r="AE49364" s="67"/>
    </row>
    <row r="49365" spans="31:31" ht="15.75">
      <c r="AE49365" s="67"/>
    </row>
    <row r="49366" spans="31:31" ht="15.75">
      <c r="AE49366" s="67"/>
    </row>
    <row r="49367" spans="31:31" ht="15.75">
      <c r="AE49367" s="67"/>
    </row>
    <row r="49368" spans="31:31" ht="15.75">
      <c r="AE49368" s="67"/>
    </row>
    <row r="49369" spans="31:31" ht="15.75">
      <c r="AE49369" s="67"/>
    </row>
    <row r="49370" spans="31:31" ht="15.75">
      <c r="AE49370" s="67"/>
    </row>
    <row r="49371" spans="31:31" ht="15.75">
      <c r="AE49371" s="67"/>
    </row>
    <row r="49372" spans="31:31" ht="15.75">
      <c r="AE49372" s="67"/>
    </row>
    <row r="49373" spans="31:31" ht="15.75">
      <c r="AE49373" s="67"/>
    </row>
    <row r="49374" spans="31:31" ht="15.75">
      <c r="AE49374" s="67"/>
    </row>
    <row r="49375" spans="31:31" ht="15.75">
      <c r="AE49375" s="67"/>
    </row>
    <row r="49376" spans="31:31" ht="15.75">
      <c r="AE49376" s="67"/>
    </row>
    <row r="49377" spans="31:31" ht="15.75">
      <c r="AE49377" s="67"/>
    </row>
    <row r="49378" spans="31:31" ht="15.75">
      <c r="AE49378" s="67"/>
    </row>
    <row r="49379" spans="31:31" ht="15.75">
      <c r="AE49379" s="67"/>
    </row>
    <row r="49380" spans="31:31" ht="15.75">
      <c r="AE49380" s="67"/>
    </row>
    <row r="49381" spans="31:31" ht="15.75">
      <c r="AE49381" s="67"/>
    </row>
    <row r="49382" spans="31:31" ht="15.75">
      <c r="AE49382" s="67"/>
    </row>
    <row r="49383" spans="31:31" ht="15.75">
      <c r="AE49383" s="67"/>
    </row>
    <row r="49384" spans="31:31" ht="15.75">
      <c r="AE49384" s="67"/>
    </row>
    <row r="49385" spans="31:31" ht="15.75">
      <c r="AE49385" s="67"/>
    </row>
    <row r="49386" spans="31:31" ht="15.75">
      <c r="AE49386" s="67"/>
    </row>
    <row r="49387" spans="31:31" ht="15.75">
      <c r="AE49387" s="67"/>
    </row>
    <row r="49388" spans="31:31" ht="15.75">
      <c r="AE49388" s="67"/>
    </row>
    <row r="49389" spans="31:31" ht="15.75">
      <c r="AE49389" s="67"/>
    </row>
    <row r="49390" spans="31:31" ht="15.75">
      <c r="AE49390" s="67"/>
    </row>
    <row r="49391" spans="31:31" ht="15.75">
      <c r="AE49391" s="67"/>
    </row>
    <row r="49392" spans="31:31" ht="15.75">
      <c r="AE49392" s="67"/>
    </row>
    <row r="49393" spans="31:31" ht="15.75">
      <c r="AE49393" s="67"/>
    </row>
    <row r="49394" spans="31:31" ht="15.75">
      <c r="AE49394" s="67"/>
    </row>
    <row r="49395" spans="31:31" ht="15.75">
      <c r="AE49395" s="67"/>
    </row>
    <row r="49396" spans="31:31" ht="15.75">
      <c r="AE49396" s="67"/>
    </row>
    <row r="49397" spans="31:31" ht="15.75">
      <c r="AE49397" s="67"/>
    </row>
    <row r="49398" spans="31:31" ht="15.75">
      <c r="AE49398" s="67"/>
    </row>
    <row r="49399" spans="31:31" ht="15.75">
      <c r="AE49399" s="67"/>
    </row>
    <row r="49400" spans="31:31" ht="15.75">
      <c r="AE49400" s="67"/>
    </row>
    <row r="49401" spans="31:31" ht="15.75">
      <c r="AE49401" s="67"/>
    </row>
    <row r="49402" spans="31:31" ht="15.75">
      <c r="AE49402" s="67"/>
    </row>
    <row r="49403" spans="31:31" ht="15.75">
      <c r="AE49403" s="67"/>
    </row>
    <row r="49404" spans="31:31" ht="15.75">
      <c r="AE49404" s="67"/>
    </row>
    <row r="49405" spans="31:31" ht="15.75">
      <c r="AE49405" s="67"/>
    </row>
    <row r="49406" spans="31:31" ht="15.75">
      <c r="AE49406" s="67"/>
    </row>
    <row r="49407" spans="31:31" ht="15.75">
      <c r="AE49407" s="67"/>
    </row>
    <row r="49408" spans="31:31" ht="15.75">
      <c r="AE49408" s="67"/>
    </row>
    <row r="49409" spans="31:31" ht="15.75">
      <c r="AE49409" s="67"/>
    </row>
    <row r="49410" spans="31:31" ht="15.75">
      <c r="AE49410" s="67"/>
    </row>
    <row r="49411" spans="31:31" ht="15.75">
      <c r="AE49411" s="67"/>
    </row>
    <row r="49412" spans="31:31" ht="15.75">
      <c r="AE49412" s="67"/>
    </row>
    <row r="49413" spans="31:31" ht="15.75">
      <c r="AE49413" s="67"/>
    </row>
    <row r="49414" spans="31:31" ht="15.75">
      <c r="AE49414" s="67"/>
    </row>
    <row r="49415" spans="31:31" ht="15.75">
      <c r="AE49415" s="67"/>
    </row>
    <row r="49416" spans="31:31" ht="15.75">
      <c r="AE49416" s="67"/>
    </row>
    <row r="49417" spans="31:31" ht="15.75">
      <c r="AE49417" s="67"/>
    </row>
    <row r="49418" spans="31:31" ht="15.75">
      <c r="AE49418" s="67"/>
    </row>
    <row r="49419" spans="31:31" ht="15.75">
      <c r="AE49419" s="67"/>
    </row>
    <row r="49420" spans="31:31" ht="15.75">
      <c r="AE49420" s="67"/>
    </row>
    <row r="49421" spans="31:31" ht="15.75">
      <c r="AE49421" s="67"/>
    </row>
    <row r="49422" spans="31:31" ht="15.75">
      <c r="AE49422" s="67"/>
    </row>
    <row r="49423" spans="31:31" ht="15.75">
      <c r="AE49423" s="67"/>
    </row>
    <row r="49424" spans="31:31" ht="15.75">
      <c r="AE49424" s="67"/>
    </row>
    <row r="49425" spans="31:31" ht="15.75">
      <c r="AE49425" s="67"/>
    </row>
    <row r="49426" spans="31:31" ht="15.75">
      <c r="AE49426" s="67"/>
    </row>
    <row r="49427" spans="31:31" ht="15.75">
      <c r="AE49427" s="67"/>
    </row>
    <row r="49428" spans="31:31" ht="15.75">
      <c r="AE49428" s="67"/>
    </row>
    <row r="49429" spans="31:31" ht="15.75">
      <c r="AE49429" s="67"/>
    </row>
    <row r="49430" spans="31:31" ht="15.75">
      <c r="AE49430" s="67"/>
    </row>
    <row r="49431" spans="31:31" ht="15.75">
      <c r="AE49431" s="67"/>
    </row>
    <row r="49432" spans="31:31" ht="15.75">
      <c r="AE49432" s="67"/>
    </row>
    <row r="49433" spans="31:31" ht="15.75">
      <c r="AE49433" s="67"/>
    </row>
    <row r="49434" spans="31:31" ht="15.75">
      <c r="AE49434" s="67"/>
    </row>
    <row r="49435" spans="31:31" ht="15.75">
      <c r="AE49435" s="67"/>
    </row>
    <row r="49436" spans="31:31" ht="15.75">
      <c r="AE49436" s="67"/>
    </row>
    <row r="49437" spans="31:31" ht="15.75">
      <c r="AE49437" s="67"/>
    </row>
    <row r="49438" spans="31:31" ht="15.75">
      <c r="AE49438" s="67"/>
    </row>
    <row r="49439" spans="31:31" ht="15.75">
      <c r="AE49439" s="67"/>
    </row>
    <row r="49440" spans="31:31" ht="15.75">
      <c r="AE49440" s="67"/>
    </row>
    <row r="49441" spans="31:31" ht="15.75">
      <c r="AE49441" s="67"/>
    </row>
    <row r="49442" spans="31:31" ht="15.75">
      <c r="AE49442" s="67"/>
    </row>
    <row r="49443" spans="31:31" ht="15.75">
      <c r="AE49443" s="67"/>
    </row>
    <row r="49444" spans="31:31" ht="15.75">
      <c r="AE49444" s="67"/>
    </row>
    <row r="49445" spans="31:31" ht="15.75">
      <c r="AE49445" s="67"/>
    </row>
    <row r="49446" spans="31:31" ht="15.75">
      <c r="AE49446" s="67"/>
    </row>
    <row r="49447" spans="31:31" ht="15.75">
      <c r="AE49447" s="67"/>
    </row>
    <row r="49448" spans="31:31" ht="15.75">
      <c r="AE49448" s="67"/>
    </row>
    <row r="49449" spans="31:31" ht="15.75">
      <c r="AE49449" s="67"/>
    </row>
    <row r="49450" spans="31:31" ht="15.75">
      <c r="AE49450" s="67"/>
    </row>
    <row r="49451" spans="31:31" ht="15.75">
      <c r="AE49451" s="67"/>
    </row>
    <row r="49452" spans="31:31" ht="15.75">
      <c r="AE49452" s="67"/>
    </row>
    <row r="49453" spans="31:31" ht="15.75">
      <c r="AE49453" s="67"/>
    </row>
    <row r="49454" spans="31:31" ht="15.75">
      <c r="AE49454" s="67"/>
    </row>
    <row r="49455" spans="31:31" ht="15.75">
      <c r="AE49455" s="67"/>
    </row>
    <row r="49456" spans="31:31" ht="15.75">
      <c r="AE49456" s="67"/>
    </row>
    <row r="49457" spans="31:31" ht="15.75">
      <c r="AE49457" s="67"/>
    </row>
    <row r="49458" spans="31:31" ht="15.75">
      <c r="AE49458" s="67"/>
    </row>
    <row r="49459" spans="31:31" ht="15.75">
      <c r="AE49459" s="67"/>
    </row>
    <row r="49460" spans="31:31" ht="15.75">
      <c r="AE49460" s="67"/>
    </row>
    <row r="49461" spans="31:31" ht="15.75">
      <c r="AE49461" s="67"/>
    </row>
    <row r="49462" spans="31:31" ht="15.75">
      <c r="AE49462" s="67"/>
    </row>
    <row r="49463" spans="31:31" ht="15.75">
      <c r="AE49463" s="67"/>
    </row>
    <row r="49464" spans="31:31" ht="15.75">
      <c r="AE49464" s="67"/>
    </row>
    <row r="49465" spans="31:31" ht="15.75">
      <c r="AE49465" s="67"/>
    </row>
    <row r="49466" spans="31:31" ht="15.75">
      <c r="AE49466" s="67"/>
    </row>
    <row r="49467" spans="31:31" ht="15.75">
      <c r="AE49467" s="67"/>
    </row>
    <row r="49468" spans="31:31" ht="15.75">
      <c r="AE49468" s="67"/>
    </row>
    <row r="49469" spans="31:31" ht="15.75">
      <c r="AE49469" s="67"/>
    </row>
    <row r="49470" spans="31:31" ht="15.75">
      <c r="AE49470" s="67"/>
    </row>
    <row r="49471" spans="31:31" ht="15.75">
      <c r="AE49471" s="67"/>
    </row>
    <row r="49472" spans="31:31" ht="15.75">
      <c r="AE49472" s="67"/>
    </row>
    <row r="49473" spans="31:31" ht="15.75">
      <c r="AE49473" s="67"/>
    </row>
    <row r="49474" spans="31:31" ht="15.75">
      <c r="AE49474" s="67"/>
    </row>
    <row r="49475" spans="31:31" ht="15.75">
      <c r="AE49475" s="67"/>
    </row>
    <row r="49476" spans="31:31" ht="15.75">
      <c r="AE49476" s="67"/>
    </row>
    <row r="49477" spans="31:31" ht="15.75">
      <c r="AE49477" s="67"/>
    </row>
    <row r="49478" spans="31:31" ht="15.75">
      <c r="AE49478" s="67"/>
    </row>
    <row r="49479" spans="31:31" ht="15.75">
      <c r="AE49479" s="67"/>
    </row>
    <row r="49480" spans="31:31" ht="15.75">
      <c r="AE49480" s="67"/>
    </row>
    <row r="49481" spans="31:31" ht="15.75">
      <c r="AE49481" s="67"/>
    </row>
    <row r="49482" spans="31:31" ht="15.75">
      <c r="AE49482" s="67"/>
    </row>
    <row r="49483" spans="31:31" ht="15.75">
      <c r="AE49483" s="67"/>
    </row>
    <row r="49484" spans="31:31" ht="15.75">
      <c r="AE49484" s="67"/>
    </row>
    <row r="49485" spans="31:31" ht="15.75">
      <c r="AE49485" s="67"/>
    </row>
    <row r="49486" spans="31:31" ht="15.75">
      <c r="AE49486" s="67"/>
    </row>
    <row r="49487" spans="31:31" ht="15.75">
      <c r="AE49487" s="67"/>
    </row>
    <row r="49488" spans="31:31" ht="15.75">
      <c r="AE49488" s="67"/>
    </row>
    <row r="49489" spans="31:31" ht="15.75">
      <c r="AE49489" s="67"/>
    </row>
    <row r="49490" spans="31:31" ht="15.75">
      <c r="AE49490" s="67"/>
    </row>
    <row r="49491" spans="31:31" ht="15.75">
      <c r="AE49491" s="67"/>
    </row>
    <row r="49492" spans="31:31" ht="15.75">
      <c r="AE49492" s="67"/>
    </row>
    <row r="49493" spans="31:31" ht="15.75">
      <c r="AE49493" s="67"/>
    </row>
    <row r="49494" spans="31:31" ht="15.75">
      <c r="AE49494" s="67"/>
    </row>
    <row r="49495" spans="31:31" ht="15.75">
      <c r="AE49495" s="67"/>
    </row>
    <row r="49496" spans="31:31" ht="15.75">
      <c r="AE49496" s="67"/>
    </row>
    <row r="49497" spans="31:31" ht="15.75">
      <c r="AE49497" s="67"/>
    </row>
    <row r="49498" spans="31:31" ht="15.75">
      <c r="AE49498" s="67"/>
    </row>
    <row r="49499" spans="31:31" ht="15.75">
      <c r="AE49499" s="67"/>
    </row>
    <row r="49500" spans="31:31" ht="15.75">
      <c r="AE49500" s="67"/>
    </row>
    <row r="49501" spans="31:31" ht="15.75">
      <c r="AE49501" s="67"/>
    </row>
    <row r="49502" spans="31:31" ht="15.75">
      <c r="AE49502" s="67"/>
    </row>
    <row r="49503" spans="31:31" ht="15.75">
      <c r="AE49503" s="67"/>
    </row>
    <row r="49504" spans="31:31" ht="15.75">
      <c r="AE49504" s="67"/>
    </row>
    <row r="49505" spans="31:31" ht="15.75">
      <c r="AE49505" s="67"/>
    </row>
    <row r="49506" spans="31:31" ht="15.75">
      <c r="AE49506" s="67"/>
    </row>
    <row r="49507" spans="31:31" ht="15.75">
      <c r="AE49507" s="67"/>
    </row>
    <row r="49508" spans="31:31" ht="15.75">
      <c r="AE49508" s="67"/>
    </row>
    <row r="49509" spans="31:31" ht="15.75">
      <c r="AE49509" s="67"/>
    </row>
    <row r="49510" spans="31:31" ht="15.75">
      <c r="AE49510" s="67"/>
    </row>
    <row r="49511" spans="31:31" ht="15.75">
      <c r="AE49511" s="67"/>
    </row>
    <row r="49512" spans="31:31" ht="15.75">
      <c r="AE49512" s="67"/>
    </row>
    <row r="49513" spans="31:31" ht="15.75">
      <c r="AE49513" s="67"/>
    </row>
    <row r="49514" spans="31:31" ht="15.75">
      <c r="AE49514" s="67"/>
    </row>
    <row r="49515" spans="31:31" ht="15.75">
      <c r="AE49515" s="67"/>
    </row>
    <row r="49516" spans="31:31" ht="15.75">
      <c r="AE49516" s="67"/>
    </row>
    <row r="49517" spans="31:31" ht="15.75">
      <c r="AE49517" s="67"/>
    </row>
    <row r="49518" spans="31:31" ht="15.75">
      <c r="AE49518" s="67"/>
    </row>
    <row r="49519" spans="31:31" ht="15.75">
      <c r="AE49519" s="67"/>
    </row>
    <row r="49520" spans="31:31" ht="15.75">
      <c r="AE49520" s="67"/>
    </row>
    <row r="49521" spans="31:31" ht="15.75">
      <c r="AE49521" s="67"/>
    </row>
    <row r="49522" spans="31:31" ht="15.75">
      <c r="AE49522" s="67"/>
    </row>
    <row r="49523" spans="31:31" ht="15.75">
      <c r="AE49523" s="67"/>
    </row>
    <row r="49524" spans="31:31" ht="15.75">
      <c r="AE49524" s="67"/>
    </row>
    <row r="49525" spans="31:31" ht="15.75">
      <c r="AE49525" s="67"/>
    </row>
    <row r="49526" spans="31:31" ht="15.75">
      <c r="AE49526" s="67"/>
    </row>
    <row r="49527" spans="31:31" ht="15.75">
      <c r="AE49527" s="67"/>
    </row>
    <row r="49528" spans="31:31" ht="15.75">
      <c r="AE49528" s="67"/>
    </row>
    <row r="49529" spans="31:31" ht="15.75">
      <c r="AE49529" s="67"/>
    </row>
    <row r="49530" spans="31:31" ht="15.75">
      <c r="AE49530" s="67"/>
    </row>
    <row r="49531" spans="31:31" ht="15.75">
      <c r="AE49531" s="67"/>
    </row>
    <row r="49532" spans="31:31" ht="15.75">
      <c r="AE49532" s="67"/>
    </row>
    <row r="49533" spans="31:31" ht="15.75">
      <c r="AE49533" s="67"/>
    </row>
    <row r="49534" spans="31:31" ht="15.75">
      <c r="AE49534" s="67"/>
    </row>
    <row r="49535" spans="31:31" ht="15.75">
      <c r="AE49535" s="67"/>
    </row>
    <row r="49536" spans="31:31" ht="15.75">
      <c r="AE49536" s="67"/>
    </row>
    <row r="49537" spans="31:31" ht="15.75">
      <c r="AE49537" s="67"/>
    </row>
    <row r="49538" spans="31:31" ht="15.75">
      <c r="AE49538" s="67"/>
    </row>
    <row r="49539" spans="31:31" ht="15.75">
      <c r="AE49539" s="67"/>
    </row>
    <row r="49540" spans="31:31" ht="15.75">
      <c r="AE49540" s="67"/>
    </row>
    <row r="49541" spans="31:31" ht="15.75">
      <c r="AE49541" s="67"/>
    </row>
    <row r="49542" spans="31:31" ht="15.75">
      <c r="AE49542" s="67"/>
    </row>
    <row r="49543" spans="31:31" ht="15.75">
      <c r="AE49543" s="67"/>
    </row>
    <row r="49544" spans="31:31" ht="15.75">
      <c r="AE49544" s="67"/>
    </row>
    <row r="49545" spans="31:31" ht="15.75">
      <c r="AE49545" s="67"/>
    </row>
    <row r="49546" spans="31:31" ht="15.75">
      <c r="AE49546" s="67"/>
    </row>
    <row r="49547" spans="31:31" ht="15.75">
      <c r="AE49547" s="67"/>
    </row>
    <row r="49548" spans="31:31" ht="15.75">
      <c r="AE49548" s="67"/>
    </row>
    <row r="49549" spans="31:31" ht="15.75">
      <c r="AE49549" s="67"/>
    </row>
    <row r="49550" spans="31:31" ht="15.75">
      <c r="AE49550" s="67"/>
    </row>
    <row r="49551" spans="31:31" ht="15.75">
      <c r="AE49551" s="67"/>
    </row>
    <row r="49552" spans="31:31" ht="15.75">
      <c r="AE49552" s="67"/>
    </row>
    <row r="49553" spans="31:31" ht="15.75">
      <c r="AE49553" s="67"/>
    </row>
    <row r="49554" spans="31:31" ht="15.75">
      <c r="AE49554" s="67"/>
    </row>
    <row r="49555" spans="31:31" ht="15.75">
      <c r="AE49555" s="67"/>
    </row>
    <row r="49556" spans="31:31" ht="15.75">
      <c r="AE49556" s="67"/>
    </row>
    <row r="49557" spans="31:31" ht="15.75">
      <c r="AE49557" s="67"/>
    </row>
    <row r="49558" spans="31:31" ht="15.75">
      <c r="AE49558" s="67"/>
    </row>
    <row r="49559" spans="31:31" ht="15.75">
      <c r="AE49559" s="67"/>
    </row>
    <row r="49560" spans="31:31" ht="15.75">
      <c r="AE49560" s="67"/>
    </row>
    <row r="49561" spans="31:31" ht="15.75">
      <c r="AE49561" s="67"/>
    </row>
    <row r="49562" spans="31:31" ht="15.75">
      <c r="AE49562" s="67"/>
    </row>
    <row r="49563" spans="31:31" ht="15.75">
      <c r="AE49563" s="67"/>
    </row>
    <row r="49564" spans="31:31" ht="15.75">
      <c r="AE49564" s="67"/>
    </row>
    <row r="49565" spans="31:31" ht="15.75">
      <c r="AE49565" s="67"/>
    </row>
    <row r="49566" spans="31:31" ht="15.75">
      <c r="AE49566" s="67"/>
    </row>
    <row r="49567" spans="31:31" ht="15.75">
      <c r="AE49567" s="67"/>
    </row>
    <row r="49568" spans="31:31" ht="15.75">
      <c r="AE49568" s="67"/>
    </row>
    <row r="49569" spans="31:31" ht="15.75">
      <c r="AE49569" s="67"/>
    </row>
    <row r="49570" spans="31:31" ht="15.75">
      <c r="AE49570" s="67"/>
    </row>
    <row r="49571" spans="31:31" ht="15.75">
      <c r="AE49571" s="67"/>
    </row>
    <row r="49572" spans="31:31" ht="15.75">
      <c r="AE49572" s="67"/>
    </row>
    <row r="49573" spans="31:31" ht="15.75">
      <c r="AE49573" s="67"/>
    </row>
    <row r="49574" spans="31:31" ht="15.75">
      <c r="AE49574" s="67"/>
    </row>
    <row r="49575" spans="31:31" ht="15.75">
      <c r="AE49575" s="67"/>
    </row>
    <row r="49576" spans="31:31" ht="15.75">
      <c r="AE49576" s="67"/>
    </row>
    <row r="49577" spans="31:31" ht="15.75">
      <c r="AE49577" s="67"/>
    </row>
    <row r="49578" spans="31:31" ht="15.75">
      <c r="AE49578" s="67"/>
    </row>
    <row r="49579" spans="31:31" ht="15.75">
      <c r="AE49579" s="67"/>
    </row>
    <row r="49580" spans="31:31" ht="15.75">
      <c r="AE49580" s="67"/>
    </row>
    <row r="49581" spans="31:31" ht="15.75">
      <c r="AE49581" s="67"/>
    </row>
    <row r="49582" spans="31:31" ht="15.75">
      <c r="AE49582" s="67"/>
    </row>
    <row r="49583" spans="31:31" ht="15.75">
      <c r="AE49583" s="67"/>
    </row>
    <row r="49584" spans="31:31" ht="15.75">
      <c r="AE49584" s="67"/>
    </row>
    <row r="49585" spans="31:31" ht="15.75">
      <c r="AE49585" s="67"/>
    </row>
    <row r="49586" spans="31:31" ht="15.75">
      <c r="AE49586" s="67"/>
    </row>
    <row r="49587" spans="31:31" ht="15.75">
      <c r="AE49587" s="67"/>
    </row>
    <row r="49588" spans="31:31" ht="15.75">
      <c r="AE49588" s="67"/>
    </row>
    <row r="49589" spans="31:31" ht="15.75">
      <c r="AE49589" s="67"/>
    </row>
    <row r="49590" spans="31:31" ht="15.75">
      <c r="AE49590" s="67"/>
    </row>
    <row r="49591" spans="31:31" ht="15.75">
      <c r="AE49591" s="67"/>
    </row>
    <row r="49592" spans="31:31" ht="15.75">
      <c r="AE49592" s="67"/>
    </row>
    <row r="49593" spans="31:31" ht="15.75">
      <c r="AE49593" s="67"/>
    </row>
    <row r="49594" spans="31:31" ht="15.75">
      <c r="AE49594" s="67"/>
    </row>
    <row r="49595" spans="31:31" ht="15.75">
      <c r="AE49595" s="67"/>
    </row>
    <row r="49596" spans="31:31" ht="15.75">
      <c r="AE49596" s="67"/>
    </row>
    <row r="49597" spans="31:31" ht="15.75">
      <c r="AE49597" s="67"/>
    </row>
    <row r="49598" spans="31:31" ht="15.75">
      <c r="AE49598" s="67"/>
    </row>
    <row r="49599" spans="31:31" ht="15.75">
      <c r="AE49599" s="67"/>
    </row>
    <row r="49600" spans="31:31" ht="15.75">
      <c r="AE49600" s="67"/>
    </row>
    <row r="49601" spans="31:31" ht="15.75">
      <c r="AE49601" s="67"/>
    </row>
    <row r="49602" spans="31:31" ht="15.75">
      <c r="AE49602" s="67"/>
    </row>
    <row r="49603" spans="31:31" ht="15.75">
      <c r="AE49603" s="67"/>
    </row>
    <row r="49604" spans="31:31" ht="15.75">
      <c r="AE49604" s="67"/>
    </row>
    <row r="49605" spans="31:31" ht="15.75">
      <c r="AE49605" s="67"/>
    </row>
    <row r="49606" spans="31:31" ht="15.75">
      <c r="AE49606" s="67"/>
    </row>
    <row r="49607" spans="31:31" ht="15.75">
      <c r="AE49607" s="67"/>
    </row>
    <row r="49608" spans="31:31" ht="15.75">
      <c r="AE49608" s="67"/>
    </row>
    <row r="49609" spans="31:31" ht="15.75">
      <c r="AE49609" s="67"/>
    </row>
    <row r="49610" spans="31:31" ht="15.75">
      <c r="AE49610" s="67"/>
    </row>
    <row r="49611" spans="31:31" ht="15.75">
      <c r="AE49611" s="67"/>
    </row>
    <row r="49612" spans="31:31" ht="15.75">
      <c r="AE49612" s="67"/>
    </row>
    <row r="49613" spans="31:31" ht="15.75">
      <c r="AE49613" s="67"/>
    </row>
    <row r="49614" spans="31:31" ht="15.75">
      <c r="AE49614" s="67"/>
    </row>
    <row r="49615" spans="31:31" ht="15.75">
      <c r="AE49615" s="67"/>
    </row>
    <row r="49616" spans="31:31" ht="15.75">
      <c r="AE49616" s="67"/>
    </row>
    <row r="49617" spans="31:31" ht="15.75">
      <c r="AE49617" s="67"/>
    </row>
    <row r="49618" spans="31:31" ht="15.75">
      <c r="AE49618" s="67"/>
    </row>
    <row r="49619" spans="31:31" ht="15.75">
      <c r="AE49619" s="67"/>
    </row>
    <row r="49620" spans="31:31" ht="15.75">
      <c r="AE49620" s="67"/>
    </row>
    <row r="49621" spans="31:31" ht="15.75">
      <c r="AE49621" s="67"/>
    </row>
    <row r="49622" spans="31:31" ht="15.75">
      <c r="AE49622" s="67"/>
    </row>
    <row r="49623" spans="31:31" ht="15.75">
      <c r="AE49623" s="67"/>
    </row>
    <row r="49624" spans="31:31" ht="15.75">
      <c r="AE49624" s="67"/>
    </row>
    <row r="49625" spans="31:31" ht="15.75">
      <c r="AE49625" s="67"/>
    </row>
    <row r="49626" spans="31:31" ht="15.75">
      <c r="AE49626" s="67"/>
    </row>
    <row r="49627" spans="31:31" ht="15.75">
      <c r="AE49627" s="67"/>
    </row>
    <row r="49628" spans="31:31" ht="15.75">
      <c r="AE49628" s="67"/>
    </row>
    <row r="49629" spans="31:31" ht="15.75">
      <c r="AE49629" s="67"/>
    </row>
    <row r="49630" spans="31:31" ht="15.75">
      <c r="AE49630" s="67"/>
    </row>
    <row r="49631" spans="31:31" ht="15.75">
      <c r="AE49631" s="67"/>
    </row>
    <row r="49632" spans="31:31" ht="15.75">
      <c r="AE49632" s="67"/>
    </row>
    <row r="49633" spans="31:31" ht="15.75">
      <c r="AE49633" s="67"/>
    </row>
    <row r="49634" spans="31:31" ht="15.75">
      <c r="AE49634" s="67"/>
    </row>
    <row r="49635" spans="31:31" ht="15.75">
      <c r="AE49635" s="67"/>
    </row>
    <row r="49636" spans="31:31" ht="15.75">
      <c r="AE49636" s="67"/>
    </row>
    <row r="49637" spans="31:31" ht="15.75">
      <c r="AE49637" s="67"/>
    </row>
    <row r="49638" spans="31:31" ht="15.75">
      <c r="AE49638" s="67"/>
    </row>
    <row r="49639" spans="31:31" ht="15.75">
      <c r="AE49639" s="67"/>
    </row>
    <row r="49640" spans="31:31" ht="15.75">
      <c r="AE49640" s="67"/>
    </row>
    <row r="49641" spans="31:31" ht="15.75">
      <c r="AE49641" s="67"/>
    </row>
    <row r="49642" spans="31:31" ht="15.75">
      <c r="AE49642" s="67"/>
    </row>
    <row r="49643" spans="31:31" ht="15.75">
      <c r="AE49643" s="67"/>
    </row>
    <row r="49644" spans="31:31" ht="15.75">
      <c r="AE49644" s="67"/>
    </row>
    <row r="49645" spans="31:31" ht="15.75">
      <c r="AE49645" s="67"/>
    </row>
    <row r="49646" spans="31:31" ht="15.75">
      <c r="AE49646" s="67"/>
    </row>
    <row r="49647" spans="31:31" ht="15.75">
      <c r="AE49647" s="67"/>
    </row>
    <row r="49648" spans="31:31" ht="15.75">
      <c r="AE49648" s="67"/>
    </row>
    <row r="49649" spans="31:31" ht="15.75">
      <c r="AE49649" s="67"/>
    </row>
    <row r="49650" spans="31:31" ht="15.75">
      <c r="AE49650" s="67"/>
    </row>
    <row r="49651" spans="31:31" ht="15.75">
      <c r="AE49651" s="67"/>
    </row>
    <row r="49652" spans="31:31" ht="15.75">
      <c r="AE49652" s="67"/>
    </row>
    <row r="49653" spans="31:31" ht="15.75">
      <c r="AE49653" s="67"/>
    </row>
    <row r="49654" spans="31:31" ht="15.75">
      <c r="AE49654" s="67"/>
    </row>
    <row r="49655" spans="31:31" ht="15.75">
      <c r="AE49655" s="67"/>
    </row>
    <row r="49656" spans="31:31" ht="15.75">
      <c r="AE49656" s="67"/>
    </row>
    <row r="49657" spans="31:31" ht="15.75">
      <c r="AE49657" s="67"/>
    </row>
    <row r="49658" spans="31:31" ht="15.75">
      <c r="AE49658" s="67"/>
    </row>
    <row r="49659" spans="31:31" ht="15.75">
      <c r="AE49659" s="67"/>
    </row>
    <row r="49660" spans="31:31" ht="15.75">
      <c r="AE49660" s="67"/>
    </row>
    <row r="49661" spans="31:31" ht="15.75">
      <c r="AE49661" s="67"/>
    </row>
    <row r="49662" spans="31:31" ht="15.75">
      <c r="AE49662" s="67"/>
    </row>
    <row r="49663" spans="31:31" ht="15.75">
      <c r="AE49663" s="67"/>
    </row>
    <row r="49664" spans="31:31" ht="15.75">
      <c r="AE49664" s="67"/>
    </row>
    <row r="49665" spans="31:31" ht="15.75">
      <c r="AE49665" s="67"/>
    </row>
    <row r="49666" spans="31:31" ht="15.75">
      <c r="AE49666" s="67"/>
    </row>
    <row r="49667" spans="31:31" ht="15.75">
      <c r="AE49667" s="67"/>
    </row>
    <row r="49668" spans="31:31" ht="15.75">
      <c r="AE49668" s="67"/>
    </row>
    <row r="49669" spans="31:31" ht="15.75">
      <c r="AE49669" s="67"/>
    </row>
    <row r="49670" spans="31:31" ht="15.75">
      <c r="AE49670" s="67"/>
    </row>
    <row r="49671" spans="31:31" ht="15.75">
      <c r="AE49671" s="67"/>
    </row>
    <row r="49672" spans="31:31" ht="15.75">
      <c r="AE49672" s="67"/>
    </row>
    <row r="49673" spans="31:31" ht="15.75">
      <c r="AE49673" s="67"/>
    </row>
    <row r="49674" spans="31:31" ht="15.75">
      <c r="AE49674" s="67"/>
    </row>
    <row r="49675" spans="31:31" ht="15.75">
      <c r="AE49675" s="67"/>
    </row>
    <row r="49676" spans="31:31" ht="15.75">
      <c r="AE49676" s="67"/>
    </row>
    <row r="49677" spans="31:31" ht="15.75">
      <c r="AE49677" s="67"/>
    </row>
    <row r="49678" spans="31:31" ht="15.75">
      <c r="AE49678" s="67"/>
    </row>
    <row r="49679" spans="31:31" ht="15.75">
      <c r="AE49679" s="67"/>
    </row>
    <row r="49680" spans="31:31" ht="15.75">
      <c r="AE49680" s="67"/>
    </row>
    <row r="49681" spans="31:31" ht="15.75">
      <c r="AE49681" s="67"/>
    </row>
    <row r="49682" spans="31:31" ht="15.75">
      <c r="AE49682" s="67"/>
    </row>
    <row r="49683" spans="31:31" ht="15.75">
      <c r="AE49683" s="67"/>
    </row>
    <row r="49684" spans="31:31" ht="15.75">
      <c r="AE49684" s="67"/>
    </row>
    <row r="49685" spans="31:31" ht="15.75">
      <c r="AE49685" s="67"/>
    </row>
    <row r="49686" spans="31:31" ht="15.75">
      <c r="AE49686" s="67"/>
    </row>
    <row r="49687" spans="31:31" ht="15.75">
      <c r="AE49687" s="67"/>
    </row>
    <row r="49688" spans="31:31" ht="15.75">
      <c r="AE49688" s="67"/>
    </row>
    <row r="49689" spans="31:31" ht="15.75">
      <c r="AE49689" s="67"/>
    </row>
    <row r="49690" spans="31:31" ht="15.75">
      <c r="AE49690" s="67"/>
    </row>
    <row r="49691" spans="31:31" ht="15.75">
      <c r="AE49691" s="67"/>
    </row>
    <row r="49692" spans="31:31" ht="15.75">
      <c r="AE49692" s="67"/>
    </row>
    <row r="49693" spans="31:31" ht="15.75">
      <c r="AE49693" s="67"/>
    </row>
    <row r="49694" spans="31:31" ht="15.75">
      <c r="AE49694" s="67"/>
    </row>
    <row r="49695" spans="31:31" ht="15.75">
      <c r="AE49695" s="67"/>
    </row>
    <row r="49696" spans="31:31" ht="15.75">
      <c r="AE49696" s="67"/>
    </row>
    <row r="49697" spans="31:31" ht="15.75">
      <c r="AE49697" s="67"/>
    </row>
    <row r="49698" spans="31:31" ht="15.75">
      <c r="AE49698" s="67"/>
    </row>
    <row r="49699" spans="31:31" ht="15.75">
      <c r="AE49699" s="67"/>
    </row>
    <row r="49700" spans="31:31" ht="15.75">
      <c r="AE49700" s="67"/>
    </row>
    <row r="49701" spans="31:31" ht="15.75">
      <c r="AE49701" s="67"/>
    </row>
    <row r="49702" spans="31:31" ht="15.75">
      <c r="AE49702" s="67"/>
    </row>
    <row r="49703" spans="31:31" ht="15.75">
      <c r="AE49703" s="67"/>
    </row>
    <row r="49704" spans="31:31" ht="15.75">
      <c r="AE49704" s="67"/>
    </row>
    <row r="49705" spans="31:31" ht="15.75">
      <c r="AE49705" s="67"/>
    </row>
    <row r="49706" spans="31:31" ht="15.75">
      <c r="AE49706" s="67"/>
    </row>
    <row r="49707" spans="31:31" ht="15.75">
      <c r="AE49707" s="67"/>
    </row>
    <row r="49708" spans="31:31" ht="15.75">
      <c r="AE49708" s="67"/>
    </row>
    <row r="49709" spans="31:31" ht="15.75">
      <c r="AE49709" s="67"/>
    </row>
    <row r="49710" spans="31:31" ht="15.75">
      <c r="AE49710" s="67"/>
    </row>
    <row r="49711" spans="31:31" ht="15.75">
      <c r="AE49711" s="67"/>
    </row>
    <row r="49712" spans="31:31" ht="15.75">
      <c r="AE49712" s="67"/>
    </row>
    <row r="49713" spans="31:31" ht="15.75">
      <c r="AE49713" s="67"/>
    </row>
    <row r="49714" spans="31:31" ht="15.75">
      <c r="AE49714" s="67"/>
    </row>
    <row r="49715" spans="31:31" ht="15.75">
      <c r="AE49715" s="67"/>
    </row>
    <row r="49716" spans="31:31" ht="15.75">
      <c r="AE49716" s="67"/>
    </row>
    <row r="49717" spans="31:31" ht="15.75">
      <c r="AE49717" s="67"/>
    </row>
    <row r="49718" spans="31:31" ht="15.75">
      <c r="AE49718" s="67"/>
    </row>
    <row r="49719" spans="31:31" ht="15.75">
      <c r="AE49719" s="67"/>
    </row>
    <row r="49720" spans="31:31" ht="15.75">
      <c r="AE49720" s="67"/>
    </row>
    <row r="49721" spans="31:31" ht="15.75">
      <c r="AE49721" s="67"/>
    </row>
    <row r="49722" spans="31:31" ht="15.75">
      <c r="AE49722" s="67"/>
    </row>
    <row r="49723" spans="31:31" ht="15.75">
      <c r="AE49723" s="67"/>
    </row>
    <row r="49724" spans="31:31" ht="15.75">
      <c r="AE49724" s="67"/>
    </row>
    <row r="49725" spans="31:31" ht="15.75">
      <c r="AE49725" s="67"/>
    </row>
    <row r="49726" spans="31:31" ht="15.75">
      <c r="AE49726" s="67"/>
    </row>
    <row r="49727" spans="31:31" ht="15.75">
      <c r="AE49727" s="67"/>
    </row>
    <row r="49728" spans="31:31" ht="15.75">
      <c r="AE49728" s="67"/>
    </row>
    <row r="49729" spans="31:31" ht="15.75">
      <c r="AE49729" s="67"/>
    </row>
    <row r="49730" spans="31:31" ht="15.75">
      <c r="AE49730" s="67"/>
    </row>
    <row r="49731" spans="31:31" ht="15.75">
      <c r="AE49731" s="67"/>
    </row>
    <row r="49732" spans="31:31" ht="15.75">
      <c r="AE49732" s="67"/>
    </row>
    <row r="49733" spans="31:31" ht="15.75">
      <c r="AE49733" s="67"/>
    </row>
    <row r="49734" spans="31:31" ht="15.75">
      <c r="AE49734" s="67"/>
    </row>
    <row r="49735" spans="31:31" ht="15.75">
      <c r="AE49735" s="67"/>
    </row>
    <row r="49736" spans="31:31" ht="15.75">
      <c r="AE49736" s="67"/>
    </row>
    <row r="49737" spans="31:31" ht="15.75">
      <c r="AE49737" s="67"/>
    </row>
    <row r="49738" spans="31:31" ht="15.75">
      <c r="AE49738" s="67"/>
    </row>
    <row r="49739" spans="31:31" ht="15.75">
      <c r="AE49739" s="67"/>
    </row>
    <row r="49740" spans="31:31" ht="15.75">
      <c r="AE49740" s="67"/>
    </row>
    <row r="49741" spans="31:31" ht="15.75">
      <c r="AE49741" s="67"/>
    </row>
    <row r="49742" spans="31:31" ht="15.75">
      <c r="AE49742" s="67"/>
    </row>
    <row r="49743" spans="31:31" ht="15.75">
      <c r="AE49743" s="67"/>
    </row>
    <row r="49744" spans="31:31" ht="15.75">
      <c r="AE49744" s="67"/>
    </row>
    <row r="49745" spans="31:31" ht="15.75">
      <c r="AE49745" s="67"/>
    </row>
    <row r="49746" spans="31:31" ht="15.75">
      <c r="AE49746" s="67"/>
    </row>
    <row r="49747" spans="31:31" ht="15.75">
      <c r="AE49747" s="67"/>
    </row>
    <row r="49748" spans="31:31" ht="15.75">
      <c r="AE49748" s="67"/>
    </row>
    <row r="49749" spans="31:31" ht="15.75">
      <c r="AE49749" s="67"/>
    </row>
    <row r="49750" spans="31:31" ht="15.75">
      <c r="AE49750" s="67"/>
    </row>
    <row r="49751" spans="31:31" ht="15.75">
      <c r="AE49751" s="67"/>
    </row>
    <row r="49752" spans="31:31" ht="15.75">
      <c r="AE49752" s="67"/>
    </row>
    <row r="49753" spans="31:31" ht="15.75">
      <c r="AE49753" s="67"/>
    </row>
    <row r="49754" spans="31:31" ht="15.75">
      <c r="AE49754" s="67"/>
    </row>
    <row r="49755" spans="31:31" ht="15.75">
      <c r="AE49755" s="67"/>
    </row>
    <row r="49756" spans="31:31" ht="15.75">
      <c r="AE49756" s="67"/>
    </row>
    <row r="49757" spans="31:31" ht="15.75">
      <c r="AE49757" s="67"/>
    </row>
    <row r="49758" spans="31:31" ht="15.75">
      <c r="AE49758" s="67"/>
    </row>
    <row r="49759" spans="31:31" ht="15.75">
      <c r="AE49759" s="67"/>
    </row>
    <row r="49760" spans="31:31" ht="15.75">
      <c r="AE49760" s="67"/>
    </row>
    <row r="49761" spans="31:31" ht="15.75">
      <c r="AE49761" s="67"/>
    </row>
    <row r="49762" spans="31:31" ht="15.75">
      <c r="AE49762" s="67"/>
    </row>
    <row r="49763" spans="31:31" ht="15.75">
      <c r="AE49763" s="67"/>
    </row>
    <row r="49764" spans="31:31" ht="15.75">
      <c r="AE49764" s="67"/>
    </row>
    <row r="49765" spans="31:31" ht="15.75">
      <c r="AE49765" s="67"/>
    </row>
    <row r="49766" spans="31:31" ht="15.75">
      <c r="AE49766" s="67"/>
    </row>
    <row r="49767" spans="31:31" ht="15.75">
      <c r="AE49767" s="67"/>
    </row>
    <row r="49768" spans="31:31" ht="15.75">
      <c r="AE49768" s="67"/>
    </row>
    <row r="49769" spans="31:31" ht="15.75">
      <c r="AE49769" s="67"/>
    </row>
    <row r="49770" spans="31:31" ht="15.75">
      <c r="AE49770" s="67"/>
    </row>
    <row r="49771" spans="31:31" ht="15.75">
      <c r="AE49771" s="67"/>
    </row>
    <row r="49772" spans="31:31" ht="15.75">
      <c r="AE49772" s="67"/>
    </row>
    <row r="49773" spans="31:31" ht="15.75">
      <c r="AE49773" s="67"/>
    </row>
    <row r="49774" spans="31:31" ht="15.75">
      <c r="AE49774" s="67"/>
    </row>
    <row r="49775" spans="31:31" ht="15.75">
      <c r="AE49775" s="67"/>
    </row>
    <row r="49776" spans="31:31" ht="15.75">
      <c r="AE49776" s="67"/>
    </row>
    <row r="49777" spans="31:31" ht="15.75">
      <c r="AE49777" s="67"/>
    </row>
    <row r="49778" spans="31:31" ht="15.75">
      <c r="AE49778" s="67"/>
    </row>
    <row r="49779" spans="31:31" ht="15.75">
      <c r="AE49779" s="67"/>
    </row>
    <row r="49780" spans="31:31" ht="15.75">
      <c r="AE49780" s="67"/>
    </row>
    <row r="49781" spans="31:31" ht="15.75">
      <c r="AE49781" s="67"/>
    </row>
    <row r="49782" spans="31:31" ht="15.75">
      <c r="AE49782" s="67"/>
    </row>
    <row r="49783" spans="31:31" ht="15.75">
      <c r="AE49783" s="67"/>
    </row>
    <row r="49784" spans="31:31" ht="15.75">
      <c r="AE49784" s="67"/>
    </row>
    <row r="49785" spans="31:31" ht="15.75">
      <c r="AE49785" s="67"/>
    </row>
    <row r="49786" spans="31:31" ht="15.75">
      <c r="AE49786" s="67"/>
    </row>
    <row r="49787" spans="31:31" ht="15.75">
      <c r="AE49787" s="67"/>
    </row>
    <row r="49788" spans="31:31" ht="15.75">
      <c r="AE49788" s="67"/>
    </row>
    <row r="49789" spans="31:31" ht="15.75">
      <c r="AE49789" s="67"/>
    </row>
    <row r="49790" spans="31:31" ht="15.75">
      <c r="AE49790" s="67"/>
    </row>
    <row r="49791" spans="31:31" ht="15.75">
      <c r="AE49791" s="67"/>
    </row>
    <row r="49792" spans="31:31" ht="15.75">
      <c r="AE49792" s="67"/>
    </row>
    <row r="49793" spans="31:31" ht="15.75">
      <c r="AE49793" s="67"/>
    </row>
    <row r="49794" spans="31:31" ht="15.75">
      <c r="AE49794" s="67"/>
    </row>
    <row r="49795" spans="31:31" ht="15.75">
      <c r="AE49795" s="67"/>
    </row>
    <row r="49796" spans="31:31" ht="15.75">
      <c r="AE49796" s="67"/>
    </row>
    <row r="49797" spans="31:31" ht="15.75">
      <c r="AE49797" s="67"/>
    </row>
    <row r="49798" spans="31:31" ht="15.75">
      <c r="AE49798" s="67"/>
    </row>
    <row r="49799" spans="31:31" ht="15.75">
      <c r="AE49799" s="67"/>
    </row>
    <row r="49800" spans="31:31" ht="15.75">
      <c r="AE49800" s="67"/>
    </row>
    <row r="49801" spans="31:31" ht="15.75">
      <c r="AE49801" s="67"/>
    </row>
    <row r="49802" spans="31:31" ht="15.75">
      <c r="AE49802" s="67"/>
    </row>
    <row r="49803" spans="31:31" ht="15.75">
      <c r="AE49803" s="67"/>
    </row>
    <row r="49804" spans="31:31" ht="15.75">
      <c r="AE49804" s="67"/>
    </row>
    <row r="49805" spans="31:31" ht="15.75">
      <c r="AE49805" s="67"/>
    </row>
    <row r="49806" spans="31:31" ht="15.75">
      <c r="AE49806" s="67"/>
    </row>
    <row r="49807" spans="31:31" ht="15.75">
      <c r="AE49807" s="67"/>
    </row>
    <row r="49808" spans="31:31" ht="15.75">
      <c r="AE49808" s="67"/>
    </row>
    <row r="49809" spans="31:31" ht="15.75">
      <c r="AE49809" s="67"/>
    </row>
    <row r="49810" spans="31:31" ht="15.75">
      <c r="AE49810" s="67"/>
    </row>
    <row r="49811" spans="31:31" ht="15.75">
      <c r="AE49811" s="67"/>
    </row>
    <row r="49812" spans="31:31" ht="15.75">
      <c r="AE49812" s="67"/>
    </row>
    <row r="49813" spans="31:31" ht="15.75">
      <c r="AE49813" s="67"/>
    </row>
    <row r="49814" spans="31:31" ht="15.75">
      <c r="AE49814" s="67"/>
    </row>
    <row r="49815" spans="31:31" ht="15.75">
      <c r="AE49815" s="67"/>
    </row>
    <row r="49816" spans="31:31" ht="15.75">
      <c r="AE49816" s="67"/>
    </row>
    <row r="49817" spans="31:31" ht="15.75">
      <c r="AE49817" s="67"/>
    </row>
    <row r="49818" spans="31:31" ht="15.75">
      <c r="AE49818" s="67"/>
    </row>
    <row r="49819" spans="31:31" ht="15.75">
      <c r="AE49819" s="67"/>
    </row>
    <row r="49820" spans="31:31" ht="15.75">
      <c r="AE49820" s="67"/>
    </row>
    <row r="49821" spans="31:31" ht="15.75">
      <c r="AE49821" s="67"/>
    </row>
    <row r="49822" spans="31:31" ht="15.75">
      <c r="AE49822" s="67"/>
    </row>
    <row r="49823" spans="31:31" ht="15.75">
      <c r="AE49823" s="67"/>
    </row>
    <row r="49824" spans="31:31" ht="15.75">
      <c r="AE49824" s="67"/>
    </row>
    <row r="49825" spans="31:31" ht="15.75">
      <c r="AE49825" s="67"/>
    </row>
    <row r="49826" spans="31:31" ht="15.75">
      <c r="AE49826" s="67"/>
    </row>
    <row r="49827" spans="31:31" ht="15.75">
      <c r="AE49827" s="67"/>
    </row>
    <row r="49828" spans="31:31" ht="15.75">
      <c r="AE49828" s="67"/>
    </row>
    <row r="49829" spans="31:31" ht="15.75">
      <c r="AE49829" s="67"/>
    </row>
    <row r="49830" spans="31:31" ht="15.75">
      <c r="AE49830" s="67"/>
    </row>
    <row r="49831" spans="31:31" ht="15.75">
      <c r="AE49831" s="67"/>
    </row>
    <row r="49832" spans="31:31" ht="15.75">
      <c r="AE49832" s="67"/>
    </row>
    <row r="49833" spans="31:31" ht="15.75">
      <c r="AE49833" s="67"/>
    </row>
    <row r="49834" spans="31:31" ht="15.75">
      <c r="AE49834" s="67"/>
    </row>
    <row r="49835" spans="31:31" ht="15.75">
      <c r="AE49835" s="67"/>
    </row>
    <row r="49836" spans="31:31" ht="15.75">
      <c r="AE49836" s="67"/>
    </row>
    <row r="49837" spans="31:31" ht="15.75">
      <c r="AE49837" s="67"/>
    </row>
    <row r="49838" spans="31:31" ht="15.75">
      <c r="AE49838" s="67"/>
    </row>
    <row r="49839" spans="31:31" ht="15.75">
      <c r="AE49839" s="67"/>
    </row>
    <row r="49840" spans="31:31" ht="15.75">
      <c r="AE49840" s="67"/>
    </row>
    <row r="49841" spans="31:31" ht="15.75">
      <c r="AE49841" s="67"/>
    </row>
    <row r="49842" spans="31:31" ht="15.75">
      <c r="AE49842" s="67"/>
    </row>
    <row r="49843" spans="31:31" ht="15.75">
      <c r="AE49843" s="67"/>
    </row>
    <row r="49844" spans="31:31" ht="15.75">
      <c r="AE49844" s="67"/>
    </row>
    <row r="49845" spans="31:31" ht="15.75">
      <c r="AE49845" s="67"/>
    </row>
    <row r="49846" spans="31:31" ht="15.75">
      <c r="AE49846" s="67"/>
    </row>
    <row r="49847" spans="31:31" ht="15.75">
      <c r="AE49847" s="67"/>
    </row>
    <row r="49848" spans="31:31" ht="15.75">
      <c r="AE49848" s="67"/>
    </row>
    <row r="49849" spans="31:31" ht="15.75">
      <c r="AE49849" s="67"/>
    </row>
    <row r="49850" spans="31:31" ht="15.75">
      <c r="AE49850" s="67"/>
    </row>
    <row r="49851" spans="31:31" ht="15.75">
      <c r="AE49851" s="67"/>
    </row>
    <row r="49852" spans="31:31" ht="15.75">
      <c r="AE49852" s="67"/>
    </row>
    <row r="49853" spans="31:31" ht="15.75">
      <c r="AE49853" s="67"/>
    </row>
    <row r="49854" spans="31:31" ht="15.75">
      <c r="AE49854" s="67"/>
    </row>
    <row r="49855" spans="31:31" ht="15.75">
      <c r="AE49855" s="67"/>
    </row>
    <row r="49856" spans="31:31" ht="15.75">
      <c r="AE49856" s="67"/>
    </row>
    <row r="49857" spans="31:31" ht="15.75">
      <c r="AE49857" s="67"/>
    </row>
    <row r="49858" spans="31:31" ht="15.75">
      <c r="AE49858" s="67"/>
    </row>
    <row r="49859" spans="31:31" ht="15.75">
      <c r="AE49859" s="67"/>
    </row>
    <row r="49860" spans="31:31" ht="15.75">
      <c r="AE49860" s="67"/>
    </row>
    <row r="49861" spans="31:31" ht="15.75">
      <c r="AE49861" s="67"/>
    </row>
    <row r="49862" spans="31:31" ht="15.75">
      <c r="AE49862" s="67"/>
    </row>
    <row r="49863" spans="31:31" ht="15.75">
      <c r="AE49863" s="67"/>
    </row>
    <row r="49864" spans="31:31" ht="15.75">
      <c r="AE49864" s="67"/>
    </row>
    <row r="49865" spans="31:31" ht="15.75">
      <c r="AE49865" s="67"/>
    </row>
    <row r="49866" spans="31:31" ht="15.75">
      <c r="AE49866" s="67"/>
    </row>
    <row r="49867" spans="31:31" ht="15.75">
      <c r="AE49867" s="67"/>
    </row>
    <row r="49868" spans="31:31" ht="15.75">
      <c r="AE49868" s="67"/>
    </row>
    <row r="49869" spans="31:31" ht="15.75">
      <c r="AE49869" s="67"/>
    </row>
    <row r="49870" spans="31:31" ht="15.75">
      <c r="AE49870" s="67"/>
    </row>
    <row r="49871" spans="31:31" ht="15.75">
      <c r="AE49871" s="67"/>
    </row>
    <row r="49872" spans="31:31" ht="15.75">
      <c r="AE49872" s="67"/>
    </row>
    <row r="49873" spans="31:31" ht="15.75">
      <c r="AE49873" s="67"/>
    </row>
    <row r="49874" spans="31:31" ht="15.75">
      <c r="AE49874" s="67"/>
    </row>
    <row r="49875" spans="31:31" ht="15.75">
      <c r="AE49875" s="67"/>
    </row>
    <row r="49876" spans="31:31" ht="15.75">
      <c r="AE49876" s="67"/>
    </row>
    <row r="49877" spans="31:31" ht="15.75">
      <c r="AE49877" s="67"/>
    </row>
    <row r="49878" spans="31:31" ht="15.75">
      <c r="AE49878" s="67"/>
    </row>
    <row r="49879" spans="31:31" ht="15.75">
      <c r="AE49879" s="67"/>
    </row>
    <row r="49880" spans="31:31" ht="15.75">
      <c r="AE49880" s="67"/>
    </row>
    <row r="49881" spans="31:31" ht="15.75">
      <c r="AE49881" s="67"/>
    </row>
    <row r="49882" spans="31:31" ht="15.75">
      <c r="AE49882" s="67"/>
    </row>
    <row r="49883" spans="31:31" ht="15.75">
      <c r="AE49883" s="67"/>
    </row>
    <row r="49884" spans="31:31" ht="15.75">
      <c r="AE49884" s="67"/>
    </row>
    <row r="49885" spans="31:31" ht="15.75">
      <c r="AE49885" s="67"/>
    </row>
    <row r="49886" spans="31:31" ht="15.75">
      <c r="AE49886" s="67"/>
    </row>
    <row r="49887" spans="31:31" ht="15.75">
      <c r="AE49887" s="67"/>
    </row>
    <row r="49888" spans="31:31" ht="15.75">
      <c r="AE49888" s="67"/>
    </row>
    <row r="49889" spans="31:31" ht="15.75">
      <c r="AE49889" s="67"/>
    </row>
    <row r="49890" spans="31:31" ht="15.75">
      <c r="AE49890" s="67"/>
    </row>
    <row r="49891" spans="31:31" ht="15.75">
      <c r="AE49891" s="67"/>
    </row>
    <row r="49892" spans="31:31" ht="15.75">
      <c r="AE49892" s="67"/>
    </row>
    <row r="49893" spans="31:31" ht="15.75">
      <c r="AE49893" s="67"/>
    </row>
    <row r="49894" spans="31:31" ht="15.75">
      <c r="AE49894" s="67"/>
    </row>
    <row r="49895" spans="31:31" ht="15.75">
      <c r="AE49895" s="67"/>
    </row>
    <row r="49896" spans="31:31" ht="15.75">
      <c r="AE49896" s="67"/>
    </row>
    <row r="49897" spans="31:31" ht="15.75">
      <c r="AE49897" s="67"/>
    </row>
    <row r="49898" spans="31:31" ht="15.75">
      <c r="AE49898" s="67"/>
    </row>
    <row r="49899" spans="31:31" ht="15.75">
      <c r="AE49899" s="67"/>
    </row>
    <row r="49900" spans="31:31" ht="15.75">
      <c r="AE49900" s="67"/>
    </row>
    <row r="49901" spans="31:31" ht="15.75">
      <c r="AE49901" s="67"/>
    </row>
    <row r="49902" spans="31:31" ht="15.75">
      <c r="AE49902" s="67"/>
    </row>
    <row r="49903" spans="31:31" ht="15.75">
      <c r="AE49903" s="67"/>
    </row>
    <row r="49904" spans="31:31" ht="15.75">
      <c r="AE49904" s="67"/>
    </row>
    <row r="49905" spans="31:31" ht="15.75">
      <c r="AE49905" s="67"/>
    </row>
    <row r="49906" spans="31:31" ht="15.75">
      <c r="AE49906" s="67"/>
    </row>
    <row r="49907" spans="31:31" ht="15.75">
      <c r="AE49907" s="67"/>
    </row>
    <row r="49908" spans="31:31" ht="15.75">
      <c r="AE49908" s="67"/>
    </row>
    <row r="49909" spans="31:31" ht="15.75">
      <c r="AE49909" s="67"/>
    </row>
    <row r="49910" spans="31:31" ht="15.75">
      <c r="AE49910" s="67"/>
    </row>
    <row r="49911" spans="31:31" ht="15.75">
      <c r="AE49911" s="67"/>
    </row>
    <row r="49912" spans="31:31" ht="15.75">
      <c r="AE49912" s="67"/>
    </row>
    <row r="49913" spans="31:31" ht="15.75">
      <c r="AE49913" s="67"/>
    </row>
    <row r="49914" spans="31:31" ht="15.75">
      <c r="AE49914" s="67"/>
    </row>
    <row r="49915" spans="31:31" ht="15.75">
      <c r="AE49915" s="67"/>
    </row>
    <row r="49916" spans="31:31" ht="15.75">
      <c r="AE49916" s="67"/>
    </row>
    <row r="49917" spans="31:31" ht="15.75">
      <c r="AE49917" s="67"/>
    </row>
    <row r="49918" spans="31:31" ht="15.75">
      <c r="AE49918" s="67"/>
    </row>
    <row r="49919" spans="31:31" ht="15.75">
      <c r="AE49919" s="67"/>
    </row>
    <row r="49920" spans="31:31" ht="15.75">
      <c r="AE49920" s="67"/>
    </row>
    <row r="49921" spans="31:31" ht="15.75">
      <c r="AE49921" s="67"/>
    </row>
    <row r="49922" spans="31:31" ht="15.75">
      <c r="AE49922" s="67"/>
    </row>
    <row r="49923" spans="31:31" ht="15.75">
      <c r="AE49923" s="67"/>
    </row>
    <row r="49924" spans="31:31" ht="15.75">
      <c r="AE49924" s="67"/>
    </row>
    <row r="49925" spans="31:31" ht="15.75">
      <c r="AE49925" s="67"/>
    </row>
    <row r="49926" spans="31:31" ht="15.75">
      <c r="AE49926" s="67"/>
    </row>
    <row r="49927" spans="31:31" ht="15.75">
      <c r="AE49927" s="67"/>
    </row>
    <row r="49928" spans="31:31" ht="15.75">
      <c r="AE49928" s="67"/>
    </row>
    <row r="49929" spans="31:31" ht="15.75">
      <c r="AE49929" s="67"/>
    </row>
    <row r="49930" spans="31:31" ht="15.75">
      <c r="AE49930" s="67"/>
    </row>
    <row r="49931" spans="31:31" ht="15.75">
      <c r="AE49931" s="67"/>
    </row>
    <row r="49932" spans="31:31" ht="15.75">
      <c r="AE49932" s="67"/>
    </row>
    <row r="49933" spans="31:31" ht="15.75">
      <c r="AE49933" s="67"/>
    </row>
    <row r="49934" spans="31:31" ht="15.75">
      <c r="AE49934" s="67"/>
    </row>
    <row r="49935" spans="31:31" ht="15.75">
      <c r="AE49935" s="67"/>
    </row>
    <row r="49936" spans="31:31" ht="15.75">
      <c r="AE49936" s="67"/>
    </row>
    <row r="49937" spans="31:31" ht="15.75">
      <c r="AE49937" s="67"/>
    </row>
    <row r="49938" spans="31:31" ht="15.75">
      <c r="AE49938" s="67"/>
    </row>
    <row r="49939" spans="31:31" ht="15.75">
      <c r="AE49939" s="67"/>
    </row>
    <row r="49940" spans="31:31" ht="15.75">
      <c r="AE49940" s="67"/>
    </row>
    <row r="49941" spans="31:31" ht="15.75">
      <c r="AE49941" s="67"/>
    </row>
    <row r="49942" spans="31:31" ht="15.75">
      <c r="AE49942" s="67"/>
    </row>
    <row r="49943" spans="31:31" ht="15.75">
      <c r="AE49943" s="67"/>
    </row>
    <row r="49944" spans="31:31" ht="15.75">
      <c r="AE49944" s="67"/>
    </row>
    <row r="49945" spans="31:31" ht="15.75">
      <c r="AE49945" s="67"/>
    </row>
    <row r="49946" spans="31:31" ht="15.75">
      <c r="AE49946" s="67"/>
    </row>
    <row r="49947" spans="31:31" ht="15.75">
      <c r="AE49947" s="67"/>
    </row>
    <row r="49948" spans="31:31" ht="15.75">
      <c r="AE49948" s="67"/>
    </row>
    <row r="49949" spans="31:31" ht="15.75">
      <c r="AE49949" s="67"/>
    </row>
    <row r="49950" spans="31:31" ht="15.75">
      <c r="AE49950" s="67"/>
    </row>
    <row r="49951" spans="31:31" ht="15.75">
      <c r="AE49951" s="67"/>
    </row>
    <row r="49952" spans="31:31" ht="15.75">
      <c r="AE49952" s="67"/>
    </row>
    <row r="49953" spans="31:31" ht="15.75">
      <c r="AE49953" s="67"/>
    </row>
    <row r="49954" spans="31:31" ht="15.75">
      <c r="AE49954" s="67"/>
    </row>
    <row r="49955" spans="31:31" ht="15.75">
      <c r="AE49955" s="67"/>
    </row>
    <row r="49956" spans="31:31" ht="15.75">
      <c r="AE49956" s="67"/>
    </row>
    <row r="49957" spans="31:31" ht="15.75">
      <c r="AE49957" s="67"/>
    </row>
    <row r="49958" spans="31:31" ht="15.75">
      <c r="AE49958" s="67"/>
    </row>
    <row r="49959" spans="31:31" ht="15.75">
      <c r="AE49959" s="67"/>
    </row>
    <row r="49960" spans="31:31" ht="15.75">
      <c r="AE49960" s="67"/>
    </row>
    <row r="49961" spans="31:31" ht="15.75">
      <c r="AE49961" s="67"/>
    </row>
    <row r="49962" spans="31:31" ht="15.75">
      <c r="AE49962" s="67"/>
    </row>
    <row r="49963" spans="31:31" ht="15.75">
      <c r="AE49963" s="67"/>
    </row>
    <row r="49964" spans="31:31" ht="15.75">
      <c r="AE49964" s="67"/>
    </row>
    <row r="49965" spans="31:31" ht="15.75">
      <c r="AE49965" s="67"/>
    </row>
    <row r="49966" spans="31:31" ht="15.75">
      <c r="AE49966" s="67"/>
    </row>
    <row r="49967" spans="31:31" ht="15.75">
      <c r="AE49967" s="67"/>
    </row>
    <row r="49968" spans="31:31" ht="15.75">
      <c r="AE49968" s="67"/>
    </row>
    <row r="49969" spans="31:31" ht="15.75">
      <c r="AE49969" s="67"/>
    </row>
    <row r="49970" spans="31:31" ht="15.75">
      <c r="AE49970" s="67"/>
    </row>
    <row r="49971" spans="31:31" ht="15.75">
      <c r="AE49971" s="67"/>
    </row>
    <row r="49972" spans="31:31" ht="15.75">
      <c r="AE49972" s="67"/>
    </row>
    <row r="49973" spans="31:31" ht="15.75">
      <c r="AE49973" s="67"/>
    </row>
    <row r="49974" spans="31:31" ht="15.75">
      <c r="AE49974" s="67"/>
    </row>
    <row r="49975" spans="31:31" ht="15.75">
      <c r="AE49975" s="67"/>
    </row>
    <row r="49976" spans="31:31" ht="15.75">
      <c r="AE49976" s="67"/>
    </row>
    <row r="49977" spans="31:31" ht="15.75">
      <c r="AE49977" s="67"/>
    </row>
    <row r="49978" spans="31:31" ht="15.75">
      <c r="AE49978" s="67"/>
    </row>
    <row r="49979" spans="31:31" ht="15.75">
      <c r="AE49979" s="67"/>
    </row>
    <row r="49980" spans="31:31" ht="15.75">
      <c r="AE49980" s="67"/>
    </row>
    <row r="49981" spans="31:31" ht="15.75">
      <c r="AE49981" s="67"/>
    </row>
    <row r="49982" spans="31:31" ht="15.75">
      <c r="AE49982" s="67"/>
    </row>
    <row r="49983" spans="31:31" ht="15.75">
      <c r="AE49983" s="67"/>
    </row>
    <row r="49984" spans="31:31" ht="15.75">
      <c r="AE49984" s="67"/>
    </row>
    <row r="49985" spans="31:31" ht="15.75">
      <c r="AE49985" s="67"/>
    </row>
    <row r="49986" spans="31:31" ht="15.75">
      <c r="AE49986" s="67"/>
    </row>
    <row r="49987" spans="31:31" ht="15.75">
      <c r="AE49987" s="67"/>
    </row>
    <row r="49988" spans="31:31" ht="15.75">
      <c r="AE49988" s="67"/>
    </row>
    <row r="49989" spans="31:31" ht="15.75">
      <c r="AE49989" s="67"/>
    </row>
    <row r="49990" spans="31:31" ht="15.75">
      <c r="AE49990" s="67"/>
    </row>
    <row r="49991" spans="31:31" ht="15.75">
      <c r="AE49991" s="67"/>
    </row>
    <row r="49992" spans="31:31" ht="15.75">
      <c r="AE49992" s="67"/>
    </row>
    <row r="49993" spans="31:31" ht="15.75">
      <c r="AE49993" s="67"/>
    </row>
    <row r="49994" spans="31:31" ht="15.75">
      <c r="AE49994" s="67"/>
    </row>
    <row r="49995" spans="31:31" ht="15.75">
      <c r="AE49995" s="67"/>
    </row>
    <row r="49996" spans="31:31" ht="15.75">
      <c r="AE49996" s="67"/>
    </row>
    <row r="49997" spans="31:31" ht="15.75">
      <c r="AE49997" s="67"/>
    </row>
    <row r="49998" spans="31:31" ht="15.75">
      <c r="AE49998" s="67"/>
    </row>
    <row r="49999" spans="31:31" ht="15.75">
      <c r="AE49999" s="67"/>
    </row>
    <row r="50000" spans="31:31" ht="15.75">
      <c r="AE50000" s="67"/>
    </row>
    <row r="50001" spans="31:31" ht="15.75">
      <c r="AE50001" s="67"/>
    </row>
    <row r="50002" spans="31:31" ht="15.75">
      <c r="AE50002" s="67"/>
    </row>
    <row r="50003" spans="31:31" ht="15.75">
      <c r="AE50003" s="67"/>
    </row>
    <row r="50004" spans="31:31" ht="15.75">
      <c r="AE50004" s="67"/>
    </row>
    <row r="50005" spans="31:31" ht="15.75">
      <c r="AE50005" s="67"/>
    </row>
    <row r="50006" spans="31:31" ht="15.75">
      <c r="AE50006" s="67"/>
    </row>
    <row r="50007" spans="31:31" ht="15.75">
      <c r="AE50007" s="67"/>
    </row>
    <row r="50008" spans="31:31" ht="15.75">
      <c r="AE50008" s="67"/>
    </row>
    <row r="50009" spans="31:31" ht="15.75">
      <c r="AE50009" s="67"/>
    </row>
    <row r="50010" spans="31:31" ht="15.75">
      <c r="AE50010" s="67"/>
    </row>
    <row r="50011" spans="31:31" ht="15.75">
      <c r="AE50011" s="67"/>
    </row>
    <row r="50012" spans="31:31" ht="15.75">
      <c r="AE50012" s="67"/>
    </row>
    <row r="50013" spans="31:31" ht="15.75">
      <c r="AE50013" s="67"/>
    </row>
    <row r="50014" spans="31:31" ht="15.75">
      <c r="AE50014" s="67"/>
    </row>
    <row r="50015" spans="31:31" ht="15.75">
      <c r="AE50015" s="67"/>
    </row>
    <row r="50016" spans="31:31" ht="15.75">
      <c r="AE50016" s="67"/>
    </row>
    <row r="50017" spans="31:31" ht="15.75">
      <c r="AE50017" s="67"/>
    </row>
    <row r="50018" spans="31:31" ht="15.75">
      <c r="AE50018" s="67"/>
    </row>
    <row r="50019" spans="31:31" ht="15.75">
      <c r="AE50019" s="67"/>
    </row>
    <row r="50020" spans="31:31" ht="15.75">
      <c r="AE50020" s="67"/>
    </row>
    <row r="50021" spans="31:31" ht="15.75">
      <c r="AE50021" s="67"/>
    </row>
    <row r="50022" spans="31:31" ht="15.75">
      <c r="AE50022" s="67"/>
    </row>
    <row r="50023" spans="31:31" ht="15.75">
      <c r="AE50023" s="67"/>
    </row>
    <row r="50024" spans="31:31" ht="15.75">
      <c r="AE50024" s="67"/>
    </row>
    <row r="50025" spans="31:31" ht="15.75">
      <c r="AE50025" s="67"/>
    </row>
    <row r="50026" spans="31:31" ht="15.75">
      <c r="AE50026" s="67"/>
    </row>
    <row r="50027" spans="31:31" ht="15.75">
      <c r="AE50027" s="67"/>
    </row>
    <row r="50028" spans="31:31" ht="15.75">
      <c r="AE50028" s="67"/>
    </row>
    <row r="50029" spans="31:31" ht="15.75">
      <c r="AE50029" s="67"/>
    </row>
    <row r="50030" spans="31:31" ht="15.75">
      <c r="AE50030" s="67"/>
    </row>
    <row r="50031" spans="31:31" ht="15.75">
      <c r="AE50031" s="67"/>
    </row>
    <row r="50032" spans="31:31" ht="15.75">
      <c r="AE50032" s="67"/>
    </row>
    <row r="50033" spans="31:31" ht="15.75">
      <c r="AE50033" s="67"/>
    </row>
    <row r="50034" spans="31:31" ht="15.75">
      <c r="AE50034" s="67"/>
    </row>
    <row r="50035" spans="31:31" ht="15.75">
      <c r="AE50035" s="67"/>
    </row>
    <row r="50036" spans="31:31" ht="15.75">
      <c r="AE50036" s="67"/>
    </row>
    <row r="50037" spans="31:31" ht="15.75">
      <c r="AE50037" s="67"/>
    </row>
    <row r="50038" spans="31:31" ht="15.75">
      <c r="AE50038" s="67"/>
    </row>
    <row r="50039" spans="31:31" ht="15.75">
      <c r="AE50039" s="67"/>
    </row>
    <row r="50040" spans="31:31" ht="15.75">
      <c r="AE50040" s="67"/>
    </row>
    <row r="50041" spans="31:31" ht="15.75">
      <c r="AE50041" s="67"/>
    </row>
    <row r="50042" spans="31:31" ht="15.75">
      <c r="AE50042" s="67"/>
    </row>
    <row r="50043" spans="31:31" ht="15.75">
      <c r="AE50043" s="67"/>
    </row>
    <row r="50044" spans="31:31" ht="15.75">
      <c r="AE50044" s="67"/>
    </row>
    <row r="50045" spans="31:31" ht="15.75">
      <c r="AE50045" s="67"/>
    </row>
    <row r="50046" spans="31:31" ht="15.75">
      <c r="AE50046" s="67"/>
    </row>
    <row r="50047" spans="31:31" ht="15.75">
      <c r="AE50047" s="67"/>
    </row>
    <row r="50048" spans="31:31" ht="15.75">
      <c r="AE50048" s="67"/>
    </row>
    <row r="50049" spans="31:31" ht="15.75">
      <c r="AE50049" s="67"/>
    </row>
    <row r="50050" spans="31:31" ht="15.75">
      <c r="AE50050" s="67"/>
    </row>
    <row r="50051" spans="31:31" ht="15.75">
      <c r="AE50051" s="67"/>
    </row>
    <row r="50052" spans="31:31" ht="15.75">
      <c r="AE50052" s="67"/>
    </row>
    <row r="50053" spans="31:31" ht="15.75">
      <c r="AE50053" s="67"/>
    </row>
    <row r="50054" spans="31:31" ht="15.75">
      <c r="AE50054" s="67"/>
    </row>
    <row r="50055" spans="31:31" ht="15.75">
      <c r="AE50055" s="67"/>
    </row>
    <row r="50056" spans="31:31" ht="15.75">
      <c r="AE50056" s="67"/>
    </row>
    <row r="50057" spans="31:31" ht="15.75">
      <c r="AE50057" s="67"/>
    </row>
    <row r="50058" spans="31:31" ht="15.75">
      <c r="AE50058" s="67"/>
    </row>
    <row r="50059" spans="31:31" ht="15.75">
      <c r="AE50059" s="67"/>
    </row>
    <row r="50060" spans="31:31" ht="15.75">
      <c r="AE50060" s="67"/>
    </row>
    <row r="50061" spans="31:31" ht="15.75">
      <c r="AE50061" s="67"/>
    </row>
    <row r="50062" spans="31:31" ht="15.75">
      <c r="AE50062" s="67"/>
    </row>
    <row r="50063" spans="31:31" ht="15.75">
      <c r="AE50063" s="67"/>
    </row>
    <row r="50064" spans="31:31" ht="15.75">
      <c r="AE50064" s="67"/>
    </row>
    <row r="50065" spans="31:31" ht="15.75">
      <c r="AE50065" s="67"/>
    </row>
    <row r="50066" spans="31:31" ht="15.75">
      <c r="AE50066" s="67"/>
    </row>
    <row r="50067" spans="31:31" ht="15.75">
      <c r="AE50067" s="67"/>
    </row>
    <row r="50068" spans="31:31" ht="15.75">
      <c r="AE50068" s="67"/>
    </row>
    <row r="50069" spans="31:31" ht="15.75">
      <c r="AE50069" s="67"/>
    </row>
    <row r="50070" spans="31:31" ht="15.75">
      <c r="AE50070" s="67"/>
    </row>
    <row r="50071" spans="31:31" ht="15.75">
      <c r="AE50071" s="67"/>
    </row>
    <row r="50072" spans="31:31" ht="15.75">
      <c r="AE50072" s="67"/>
    </row>
    <row r="50073" spans="31:31" ht="15.75">
      <c r="AE50073" s="67"/>
    </row>
    <row r="50074" spans="31:31" ht="15.75">
      <c r="AE50074" s="67"/>
    </row>
    <row r="50075" spans="31:31" ht="15.75">
      <c r="AE50075" s="67"/>
    </row>
    <row r="50076" spans="31:31" ht="15.75">
      <c r="AE50076" s="67"/>
    </row>
    <row r="50077" spans="31:31" ht="15.75">
      <c r="AE50077" s="67"/>
    </row>
    <row r="50078" spans="31:31" ht="15.75">
      <c r="AE50078" s="67"/>
    </row>
    <row r="50079" spans="31:31" ht="15.75">
      <c r="AE50079" s="67"/>
    </row>
    <row r="50080" spans="31:31" ht="15.75">
      <c r="AE50080" s="67"/>
    </row>
    <row r="50081" spans="31:31" ht="15.75">
      <c r="AE50081" s="67"/>
    </row>
    <row r="50082" spans="31:31" ht="15.75">
      <c r="AE50082" s="67"/>
    </row>
    <row r="50083" spans="31:31" ht="15.75">
      <c r="AE50083" s="67"/>
    </row>
    <row r="50084" spans="31:31" ht="15.75">
      <c r="AE50084" s="67"/>
    </row>
    <row r="50085" spans="31:31" ht="15.75">
      <c r="AE50085" s="67"/>
    </row>
    <row r="50086" spans="31:31" ht="15.75">
      <c r="AE50086" s="67"/>
    </row>
    <row r="50087" spans="31:31" ht="15.75">
      <c r="AE50087" s="67"/>
    </row>
    <row r="50088" spans="31:31" ht="15.75">
      <c r="AE50088" s="67"/>
    </row>
    <row r="50089" spans="31:31" ht="15.75">
      <c r="AE50089" s="67"/>
    </row>
    <row r="50090" spans="31:31" ht="15.75">
      <c r="AE50090" s="67"/>
    </row>
    <row r="50091" spans="31:31" ht="15.75">
      <c r="AE50091" s="67"/>
    </row>
    <row r="50092" spans="31:31" ht="15.75">
      <c r="AE50092" s="67"/>
    </row>
    <row r="50093" spans="31:31" ht="15.75">
      <c r="AE50093" s="67"/>
    </row>
    <row r="50094" spans="31:31" ht="15.75">
      <c r="AE50094" s="67"/>
    </row>
    <row r="50095" spans="31:31" ht="15.75">
      <c r="AE50095" s="67"/>
    </row>
    <row r="50096" spans="31:31" ht="15.75">
      <c r="AE50096" s="67"/>
    </row>
    <row r="50097" spans="31:31" ht="15.75">
      <c r="AE50097" s="67"/>
    </row>
    <row r="50098" spans="31:31" ht="15.75">
      <c r="AE50098" s="67"/>
    </row>
    <row r="50099" spans="31:31" ht="15.75">
      <c r="AE50099" s="67"/>
    </row>
    <row r="50100" spans="31:31" ht="15.75">
      <c r="AE50100" s="67"/>
    </row>
    <row r="50101" spans="31:31" ht="15.75">
      <c r="AE50101" s="67"/>
    </row>
    <row r="50102" spans="31:31" ht="15.75">
      <c r="AE50102" s="67"/>
    </row>
    <row r="50103" spans="31:31" ht="15.75">
      <c r="AE50103" s="67"/>
    </row>
    <row r="50104" spans="31:31" ht="15.75">
      <c r="AE50104" s="67"/>
    </row>
    <row r="50105" spans="31:31" ht="15.75">
      <c r="AE50105" s="67"/>
    </row>
    <row r="50106" spans="31:31" ht="15.75">
      <c r="AE50106" s="67"/>
    </row>
    <row r="50107" spans="31:31" ht="15.75">
      <c r="AE50107" s="67"/>
    </row>
    <row r="50108" spans="31:31" ht="15.75">
      <c r="AE50108" s="67"/>
    </row>
    <row r="50109" spans="31:31" ht="15.75">
      <c r="AE50109" s="67"/>
    </row>
    <row r="50110" spans="31:31" ht="15.75">
      <c r="AE50110" s="67"/>
    </row>
    <row r="50111" spans="31:31" ht="15.75">
      <c r="AE50111" s="67"/>
    </row>
    <row r="50112" spans="31:31" ht="15.75">
      <c r="AE50112" s="67"/>
    </row>
    <row r="50113" spans="31:31" ht="15.75">
      <c r="AE50113" s="67"/>
    </row>
    <row r="50114" spans="31:31" ht="15.75">
      <c r="AE50114" s="67"/>
    </row>
    <row r="50115" spans="31:31" ht="15.75">
      <c r="AE50115" s="67"/>
    </row>
    <row r="50116" spans="31:31" ht="15.75">
      <c r="AE50116" s="67"/>
    </row>
    <row r="50117" spans="31:31" ht="15.75">
      <c r="AE50117" s="67"/>
    </row>
    <row r="50118" spans="31:31" ht="15.75">
      <c r="AE50118" s="67"/>
    </row>
    <row r="50119" spans="31:31" ht="15.75">
      <c r="AE50119" s="67"/>
    </row>
    <row r="50120" spans="31:31" ht="15.75">
      <c r="AE50120" s="67"/>
    </row>
    <row r="50121" spans="31:31" ht="15.75">
      <c r="AE50121" s="67"/>
    </row>
    <row r="50122" spans="31:31" ht="15.75">
      <c r="AE50122" s="67"/>
    </row>
    <row r="50123" spans="31:31" ht="15.75">
      <c r="AE50123" s="67"/>
    </row>
    <row r="50124" spans="31:31" ht="15.75">
      <c r="AE50124" s="67"/>
    </row>
    <row r="50125" spans="31:31" ht="15.75">
      <c r="AE50125" s="67"/>
    </row>
    <row r="50126" spans="31:31" ht="15.75">
      <c r="AE50126" s="67"/>
    </row>
    <row r="50127" spans="31:31" ht="15.75">
      <c r="AE50127" s="67"/>
    </row>
    <row r="50128" spans="31:31" ht="15.75">
      <c r="AE50128" s="67"/>
    </row>
    <row r="50129" spans="31:31" ht="15.75">
      <c r="AE50129" s="67"/>
    </row>
    <row r="50130" spans="31:31" ht="15.75">
      <c r="AE50130" s="67"/>
    </row>
    <row r="50131" spans="31:31" ht="15.75">
      <c r="AE50131" s="67"/>
    </row>
    <row r="50132" spans="31:31" ht="15.75">
      <c r="AE50132" s="67"/>
    </row>
    <row r="50133" spans="31:31" ht="15.75">
      <c r="AE50133" s="67"/>
    </row>
    <row r="50134" spans="31:31" ht="15.75">
      <c r="AE50134" s="67"/>
    </row>
    <row r="50135" spans="31:31" ht="15.75">
      <c r="AE50135" s="67"/>
    </row>
    <row r="50136" spans="31:31" ht="15.75">
      <c r="AE50136" s="67"/>
    </row>
    <row r="50137" spans="31:31" ht="15.75">
      <c r="AE50137" s="67"/>
    </row>
    <row r="50138" spans="31:31" ht="15.75">
      <c r="AE50138" s="67"/>
    </row>
    <row r="50139" spans="31:31" ht="15.75">
      <c r="AE50139" s="67"/>
    </row>
    <row r="50140" spans="31:31" ht="15.75">
      <c r="AE50140" s="67"/>
    </row>
    <row r="50141" spans="31:31" ht="15.75">
      <c r="AE50141" s="67"/>
    </row>
    <row r="50142" spans="31:31" ht="15.75">
      <c r="AE50142" s="67"/>
    </row>
    <row r="50143" spans="31:31" ht="15.75">
      <c r="AE50143" s="67"/>
    </row>
    <row r="50144" spans="31:31" ht="15.75">
      <c r="AE50144" s="67"/>
    </row>
    <row r="50145" spans="31:31" ht="15.75">
      <c r="AE50145" s="67"/>
    </row>
    <row r="50146" spans="31:31" ht="15.75">
      <c r="AE50146" s="67"/>
    </row>
    <row r="50147" spans="31:31" ht="15.75">
      <c r="AE50147" s="67"/>
    </row>
    <row r="50148" spans="31:31" ht="15.75">
      <c r="AE50148" s="67"/>
    </row>
    <row r="50149" spans="31:31" ht="15.75">
      <c r="AE50149" s="67"/>
    </row>
    <row r="50150" spans="31:31" ht="15.75">
      <c r="AE50150" s="67"/>
    </row>
    <row r="50151" spans="31:31" ht="15.75">
      <c r="AE50151" s="67"/>
    </row>
    <row r="50152" spans="31:31" ht="15.75">
      <c r="AE50152" s="67"/>
    </row>
    <row r="50153" spans="31:31" ht="15.75">
      <c r="AE50153" s="67"/>
    </row>
    <row r="50154" spans="31:31" ht="15.75">
      <c r="AE50154" s="67"/>
    </row>
    <row r="50155" spans="31:31" ht="15.75">
      <c r="AE50155" s="67"/>
    </row>
    <row r="50156" spans="31:31" ht="15.75">
      <c r="AE50156" s="67"/>
    </row>
    <row r="50157" spans="31:31" ht="15.75">
      <c r="AE50157" s="67"/>
    </row>
    <row r="50158" spans="31:31" ht="15.75">
      <c r="AE50158" s="67"/>
    </row>
    <row r="50159" spans="31:31" ht="15.75">
      <c r="AE50159" s="67"/>
    </row>
    <row r="50160" spans="31:31" ht="15.75">
      <c r="AE50160" s="67"/>
    </row>
    <row r="50161" spans="31:31" ht="15.75">
      <c r="AE50161" s="67"/>
    </row>
    <row r="50162" spans="31:31" ht="15.75">
      <c r="AE50162" s="67"/>
    </row>
    <row r="50163" spans="31:31" ht="15.75">
      <c r="AE50163" s="67"/>
    </row>
    <row r="50164" spans="31:31" ht="15.75">
      <c r="AE50164" s="67"/>
    </row>
    <row r="50165" spans="31:31" ht="15.75">
      <c r="AE50165" s="67"/>
    </row>
    <row r="50166" spans="31:31" ht="15.75">
      <c r="AE50166" s="67"/>
    </row>
    <row r="50167" spans="31:31" ht="15.75">
      <c r="AE50167" s="67"/>
    </row>
    <row r="50168" spans="31:31" ht="15.75">
      <c r="AE50168" s="67"/>
    </row>
    <row r="50169" spans="31:31" ht="15.75">
      <c r="AE50169" s="67"/>
    </row>
    <row r="50170" spans="31:31" ht="15.75">
      <c r="AE50170" s="67"/>
    </row>
    <row r="50171" spans="31:31" ht="15.75">
      <c r="AE50171" s="67"/>
    </row>
    <row r="50172" spans="31:31" ht="15.75">
      <c r="AE50172" s="67"/>
    </row>
    <row r="50173" spans="31:31" ht="15.75">
      <c r="AE50173" s="67"/>
    </row>
    <row r="50174" spans="31:31" ht="15.75">
      <c r="AE50174" s="67"/>
    </row>
    <row r="50175" spans="31:31" ht="15.75">
      <c r="AE50175" s="67"/>
    </row>
    <row r="50176" spans="31:31" ht="15.75">
      <c r="AE50176" s="67"/>
    </row>
    <row r="50177" spans="31:31" ht="15.75">
      <c r="AE50177" s="67"/>
    </row>
    <row r="50178" spans="31:31" ht="15.75">
      <c r="AE50178" s="67"/>
    </row>
    <row r="50179" spans="31:31" ht="15.75">
      <c r="AE50179" s="67"/>
    </row>
    <row r="50180" spans="31:31" ht="15.75">
      <c r="AE50180" s="67"/>
    </row>
    <row r="50181" spans="31:31" ht="15.75">
      <c r="AE50181" s="67"/>
    </row>
    <row r="50182" spans="31:31" ht="15.75">
      <c r="AE50182" s="67"/>
    </row>
    <row r="50183" spans="31:31" ht="15.75">
      <c r="AE50183" s="67"/>
    </row>
    <row r="50184" spans="31:31" ht="15.75">
      <c r="AE50184" s="67"/>
    </row>
    <row r="50185" spans="31:31" ht="15.75">
      <c r="AE50185" s="67"/>
    </row>
    <row r="50186" spans="31:31" ht="15.75">
      <c r="AE50186" s="67"/>
    </row>
    <row r="50187" spans="31:31" ht="15.75">
      <c r="AE50187" s="67"/>
    </row>
    <row r="50188" spans="31:31" ht="15.75">
      <c r="AE50188" s="67"/>
    </row>
    <row r="50189" spans="31:31" ht="15.75">
      <c r="AE50189" s="67"/>
    </row>
    <row r="50190" spans="31:31" ht="15.75">
      <c r="AE50190" s="67"/>
    </row>
    <row r="50191" spans="31:31" ht="15.75">
      <c r="AE50191" s="67"/>
    </row>
    <row r="50192" spans="31:31" ht="15.75">
      <c r="AE50192" s="67"/>
    </row>
    <row r="50193" spans="31:31" ht="15.75">
      <c r="AE50193" s="67"/>
    </row>
    <row r="50194" spans="31:31" ht="15.75">
      <c r="AE50194" s="67"/>
    </row>
    <row r="50195" spans="31:31" ht="15.75">
      <c r="AE50195" s="67"/>
    </row>
    <row r="50196" spans="31:31" ht="15.75">
      <c r="AE50196" s="67"/>
    </row>
    <row r="50197" spans="31:31" ht="15.75">
      <c r="AE50197" s="67"/>
    </row>
    <row r="50198" spans="31:31" ht="15.75">
      <c r="AE50198" s="67"/>
    </row>
    <row r="50199" spans="31:31" ht="15.75">
      <c r="AE50199" s="67"/>
    </row>
    <row r="50200" spans="31:31" ht="15.75">
      <c r="AE50200" s="67"/>
    </row>
    <row r="50201" spans="31:31" ht="15.75">
      <c r="AE50201" s="67"/>
    </row>
    <row r="50202" spans="31:31" ht="15.75">
      <c r="AE50202" s="67"/>
    </row>
    <row r="50203" spans="31:31" ht="15.75">
      <c r="AE50203" s="67"/>
    </row>
    <row r="50204" spans="31:31" ht="15.75">
      <c r="AE50204" s="67"/>
    </row>
    <row r="50205" spans="31:31" ht="15.75">
      <c r="AE50205" s="67"/>
    </row>
    <row r="50206" spans="31:31" ht="15.75">
      <c r="AE50206" s="67"/>
    </row>
    <row r="50207" spans="31:31" ht="15.75">
      <c r="AE50207" s="67"/>
    </row>
    <row r="50208" spans="31:31" ht="15.75">
      <c r="AE50208" s="67"/>
    </row>
    <row r="50209" spans="31:31" ht="15.75">
      <c r="AE50209" s="67"/>
    </row>
    <row r="50210" spans="31:31" ht="15.75">
      <c r="AE50210" s="67"/>
    </row>
    <row r="50211" spans="31:31" ht="15.75">
      <c r="AE50211" s="67"/>
    </row>
    <row r="50212" spans="31:31" ht="15.75">
      <c r="AE50212" s="67"/>
    </row>
    <row r="50213" spans="31:31" ht="15.75">
      <c r="AE50213" s="67"/>
    </row>
    <row r="50214" spans="31:31" ht="15.75">
      <c r="AE50214" s="67"/>
    </row>
    <row r="50215" spans="31:31" ht="15.75">
      <c r="AE50215" s="67"/>
    </row>
    <row r="50216" spans="31:31" ht="15.75">
      <c r="AE50216" s="67"/>
    </row>
    <row r="50217" spans="31:31" ht="15.75">
      <c r="AE50217" s="67"/>
    </row>
    <row r="50218" spans="31:31" ht="15.75">
      <c r="AE50218" s="67"/>
    </row>
    <row r="50219" spans="31:31" ht="15.75">
      <c r="AE50219" s="67"/>
    </row>
    <row r="50220" spans="31:31" ht="15.75">
      <c r="AE50220" s="67"/>
    </row>
    <row r="50221" spans="31:31" ht="15.75">
      <c r="AE50221" s="67"/>
    </row>
    <row r="50222" spans="31:31" ht="15.75">
      <c r="AE50222" s="67"/>
    </row>
    <row r="50223" spans="31:31" ht="15.75">
      <c r="AE50223" s="67"/>
    </row>
    <row r="50224" spans="31:31" ht="15.75">
      <c r="AE50224" s="67"/>
    </row>
    <row r="50225" spans="31:31" ht="15.75">
      <c r="AE50225" s="67"/>
    </row>
    <row r="50226" spans="31:31" ht="15.75">
      <c r="AE50226" s="67"/>
    </row>
    <row r="50227" spans="31:31" ht="15.75">
      <c r="AE50227" s="67"/>
    </row>
    <row r="50228" spans="31:31" ht="15.75">
      <c r="AE50228" s="67"/>
    </row>
    <row r="50229" spans="31:31" ht="15.75">
      <c r="AE50229" s="67"/>
    </row>
    <row r="50230" spans="31:31" ht="15.75">
      <c r="AE50230" s="67"/>
    </row>
    <row r="50231" spans="31:31" ht="15.75">
      <c r="AE50231" s="67"/>
    </row>
    <row r="50232" spans="31:31" ht="15.75">
      <c r="AE50232" s="67"/>
    </row>
    <row r="50233" spans="31:31" ht="15.75">
      <c r="AE50233" s="67"/>
    </row>
    <row r="50234" spans="31:31" ht="15.75">
      <c r="AE50234" s="67"/>
    </row>
    <row r="50235" spans="31:31" ht="15.75">
      <c r="AE50235" s="67"/>
    </row>
    <row r="50236" spans="31:31" ht="15.75">
      <c r="AE50236" s="67"/>
    </row>
    <row r="50237" spans="31:31" ht="15.75">
      <c r="AE50237" s="67"/>
    </row>
    <row r="50238" spans="31:31" ht="15.75">
      <c r="AE50238" s="67"/>
    </row>
    <row r="50239" spans="31:31" ht="15.75">
      <c r="AE50239" s="67"/>
    </row>
    <row r="50240" spans="31:31" ht="15.75">
      <c r="AE50240" s="67"/>
    </row>
    <row r="50241" spans="31:31" ht="15.75">
      <c r="AE50241" s="67"/>
    </row>
    <row r="50242" spans="31:31" ht="15.75">
      <c r="AE50242" s="67"/>
    </row>
    <row r="50243" spans="31:31" ht="15.75">
      <c r="AE50243" s="67"/>
    </row>
    <row r="50244" spans="31:31" ht="15.75">
      <c r="AE50244" s="67"/>
    </row>
    <row r="50245" spans="31:31" ht="15.75">
      <c r="AE50245" s="67"/>
    </row>
    <row r="50246" spans="31:31" ht="15.75">
      <c r="AE50246" s="67"/>
    </row>
    <row r="50247" spans="31:31" ht="15.75">
      <c r="AE50247" s="67"/>
    </row>
    <row r="50248" spans="31:31" ht="15.75">
      <c r="AE50248" s="67"/>
    </row>
    <row r="50249" spans="31:31" ht="15.75">
      <c r="AE50249" s="67"/>
    </row>
    <row r="50250" spans="31:31" ht="15.75">
      <c r="AE50250" s="67"/>
    </row>
    <row r="50251" spans="31:31" ht="15.75">
      <c r="AE50251" s="67"/>
    </row>
    <row r="50252" spans="31:31" ht="15.75">
      <c r="AE50252" s="67"/>
    </row>
    <row r="50253" spans="31:31" ht="15.75">
      <c r="AE50253" s="67"/>
    </row>
    <row r="50254" spans="31:31" ht="15.75">
      <c r="AE50254" s="67"/>
    </row>
    <row r="50255" spans="31:31" ht="15.75">
      <c r="AE50255" s="67"/>
    </row>
    <row r="50256" spans="31:31" ht="15.75">
      <c r="AE50256" s="67"/>
    </row>
    <row r="50257" spans="31:31" ht="15.75">
      <c r="AE50257" s="67"/>
    </row>
    <row r="50258" spans="31:31" ht="15.75">
      <c r="AE50258" s="67"/>
    </row>
    <row r="50259" spans="31:31" ht="15.75">
      <c r="AE50259" s="67"/>
    </row>
    <row r="50260" spans="31:31" ht="15.75">
      <c r="AE50260" s="67"/>
    </row>
    <row r="50261" spans="31:31" ht="15.75">
      <c r="AE50261" s="67"/>
    </row>
    <row r="50262" spans="31:31" ht="15.75">
      <c r="AE50262" s="67"/>
    </row>
    <row r="50263" spans="31:31" ht="15.75">
      <c r="AE50263" s="67"/>
    </row>
    <row r="50264" spans="31:31" ht="15.75">
      <c r="AE50264" s="67"/>
    </row>
    <row r="50265" spans="31:31" ht="15.75">
      <c r="AE50265" s="67"/>
    </row>
    <row r="50266" spans="31:31" ht="15.75">
      <c r="AE50266" s="67"/>
    </row>
    <row r="50267" spans="31:31" ht="15.75">
      <c r="AE50267" s="67"/>
    </row>
    <row r="50268" spans="31:31" ht="15.75">
      <c r="AE50268" s="67"/>
    </row>
    <row r="50269" spans="31:31" ht="15.75">
      <c r="AE50269" s="67"/>
    </row>
    <row r="50270" spans="31:31" ht="15.75">
      <c r="AE50270" s="67"/>
    </row>
    <row r="50271" spans="31:31" ht="15.75">
      <c r="AE50271" s="67"/>
    </row>
    <row r="50272" spans="31:31" ht="15.75">
      <c r="AE50272" s="67"/>
    </row>
    <row r="50273" spans="31:31" ht="15.75">
      <c r="AE50273" s="67"/>
    </row>
    <row r="50274" spans="31:31" ht="15.75">
      <c r="AE50274" s="67"/>
    </row>
    <row r="50275" spans="31:31" ht="15.75">
      <c r="AE50275" s="67"/>
    </row>
    <row r="50276" spans="31:31" ht="15.75">
      <c r="AE50276" s="67"/>
    </row>
    <row r="50277" spans="31:31" ht="15.75">
      <c r="AE50277" s="67"/>
    </row>
    <row r="50278" spans="31:31" ht="15.75">
      <c r="AE50278" s="67"/>
    </row>
    <row r="50279" spans="31:31" ht="15.75">
      <c r="AE50279" s="67"/>
    </row>
    <row r="50280" spans="31:31" ht="15.75">
      <c r="AE50280" s="67"/>
    </row>
    <row r="50281" spans="31:31" ht="15.75">
      <c r="AE50281" s="67"/>
    </row>
    <row r="50282" spans="31:31" ht="15.75">
      <c r="AE50282" s="67"/>
    </row>
    <row r="50283" spans="31:31" ht="15.75">
      <c r="AE50283" s="67"/>
    </row>
    <row r="50284" spans="31:31" ht="15.75">
      <c r="AE50284" s="67"/>
    </row>
    <row r="50285" spans="31:31" ht="15.75">
      <c r="AE50285" s="67"/>
    </row>
    <row r="50286" spans="31:31" ht="15.75">
      <c r="AE50286" s="67"/>
    </row>
    <row r="50287" spans="31:31" ht="15.75">
      <c r="AE50287" s="67"/>
    </row>
    <row r="50288" spans="31:31" ht="15.75">
      <c r="AE50288" s="67"/>
    </row>
    <row r="50289" spans="31:31" ht="15.75">
      <c r="AE50289" s="67"/>
    </row>
    <row r="50290" spans="31:31" ht="15.75">
      <c r="AE50290" s="67"/>
    </row>
    <row r="50291" spans="31:31" ht="15.75">
      <c r="AE50291" s="67"/>
    </row>
    <row r="50292" spans="31:31" ht="15.75">
      <c r="AE50292" s="67"/>
    </row>
    <row r="50293" spans="31:31" ht="15.75">
      <c r="AE50293" s="67"/>
    </row>
    <row r="50294" spans="31:31" ht="15.75">
      <c r="AE50294" s="67"/>
    </row>
    <row r="50295" spans="31:31" ht="15.75">
      <c r="AE50295" s="67"/>
    </row>
    <row r="50296" spans="31:31" ht="15.75">
      <c r="AE50296" s="67"/>
    </row>
    <row r="50297" spans="31:31" ht="15.75">
      <c r="AE50297" s="67"/>
    </row>
    <row r="50298" spans="31:31" ht="15.75">
      <c r="AE50298" s="67"/>
    </row>
    <row r="50299" spans="31:31" ht="15.75">
      <c r="AE50299" s="67"/>
    </row>
    <row r="50300" spans="31:31" ht="15.75">
      <c r="AE50300" s="67"/>
    </row>
    <row r="50301" spans="31:31" ht="15.75">
      <c r="AE50301" s="67"/>
    </row>
    <row r="50302" spans="31:31" ht="15.75">
      <c r="AE50302" s="67"/>
    </row>
    <row r="50303" spans="31:31" ht="15.75">
      <c r="AE50303" s="67"/>
    </row>
    <row r="50304" spans="31:31" ht="15.75">
      <c r="AE50304" s="67"/>
    </row>
    <row r="50305" spans="31:31" ht="15.75">
      <c r="AE50305" s="67"/>
    </row>
    <row r="50306" spans="31:31" ht="15.75">
      <c r="AE50306" s="67"/>
    </row>
    <row r="50307" spans="31:31" ht="15.75">
      <c r="AE50307" s="67"/>
    </row>
    <row r="50308" spans="31:31" ht="15.75">
      <c r="AE50308" s="67"/>
    </row>
    <row r="50309" spans="31:31" ht="15.75">
      <c r="AE50309" s="67"/>
    </row>
    <row r="50310" spans="31:31" ht="15.75">
      <c r="AE50310" s="67"/>
    </row>
    <row r="50311" spans="31:31" ht="15.75">
      <c r="AE50311" s="67"/>
    </row>
    <row r="50312" spans="31:31" ht="15.75">
      <c r="AE50312" s="67"/>
    </row>
    <row r="50313" spans="31:31" ht="15.75">
      <c r="AE50313" s="67"/>
    </row>
    <row r="50314" spans="31:31" ht="15.75">
      <c r="AE50314" s="67"/>
    </row>
    <row r="50315" spans="31:31" ht="15.75">
      <c r="AE50315" s="67"/>
    </row>
    <row r="50316" spans="31:31" ht="15.75">
      <c r="AE50316" s="67"/>
    </row>
    <row r="50317" spans="31:31" ht="15.75">
      <c r="AE50317" s="67"/>
    </row>
    <row r="50318" spans="31:31" ht="15.75">
      <c r="AE50318" s="67"/>
    </row>
    <row r="50319" spans="31:31" ht="15.75">
      <c r="AE50319" s="67"/>
    </row>
    <row r="50320" spans="31:31" ht="15.75">
      <c r="AE50320" s="67"/>
    </row>
    <row r="50321" spans="31:31" ht="15.75">
      <c r="AE50321" s="67"/>
    </row>
    <row r="50322" spans="31:31" ht="15.75">
      <c r="AE50322" s="67"/>
    </row>
    <row r="50323" spans="31:31" ht="15.75">
      <c r="AE50323" s="67"/>
    </row>
    <row r="50324" spans="31:31" ht="15.75">
      <c r="AE50324" s="67"/>
    </row>
    <row r="50325" spans="31:31" ht="15.75">
      <c r="AE50325" s="67"/>
    </row>
    <row r="50326" spans="31:31" ht="15.75">
      <c r="AE50326" s="67"/>
    </row>
    <row r="50327" spans="31:31" ht="15.75">
      <c r="AE50327" s="67"/>
    </row>
    <row r="50328" spans="31:31" ht="15.75">
      <c r="AE50328" s="67"/>
    </row>
    <row r="50329" spans="31:31" ht="15.75">
      <c r="AE50329" s="67"/>
    </row>
    <row r="50330" spans="31:31" ht="15.75">
      <c r="AE50330" s="67"/>
    </row>
    <row r="50331" spans="31:31" ht="15.75">
      <c r="AE50331" s="67"/>
    </row>
    <row r="50332" spans="31:31" ht="15.75">
      <c r="AE50332" s="67"/>
    </row>
    <row r="50333" spans="31:31" ht="15.75">
      <c r="AE50333" s="67"/>
    </row>
    <row r="50334" spans="31:31" ht="15.75">
      <c r="AE50334" s="67"/>
    </row>
    <row r="50335" spans="31:31" ht="15.75">
      <c r="AE50335" s="67"/>
    </row>
    <row r="50336" spans="31:31" ht="15.75">
      <c r="AE50336" s="67"/>
    </row>
    <row r="50337" spans="31:31" ht="15.75">
      <c r="AE50337" s="67"/>
    </row>
    <row r="50338" spans="31:31" ht="15.75">
      <c r="AE50338" s="67"/>
    </row>
    <row r="50339" spans="31:31" ht="15.75">
      <c r="AE50339" s="67"/>
    </row>
    <row r="50340" spans="31:31" ht="15.75">
      <c r="AE50340" s="67"/>
    </row>
    <row r="50341" spans="31:31" ht="15.75">
      <c r="AE50341" s="67"/>
    </row>
    <row r="50342" spans="31:31" ht="15.75">
      <c r="AE50342" s="67"/>
    </row>
    <row r="50343" spans="31:31" ht="15.75">
      <c r="AE50343" s="67"/>
    </row>
    <row r="50344" spans="31:31" ht="15.75">
      <c r="AE50344" s="67"/>
    </row>
    <row r="50345" spans="31:31" ht="15.75">
      <c r="AE50345" s="67"/>
    </row>
    <row r="50346" spans="31:31" ht="15.75">
      <c r="AE50346" s="67"/>
    </row>
    <row r="50347" spans="31:31" ht="15.75">
      <c r="AE50347" s="67"/>
    </row>
    <row r="50348" spans="31:31" ht="15.75">
      <c r="AE50348" s="67"/>
    </row>
    <row r="50349" spans="31:31" ht="15.75">
      <c r="AE50349" s="67"/>
    </row>
    <row r="50350" spans="31:31" ht="15.75">
      <c r="AE50350" s="67"/>
    </row>
    <row r="50351" spans="31:31" ht="15.75">
      <c r="AE50351" s="67"/>
    </row>
    <row r="50352" spans="31:31" ht="15.75">
      <c r="AE50352" s="67"/>
    </row>
    <row r="50353" spans="31:31" ht="15.75">
      <c r="AE50353" s="67"/>
    </row>
    <row r="50354" spans="31:31" ht="15.75">
      <c r="AE50354" s="67"/>
    </row>
    <row r="50355" spans="31:31" ht="15.75">
      <c r="AE50355" s="67"/>
    </row>
    <row r="50356" spans="31:31" ht="15.75">
      <c r="AE50356" s="67"/>
    </row>
    <row r="50357" spans="31:31" ht="15.75">
      <c r="AE50357" s="67"/>
    </row>
    <row r="50358" spans="31:31" ht="15.75">
      <c r="AE50358" s="67"/>
    </row>
    <row r="50359" spans="31:31" ht="15.75">
      <c r="AE50359" s="67"/>
    </row>
    <row r="50360" spans="31:31" ht="15.75">
      <c r="AE50360" s="67"/>
    </row>
    <row r="50361" spans="31:31" ht="15.75">
      <c r="AE50361" s="67"/>
    </row>
    <row r="50362" spans="31:31" ht="15.75">
      <c r="AE50362" s="67"/>
    </row>
    <row r="50363" spans="31:31" ht="15.75">
      <c r="AE50363" s="67"/>
    </row>
    <row r="50364" spans="31:31" ht="15.75">
      <c r="AE50364" s="67"/>
    </row>
    <row r="50365" spans="31:31" ht="15.75">
      <c r="AE50365" s="67"/>
    </row>
    <row r="50366" spans="31:31" ht="15.75">
      <c r="AE50366" s="67"/>
    </row>
    <row r="50367" spans="31:31" ht="15.75">
      <c r="AE50367" s="67"/>
    </row>
    <row r="50368" spans="31:31" ht="15.75">
      <c r="AE50368" s="67"/>
    </row>
    <row r="50369" spans="31:31" ht="15.75">
      <c r="AE50369" s="67"/>
    </row>
    <row r="50370" spans="31:31" ht="15.75">
      <c r="AE50370" s="67"/>
    </row>
    <row r="50371" spans="31:31" ht="15.75">
      <c r="AE50371" s="67"/>
    </row>
    <row r="50372" spans="31:31" ht="15.75">
      <c r="AE50372" s="67"/>
    </row>
    <row r="50373" spans="31:31" ht="15.75">
      <c r="AE50373" s="67"/>
    </row>
    <row r="50374" spans="31:31" ht="15.75">
      <c r="AE50374" s="67"/>
    </row>
    <row r="50375" spans="31:31" ht="15.75">
      <c r="AE50375" s="67"/>
    </row>
    <row r="50376" spans="31:31" ht="15.75">
      <c r="AE50376" s="67"/>
    </row>
    <row r="50377" spans="31:31" ht="15.75">
      <c r="AE50377" s="67"/>
    </row>
    <row r="50378" spans="31:31" ht="15.75">
      <c r="AE50378" s="67"/>
    </row>
    <row r="50379" spans="31:31" ht="15.75">
      <c r="AE50379" s="67"/>
    </row>
    <row r="50380" spans="31:31" ht="15.75">
      <c r="AE50380" s="67"/>
    </row>
    <row r="50381" spans="31:31" ht="15.75">
      <c r="AE50381" s="67"/>
    </row>
    <row r="50382" spans="31:31" ht="15.75">
      <c r="AE50382" s="67"/>
    </row>
    <row r="50383" spans="31:31" ht="15.75">
      <c r="AE50383" s="67"/>
    </row>
    <row r="50384" spans="31:31" ht="15.75">
      <c r="AE50384" s="67"/>
    </row>
    <row r="50385" spans="31:31" ht="15.75">
      <c r="AE50385" s="67"/>
    </row>
    <row r="50386" spans="31:31" ht="15.75">
      <c r="AE50386" s="67"/>
    </row>
    <row r="50387" spans="31:31" ht="15.75">
      <c r="AE50387" s="67"/>
    </row>
    <row r="50388" spans="31:31" ht="15.75">
      <c r="AE50388" s="67"/>
    </row>
    <row r="50389" spans="31:31" ht="15.75">
      <c r="AE50389" s="67"/>
    </row>
    <row r="50390" spans="31:31" ht="15.75">
      <c r="AE50390" s="67"/>
    </row>
    <row r="50391" spans="31:31" ht="15.75">
      <c r="AE50391" s="67"/>
    </row>
    <row r="50392" spans="31:31" ht="15.75">
      <c r="AE50392" s="67"/>
    </row>
    <row r="50393" spans="31:31" ht="15.75">
      <c r="AE50393" s="67"/>
    </row>
    <row r="50394" spans="31:31" ht="15.75">
      <c r="AE50394" s="67"/>
    </row>
    <row r="50395" spans="31:31" ht="15.75">
      <c r="AE50395" s="67"/>
    </row>
    <row r="50396" spans="31:31" ht="15.75">
      <c r="AE50396" s="67"/>
    </row>
    <row r="50397" spans="31:31" ht="15.75">
      <c r="AE50397" s="67"/>
    </row>
    <row r="50398" spans="31:31" ht="15.75">
      <c r="AE50398" s="67"/>
    </row>
    <row r="50399" spans="31:31" ht="15.75">
      <c r="AE50399" s="67"/>
    </row>
    <row r="50400" spans="31:31" ht="15.75">
      <c r="AE50400" s="67"/>
    </row>
    <row r="50401" spans="31:31" ht="15.75">
      <c r="AE50401" s="67"/>
    </row>
    <row r="50402" spans="31:31" ht="15.75">
      <c r="AE50402" s="67"/>
    </row>
    <row r="50403" spans="31:31" ht="15.75">
      <c r="AE50403" s="67"/>
    </row>
    <row r="50404" spans="31:31" ht="15.75">
      <c r="AE50404" s="67"/>
    </row>
    <row r="50405" spans="31:31" ht="15.75">
      <c r="AE50405" s="67"/>
    </row>
    <row r="50406" spans="31:31" ht="15.75">
      <c r="AE50406" s="67"/>
    </row>
    <row r="50407" spans="31:31" ht="15.75">
      <c r="AE50407" s="67"/>
    </row>
    <row r="50408" spans="31:31" ht="15.75">
      <c r="AE50408" s="67"/>
    </row>
    <row r="50409" spans="31:31" ht="15.75">
      <c r="AE50409" s="67"/>
    </row>
    <row r="50410" spans="31:31" ht="15.75">
      <c r="AE50410" s="67"/>
    </row>
    <row r="50411" spans="31:31" ht="15.75">
      <c r="AE50411" s="67"/>
    </row>
    <row r="50412" spans="31:31" ht="15.75">
      <c r="AE50412" s="67"/>
    </row>
    <row r="50413" spans="31:31" ht="15.75">
      <c r="AE50413" s="67"/>
    </row>
    <row r="50414" spans="31:31" ht="15.75">
      <c r="AE50414" s="67"/>
    </row>
    <row r="50415" spans="31:31" ht="15.75">
      <c r="AE50415" s="67"/>
    </row>
    <row r="50416" spans="31:31" ht="15.75">
      <c r="AE50416" s="67"/>
    </row>
    <row r="50417" spans="31:31" ht="15.75">
      <c r="AE50417" s="67"/>
    </row>
    <row r="50418" spans="31:31" ht="15.75">
      <c r="AE50418" s="67"/>
    </row>
    <row r="50419" spans="31:31" ht="15.75">
      <c r="AE50419" s="67"/>
    </row>
    <row r="50420" spans="31:31" ht="15.75">
      <c r="AE50420" s="67"/>
    </row>
    <row r="50421" spans="31:31" ht="15.75">
      <c r="AE50421" s="67"/>
    </row>
    <row r="50422" spans="31:31" ht="15.75">
      <c r="AE50422" s="67"/>
    </row>
    <row r="50423" spans="31:31" ht="15.75">
      <c r="AE50423" s="67"/>
    </row>
    <row r="50424" spans="31:31" ht="15.75">
      <c r="AE50424" s="67"/>
    </row>
    <row r="50425" spans="31:31" ht="15.75">
      <c r="AE50425" s="67"/>
    </row>
    <row r="50426" spans="31:31" ht="15.75">
      <c r="AE50426" s="67"/>
    </row>
    <row r="50427" spans="31:31" ht="15.75">
      <c r="AE50427" s="67"/>
    </row>
    <row r="50428" spans="31:31" ht="15.75">
      <c r="AE50428" s="67"/>
    </row>
    <row r="50429" spans="31:31" ht="15.75">
      <c r="AE50429" s="67"/>
    </row>
    <row r="50430" spans="31:31" ht="15.75">
      <c r="AE50430" s="67"/>
    </row>
    <row r="50431" spans="31:31" ht="15.75">
      <c r="AE50431" s="67"/>
    </row>
    <row r="50432" spans="31:31" ht="15.75">
      <c r="AE50432" s="67"/>
    </row>
    <row r="50433" spans="31:31" ht="15.75">
      <c r="AE50433" s="67"/>
    </row>
    <row r="50434" spans="31:31" ht="15.75">
      <c r="AE50434" s="67"/>
    </row>
    <row r="50435" spans="31:31" ht="15.75">
      <c r="AE50435" s="67"/>
    </row>
    <row r="50436" spans="31:31" ht="15.75">
      <c r="AE50436" s="67"/>
    </row>
    <row r="50437" spans="31:31" ht="15.75">
      <c r="AE50437" s="67"/>
    </row>
    <row r="50438" spans="31:31" ht="15.75">
      <c r="AE50438" s="67"/>
    </row>
    <row r="50439" spans="31:31" ht="15.75">
      <c r="AE50439" s="67"/>
    </row>
    <row r="50440" spans="31:31" ht="15.75">
      <c r="AE50440" s="67"/>
    </row>
    <row r="50441" spans="31:31" ht="15.75">
      <c r="AE50441" s="67"/>
    </row>
    <row r="50442" spans="31:31" ht="15.75">
      <c r="AE50442" s="67"/>
    </row>
    <row r="50443" spans="31:31" ht="15.75">
      <c r="AE50443" s="67"/>
    </row>
    <row r="50444" spans="31:31" ht="15.75">
      <c r="AE50444" s="67"/>
    </row>
    <row r="50445" spans="31:31" ht="15.75">
      <c r="AE50445" s="67"/>
    </row>
    <row r="50446" spans="31:31" ht="15.75">
      <c r="AE50446" s="67"/>
    </row>
    <row r="50447" spans="31:31" ht="15.75">
      <c r="AE50447" s="67"/>
    </row>
    <row r="50448" spans="31:31" ht="15.75">
      <c r="AE50448" s="67"/>
    </row>
    <row r="50449" spans="31:31" ht="15.75">
      <c r="AE50449" s="67"/>
    </row>
    <row r="50450" spans="31:31" ht="15.75">
      <c r="AE50450" s="67"/>
    </row>
    <row r="50451" spans="31:31" ht="15.75">
      <c r="AE50451" s="67"/>
    </row>
    <row r="50452" spans="31:31" ht="15.75">
      <c r="AE50452" s="67"/>
    </row>
    <row r="50453" spans="31:31" ht="15.75">
      <c r="AE50453" s="67"/>
    </row>
    <row r="50454" spans="31:31" ht="15.75">
      <c r="AE50454" s="67"/>
    </row>
    <row r="50455" spans="31:31" ht="15.75">
      <c r="AE50455" s="67"/>
    </row>
    <row r="50456" spans="31:31" ht="15.75">
      <c r="AE50456" s="67"/>
    </row>
    <row r="50457" spans="31:31" ht="15.75">
      <c r="AE50457" s="67"/>
    </row>
    <row r="50458" spans="31:31" ht="15.75">
      <c r="AE50458" s="67"/>
    </row>
    <row r="50459" spans="31:31" ht="15.75">
      <c r="AE50459" s="67"/>
    </row>
    <row r="50460" spans="31:31" ht="15.75">
      <c r="AE50460" s="67"/>
    </row>
    <row r="50461" spans="31:31" ht="15.75">
      <c r="AE50461" s="67"/>
    </row>
    <row r="50462" spans="31:31" ht="15.75">
      <c r="AE50462" s="67"/>
    </row>
    <row r="50463" spans="31:31" ht="15.75">
      <c r="AE50463" s="67"/>
    </row>
    <row r="50464" spans="31:31" ht="15.75">
      <c r="AE50464" s="67"/>
    </row>
    <row r="50465" spans="31:31" ht="15.75">
      <c r="AE50465" s="67"/>
    </row>
    <row r="50466" spans="31:31" ht="15.75">
      <c r="AE50466" s="67"/>
    </row>
    <row r="50467" spans="31:31" ht="15.75">
      <c r="AE50467" s="67"/>
    </row>
    <row r="50468" spans="31:31" ht="15.75">
      <c r="AE50468" s="67"/>
    </row>
    <row r="50469" spans="31:31" ht="15.75">
      <c r="AE50469" s="67"/>
    </row>
    <row r="50470" spans="31:31" ht="15.75">
      <c r="AE50470" s="67"/>
    </row>
    <row r="50471" spans="31:31" ht="15.75">
      <c r="AE50471" s="67"/>
    </row>
    <row r="50472" spans="31:31" ht="15.75">
      <c r="AE50472" s="67"/>
    </row>
    <row r="50473" spans="31:31" ht="15.75">
      <c r="AE50473" s="67"/>
    </row>
    <row r="50474" spans="31:31" ht="15.75">
      <c r="AE50474" s="67"/>
    </row>
    <row r="50475" spans="31:31" ht="15.75">
      <c r="AE50475" s="67"/>
    </row>
    <row r="50476" spans="31:31" ht="15.75">
      <c r="AE50476" s="67"/>
    </row>
    <row r="50477" spans="31:31" ht="15.75">
      <c r="AE50477" s="67"/>
    </row>
    <row r="50478" spans="31:31" ht="15.75">
      <c r="AE50478" s="67"/>
    </row>
    <row r="50479" spans="31:31" ht="15.75">
      <c r="AE50479" s="67"/>
    </row>
    <row r="50480" spans="31:31" ht="15.75">
      <c r="AE50480" s="67"/>
    </row>
    <row r="50481" spans="31:31" ht="15.75">
      <c r="AE50481" s="67"/>
    </row>
    <row r="50482" spans="31:31" ht="15.75">
      <c r="AE50482" s="67"/>
    </row>
    <row r="50483" spans="31:31" ht="15.75">
      <c r="AE50483" s="67"/>
    </row>
    <row r="50484" spans="31:31" ht="15.75">
      <c r="AE50484" s="67"/>
    </row>
    <row r="50485" spans="31:31" ht="15.75">
      <c r="AE50485" s="67"/>
    </row>
    <row r="50486" spans="31:31" ht="15.75">
      <c r="AE50486" s="67"/>
    </row>
    <row r="50487" spans="31:31" ht="15.75">
      <c r="AE50487" s="67"/>
    </row>
    <row r="50488" spans="31:31" ht="15.75">
      <c r="AE50488" s="67"/>
    </row>
    <row r="50489" spans="31:31" ht="15.75">
      <c r="AE50489" s="67"/>
    </row>
    <row r="50490" spans="31:31" ht="15.75">
      <c r="AE50490" s="67"/>
    </row>
    <row r="50491" spans="31:31" ht="15.75">
      <c r="AE50491" s="67"/>
    </row>
    <row r="50492" spans="31:31" ht="15.75">
      <c r="AE50492" s="67"/>
    </row>
    <row r="50493" spans="31:31" ht="15.75">
      <c r="AE50493" s="67"/>
    </row>
    <row r="50494" spans="31:31" ht="15.75">
      <c r="AE50494" s="67"/>
    </row>
    <row r="50495" spans="31:31" ht="15.75">
      <c r="AE50495" s="67"/>
    </row>
    <row r="50496" spans="31:31" ht="15.75">
      <c r="AE50496" s="67"/>
    </row>
    <row r="50497" spans="31:31" ht="15.75">
      <c r="AE50497" s="67"/>
    </row>
    <row r="50498" spans="31:31" ht="15.75">
      <c r="AE50498" s="67"/>
    </row>
    <row r="50499" spans="31:31" ht="15.75">
      <c r="AE50499" s="67"/>
    </row>
    <row r="50500" spans="31:31" ht="15.75">
      <c r="AE50500" s="67"/>
    </row>
    <row r="50501" spans="31:31" ht="15.75">
      <c r="AE50501" s="67"/>
    </row>
    <row r="50502" spans="31:31" ht="15.75">
      <c r="AE50502" s="67"/>
    </row>
    <row r="50503" spans="31:31" ht="15.75">
      <c r="AE50503" s="67"/>
    </row>
    <row r="50504" spans="31:31" ht="15.75">
      <c r="AE50504" s="67"/>
    </row>
    <row r="50505" spans="31:31" ht="15.75">
      <c r="AE50505" s="67"/>
    </row>
    <row r="50506" spans="31:31" ht="15.75">
      <c r="AE50506" s="67"/>
    </row>
    <row r="50507" spans="31:31" ht="15.75">
      <c r="AE50507" s="67"/>
    </row>
    <row r="50508" spans="31:31" ht="15.75">
      <c r="AE50508" s="67"/>
    </row>
    <row r="50509" spans="31:31" ht="15.75">
      <c r="AE50509" s="67"/>
    </row>
    <row r="50510" spans="31:31" ht="15.75">
      <c r="AE50510" s="67"/>
    </row>
    <row r="50511" spans="31:31" ht="15.75">
      <c r="AE50511" s="67"/>
    </row>
    <row r="50512" spans="31:31" ht="15.75">
      <c r="AE50512" s="67"/>
    </row>
    <row r="50513" spans="31:31" ht="15.75">
      <c r="AE50513" s="67"/>
    </row>
    <row r="50514" spans="31:31" ht="15.75">
      <c r="AE50514" s="67"/>
    </row>
    <row r="50515" spans="31:31" ht="15.75">
      <c r="AE50515" s="67"/>
    </row>
    <row r="50516" spans="31:31" ht="15.75">
      <c r="AE50516" s="67"/>
    </row>
    <row r="50517" spans="31:31" ht="15.75">
      <c r="AE50517" s="67"/>
    </row>
    <row r="50518" spans="31:31" ht="15.75">
      <c r="AE50518" s="67"/>
    </row>
    <row r="50519" spans="31:31" ht="15.75">
      <c r="AE50519" s="67"/>
    </row>
    <row r="50520" spans="31:31" ht="15.75">
      <c r="AE50520" s="67"/>
    </row>
    <row r="50521" spans="31:31" ht="15.75">
      <c r="AE50521" s="67"/>
    </row>
    <row r="50522" spans="31:31" ht="15.75">
      <c r="AE50522" s="67"/>
    </row>
    <row r="50523" spans="31:31" ht="15.75">
      <c r="AE50523" s="67"/>
    </row>
    <row r="50524" spans="31:31" ht="15.75">
      <c r="AE50524" s="67"/>
    </row>
    <row r="50525" spans="31:31" ht="15.75">
      <c r="AE50525" s="67"/>
    </row>
    <row r="50526" spans="31:31" ht="15.75">
      <c r="AE50526" s="67"/>
    </row>
    <row r="50527" spans="31:31" ht="15.75">
      <c r="AE50527" s="67"/>
    </row>
    <row r="50528" spans="31:31" ht="15.75">
      <c r="AE50528" s="67"/>
    </row>
    <row r="50529" spans="31:31" ht="15.75">
      <c r="AE50529" s="67"/>
    </row>
    <row r="50530" spans="31:31" ht="15.75">
      <c r="AE50530" s="67"/>
    </row>
    <row r="50531" spans="31:31" ht="15.75">
      <c r="AE50531" s="67"/>
    </row>
    <row r="50532" spans="31:31" ht="15.75">
      <c r="AE50532" s="67"/>
    </row>
    <row r="50533" spans="31:31" ht="15.75">
      <c r="AE50533" s="67"/>
    </row>
    <row r="50534" spans="31:31" ht="15.75">
      <c r="AE50534" s="67"/>
    </row>
    <row r="50535" spans="31:31" ht="15.75">
      <c r="AE50535" s="67"/>
    </row>
    <row r="50536" spans="31:31" ht="15.75">
      <c r="AE50536" s="67"/>
    </row>
    <row r="50537" spans="31:31" ht="15.75">
      <c r="AE50537" s="67"/>
    </row>
    <row r="50538" spans="31:31" ht="15.75">
      <c r="AE50538" s="67"/>
    </row>
    <row r="50539" spans="31:31" ht="15.75">
      <c r="AE50539" s="67"/>
    </row>
    <row r="50540" spans="31:31" ht="15.75">
      <c r="AE50540" s="67"/>
    </row>
    <row r="50541" spans="31:31" ht="15.75">
      <c r="AE50541" s="67"/>
    </row>
    <row r="50542" spans="31:31" ht="15.75">
      <c r="AE50542" s="67"/>
    </row>
    <row r="50543" spans="31:31" ht="15.75">
      <c r="AE50543" s="67"/>
    </row>
    <row r="50544" spans="31:31" ht="15.75">
      <c r="AE50544" s="67"/>
    </row>
    <row r="50545" spans="31:31" ht="15.75">
      <c r="AE50545" s="67"/>
    </row>
    <row r="50546" spans="31:31" ht="15.75">
      <c r="AE50546" s="67"/>
    </row>
    <row r="50547" spans="31:31" ht="15.75">
      <c r="AE50547" s="67"/>
    </row>
    <row r="50548" spans="31:31" ht="15.75">
      <c r="AE50548" s="67"/>
    </row>
    <row r="50549" spans="31:31" ht="15.75">
      <c r="AE50549" s="67"/>
    </row>
    <row r="50550" spans="31:31" ht="15.75">
      <c r="AE50550" s="67"/>
    </row>
    <row r="50551" spans="31:31" ht="15.75">
      <c r="AE50551" s="67"/>
    </row>
    <row r="50552" spans="31:31" ht="15.75">
      <c r="AE50552" s="67"/>
    </row>
    <row r="50553" spans="31:31" ht="15.75">
      <c r="AE50553" s="67"/>
    </row>
    <row r="50554" spans="31:31" ht="15.75">
      <c r="AE50554" s="67"/>
    </row>
    <row r="50555" spans="31:31" ht="15.75">
      <c r="AE50555" s="67"/>
    </row>
    <row r="50556" spans="31:31" ht="15.75">
      <c r="AE50556" s="67"/>
    </row>
    <row r="50557" spans="31:31" ht="15.75">
      <c r="AE50557" s="67"/>
    </row>
    <row r="50558" spans="31:31" ht="15.75">
      <c r="AE50558" s="67"/>
    </row>
    <row r="50559" spans="31:31" ht="15.75">
      <c r="AE50559" s="67"/>
    </row>
    <row r="50560" spans="31:31" ht="15.75">
      <c r="AE50560" s="67"/>
    </row>
    <row r="50561" spans="31:31" ht="15.75">
      <c r="AE50561" s="67"/>
    </row>
    <row r="50562" spans="31:31" ht="15.75">
      <c r="AE50562" s="67"/>
    </row>
    <row r="50563" spans="31:31" ht="15.75">
      <c r="AE50563" s="67"/>
    </row>
    <row r="50564" spans="31:31" ht="15.75">
      <c r="AE50564" s="67"/>
    </row>
    <row r="50565" spans="31:31" ht="15.75">
      <c r="AE50565" s="67"/>
    </row>
    <row r="50566" spans="31:31" ht="15.75">
      <c r="AE50566" s="67"/>
    </row>
    <row r="50567" spans="31:31" ht="15.75">
      <c r="AE50567" s="67"/>
    </row>
    <row r="50568" spans="31:31" ht="15.75">
      <c r="AE50568" s="67"/>
    </row>
    <row r="50569" spans="31:31" ht="15.75">
      <c r="AE50569" s="67"/>
    </row>
    <row r="50570" spans="31:31" ht="15.75">
      <c r="AE50570" s="67"/>
    </row>
    <row r="50571" spans="31:31" ht="15.75">
      <c r="AE50571" s="67"/>
    </row>
    <row r="50572" spans="31:31" ht="15.75">
      <c r="AE50572" s="67"/>
    </row>
    <row r="50573" spans="31:31" ht="15.75">
      <c r="AE50573" s="67"/>
    </row>
    <row r="50574" spans="31:31" ht="15.75">
      <c r="AE50574" s="67"/>
    </row>
    <row r="50575" spans="31:31" ht="15.75">
      <c r="AE50575" s="67"/>
    </row>
    <row r="50576" spans="31:31" ht="15.75">
      <c r="AE50576" s="67"/>
    </row>
    <row r="50577" spans="31:31" ht="15.75">
      <c r="AE50577" s="67"/>
    </row>
    <row r="50578" spans="31:31" ht="15.75">
      <c r="AE50578" s="67"/>
    </row>
    <row r="50579" spans="31:31" ht="15.75">
      <c r="AE50579" s="67"/>
    </row>
    <row r="50580" spans="31:31" ht="15.75">
      <c r="AE50580" s="67"/>
    </row>
    <row r="50581" spans="31:31" ht="15.75">
      <c r="AE50581" s="67"/>
    </row>
    <row r="50582" spans="31:31" ht="15.75">
      <c r="AE50582" s="67"/>
    </row>
    <row r="50583" spans="31:31" ht="15.75">
      <c r="AE50583" s="67"/>
    </row>
    <row r="50584" spans="31:31" ht="15.75">
      <c r="AE50584" s="67"/>
    </row>
    <row r="50585" spans="31:31" ht="15.75">
      <c r="AE50585" s="67"/>
    </row>
    <row r="50586" spans="31:31" ht="15.75">
      <c r="AE50586" s="67"/>
    </row>
    <row r="50587" spans="31:31" ht="15.75">
      <c r="AE50587" s="67"/>
    </row>
    <row r="50588" spans="31:31" ht="15.75">
      <c r="AE50588" s="67"/>
    </row>
    <row r="50589" spans="31:31" ht="15.75">
      <c r="AE50589" s="67"/>
    </row>
    <row r="50590" spans="31:31" ht="15.75">
      <c r="AE50590" s="67"/>
    </row>
    <row r="50591" spans="31:31" ht="15.75">
      <c r="AE50591" s="67"/>
    </row>
    <row r="50592" spans="31:31" ht="15.75">
      <c r="AE50592" s="67"/>
    </row>
    <row r="50593" spans="31:31" ht="15.75">
      <c r="AE50593" s="67"/>
    </row>
    <row r="50594" spans="31:31" ht="15.75">
      <c r="AE50594" s="67"/>
    </row>
    <row r="50595" spans="31:31" ht="15.75">
      <c r="AE50595" s="67"/>
    </row>
    <row r="50596" spans="31:31" ht="15.75">
      <c r="AE50596" s="67"/>
    </row>
    <row r="50597" spans="31:31" ht="15.75">
      <c r="AE50597" s="67"/>
    </row>
    <row r="50598" spans="31:31" ht="15.75">
      <c r="AE50598" s="67"/>
    </row>
    <row r="50599" spans="31:31" ht="15.75">
      <c r="AE50599" s="67"/>
    </row>
    <row r="50600" spans="31:31" ht="15.75">
      <c r="AE50600" s="67"/>
    </row>
    <row r="50601" spans="31:31" ht="15.75">
      <c r="AE50601" s="67"/>
    </row>
    <row r="50602" spans="31:31" ht="15.75">
      <c r="AE50602" s="67"/>
    </row>
    <row r="50603" spans="31:31" ht="15.75">
      <c r="AE50603" s="67"/>
    </row>
    <row r="50604" spans="31:31" ht="15.75">
      <c r="AE50604" s="67"/>
    </row>
    <row r="50605" spans="31:31" ht="15.75">
      <c r="AE50605" s="67"/>
    </row>
    <row r="50606" spans="31:31" ht="15.75">
      <c r="AE50606" s="67"/>
    </row>
    <row r="50607" spans="31:31" ht="15.75">
      <c r="AE50607" s="67"/>
    </row>
    <row r="50608" spans="31:31" ht="15.75">
      <c r="AE50608" s="67"/>
    </row>
    <row r="50609" spans="31:31" ht="15.75">
      <c r="AE50609" s="67"/>
    </row>
    <row r="50610" spans="31:31" ht="15.75">
      <c r="AE50610" s="67"/>
    </row>
    <row r="50611" spans="31:31" ht="15.75">
      <c r="AE50611" s="67"/>
    </row>
    <row r="50612" spans="31:31" ht="15.75">
      <c r="AE50612" s="67"/>
    </row>
    <row r="50613" spans="31:31" ht="15.75">
      <c r="AE50613" s="67"/>
    </row>
    <row r="50614" spans="31:31" ht="15.75">
      <c r="AE50614" s="67"/>
    </row>
    <row r="50615" spans="31:31" ht="15.75">
      <c r="AE50615" s="67"/>
    </row>
    <row r="50616" spans="31:31" ht="15.75">
      <c r="AE50616" s="67"/>
    </row>
    <row r="50617" spans="31:31" ht="15.75">
      <c r="AE50617" s="67"/>
    </row>
    <row r="50618" spans="31:31" ht="15.75">
      <c r="AE50618" s="67"/>
    </row>
    <row r="50619" spans="31:31" ht="15.75">
      <c r="AE50619" s="67"/>
    </row>
    <row r="50620" spans="31:31" ht="15.75">
      <c r="AE50620" s="67"/>
    </row>
    <row r="50621" spans="31:31" ht="15.75">
      <c r="AE50621" s="67"/>
    </row>
    <row r="50622" spans="31:31" ht="15.75">
      <c r="AE50622" s="67"/>
    </row>
    <row r="50623" spans="31:31" ht="15.75">
      <c r="AE50623" s="67"/>
    </row>
    <row r="50624" spans="31:31" ht="15.75">
      <c r="AE50624" s="67"/>
    </row>
    <row r="50625" spans="31:31" ht="15.75">
      <c r="AE50625" s="67"/>
    </row>
    <row r="50626" spans="31:31" ht="15.75">
      <c r="AE50626" s="67"/>
    </row>
    <row r="50627" spans="31:31" ht="15.75">
      <c r="AE50627" s="67"/>
    </row>
    <row r="50628" spans="31:31" ht="15.75">
      <c r="AE50628" s="67"/>
    </row>
    <row r="50629" spans="31:31" ht="15.75">
      <c r="AE50629" s="67"/>
    </row>
    <row r="50630" spans="31:31" ht="15.75">
      <c r="AE50630" s="67"/>
    </row>
    <row r="50631" spans="31:31" ht="15.75">
      <c r="AE50631" s="67"/>
    </row>
    <row r="50632" spans="31:31" ht="15.75">
      <c r="AE50632" s="67"/>
    </row>
    <row r="50633" spans="31:31" ht="15.75">
      <c r="AE50633" s="67"/>
    </row>
    <row r="50634" spans="31:31" ht="15.75">
      <c r="AE50634" s="67"/>
    </row>
    <row r="50635" spans="31:31" ht="15.75">
      <c r="AE50635" s="67"/>
    </row>
    <row r="50636" spans="31:31" ht="15.75">
      <c r="AE50636" s="67"/>
    </row>
    <row r="50637" spans="31:31" ht="15.75">
      <c r="AE50637" s="67"/>
    </row>
    <row r="50638" spans="31:31" ht="15.75">
      <c r="AE50638" s="67"/>
    </row>
    <row r="50639" spans="31:31" ht="15.75">
      <c r="AE50639" s="67"/>
    </row>
    <row r="50640" spans="31:31" ht="15.75">
      <c r="AE50640" s="67"/>
    </row>
    <row r="50641" spans="31:31" ht="15.75">
      <c r="AE50641" s="67"/>
    </row>
    <row r="50642" spans="31:31" ht="15.75">
      <c r="AE50642" s="67"/>
    </row>
    <row r="50643" spans="31:31" ht="15.75">
      <c r="AE50643" s="67"/>
    </row>
    <row r="50644" spans="31:31" ht="15.75">
      <c r="AE50644" s="67"/>
    </row>
    <row r="50645" spans="31:31" ht="15.75">
      <c r="AE50645" s="67"/>
    </row>
    <row r="50646" spans="31:31" ht="15.75">
      <c r="AE50646" s="67"/>
    </row>
    <row r="50647" spans="31:31" ht="15.75">
      <c r="AE50647" s="67"/>
    </row>
    <row r="50648" spans="31:31" ht="15.75">
      <c r="AE50648" s="67"/>
    </row>
    <row r="50649" spans="31:31" ht="15.75">
      <c r="AE50649" s="67"/>
    </row>
    <row r="50650" spans="31:31" ht="15.75">
      <c r="AE50650" s="67"/>
    </row>
    <row r="50651" spans="31:31" ht="15.75">
      <c r="AE50651" s="67"/>
    </row>
    <row r="50652" spans="31:31" ht="15.75">
      <c r="AE50652" s="67"/>
    </row>
    <row r="50653" spans="31:31" ht="15.75">
      <c r="AE50653" s="67"/>
    </row>
    <row r="50654" spans="31:31" ht="15.75">
      <c r="AE50654" s="67"/>
    </row>
    <row r="50655" spans="31:31" ht="15.75">
      <c r="AE50655" s="67"/>
    </row>
    <row r="50656" spans="31:31" ht="15.75">
      <c r="AE50656" s="67"/>
    </row>
    <row r="50657" spans="31:31" ht="15.75">
      <c r="AE50657" s="67"/>
    </row>
    <row r="50658" spans="31:31" ht="15.75">
      <c r="AE50658" s="67"/>
    </row>
    <row r="50659" spans="31:31" ht="15.75">
      <c r="AE50659" s="67"/>
    </row>
    <row r="50660" spans="31:31" ht="15.75">
      <c r="AE50660" s="67"/>
    </row>
    <row r="50661" spans="31:31" ht="15.75">
      <c r="AE50661" s="67"/>
    </row>
    <row r="50662" spans="31:31" ht="15.75">
      <c r="AE50662" s="67"/>
    </row>
    <row r="50663" spans="31:31" ht="15.75">
      <c r="AE50663" s="67"/>
    </row>
    <row r="50664" spans="31:31" ht="15.75">
      <c r="AE50664" s="67"/>
    </row>
    <row r="50665" spans="31:31" ht="15.75">
      <c r="AE50665" s="67"/>
    </row>
    <row r="50666" spans="31:31" ht="15.75">
      <c r="AE50666" s="67"/>
    </row>
    <row r="50667" spans="31:31" ht="15.75">
      <c r="AE50667" s="67"/>
    </row>
    <row r="50668" spans="31:31" ht="15.75">
      <c r="AE50668" s="67"/>
    </row>
    <row r="50669" spans="31:31" ht="15.75">
      <c r="AE50669" s="67"/>
    </row>
    <row r="50670" spans="31:31" ht="15.75">
      <c r="AE50670" s="67"/>
    </row>
    <row r="50671" spans="31:31" ht="15.75">
      <c r="AE50671" s="67"/>
    </row>
    <row r="50672" spans="31:31" ht="15.75">
      <c r="AE50672" s="67"/>
    </row>
    <row r="50673" spans="31:31" ht="15.75">
      <c r="AE50673" s="67"/>
    </row>
    <row r="50674" spans="31:31" ht="15.75">
      <c r="AE50674" s="67"/>
    </row>
    <row r="50675" spans="31:31" ht="15.75">
      <c r="AE50675" s="67"/>
    </row>
    <row r="50676" spans="31:31" ht="15.75">
      <c r="AE50676" s="67"/>
    </row>
    <row r="50677" spans="31:31" ht="15.75">
      <c r="AE50677" s="67"/>
    </row>
    <row r="50678" spans="31:31" ht="15.75">
      <c r="AE50678" s="67"/>
    </row>
    <row r="50679" spans="31:31" ht="15.75">
      <c r="AE50679" s="67"/>
    </row>
    <row r="50680" spans="31:31" ht="15.75">
      <c r="AE50680" s="67"/>
    </row>
    <row r="50681" spans="31:31" ht="15.75">
      <c r="AE50681" s="67"/>
    </row>
    <row r="50682" spans="31:31" ht="15.75">
      <c r="AE50682" s="67"/>
    </row>
    <row r="50683" spans="31:31" ht="15.75">
      <c r="AE50683" s="67"/>
    </row>
    <row r="50684" spans="31:31" ht="15.75">
      <c r="AE50684" s="67"/>
    </row>
    <row r="50685" spans="31:31" ht="15.75">
      <c r="AE50685" s="67"/>
    </row>
    <row r="50686" spans="31:31" ht="15.75">
      <c r="AE50686" s="67"/>
    </row>
    <row r="50687" spans="31:31" ht="15.75">
      <c r="AE50687" s="67"/>
    </row>
    <row r="50688" spans="31:31" ht="15.75">
      <c r="AE50688" s="67"/>
    </row>
    <row r="50689" spans="31:31" ht="15.75">
      <c r="AE50689" s="67"/>
    </row>
    <row r="50690" spans="31:31" ht="15.75">
      <c r="AE50690" s="67"/>
    </row>
    <row r="50691" spans="31:31" ht="15.75">
      <c r="AE50691" s="67"/>
    </row>
    <row r="50692" spans="31:31" ht="15.75">
      <c r="AE50692" s="67"/>
    </row>
    <row r="50693" spans="31:31" ht="15.75">
      <c r="AE50693" s="67"/>
    </row>
    <row r="50694" spans="31:31" ht="15.75">
      <c r="AE50694" s="67"/>
    </row>
    <row r="50695" spans="31:31" ht="15.75">
      <c r="AE50695" s="67"/>
    </row>
    <row r="50696" spans="31:31" ht="15.75">
      <c r="AE50696" s="67"/>
    </row>
    <row r="50697" spans="31:31" ht="15.75">
      <c r="AE50697" s="67"/>
    </row>
    <row r="50698" spans="31:31" ht="15.75">
      <c r="AE50698" s="67"/>
    </row>
    <row r="50699" spans="31:31" ht="15.75">
      <c r="AE50699" s="67"/>
    </row>
    <row r="50700" spans="31:31" ht="15.75">
      <c r="AE50700" s="67"/>
    </row>
    <row r="50701" spans="31:31" ht="15.75">
      <c r="AE50701" s="67"/>
    </row>
    <row r="50702" spans="31:31" ht="15.75">
      <c r="AE50702" s="67"/>
    </row>
    <row r="50703" spans="31:31" ht="15.75">
      <c r="AE50703" s="67"/>
    </row>
    <row r="50704" spans="31:31" ht="15.75">
      <c r="AE50704" s="67"/>
    </row>
    <row r="50705" spans="31:31" ht="15.75">
      <c r="AE50705" s="67"/>
    </row>
    <row r="50706" spans="31:31" ht="15.75">
      <c r="AE50706" s="67"/>
    </row>
    <row r="50707" spans="31:31" ht="15.75">
      <c r="AE50707" s="67"/>
    </row>
    <row r="50708" spans="31:31" ht="15.75">
      <c r="AE50708" s="67"/>
    </row>
    <row r="50709" spans="31:31" ht="15.75">
      <c r="AE50709" s="67"/>
    </row>
    <row r="50710" spans="31:31" ht="15.75">
      <c r="AE50710" s="67"/>
    </row>
    <row r="50711" spans="31:31" ht="15.75">
      <c r="AE50711" s="67"/>
    </row>
    <row r="50712" spans="31:31" ht="15.75">
      <c r="AE50712" s="67"/>
    </row>
    <row r="50713" spans="31:31" ht="15.75">
      <c r="AE50713" s="67"/>
    </row>
    <row r="50714" spans="31:31" ht="15.75">
      <c r="AE50714" s="67"/>
    </row>
    <row r="50715" spans="31:31" ht="15.75">
      <c r="AE50715" s="67"/>
    </row>
    <row r="50716" spans="31:31" ht="15.75">
      <c r="AE50716" s="67"/>
    </row>
    <row r="50717" spans="31:31" ht="15.75">
      <c r="AE50717" s="67"/>
    </row>
    <row r="50718" spans="31:31" ht="15.75">
      <c r="AE50718" s="67"/>
    </row>
    <row r="50719" spans="31:31" ht="15.75">
      <c r="AE50719" s="67"/>
    </row>
    <row r="50720" spans="31:31" ht="15.75">
      <c r="AE50720" s="67"/>
    </row>
    <row r="50721" spans="31:31" ht="15.75">
      <c r="AE50721" s="67"/>
    </row>
    <row r="50722" spans="31:31" ht="15.75">
      <c r="AE50722" s="67"/>
    </row>
    <row r="50723" spans="31:31" ht="15.75">
      <c r="AE50723" s="67"/>
    </row>
    <row r="50724" spans="31:31" ht="15.75">
      <c r="AE50724" s="67"/>
    </row>
    <row r="50725" spans="31:31" ht="15.75">
      <c r="AE50725" s="67"/>
    </row>
    <row r="50726" spans="31:31" ht="15.75">
      <c r="AE50726" s="67"/>
    </row>
    <row r="50727" spans="31:31" ht="15.75">
      <c r="AE50727" s="67"/>
    </row>
    <row r="50728" spans="31:31" ht="15.75">
      <c r="AE50728" s="67"/>
    </row>
    <row r="50729" spans="31:31" ht="15.75">
      <c r="AE50729" s="67"/>
    </row>
    <row r="50730" spans="31:31" ht="15.75">
      <c r="AE50730" s="67"/>
    </row>
    <row r="50731" spans="31:31" ht="15.75">
      <c r="AE50731" s="67"/>
    </row>
    <row r="50732" spans="31:31" ht="15.75">
      <c r="AE50732" s="67"/>
    </row>
    <row r="50733" spans="31:31" ht="15.75">
      <c r="AE50733" s="67"/>
    </row>
    <row r="50734" spans="31:31" ht="15.75">
      <c r="AE50734" s="67"/>
    </row>
    <row r="50735" spans="31:31" ht="15.75">
      <c r="AE50735" s="67"/>
    </row>
    <row r="50736" spans="31:31" ht="15.75">
      <c r="AE50736" s="67"/>
    </row>
    <row r="50737" spans="31:31" ht="15.75">
      <c r="AE50737" s="67"/>
    </row>
    <row r="50738" spans="31:31" ht="15.75">
      <c r="AE50738" s="67"/>
    </row>
    <row r="50739" spans="31:31" ht="15.75">
      <c r="AE50739" s="67"/>
    </row>
    <row r="50740" spans="31:31" ht="15.75">
      <c r="AE50740" s="67"/>
    </row>
    <row r="50741" spans="31:31" ht="15.75">
      <c r="AE50741" s="67"/>
    </row>
    <row r="50742" spans="31:31" ht="15.75">
      <c r="AE50742" s="67"/>
    </row>
    <row r="50743" spans="31:31" ht="15.75">
      <c r="AE50743" s="67"/>
    </row>
    <row r="50744" spans="31:31" ht="15.75">
      <c r="AE50744" s="67"/>
    </row>
    <row r="50745" spans="31:31" ht="15.75">
      <c r="AE50745" s="67"/>
    </row>
    <row r="50746" spans="31:31" ht="15.75">
      <c r="AE50746" s="67"/>
    </row>
    <row r="50747" spans="31:31" ht="15.75">
      <c r="AE50747" s="67"/>
    </row>
    <row r="50748" spans="31:31" ht="15.75">
      <c r="AE50748" s="67"/>
    </row>
    <row r="50749" spans="31:31" ht="15.75">
      <c r="AE50749" s="67"/>
    </row>
    <row r="50750" spans="31:31" ht="15.75">
      <c r="AE50750" s="67"/>
    </row>
    <row r="50751" spans="31:31" ht="15.75">
      <c r="AE50751" s="67"/>
    </row>
    <row r="50752" spans="31:31" ht="15.75">
      <c r="AE50752" s="67"/>
    </row>
    <row r="50753" spans="31:31" ht="15.75">
      <c r="AE50753" s="67"/>
    </row>
    <row r="50754" spans="31:31" ht="15.75">
      <c r="AE50754" s="67"/>
    </row>
    <row r="50755" spans="31:31" ht="15.75">
      <c r="AE50755" s="67"/>
    </row>
    <row r="50756" spans="31:31" ht="15.75">
      <c r="AE50756" s="67"/>
    </row>
    <row r="50757" spans="31:31" ht="15.75">
      <c r="AE50757" s="67"/>
    </row>
    <row r="50758" spans="31:31" ht="15.75">
      <c r="AE50758" s="67"/>
    </row>
    <row r="50759" spans="31:31" ht="15.75">
      <c r="AE50759" s="67"/>
    </row>
    <row r="50760" spans="31:31" ht="15.75">
      <c r="AE50760" s="67"/>
    </row>
    <row r="50761" spans="31:31" ht="15.75">
      <c r="AE50761" s="67"/>
    </row>
    <row r="50762" spans="31:31" ht="15.75">
      <c r="AE50762" s="67"/>
    </row>
    <row r="50763" spans="31:31" ht="15.75">
      <c r="AE50763" s="67"/>
    </row>
    <row r="50764" spans="31:31" ht="15.75">
      <c r="AE50764" s="67"/>
    </row>
    <row r="50765" spans="31:31" ht="15.75">
      <c r="AE50765" s="67"/>
    </row>
    <row r="50766" spans="31:31" ht="15.75">
      <c r="AE50766" s="67"/>
    </row>
    <row r="50767" spans="31:31" ht="15.75">
      <c r="AE50767" s="67"/>
    </row>
    <row r="50768" spans="31:31" ht="15.75">
      <c r="AE50768" s="67"/>
    </row>
    <row r="50769" spans="31:31" ht="15.75">
      <c r="AE50769" s="67"/>
    </row>
    <row r="50770" spans="31:31" ht="15.75">
      <c r="AE50770" s="67"/>
    </row>
    <row r="50771" spans="31:31" ht="15.75">
      <c r="AE50771" s="67"/>
    </row>
    <row r="50772" spans="31:31" ht="15.75">
      <c r="AE50772" s="67"/>
    </row>
    <row r="50773" spans="31:31" ht="15.75">
      <c r="AE50773" s="67"/>
    </row>
    <row r="50774" spans="31:31" ht="15.75">
      <c r="AE50774" s="67"/>
    </row>
    <row r="50775" spans="31:31" ht="15.75">
      <c r="AE50775" s="67"/>
    </row>
    <row r="50776" spans="31:31" ht="15.75">
      <c r="AE50776" s="67"/>
    </row>
    <row r="50777" spans="31:31" ht="15.75">
      <c r="AE50777" s="67"/>
    </row>
    <row r="50778" spans="31:31" ht="15.75">
      <c r="AE50778" s="67"/>
    </row>
    <row r="50779" spans="31:31" ht="15.75">
      <c r="AE50779" s="67"/>
    </row>
    <row r="50780" spans="31:31" ht="15.75">
      <c r="AE50780" s="67"/>
    </row>
    <row r="50781" spans="31:31" ht="15.75">
      <c r="AE50781" s="67"/>
    </row>
    <row r="50782" spans="31:31" ht="15.75">
      <c r="AE50782" s="67"/>
    </row>
    <row r="50783" spans="31:31" ht="15.75">
      <c r="AE50783" s="67"/>
    </row>
    <row r="50784" spans="31:31" ht="15.75">
      <c r="AE50784" s="67"/>
    </row>
    <row r="50785" spans="31:31" ht="15.75">
      <c r="AE50785" s="67"/>
    </row>
    <row r="50786" spans="31:31" ht="15.75">
      <c r="AE50786" s="67"/>
    </row>
    <row r="50787" spans="31:31" ht="15.75">
      <c r="AE50787" s="67"/>
    </row>
    <row r="50788" spans="31:31" ht="15.75">
      <c r="AE50788" s="67"/>
    </row>
    <row r="50789" spans="31:31" ht="15.75">
      <c r="AE50789" s="67"/>
    </row>
    <row r="50790" spans="31:31" ht="15.75">
      <c r="AE50790" s="67"/>
    </row>
    <row r="50791" spans="31:31" ht="15.75">
      <c r="AE50791" s="67"/>
    </row>
    <row r="50792" spans="31:31" ht="15.75">
      <c r="AE50792" s="67"/>
    </row>
    <row r="50793" spans="31:31" ht="15.75">
      <c r="AE50793" s="67"/>
    </row>
    <row r="50794" spans="31:31" ht="15.75">
      <c r="AE50794" s="67"/>
    </row>
    <row r="50795" spans="31:31" ht="15.75">
      <c r="AE50795" s="67"/>
    </row>
    <row r="50796" spans="31:31" ht="15.75">
      <c r="AE50796" s="67"/>
    </row>
    <row r="50797" spans="31:31" ht="15.75">
      <c r="AE50797" s="67"/>
    </row>
    <row r="50798" spans="31:31" ht="15.75">
      <c r="AE50798" s="67"/>
    </row>
    <row r="50799" spans="31:31" ht="15.75">
      <c r="AE50799" s="67"/>
    </row>
    <row r="50800" spans="31:31" ht="15.75">
      <c r="AE50800" s="67"/>
    </row>
    <row r="50801" spans="31:31" ht="15.75">
      <c r="AE50801" s="67"/>
    </row>
    <row r="50802" spans="31:31" ht="15.75">
      <c r="AE50802" s="67"/>
    </row>
    <row r="50803" spans="31:31" ht="15.75">
      <c r="AE50803" s="67"/>
    </row>
    <row r="50804" spans="31:31" ht="15.75">
      <c r="AE50804" s="67"/>
    </row>
    <row r="50805" spans="31:31" ht="15.75">
      <c r="AE50805" s="67"/>
    </row>
    <row r="50806" spans="31:31" ht="15.75">
      <c r="AE50806" s="67"/>
    </row>
    <row r="50807" spans="31:31" ht="15.75">
      <c r="AE50807" s="67"/>
    </row>
    <row r="50808" spans="31:31" ht="15.75">
      <c r="AE50808" s="67"/>
    </row>
    <row r="50809" spans="31:31" ht="15.75">
      <c r="AE50809" s="67"/>
    </row>
    <row r="50810" spans="31:31" ht="15.75">
      <c r="AE50810" s="67"/>
    </row>
    <row r="50811" spans="31:31" ht="15.75">
      <c r="AE50811" s="67"/>
    </row>
    <row r="50812" spans="31:31" ht="15.75">
      <c r="AE50812" s="67"/>
    </row>
    <row r="50813" spans="31:31" ht="15.75">
      <c r="AE50813" s="67"/>
    </row>
    <row r="50814" spans="31:31" ht="15.75">
      <c r="AE50814" s="67"/>
    </row>
    <row r="50815" spans="31:31" ht="15.75">
      <c r="AE50815" s="67"/>
    </row>
    <row r="50816" spans="31:31" ht="15.75">
      <c r="AE50816" s="67"/>
    </row>
    <row r="50817" spans="31:31" ht="15.75">
      <c r="AE50817" s="67"/>
    </row>
    <row r="50818" spans="31:31" ht="15.75">
      <c r="AE50818" s="67"/>
    </row>
    <row r="50819" spans="31:31" ht="15.75">
      <c r="AE50819" s="67"/>
    </row>
    <row r="50820" spans="31:31" ht="15.75">
      <c r="AE50820" s="67"/>
    </row>
    <row r="50821" spans="31:31" ht="15.75">
      <c r="AE50821" s="67"/>
    </row>
    <row r="50822" spans="31:31" ht="15.75">
      <c r="AE50822" s="67"/>
    </row>
    <row r="50823" spans="31:31" ht="15.75">
      <c r="AE50823" s="67"/>
    </row>
    <row r="50824" spans="31:31" ht="15.75">
      <c r="AE50824" s="67"/>
    </row>
    <row r="50825" spans="31:31" ht="15.75">
      <c r="AE50825" s="67"/>
    </row>
    <row r="50826" spans="31:31" ht="15.75">
      <c r="AE50826" s="67"/>
    </row>
    <row r="50827" spans="31:31" ht="15.75">
      <c r="AE50827" s="67"/>
    </row>
    <row r="50828" spans="31:31" ht="15.75">
      <c r="AE50828" s="67"/>
    </row>
    <row r="50829" spans="31:31" ht="15.75">
      <c r="AE50829" s="67"/>
    </row>
    <row r="50830" spans="31:31" ht="15.75">
      <c r="AE50830" s="67"/>
    </row>
    <row r="50831" spans="31:31" ht="15.75">
      <c r="AE50831" s="67"/>
    </row>
    <row r="50832" spans="31:31" ht="15.75">
      <c r="AE50832" s="67"/>
    </row>
    <row r="50833" spans="31:31" ht="15.75">
      <c r="AE50833" s="67"/>
    </row>
    <row r="50834" spans="31:31" ht="15.75">
      <c r="AE50834" s="67"/>
    </row>
    <row r="50835" spans="31:31" ht="15.75">
      <c r="AE50835" s="67"/>
    </row>
    <row r="50836" spans="31:31" ht="15.75">
      <c r="AE50836" s="67"/>
    </row>
    <row r="50837" spans="31:31" ht="15.75">
      <c r="AE50837" s="67"/>
    </row>
    <row r="50838" spans="31:31" ht="15.75">
      <c r="AE50838" s="67"/>
    </row>
    <row r="50839" spans="31:31" ht="15.75">
      <c r="AE50839" s="67"/>
    </row>
    <row r="50840" spans="31:31" ht="15.75">
      <c r="AE50840" s="67"/>
    </row>
    <row r="50841" spans="31:31" ht="15.75">
      <c r="AE50841" s="67"/>
    </row>
    <row r="50842" spans="31:31" ht="15.75">
      <c r="AE50842" s="67"/>
    </row>
    <row r="50843" spans="31:31" ht="15.75">
      <c r="AE50843" s="67"/>
    </row>
    <row r="50844" spans="31:31" ht="15.75">
      <c r="AE50844" s="67"/>
    </row>
    <row r="50845" spans="31:31" ht="15.75">
      <c r="AE50845" s="67"/>
    </row>
    <row r="50846" spans="31:31" ht="15.75">
      <c r="AE50846" s="67"/>
    </row>
    <row r="50847" spans="31:31" ht="15.75">
      <c r="AE50847" s="67"/>
    </row>
    <row r="50848" spans="31:31" ht="15.75">
      <c r="AE50848" s="67"/>
    </row>
    <row r="50849" spans="31:31" ht="15.75">
      <c r="AE50849" s="67"/>
    </row>
    <row r="50850" spans="31:31" ht="15.75">
      <c r="AE50850" s="67"/>
    </row>
    <row r="50851" spans="31:31" ht="15.75">
      <c r="AE50851" s="67"/>
    </row>
    <row r="50852" spans="31:31" ht="15.75">
      <c r="AE50852" s="67"/>
    </row>
    <row r="50853" spans="31:31" ht="15.75">
      <c r="AE50853" s="67"/>
    </row>
    <row r="50854" spans="31:31" ht="15.75">
      <c r="AE50854" s="67"/>
    </row>
    <row r="50855" spans="31:31" ht="15.75">
      <c r="AE50855" s="67"/>
    </row>
    <row r="50856" spans="31:31" ht="15.75">
      <c r="AE50856" s="67"/>
    </row>
    <row r="50857" spans="31:31" ht="15.75">
      <c r="AE50857" s="67"/>
    </row>
    <row r="50858" spans="31:31" ht="15.75">
      <c r="AE50858" s="67"/>
    </row>
    <row r="50859" spans="31:31" ht="15.75">
      <c r="AE50859" s="67"/>
    </row>
    <row r="50860" spans="31:31" ht="15.75">
      <c r="AE50860" s="67"/>
    </row>
    <row r="50861" spans="31:31" ht="15.75">
      <c r="AE50861" s="67"/>
    </row>
    <row r="50862" spans="31:31" ht="15.75">
      <c r="AE50862" s="67"/>
    </row>
    <row r="50863" spans="31:31" ht="15.75">
      <c r="AE50863" s="67"/>
    </row>
    <row r="50864" spans="31:31" ht="15.75">
      <c r="AE50864" s="67"/>
    </row>
    <row r="50865" spans="31:31" ht="15.75">
      <c r="AE50865" s="67"/>
    </row>
    <row r="50866" spans="31:31" ht="15.75">
      <c r="AE50866" s="67"/>
    </row>
    <row r="50867" spans="31:31" ht="15.75">
      <c r="AE50867" s="67"/>
    </row>
    <row r="50868" spans="31:31" ht="15.75">
      <c r="AE50868" s="67"/>
    </row>
    <row r="50869" spans="31:31" ht="15.75">
      <c r="AE50869" s="67"/>
    </row>
    <row r="50870" spans="31:31" ht="15.75">
      <c r="AE50870" s="67"/>
    </row>
    <row r="50871" spans="31:31" ht="15.75">
      <c r="AE50871" s="67"/>
    </row>
    <row r="50872" spans="31:31" ht="15.75">
      <c r="AE50872" s="67"/>
    </row>
    <row r="50873" spans="31:31" ht="15.75">
      <c r="AE50873" s="67"/>
    </row>
    <row r="50874" spans="31:31" ht="15.75">
      <c r="AE50874" s="67"/>
    </row>
    <row r="50875" spans="31:31" ht="15.75">
      <c r="AE50875" s="67"/>
    </row>
    <row r="50876" spans="31:31" ht="15.75">
      <c r="AE50876" s="67"/>
    </row>
    <row r="50877" spans="31:31" ht="15.75">
      <c r="AE50877" s="67"/>
    </row>
    <row r="50878" spans="31:31" ht="15.75">
      <c r="AE50878" s="67"/>
    </row>
    <row r="50879" spans="31:31" ht="15.75">
      <c r="AE50879" s="67"/>
    </row>
    <row r="50880" spans="31:31" ht="15.75">
      <c r="AE50880" s="67"/>
    </row>
    <row r="50881" spans="31:31" ht="15.75">
      <c r="AE50881" s="67"/>
    </row>
    <row r="50882" spans="31:31" ht="15.75">
      <c r="AE50882" s="67"/>
    </row>
    <row r="50883" spans="31:31" ht="15.75">
      <c r="AE50883" s="67"/>
    </row>
    <row r="50884" spans="31:31" ht="15.75">
      <c r="AE50884" s="67"/>
    </row>
    <row r="50885" spans="31:31" ht="15.75">
      <c r="AE50885" s="67"/>
    </row>
    <row r="50886" spans="31:31" ht="15.75">
      <c r="AE50886" s="67"/>
    </row>
    <row r="50887" spans="31:31" ht="15.75">
      <c r="AE50887" s="67"/>
    </row>
    <row r="50888" spans="31:31" ht="15.75">
      <c r="AE50888" s="67"/>
    </row>
    <row r="50889" spans="31:31" ht="15.75">
      <c r="AE50889" s="67"/>
    </row>
    <row r="50890" spans="31:31" ht="15.75">
      <c r="AE50890" s="67"/>
    </row>
    <row r="50891" spans="31:31" ht="15.75">
      <c r="AE50891" s="67"/>
    </row>
    <row r="50892" spans="31:31" ht="15.75">
      <c r="AE50892" s="67"/>
    </row>
    <row r="50893" spans="31:31" ht="15.75">
      <c r="AE50893" s="67"/>
    </row>
    <row r="50894" spans="31:31" ht="15.75">
      <c r="AE50894" s="67"/>
    </row>
    <row r="50895" spans="31:31" ht="15.75">
      <c r="AE50895" s="67"/>
    </row>
    <row r="50896" spans="31:31" ht="15.75">
      <c r="AE50896" s="67"/>
    </row>
    <row r="50897" spans="31:31" ht="15.75">
      <c r="AE50897" s="67"/>
    </row>
    <row r="50898" spans="31:31" ht="15.75">
      <c r="AE50898" s="67"/>
    </row>
    <row r="50899" spans="31:31" ht="15.75">
      <c r="AE50899" s="67"/>
    </row>
    <row r="50900" spans="31:31" ht="15.75">
      <c r="AE50900" s="67"/>
    </row>
    <row r="50901" spans="31:31" ht="15.75">
      <c r="AE50901" s="67"/>
    </row>
    <row r="50902" spans="31:31" ht="15.75">
      <c r="AE50902" s="67"/>
    </row>
    <row r="50903" spans="31:31" ht="15.75">
      <c r="AE50903" s="67"/>
    </row>
    <row r="50904" spans="31:31" ht="15.75">
      <c r="AE50904" s="67"/>
    </row>
    <row r="50905" spans="31:31" ht="15.75">
      <c r="AE50905" s="67"/>
    </row>
    <row r="50906" spans="31:31" ht="15.75">
      <c r="AE50906" s="67"/>
    </row>
    <row r="50907" spans="31:31" ht="15.75">
      <c r="AE50907" s="67"/>
    </row>
    <row r="50908" spans="31:31" ht="15.75">
      <c r="AE50908" s="67"/>
    </row>
    <row r="50909" spans="31:31" ht="15.75">
      <c r="AE50909" s="67"/>
    </row>
    <row r="50910" spans="31:31" ht="15.75">
      <c r="AE50910" s="67"/>
    </row>
    <row r="50911" spans="31:31" ht="15.75">
      <c r="AE50911" s="67"/>
    </row>
    <row r="50912" spans="31:31" ht="15.75">
      <c r="AE50912" s="67"/>
    </row>
    <row r="50913" spans="31:31" ht="15.75">
      <c r="AE50913" s="67"/>
    </row>
    <row r="50914" spans="31:31" ht="15.75">
      <c r="AE50914" s="67"/>
    </row>
    <row r="50915" spans="31:31" ht="15.75">
      <c r="AE50915" s="67"/>
    </row>
    <row r="50916" spans="31:31" ht="15.75">
      <c r="AE50916" s="67"/>
    </row>
    <row r="50917" spans="31:31" ht="15.75">
      <c r="AE50917" s="67"/>
    </row>
    <row r="50918" spans="31:31" ht="15.75">
      <c r="AE50918" s="67"/>
    </row>
    <row r="50919" spans="31:31" ht="15.75">
      <c r="AE50919" s="67"/>
    </row>
    <row r="50920" spans="31:31" ht="15.75">
      <c r="AE50920" s="67"/>
    </row>
    <row r="50921" spans="31:31" ht="15.75">
      <c r="AE50921" s="67"/>
    </row>
    <row r="50922" spans="31:31" ht="15.75">
      <c r="AE50922" s="67"/>
    </row>
    <row r="50923" spans="31:31" ht="15.75">
      <c r="AE50923" s="67"/>
    </row>
    <row r="50924" spans="31:31" ht="15.75">
      <c r="AE50924" s="67"/>
    </row>
    <row r="50925" spans="31:31" ht="15.75">
      <c r="AE50925" s="67"/>
    </row>
    <row r="50926" spans="31:31" ht="15.75">
      <c r="AE50926" s="67"/>
    </row>
    <row r="50927" spans="31:31" ht="15.75">
      <c r="AE50927" s="67"/>
    </row>
    <row r="50928" spans="31:31" ht="15.75">
      <c r="AE50928" s="67"/>
    </row>
    <row r="50929" spans="31:31" ht="15.75">
      <c r="AE50929" s="67"/>
    </row>
    <row r="50930" spans="31:31" ht="15.75">
      <c r="AE50930" s="67"/>
    </row>
    <row r="50931" spans="31:31" ht="15.75">
      <c r="AE50931" s="67"/>
    </row>
    <row r="50932" spans="31:31" ht="15.75">
      <c r="AE50932" s="67"/>
    </row>
    <row r="50933" spans="31:31" ht="15.75">
      <c r="AE50933" s="67"/>
    </row>
    <row r="50934" spans="31:31" ht="15.75">
      <c r="AE50934" s="67"/>
    </row>
    <row r="50935" spans="31:31" ht="15.75">
      <c r="AE50935" s="67"/>
    </row>
    <row r="50936" spans="31:31" ht="15.75">
      <c r="AE50936" s="67"/>
    </row>
    <row r="50937" spans="31:31" ht="15.75">
      <c r="AE50937" s="67"/>
    </row>
    <row r="50938" spans="31:31" ht="15.75">
      <c r="AE50938" s="67"/>
    </row>
    <row r="50939" spans="31:31" ht="15.75">
      <c r="AE50939" s="67"/>
    </row>
    <row r="50940" spans="31:31" ht="15.75">
      <c r="AE50940" s="67"/>
    </row>
    <row r="50941" spans="31:31" ht="15.75">
      <c r="AE50941" s="67"/>
    </row>
    <row r="50942" spans="31:31" ht="15.75">
      <c r="AE50942" s="67"/>
    </row>
    <row r="50943" spans="31:31" ht="15.75">
      <c r="AE50943" s="67"/>
    </row>
    <row r="50944" spans="31:31" ht="15.75">
      <c r="AE50944" s="67"/>
    </row>
    <row r="50945" spans="31:31" ht="15.75">
      <c r="AE50945" s="67"/>
    </row>
    <row r="50946" spans="31:31" ht="15.75">
      <c r="AE50946" s="67"/>
    </row>
    <row r="50947" spans="31:31" ht="15.75">
      <c r="AE50947" s="67"/>
    </row>
    <row r="50948" spans="31:31" ht="15.75">
      <c r="AE50948" s="67"/>
    </row>
    <row r="50949" spans="31:31" ht="15.75">
      <c r="AE50949" s="67"/>
    </row>
    <row r="50950" spans="31:31" ht="15.75">
      <c r="AE50950" s="67"/>
    </row>
    <row r="50951" spans="31:31" ht="15.75">
      <c r="AE50951" s="67"/>
    </row>
    <row r="50952" spans="31:31" ht="15.75">
      <c r="AE50952" s="67"/>
    </row>
    <row r="50953" spans="31:31" ht="15.75">
      <c r="AE50953" s="67"/>
    </row>
    <row r="50954" spans="31:31" ht="15.75">
      <c r="AE50954" s="67"/>
    </row>
    <row r="50955" spans="31:31" ht="15.75">
      <c r="AE50955" s="67"/>
    </row>
    <row r="50956" spans="31:31" ht="15.75">
      <c r="AE50956" s="67"/>
    </row>
    <row r="50957" spans="31:31" ht="15.75">
      <c r="AE50957" s="67"/>
    </row>
    <row r="50958" spans="31:31" ht="15.75">
      <c r="AE50958" s="67"/>
    </row>
    <row r="50959" spans="31:31" ht="15.75">
      <c r="AE50959" s="67"/>
    </row>
    <row r="50960" spans="31:31" ht="15.75">
      <c r="AE50960" s="67"/>
    </row>
    <row r="50961" spans="31:31" ht="15.75">
      <c r="AE50961" s="67"/>
    </row>
    <row r="50962" spans="31:31" ht="15.75">
      <c r="AE50962" s="67"/>
    </row>
    <row r="50963" spans="31:31" ht="15.75">
      <c r="AE50963" s="67"/>
    </row>
    <row r="50964" spans="31:31" ht="15.75">
      <c r="AE50964" s="67"/>
    </row>
    <row r="50965" spans="31:31" ht="15.75">
      <c r="AE50965" s="67"/>
    </row>
    <row r="50966" spans="31:31" ht="15.75">
      <c r="AE50966" s="67"/>
    </row>
    <row r="50967" spans="31:31" ht="15.75">
      <c r="AE50967" s="67"/>
    </row>
    <row r="50968" spans="31:31" ht="15.75">
      <c r="AE50968" s="67"/>
    </row>
    <row r="50969" spans="31:31" ht="15.75">
      <c r="AE50969" s="67"/>
    </row>
    <row r="50970" spans="31:31" ht="15.75">
      <c r="AE50970" s="67"/>
    </row>
    <row r="50971" spans="31:31" ht="15.75">
      <c r="AE50971" s="67"/>
    </row>
    <row r="50972" spans="31:31" ht="15.75">
      <c r="AE50972" s="67"/>
    </row>
    <row r="50973" spans="31:31" ht="15.75">
      <c r="AE50973" s="67"/>
    </row>
    <row r="50974" spans="31:31" ht="15.75">
      <c r="AE50974" s="67"/>
    </row>
    <row r="50975" spans="31:31" ht="15.75">
      <c r="AE50975" s="67"/>
    </row>
    <row r="50976" spans="31:31" ht="15.75">
      <c r="AE50976" s="67"/>
    </row>
    <row r="50977" spans="31:31" ht="15.75">
      <c r="AE50977" s="67"/>
    </row>
    <row r="50978" spans="31:31" ht="15.75">
      <c r="AE50978" s="67"/>
    </row>
    <row r="50979" spans="31:31" ht="15.75">
      <c r="AE50979" s="67"/>
    </row>
    <row r="50980" spans="31:31" ht="15.75">
      <c r="AE50980" s="67"/>
    </row>
    <row r="50981" spans="31:31" ht="15.75">
      <c r="AE50981" s="67"/>
    </row>
    <row r="50982" spans="31:31" ht="15.75">
      <c r="AE50982" s="67"/>
    </row>
    <row r="50983" spans="31:31" ht="15.75">
      <c r="AE50983" s="67"/>
    </row>
    <row r="50984" spans="31:31" ht="15.75">
      <c r="AE50984" s="67"/>
    </row>
    <row r="50985" spans="31:31" ht="15.75">
      <c r="AE50985" s="67"/>
    </row>
    <row r="50986" spans="31:31" ht="15.75">
      <c r="AE50986" s="67"/>
    </row>
    <row r="50987" spans="31:31" ht="15.75">
      <c r="AE50987" s="67"/>
    </row>
    <row r="50988" spans="31:31" ht="15.75">
      <c r="AE50988" s="67"/>
    </row>
    <row r="50989" spans="31:31" ht="15.75">
      <c r="AE50989" s="67"/>
    </row>
    <row r="50990" spans="31:31" ht="15.75">
      <c r="AE50990" s="67"/>
    </row>
    <row r="50991" spans="31:31" ht="15.75">
      <c r="AE50991" s="67"/>
    </row>
    <row r="50992" spans="31:31" ht="15.75">
      <c r="AE50992" s="67"/>
    </row>
    <row r="50993" spans="31:31" ht="15.75">
      <c r="AE50993" s="67"/>
    </row>
    <row r="50994" spans="31:31" ht="15.75">
      <c r="AE50994" s="67"/>
    </row>
    <row r="50995" spans="31:31" ht="15.75">
      <c r="AE50995" s="67"/>
    </row>
    <row r="50996" spans="31:31" ht="15.75">
      <c r="AE50996" s="67"/>
    </row>
    <row r="50997" spans="31:31" ht="15.75">
      <c r="AE50997" s="67"/>
    </row>
    <row r="50998" spans="31:31" ht="15.75">
      <c r="AE50998" s="67"/>
    </row>
    <row r="50999" spans="31:31" ht="15.75">
      <c r="AE50999" s="67"/>
    </row>
    <row r="51000" spans="31:31" ht="15.75">
      <c r="AE51000" s="67"/>
    </row>
    <row r="51001" spans="31:31" ht="15.75">
      <c r="AE51001" s="67"/>
    </row>
    <row r="51002" spans="31:31" ht="15.75">
      <c r="AE51002" s="67"/>
    </row>
    <row r="51003" spans="31:31" ht="15.75">
      <c r="AE51003" s="67"/>
    </row>
    <row r="51004" spans="31:31" ht="15.75">
      <c r="AE51004" s="67"/>
    </row>
    <row r="51005" spans="31:31" ht="15.75">
      <c r="AE51005" s="67"/>
    </row>
    <row r="51006" spans="31:31" ht="15.75">
      <c r="AE51006" s="67"/>
    </row>
    <row r="51007" spans="31:31" ht="15.75">
      <c r="AE51007" s="67"/>
    </row>
    <row r="51008" spans="31:31" ht="15.75">
      <c r="AE51008" s="67"/>
    </row>
    <row r="51009" spans="31:31" ht="15.75">
      <c r="AE51009" s="67"/>
    </row>
    <row r="51010" spans="31:31" ht="15.75">
      <c r="AE51010" s="67"/>
    </row>
    <row r="51011" spans="31:31" ht="15.75">
      <c r="AE51011" s="67"/>
    </row>
    <row r="51012" spans="31:31" ht="15.75">
      <c r="AE51012" s="67"/>
    </row>
    <row r="51013" spans="31:31" ht="15.75">
      <c r="AE51013" s="67"/>
    </row>
    <row r="51014" spans="31:31" ht="15.75">
      <c r="AE51014" s="67"/>
    </row>
    <row r="51015" spans="31:31" ht="15.75">
      <c r="AE51015" s="67"/>
    </row>
    <row r="51016" spans="31:31" ht="15.75">
      <c r="AE51016" s="67"/>
    </row>
    <row r="51017" spans="31:31" ht="15.75">
      <c r="AE51017" s="67"/>
    </row>
    <row r="51018" spans="31:31" ht="15.75">
      <c r="AE51018" s="67"/>
    </row>
    <row r="51019" spans="31:31" ht="15.75">
      <c r="AE51019" s="67"/>
    </row>
    <row r="51020" spans="31:31" ht="15.75">
      <c r="AE51020" s="67"/>
    </row>
    <row r="51021" spans="31:31" ht="15.75">
      <c r="AE51021" s="67"/>
    </row>
    <row r="51022" spans="31:31" ht="15.75">
      <c r="AE51022" s="67"/>
    </row>
    <row r="51023" spans="31:31" ht="15.75">
      <c r="AE51023" s="67"/>
    </row>
    <row r="51024" spans="31:31" ht="15.75">
      <c r="AE51024" s="67"/>
    </row>
    <row r="51025" spans="31:31" ht="15.75">
      <c r="AE51025" s="67"/>
    </row>
    <row r="51026" spans="31:31" ht="15.75">
      <c r="AE51026" s="67"/>
    </row>
    <row r="51027" spans="31:31" ht="15.75">
      <c r="AE51027" s="67"/>
    </row>
    <row r="51028" spans="31:31" ht="15.75">
      <c r="AE51028" s="67"/>
    </row>
    <row r="51029" spans="31:31" ht="15.75">
      <c r="AE51029" s="67"/>
    </row>
    <row r="51030" spans="31:31" ht="15.75">
      <c r="AE51030" s="67"/>
    </row>
    <row r="51031" spans="31:31" ht="15.75">
      <c r="AE51031" s="67"/>
    </row>
    <row r="51032" spans="31:31" ht="15.75">
      <c r="AE51032" s="67"/>
    </row>
    <row r="51033" spans="31:31" ht="15.75">
      <c r="AE51033" s="67"/>
    </row>
    <row r="51034" spans="31:31" ht="15.75">
      <c r="AE51034" s="67"/>
    </row>
    <row r="51035" spans="31:31" ht="15.75">
      <c r="AE51035" s="67"/>
    </row>
    <row r="51036" spans="31:31" ht="15.75">
      <c r="AE51036" s="67"/>
    </row>
    <row r="51037" spans="31:31" ht="15.75">
      <c r="AE51037" s="67"/>
    </row>
    <row r="51038" spans="31:31" ht="15.75">
      <c r="AE51038" s="67"/>
    </row>
    <row r="51039" spans="31:31" ht="15.75">
      <c r="AE51039" s="67"/>
    </row>
    <row r="51040" spans="31:31" ht="15.75">
      <c r="AE51040" s="67"/>
    </row>
    <row r="51041" spans="31:31" ht="15.75">
      <c r="AE51041" s="67"/>
    </row>
    <row r="51042" spans="31:31" ht="15.75">
      <c r="AE51042" s="67"/>
    </row>
    <row r="51043" spans="31:31" ht="15.75">
      <c r="AE51043" s="67"/>
    </row>
    <row r="51044" spans="31:31" ht="15.75">
      <c r="AE51044" s="67"/>
    </row>
    <row r="51045" spans="31:31" ht="15.75">
      <c r="AE51045" s="67"/>
    </row>
    <row r="51046" spans="31:31" ht="15.75">
      <c r="AE51046" s="67"/>
    </row>
    <row r="51047" spans="31:31" ht="15.75">
      <c r="AE51047" s="67"/>
    </row>
    <row r="51048" spans="31:31" ht="15.75">
      <c r="AE51048" s="67"/>
    </row>
    <row r="51049" spans="31:31" ht="15.75">
      <c r="AE51049" s="67"/>
    </row>
    <row r="51050" spans="31:31" ht="15.75">
      <c r="AE51050" s="67"/>
    </row>
    <row r="51051" spans="31:31" ht="15.75">
      <c r="AE51051" s="67"/>
    </row>
    <row r="51052" spans="31:31" ht="15.75">
      <c r="AE51052" s="67"/>
    </row>
    <row r="51053" spans="31:31" ht="15.75">
      <c r="AE51053" s="67"/>
    </row>
    <row r="51054" spans="31:31" ht="15.75">
      <c r="AE51054" s="67"/>
    </row>
    <row r="51055" spans="31:31" ht="15.75">
      <c r="AE51055" s="67"/>
    </row>
    <row r="51056" spans="31:31" ht="15.75">
      <c r="AE51056" s="67"/>
    </row>
    <row r="51057" spans="31:31" ht="15.75">
      <c r="AE51057" s="67"/>
    </row>
    <row r="51058" spans="31:31" ht="15.75">
      <c r="AE51058" s="67"/>
    </row>
    <row r="51059" spans="31:31" ht="15.75">
      <c r="AE51059" s="67"/>
    </row>
    <row r="51060" spans="31:31" ht="15.75">
      <c r="AE51060" s="67"/>
    </row>
    <row r="51061" spans="31:31" ht="15.75">
      <c r="AE51061" s="67"/>
    </row>
    <row r="51062" spans="31:31" ht="15.75">
      <c r="AE51062" s="67"/>
    </row>
    <row r="51063" spans="31:31" ht="15.75">
      <c r="AE51063" s="67"/>
    </row>
    <row r="51064" spans="31:31" ht="15.75">
      <c r="AE51064" s="67"/>
    </row>
    <row r="51065" spans="31:31" ht="15.75">
      <c r="AE51065" s="67"/>
    </row>
    <row r="51066" spans="31:31" ht="15.75">
      <c r="AE51066" s="67"/>
    </row>
    <row r="51067" spans="31:31" ht="15.75">
      <c r="AE51067" s="67"/>
    </row>
    <row r="51068" spans="31:31" ht="15.75">
      <c r="AE51068" s="67"/>
    </row>
    <row r="51069" spans="31:31" ht="15.75">
      <c r="AE51069" s="67"/>
    </row>
    <row r="51070" spans="31:31" ht="15.75">
      <c r="AE51070" s="67"/>
    </row>
    <row r="51071" spans="31:31" ht="15.75">
      <c r="AE51071" s="67"/>
    </row>
    <row r="51072" spans="31:31" ht="15.75">
      <c r="AE51072" s="67"/>
    </row>
    <row r="51073" spans="31:31" ht="15.75">
      <c r="AE51073" s="67"/>
    </row>
    <row r="51074" spans="31:31" ht="15.75">
      <c r="AE51074" s="67"/>
    </row>
    <row r="51075" spans="31:31" ht="15.75">
      <c r="AE51075" s="67"/>
    </row>
    <row r="51076" spans="31:31" ht="15.75">
      <c r="AE51076" s="67"/>
    </row>
    <row r="51077" spans="31:31" ht="15.75">
      <c r="AE51077" s="67"/>
    </row>
    <row r="51078" spans="31:31" ht="15.75">
      <c r="AE51078" s="67"/>
    </row>
    <row r="51079" spans="31:31" ht="15.75">
      <c r="AE51079" s="67"/>
    </row>
    <row r="51080" spans="31:31" ht="15.75">
      <c r="AE51080" s="67"/>
    </row>
    <row r="51081" spans="31:31" ht="15.75">
      <c r="AE51081" s="67"/>
    </row>
    <row r="51082" spans="31:31" ht="15.75">
      <c r="AE51082" s="67"/>
    </row>
    <row r="51083" spans="31:31" ht="15.75">
      <c r="AE51083" s="67"/>
    </row>
    <row r="51084" spans="31:31" ht="15.75">
      <c r="AE51084" s="67"/>
    </row>
    <row r="51085" spans="31:31" ht="15.75">
      <c r="AE51085" s="67"/>
    </row>
    <row r="51086" spans="31:31" ht="15.75">
      <c r="AE51086" s="67"/>
    </row>
    <row r="51087" spans="31:31" ht="15.75">
      <c r="AE51087" s="67"/>
    </row>
    <row r="51088" spans="31:31" ht="15.75">
      <c r="AE51088" s="67"/>
    </row>
    <row r="51089" spans="31:31" ht="15.75">
      <c r="AE51089" s="67"/>
    </row>
    <row r="51090" spans="31:31" ht="15.75">
      <c r="AE51090" s="67"/>
    </row>
    <row r="51091" spans="31:31" ht="15.75">
      <c r="AE51091" s="67"/>
    </row>
    <row r="51092" spans="31:31" ht="15.75">
      <c r="AE51092" s="67"/>
    </row>
    <row r="51093" spans="31:31" ht="15.75">
      <c r="AE51093" s="67"/>
    </row>
    <row r="51094" spans="31:31" ht="15.75">
      <c r="AE51094" s="67"/>
    </row>
    <row r="51095" spans="31:31" ht="15.75">
      <c r="AE51095" s="67"/>
    </row>
    <row r="51096" spans="31:31" ht="15.75">
      <c r="AE51096" s="67"/>
    </row>
    <row r="51097" spans="31:31" ht="15.75">
      <c r="AE51097" s="67"/>
    </row>
    <row r="51098" spans="31:31" ht="15.75">
      <c r="AE51098" s="67"/>
    </row>
    <row r="51099" spans="31:31" ht="15.75">
      <c r="AE51099" s="67"/>
    </row>
    <row r="51100" spans="31:31" ht="15.75">
      <c r="AE51100" s="67"/>
    </row>
    <row r="51101" spans="31:31" ht="15.75">
      <c r="AE51101" s="67"/>
    </row>
    <row r="51102" spans="31:31" ht="15.75">
      <c r="AE51102" s="67"/>
    </row>
    <row r="51103" spans="31:31" ht="15.75">
      <c r="AE51103" s="67"/>
    </row>
    <row r="51104" spans="31:31" ht="15.75">
      <c r="AE51104" s="67"/>
    </row>
    <row r="51105" spans="31:31" ht="15.75">
      <c r="AE51105" s="67"/>
    </row>
    <row r="51106" spans="31:31" ht="15.75">
      <c r="AE51106" s="67"/>
    </row>
    <row r="51107" spans="31:31" ht="15.75">
      <c r="AE51107" s="67"/>
    </row>
    <row r="51108" spans="31:31" ht="15.75">
      <c r="AE51108" s="67"/>
    </row>
    <row r="51109" spans="31:31" ht="15.75">
      <c r="AE51109" s="67"/>
    </row>
    <row r="51110" spans="31:31" ht="15.75">
      <c r="AE51110" s="67"/>
    </row>
    <row r="51111" spans="31:31" ht="15.75">
      <c r="AE51111" s="67"/>
    </row>
    <row r="51112" spans="31:31" ht="15.75">
      <c r="AE51112" s="67"/>
    </row>
    <row r="51113" spans="31:31" ht="15.75">
      <c r="AE51113" s="67"/>
    </row>
    <row r="51114" spans="31:31" ht="15.75">
      <c r="AE51114" s="67"/>
    </row>
    <row r="51115" spans="31:31" ht="15.75">
      <c r="AE51115" s="67"/>
    </row>
    <row r="51116" spans="31:31" ht="15.75">
      <c r="AE51116" s="67"/>
    </row>
    <row r="51117" spans="31:31" ht="15.75">
      <c r="AE51117" s="67"/>
    </row>
    <row r="51118" spans="31:31" ht="15.75">
      <c r="AE51118" s="67"/>
    </row>
    <row r="51119" spans="31:31" ht="15.75">
      <c r="AE51119" s="67"/>
    </row>
    <row r="51120" spans="31:31" ht="15.75">
      <c r="AE51120" s="67"/>
    </row>
    <row r="51121" spans="31:31" ht="15.75">
      <c r="AE51121" s="67"/>
    </row>
    <row r="51122" spans="31:31" ht="15.75">
      <c r="AE51122" s="67"/>
    </row>
    <row r="51123" spans="31:31" ht="15.75">
      <c r="AE51123" s="67"/>
    </row>
    <row r="51124" spans="31:31" ht="15.75">
      <c r="AE51124" s="67"/>
    </row>
    <row r="51125" spans="31:31" ht="15.75">
      <c r="AE51125" s="67"/>
    </row>
    <row r="51126" spans="31:31" ht="15.75">
      <c r="AE51126" s="67"/>
    </row>
    <row r="51127" spans="31:31" ht="15.75">
      <c r="AE51127" s="67"/>
    </row>
    <row r="51128" spans="31:31" ht="15.75">
      <c r="AE51128" s="67"/>
    </row>
    <row r="51129" spans="31:31" ht="15.75">
      <c r="AE51129" s="67"/>
    </row>
    <row r="51130" spans="31:31" ht="15.75">
      <c r="AE51130" s="67"/>
    </row>
    <row r="51131" spans="31:31" ht="15.75">
      <c r="AE51131" s="67"/>
    </row>
    <row r="51132" spans="31:31" ht="15.75">
      <c r="AE51132" s="67"/>
    </row>
    <row r="51133" spans="31:31" ht="15.75">
      <c r="AE51133" s="67"/>
    </row>
    <row r="51134" spans="31:31" ht="15.75">
      <c r="AE51134" s="67"/>
    </row>
    <row r="51135" spans="31:31" ht="15.75">
      <c r="AE51135" s="67"/>
    </row>
    <row r="51136" spans="31:31" ht="15.75">
      <c r="AE51136" s="67"/>
    </row>
    <row r="51137" spans="31:31" ht="15.75">
      <c r="AE51137" s="67"/>
    </row>
    <row r="51138" spans="31:31" ht="15.75">
      <c r="AE51138" s="67"/>
    </row>
    <row r="51139" spans="31:31" ht="15.75">
      <c r="AE51139" s="67"/>
    </row>
    <row r="51140" spans="31:31" ht="15.75">
      <c r="AE51140" s="67"/>
    </row>
    <row r="51141" spans="31:31" ht="15.75">
      <c r="AE51141" s="67"/>
    </row>
    <row r="51142" spans="31:31" ht="15.75">
      <c r="AE51142" s="67"/>
    </row>
    <row r="51143" spans="31:31" ht="15.75">
      <c r="AE51143" s="67"/>
    </row>
    <row r="51144" spans="31:31" ht="15.75">
      <c r="AE51144" s="67"/>
    </row>
    <row r="51145" spans="31:31" ht="15.75">
      <c r="AE51145" s="67"/>
    </row>
    <row r="51146" spans="31:31" ht="15.75">
      <c r="AE51146" s="67"/>
    </row>
    <row r="51147" spans="31:31" ht="15.75">
      <c r="AE51147" s="67"/>
    </row>
    <row r="51148" spans="31:31" ht="15.75">
      <c r="AE51148" s="67"/>
    </row>
    <row r="51149" spans="31:31" ht="15.75">
      <c r="AE51149" s="67"/>
    </row>
    <row r="51150" spans="31:31" ht="15.75">
      <c r="AE51150" s="67"/>
    </row>
    <row r="51151" spans="31:31" ht="15.75">
      <c r="AE51151" s="67"/>
    </row>
    <row r="51152" spans="31:31" ht="15.75">
      <c r="AE51152" s="67"/>
    </row>
    <row r="51153" spans="31:31" ht="15.75">
      <c r="AE51153" s="67"/>
    </row>
    <row r="51154" spans="31:31" ht="15.75">
      <c r="AE51154" s="67"/>
    </row>
    <row r="51155" spans="31:31" ht="15.75">
      <c r="AE51155" s="67"/>
    </row>
    <row r="51156" spans="31:31" ht="15.75">
      <c r="AE51156" s="67"/>
    </row>
    <row r="51157" spans="31:31" ht="15.75">
      <c r="AE51157" s="67"/>
    </row>
    <row r="51158" spans="31:31" ht="15.75">
      <c r="AE51158" s="67"/>
    </row>
    <row r="51159" spans="31:31" ht="15.75">
      <c r="AE51159" s="67"/>
    </row>
    <row r="51160" spans="31:31" ht="15.75">
      <c r="AE51160" s="67"/>
    </row>
    <row r="51161" spans="31:31" ht="15.75">
      <c r="AE51161" s="67"/>
    </row>
    <row r="51162" spans="31:31" ht="15.75">
      <c r="AE51162" s="67"/>
    </row>
    <row r="51163" spans="31:31" ht="15.75">
      <c r="AE51163" s="67"/>
    </row>
    <row r="51164" spans="31:31" ht="15.75">
      <c r="AE51164" s="67"/>
    </row>
    <row r="51165" spans="31:31" ht="15.75">
      <c r="AE51165" s="67"/>
    </row>
    <row r="51166" spans="31:31" ht="15.75">
      <c r="AE51166" s="67"/>
    </row>
    <row r="51167" spans="31:31" ht="15.75">
      <c r="AE51167" s="67"/>
    </row>
    <row r="51168" spans="31:31" ht="15.75">
      <c r="AE51168" s="67"/>
    </row>
    <row r="51169" spans="31:31" ht="15.75">
      <c r="AE51169" s="67"/>
    </row>
    <row r="51170" spans="31:31" ht="15.75">
      <c r="AE51170" s="67"/>
    </row>
    <row r="51171" spans="31:31" ht="15.75">
      <c r="AE51171" s="67"/>
    </row>
    <row r="51172" spans="31:31" ht="15.75">
      <c r="AE51172" s="67"/>
    </row>
    <row r="51173" spans="31:31" ht="15.75">
      <c r="AE51173" s="67"/>
    </row>
    <row r="51174" spans="31:31" ht="15.75">
      <c r="AE51174" s="67"/>
    </row>
    <row r="51175" spans="31:31" ht="15.75">
      <c r="AE51175" s="67"/>
    </row>
    <row r="51176" spans="31:31" ht="15.75">
      <c r="AE51176" s="67"/>
    </row>
    <row r="51177" spans="31:31" ht="15.75">
      <c r="AE51177" s="67"/>
    </row>
    <row r="51178" spans="31:31" ht="15.75">
      <c r="AE51178" s="67"/>
    </row>
    <row r="51179" spans="31:31" ht="15.75">
      <c r="AE51179" s="67"/>
    </row>
    <row r="51180" spans="31:31" ht="15.75">
      <c r="AE51180" s="67"/>
    </row>
    <row r="51181" spans="31:31" ht="15.75">
      <c r="AE51181" s="67"/>
    </row>
    <row r="51182" spans="31:31" ht="15.75">
      <c r="AE51182" s="67"/>
    </row>
    <row r="51183" spans="31:31" ht="15.75">
      <c r="AE51183" s="67"/>
    </row>
    <row r="51184" spans="31:31" ht="15.75">
      <c r="AE51184" s="67"/>
    </row>
    <row r="51185" spans="31:31" ht="15.75">
      <c r="AE51185" s="67"/>
    </row>
    <row r="51186" spans="31:31" ht="15.75">
      <c r="AE51186" s="67"/>
    </row>
    <row r="51187" spans="31:31" ht="15.75">
      <c r="AE51187" s="67"/>
    </row>
    <row r="51188" spans="31:31" ht="15.75">
      <c r="AE51188" s="67"/>
    </row>
    <row r="51189" spans="31:31" ht="15.75">
      <c r="AE51189" s="67"/>
    </row>
    <row r="51190" spans="31:31" ht="15.75">
      <c r="AE51190" s="67"/>
    </row>
    <row r="51191" spans="31:31" ht="15.75">
      <c r="AE51191" s="67"/>
    </row>
    <row r="51192" spans="31:31" ht="15.75">
      <c r="AE51192" s="67"/>
    </row>
    <row r="51193" spans="31:31" ht="15.75">
      <c r="AE51193" s="67"/>
    </row>
    <row r="51194" spans="31:31" ht="15.75">
      <c r="AE51194" s="67"/>
    </row>
    <row r="51195" spans="31:31" ht="15.75">
      <c r="AE51195" s="67"/>
    </row>
    <row r="51196" spans="31:31" ht="15.75">
      <c r="AE51196" s="67"/>
    </row>
    <row r="51197" spans="31:31" ht="15.75">
      <c r="AE51197" s="67"/>
    </row>
    <row r="51198" spans="31:31" ht="15.75">
      <c r="AE51198" s="67"/>
    </row>
    <row r="51199" spans="31:31" ht="15.75">
      <c r="AE51199" s="67"/>
    </row>
    <row r="51200" spans="31:31" ht="15.75">
      <c r="AE51200" s="67"/>
    </row>
    <row r="51201" spans="31:31" ht="15.75">
      <c r="AE51201" s="67"/>
    </row>
    <row r="51202" spans="31:31" ht="15.75">
      <c r="AE51202" s="67"/>
    </row>
    <row r="51203" spans="31:31" ht="15.75">
      <c r="AE51203" s="67"/>
    </row>
    <row r="51204" spans="31:31" ht="15.75">
      <c r="AE51204" s="67"/>
    </row>
    <row r="51205" spans="31:31" ht="15.75">
      <c r="AE51205" s="67"/>
    </row>
    <row r="51206" spans="31:31" ht="15.75">
      <c r="AE51206" s="67"/>
    </row>
    <row r="51207" spans="31:31" ht="15.75">
      <c r="AE51207" s="67"/>
    </row>
    <row r="51208" spans="31:31" ht="15.75">
      <c r="AE51208" s="67"/>
    </row>
    <row r="51209" spans="31:31" ht="15.75">
      <c r="AE51209" s="67"/>
    </row>
    <row r="51210" spans="31:31" ht="15.75">
      <c r="AE51210" s="67"/>
    </row>
    <row r="51211" spans="31:31" ht="15.75">
      <c r="AE51211" s="67"/>
    </row>
    <row r="51212" spans="31:31" ht="15.75">
      <c r="AE51212" s="67"/>
    </row>
    <row r="51213" spans="31:31" ht="15.75">
      <c r="AE51213" s="67"/>
    </row>
    <row r="51214" spans="31:31" ht="15.75">
      <c r="AE51214" s="67"/>
    </row>
    <row r="51215" spans="31:31" ht="15.75">
      <c r="AE51215" s="67"/>
    </row>
    <row r="51216" spans="31:31" ht="15.75">
      <c r="AE51216" s="67"/>
    </row>
    <row r="51217" spans="31:31" ht="15.75">
      <c r="AE51217" s="67"/>
    </row>
    <row r="51218" spans="31:31" ht="15.75">
      <c r="AE51218" s="67"/>
    </row>
    <row r="51219" spans="31:31" ht="15.75">
      <c r="AE51219" s="67"/>
    </row>
    <row r="51220" spans="31:31" ht="15.75">
      <c r="AE51220" s="67"/>
    </row>
    <row r="51221" spans="31:31" ht="15.75">
      <c r="AE51221" s="67"/>
    </row>
    <row r="51222" spans="31:31" ht="15.75">
      <c r="AE51222" s="67"/>
    </row>
    <row r="51223" spans="31:31" ht="15.75">
      <c r="AE51223" s="67"/>
    </row>
    <row r="51224" spans="31:31" ht="15.75">
      <c r="AE51224" s="67"/>
    </row>
    <row r="51225" spans="31:31" ht="15.75">
      <c r="AE51225" s="67"/>
    </row>
    <row r="51226" spans="31:31" ht="15.75">
      <c r="AE51226" s="67"/>
    </row>
    <row r="51227" spans="31:31" ht="15.75">
      <c r="AE51227" s="67"/>
    </row>
    <row r="51228" spans="31:31" ht="15.75">
      <c r="AE51228" s="67"/>
    </row>
    <row r="51229" spans="31:31" ht="15.75">
      <c r="AE51229" s="67"/>
    </row>
    <row r="51230" spans="31:31" ht="15.75">
      <c r="AE51230" s="67"/>
    </row>
    <row r="51231" spans="31:31" ht="15.75">
      <c r="AE51231" s="67"/>
    </row>
    <row r="51232" spans="31:31" ht="15.75">
      <c r="AE51232" s="67"/>
    </row>
    <row r="51233" spans="31:31" ht="15.75">
      <c r="AE51233" s="67"/>
    </row>
    <row r="51234" spans="31:31" ht="15.75">
      <c r="AE51234" s="67"/>
    </row>
    <row r="51235" spans="31:31" ht="15.75">
      <c r="AE51235" s="67"/>
    </row>
    <row r="51236" spans="31:31" ht="15.75">
      <c r="AE51236" s="67"/>
    </row>
    <row r="51237" spans="31:31" ht="15.75">
      <c r="AE51237" s="67"/>
    </row>
    <row r="51238" spans="31:31" ht="15.75">
      <c r="AE51238" s="67"/>
    </row>
    <row r="51239" spans="31:31" ht="15.75">
      <c r="AE51239" s="67"/>
    </row>
    <row r="51240" spans="31:31" ht="15.75">
      <c r="AE51240" s="67"/>
    </row>
    <row r="51241" spans="31:31" ht="15.75">
      <c r="AE51241" s="67"/>
    </row>
    <row r="51242" spans="31:31" ht="15.75">
      <c r="AE51242" s="67"/>
    </row>
    <row r="51243" spans="31:31" ht="15.75">
      <c r="AE51243" s="67"/>
    </row>
    <row r="51244" spans="31:31" ht="15.75">
      <c r="AE51244" s="67"/>
    </row>
    <row r="51245" spans="31:31" ht="15.75">
      <c r="AE51245" s="67"/>
    </row>
    <row r="51246" spans="31:31" ht="15.75">
      <c r="AE51246" s="67"/>
    </row>
    <row r="51247" spans="31:31" ht="15.75">
      <c r="AE51247" s="67"/>
    </row>
    <row r="51248" spans="31:31" ht="15.75">
      <c r="AE51248" s="67"/>
    </row>
    <row r="51249" spans="31:31" ht="15.75">
      <c r="AE51249" s="67"/>
    </row>
    <row r="51250" spans="31:31" ht="15.75">
      <c r="AE51250" s="67"/>
    </row>
    <row r="51251" spans="31:31" ht="15.75">
      <c r="AE51251" s="67"/>
    </row>
    <row r="51252" spans="31:31" ht="15.75">
      <c r="AE51252" s="67"/>
    </row>
    <row r="51253" spans="31:31" ht="15.75">
      <c r="AE51253" s="67"/>
    </row>
    <row r="51254" spans="31:31" ht="15.75">
      <c r="AE51254" s="67"/>
    </row>
    <row r="51255" spans="31:31" ht="15.75">
      <c r="AE51255" s="67"/>
    </row>
    <row r="51256" spans="31:31" ht="15.75">
      <c r="AE51256" s="67"/>
    </row>
    <row r="51257" spans="31:31" ht="15.75">
      <c r="AE51257" s="67"/>
    </row>
    <row r="51258" spans="31:31" ht="15.75">
      <c r="AE51258" s="67"/>
    </row>
    <row r="51259" spans="31:31" ht="15.75">
      <c r="AE51259" s="67"/>
    </row>
    <row r="51260" spans="31:31" ht="15.75">
      <c r="AE51260" s="67"/>
    </row>
    <row r="51261" spans="31:31" ht="15.75">
      <c r="AE51261" s="67"/>
    </row>
    <row r="51262" spans="31:31" ht="15.75">
      <c r="AE51262" s="67"/>
    </row>
    <row r="51263" spans="31:31" ht="15.75">
      <c r="AE51263" s="67"/>
    </row>
    <row r="51264" spans="31:31" ht="15.75">
      <c r="AE51264" s="67"/>
    </row>
    <row r="51265" spans="31:31" ht="15.75">
      <c r="AE51265" s="67"/>
    </row>
    <row r="51266" spans="31:31" ht="15.75">
      <c r="AE51266" s="67"/>
    </row>
    <row r="51267" spans="31:31" ht="15.75">
      <c r="AE51267" s="67"/>
    </row>
    <row r="51268" spans="31:31" ht="15.75">
      <c r="AE51268" s="67"/>
    </row>
    <row r="51269" spans="31:31" ht="15.75">
      <c r="AE51269" s="67"/>
    </row>
    <row r="51270" spans="31:31" ht="15.75">
      <c r="AE51270" s="67"/>
    </row>
    <row r="51271" spans="31:31" ht="15.75">
      <c r="AE51271" s="67"/>
    </row>
    <row r="51272" spans="31:31" ht="15.75">
      <c r="AE51272" s="67"/>
    </row>
    <row r="51273" spans="31:31" ht="15.75">
      <c r="AE51273" s="67"/>
    </row>
    <row r="51274" spans="31:31" ht="15.75">
      <c r="AE51274" s="67"/>
    </row>
    <row r="51275" spans="31:31" ht="15.75">
      <c r="AE51275" s="67"/>
    </row>
    <row r="51276" spans="31:31" ht="15.75">
      <c r="AE51276" s="67"/>
    </row>
    <row r="51277" spans="31:31" ht="15.75">
      <c r="AE51277" s="67"/>
    </row>
    <row r="51278" spans="31:31" ht="15.75">
      <c r="AE51278" s="67"/>
    </row>
    <row r="51279" spans="31:31" ht="15.75">
      <c r="AE51279" s="67"/>
    </row>
    <row r="51280" spans="31:31" ht="15.75">
      <c r="AE51280" s="67"/>
    </row>
    <row r="51281" spans="31:31" ht="15.75">
      <c r="AE51281" s="67"/>
    </row>
    <row r="51282" spans="31:31" ht="15.75">
      <c r="AE51282" s="67"/>
    </row>
    <row r="51283" spans="31:31" ht="15.75">
      <c r="AE51283" s="67"/>
    </row>
    <row r="51284" spans="31:31" ht="15.75">
      <c r="AE51284" s="67"/>
    </row>
    <row r="51285" spans="31:31" ht="15.75">
      <c r="AE51285" s="67"/>
    </row>
    <row r="51286" spans="31:31" ht="15.75">
      <c r="AE51286" s="67"/>
    </row>
    <row r="51287" spans="31:31" ht="15.75">
      <c r="AE51287" s="67"/>
    </row>
    <row r="51288" spans="31:31" ht="15.75">
      <c r="AE51288" s="67"/>
    </row>
    <row r="51289" spans="31:31" ht="15.75">
      <c r="AE51289" s="67"/>
    </row>
    <row r="51290" spans="31:31" ht="15.75">
      <c r="AE51290" s="67"/>
    </row>
    <row r="51291" spans="31:31" ht="15.75">
      <c r="AE51291" s="67"/>
    </row>
    <row r="51292" spans="31:31" ht="15.75">
      <c r="AE51292" s="67"/>
    </row>
    <row r="51293" spans="31:31" ht="15.75">
      <c r="AE51293" s="67"/>
    </row>
    <row r="51294" spans="31:31" ht="15.75">
      <c r="AE51294" s="67"/>
    </row>
    <row r="51295" spans="31:31" ht="15.75">
      <c r="AE51295" s="67"/>
    </row>
    <row r="51296" spans="31:31" ht="15.75">
      <c r="AE51296" s="67"/>
    </row>
    <row r="51297" spans="31:31" ht="15.75">
      <c r="AE51297" s="67"/>
    </row>
    <row r="51298" spans="31:31" ht="15.75">
      <c r="AE51298" s="67"/>
    </row>
    <row r="51299" spans="31:31" ht="15.75">
      <c r="AE51299" s="67"/>
    </row>
    <row r="51300" spans="31:31" ht="15.75">
      <c r="AE51300" s="67"/>
    </row>
    <row r="51301" spans="31:31" ht="15.75">
      <c r="AE51301" s="67"/>
    </row>
    <row r="51302" spans="31:31" ht="15.75">
      <c r="AE51302" s="67"/>
    </row>
    <row r="51303" spans="31:31" ht="15.75">
      <c r="AE51303" s="67"/>
    </row>
    <row r="51304" spans="31:31" ht="15.75">
      <c r="AE51304" s="67"/>
    </row>
    <row r="51305" spans="31:31" ht="15.75">
      <c r="AE51305" s="67"/>
    </row>
    <row r="51306" spans="31:31" ht="15.75">
      <c r="AE51306" s="67"/>
    </row>
    <row r="51307" spans="31:31" ht="15.75">
      <c r="AE51307" s="67"/>
    </row>
    <row r="51308" spans="31:31" ht="15.75">
      <c r="AE51308" s="67"/>
    </row>
    <row r="51309" spans="31:31" ht="15.75">
      <c r="AE51309" s="67"/>
    </row>
    <row r="51310" spans="31:31" ht="15.75">
      <c r="AE51310" s="67"/>
    </row>
    <row r="51311" spans="31:31" ht="15.75">
      <c r="AE51311" s="67"/>
    </row>
    <row r="51312" spans="31:31" ht="15.75">
      <c r="AE51312" s="67"/>
    </row>
    <row r="51313" spans="31:31" ht="15.75">
      <c r="AE51313" s="67"/>
    </row>
    <row r="51314" spans="31:31" ht="15.75">
      <c r="AE51314" s="67"/>
    </row>
    <row r="51315" spans="31:31" ht="15.75">
      <c r="AE51315" s="67"/>
    </row>
    <row r="51316" spans="31:31" ht="15.75">
      <c r="AE51316" s="67"/>
    </row>
    <row r="51317" spans="31:31" ht="15.75">
      <c r="AE51317" s="67"/>
    </row>
    <row r="51318" spans="31:31" ht="15.75">
      <c r="AE51318" s="67"/>
    </row>
    <row r="51319" spans="31:31" ht="15.75">
      <c r="AE51319" s="67"/>
    </row>
    <row r="51320" spans="31:31" ht="15.75">
      <c r="AE51320" s="67"/>
    </row>
    <row r="51321" spans="31:31" ht="15.75">
      <c r="AE51321" s="67"/>
    </row>
    <row r="51322" spans="31:31" ht="15.75">
      <c r="AE51322" s="67"/>
    </row>
    <row r="51323" spans="31:31" ht="15.75">
      <c r="AE51323" s="67"/>
    </row>
    <row r="51324" spans="31:31" ht="15.75">
      <c r="AE51324" s="67"/>
    </row>
    <row r="51325" spans="31:31" ht="15.75">
      <c r="AE51325" s="67"/>
    </row>
    <row r="51326" spans="31:31" ht="15.75">
      <c r="AE51326" s="67"/>
    </row>
    <row r="51327" spans="31:31" ht="15.75">
      <c r="AE51327" s="67"/>
    </row>
    <row r="51328" spans="31:31" ht="15.75">
      <c r="AE51328" s="67"/>
    </row>
    <row r="51329" spans="31:31" ht="15.75">
      <c r="AE51329" s="67"/>
    </row>
    <row r="51330" spans="31:31" ht="15.75">
      <c r="AE51330" s="67"/>
    </row>
    <row r="51331" spans="31:31" ht="15.75">
      <c r="AE51331" s="67"/>
    </row>
    <row r="51332" spans="31:31" ht="15.75">
      <c r="AE51332" s="67"/>
    </row>
    <row r="51333" spans="31:31" ht="15.75">
      <c r="AE51333" s="67"/>
    </row>
    <row r="51334" spans="31:31" ht="15.75">
      <c r="AE51334" s="67"/>
    </row>
    <row r="51335" spans="31:31" ht="15.75">
      <c r="AE51335" s="67"/>
    </row>
    <row r="51336" spans="31:31" ht="15.75">
      <c r="AE51336" s="67"/>
    </row>
    <row r="51337" spans="31:31" ht="15.75">
      <c r="AE51337" s="67"/>
    </row>
    <row r="51338" spans="31:31" ht="15.75">
      <c r="AE51338" s="67"/>
    </row>
    <row r="51339" spans="31:31" ht="15.75">
      <c r="AE51339" s="67"/>
    </row>
    <row r="51340" spans="31:31" ht="15.75">
      <c r="AE51340" s="67"/>
    </row>
    <row r="51341" spans="31:31" ht="15.75">
      <c r="AE51341" s="67"/>
    </row>
    <row r="51342" spans="31:31" ht="15.75">
      <c r="AE51342" s="67"/>
    </row>
    <row r="51343" spans="31:31" ht="15.75">
      <c r="AE51343" s="67"/>
    </row>
    <row r="51344" spans="31:31" ht="15.75">
      <c r="AE51344" s="67"/>
    </row>
    <row r="51345" spans="31:31" ht="15.75">
      <c r="AE51345" s="67"/>
    </row>
    <row r="51346" spans="31:31" ht="15.75">
      <c r="AE51346" s="67"/>
    </row>
    <row r="51347" spans="31:31" ht="15.75">
      <c r="AE51347" s="67"/>
    </row>
    <row r="51348" spans="31:31" ht="15.75">
      <c r="AE51348" s="67"/>
    </row>
    <row r="51349" spans="31:31" ht="15.75">
      <c r="AE51349" s="67"/>
    </row>
    <row r="51350" spans="31:31" ht="15.75">
      <c r="AE51350" s="67"/>
    </row>
    <row r="51351" spans="31:31" ht="15.75">
      <c r="AE51351" s="67"/>
    </row>
    <row r="51352" spans="31:31" ht="15.75">
      <c r="AE51352" s="67"/>
    </row>
    <row r="51353" spans="31:31" ht="15.75">
      <c r="AE51353" s="67"/>
    </row>
    <row r="51354" spans="31:31" ht="15.75">
      <c r="AE51354" s="67"/>
    </row>
    <row r="51355" spans="31:31" ht="15.75">
      <c r="AE51355" s="67"/>
    </row>
    <row r="51356" spans="31:31" ht="15.75">
      <c r="AE51356" s="67"/>
    </row>
    <row r="51357" spans="31:31" ht="15.75">
      <c r="AE51357" s="67"/>
    </row>
    <row r="51358" spans="31:31" ht="15.75">
      <c r="AE51358" s="67"/>
    </row>
    <row r="51359" spans="31:31" ht="15.75">
      <c r="AE51359" s="67"/>
    </row>
    <row r="51360" spans="31:31" ht="15.75">
      <c r="AE51360" s="67"/>
    </row>
    <row r="51361" spans="31:31" ht="15.75">
      <c r="AE51361" s="67"/>
    </row>
    <row r="51362" spans="31:31" ht="15.75">
      <c r="AE51362" s="67"/>
    </row>
    <row r="51363" spans="31:31" ht="15.75">
      <c r="AE51363" s="67"/>
    </row>
    <row r="51364" spans="31:31" ht="15.75">
      <c r="AE51364" s="67"/>
    </row>
    <row r="51365" spans="31:31" ht="15.75">
      <c r="AE51365" s="67"/>
    </row>
    <row r="51366" spans="31:31" ht="15.75">
      <c r="AE51366" s="67"/>
    </row>
    <row r="51367" spans="31:31" ht="15.75">
      <c r="AE51367" s="67"/>
    </row>
    <row r="51368" spans="31:31" ht="15.75">
      <c r="AE51368" s="67"/>
    </row>
    <row r="51369" spans="31:31" ht="15.75">
      <c r="AE51369" s="67"/>
    </row>
    <row r="51370" spans="31:31" ht="15.75">
      <c r="AE51370" s="67"/>
    </row>
    <row r="51371" spans="31:31" ht="15.75">
      <c r="AE51371" s="67"/>
    </row>
    <row r="51372" spans="31:31" ht="15.75">
      <c r="AE51372" s="67"/>
    </row>
    <row r="51373" spans="31:31" ht="15.75">
      <c r="AE51373" s="67"/>
    </row>
    <row r="51374" spans="31:31" ht="15.75">
      <c r="AE51374" s="67"/>
    </row>
    <row r="51375" spans="31:31" ht="15.75">
      <c r="AE51375" s="67"/>
    </row>
    <row r="51376" spans="31:31" ht="15.75">
      <c r="AE51376" s="67"/>
    </row>
    <row r="51377" spans="31:31" ht="15.75">
      <c r="AE51377" s="67"/>
    </row>
    <row r="51378" spans="31:31" ht="15.75">
      <c r="AE51378" s="67"/>
    </row>
    <row r="51379" spans="31:31" ht="15.75">
      <c r="AE51379" s="67"/>
    </row>
    <row r="51380" spans="31:31" ht="15.75">
      <c r="AE51380" s="67"/>
    </row>
    <row r="51381" spans="31:31" ht="15.75">
      <c r="AE51381" s="67"/>
    </row>
    <row r="51382" spans="31:31" ht="15.75">
      <c r="AE51382" s="67"/>
    </row>
    <row r="51383" spans="31:31" ht="15.75">
      <c r="AE51383" s="67"/>
    </row>
    <row r="51384" spans="31:31" ht="15.75">
      <c r="AE51384" s="67"/>
    </row>
    <row r="51385" spans="31:31" ht="15.75">
      <c r="AE51385" s="67"/>
    </row>
    <row r="51386" spans="31:31" ht="15.75">
      <c r="AE51386" s="67"/>
    </row>
    <row r="51387" spans="31:31" ht="15.75">
      <c r="AE51387" s="67"/>
    </row>
    <row r="51388" spans="31:31" ht="15.75">
      <c r="AE51388" s="67"/>
    </row>
    <row r="51389" spans="31:31" ht="15.75">
      <c r="AE51389" s="67"/>
    </row>
    <row r="51390" spans="31:31" ht="15.75">
      <c r="AE51390" s="67"/>
    </row>
    <row r="51391" spans="31:31" ht="15.75">
      <c r="AE51391" s="67"/>
    </row>
    <row r="51392" spans="31:31" ht="15.75">
      <c r="AE51392" s="67"/>
    </row>
    <row r="51393" spans="31:31" ht="15.75">
      <c r="AE51393" s="67"/>
    </row>
    <row r="51394" spans="31:31" ht="15.75">
      <c r="AE51394" s="67"/>
    </row>
    <row r="51395" spans="31:31" ht="15.75">
      <c r="AE51395" s="67"/>
    </row>
    <row r="51396" spans="31:31" ht="15.75">
      <c r="AE51396" s="67"/>
    </row>
    <row r="51397" spans="31:31" ht="15.75">
      <c r="AE51397" s="67"/>
    </row>
    <row r="51398" spans="31:31" ht="15.75">
      <c r="AE51398" s="67"/>
    </row>
    <row r="51399" spans="31:31" ht="15.75">
      <c r="AE51399" s="67"/>
    </row>
    <row r="51400" spans="31:31" ht="15.75">
      <c r="AE51400" s="67"/>
    </row>
    <row r="51401" spans="31:31" ht="15.75">
      <c r="AE51401" s="67"/>
    </row>
    <row r="51402" spans="31:31" ht="15.75">
      <c r="AE51402" s="67"/>
    </row>
    <row r="51403" spans="31:31" ht="15.75">
      <c r="AE51403" s="67"/>
    </row>
    <row r="51404" spans="31:31" ht="15.75">
      <c r="AE51404" s="67"/>
    </row>
    <row r="51405" spans="31:31" ht="15.75">
      <c r="AE51405" s="67"/>
    </row>
    <row r="51406" spans="31:31" ht="15.75">
      <c r="AE51406" s="67"/>
    </row>
    <row r="51407" spans="31:31" ht="15.75">
      <c r="AE51407" s="67"/>
    </row>
    <row r="51408" spans="31:31" ht="15.75">
      <c r="AE51408" s="67"/>
    </row>
    <row r="51409" spans="31:31" ht="15.75">
      <c r="AE51409" s="67"/>
    </row>
    <row r="51410" spans="31:31" ht="15.75">
      <c r="AE51410" s="67"/>
    </row>
    <row r="51411" spans="31:31" ht="15.75">
      <c r="AE51411" s="67"/>
    </row>
    <row r="51412" spans="31:31" ht="15.75">
      <c r="AE51412" s="67"/>
    </row>
    <row r="51413" spans="31:31" ht="15.75">
      <c r="AE51413" s="67"/>
    </row>
    <row r="51414" spans="31:31" ht="15.75">
      <c r="AE51414" s="67"/>
    </row>
    <row r="51415" spans="31:31" ht="15.75">
      <c r="AE51415" s="67"/>
    </row>
    <row r="51416" spans="31:31" ht="15.75">
      <c r="AE51416" s="67"/>
    </row>
    <row r="51417" spans="31:31" ht="15.75">
      <c r="AE51417" s="67"/>
    </row>
    <row r="51418" spans="31:31" ht="15.75">
      <c r="AE51418" s="67"/>
    </row>
    <row r="51419" spans="31:31" ht="15.75">
      <c r="AE51419" s="67"/>
    </row>
    <row r="51420" spans="31:31" ht="15.75">
      <c r="AE51420" s="67"/>
    </row>
    <row r="51421" spans="31:31" ht="15.75">
      <c r="AE51421" s="67"/>
    </row>
    <row r="51422" spans="31:31" ht="15.75">
      <c r="AE51422" s="67"/>
    </row>
    <row r="51423" spans="31:31" ht="15.75">
      <c r="AE51423" s="67"/>
    </row>
    <row r="51424" spans="31:31" ht="15.75">
      <c r="AE51424" s="67"/>
    </row>
    <row r="51425" spans="31:31" ht="15.75">
      <c r="AE51425" s="67"/>
    </row>
    <row r="51426" spans="31:31" ht="15.75">
      <c r="AE51426" s="67"/>
    </row>
    <row r="51427" spans="31:31" ht="15.75">
      <c r="AE51427" s="67"/>
    </row>
    <row r="51428" spans="31:31" ht="15.75">
      <c r="AE51428" s="67"/>
    </row>
    <row r="51429" spans="31:31" ht="15.75">
      <c r="AE51429" s="67"/>
    </row>
    <row r="51430" spans="31:31" ht="15.75">
      <c r="AE51430" s="67"/>
    </row>
    <row r="51431" spans="31:31" ht="15.75">
      <c r="AE51431" s="67"/>
    </row>
    <row r="51432" spans="31:31" ht="15.75">
      <c r="AE51432" s="67"/>
    </row>
    <row r="51433" spans="31:31" ht="15.75">
      <c r="AE51433" s="67"/>
    </row>
    <row r="51434" spans="31:31" ht="15.75">
      <c r="AE51434" s="67"/>
    </row>
    <row r="51435" spans="31:31" ht="15.75">
      <c r="AE51435" s="67"/>
    </row>
    <row r="51436" spans="31:31" ht="15.75">
      <c r="AE51436" s="67"/>
    </row>
    <row r="51437" spans="31:31" ht="15.75">
      <c r="AE51437" s="67"/>
    </row>
    <row r="51438" spans="31:31" ht="15.75">
      <c r="AE51438" s="67"/>
    </row>
    <row r="51439" spans="31:31" ht="15.75">
      <c r="AE51439" s="67"/>
    </row>
    <row r="51440" spans="31:31" ht="15.75">
      <c r="AE51440" s="67"/>
    </row>
    <row r="51441" spans="31:31" ht="15.75">
      <c r="AE51441" s="67"/>
    </row>
    <row r="51442" spans="31:31" ht="15.75">
      <c r="AE51442" s="67"/>
    </row>
    <row r="51443" spans="31:31" ht="15.75">
      <c r="AE51443" s="67"/>
    </row>
    <row r="51444" spans="31:31" ht="15.75">
      <c r="AE51444" s="67"/>
    </row>
    <row r="51445" spans="31:31" ht="15.75">
      <c r="AE51445" s="67"/>
    </row>
    <row r="51446" spans="31:31" ht="15.75">
      <c r="AE51446" s="67"/>
    </row>
    <row r="51447" spans="31:31" ht="15.75">
      <c r="AE51447" s="67"/>
    </row>
    <row r="51448" spans="31:31" ht="15.75">
      <c r="AE51448" s="67"/>
    </row>
    <row r="51449" spans="31:31" ht="15.75">
      <c r="AE51449" s="67"/>
    </row>
    <row r="51450" spans="31:31" ht="15.75">
      <c r="AE51450" s="67"/>
    </row>
    <row r="51451" spans="31:31" ht="15.75">
      <c r="AE51451" s="67"/>
    </row>
    <row r="51452" spans="31:31" ht="15.75">
      <c r="AE51452" s="67"/>
    </row>
    <row r="51453" spans="31:31" ht="15.75">
      <c r="AE51453" s="67"/>
    </row>
    <row r="51454" spans="31:31" ht="15.75">
      <c r="AE51454" s="67"/>
    </row>
    <row r="51455" spans="31:31" ht="15.75">
      <c r="AE51455" s="67"/>
    </row>
    <row r="51456" spans="31:31" ht="15.75">
      <c r="AE51456" s="67"/>
    </row>
    <row r="51457" spans="31:31" ht="15.75">
      <c r="AE51457" s="67"/>
    </row>
    <row r="51458" spans="31:31" ht="15.75">
      <c r="AE51458" s="67"/>
    </row>
    <row r="51459" spans="31:31" ht="15.75">
      <c r="AE51459" s="67"/>
    </row>
    <row r="51460" spans="31:31" ht="15.75">
      <c r="AE51460" s="67"/>
    </row>
    <row r="51461" spans="31:31" ht="15.75">
      <c r="AE51461" s="67"/>
    </row>
    <row r="51462" spans="31:31" ht="15.75">
      <c r="AE51462" s="67"/>
    </row>
    <row r="51463" spans="31:31" ht="15.75">
      <c r="AE51463" s="67"/>
    </row>
    <row r="51464" spans="31:31" ht="15.75">
      <c r="AE51464" s="67"/>
    </row>
    <row r="51465" spans="31:31" ht="15.75">
      <c r="AE51465" s="67"/>
    </row>
    <row r="51466" spans="31:31" ht="15.75">
      <c r="AE51466" s="67"/>
    </row>
    <row r="51467" spans="31:31" ht="15.75">
      <c r="AE51467" s="67"/>
    </row>
    <row r="51468" spans="31:31" ht="15.75">
      <c r="AE51468" s="67"/>
    </row>
    <row r="51469" spans="31:31" ht="15.75">
      <c r="AE51469" s="67"/>
    </row>
    <row r="51470" spans="31:31" ht="15.75">
      <c r="AE51470" s="67"/>
    </row>
    <row r="51471" spans="31:31" ht="15.75">
      <c r="AE51471" s="67"/>
    </row>
    <row r="51472" spans="31:31" ht="15.75">
      <c r="AE51472" s="67"/>
    </row>
    <row r="51473" spans="31:31" ht="15.75">
      <c r="AE51473" s="67"/>
    </row>
    <row r="51474" spans="31:31" ht="15.75">
      <c r="AE51474" s="67"/>
    </row>
    <row r="51475" spans="31:31" ht="15.75">
      <c r="AE51475" s="67"/>
    </row>
    <row r="51476" spans="31:31" ht="15.75">
      <c r="AE51476" s="67"/>
    </row>
    <row r="51477" spans="31:31" ht="15.75">
      <c r="AE51477" s="67"/>
    </row>
    <row r="51478" spans="31:31" ht="15.75">
      <c r="AE51478" s="67"/>
    </row>
    <row r="51479" spans="31:31" ht="15.75">
      <c r="AE51479" s="67"/>
    </row>
    <row r="51480" spans="31:31" ht="15.75">
      <c r="AE51480" s="67"/>
    </row>
    <row r="51481" spans="31:31" ht="15.75">
      <c r="AE51481" s="67"/>
    </row>
    <row r="51482" spans="31:31" ht="15.75">
      <c r="AE51482" s="67"/>
    </row>
    <row r="51483" spans="31:31" ht="15.75">
      <c r="AE51483" s="67"/>
    </row>
    <row r="51484" spans="31:31" ht="15.75">
      <c r="AE51484" s="67"/>
    </row>
    <row r="51485" spans="31:31" ht="15.75">
      <c r="AE51485" s="67"/>
    </row>
    <row r="51486" spans="31:31" ht="15.75">
      <c r="AE51486" s="67"/>
    </row>
    <row r="51487" spans="31:31" ht="15.75">
      <c r="AE51487" s="67"/>
    </row>
    <row r="51488" spans="31:31" ht="15.75">
      <c r="AE51488" s="67"/>
    </row>
    <row r="51489" spans="31:31" ht="15.75">
      <c r="AE51489" s="67"/>
    </row>
    <row r="51490" spans="31:31" ht="15.75">
      <c r="AE51490" s="67"/>
    </row>
    <row r="51491" spans="31:31" ht="15.75">
      <c r="AE51491" s="67"/>
    </row>
    <row r="51492" spans="31:31" ht="15.75">
      <c r="AE51492" s="67"/>
    </row>
    <row r="51493" spans="31:31" ht="15.75">
      <c r="AE51493" s="67"/>
    </row>
    <row r="51494" spans="31:31" ht="15.75">
      <c r="AE51494" s="67"/>
    </row>
    <row r="51495" spans="31:31" ht="15.75">
      <c r="AE51495" s="67"/>
    </row>
    <row r="51496" spans="31:31" ht="15.75">
      <c r="AE51496" s="67"/>
    </row>
    <row r="51497" spans="31:31" ht="15.75">
      <c r="AE51497" s="67"/>
    </row>
    <row r="51498" spans="31:31" ht="15.75">
      <c r="AE51498" s="67"/>
    </row>
    <row r="51499" spans="31:31" ht="15.75">
      <c r="AE51499" s="67"/>
    </row>
    <row r="51500" spans="31:31" ht="15.75">
      <c r="AE51500" s="67"/>
    </row>
    <row r="51501" spans="31:31" ht="15.75">
      <c r="AE51501" s="67"/>
    </row>
    <row r="51502" spans="31:31" ht="15.75">
      <c r="AE51502" s="67"/>
    </row>
    <row r="51503" spans="31:31" ht="15.75">
      <c r="AE51503" s="67"/>
    </row>
    <row r="51504" spans="31:31" ht="15.75">
      <c r="AE51504" s="67"/>
    </row>
    <row r="51505" spans="31:31" ht="15.75">
      <c r="AE51505" s="67"/>
    </row>
    <row r="51506" spans="31:31" ht="15.75">
      <c r="AE51506" s="67"/>
    </row>
    <row r="51507" spans="31:31" ht="15.75">
      <c r="AE51507" s="67"/>
    </row>
    <row r="51508" spans="31:31" ht="15.75">
      <c r="AE51508" s="67"/>
    </row>
    <row r="51509" spans="31:31" ht="15.75">
      <c r="AE51509" s="67"/>
    </row>
    <row r="51510" spans="31:31" ht="15.75">
      <c r="AE51510" s="67"/>
    </row>
    <row r="51511" spans="31:31" ht="15.75">
      <c r="AE51511" s="67"/>
    </row>
    <row r="51512" spans="31:31" ht="15.75">
      <c r="AE51512" s="67"/>
    </row>
    <row r="51513" spans="31:31" ht="15.75">
      <c r="AE51513" s="67"/>
    </row>
    <row r="51514" spans="31:31" ht="15.75">
      <c r="AE51514" s="67"/>
    </row>
    <row r="51515" spans="31:31" ht="15.75">
      <c r="AE51515" s="67"/>
    </row>
    <row r="51516" spans="31:31" ht="15.75">
      <c r="AE51516" s="67"/>
    </row>
    <row r="51517" spans="31:31" ht="15.75">
      <c r="AE51517" s="67"/>
    </row>
    <row r="51518" spans="31:31" ht="15.75">
      <c r="AE51518" s="67"/>
    </row>
    <row r="51519" spans="31:31" ht="15.75">
      <c r="AE51519" s="67"/>
    </row>
    <row r="51520" spans="31:31" ht="15.75">
      <c r="AE51520" s="67"/>
    </row>
    <row r="51521" spans="31:31" ht="15.75">
      <c r="AE51521" s="67"/>
    </row>
    <row r="51522" spans="31:31" ht="15.75">
      <c r="AE51522" s="67"/>
    </row>
    <row r="51523" spans="31:31" ht="15.75">
      <c r="AE51523" s="67"/>
    </row>
    <row r="51524" spans="31:31" ht="15.75">
      <c r="AE51524" s="67"/>
    </row>
    <row r="51525" spans="31:31" ht="15.75">
      <c r="AE51525" s="67"/>
    </row>
    <row r="51526" spans="31:31" ht="15.75">
      <c r="AE51526" s="67"/>
    </row>
    <row r="51527" spans="31:31" ht="15.75">
      <c r="AE51527" s="67"/>
    </row>
    <row r="51528" spans="31:31" ht="15.75">
      <c r="AE51528" s="67"/>
    </row>
    <row r="51529" spans="31:31" ht="15.75">
      <c r="AE51529" s="67"/>
    </row>
    <row r="51530" spans="31:31" ht="15.75">
      <c r="AE51530" s="67"/>
    </row>
    <row r="51531" spans="31:31" ht="15.75">
      <c r="AE51531" s="67"/>
    </row>
    <row r="51532" spans="31:31" ht="15.75">
      <c r="AE51532" s="67"/>
    </row>
    <row r="51533" spans="31:31" ht="15.75">
      <c r="AE51533" s="67"/>
    </row>
    <row r="51534" spans="31:31" ht="15.75">
      <c r="AE51534" s="67"/>
    </row>
    <row r="51535" spans="31:31" ht="15.75">
      <c r="AE51535" s="67"/>
    </row>
    <row r="51536" spans="31:31" ht="15.75">
      <c r="AE51536" s="67"/>
    </row>
    <row r="51537" spans="31:31" ht="15.75">
      <c r="AE51537" s="67"/>
    </row>
    <row r="51538" spans="31:31" ht="15.75">
      <c r="AE51538" s="67"/>
    </row>
    <row r="51539" spans="31:31" ht="15.75">
      <c r="AE51539" s="67"/>
    </row>
    <row r="51540" spans="31:31" ht="15.75">
      <c r="AE51540" s="67"/>
    </row>
    <row r="51541" spans="31:31" ht="15.75">
      <c r="AE51541" s="67"/>
    </row>
    <row r="51542" spans="31:31" ht="15.75">
      <c r="AE51542" s="67"/>
    </row>
    <row r="51543" spans="31:31" ht="15.75">
      <c r="AE51543" s="67"/>
    </row>
    <row r="51544" spans="31:31" ht="15.75">
      <c r="AE51544" s="67"/>
    </row>
    <row r="51545" spans="31:31" ht="15.75">
      <c r="AE51545" s="67"/>
    </row>
    <row r="51546" spans="31:31" ht="15.75">
      <c r="AE51546" s="67"/>
    </row>
    <row r="51547" spans="31:31" ht="15.75">
      <c r="AE51547" s="67"/>
    </row>
    <row r="51548" spans="31:31" ht="15.75">
      <c r="AE51548" s="67"/>
    </row>
    <row r="51549" spans="31:31" ht="15.75">
      <c r="AE51549" s="67"/>
    </row>
    <row r="51550" spans="31:31" ht="15.75">
      <c r="AE51550" s="67"/>
    </row>
    <row r="51551" spans="31:31" ht="15.75">
      <c r="AE51551" s="67"/>
    </row>
    <row r="51552" spans="31:31" ht="15.75">
      <c r="AE51552" s="67"/>
    </row>
    <row r="51553" spans="31:31" ht="15.75">
      <c r="AE51553" s="67"/>
    </row>
    <row r="51554" spans="31:31" ht="15.75">
      <c r="AE51554" s="67"/>
    </row>
    <row r="51555" spans="31:31" ht="15.75">
      <c r="AE51555" s="67"/>
    </row>
    <row r="51556" spans="31:31" ht="15.75">
      <c r="AE51556" s="67"/>
    </row>
    <row r="51557" spans="31:31" ht="15.75">
      <c r="AE51557" s="67"/>
    </row>
    <row r="51558" spans="31:31" ht="15.75">
      <c r="AE51558" s="67"/>
    </row>
    <row r="51559" spans="31:31" ht="15.75">
      <c r="AE51559" s="67"/>
    </row>
    <row r="51560" spans="31:31" ht="15.75">
      <c r="AE51560" s="67"/>
    </row>
    <row r="51561" spans="31:31" ht="15.75">
      <c r="AE51561" s="67"/>
    </row>
    <row r="51562" spans="31:31" ht="15.75">
      <c r="AE51562" s="67"/>
    </row>
    <row r="51563" spans="31:31" ht="15.75">
      <c r="AE51563" s="67"/>
    </row>
    <row r="51564" spans="31:31" ht="15.75">
      <c r="AE51564" s="67"/>
    </row>
    <row r="51565" spans="31:31" ht="15.75">
      <c r="AE51565" s="67"/>
    </row>
    <row r="51566" spans="31:31" ht="15.75">
      <c r="AE51566" s="67"/>
    </row>
    <row r="51567" spans="31:31" ht="15.75">
      <c r="AE51567" s="67"/>
    </row>
    <row r="51568" spans="31:31" ht="15.75">
      <c r="AE51568" s="67"/>
    </row>
    <row r="51569" spans="31:31" ht="15.75">
      <c r="AE51569" s="67"/>
    </row>
    <row r="51570" spans="31:31" ht="15.75">
      <c r="AE51570" s="67"/>
    </row>
    <row r="51571" spans="31:31" ht="15.75">
      <c r="AE51571" s="67"/>
    </row>
    <row r="51572" spans="31:31" ht="15.75">
      <c r="AE51572" s="67"/>
    </row>
    <row r="51573" spans="31:31" ht="15.75">
      <c r="AE51573" s="67"/>
    </row>
    <row r="51574" spans="31:31" ht="15.75">
      <c r="AE51574" s="67"/>
    </row>
    <row r="51575" spans="31:31" ht="15.75">
      <c r="AE51575" s="67"/>
    </row>
    <row r="51576" spans="31:31" ht="15.75">
      <c r="AE51576" s="67"/>
    </row>
    <row r="51577" spans="31:31" ht="15.75">
      <c r="AE51577" s="67"/>
    </row>
    <row r="51578" spans="31:31" ht="15.75">
      <c r="AE51578" s="67"/>
    </row>
    <row r="51579" spans="31:31" ht="15.75">
      <c r="AE51579" s="67"/>
    </row>
    <row r="51580" spans="31:31" ht="15.75">
      <c r="AE51580" s="67"/>
    </row>
    <row r="51581" spans="31:31" ht="15.75">
      <c r="AE51581" s="67"/>
    </row>
    <row r="51582" spans="31:31" ht="15.75">
      <c r="AE51582" s="67"/>
    </row>
    <row r="51583" spans="31:31" ht="15.75">
      <c r="AE51583" s="67"/>
    </row>
    <row r="51584" spans="31:31" ht="15.75">
      <c r="AE51584" s="67"/>
    </row>
    <row r="51585" spans="31:31" ht="15.75">
      <c r="AE51585" s="67"/>
    </row>
    <row r="51586" spans="31:31" ht="15.75">
      <c r="AE51586" s="67"/>
    </row>
    <row r="51587" spans="31:31" ht="15.75">
      <c r="AE51587" s="67"/>
    </row>
    <row r="51588" spans="31:31" ht="15.75">
      <c r="AE51588" s="67"/>
    </row>
    <row r="51589" spans="31:31" ht="15.75">
      <c r="AE51589" s="67"/>
    </row>
    <row r="51590" spans="31:31" ht="15.75">
      <c r="AE51590" s="67"/>
    </row>
    <row r="51591" spans="31:31" ht="15.75">
      <c r="AE51591" s="67"/>
    </row>
    <row r="51592" spans="31:31" ht="15.75">
      <c r="AE51592" s="67"/>
    </row>
    <row r="51593" spans="31:31" ht="15.75">
      <c r="AE51593" s="67"/>
    </row>
    <row r="51594" spans="31:31" ht="15.75">
      <c r="AE51594" s="67"/>
    </row>
    <row r="51595" spans="31:31" ht="15.75">
      <c r="AE51595" s="67"/>
    </row>
    <row r="51596" spans="31:31" ht="15.75">
      <c r="AE51596" s="67"/>
    </row>
    <row r="51597" spans="31:31" ht="15.75">
      <c r="AE51597" s="67"/>
    </row>
    <row r="51598" spans="31:31" ht="15.75">
      <c r="AE51598" s="67"/>
    </row>
    <row r="51599" spans="31:31" ht="15.75">
      <c r="AE51599" s="67"/>
    </row>
    <row r="51600" spans="31:31" ht="15.75">
      <c r="AE51600" s="67"/>
    </row>
    <row r="51601" spans="31:31" ht="15.75">
      <c r="AE51601" s="67"/>
    </row>
    <row r="51602" spans="31:31" ht="15.75">
      <c r="AE51602" s="67"/>
    </row>
    <row r="51603" spans="31:31" ht="15.75">
      <c r="AE51603" s="67"/>
    </row>
    <row r="51604" spans="31:31" ht="15.75">
      <c r="AE51604" s="67"/>
    </row>
    <row r="51605" spans="31:31" ht="15.75">
      <c r="AE51605" s="67"/>
    </row>
    <row r="51606" spans="31:31" ht="15.75">
      <c r="AE51606" s="67"/>
    </row>
    <row r="51607" spans="31:31" ht="15.75">
      <c r="AE51607" s="67"/>
    </row>
    <row r="51608" spans="31:31" ht="15.75">
      <c r="AE51608" s="67"/>
    </row>
    <row r="51609" spans="31:31" ht="15.75">
      <c r="AE51609" s="67"/>
    </row>
    <row r="51610" spans="31:31" ht="15.75">
      <c r="AE51610" s="67"/>
    </row>
    <row r="51611" spans="31:31" ht="15.75">
      <c r="AE51611" s="67"/>
    </row>
    <row r="51612" spans="31:31" ht="15.75">
      <c r="AE51612" s="67"/>
    </row>
    <row r="51613" spans="31:31" ht="15.75">
      <c r="AE51613" s="67"/>
    </row>
    <row r="51614" spans="31:31" ht="15.75">
      <c r="AE51614" s="67"/>
    </row>
    <row r="51615" spans="31:31" ht="15.75">
      <c r="AE51615" s="67"/>
    </row>
    <row r="51616" spans="31:31" ht="15.75">
      <c r="AE51616" s="67"/>
    </row>
    <row r="51617" spans="31:31" ht="15.75">
      <c r="AE51617" s="67"/>
    </row>
    <row r="51618" spans="31:31" ht="15.75">
      <c r="AE51618" s="67"/>
    </row>
    <row r="51619" spans="31:31" ht="15.75">
      <c r="AE51619" s="67"/>
    </row>
    <row r="51620" spans="31:31" ht="15.75">
      <c r="AE51620" s="67"/>
    </row>
    <row r="51621" spans="31:31" ht="15.75">
      <c r="AE51621" s="67"/>
    </row>
    <row r="51622" spans="31:31" ht="15.75">
      <c r="AE51622" s="67"/>
    </row>
    <row r="51623" spans="31:31" ht="15.75">
      <c r="AE51623" s="67"/>
    </row>
    <row r="51624" spans="31:31" ht="15.75">
      <c r="AE51624" s="67"/>
    </row>
    <row r="51625" spans="31:31" ht="15.75">
      <c r="AE51625" s="67"/>
    </row>
    <row r="51626" spans="31:31" ht="15.75">
      <c r="AE51626" s="67"/>
    </row>
    <row r="51627" spans="31:31" ht="15.75">
      <c r="AE51627" s="67"/>
    </row>
    <row r="51628" spans="31:31" ht="15.75">
      <c r="AE51628" s="67"/>
    </row>
    <row r="51629" spans="31:31" ht="15.75">
      <c r="AE51629" s="67"/>
    </row>
    <row r="51630" spans="31:31" ht="15.75">
      <c r="AE51630" s="67"/>
    </row>
    <row r="51631" spans="31:31" ht="15.75">
      <c r="AE51631" s="67"/>
    </row>
    <row r="51632" spans="31:31" ht="15.75">
      <c r="AE51632" s="67"/>
    </row>
    <row r="51633" spans="31:31" ht="15.75">
      <c r="AE51633" s="67"/>
    </row>
    <row r="51634" spans="31:31" ht="15.75">
      <c r="AE51634" s="67"/>
    </row>
    <row r="51635" spans="31:31" ht="15.75">
      <c r="AE51635" s="67"/>
    </row>
    <row r="51636" spans="31:31" ht="15.75">
      <c r="AE51636" s="67"/>
    </row>
    <row r="51637" spans="31:31" ht="15.75">
      <c r="AE51637" s="67"/>
    </row>
    <row r="51638" spans="31:31" ht="15.75">
      <c r="AE51638" s="67"/>
    </row>
    <row r="51639" spans="31:31" ht="15.75">
      <c r="AE51639" s="67"/>
    </row>
    <row r="51640" spans="31:31" ht="15.75">
      <c r="AE51640" s="67"/>
    </row>
    <row r="51641" spans="31:31" ht="15.75">
      <c r="AE51641" s="67"/>
    </row>
    <row r="51642" spans="31:31" ht="15.75">
      <c r="AE51642" s="67"/>
    </row>
    <row r="51643" spans="31:31" ht="15.75">
      <c r="AE51643" s="67"/>
    </row>
    <row r="51644" spans="31:31" ht="15.75">
      <c r="AE51644" s="67"/>
    </row>
    <row r="51645" spans="31:31" ht="15.75">
      <c r="AE51645" s="67"/>
    </row>
    <row r="51646" spans="31:31" ht="15.75">
      <c r="AE51646" s="67"/>
    </row>
    <row r="51647" spans="31:31" ht="15.75">
      <c r="AE51647" s="67"/>
    </row>
    <row r="51648" spans="31:31" ht="15.75">
      <c r="AE51648" s="67"/>
    </row>
    <row r="51649" spans="31:31" ht="15.75">
      <c r="AE51649" s="67"/>
    </row>
    <row r="51650" spans="31:31" ht="15.75">
      <c r="AE51650" s="67"/>
    </row>
    <row r="51651" spans="31:31" ht="15.75">
      <c r="AE51651" s="67"/>
    </row>
    <row r="51652" spans="31:31" ht="15.75">
      <c r="AE51652" s="67"/>
    </row>
    <row r="51653" spans="31:31" ht="15.75">
      <c r="AE51653" s="67"/>
    </row>
    <row r="51654" spans="31:31" ht="15.75">
      <c r="AE51654" s="67"/>
    </row>
    <row r="51655" spans="31:31" ht="15.75">
      <c r="AE51655" s="67"/>
    </row>
    <row r="51656" spans="31:31" ht="15.75">
      <c r="AE51656" s="67"/>
    </row>
    <row r="51657" spans="31:31" ht="15.75">
      <c r="AE51657" s="67"/>
    </row>
    <row r="51658" spans="31:31" ht="15.75">
      <c r="AE51658" s="67"/>
    </row>
    <row r="51659" spans="31:31" ht="15.75">
      <c r="AE51659" s="67"/>
    </row>
    <row r="51660" spans="31:31" ht="15.75">
      <c r="AE51660" s="67"/>
    </row>
    <row r="51661" spans="31:31" ht="15.75">
      <c r="AE51661" s="67"/>
    </row>
    <row r="51662" spans="31:31" ht="15.75">
      <c r="AE51662" s="67"/>
    </row>
    <row r="51663" spans="31:31" ht="15.75">
      <c r="AE51663" s="67"/>
    </row>
    <row r="51664" spans="31:31" ht="15.75">
      <c r="AE51664" s="67"/>
    </row>
    <row r="51665" spans="31:31" ht="15.75">
      <c r="AE51665" s="67"/>
    </row>
    <row r="51666" spans="31:31" ht="15.75">
      <c r="AE51666" s="67"/>
    </row>
    <row r="51667" spans="31:31" ht="15.75">
      <c r="AE51667" s="67"/>
    </row>
    <row r="51668" spans="31:31" ht="15.75">
      <c r="AE51668" s="67"/>
    </row>
    <row r="51669" spans="31:31" ht="15.75">
      <c r="AE51669" s="67"/>
    </row>
    <row r="51670" spans="31:31" ht="15.75">
      <c r="AE51670" s="67"/>
    </row>
    <row r="51671" spans="31:31" ht="15.75">
      <c r="AE51671" s="67"/>
    </row>
    <row r="51672" spans="31:31" ht="15.75">
      <c r="AE51672" s="67"/>
    </row>
    <row r="51673" spans="31:31" ht="15.75">
      <c r="AE51673" s="67"/>
    </row>
    <row r="51674" spans="31:31" ht="15.75">
      <c r="AE51674" s="67"/>
    </row>
    <row r="51675" spans="31:31" ht="15.75">
      <c r="AE51675" s="67"/>
    </row>
    <row r="51676" spans="31:31" ht="15.75">
      <c r="AE51676" s="67"/>
    </row>
    <row r="51677" spans="31:31" ht="15.75">
      <c r="AE51677" s="67"/>
    </row>
    <row r="51678" spans="31:31" ht="15.75">
      <c r="AE51678" s="67"/>
    </row>
    <row r="51679" spans="31:31" ht="15.75">
      <c r="AE51679" s="67"/>
    </row>
    <row r="51680" spans="31:31" ht="15.75">
      <c r="AE51680" s="67"/>
    </row>
    <row r="51681" spans="31:31" ht="15.75">
      <c r="AE51681" s="67"/>
    </row>
    <row r="51682" spans="31:31" ht="15.75">
      <c r="AE51682" s="67"/>
    </row>
    <row r="51683" spans="31:31" ht="15.75">
      <c r="AE51683" s="67"/>
    </row>
    <row r="51684" spans="31:31" ht="15.75">
      <c r="AE51684" s="67"/>
    </row>
    <row r="51685" spans="31:31" ht="15.75">
      <c r="AE51685" s="67"/>
    </row>
    <row r="51686" spans="31:31" ht="15.75">
      <c r="AE51686" s="67"/>
    </row>
    <row r="51687" spans="31:31" ht="15.75">
      <c r="AE51687" s="67"/>
    </row>
    <row r="51688" spans="31:31" ht="15.75">
      <c r="AE51688" s="67"/>
    </row>
    <row r="51689" spans="31:31" ht="15.75">
      <c r="AE51689" s="67"/>
    </row>
    <row r="51690" spans="31:31" ht="15.75">
      <c r="AE51690" s="67"/>
    </row>
    <row r="51691" spans="31:31" ht="15.75">
      <c r="AE51691" s="67"/>
    </row>
    <row r="51692" spans="31:31" ht="15.75">
      <c r="AE51692" s="67"/>
    </row>
    <row r="51693" spans="31:31" ht="15.75">
      <c r="AE51693" s="67"/>
    </row>
    <row r="51694" spans="31:31" ht="15.75">
      <c r="AE51694" s="67"/>
    </row>
    <row r="51695" spans="31:31" ht="15.75">
      <c r="AE51695" s="67"/>
    </row>
    <row r="51696" spans="31:31" ht="15.75">
      <c r="AE51696" s="67"/>
    </row>
    <row r="51697" spans="31:31" ht="15.75">
      <c r="AE51697" s="67"/>
    </row>
    <row r="51698" spans="31:31" ht="15.75">
      <c r="AE51698" s="67"/>
    </row>
    <row r="51699" spans="31:31" ht="15.75">
      <c r="AE51699" s="67"/>
    </row>
    <row r="51700" spans="31:31" ht="15.75">
      <c r="AE51700" s="67"/>
    </row>
    <row r="51701" spans="31:31" ht="15.75">
      <c r="AE51701" s="67"/>
    </row>
    <row r="51702" spans="31:31" ht="15.75">
      <c r="AE51702" s="67"/>
    </row>
    <row r="51703" spans="31:31" ht="15.75">
      <c r="AE51703" s="67"/>
    </row>
    <row r="51704" spans="31:31" ht="15.75">
      <c r="AE51704" s="67"/>
    </row>
    <row r="51705" spans="31:31" ht="15.75">
      <c r="AE51705" s="67"/>
    </row>
    <row r="51706" spans="31:31" ht="15.75">
      <c r="AE51706" s="67"/>
    </row>
    <row r="51707" spans="31:31" ht="15.75">
      <c r="AE51707" s="67"/>
    </row>
    <row r="51708" spans="31:31" ht="15.75">
      <c r="AE51708" s="67"/>
    </row>
    <row r="51709" spans="31:31" ht="15.75">
      <c r="AE51709" s="67"/>
    </row>
    <row r="51710" spans="31:31" ht="15.75">
      <c r="AE51710" s="67"/>
    </row>
    <row r="51711" spans="31:31" ht="15.75">
      <c r="AE51711" s="67"/>
    </row>
    <row r="51712" spans="31:31" ht="15.75">
      <c r="AE51712" s="67"/>
    </row>
    <row r="51713" spans="31:31" ht="15.75">
      <c r="AE51713" s="67"/>
    </row>
    <row r="51714" spans="31:31" ht="15.75">
      <c r="AE51714" s="67"/>
    </row>
    <row r="51715" spans="31:31" ht="15.75">
      <c r="AE51715" s="67"/>
    </row>
    <row r="51716" spans="31:31" ht="15.75">
      <c r="AE51716" s="67"/>
    </row>
    <row r="51717" spans="31:31" ht="15.75">
      <c r="AE51717" s="67"/>
    </row>
    <row r="51718" spans="31:31" ht="15.75">
      <c r="AE51718" s="67"/>
    </row>
    <row r="51719" spans="31:31" ht="15.75">
      <c r="AE51719" s="67"/>
    </row>
    <row r="51720" spans="31:31" ht="15.75">
      <c r="AE51720" s="67"/>
    </row>
    <row r="51721" spans="31:31" ht="15.75">
      <c r="AE51721" s="67"/>
    </row>
    <row r="51722" spans="31:31" ht="15.75">
      <c r="AE51722" s="67"/>
    </row>
    <row r="51723" spans="31:31" ht="15.75">
      <c r="AE51723" s="67"/>
    </row>
    <row r="51724" spans="31:31" ht="15.75">
      <c r="AE51724" s="67"/>
    </row>
    <row r="51725" spans="31:31" ht="15.75">
      <c r="AE51725" s="67"/>
    </row>
    <row r="51726" spans="31:31" ht="15.75">
      <c r="AE51726" s="67"/>
    </row>
    <row r="51727" spans="31:31" ht="15.75">
      <c r="AE51727" s="67"/>
    </row>
    <row r="51728" spans="31:31" ht="15.75">
      <c r="AE51728" s="67"/>
    </row>
    <row r="51729" spans="31:31" ht="15.75">
      <c r="AE51729" s="67"/>
    </row>
    <row r="51730" spans="31:31" ht="15.75">
      <c r="AE51730" s="67"/>
    </row>
    <row r="51731" spans="31:31" ht="15.75">
      <c r="AE51731" s="67"/>
    </row>
    <row r="51732" spans="31:31" ht="15.75">
      <c r="AE51732" s="67"/>
    </row>
    <row r="51733" spans="31:31" ht="15.75">
      <c r="AE51733" s="67"/>
    </row>
    <row r="51734" spans="31:31" ht="15.75">
      <c r="AE51734" s="67"/>
    </row>
    <row r="51735" spans="31:31" ht="15.75">
      <c r="AE51735" s="67"/>
    </row>
    <row r="51736" spans="31:31" ht="15.75">
      <c r="AE51736" s="67"/>
    </row>
    <row r="51737" spans="31:31" ht="15.75">
      <c r="AE51737" s="67"/>
    </row>
    <row r="51738" spans="31:31" ht="15.75">
      <c r="AE51738" s="67"/>
    </row>
    <row r="51739" spans="31:31" ht="15.75">
      <c r="AE51739" s="67"/>
    </row>
    <row r="51740" spans="31:31" ht="15.75">
      <c r="AE51740" s="67"/>
    </row>
    <row r="51741" spans="31:31" ht="15.75">
      <c r="AE51741" s="67"/>
    </row>
    <row r="51742" spans="31:31" ht="15.75">
      <c r="AE51742" s="67"/>
    </row>
    <row r="51743" spans="31:31" ht="15.75">
      <c r="AE51743" s="67"/>
    </row>
    <row r="51744" spans="31:31" ht="15.75">
      <c r="AE51744" s="67"/>
    </row>
    <row r="51745" spans="31:31" ht="15.75">
      <c r="AE51745" s="67"/>
    </row>
    <row r="51746" spans="31:31" ht="15.75">
      <c r="AE51746" s="67"/>
    </row>
    <row r="51747" spans="31:31" ht="15.75">
      <c r="AE51747" s="67"/>
    </row>
    <row r="51748" spans="31:31" ht="15.75">
      <c r="AE51748" s="67"/>
    </row>
    <row r="51749" spans="31:31" ht="15.75">
      <c r="AE51749" s="67"/>
    </row>
    <row r="51750" spans="31:31" ht="15.75">
      <c r="AE51750" s="67"/>
    </row>
    <row r="51751" spans="31:31" ht="15.75">
      <c r="AE51751" s="67"/>
    </row>
    <row r="51752" spans="31:31" ht="15.75">
      <c r="AE51752" s="67"/>
    </row>
    <row r="51753" spans="31:31" ht="15.75">
      <c r="AE51753" s="67"/>
    </row>
    <row r="51754" spans="31:31" ht="15.75">
      <c r="AE51754" s="67"/>
    </row>
    <row r="51755" spans="31:31" ht="15.75">
      <c r="AE51755" s="67"/>
    </row>
    <row r="51756" spans="31:31" ht="15.75">
      <c r="AE51756" s="67"/>
    </row>
    <row r="51757" spans="31:31" ht="15.75">
      <c r="AE51757" s="67"/>
    </row>
    <row r="51758" spans="31:31" ht="15.75">
      <c r="AE51758" s="67"/>
    </row>
    <row r="51759" spans="31:31" ht="15.75">
      <c r="AE51759" s="67"/>
    </row>
    <row r="51760" spans="31:31" ht="15.75">
      <c r="AE51760" s="67"/>
    </row>
    <row r="51761" spans="31:31" ht="15.75">
      <c r="AE51761" s="67"/>
    </row>
    <row r="51762" spans="31:31" ht="15.75">
      <c r="AE51762" s="67"/>
    </row>
    <row r="51763" spans="31:31" ht="15.75">
      <c r="AE51763" s="67"/>
    </row>
    <row r="51764" spans="31:31" ht="15.75">
      <c r="AE51764" s="67"/>
    </row>
    <row r="51765" spans="31:31" ht="15.75">
      <c r="AE51765" s="67"/>
    </row>
    <row r="51766" spans="31:31" ht="15.75">
      <c r="AE51766" s="67"/>
    </row>
    <row r="51767" spans="31:31" ht="15.75">
      <c r="AE51767" s="67"/>
    </row>
    <row r="51768" spans="31:31" ht="15.75">
      <c r="AE51768" s="67"/>
    </row>
    <row r="51769" spans="31:31" ht="15.75">
      <c r="AE51769" s="67"/>
    </row>
    <row r="51770" spans="31:31" ht="15.75">
      <c r="AE51770" s="67"/>
    </row>
    <row r="51771" spans="31:31" ht="15.75">
      <c r="AE51771" s="67"/>
    </row>
    <row r="51772" spans="31:31" ht="15.75">
      <c r="AE51772" s="67"/>
    </row>
    <row r="51773" spans="31:31" ht="15.75">
      <c r="AE51773" s="67"/>
    </row>
    <row r="51774" spans="31:31" ht="15.75">
      <c r="AE51774" s="67"/>
    </row>
    <row r="51775" spans="31:31" ht="15.75">
      <c r="AE51775" s="67"/>
    </row>
    <row r="51776" spans="31:31" ht="15.75">
      <c r="AE51776" s="67"/>
    </row>
    <row r="51777" spans="31:31" ht="15.75">
      <c r="AE51777" s="67"/>
    </row>
    <row r="51778" spans="31:31" ht="15.75">
      <c r="AE51778" s="67"/>
    </row>
    <row r="51779" spans="31:31" ht="15.75">
      <c r="AE51779" s="67"/>
    </row>
    <row r="51780" spans="31:31" ht="15.75">
      <c r="AE51780" s="67"/>
    </row>
    <row r="51781" spans="31:31" ht="15.75">
      <c r="AE51781" s="67"/>
    </row>
    <row r="51782" spans="31:31" ht="15.75">
      <c r="AE51782" s="67"/>
    </row>
    <row r="51783" spans="31:31" ht="15.75">
      <c r="AE51783" s="67"/>
    </row>
    <row r="51784" spans="31:31" ht="15.75">
      <c r="AE51784" s="67"/>
    </row>
    <row r="51785" spans="31:31" ht="15.75">
      <c r="AE51785" s="67"/>
    </row>
    <row r="51786" spans="31:31" ht="15.75">
      <c r="AE51786" s="67"/>
    </row>
    <row r="51787" spans="31:31" ht="15.75">
      <c r="AE51787" s="67"/>
    </row>
    <row r="51788" spans="31:31" ht="15.75">
      <c r="AE51788" s="67"/>
    </row>
    <row r="51789" spans="31:31" ht="15.75">
      <c r="AE51789" s="67"/>
    </row>
    <row r="51790" spans="31:31" ht="15.75">
      <c r="AE51790" s="67"/>
    </row>
    <row r="51791" spans="31:31" ht="15.75">
      <c r="AE51791" s="67"/>
    </row>
    <row r="51792" spans="31:31" ht="15.75">
      <c r="AE51792" s="67"/>
    </row>
    <row r="51793" spans="31:31" ht="15.75">
      <c r="AE51793" s="67"/>
    </row>
    <row r="51794" spans="31:31" ht="15.75">
      <c r="AE51794" s="67"/>
    </row>
    <row r="51795" spans="31:31" ht="15.75">
      <c r="AE51795" s="67"/>
    </row>
    <row r="51796" spans="31:31" ht="15.75">
      <c r="AE51796" s="67"/>
    </row>
    <row r="51797" spans="31:31" ht="15.75">
      <c r="AE51797" s="67"/>
    </row>
    <row r="51798" spans="31:31" ht="15.75">
      <c r="AE51798" s="67"/>
    </row>
    <row r="51799" spans="31:31" ht="15.75">
      <c r="AE51799" s="67"/>
    </row>
    <row r="51800" spans="31:31" ht="15.75">
      <c r="AE51800" s="67"/>
    </row>
    <row r="51801" spans="31:31" ht="15.75">
      <c r="AE51801" s="67"/>
    </row>
    <row r="51802" spans="31:31" ht="15.75">
      <c r="AE51802" s="67"/>
    </row>
    <row r="51803" spans="31:31" ht="15.75">
      <c r="AE51803" s="67"/>
    </row>
    <row r="51804" spans="31:31" ht="15.75">
      <c r="AE51804" s="67"/>
    </row>
    <row r="51805" spans="31:31" ht="15.75">
      <c r="AE51805" s="67"/>
    </row>
    <row r="51806" spans="31:31" ht="15.75">
      <c r="AE51806" s="67"/>
    </row>
    <row r="51807" spans="31:31" ht="15.75">
      <c r="AE51807" s="67"/>
    </row>
    <row r="51808" spans="31:31" ht="15.75">
      <c r="AE51808" s="67"/>
    </row>
    <row r="51809" spans="31:31" ht="15.75">
      <c r="AE51809" s="67"/>
    </row>
    <row r="51810" spans="31:31" ht="15.75">
      <c r="AE51810" s="67"/>
    </row>
    <row r="51811" spans="31:31" ht="15.75">
      <c r="AE51811" s="67"/>
    </row>
    <row r="51812" spans="31:31" ht="15.75">
      <c r="AE51812" s="67"/>
    </row>
    <row r="51813" spans="31:31" ht="15.75">
      <c r="AE51813" s="67"/>
    </row>
    <row r="51814" spans="31:31" ht="15.75">
      <c r="AE51814" s="67"/>
    </row>
    <row r="51815" spans="31:31" ht="15.75">
      <c r="AE51815" s="67"/>
    </row>
    <row r="51816" spans="31:31" ht="15.75">
      <c r="AE51816" s="67"/>
    </row>
    <row r="51817" spans="31:31" ht="15.75">
      <c r="AE51817" s="67"/>
    </row>
    <row r="51818" spans="31:31" ht="15.75">
      <c r="AE51818" s="67"/>
    </row>
    <row r="51819" spans="31:31" ht="15.75">
      <c r="AE51819" s="67"/>
    </row>
    <row r="51820" spans="31:31" ht="15.75">
      <c r="AE51820" s="67"/>
    </row>
    <row r="51821" spans="31:31" ht="15.75">
      <c r="AE51821" s="67"/>
    </row>
    <row r="51822" spans="31:31" ht="15.75">
      <c r="AE51822" s="67"/>
    </row>
    <row r="51823" spans="31:31" ht="15.75">
      <c r="AE51823" s="67"/>
    </row>
    <row r="51824" spans="31:31" ht="15.75">
      <c r="AE51824" s="67"/>
    </row>
    <row r="51825" spans="31:31" ht="15.75">
      <c r="AE51825" s="67"/>
    </row>
    <row r="51826" spans="31:31" ht="15.75">
      <c r="AE51826" s="67"/>
    </row>
    <row r="51827" spans="31:31" ht="15.75">
      <c r="AE51827" s="67"/>
    </row>
    <row r="51828" spans="31:31" ht="15.75">
      <c r="AE51828" s="67"/>
    </row>
    <row r="51829" spans="31:31" ht="15.75">
      <c r="AE51829" s="67"/>
    </row>
    <row r="51830" spans="31:31" ht="15.75">
      <c r="AE51830" s="67"/>
    </row>
    <row r="51831" spans="31:31" ht="15.75">
      <c r="AE51831" s="67"/>
    </row>
    <row r="51832" spans="31:31" ht="15.75">
      <c r="AE51832" s="67"/>
    </row>
    <row r="51833" spans="31:31" ht="15.75">
      <c r="AE51833" s="67"/>
    </row>
    <row r="51834" spans="31:31" ht="15.75">
      <c r="AE51834" s="67"/>
    </row>
    <row r="51835" spans="31:31" ht="15.75">
      <c r="AE51835" s="67"/>
    </row>
    <row r="51836" spans="31:31" ht="15.75">
      <c r="AE51836" s="67"/>
    </row>
    <row r="51837" spans="31:31" ht="15.75">
      <c r="AE51837" s="67"/>
    </row>
    <row r="51838" spans="31:31" ht="15.75">
      <c r="AE51838" s="67"/>
    </row>
    <row r="51839" spans="31:31" ht="15.75">
      <c r="AE51839" s="67"/>
    </row>
    <row r="51840" spans="31:31" ht="15.75">
      <c r="AE51840" s="67"/>
    </row>
    <row r="51841" spans="31:31" ht="15.75">
      <c r="AE51841" s="67"/>
    </row>
    <row r="51842" spans="31:31" ht="15.75">
      <c r="AE51842" s="67"/>
    </row>
    <row r="51843" spans="31:31" ht="15.75">
      <c r="AE51843" s="67"/>
    </row>
    <row r="51844" spans="31:31" ht="15.75">
      <c r="AE51844" s="67"/>
    </row>
    <row r="51845" spans="31:31" ht="15.75">
      <c r="AE51845" s="67"/>
    </row>
    <row r="51846" spans="31:31" ht="15.75">
      <c r="AE51846" s="67"/>
    </row>
    <row r="51847" spans="31:31" ht="15.75">
      <c r="AE51847" s="67"/>
    </row>
    <row r="51848" spans="31:31" ht="15.75">
      <c r="AE51848" s="67"/>
    </row>
    <row r="51849" spans="31:31" ht="15.75">
      <c r="AE51849" s="67"/>
    </row>
    <row r="51850" spans="31:31" ht="15.75">
      <c r="AE51850" s="67"/>
    </row>
    <row r="51851" spans="31:31" ht="15.75">
      <c r="AE51851" s="67"/>
    </row>
    <row r="51852" spans="31:31" ht="15.75">
      <c r="AE51852" s="67"/>
    </row>
    <row r="51853" spans="31:31" ht="15.75">
      <c r="AE51853" s="67"/>
    </row>
    <row r="51854" spans="31:31" ht="15.75">
      <c r="AE51854" s="67"/>
    </row>
    <row r="51855" spans="31:31" ht="15.75">
      <c r="AE51855" s="67"/>
    </row>
    <row r="51856" spans="31:31" ht="15.75">
      <c r="AE51856" s="67"/>
    </row>
    <row r="51857" spans="31:31" ht="15.75">
      <c r="AE51857" s="67"/>
    </row>
    <row r="51858" spans="31:31" ht="15.75">
      <c r="AE51858" s="67"/>
    </row>
    <row r="51859" spans="31:31" ht="15.75">
      <c r="AE51859" s="67"/>
    </row>
    <row r="51860" spans="31:31" ht="15.75">
      <c r="AE51860" s="67"/>
    </row>
    <row r="51861" spans="31:31" ht="15.75">
      <c r="AE51861" s="67"/>
    </row>
    <row r="51862" spans="31:31" ht="15.75">
      <c r="AE51862" s="67"/>
    </row>
    <row r="51863" spans="31:31" ht="15.75">
      <c r="AE51863" s="67"/>
    </row>
    <row r="51864" spans="31:31" ht="15.75">
      <c r="AE51864" s="67"/>
    </row>
    <row r="51865" spans="31:31" ht="15.75">
      <c r="AE51865" s="67"/>
    </row>
    <row r="51866" spans="31:31" ht="15.75">
      <c r="AE51866" s="67"/>
    </row>
    <row r="51867" spans="31:31" ht="15.75">
      <c r="AE51867" s="67"/>
    </row>
    <row r="51868" spans="31:31" ht="15.75">
      <c r="AE51868" s="67"/>
    </row>
    <row r="51869" spans="31:31" ht="15.75">
      <c r="AE51869" s="67"/>
    </row>
    <row r="51870" spans="31:31" ht="15.75">
      <c r="AE51870" s="67"/>
    </row>
    <row r="51871" spans="31:31" ht="15.75">
      <c r="AE51871" s="67"/>
    </row>
    <row r="51872" spans="31:31" ht="15.75">
      <c r="AE51872" s="67"/>
    </row>
    <row r="51873" spans="31:31" ht="15.75">
      <c r="AE51873" s="67"/>
    </row>
    <row r="51874" spans="31:31" ht="15.75">
      <c r="AE51874" s="67"/>
    </row>
    <row r="51875" spans="31:31" ht="15.75">
      <c r="AE51875" s="67"/>
    </row>
    <row r="51876" spans="31:31" ht="15.75">
      <c r="AE51876" s="67"/>
    </row>
    <row r="51877" spans="31:31" ht="15.75">
      <c r="AE51877" s="67"/>
    </row>
    <row r="51878" spans="31:31" ht="15.75">
      <c r="AE51878" s="67"/>
    </row>
    <row r="51879" spans="31:31" ht="15.75">
      <c r="AE51879" s="67"/>
    </row>
    <row r="51880" spans="31:31" ht="15.75">
      <c r="AE51880" s="67"/>
    </row>
    <row r="51881" spans="31:31" ht="15.75">
      <c r="AE51881" s="67"/>
    </row>
    <row r="51882" spans="31:31" ht="15.75">
      <c r="AE51882" s="67"/>
    </row>
    <row r="51883" spans="31:31" ht="15.75">
      <c r="AE51883" s="67"/>
    </row>
    <row r="51884" spans="31:31" ht="15.75">
      <c r="AE51884" s="67"/>
    </row>
    <row r="51885" spans="31:31" ht="15.75">
      <c r="AE51885" s="67"/>
    </row>
    <row r="51886" spans="31:31" ht="15.75">
      <c r="AE51886" s="67"/>
    </row>
    <row r="51887" spans="31:31" ht="15.75">
      <c r="AE51887" s="67"/>
    </row>
    <row r="51888" spans="31:31" ht="15.75">
      <c r="AE51888" s="67"/>
    </row>
    <row r="51889" spans="31:31" ht="15.75">
      <c r="AE51889" s="67"/>
    </row>
    <row r="51890" spans="31:31" ht="15.75">
      <c r="AE51890" s="67"/>
    </row>
    <row r="51891" spans="31:31" ht="15.75">
      <c r="AE51891" s="67"/>
    </row>
    <row r="51892" spans="31:31" ht="15.75">
      <c r="AE51892" s="67"/>
    </row>
    <row r="51893" spans="31:31" ht="15.75">
      <c r="AE51893" s="67"/>
    </row>
    <row r="51894" spans="31:31" ht="15.75">
      <c r="AE51894" s="67"/>
    </row>
    <row r="51895" spans="31:31" ht="15.75">
      <c r="AE51895" s="67"/>
    </row>
    <row r="51896" spans="31:31" ht="15.75">
      <c r="AE51896" s="67"/>
    </row>
    <row r="51897" spans="31:31" ht="15.75">
      <c r="AE51897" s="67"/>
    </row>
    <row r="51898" spans="31:31" ht="15.75">
      <c r="AE51898" s="67"/>
    </row>
    <row r="51899" spans="31:31" ht="15.75">
      <c r="AE51899" s="67"/>
    </row>
    <row r="51900" spans="31:31" ht="15.75">
      <c r="AE51900" s="67"/>
    </row>
    <row r="51901" spans="31:31" ht="15.75">
      <c r="AE51901" s="67"/>
    </row>
    <row r="51902" spans="31:31" ht="15.75">
      <c r="AE51902" s="67"/>
    </row>
    <row r="51903" spans="31:31" ht="15.75">
      <c r="AE51903" s="67"/>
    </row>
    <row r="51904" spans="31:31" ht="15.75">
      <c r="AE51904" s="67"/>
    </row>
    <row r="51905" spans="31:31" ht="15.75">
      <c r="AE51905" s="67"/>
    </row>
    <row r="51906" spans="31:31" ht="15.75">
      <c r="AE51906" s="67"/>
    </row>
    <row r="51907" spans="31:31" ht="15.75">
      <c r="AE51907" s="67"/>
    </row>
    <row r="51908" spans="31:31" ht="15.75">
      <c r="AE51908" s="67"/>
    </row>
    <row r="51909" spans="31:31" ht="15.75">
      <c r="AE51909" s="67"/>
    </row>
    <row r="51910" spans="31:31" ht="15.75">
      <c r="AE51910" s="67"/>
    </row>
    <row r="51911" spans="31:31" ht="15.75">
      <c r="AE51911" s="67"/>
    </row>
    <row r="51912" spans="31:31" ht="15.75">
      <c r="AE51912" s="67"/>
    </row>
    <row r="51913" spans="31:31" ht="15.75">
      <c r="AE51913" s="67"/>
    </row>
    <row r="51914" spans="31:31" ht="15.75">
      <c r="AE51914" s="67"/>
    </row>
    <row r="51915" spans="31:31" ht="15.75">
      <c r="AE51915" s="67"/>
    </row>
    <row r="51916" spans="31:31" ht="15.75">
      <c r="AE51916" s="67"/>
    </row>
    <row r="51917" spans="31:31" ht="15.75">
      <c r="AE51917" s="67"/>
    </row>
    <row r="51918" spans="31:31" ht="15.75">
      <c r="AE51918" s="67"/>
    </row>
    <row r="51919" spans="31:31" ht="15.75">
      <c r="AE51919" s="67"/>
    </row>
    <row r="51920" spans="31:31" ht="15.75">
      <c r="AE51920" s="67"/>
    </row>
    <row r="51921" spans="31:31" ht="15.75">
      <c r="AE51921" s="67"/>
    </row>
    <row r="51922" spans="31:31" ht="15.75">
      <c r="AE51922" s="67"/>
    </row>
    <row r="51923" spans="31:31" ht="15.75">
      <c r="AE51923" s="67"/>
    </row>
    <row r="51924" spans="31:31" ht="15.75">
      <c r="AE51924" s="67"/>
    </row>
    <row r="51925" spans="31:31" ht="15.75">
      <c r="AE51925" s="67"/>
    </row>
    <row r="51926" spans="31:31" ht="15.75">
      <c r="AE51926" s="67"/>
    </row>
    <row r="51927" spans="31:31" ht="15.75">
      <c r="AE51927" s="67"/>
    </row>
    <row r="51928" spans="31:31" ht="15.75">
      <c r="AE51928" s="67"/>
    </row>
    <row r="51929" spans="31:31" ht="15.75">
      <c r="AE51929" s="67"/>
    </row>
    <row r="51930" spans="31:31" ht="15.75">
      <c r="AE51930" s="67"/>
    </row>
    <row r="51931" spans="31:31" ht="15.75">
      <c r="AE51931" s="67"/>
    </row>
    <row r="51932" spans="31:31" ht="15.75">
      <c r="AE51932" s="67"/>
    </row>
    <row r="51933" spans="31:31" ht="15.75">
      <c r="AE51933" s="67"/>
    </row>
    <row r="51934" spans="31:31" ht="15.75">
      <c r="AE51934" s="67"/>
    </row>
    <row r="51935" spans="31:31" ht="15.75">
      <c r="AE51935" s="67"/>
    </row>
    <row r="51936" spans="31:31" ht="15.75">
      <c r="AE51936" s="67"/>
    </row>
    <row r="51937" spans="31:31" ht="15.75">
      <c r="AE51937" s="67"/>
    </row>
    <row r="51938" spans="31:31" ht="15.75">
      <c r="AE51938" s="67"/>
    </row>
    <row r="51939" spans="31:31" ht="15.75">
      <c r="AE51939" s="67"/>
    </row>
    <row r="51940" spans="31:31" ht="15.75">
      <c r="AE51940" s="67"/>
    </row>
    <row r="51941" spans="31:31" ht="15.75">
      <c r="AE51941" s="67"/>
    </row>
    <row r="51942" spans="31:31" ht="15.75">
      <c r="AE51942" s="67"/>
    </row>
    <row r="51943" spans="31:31" ht="15.75">
      <c r="AE51943" s="67"/>
    </row>
    <row r="51944" spans="31:31" ht="15.75">
      <c r="AE51944" s="67"/>
    </row>
    <row r="51945" spans="31:31" ht="15.75">
      <c r="AE51945" s="67"/>
    </row>
    <row r="51946" spans="31:31" ht="15.75">
      <c r="AE51946" s="67"/>
    </row>
    <row r="51947" spans="31:31" ht="15.75">
      <c r="AE51947" s="67"/>
    </row>
    <row r="51948" spans="31:31" ht="15.75">
      <c r="AE51948" s="67"/>
    </row>
    <row r="51949" spans="31:31" ht="15.75">
      <c r="AE51949" s="67"/>
    </row>
    <row r="51950" spans="31:31" ht="15.75">
      <c r="AE51950" s="67"/>
    </row>
    <row r="51951" spans="31:31" ht="15.75">
      <c r="AE51951" s="67"/>
    </row>
    <row r="51952" spans="31:31" ht="15.75">
      <c r="AE51952" s="67"/>
    </row>
    <row r="51953" spans="31:31" ht="15.75">
      <c r="AE51953" s="67"/>
    </row>
    <row r="51954" spans="31:31" ht="15.75">
      <c r="AE51954" s="67"/>
    </row>
    <row r="51955" spans="31:31" ht="15.75">
      <c r="AE51955" s="67"/>
    </row>
    <row r="51956" spans="31:31" ht="15.75">
      <c r="AE51956" s="67"/>
    </row>
    <row r="51957" spans="31:31" ht="15.75">
      <c r="AE51957" s="67"/>
    </row>
    <row r="51958" spans="31:31" ht="15.75">
      <c r="AE51958" s="67"/>
    </row>
    <row r="51959" spans="31:31" ht="15.75">
      <c r="AE51959" s="67"/>
    </row>
    <row r="51960" spans="31:31" ht="15.75">
      <c r="AE51960" s="67"/>
    </row>
    <row r="51961" spans="31:31" ht="15.75">
      <c r="AE51961" s="67"/>
    </row>
    <row r="51962" spans="31:31" ht="15.75">
      <c r="AE51962" s="67"/>
    </row>
    <row r="51963" spans="31:31" ht="15.75">
      <c r="AE51963" s="67"/>
    </row>
    <row r="51964" spans="31:31" ht="15.75">
      <c r="AE51964" s="67"/>
    </row>
    <row r="51965" spans="31:31" ht="15.75">
      <c r="AE51965" s="67"/>
    </row>
    <row r="51966" spans="31:31" ht="15.75">
      <c r="AE51966" s="67"/>
    </row>
    <row r="51967" spans="31:31" ht="15.75">
      <c r="AE51967" s="67"/>
    </row>
    <row r="51968" spans="31:31" ht="15.75">
      <c r="AE51968" s="67"/>
    </row>
    <row r="51969" spans="31:31" ht="15.75">
      <c r="AE51969" s="67"/>
    </row>
    <row r="51970" spans="31:31" ht="15.75">
      <c r="AE51970" s="67"/>
    </row>
    <row r="51971" spans="31:31" ht="15.75">
      <c r="AE51971" s="67"/>
    </row>
    <row r="51972" spans="31:31" ht="15.75">
      <c r="AE51972" s="67"/>
    </row>
    <row r="51973" spans="31:31" ht="15.75">
      <c r="AE51973" s="67"/>
    </row>
    <row r="51974" spans="31:31" ht="15.75">
      <c r="AE51974" s="67"/>
    </row>
    <row r="51975" spans="31:31" ht="15.75">
      <c r="AE51975" s="67"/>
    </row>
    <row r="51976" spans="31:31" ht="15.75">
      <c r="AE51976" s="67"/>
    </row>
    <row r="51977" spans="31:31" ht="15.75">
      <c r="AE51977" s="67"/>
    </row>
    <row r="51978" spans="31:31" ht="15.75">
      <c r="AE51978" s="67"/>
    </row>
    <row r="51979" spans="31:31" ht="15.75">
      <c r="AE51979" s="67"/>
    </row>
    <row r="51980" spans="31:31" ht="15.75">
      <c r="AE51980" s="67"/>
    </row>
    <row r="51981" spans="31:31" ht="15.75">
      <c r="AE51981" s="67"/>
    </row>
    <row r="51982" spans="31:31" ht="15.75">
      <c r="AE51982" s="67"/>
    </row>
    <row r="51983" spans="31:31" ht="15.75">
      <c r="AE51983" s="67"/>
    </row>
    <row r="51984" spans="31:31" ht="15.75">
      <c r="AE51984" s="67"/>
    </row>
    <row r="51985" spans="31:31" ht="15.75">
      <c r="AE51985" s="67"/>
    </row>
    <row r="51986" spans="31:31" ht="15.75">
      <c r="AE51986" s="67"/>
    </row>
    <row r="51987" spans="31:31" ht="15.75">
      <c r="AE51987" s="67"/>
    </row>
    <row r="51988" spans="31:31" ht="15.75">
      <c r="AE51988" s="67"/>
    </row>
    <row r="51989" spans="31:31" ht="15.75">
      <c r="AE51989" s="67"/>
    </row>
    <row r="51990" spans="31:31" ht="15.75">
      <c r="AE51990" s="67"/>
    </row>
    <row r="51991" spans="31:31" ht="15.75">
      <c r="AE51991" s="67"/>
    </row>
    <row r="51992" spans="31:31" ht="15.75">
      <c r="AE51992" s="67"/>
    </row>
    <row r="51993" spans="31:31" ht="15.75">
      <c r="AE51993" s="67"/>
    </row>
    <row r="51994" spans="31:31" ht="15.75">
      <c r="AE51994" s="67"/>
    </row>
    <row r="51995" spans="31:31" ht="15.75">
      <c r="AE51995" s="67"/>
    </row>
    <row r="51996" spans="31:31" ht="15.75">
      <c r="AE51996" s="67"/>
    </row>
    <row r="51997" spans="31:31" ht="15.75">
      <c r="AE51997" s="67"/>
    </row>
    <row r="51998" spans="31:31" ht="15.75">
      <c r="AE51998" s="67"/>
    </row>
    <row r="51999" spans="31:31" ht="15.75">
      <c r="AE51999" s="67"/>
    </row>
    <row r="52000" spans="31:31" ht="15.75">
      <c r="AE52000" s="67"/>
    </row>
    <row r="52001" spans="31:31" ht="15.75">
      <c r="AE52001" s="67"/>
    </row>
    <row r="52002" spans="31:31" ht="15.75">
      <c r="AE52002" s="67"/>
    </row>
    <row r="52003" spans="31:31" ht="15.75">
      <c r="AE52003" s="67"/>
    </row>
    <row r="52004" spans="31:31" ht="15.75">
      <c r="AE52004" s="67"/>
    </row>
    <row r="52005" spans="31:31" ht="15.75">
      <c r="AE52005" s="67"/>
    </row>
    <row r="52006" spans="31:31" ht="15.75">
      <c r="AE52006" s="67"/>
    </row>
    <row r="52007" spans="31:31" ht="15.75">
      <c r="AE52007" s="67"/>
    </row>
    <row r="52008" spans="31:31" ht="15.75">
      <c r="AE52008" s="67"/>
    </row>
    <row r="52009" spans="31:31" ht="15.75">
      <c r="AE52009" s="67"/>
    </row>
    <row r="52010" spans="31:31" ht="15.75">
      <c r="AE52010" s="67"/>
    </row>
    <row r="52011" spans="31:31" ht="15.75">
      <c r="AE52011" s="67"/>
    </row>
    <row r="52012" spans="31:31" ht="15.75">
      <c r="AE52012" s="67"/>
    </row>
    <row r="52013" spans="31:31" ht="15.75">
      <c r="AE52013" s="67"/>
    </row>
    <row r="52014" spans="31:31" ht="15.75">
      <c r="AE52014" s="67"/>
    </row>
    <row r="52015" spans="31:31" ht="15.75">
      <c r="AE52015" s="67"/>
    </row>
    <row r="52016" spans="31:31" ht="15.75">
      <c r="AE52016" s="67"/>
    </row>
    <row r="52017" spans="31:31" ht="15.75">
      <c r="AE52017" s="67"/>
    </row>
    <row r="52018" spans="31:31" ht="15.75">
      <c r="AE52018" s="67"/>
    </row>
    <row r="52019" spans="31:31" ht="15.75">
      <c r="AE52019" s="67"/>
    </row>
    <row r="52020" spans="31:31" ht="15.75">
      <c r="AE52020" s="67"/>
    </row>
    <row r="52021" spans="31:31" ht="15.75">
      <c r="AE52021" s="67"/>
    </row>
    <row r="52022" spans="31:31" ht="15.75">
      <c r="AE52022" s="67"/>
    </row>
    <row r="52023" spans="31:31" ht="15.75">
      <c r="AE52023" s="67"/>
    </row>
    <row r="52024" spans="31:31" ht="15.75">
      <c r="AE52024" s="67"/>
    </row>
    <row r="52025" spans="31:31" ht="15.75">
      <c r="AE52025" s="67"/>
    </row>
    <row r="52026" spans="31:31" ht="15.75">
      <c r="AE52026" s="67"/>
    </row>
    <row r="52027" spans="31:31" ht="15.75">
      <c r="AE52027" s="67"/>
    </row>
    <row r="52028" spans="31:31" ht="15.75">
      <c r="AE52028" s="67"/>
    </row>
    <row r="52029" spans="31:31" ht="15.75">
      <c r="AE52029" s="67"/>
    </row>
    <row r="52030" spans="31:31" ht="15.75">
      <c r="AE52030" s="67"/>
    </row>
    <row r="52031" spans="31:31" ht="15.75">
      <c r="AE52031" s="67"/>
    </row>
    <row r="52032" spans="31:31" ht="15.75">
      <c r="AE52032" s="67"/>
    </row>
    <row r="52033" spans="31:31" ht="15.75">
      <c r="AE52033" s="67"/>
    </row>
    <row r="52034" spans="31:31" ht="15.75">
      <c r="AE52034" s="67"/>
    </row>
    <row r="52035" spans="31:31" ht="15.75">
      <c r="AE52035" s="67"/>
    </row>
    <row r="52036" spans="31:31" ht="15.75">
      <c r="AE52036" s="67"/>
    </row>
    <row r="52037" spans="31:31" ht="15.75">
      <c r="AE52037" s="67"/>
    </row>
    <row r="52038" spans="31:31" ht="15.75">
      <c r="AE52038" s="67"/>
    </row>
    <row r="52039" spans="31:31" ht="15.75">
      <c r="AE52039" s="67"/>
    </row>
    <row r="52040" spans="31:31" ht="15.75">
      <c r="AE52040" s="67"/>
    </row>
    <row r="52041" spans="31:31" ht="15.75">
      <c r="AE52041" s="67"/>
    </row>
    <row r="52042" spans="31:31" ht="15.75">
      <c r="AE52042" s="67"/>
    </row>
    <row r="52043" spans="31:31" ht="15.75">
      <c r="AE52043" s="67"/>
    </row>
    <row r="52044" spans="31:31" ht="15.75">
      <c r="AE52044" s="67"/>
    </row>
    <row r="52045" spans="31:31" ht="15.75">
      <c r="AE52045" s="67"/>
    </row>
    <row r="52046" spans="31:31" ht="15.75">
      <c r="AE52046" s="67"/>
    </row>
    <row r="52047" spans="31:31" ht="15.75">
      <c r="AE52047" s="67"/>
    </row>
    <row r="52048" spans="31:31" ht="15.75">
      <c r="AE52048" s="67"/>
    </row>
    <row r="52049" spans="31:31" ht="15.75">
      <c r="AE52049" s="67"/>
    </row>
    <row r="52050" spans="31:31" ht="15.75">
      <c r="AE52050" s="67"/>
    </row>
    <row r="52051" spans="31:31" ht="15.75">
      <c r="AE52051" s="67"/>
    </row>
    <row r="52052" spans="31:31" ht="15.75">
      <c r="AE52052" s="67"/>
    </row>
    <row r="52053" spans="31:31" ht="15.75">
      <c r="AE52053" s="67"/>
    </row>
    <row r="52054" spans="31:31" ht="15.75">
      <c r="AE52054" s="67"/>
    </row>
    <row r="52055" spans="31:31" ht="15.75">
      <c r="AE52055" s="67"/>
    </row>
    <row r="52056" spans="31:31" ht="15.75">
      <c r="AE52056" s="67"/>
    </row>
    <row r="52057" spans="31:31" ht="15.75">
      <c r="AE52057" s="67"/>
    </row>
    <row r="52058" spans="31:31" ht="15.75">
      <c r="AE52058" s="67"/>
    </row>
    <row r="52059" spans="31:31" ht="15.75">
      <c r="AE52059" s="67"/>
    </row>
    <row r="52060" spans="31:31" ht="15.75">
      <c r="AE52060" s="67"/>
    </row>
    <row r="52061" spans="31:31" ht="15.75">
      <c r="AE52061" s="67"/>
    </row>
    <row r="52062" spans="31:31" ht="15.75">
      <c r="AE52062" s="67"/>
    </row>
    <row r="52063" spans="31:31" ht="15.75">
      <c r="AE52063" s="67"/>
    </row>
    <row r="52064" spans="31:31" ht="15.75">
      <c r="AE52064" s="67"/>
    </row>
    <row r="52065" spans="31:31" ht="15.75">
      <c r="AE52065" s="67"/>
    </row>
    <row r="52066" spans="31:31" ht="15.75">
      <c r="AE52066" s="67"/>
    </row>
    <row r="52067" spans="31:31" ht="15.75">
      <c r="AE52067" s="67"/>
    </row>
    <row r="52068" spans="31:31" ht="15.75">
      <c r="AE52068" s="67"/>
    </row>
    <row r="52069" spans="31:31" ht="15.75">
      <c r="AE52069" s="67"/>
    </row>
    <row r="52070" spans="31:31" ht="15.75">
      <c r="AE52070" s="67"/>
    </row>
    <row r="52071" spans="31:31" ht="15.75">
      <c r="AE52071" s="67"/>
    </row>
    <row r="52072" spans="31:31" ht="15.75">
      <c r="AE52072" s="67"/>
    </row>
    <row r="52073" spans="31:31" ht="15.75">
      <c r="AE52073" s="67"/>
    </row>
    <row r="52074" spans="31:31" ht="15.75">
      <c r="AE52074" s="67"/>
    </row>
    <row r="52075" spans="31:31" ht="15.75">
      <c r="AE52075" s="67"/>
    </row>
    <row r="52076" spans="31:31" ht="15.75">
      <c r="AE52076" s="67"/>
    </row>
    <row r="52077" spans="31:31" ht="15.75">
      <c r="AE52077" s="67"/>
    </row>
    <row r="52078" spans="31:31" ht="15.75">
      <c r="AE52078" s="67"/>
    </row>
    <row r="52079" spans="31:31" ht="15.75">
      <c r="AE52079" s="67"/>
    </row>
    <row r="52080" spans="31:31" ht="15.75">
      <c r="AE52080" s="67"/>
    </row>
    <row r="52081" spans="31:31" ht="15.75">
      <c r="AE52081" s="67"/>
    </row>
    <row r="52082" spans="31:31" ht="15.75">
      <c r="AE52082" s="67"/>
    </row>
    <row r="52083" spans="31:31" ht="15.75">
      <c r="AE52083" s="67"/>
    </row>
    <row r="52084" spans="31:31" ht="15.75">
      <c r="AE52084" s="67"/>
    </row>
    <row r="52085" spans="31:31" ht="15.75">
      <c r="AE52085" s="67"/>
    </row>
    <row r="52086" spans="31:31" ht="15.75">
      <c r="AE52086" s="67"/>
    </row>
    <row r="52087" spans="31:31" ht="15.75">
      <c r="AE52087" s="67"/>
    </row>
    <row r="52088" spans="31:31" ht="15.75">
      <c r="AE52088" s="67"/>
    </row>
    <row r="52089" spans="31:31" ht="15.75">
      <c r="AE52089" s="67"/>
    </row>
    <row r="52090" spans="31:31" ht="15.75">
      <c r="AE52090" s="67"/>
    </row>
    <row r="52091" spans="31:31" ht="15.75">
      <c r="AE52091" s="67"/>
    </row>
    <row r="52092" spans="31:31" ht="15.75">
      <c r="AE52092" s="67"/>
    </row>
    <row r="52093" spans="31:31" ht="15.75">
      <c r="AE52093" s="67"/>
    </row>
    <row r="52094" spans="31:31" ht="15.75">
      <c r="AE52094" s="67"/>
    </row>
    <row r="52095" spans="31:31" ht="15.75">
      <c r="AE52095" s="67"/>
    </row>
    <row r="52096" spans="31:31" ht="15.75">
      <c r="AE52096" s="67"/>
    </row>
    <row r="52097" spans="31:31" ht="15.75">
      <c r="AE52097" s="67"/>
    </row>
    <row r="52098" spans="31:31" ht="15.75">
      <c r="AE52098" s="67"/>
    </row>
    <row r="52099" spans="31:31" ht="15.75">
      <c r="AE52099" s="67"/>
    </row>
    <row r="52100" spans="31:31" ht="15.75">
      <c r="AE52100" s="67"/>
    </row>
    <row r="52101" spans="31:31" ht="15.75">
      <c r="AE52101" s="67"/>
    </row>
    <row r="52102" spans="31:31" ht="15.75">
      <c r="AE52102" s="67"/>
    </row>
    <row r="52103" spans="31:31" ht="15.75">
      <c r="AE52103" s="67"/>
    </row>
    <row r="52104" spans="31:31" ht="15.75">
      <c r="AE52104" s="67"/>
    </row>
    <row r="52105" spans="31:31" ht="15.75">
      <c r="AE52105" s="67"/>
    </row>
    <row r="52106" spans="31:31" ht="15.75">
      <c r="AE52106" s="67"/>
    </row>
    <row r="52107" spans="31:31" ht="15.75">
      <c r="AE52107" s="67"/>
    </row>
    <row r="52108" spans="31:31" ht="15.75">
      <c r="AE52108" s="67"/>
    </row>
    <row r="52109" spans="31:31" ht="15.75">
      <c r="AE52109" s="67"/>
    </row>
    <row r="52110" spans="31:31" ht="15.75">
      <c r="AE52110" s="67"/>
    </row>
    <row r="52111" spans="31:31" ht="15.75">
      <c r="AE52111" s="67"/>
    </row>
    <row r="52112" spans="31:31" ht="15.75">
      <c r="AE52112" s="67"/>
    </row>
    <row r="52113" spans="31:31" ht="15.75">
      <c r="AE52113" s="67"/>
    </row>
    <row r="52114" spans="31:31" ht="15.75">
      <c r="AE52114" s="67"/>
    </row>
    <row r="52115" spans="31:31" ht="15.75">
      <c r="AE52115" s="67"/>
    </row>
    <row r="52116" spans="31:31" ht="15.75">
      <c r="AE52116" s="67"/>
    </row>
    <row r="52117" spans="31:31" ht="15.75">
      <c r="AE52117" s="67"/>
    </row>
    <row r="52118" spans="31:31" ht="15.75">
      <c r="AE52118" s="67"/>
    </row>
    <row r="52119" spans="31:31" ht="15.75">
      <c r="AE52119" s="67"/>
    </row>
    <row r="52120" spans="31:31" ht="15.75">
      <c r="AE52120" s="67"/>
    </row>
    <row r="52121" spans="31:31" ht="15.75">
      <c r="AE52121" s="67"/>
    </row>
    <row r="52122" spans="31:31" ht="15.75">
      <c r="AE52122" s="67"/>
    </row>
    <row r="52123" spans="31:31" ht="15.75">
      <c r="AE52123" s="67"/>
    </row>
    <row r="52124" spans="31:31" ht="15.75">
      <c r="AE52124" s="67"/>
    </row>
    <row r="52125" spans="31:31" ht="15.75">
      <c r="AE52125" s="67"/>
    </row>
    <row r="52126" spans="31:31" ht="15.75">
      <c r="AE52126" s="67"/>
    </row>
    <row r="52127" spans="31:31" ht="15.75">
      <c r="AE52127" s="67"/>
    </row>
    <row r="52128" spans="31:31" ht="15.75">
      <c r="AE52128" s="67"/>
    </row>
    <row r="52129" spans="31:31" ht="15.75">
      <c r="AE52129" s="67"/>
    </row>
    <row r="52130" spans="31:31" ht="15.75">
      <c r="AE52130" s="67"/>
    </row>
    <row r="52131" spans="31:31" ht="15.75">
      <c r="AE52131" s="67"/>
    </row>
    <row r="52132" spans="31:31" ht="15.75">
      <c r="AE52132" s="67"/>
    </row>
    <row r="52133" spans="31:31" ht="15.75">
      <c r="AE52133" s="67"/>
    </row>
    <row r="52134" spans="31:31" ht="15.75">
      <c r="AE52134" s="67"/>
    </row>
    <row r="52135" spans="31:31" ht="15.75">
      <c r="AE52135" s="67"/>
    </row>
    <row r="52136" spans="31:31" ht="15.75">
      <c r="AE52136" s="67"/>
    </row>
    <row r="52137" spans="31:31" ht="15.75">
      <c r="AE52137" s="67"/>
    </row>
    <row r="52138" spans="31:31" ht="15.75">
      <c r="AE52138" s="67"/>
    </row>
    <row r="52139" spans="31:31" ht="15.75">
      <c r="AE52139" s="67"/>
    </row>
    <row r="52140" spans="31:31" ht="15.75">
      <c r="AE52140" s="67"/>
    </row>
    <row r="52141" spans="31:31" ht="15.75">
      <c r="AE52141" s="67"/>
    </row>
    <row r="52142" spans="31:31" ht="15.75">
      <c r="AE52142" s="67"/>
    </row>
    <row r="52143" spans="31:31" ht="15.75">
      <c r="AE52143" s="67"/>
    </row>
    <row r="52144" spans="31:31" ht="15.75">
      <c r="AE52144" s="67"/>
    </row>
    <row r="52145" spans="31:31" ht="15.75">
      <c r="AE52145" s="67"/>
    </row>
    <row r="52146" spans="31:31" ht="15.75">
      <c r="AE52146" s="67"/>
    </row>
    <row r="52147" spans="31:31" ht="15.75">
      <c r="AE52147" s="67"/>
    </row>
    <row r="52148" spans="31:31" ht="15.75">
      <c r="AE52148" s="67"/>
    </row>
    <row r="52149" spans="31:31" ht="15.75">
      <c r="AE52149" s="67"/>
    </row>
    <row r="52150" spans="31:31" ht="15.75">
      <c r="AE52150" s="67"/>
    </row>
    <row r="52151" spans="31:31" ht="15.75">
      <c r="AE52151" s="67"/>
    </row>
    <row r="52152" spans="31:31" ht="15.75">
      <c r="AE52152" s="67"/>
    </row>
    <row r="52153" spans="31:31" ht="15.75">
      <c r="AE52153" s="67"/>
    </row>
    <row r="52154" spans="31:31" ht="15.75">
      <c r="AE52154" s="67"/>
    </row>
    <row r="52155" spans="31:31" ht="15.75">
      <c r="AE52155" s="67"/>
    </row>
    <row r="52156" spans="31:31" ht="15.75">
      <c r="AE52156" s="67"/>
    </row>
    <row r="52157" spans="31:31" ht="15.75">
      <c r="AE52157" s="67"/>
    </row>
    <row r="52158" spans="31:31" ht="15.75">
      <c r="AE52158" s="67"/>
    </row>
    <row r="52159" spans="31:31" ht="15.75">
      <c r="AE52159" s="67"/>
    </row>
    <row r="52160" spans="31:31" ht="15.75">
      <c r="AE52160" s="67"/>
    </row>
    <row r="52161" spans="31:31" ht="15.75">
      <c r="AE52161" s="67"/>
    </row>
    <row r="52162" spans="31:31" ht="15.75">
      <c r="AE52162" s="67"/>
    </row>
    <row r="52163" spans="31:31" ht="15.75">
      <c r="AE52163" s="67"/>
    </row>
    <row r="52164" spans="31:31" ht="15.75">
      <c r="AE52164" s="67"/>
    </row>
    <row r="52165" spans="31:31" ht="15.75">
      <c r="AE52165" s="67"/>
    </row>
    <row r="52166" spans="31:31" ht="15.75">
      <c r="AE52166" s="67"/>
    </row>
    <row r="52167" spans="31:31" ht="15.75">
      <c r="AE52167" s="67"/>
    </row>
    <row r="52168" spans="31:31" ht="15.75">
      <c r="AE52168" s="67"/>
    </row>
    <row r="52169" spans="31:31" ht="15.75">
      <c r="AE52169" s="67"/>
    </row>
    <row r="52170" spans="31:31" ht="15.75">
      <c r="AE52170" s="67"/>
    </row>
    <row r="52171" spans="31:31" ht="15.75">
      <c r="AE52171" s="67"/>
    </row>
    <row r="52172" spans="31:31" ht="15.75">
      <c r="AE52172" s="67"/>
    </row>
    <row r="52173" spans="31:31" ht="15.75">
      <c r="AE52173" s="67"/>
    </row>
    <row r="52174" spans="31:31" ht="15.75">
      <c r="AE52174" s="67"/>
    </row>
    <row r="52175" spans="31:31" ht="15.75">
      <c r="AE52175" s="67"/>
    </row>
    <row r="52176" spans="31:31" ht="15.75">
      <c r="AE52176" s="67"/>
    </row>
    <row r="52177" spans="31:31" ht="15.75">
      <c r="AE52177" s="67"/>
    </row>
    <row r="52178" spans="31:31" ht="15.75">
      <c r="AE52178" s="67"/>
    </row>
    <row r="52179" spans="31:31" ht="15.75">
      <c r="AE52179" s="67"/>
    </row>
    <row r="52180" spans="31:31" ht="15.75">
      <c r="AE52180" s="67"/>
    </row>
    <row r="52181" spans="31:31" ht="15.75">
      <c r="AE52181" s="67"/>
    </row>
    <row r="52182" spans="31:31" ht="15.75">
      <c r="AE52182" s="67"/>
    </row>
    <row r="52183" spans="31:31" ht="15.75">
      <c r="AE52183" s="67"/>
    </row>
    <row r="52184" spans="31:31" ht="15.75">
      <c r="AE52184" s="67"/>
    </row>
    <row r="52185" spans="31:31" ht="15.75">
      <c r="AE52185" s="67"/>
    </row>
    <row r="52186" spans="31:31" ht="15.75">
      <c r="AE52186" s="67"/>
    </row>
    <row r="52187" spans="31:31" ht="15.75">
      <c r="AE52187" s="67"/>
    </row>
    <row r="52188" spans="31:31" ht="15.75">
      <c r="AE52188" s="67"/>
    </row>
    <row r="52189" spans="31:31" ht="15.75">
      <c r="AE52189" s="67"/>
    </row>
    <row r="52190" spans="31:31" ht="15.75">
      <c r="AE52190" s="67"/>
    </row>
    <row r="52191" spans="31:31" ht="15.75">
      <c r="AE52191" s="67"/>
    </row>
    <row r="52192" spans="31:31" ht="15.75">
      <c r="AE52192" s="67"/>
    </row>
    <row r="52193" spans="31:31" ht="15.75">
      <c r="AE52193" s="67"/>
    </row>
    <row r="52194" spans="31:31" ht="15.75">
      <c r="AE52194" s="67"/>
    </row>
    <row r="52195" spans="31:31" ht="15.75">
      <c r="AE52195" s="67"/>
    </row>
    <row r="52196" spans="31:31" ht="15.75">
      <c r="AE52196" s="67"/>
    </row>
    <row r="52197" spans="31:31" ht="15.75">
      <c r="AE52197" s="67"/>
    </row>
    <row r="52198" spans="31:31" ht="15.75">
      <c r="AE52198" s="67"/>
    </row>
    <row r="52199" spans="31:31" ht="15.75">
      <c r="AE52199" s="67"/>
    </row>
    <row r="52200" spans="31:31" ht="15.75">
      <c r="AE52200" s="67"/>
    </row>
    <row r="52201" spans="31:31" ht="15.75">
      <c r="AE52201" s="67"/>
    </row>
    <row r="52202" spans="31:31" ht="15.75">
      <c r="AE52202" s="67"/>
    </row>
    <row r="52203" spans="31:31" ht="15.75">
      <c r="AE52203" s="67"/>
    </row>
    <row r="52204" spans="31:31" ht="15.75">
      <c r="AE52204" s="67"/>
    </row>
    <row r="52205" spans="31:31" ht="15.75">
      <c r="AE52205" s="67"/>
    </row>
    <row r="52206" spans="31:31" ht="15.75">
      <c r="AE52206" s="67"/>
    </row>
    <row r="52207" spans="31:31" ht="15.75">
      <c r="AE52207" s="67"/>
    </row>
    <row r="52208" spans="31:31" ht="15.75">
      <c r="AE52208" s="67"/>
    </row>
    <row r="52209" spans="31:31" ht="15.75">
      <c r="AE52209" s="67"/>
    </row>
    <row r="52210" spans="31:31" ht="15.75">
      <c r="AE52210" s="67"/>
    </row>
    <row r="52211" spans="31:31" ht="15.75">
      <c r="AE52211" s="67"/>
    </row>
    <row r="52212" spans="31:31" ht="15.75">
      <c r="AE52212" s="67"/>
    </row>
    <row r="52213" spans="31:31" ht="15.75">
      <c r="AE52213" s="67"/>
    </row>
    <row r="52214" spans="31:31" ht="15.75">
      <c r="AE52214" s="67"/>
    </row>
    <row r="52215" spans="31:31" ht="15.75">
      <c r="AE52215" s="67"/>
    </row>
    <row r="52216" spans="31:31" ht="15.75">
      <c r="AE52216" s="67"/>
    </row>
    <row r="52217" spans="31:31" ht="15.75">
      <c r="AE52217" s="67"/>
    </row>
    <row r="52218" spans="31:31" ht="15.75">
      <c r="AE52218" s="67"/>
    </row>
    <row r="52219" spans="31:31" ht="15.75">
      <c r="AE52219" s="67"/>
    </row>
    <row r="52220" spans="31:31" ht="15.75">
      <c r="AE52220" s="67"/>
    </row>
    <row r="52221" spans="31:31" ht="15.75">
      <c r="AE52221" s="67"/>
    </row>
    <row r="52222" spans="31:31" ht="15.75">
      <c r="AE52222" s="67"/>
    </row>
    <row r="52223" spans="31:31" ht="15.75">
      <c r="AE52223" s="67"/>
    </row>
    <row r="52224" spans="31:31" ht="15.75">
      <c r="AE52224" s="67"/>
    </row>
    <row r="52225" spans="31:31" ht="15.75">
      <c r="AE52225" s="67"/>
    </row>
    <row r="52226" spans="31:31" ht="15.75">
      <c r="AE52226" s="67"/>
    </row>
    <row r="52227" spans="31:31" ht="15.75">
      <c r="AE52227" s="67"/>
    </row>
    <row r="52228" spans="31:31" ht="15.75">
      <c r="AE52228" s="67"/>
    </row>
    <row r="52229" spans="31:31" ht="15.75">
      <c r="AE52229" s="67"/>
    </row>
    <row r="52230" spans="31:31" ht="15.75">
      <c r="AE52230" s="67"/>
    </row>
    <row r="52231" spans="31:31" ht="15.75">
      <c r="AE52231" s="67"/>
    </row>
    <row r="52232" spans="31:31" ht="15.75">
      <c r="AE52232" s="67"/>
    </row>
    <row r="52233" spans="31:31" ht="15.75">
      <c r="AE52233" s="67"/>
    </row>
    <row r="52234" spans="31:31" ht="15.75">
      <c r="AE52234" s="67"/>
    </row>
    <row r="52235" spans="31:31" ht="15.75">
      <c r="AE52235" s="67"/>
    </row>
    <row r="52236" spans="31:31" ht="15.75">
      <c r="AE52236" s="67"/>
    </row>
    <row r="52237" spans="31:31" ht="15.75">
      <c r="AE52237" s="67"/>
    </row>
    <row r="52238" spans="31:31" ht="15.75">
      <c r="AE52238" s="67"/>
    </row>
    <row r="52239" spans="31:31" ht="15.75">
      <c r="AE52239" s="67"/>
    </row>
    <row r="52240" spans="31:31" ht="15.75">
      <c r="AE52240" s="67"/>
    </row>
    <row r="52241" spans="31:31" ht="15.75">
      <c r="AE52241" s="67"/>
    </row>
    <row r="52242" spans="31:31" ht="15.75">
      <c r="AE52242" s="67"/>
    </row>
    <row r="52243" spans="31:31" ht="15.75">
      <c r="AE52243" s="67"/>
    </row>
    <row r="52244" spans="31:31" ht="15.75">
      <c r="AE52244" s="67"/>
    </row>
    <row r="52245" spans="31:31" ht="15.75">
      <c r="AE52245" s="67"/>
    </row>
    <row r="52246" spans="31:31" ht="15.75">
      <c r="AE52246" s="67"/>
    </row>
    <row r="52247" spans="31:31" ht="15.75">
      <c r="AE52247" s="67"/>
    </row>
    <row r="52248" spans="31:31" ht="15.75">
      <c r="AE52248" s="67"/>
    </row>
    <row r="52249" spans="31:31" ht="15.75">
      <c r="AE52249" s="67"/>
    </row>
    <row r="52250" spans="31:31" ht="15.75">
      <c r="AE52250" s="67"/>
    </row>
    <row r="52251" spans="31:31" ht="15.75">
      <c r="AE52251" s="67"/>
    </row>
    <row r="52252" spans="31:31" ht="15.75">
      <c r="AE52252" s="67"/>
    </row>
    <row r="52253" spans="31:31" ht="15.75">
      <c r="AE52253" s="67"/>
    </row>
    <row r="52254" spans="31:31" ht="15.75">
      <c r="AE52254" s="67"/>
    </row>
    <row r="52255" spans="31:31" ht="15.75">
      <c r="AE52255" s="67"/>
    </row>
    <row r="52256" spans="31:31" ht="15.75">
      <c r="AE52256" s="67"/>
    </row>
    <row r="52257" spans="31:31" ht="15.75">
      <c r="AE52257" s="67"/>
    </row>
    <row r="52258" spans="31:31" ht="15.75">
      <c r="AE52258" s="67"/>
    </row>
    <row r="52259" spans="31:31" ht="15.75">
      <c r="AE52259" s="67"/>
    </row>
    <row r="52260" spans="31:31" ht="15.75">
      <c r="AE52260" s="67"/>
    </row>
    <row r="52261" spans="31:31" ht="15.75">
      <c r="AE52261" s="67"/>
    </row>
    <row r="52262" spans="31:31" ht="15.75">
      <c r="AE52262" s="67"/>
    </row>
    <row r="52263" spans="31:31" ht="15.75">
      <c r="AE52263" s="67"/>
    </row>
    <row r="52264" spans="31:31" ht="15.75">
      <c r="AE52264" s="67"/>
    </row>
    <row r="52265" spans="31:31" ht="15.75">
      <c r="AE52265" s="67"/>
    </row>
    <row r="52266" spans="31:31" ht="15.75">
      <c r="AE52266" s="67"/>
    </row>
    <row r="52267" spans="31:31" ht="15.75">
      <c r="AE52267" s="67"/>
    </row>
    <row r="52268" spans="31:31" ht="15.75">
      <c r="AE52268" s="67"/>
    </row>
    <row r="52269" spans="31:31" ht="15.75">
      <c r="AE52269" s="67"/>
    </row>
    <row r="52270" spans="31:31" ht="15.75">
      <c r="AE52270" s="67"/>
    </row>
    <row r="52271" spans="31:31" ht="15.75">
      <c r="AE52271" s="67"/>
    </row>
    <row r="52272" spans="31:31" ht="15.75">
      <c r="AE52272" s="67"/>
    </row>
    <row r="52273" spans="31:31" ht="15.75">
      <c r="AE52273" s="67"/>
    </row>
    <row r="52274" spans="31:31" ht="15.75">
      <c r="AE52274" s="67"/>
    </row>
    <row r="52275" spans="31:31" ht="15.75">
      <c r="AE52275" s="67"/>
    </row>
    <row r="52276" spans="31:31" ht="15.75">
      <c r="AE52276" s="67"/>
    </row>
    <row r="52277" spans="31:31" ht="15.75">
      <c r="AE52277" s="67"/>
    </row>
    <row r="52278" spans="31:31" ht="15.75">
      <c r="AE52278" s="67"/>
    </row>
    <row r="52279" spans="31:31" ht="15.75">
      <c r="AE52279" s="67"/>
    </row>
    <row r="52280" spans="31:31" ht="15.75">
      <c r="AE52280" s="67"/>
    </row>
    <row r="52281" spans="31:31" ht="15.75">
      <c r="AE52281" s="67"/>
    </row>
    <row r="52282" spans="31:31" ht="15.75">
      <c r="AE52282" s="67"/>
    </row>
    <row r="52283" spans="31:31" ht="15.75">
      <c r="AE52283" s="67"/>
    </row>
    <row r="52284" spans="31:31" ht="15.75">
      <c r="AE52284" s="67"/>
    </row>
    <row r="52285" spans="31:31" ht="15.75">
      <c r="AE52285" s="67"/>
    </row>
    <row r="52286" spans="31:31" ht="15.75">
      <c r="AE52286" s="67"/>
    </row>
    <row r="52287" spans="31:31" ht="15.75">
      <c r="AE52287" s="67"/>
    </row>
    <row r="52288" spans="31:31" ht="15.75">
      <c r="AE52288" s="67"/>
    </row>
    <row r="52289" spans="31:31" ht="15.75">
      <c r="AE52289" s="67"/>
    </row>
    <row r="52290" spans="31:31" ht="15.75">
      <c r="AE52290" s="67"/>
    </row>
    <row r="52291" spans="31:31" ht="15.75">
      <c r="AE52291" s="67"/>
    </row>
    <row r="52292" spans="31:31" ht="15.75">
      <c r="AE52292" s="67"/>
    </row>
    <row r="52293" spans="31:31" ht="15.75">
      <c r="AE52293" s="67"/>
    </row>
    <row r="52294" spans="31:31" ht="15.75">
      <c r="AE52294" s="67"/>
    </row>
    <row r="52295" spans="31:31" ht="15.75">
      <c r="AE52295" s="67"/>
    </row>
    <row r="52296" spans="31:31" ht="15.75">
      <c r="AE52296" s="67"/>
    </row>
    <row r="52297" spans="31:31" ht="15.75">
      <c r="AE52297" s="67"/>
    </row>
    <row r="52298" spans="31:31" ht="15.75">
      <c r="AE52298" s="67"/>
    </row>
    <row r="52299" spans="31:31" ht="15.75">
      <c r="AE52299" s="67"/>
    </row>
    <row r="52300" spans="31:31" ht="15.75">
      <c r="AE52300" s="67"/>
    </row>
    <row r="52301" spans="31:31" ht="15.75">
      <c r="AE52301" s="67"/>
    </row>
    <row r="52302" spans="31:31" ht="15.75">
      <c r="AE52302" s="67"/>
    </row>
    <row r="52303" spans="31:31" ht="15.75">
      <c r="AE52303" s="67"/>
    </row>
    <row r="52304" spans="31:31" ht="15.75">
      <c r="AE52304" s="67"/>
    </row>
    <row r="52305" spans="31:31" ht="15.75">
      <c r="AE52305" s="67"/>
    </row>
    <row r="52306" spans="31:31" ht="15.75">
      <c r="AE52306" s="67"/>
    </row>
    <row r="52307" spans="31:31" ht="15.75">
      <c r="AE52307" s="67"/>
    </row>
    <row r="52308" spans="31:31" ht="15.75">
      <c r="AE52308" s="67"/>
    </row>
    <row r="52309" spans="31:31" ht="15.75">
      <c r="AE52309" s="67"/>
    </row>
    <row r="52310" spans="31:31" ht="15.75">
      <c r="AE52310" s="67"/>
    </row>
    <row r="52311" spans="31:31" ht="15.75">
      <c r="AE52311" s="67"/>
    </row>
    <row r="52312" spans="31:31" ht="15.75">
      <c r="AE52312" s="67"/>
    </row>
    <row r="52313" spans="31:31" ht="15.75">
      <c r="AE52313" s="67"/>
    </row>
    <row r="52314" spans="31:31" ht="15.75">
      <c r="AE52314" s="67"/>
    </row>
    <row r="52315" spans="31:31" ht="15.75">
      <c r="AE52315" s="67"/>
    </row>
    <row r="52316" spans="31:31" ht="15.75">
      <c r="AE52316" s="67"/>
    </row>
    <row r="52317" spans="31:31" ht="15.75">
      <c r="AE52317" s="67"/>
    </row>
    <row r="52318" spans="31:31" ht="15.75">
      <c r="AE52318" s="67"/>
    </row>
    <row r="52319" spans="31:31" ht="15.75">
      <c r="AE52319" s="67"/>
    </row>
    <row r="52320" spans="31:31" ht="15.75">
      <c r="AE52320" s="67"/>
    </row>
    <row r="52321" spans="31:31" ht="15.75">
      <c r="AE52321" s="67"/>
    </row>
    <row r="52322" spans="31:31" ht="15.75">
      <c r="AE52322" s="67"/>
    </row>
    <row r="52323" spans="31:31" ht="15.75">
      <c r="AE52323" s="67"/>
    </row>
    <row r="52324" spans="31:31" ht="15.75">
      <c r="AE52324" s="67"/>
    </row>
    <row r="52325" spans="31:31" ht="15.75">
      <c r="AE52325" s="67"/>
    </row>
    <row r="52326" spans="31:31" ht="15.75">
      <c r="AE52326" s="67"/>
    </row>
    <row r="52327" spans="31:31" ht="15.75">
      <c r="AE52327" s="67"/>
    </row>
    <row r="52328" spans="31:31" ht="15.75">
      <c r="AE52328" s="67"/>
    </row>
    <row r="52329" spans="31:31" ht="15.75">
      <c r="AE52329" s="67"/>
    </row>
    <row r="52330" spans="31:31" ht="15.75">
      <c r="AE52330" s="67"/>
    </row>
    <row r="52331" spans="31:31" ht="15.75">
      <c r="AE52331" s="67"/>
    </row>
    <row r="52332" spans="31:31" ht="15.75">
      <c r="AE52332" s="67"/>
    </row>
    <row r="52333" spans="31:31" ht="15.75">
      <c r="AE52333" s="67"/>
    </row>
    <row r="52334" spans="31:31" ht="15.75">
      <c r="AE52334" s="67"/>
    </row>
    <row r="52335" spans="31:31" ht="15.75">
      <c r="AE52335" s="67"/>
    </row>
    <row r="52336" spans="31:31" ht="15.75">
      <c r="AE52336" s="67"/>
    </row>
    <row r="52337" spans="31:31" ht="15.75">
      <c r="AE52337" s="67"/>
    </row>
    <row r="52338" spans="31:31" ht="15.75">
      <c r="AE52338" s="67"/>
    </row>
    <row r="52339" spans="31:31" ht="15.75">
      <c r="AE52339" s="67"/>
    </row>
    <row r="52340" spans="31:31" ht="15.75">
      <c r="AE52340" s="67"/>
    </row>
    <row r="52341" spans="31:31" ht="15.75">
      <c r="AE52341" s="67"/>
    </row>
    <row r="52342" spans="31:31" ht="15.75">
      <c r="AE52342" s="67"/>
    </row>
    <row r="52343" spans="31:31" ht="15.75">
      <c r="AE52343" s="67"/>
    </row>
    <row r="52344" spans="31:31" ht="15.75">
      <c r="AE52344" s="67"/>
    </row>
    <row r="52345" spans="31:31" ht="15.75">
      <c r="AE52345" s="67"/>
    </row>
    <row r="52346" spans="31:31" ht="15.75">
      <c r="AE52346" s="67"/>
    </row>
    <row r="52347" spans="31:31" ht="15.75">
      <c r="AE52347" s="67"/>
    </row>
    <row r="52348" spans="31:31" ht="15.75">
      <c r="AE52348" s="67"/>
    </row>
    <row r="52349" spans="31:31" ht="15.75">
      <c r="AE52349" s="67"/>
    </row>
    <row r="52350" spans="31:31" ht="15.75">
      <c r="AE52350" s="67"/>
    </row>
    <row r="52351" spans="31:31" ht="15.75">
      <c r="AE52351" s="67"/>
    </row>
    <row r="52352" spans="31:31" ht="15.75">
      <c r="AE52352" s="67"/>
    </row>
    <row r="52353" spans="31:31" ht="15.75">
      <c r="AE52353" s="67"/>
    </row>
    <row r="52354" spans="31:31" ht="15.75">
      <c r="AE52354" s="67"/>
    </row>
    <row r="52355" spans="31:31" ht="15.75">
      <c r="AE52355" s="67"/>
    </row>
    <row r="52356" spans="31:31" ht="15.75">
      <c r="AE52356" s="67"/>
    </row>
    <row r="52357" spans="31:31" ht="15.75">
      <c r="AE52357" s="67"/>
    </row>
    <row r="52358" spans="31:31" ht="15.75">
      <c r="AE52358" s="67"/>
    </row>
    <row r="52359" spans="31:31" ht="15.75">
      <c r="AE52359" s="67"/>
    </row>
    <row r="52360" spans="31:31" ht="15.75">
      <c r="AE52360" s="67"/>
    </row>
    <row r="52361" spans="31:31" ht="15.75">
      <c r="AE52361" s="67"/>
    </row>
    <row r="52362" spans="31:31" ht="15.75">
      <c r="AE52362" s="67"/>
    </row>
    <row r="52363" spans="31:31" ht="15.75">
      <c r="AE52363" s="67"/>
    </row>
    <row r="52364" spans="31:31" ht="15.75">
      <c r="AE52364" s="67"/>
    </row>
    <row r="52365" spans="31:31" ht="15.75">
      <c r="AE52365" s="67"/>
    </row>
    <row r="52366" spans="31:31" ht="15.75">
      <c r="AE52366" s="67"/>
    </row>
    <row r="52367" spans="31:31" ht="15.75">
      <c r="AE52367" s="67"/>
    </row>
    <row r="52368" spans="31:31" ht="15.75">
      <c r="AE52368" s="67"/>
    </row>
    <row r="52369" spans="31:31" ht="15.75">
      <c r="AE52369" s="67"/>
    </row>
    <row r="52370" spans="31:31" ht="15.75">
      <c r="AE52370" s="67"/>
    </row>
    <row r="52371" spans="31:31" ht="15.75">
      <c r="AE52371" s="67"/>
    </row>
    <row r="52372" spans="31:31" ht="15.75">
      <c r="AE52372" s="67"/>
    </row>
    <row r="52373" spans="31:31" ht="15.75">
      <c r="AE52373" s="67"/>
    </row>
    <row r="52374" spans="31:31" ht="15.75">
      <c r="AE52374" s="67"/>
    </row>
    <row r="52375" spans="31:31" ht="15.75">
      <c r="AE52375" s="67"/>
    </row>
    <row r="52376" spans="31:31" ht="15.75">
      <c r="AE52376" s="67"/>
    </row>
    <row r="52377" spans="31:31" ht="15.75">
      <c r="AE52377" s="67"/>
    </row>
    <row r="52378" spans="31:31" ht="15.75">
      <c r="AE52378" s="67"/>
    </row>
    <row r="52379" spans="31:31" ht="15.75">
      <c r="AE52379" s="67"/>
    </row>
    <row r="52380" spans="31:31" ht="15.75">
      <c r="AE52380" s="67"/>
    </row>
    <row r="52381" spans="31:31" ht="15.75">
      <c r="AE52381" s="67"/>
    </row>
    <row r="52382" spans="31:31" ht="15.75">
      <c r="AE52382" s="67"/>
    </row>
    <row r="52383" spans="31:31" ht="15.75">
      <c r="AE52383" s="67"/>
    </row>
    <row r="52384" spans="31:31" ht="15.75">
      <c r="AE52384" s="67"/>
    </row>
    <row r="52385" spans="31:31" ht="15.75">
      <c r="AE52385" s="67"/>
    </row>
    <row r="52386" spans="31:31" ht="15.75">
      <c r="AE52386" s="67"/>
    </row>
    <row r="52387" spans="31:31" ht="15.75">
      <c r="AE52387" s="67"/>
    </row>
    <row r="52388" spans="31:31" ht="15.75">
      <c r="AE52388" s="67"/>
    </row>
    <row r="52389" spans="31:31" ht="15.75">
      <c r="AE52389" s="67"/>
    </row>
    <row r="52390" spans="31:31" ht="15.75">
      <c r="AE52390" s="67"/>
    </row>
    <row r="52391" spans="31:31" ht="15.75">
      <c r="AE52391" s="67"/>
    </row>
    <row r="52392" spans="31:31" ht="15.75">
      <c r="AE52392" s="67"/>
    </row>
    <row r="52393" spans="31:31" ht="15.75">
      <c r="AE52393" s="67"/>
    </row>
    <row r="52394" spans="31:31" ht="15.75">
      <c r="AE52394" s="67"/>
    </row>
    <row r="52395" spans="31:31" ht="15.75">
      <c r="AE52395" s="67"/>
    </row>
    <row r="52396" spans="31:31" ht="15.75">
      <c r="AE52396" s="67"/>
    </row>
    <row r="52397" spans="31:31" ht="15.75">
      <c r="AE52397" s="67"/>
    </row>
    <row r="52398" spans="31:31" ht="15.75">
      <c r="AE52398" s="67"/>
    </row>
    <row r="52399" spans="31:31" ht="15.75">
      <c r="AE52399" s="67"/>
    </row>
    <row r="52400" spans="31:31" ht="15.75">
      <c r="AE52400" s="67"/>
    </row>
    <row r="52401" spans="31:31" ht="15.75">
      <c r="AE52401" s="67"/>
    </row>
    <row r="52402" spans="31:31" ht="15.75">
      <c r="AE52402" s="67"/>
    </row>
    <row r="52403" spans="31:31" ht="15.75">
      <c r="AE52403" s="67"/>
    </row>
    <row r="52404" spans="31:31" ht="15.75">
      <c r="AE52404" s="67"/>
    </row>
    <row r="52405" spans="31:31" ht="15.75">
      <c r="AE52405" s="67"/>
    </row>
    <row r="52406" spans="31:31" ht="15.75">
      <c r="AE52406" s="67"/>
    </row>
    <row r="52407" spans="31:31" ht="15.75">
      <c r="AE52407" s="67"/>
    </row>
    <row r="52408" spans="31:31" ht="15.75">
      <c r="AE52408" s="67"/>
    </row>
    <row r="52409" spans="31:31" ht="15.75">
      <c r="AE52409" s="67"/>
    </row>
    <row r="52410" spans="31:31" ht="15.75">
      <c r="AE52410" s="67"/>
    </row>
    <row r="52411" spans="31:31" ht="15.75">
      <c r="AE52411" s="67"/>
    </row>
    <row r="52412" spans="31:31" ht="15.75">
      <c r="AE52412" s="67"/>
    </row>
    <row r="52413" spans="31:31" ht="15.75">
      <c r="AE52413" s="67"/>
    </row>
    <row r="52414" spans="31:31" ht="15.75">
      <c r="AE52414" s="67"/>
    </row>
    <row r="52415" spans="31:31" ht="15.75">
      <c r="AE52415" s="67"/>
    </row>
    <row r="52416" spans="31:31" ht="15.75">
      <c r="AE52416" s="67"/>
    </row>
    <row r="52417" spans="31:31" ht="15.75">
      <c r="AE52417" s="67"/>
    </row>
    <row r="52418" spans="31:31" ht="15.75">
      <c r="AE52418" s="67"/>
    </row>
    <row r="52419" spans="31:31" ht="15.75">
      <c r="AE52419" s="67"/>
    </row>
    <row r="52420" spans="31:31" ht="15.75">
      <c r="AE52420" s="67"/>
    </row>
    <row r="52421" spans="31:31" ht="15.75">
      <c r="AE52421" s="67"/>
    </row>
    <row r="52422" spans="31:31" ht="15.75">
      <c r="AE52422" s="67"/>
    </row>
    <row r="52423" spans="31:31" ht="15.75">
      <c r="AE52423" s="67"/>
    </row>
    <row r="52424" spans="31:31" ht="15.75">
      <c r="AE52424" s="67"/>
    </row>
    <row r="52425" spans="31:31" ht="15.75">
      <c r="AE52425" s="67"/>
    </row>
    <row r="52426" spans="31:31" ht="15.75">
      <c r="AE52426" s="67"/>
    </row>
    <row r="52427" spans="31:31" ht="15.75">
      <c r="AE52427" s="67"/>
    </row>
    <row r="52428" spans="31:31" ht="15.75">
      <c r="AE52428" s="67"/>
    </row>
    <row r="52429" spans="31:31" ht="15.75">
      <c r="AE52429" s="67"/>
    </row>
    <row r="52430" spans="31:31" ht="15.75">
      <c r="AE52430" s="67"/>
    </row>
    <row r="52431" spans="31:31" ht="15.75">
      <c r="AE52431" s="67"/>
    </row>
    <row r="52432" spans="31:31" ht="15.75">
      <c r="AE52432" s="67"/>
    </row>
    <row r="52433" spans="31:31" ht="15.75">
      <c r="AE52433" s="67"/>
    </row>
    <row r="52434" spans="31:31" ht="15.75">
      <c r="AE52434" s="67"/>
    </row>
    <row r="52435" spans="31:31" ht="15.75">
      <c r="AE52435" s="67"/>
    </row>
    <row r="52436" spans="31:31" ht="15.75">
      <c r="AE52436" s="67"/>
    </row>
    <row r="52437" spans="31:31" ht="15.75">
      <c r="AE52437" s="67"/>
    </row>
    <row r="52438" spans="31:31" ht="15.75">
      <c r="AE52438" s="67"/>
    </row>
    <row r="52439" spans="31:31" ht="15.75">
      <c r="AE52439" s="67"/>
    </row>
    <row r="52440" spans="31:31" ht="15.75">
      <c r="AE52440" s="67"/>
    </row>
    <row r="52441" spans="31:31" ht="15.75">
      <c r="AE52441" s="67"/>
    </row>
    <row r="52442" spans="31:31" ht="15.75">
      <c r="AE52442" s="67"/>
    </row>
    <row r="52443" spans="31:31" ht="15.75">
      <c r="AE52443" s="67"/>
    </row>
    <row r="52444" spans="31:31" ht="15.75">
      <c r="AE52444" s="67"/>
    </row>
    <row r="52445" spans="31:31" ht="15.75">
      <c r="AE52445" s="67"/>
    </row>
    <row r="52446" spans="31:31" ht="15.75">
      <c r="AE52446" s="67"/>
    </row>
    <row r="52447" spans="31:31" ht="15.75">
      <c r="AE52447" s="67"/>
    </row>
    <row r="52448" spans="31:31" ht="15.75">
      <c r="AE52448" s="67"/>
    </row>
    <row r="52449" spans="31:31" ht="15.75">
      <c r="AE52449" s="67"/>
    </row>
    <row r="52450" spans="31:31" ht="15.75">
      <c r="AE52450" s="67"/>
    </row>
    <row r="52451" spans="31:31" ht="15.75">
      <c r="AE52451" s="67"/>
    </row>
    <row r="52452" spans="31:31" ht="15.75">
      <c r="AE52452" s="67"/>
    </row>
    <row r="52453" spans="31:31" ht="15.75">
      <c r="AE52453" s="67"/>
    </row>
    <row r="52454" spans="31:31" ht="15.75">
      <c r="AE52454" s="67"/>
    </row>
    <row r="52455" spans="31:31" ht="15.75">
      <c r="AE52455" s="67"/>
    </row>
    <row r="52456" spans="31:31" ht="15.75">
      <c r="AE52456" s="67"/>
    </row>
    <row r="52457" spans="31:31" ht="15.75">
      <c r="AE52457" s="67"/>
    </row>
    <row r="52458" spans="31:31" ht="15.75">
      <c r="AE52458" s="67"/>
    </row>
    <row r="52459" spans="31:31" ht="15.75">
      <c r="AE52459" s="67"/>
    </row>
    <row r="52460" spans="31:31" ht="15.75">
      <c r="AE52460" s="67"/>
    </row>
    <row r="52461" spans="31:31" ht="15.75">
      <c r="AE52461" s="67"/>
    </row>
    <row r="52462" spans="31:31" ht="15.75">
      <c r="AE52462" s="67"/>
    </row>
    <row r="52463" spans="31:31" ht="15.75">
      <c r="AE52463" s="67"/>
    </row>
    <row r="52464" spans="31:31" ht="15.75">
      <c r="AE52464" s="67"/>
    </row>
    <row r="52465" spans="31:31" ht="15.75">
      <c r="AE52465" s="67"/>
    </row>
    <row r="52466" spans="31:31" ht="15.75">
      <c r="AE52466" s="67"/>
    </row>
    <row r="52467" spans="31:31" ht="15.75">
      <c r="AE52467" s="67"/>
    </row>
    <row r="52468" spans="31:31" ht="15.75">
      <c r="AE52468" s="67"/>
    </row>
    <row r="52469" spans="31:31" ht="15.75">
      <c r="AE52469" s="67"/>
    </row>
    <row r="52470" spans="31:31" ht="15.75">
      <c r="AE52470" s="67"/>
    </row>
    <row r="52471" spans="31:31" ht="15.75">
      <c r="AE52471" s="67"/>
    </row>
    <row r="52472" spans="31:31" ht="15.75">
      <c r="AE52472" s="67"/>
    </row>
    <row r="52473" spans="31:31" ht="15.75">
      <c r="AE52473" s="67"/>
    </row>
    <row r="52474" spans="31:31" ht="15.75">
      <c r="AE52474" s="67"/>
    </row>
    <row r="52475" spans="31:31" ht="15.75">
      <c r="AE52475" s="67"/>
    </row>
    <row r="52476" spans="31:31" ht="15.75">
      <c r="AE52476" s="67"/>
    </row>
    <row r="52477" spans="31:31" ht="15.75">
      <c r="AE52477" s="67"/>
    </row>
    <row r="52478" spans="31:31" ht="15.75">
      <c r="AE52478" s="67"/>
    </row>
    <row r="52479" spans="31:31" ht="15.75">
      <c r="AE52479" s="67"/>
    </row>
    <row r="52480" spans="31:31" ht="15.75">
      <c r="AE52480" s="67"/>
    </row>
    <row r="52481" spans="31:31" ht="15.75">
      <c r="AE52481" s="67"/>
    </row>
    <row r="52482" spans="31:31" ht="15.75">
      <c r="AE52482" s="67"/>
    </row>
    <row r="52483" spans="31:31" ht="15.75">
      <c r="AE52483" s="67"/>
    </row>
    <row r="52484" spans="31:31" ht="15.75">
      <c r="AE52484" s="67"/>
    </row>
    <row r="52485" spans="31:31" ht="15.75">
      <c r="AE52485" s="67"/>
    </row>
    <row r="52486" spans="31:31" ht="15.75">
      <c r="AE52486" s="67"/>
    </row>
    <row r="52487" spans="31:31" ht="15.75">
      <c r="AE52487" s="67"/>
    </row>
    <row r="52488" spans="31:31" ht="15.75">
      <c r="AE52488" s="67"/>
    </row>
    <row r="52489" spans="31:31" ht="15.75">
      <c r="AE52489" s="67"/>
    </row>
    <row r="52490" spans="31:31" ht="15.75">
      <c r="AE52490" s="67"/>
    </row>
    <row r="52491" spans="31:31" ht="15.75">
      <c r="AE52491" s="67"/>
    </row>
    <row r="52492" spans="31:31" ht="15.75">
      <c r="AE52492" s="67"/>
    </row>
    <row r="52493" spans="31:31" ht="15.75">
      <c r="AE52493" s="67"/>
    </row>
    <row r="52494" spans="31:31" ht="15.75">
      <c r="AE52494" s="67"/>
    </row>
    <row r="52495" spans="31:31" ht="15.75">
      <c r="AE52495" s="67"/>
    </row>
    <row r="52496" spans="31:31" ht="15.75">
      <c r="AE52496" s="67"/>
    </row>
    <row r="52497" spans="31:31" ht="15.75">
      <c r="AE52497" s="67"/>
    </row>
    <row r="52498" spans="31:31" ht="15.75">
      <c r="AE52498" s="67"/>
    </row>
    <row r="52499" spans="31:31" ht="15.75">
      <c r="AE52499" s="67"/>
    </row>
    <row r="52500" spans="31:31" ht="15.75">
      <c r="AE52500" s="67"/>
    </row>
    <row r="52501" spans="31:31" ht="15.75">
      <c r="AE52501" s="67"/>
    </row>
    <row r="52502" spans="31:31" ht="15.75">
      <c r="AE52502" s="67"/>
    </row>
    <row r="52503" spans="31:31" ht="15.75">
      <c r="AE52503" s="67"/>
    </row>
    <row r="52504" spans="31:31" ht="15.75">
      <c r="AE52504" s="67"/>
    </row>
    <row r="52505" spans="31:31" ht="15.75">
      <c r="AE52505" s="67"/>
    </row>
    <row r="52506" spans="31:31" ht="15.75">
      <c r="AE52506" s="67"/>
    </row>
    <row r="52507" spans="31:31" ht="15.75">
      <c r="AE52507" s="67"/>
    </row>
    <row r="52508" spans="31:31" ht="15.75">
      <c r="AE52508" s="67"/>
    </row>
    <row r="52509" spans="31:31" ht="15.75">
      <c r="AE52509" s="67"/>
    </row>
    <row r="52510" spans="31:31" ht="15.75">
      <c r="AE52510" s="67"/>
    </row>
    <row r="52511" spans="31:31" ht="15.75">
      <c r="AE52511" s="67"/>
    </row>
    <row r="52512" spans="31:31" ht="15.75">
      <c r="AE52512" s="67"/>
    </row>
    <row r="52513" spans="31:31" ht="15.75">
      <c r="AE52513" s="67"/>
    </row>
    <row r="52514" spans="31:31" ht="15.75">
      <c r="AE52514" s="67"/>
    </row>
    <row r="52515" spans="31:31" ht="15.75">
      <c r="AE52515" s="67"/>
    </row>
    <row r="52516" spans="31:31" ht="15.75">
      <c r="AE52516" s="67"/>
    </row>
    <row r="52517" spans="31:31" ht="15.75">
      <c r="AE52517" s="67"/>
    </row>
    <row r="52518" spans="31:31" ht="15.75">
      <c r="AE52518" s="67"/>
    </row>
    <row r="52519" spans="31:31" ht="15.75">
      <c r="AE52519" s="67"/>
    </row>
    <row r="52520" spans="31:31" ht="15.75">
      <c r="AE52520" s="67"/>
    </row>
    <row r="52521" spans="31:31" ht="15.75">
      <c r="AE52521" s="67"/>
    </row>
    <row r="52522" spans="31:31" ht="15.75">
      <c r="AE52522" s="67"/>
    </row>
    <row r="52523" spans="31:31" ht="15.75">
      <c r="AE52523" s="67"/>
    </row>
    <row r="52524" spans="31:31" ht="15.75">
      <c r="AE52524" s="67"/>
    </row>
    <row r="52525" spans="31:31" ht="15.75">
      <c r="AE52525" s="67"/>
    </row>
    <row r="52526" spans="31:31" ht="15.75">
      <c r="AE52526" s="67"/>
    </row>
    <row r="52527" spans="31:31" ht="15.75">
      <c r="AE52527" s="67"/>
    </row>
    <row r="52528" spans="31:31" ht="15.75">
      <c r="AE52528" s="67"/>
    </row>
    <row r="52529" spans="31:31" ht="15.75">
      <c r="AE52529" s="67"/>
    </row>
    <row r="52530" spans="31:31" ht="15.75">
      <c r="AE52530" s="67"/>
    </row>
    <row r="52531" spans="31:31" ht="15.75">
      <c r="AE52531" s="67"/>
    </row>
    <row r="52532" spans="31:31" ht="15.75">
      <c r="AE52532" s="67"/>
    </row>
    <row r="52533" spans="31:31" ht="15.75">
      <c r="AE52533" s="67"/>
    </row>
    <row r="52534" spans="31:31" ht="15.75">
      <c r="AE52534" s="67"/>
    </row>
    <row r="52535" spans="31:31" ht="15.75">
      <c r="AE52535" s="67"/>
    </row>
    <row r="52536" spans="31:31" ht="15.75">
      <c r="AE52536" s="67"/>
    </row>
    <row r="52537" spans="31:31" ht="15.75">
      <c r="AE52537" s="67"/>
    </row>
    <row r="52538" spans="31:31" ht="15.75">
      <c r="AE52538" s="67"/>
    </row>
    <row r="52539" spans="31:31" ht="15.75">
      <c r="AE52539" s="67"/>
    </row>
    <row r="52540" spans="31:31" ht="15.75">
      <c r="AE52540" s="67"/>
    </row>
    <row r="52541" spans="31:31" ht="15.75">
      <c r="AE52541" s="67"/>
    </row>
    <row r="52542" spans="31:31" ht="15.75">
      <c r="AE52542" s="67"/>
    </row>
    <row r="52543" spans="31:31" ht="15.75">
      <c r="AE52543" s="67"/>
    </row>
    <row r="52544" spans="31:31" ht="15.75">
      <c r="AE52544" s="67"/>
    </row>
    <row r="52545" spans="31:31" ht="15.75">
      <c r="AE52545" s="67"/>
    </row>
    <row r="52546" spans="31:31" ht="15.75">
      <c r="AE52546" s="67"/>
    </row>
    <row r="52547" spans="31:31" ht="15.75">
      <c r="AE52547" s="67"/>
    </row>
    <row r="52548" spans="31:31" ht="15.75">
      <c r="AE52548" s="67"/>
    </row>
    <row r="52549" spans="31:31" ht="15.75">
      <c r="AE52549" s="67"/>
    </row>
    <row r="52550" spans="31:31" ht="15.75">
      <c r="AE52550" s="67"/>
    </row>
    <row r="52551" spans="31:31" ht="15.75">
      <c r="AE52551" s="67"/>
    </row>
    <row r="52552" spans="31:31" ht="15.75">
      <c r="AE52552" s="67"/>
    </row>
    <row r="52553" spans="31:31" ht="15.75">
      <c r="AE52553" s="67"/>
    </row>
    <row r="52554" spans="31:31" ht="15.75">
      <c r="AE52554" s="67"/>
    </row>
    <row r="52555" spans="31:31" ht="15.75">
      <c r="AE52555" s="67"/>
    </row>
    <row r="52556" spans="31:31" ht="15.75">
      <c r="AE52556" s="67"/>
    </row>
    <row r="52557" spans="31:31" ht="15.75">
      <c r="AE52557" s="67"/>
    </row>
    <row r="52558" spans="31:31" ht="15.75">
      <c r="AE52558" s="67"/>
    </row>
    <row r="52559" spans="31:31" ht="15.75">
      <c r="AE52559" s="67"/>
    </row>
    <row r="52560" spans="31:31" ht="15.75">
      <c r="AE52560" s="67"/>
    </row>
    <row r="52561" spans="31:31" ht="15.75">
      <c r="AE52561" s="67"/>
    </row>
    <row r="52562" spans="31:31" ht="15.75">
      <c r="AE52562" s="67"/>
    </row>
    <row r="52563" spans="31:31" ht="15.75">
      <c r="AE52563" s="67"/>
    </row>
    <row r="52564" spans="31:31" ht="15.75">
      <c r="AE52564" s="67"/>
    </row>
    <row r="52565" spans="31:31" ht="15.75">
      <c r="AE52565" s="67"/>
    </row>
    <row r="52566" spans="31:31" ht="15.75">
      <c r="AE52566" s="67"/>
    </row>
    <row r="52567" spans="31:31" ht="15.75">
      <c r="AE52567" s="67"/>
    </row>
    <row r="52568" spans="31:31" ht="15.75">
      <c r="AE52568" s="67"/>
    </row>
    <row r="52569" spans="31:31" ht="15.75">
      <c r="AE52569" s="67"/>
    </row>
    <row r="52570" spans="31:31" ht="15.75">
      <c r="AE52570" s="67"/>
    </row>
    <row r="52571" spans="31:31" ht="15.75">
      <c r="AE52571" s="67"/>
    </row>
    <row r="52572" spans="31:31" ht="15.75">
      <c r="AE52572" s="67"/>
    </row>
    <row r="52573" spans="31:31" ht="15.75">
      <c r="AE52573" s="67"/>
    </row>
    <row r="52574" spans="31:31" ht="15.75">
      <c r="AE52574" s="67"/>
    </row>
    <row r="52575" spans="31:31" ht="15.75">
      <c r="AE52575" s="67"/>
    </row>
    <row r="52576" spans="31:31" ht="15.75">
      <c r="AE52576" s="67"/>
    </row>
    <row r="52577" spans="31:31" ht="15.75">
      <c r="AE52577" s="67"/>
    </row>
    <row r="52578" spans="31:31" ht="15.75">
      <c r="AE52578" s="67"/>
    </row>
    <row r="52579" spans="31:31" ht="15.75">
      <c r="AE52579" s="67"/>
    </row>
    <row r="52580" spans="31:31" ht="15.75">
      <c r="AE52580" s="67"/>
    </row>
    <row r="52581" spans="31:31" ht="15.75">
      <c r="AE52581" s="67"/>
    </row>
    <row r="52582" spans="31:31" ht="15.75">
      <c r="AE52582" s="67"/>
    </row>
    <row r="52583" spans="31:31" ht="15.75">
      <c r="AE52583" s="67"/>
    </row>
    <row r="52584" spans="31:31" ht="15.75">
      <c r="AE52584" s="67"/>
    </row>
    <row r="52585" spans="31:31" ht="15.75">
      <c r="AE52585" s="67"/>
    </row>
    <row r="52586" spans="31:31" ht="15.75">
      <c r="AE52586" s="67"/>
    </row>
    <row r="52587" spans="31:31" ht="15.75">
      <c r="AE52587" s="67"/>
    </row>
    <row r="52588" spans="31:31" ht="15.75">
      <c r="AE52588" s="67"/>
    </row>
    <row r="52589" spans="31:31" ht="15.75">
      <c r="AE52589" s="67"/>
    </row>
    <row r="52590" spans="31:31" ht="15.75">
      <c r="AE52590" s="67"/>
    </row>
    <row r="52591" spans="31:31" ht="15.75">
      <c r="AE52591" s="67"/>
    </row>
    <row r="52592" spans="31:31" ht="15.75">
      <c r="AE52592" s="67"/>
    </row>
    <row r="52593" spans="31:31" ht="15.75">
      <c r="AE52593" s="67"/>
    </row>
    <row r="52594" spans="31:31" ht="15.75">
      <c r="AE52594" s="67"/>
    </row>
    <row r="52595" spans="31:31" ht="15.75">
      <c r="AE52595" s="67"/>
    </row>
    <row r="52596" spans="31:31" ht="15.75">
      <c r="AE52596" s="67"/>
    </row>
    <row r="52597" spans="31:31" ht="15.75">
      <c r="AE52597" s="67"/>
    </row>
    <row r="52598" spans="31:31" ht="15.75">
      <c r="AE52598" s="67"/>
    </row>
    <row r="52599" spans="31:31" ht="15.75">
      <c r="AE52599" s="67"/>
    </row>
    <row r="52600" spans="31:31" ht="15.75">
      <c r="AE52600" s="67"/>
    </row>
    <row r="52601" spans="31:31" ht="15.75">
      <c r="AE52601" s="67"/>
    </row>
    <row r="52602" spans="31:31" ht="15.75">
      <c r="AE52602" s="67"/>
    </row>
    <row r="52603" spans="31:31" ht="15.75">
      <c r="AE52603" s="67"/>
    </row>
    <row r="52604" spans="31:31" ht="15.75">
      <c r="AE52604" s="67"/>
    </row>
    <row r="52605" spans="31:31" ht="15.75">
      <c r="AE52605" s="67"/>
    </row>
    <row r="52606" spans="31:31" ht="15.75">
      <c r="AE52606" s="67"/>
    </row>
    <row r="52607" spans="31:31" ht="15.75">
      <c r="AE52607" s="67"/>
    </row>
    <row r="52608" spans="31:31" ht="15.75">
      <c r="AE52608" s="67"/>
    </row>
    <row r="52609" spans="31:31" ht="15.75">
      <c r="AE52609" s="67"/>
    </row>
    <row r="52610" spans="31:31" ht="15.75">
      <c r="AE52610" s="67"/>
    </row>
    <row r="52611" spans="31:31" ht="15.75">
      <c r="AE52611" s="67"/>
    </row>
    <row r="52612" spans="31:31" ht="15.75">
      <c r="AE52612" s="67"/>
    </row>
    <row r="52613" spans="31:31" ht="15.75">
      <c r="AE52613" s="67"/>
    </row>
    <row r="52614" spans="31:31" ht="15.75">
      <c r="AE52614" s="67"/>
    </row>
    <row r="52615" spans="31:31" ht="15.75">
      <c r="AE52615" s="67"/>
    </row>
    <row r="52616" spans="31:31" ht="15.75">
      <c r="AE52616" s="67"/>
    </row>
    <row r="52617" spans="31:31" ht="15.75">
      <c r="AE52617" s="67"/>
    </row>
    <row r="52618" spans="31:31" ht="15.75">
      <c r="AE52618" s="67"/>
    </row>
    <row r="52619" spans="31:31" ht="15.75">
      <c r="AE52619" s="67"/>
    </row>
    <row r="52620" spans="31:31" ht="15.75">
      <c r="AE52620" s="67"/>
    </row>
    <row r="52621" spans="31:31" ht="15.75">
      <c r="AE52621" s="67"/>
    </row>
    <row r="52622" spans="31:31" ht="15.75">
      <c r="AE52622" s="67"/>
    </row>
    <row r="52623" spans="31:31" ht="15.75">
      <c r="AE52623" s="67"/>
    </row>
    <row r="52624" spans="31:31" ht="15.75">
      <c r="AE52624" s="67"/>
    </row>
    <row r="52625" spans="31:31" ht="15.75">
      <c r="AE52625" s="67"/>
    </row>
    <row r="52626" spans="31:31" ht="15.75">
      <c r="AE52626" s="67"/>
    </row>
    <row r="52627" spans="31:31" ht="15.75">
      <c r="AE52627" s="67"/>
    </row>
    <row r="52628" spans="31:31" ht="15.75">
      <c r="AE52628" s="67"/>
    </row>
    <row r="52629" spans="31:31" ht="15.75">
      <c r="AE52629" s="67"/>
    </row>
    <row r="52630" spans="31:31" ht="15.75">
      <c r="AE52630" s="67"/>
    </row>
    <row r="52631" spans="31:31" ht="15.75">
      <c r="AE52631" s="67"/>
    </row>
    <row r="52632" spans="31:31" ht="15.75">
      <c r="AE52632" s="67"/>
    </row>
    <row r="52633" spans="31:31" ht="15.75">
      <c r="AE52633" s="67"/>
    </row>
    <row r="52634" spans="31:31" ht="15.75">
      <c r="AE52634" s="67"/>
    </row>
    <row r="52635" spans="31:31" ht="15.75">
      <c r="AE52635" s="67"/>
    </row>
    <row r="52636" spans="31:31" ht="15.75">
      <c r="AE52636" s="67"/>
    </row>
    <row r="52637" spans="31:31" ht="15.75">
      <c r="AE52637" s="67"/>
    </row>
    <row r="52638" spans="31:31" ht="15.75">
      <c r="AE52638" s="67"/>
    </row>
    <row r="52639" spans="31:31" ht="15.75">
      <c r="AE52639" s="67"/>
    </row>
    <row r="52640" spans="31:31" ht="15.75">
      <c r="AE52640" s="67"/>
    </row>
    <row r="52641" spans="31:31" ht="15.75">
      <c r="AE52641" s="67"/>
    </row>
    <row r="52642" spans="31:31" ht="15.75">
      <c r="AE52642" s="67"/>
    </row>
    <row r="52643" spans="31:31" ht="15.75">
      <c r="AE52643" s="67"/>
    </row>
    <row r="52644" spans="31:31" ht="15.75">
      <c r="AE52644" s="67"/>
    </row>
    <row r="52645" spans="31:31" ht="15.75">
      <c r="AE52645" s="67"/>
    </row>
    <row r="52646" spans="31:31" ht="15.75">
      <c r="AE52646" s="67"/>
    </row>
    <row r="52647" spans="31:31" ht="15.75">
      <c r="AE52647" s="67"/>
    </row>
    <row r="52648" spans="31:31" ht="15.75">
      <c r="AE52648" s="67"/>
    </row>
    <row r="52649" spans="31:31" ht="15.75">
      <c r="AE52649" s="67"/>
    </row>
    <row r="52650" spans="31:31" ht="15.75">
      <c r="AE52650" s="67"/>
    </row>
    <row r="52651" spans="31:31" ht="15.75">
      <c r="AE52651" s="67"/>
    </row>
    <row r="52652" spans="31:31" ht="15.75">
      <c r="AE52652" s="67"/>
    </row>
    <row r="52653" spans="31:31" ht="15.75">
      <c r="AE52653" s="67"/>
    </row>
    <row r="52654" spans="31:31" ht="15.75">
      <c r="AE52654" s="67"/>
    </row>
    <row r="52655" spans="31:31" ht="15.75">
      <c r="AE52655" s="67"/>
    </row>
    <row r="52656" spans="31:31" ht="15.75">
      <c r="AE52656" s="67"/>
    </row>
    <row r="52657" spans="31:31" ht="15.75">
      <c r="AE52657" s="67"/>
    </row>
    <row r="52658" spans="31:31" ht="15.75">
      <c r="AE52658" s="67"/>
    </row>
    <row r="52659" spans="31:31" ht="15.75">
      <c r="AE52659" s="67"/>
    </row>
    <row r="52660" spans="31:31" ht="15.75">
      <c r="AE52660" s="67"/>
    </row>
    <row r="52661" spans="31:31" ht="15.75">
      <c r="AE52661" s="67"/>
    </row>
    <row r="52662" spans="31:31" ht="15.75">
      <c r="AE52662" s="67"/>
    </row>
    <row r="52663" spans="31:31" ht="15.75">
      <c r="AE52663" s="67"/>
    </row>
    <row r="52664" spans="31:31" ht="15.75">
      <c r="AE52664" s="67"/>
    </row>
    <row r="52665" spans="31:31" ht="15.75">
      <c r="AE52665" s="67"/>
    </row>
    <row r="52666" spans="31:31" ht="15.75">
      <c r="AE52666" s="67"/>
    </row>
    <row r="52667" spans="31:31" ht="15.75">
      <c r="AE52667" s="67"/>
    </row>
    <row r="52668" spans="31:31" ht="15.75">
      <c r="AE52668" s="67"/>
    </row>
    <row r="52669" spans="31:31" ht="15.75">
      <c r="AE52669" s="67"/>
    </row>
    <row r="52670" spans="31:31" ht="15.75">
      <c r="AE52670" s="67"/>
    </row>
    <row r="52671" spans="31:31" ht="15.75">
      <c r="AE52671" s="67"/>
    </row>
    <row r="52672" spans="31:31" ht="15.75">
      <c r="AE52672" s="67"/>
    </row>
    <row r="52673" spans="31:31" ht="15.75">
      <c r="AE52673" s="67"/>
    </row>
    <row r="52674" spans="31:31" ht="15.75">
      <c r="AE52674" s="67"/>
    </row>
    <row r="52675" spans="31:31" ht="15.75">
      <c r="AE52675" s="67"/>
    </row>
    <row r="52676" spans="31:31" ht="15.75">
      <c r="AE52676" s="67"/>
    </row>
    <row r="52677" spans="31:31" ht="15.75">
      <c r="AE52677" s="67"/>
    </row>
    <row r="52678" spans="31:31" ht="15.75">
      <c r="AE52678" s="67"/>
    </row>
    <row r="52679" spans="31:31" ht="15.75">
      <c r="AE52679" s="67"/>
    </row>
    <row r="52680" spans="31:31" ht="15.75">
      <c r="AE52680" s="67"/>
    </row>
    <row r="52681" spans="31:31" ht="15.75">
      <c r="AE52681" s="67"/>
    </row>
    <row r="52682" spans="31:31" ht="15.75">
      <c r="AE52682" s="67"/>
    </row>
    <row r="52683" spans="31:31" ht="15.75">
      <c r="AE52683" s="67"/>
    </row>
    <row r="52684" spans="31:31" ht="15.75">
      <c r="AE52684" s="67"/>
    </row>
    <row r="52685" spans="31:31" ht="15.75">
      <c r="AE52685" s="67"/>
    </row>
    <row r="52686" spans="31:31" ht="15.75">
      <c r="AE52686" s="67"/>
    </row>
    <row r="52687" spans="31:31" ht="15.75">
      <c r="AE52687" s="67"/>
    </row>
    <row r="52688" spans="31:31" ht="15.75">
      <c r="AE52688" s="67"/>
    </row>
    <row r="52689" spans="31:31" ht="15.75">
      <c r="AE52689" s="67"/>
    </row>
    <row r="52690" spans="31:31" ht="15.75">
      <c r="AE52690" s="67"/>
    </row>
    <row r="52691" spans="31:31" ht="15.75">
      <c r="AE52691" s="67"/>
    </row>
    <row r="52692" spans="31:31" ht="15.75">
      <c r="AE52692" s="67"/>
    </row>
    <row r="52693" spans="31:31" ht="15.75">
      <c r="AE52693" s="67"/>
    </row>
    <row r="52694" spans="31:31" ht="15.75">
      <c r="AE52694" s="67"/>
    </row>
    <row r="52695" spans="31:31" ht="15.75">
      <c r="AE52695" s="67"/>
    </row>
    <row r="52696" spans="31:31" ht="15.75">
      <c r="AE52696" s="67"/>
    </row>
    <row r="52697" spans="31:31" ht="15.75">
      <c r="AE52697" s="67"/>
    </row>
    <row r="52698" spans="31:31" ht="15.75">
      <c r="AE52698" s="67"/>
    </row>
    <row r="52699" spans="31:31" ht="15.75">
      <c r="AE52699" s="67"/>
    </row>
    <row r="52700" spans="31:31" ht="15.75">
      <c r="AE52700" s="67"/>
    </row>
    <row r="52701" spans="31:31" ht="15.75">
      <c r="AE52701" s="67"/>
    </row>
    <row r="52702" spans="31:31" ht="15.75">
      <c r="AE52702" s="67"/>
    </row>
    <row r="52703" spans="31:31" ht="15.75">
      <c r="AE52703" s="67"/>
    </row>
    <row r="52704" spans="31:31" ht="15.75">
      <c r="AE52704" s="67"/>
    </row>
    <row r="52705" spans="31:31" ht="15.75">
      <c r="AE52705" s="67"/>
    </row>
    <row r="52706" spans="31:31" ht="15.75">
      <c r="AE52706" s="67"/>
    </row>
    <row r="52707" spans="31:31" ht="15.75">
      <c r="AE52707" s="67"/>
    </row>
    <row r="52708" spans="31:31" ht="15.75">
      <c r="AE52708" s="67"/>
    </row>
    <row r="52709" spans="31:31" ht="15.75">
      <c r="AE52709" s="67"/>
    </row>
    <row r="52710" spans="31:31" ht="15.75">
      <c r="AE52710" s="67"/>
    </row>
    <row r="52711" spans="31:31" ht="15.75">
      <c r="AE52711" s="67"/>
    </row>
    <row r="52712" spans="31:31" ht="15.75">
      <c r="AE52712" s="67"/>
    </row>
    <row r="52713" spans="31:31" ht="15.75">
      <c r="AE52713" s="67"/>
    </row>
    <row r="52714" spans="31:31" ht="15.75">
      <c r="AE52714" s="67"/>
    </row>
    <row r="52715" spans="31:31" ht="15.75">
      <c r="AE52715" s="67"/>
    </row>
    <row r="52716" spans="31:31" ht="15.75">
      <c r="AE52716" s="67"/>
    </row>
    <row r="52717" spans="31:31" ht="15.75">
      <c r="AE52717" s="67"/>
    </row>
    <row r="52718" spans="31:31" ht="15.75">
      <c r="AE52718" s="67"/>
    </row>
    <row r="52719" spans="31:31" ht="15.75">
      <c r="AE52719" s="67"/>
    </row>
    <row r="52720" spans="31:31" ht="15.75">
      <c r="AE52720" s="67"/>
    </row>
    <row r="52721" spans="31:31" ht="15.75">
      <c r="AE52721" s="67"/>
    </row>
    <row r="52722" spans="31:31" ht="15.75">
      <c r="AE52722" s="67"/>
    </row>
    <row r="52723" spans="31:31" ht="15.75">
      <c r="AE52723" s="67"/>
    </row>
    <row r="52724" spans="31:31" ht="15.75">
      <c r="AE52724" s="67"/>
    </row>
    <row r="52725" spans="31:31" ht="15.75">
      <c r="AE52725" s="67"/>
    </row>
    <row r="52726" spans="31:31" ht="15.75">
      <c r="AE52726" s="67"/>
    </row>
    <row r="52727" spans="31:31" ht="15.75">
      <c r="AE52727" s="67"/>
    </row>
    <row r="52728" spans="31:31" ht="15.75">
      <c r="AE52728" s="67"/>
    </row>
    <row r="52729" spans="31:31" ht="15.75">
      <c r="AE52729" s="67"/>
    </row>
    <row r="52730" spans="31:31" ht="15.75">
      <c r="AE52730" s="67"/>
    </row>
    <row r="52731" spans="31:31" ht="15.75">
      <c r="AE52731" s="67"/>
    </row>
    <row r="52732" spans="31:31" ht="15.75">
      <c r="AE52732" s="67"/>
    </row>
    <row r="52733" spans="31:31" ht="15.75">
      <c r="AE52733" s="67"/>
    </row>
    <row r="52734" spans="31:31" ht="15.75">
      <c r="AE52734" s="67"/>
    </row>
    <row r="52735" spans="31:31" ht="15.75">
      <c r="AE52735" s="67"/>
    </row>
    <row r="52736" spans="31:31" ht="15.75">
      <c r="AE52736" s="67"/>
    </row>
    <row r="52737" spans="31:31" ht="15.75">
      <c r="AE52737" s="67"/>
    </row>
    <row r="52738" spans="31:31" ht="15.75">
      <c r="AE52738" s="67"/>
    </row>
    <row r="52739" spans="31:31" ht="15.75">
      <c r="AE52739" s="67"/>
    </row>
    <row r="52740" spans="31:31" ht="15.75">
      <c r="AE52740" s="67"/>
    </row>
    <row r="52741" spans="31:31" ht="15.75">
      <c r="AE52741" s="67"/>
    </row>
    <row r="52742" spans="31:31" ht="15.75">
      <c r="AE52742" s="67"/>
    </row>
    <row r="52743" spans="31:31" ht="15.75">
      <c r="AE52743" s="67"/>
    </row>
    <row r="52744" spans="31:31" ht="15.75">
      <c r="AE52744" s="67"/>
    </row>
    <row r="52745" spans="31:31" ht="15.75">
      <c r="AE52745" s="67"/>
    </row>
    <row r="52746" spans="31:31" ht="15.75">
      <c r="AE52746" s="67"/>
    </row>
    <row r="52747" spans="31:31" ht="15.75">
      <c r="AE52747" s="67"/>
    </row>
    <row r="52748" spans="31:31" ht="15.75">
      <c r="AE52748" s="67"/>
    </row>
    <row r="52749" spans="31:31" ht="15.75">
      <c r="AE52749" s="67"/>
    </row>
    <row r="52750" spans="31:31" ht="15.75">
      <c r="AE52750" s="67"/>
    </row>
    <row r="52751" spans="31:31" ht="15.75">
      <c r="AE52751" s="67"/>
    </row>
    <row r="52752" spans="31:31" ht="15.75">
      <c r="AE52752" s="67"/>
    </row>
    <row r="52753" spans="31:31" ht="15.75">
      <c r="AE52753" s="67"/>
    </row>
    <row r="52754" spans="31:31" ht="15.75">
      <c r="AE52754" s="67"/>
    </row>
    <row r="52755" spans="31:31" ht="15.75">
      <c r="AE52755" s="67"/>
    </row>
    <row r="52756" spans="31:31" ht="15.75">
      <c r="AE52756" s="67"/>
    </row>
    <row r="52757" spans="31:31" ht="15.75">
      <c r="AE52757" s="67"/>
    </row>
    <row r="52758" spans="31:31" ht="15.75">
      <c r="AE52758" s="67"/>
    </row>
    <row r="52759" spans="31:31" ht="15.75">
      <c r="AE52759" s="67"/>
    </row>
    <row r="52760" spans="31:31" ht="15.75">
      <c r="AE52760" s="67"/>
    </row>
    <row r="52761" spans="31:31" ht="15.75">
      <c r="AE52761" s="67"/>
    </row>
    <row r="52762" spans="31:31" ht="15.75">
      <c r="AE52762" s="67"/>
    </row>
    <row r="52763" spans="31:31" ht="15.75">
      <c r="AE52763" s="67"/>
    </row>
    <row r="52764" spans="31:31" ht="15.75">
      <c r="AE52764" s="67"/>
    </row>
    <row r="52765" spans="31:31" ht="15.75">
      <c r="AE52765" s="67"/>
    </row>
    <row r="52766" spans="31:31" ht="15.75">
      <c r="AE52766" s="67"/>
    </row>
    <row r="52767" spans="31:31" ht="15.75">
      <c r="AE52767" s="67"/>
    </row>
    <row r="52768" spans="31:31" ht="15.75">
      <c r="AE52768" s="67"/>
    </row>
    <row r="52769" spans="31:31" ht="15.75">
      <c r="AE52769" s="67"/>
    </row>
    <row r="52770" spans="31:31" ht="15.75">
      <c r="AE52770" s="67"/>
    </row>
    <row r="52771" spans="31:31" ht="15.75">
      <c r="AE52771" s="67"/>
    </row>
    <row r="52772" spans="31:31" ht="15.75">
      <c r="AE52772" s="67"/>
    </row>
    <row r="52773" spans="31:31" ht="15.75">
      <c r="AE52773" s="67"/>
    </row>
    <row r="52774" spans="31:31" ht="15.75">
      <c r="AE52774" s="67"/>
    </row>
    <row r="52775" spans="31:31" ht="15.75">
      <c r="AE52775" s="67"/>
    </row>
    <row r="52776" spans="31:31" ht="15.75">
      <c r="AE52776" s="67"/>
    </row>
    <row r="52777" spans="31:31" ht="15.75">
      <c r="AE52777" s="67"/>
    </row>
    <row r="52778" spans="31:31" ht="15.75">
      <c r="AE52778" s="67"/>
    </row>
    <row r="52779" spans="31:31" ht="15.75">
      <c r="AE52779" s="67"/>
    </row>
    <row r="52780" spans="31:31" ht="15.75">
      <c r="AE52780" s="67"/>
    </row>
    <row r="52781" spans="31:31" ht="15.75">
      <c r="AE52781" s="67"/>
    </row>
    <row r="52782" spans="31:31" ht="15.75">
      <c r="AE52782" s="67"/>
    </row>
    <row r="52783" spans="31:31" ht="15.75">
      <c r="AE52783" s="67"/>
    </row>
    <row r="52784" spans="31:31" ht="15.75">
      <c r="AE52784" s="67"/>
    </row>
    <row r="52785" spans="31:31" ht="15.75">
      <c r="AE52785" s="67"/>
    </row>
    <row r="52786" spans="31:31" ht="15.75">
      <c r="AE52786" s="67"/>
    </row>
    <row r="52787" spans="31:31" ht="15.75">
      <c r="AE52787" s="67"/>
    </row>
    <row r="52788" spans="31:31" ht="15.75">
      <c r="AE52788" s="67"/>
    </row>
    <row r="52789" spans="31:31" ht="15.75">
      <c r="AE52789" s="67"/>
    </row>
    <row r="52790" spans="31:31" ht="15.75">
      <c r="AE52790" s="67"/>
    </row>
    <row r="52791" spans="31:31" ht="15.75">
      <c r="AE52791" s="67"/>
    </row>
    <row r="52792" spans="31:31" ht="15.75">
      <c r="AE52792" s="67"/>
    </row>
    <row r="52793" spans="31:31" ht="15.75">
      <c r="AE52793" s="67"/>
    </row>
    <row r="52794" spans="31:31" ht="15.75">
      <c r="AE52794" s="67"/>
    </row>
    <row r="52795" spans="31:31" ht="15.75">
      <c r="AE52795" s="67"/>
    </row>
    <row r="52796" spans="31:31" ht="15.75">
      <c r="AE52796" s="67"/>
    </row>
    <row r="52797" spans="31:31" ht="15.75">
      <c r="AE52797" s="67"/>
    </row>
    <row r="52798" spans="31:31" ht="15.75">
      <c r="AE52798" s="67"/>
    </row>
    <row r="52799" spans="31:31" ht="15.75">
      <c r="AE52799" s="67"/>
    </row>
    <row r="52800" spans="31:31" ht="15.75">
      <c r="AE52800" s="67"/>
    </row>
    <row r="52801" spans="31:31" ht="15.75">
      <c r="AE52801" s="67"/>
    </row>
    <row r="52802" spans="31:31" ht="15.75">
      <c r="AE52802" s="67"/>
    </row>
    <row r="52803" spans="31:31" ht="15.75">
      <c r="AE52803" s="67"/>
    </row>
    <row r="52804" spans="31:31" ht="15.75">
      <c r="AE52804" s="67"/>
    </row>
    <row r="52805" spans="31:31" ht="15.75">
      <c r="AE52805" s="67"/>
    </row>
    <row r="52806" spans="31:31" ht="15.75">
      <c r="AE52806" s="67"/>
    </row>
    <row r="52807" spans="31:31" ht="15.75">
      <c r="AE52807" s="67"/>
    </row>
    <row r="52808" spans="31:31" ht="15.75">
      <c r="AE52808" s="67"/>
    </row>
    <row r="52809" spans="31:31" ht="15.75">
      <c r="AE52809" s="67"/>
    </row>
    <row r="52810" spans="31:31" ht="15.75">
      <c r="AE52810" s="67"/>
    </row>
    <row r="52811" spans="31:31" ht="15.75">
      <c r="AE52811" s="67"/>
    </row>
    <row r="52812" spans="31:31" ht="15.75">
      <c r="AE52812" s="67"/>
    </row>
    <row r="52813" spans="31:31" ht="15.75">
      <c r="AE52813" s="67"/>
    </row>
    <row r="52814" spans="31:31" ht="15.75">
      <c r="AE52814" s="67"/>
    </row>
    <row r="52815" spans="31:31" ht="15.75">
      <c r="AE52815" s="67"/>
    </row>
    <row r="52816" spans="31:31" ht="15.75">
      <c r="AE52816" s="67"/>
    </row>
    <row r="52817" spans="31:31" ht="15.75">
      <c r="AE52817" s="67"/>
    </row>
    <row r="52818" spans="31:31" ht="15.75">
      <c r="AE52818" s="67"/>
    </row>
    <row r="52819" spans="31:31" ht="15.75">
      <c r="AE52819" s="67"/>
    </row>
    <row r="52820" spans="31:31" ht="15.75">
      <c r="AE52820" s="67"/>
    </row>
    <row r="52821" spans="31:31" ht="15.75">
      <c r="AE52821" s="67"/>
    </row>
    <row r="52822" spans="31:31" ht="15.75">
      <c r="AE52822" s="67"/>
    </row>
    <row r="52823" spans="31:31" ht="15.75">
      <c r="AE52823" s="67"/>
    </row>
    <row r="52824" spans="31:31" ht="15.75">
      <c r="AE52824" s="67"/>
    </row>
    <row r="52825" spans="31:31" ht="15.75">
      <c r="AE52825" s="67"/>
    </row>
    <row r="52826" spans="31:31" ht="15.75">
      <c r="AE52826" s="67"/>
    </row>
    <row r="52827" spans="31:31" ht="15.75">
      <c r="AE52827" s="67"/>
    </row>
    <row r="52828" spans="31:31" ht="15.75">
      <c r="AE52828" s="67"/>
    </row>
    <row r="52829" spans="31:31" ht="15.75">
      <c r="AE52829" s="67"/>
    </row>
    <row r="52830" spans="31:31" ht="15.75">
      <c r="AE52830" s="67"/>
    </row>
    <row r="52831" spans="31:31" ht="15.75">
      <c r="AE52831" s="67"/>
    </row>
    <row r="52832" spans="31:31" ht="15.75">
      <c r="AE52832" s="67"/>
    </row>
    <row r="52833" spans="31:31" ht="15.75">
      <c r="AE52833" s="67"/>
    </row>
    <row r="52834" spans="31:31" ht="15.75">
      <c r="AE52834" s="67"/>
    </row>
    <row r="52835" spans="31:31" ht="15.75">
      <c r="AE52835" s="67"/>
    </row>
    <row r="52836" spans="31:31" ht="15.75">
      <c r="AE52836" s="67"/>
    </row>
    <row r="52837" spans="31:31" ht="15.75">
      <c r="AE52837" s="67"/>
    </row>
    <row r="52838" spans="31:31" ht="15.75">
      <c r="AE52838" s="67"/>
    </row>
    <row r="52839" spans="31:31" ht="15.75">
      <c r="AE52839" s="67"/>
    </row>
    <row r="52840" spans="31:31" ht="15.75">
      <c r="AE52840" s="67"/>
    </row>
    <row r="52841" spans="31:31" ht="15.75">
      <c r="AE52841" s="67"/>
    </row>
    <row r="52842" spans="31:31" ht="15.75">
      <c r="AE52842" s="67"/>
    </row>
    <row r="52843" spans="31:31" ht="15.75">
      <c r="AE52843" s="67"/>
    </row>
    <row r="52844" spans="31:31" ht="15.75">
      <c r="AE52844" s="67"/>
    </row>
    <row r="52845" spans="31:31" ht="15.75">
      <c r="AE52845" s="67"/>
    </row>
    <row r="52846" spans="31:31" ht="15.75">
      <c r="AE52846" s="67"/>
    </row>
    <row r="52847" spans="31:31" ht="15.75">
      <c r="AE52847" s="67"/>
    </row>
    <row r="52848" spans="31:31" ht="15.75">
      <c r="AE52848" s="67"/>
    </row>
    <row r="52849" spans="31:31" ht="15.75">
      <c r="AE52849" s="67"/>
    </row>
    <row r="52850" spans="31:31" ht="15.75">
      <c r="AE52850" s="67"/>
    </row>
    <row r="52851" spans="31:31" ht="15.75">
      <c r="AE52851" s="67"/>
    </row>
    <row r="52852" spans="31:31" ht="15.75">
      <c r="AE52852" s="67"/>
    </row>
    <row r="52853" spans="31:31" ht="15.75">
      <c r="AE52853" s="67"/>
    </row>
    <row r="52854" spans="31:31" ht="15.75">
      <c r="AE52854" s="67"/>
    </row>
    <row r="52855" spans="31:31" ht="15.75">
      <c r="AE52855" s="67"/>
    </row>
    <row r="52856" spans="31:31" ht="15.75">
      <c r="AE52856" s="67"/>
    </row>
    <row r="52857" spans="31:31" ht="15.75">
      <c r="AE52857" s="67"/>
    </row>
    <row r="52858" spans="31:31" ht="15.75">
      <c r="AE52858" s="67"/>
    </row>
    <row r="52859" spans="31:31" ht="15.75">
      <c r="AE52859" s="67"/>
    </row>
    <row r="52860" spans="31:31" ht="15.75">
      <c r="AE52860" s="67"/>
    </row>
    <row r="52861" spans="31:31" ht="15.75">
      <c r="AE52861" s="67"/>
    </row>
    <row r="52862" spans="31:31" ht="15.75">
      <c r="AE52862" s="67"/>
    </row>
    <row r="52863" spans="31:31" ht="15.75">
      <c r="AE52863" s="67"/>
    </row>
    <row r="52864" spans="31:31" ht="15.75">
      <c r="AE52864" s="67"/>
    </row>
    <row r="52865" spans="31:31" ht="15.75">
      <c r="AE52865" s="67"/>
    </row>
    <row r="52866" spans="31:31" ht="15.75">
      <c r="AE52866" s="67"/>
    </row>
    <row r="52867" spans="31:31" ht="15.75">
      <c r="AE52867" s="67"/>
    </row>
    <row r="52868" spans="31:31" ht="15.75">
      <c r="AE52868" s="67"/>
    </row>
    <row r="52869" spans="31:31" ht="15.75">
      <c r="AE52869" s="67"/>
    </row>
    <row r="52870" spans="31:31" ht="15.75">
      <c r="AE52870" s="67"/>
    </row>
    <row r="52871" spans="31:31" ht="15.75">
      <c r="AE52871" s="67"/>
    </row>
    <row r="52872" spans="31:31" ht="15.75">
      <c r="AE52872" s="67"/>
    </row>
    <row r="52873" spans="31:31" ht="15.75">
      <c r="AE52873" s="67"/>
    </row>
    <row r="52874" spans="31:31" ht="15.75">
      <c r="AE52874" s="67"/>
    </row>
    <row r="52875" spans="31:31" ht="15.75">
      <c r="AE52875" s="67"/>
    </row>
    <row r="52876" spans="31:31" ht="15.75">
      <c r="AE52876" s="67"/>
    </row>
    <row r="52877" spans="31:31" ht="15.75">
      <c r="AE52877" s="67"/>
    </row>
    <row r="52878" spans="31:31" ht="15.75">
      <c r="AE52878" s="67"/>
    </row>
    <row r="52879" spans="31:31" ht="15.75">
      <c r="AE52879" s="67"/>
    </row>
    <row r="52880" spans="31:31" ht="15.75">
      <c r="AE52880" s="67"/>
    </row>
    <row r="52881" spans="31:31" ht="15.75">
      <c r="AE52881" s="67"/>
    </row>
    <row r="52882" spans="31:31" ht="15.75">
      <c r="AE52882" s="67"/>
    </row>
    <row r="52883" spans="31:31" ht="15.75">
      <c r="AE52883" s="67"/>
    </row>
    <row r="52884" spans="31:31" ht="15.75">
      <c r="AE52884" s="67"/>
    </row>
    <row r="52885" spans="31:31" ht="15.75">
      <c r="AE52885" s="67"/>
    </row>
    <row r="52886" spans="31:31" ht="15.75">
      <c r="AE52886" s="67"/>
    </row>
    <row r="52887" spans="31:31" ht="15.75">
      <c r="AE52887" s="67"/>
    </row>
    <row r="52888" spans="31:31" ht="15.75">
      <c r="AE52888" s="67"/>
    </row>
    <row r="52889" spans="31:31" ht="15.75">
      <c r="AE52889" s="67"/>
    </row>
    <row r="52890" spans="31:31" ht="15.75">
      <c r="AE52890" s="67"/>
    </row>
    <row r="52891" spans="31:31" ht="15.75">
      <c r="AE52891" s="67"/>
    </row>
    <row r="52892" spans="31:31" ht="15.75">
      <c r="AE52892" s="67"/>
    </row>
    <row r="52893" spans="31:31" ht="15.75">
      <c r="AE52893" s="67"/>
    </row>
    <row r="52894" spans="31:31" ht="15.75">
      <c r="AE52894" s="67"/>
    </row>
    <row r="52895" spans="31:31" ht="15.75">
      <c r="AE52895" s="67"/>
    </row>
    <row r="52896" spans="31:31" ht="15.75">
      <c r="AE52896" s="67"/>
    </row>
    <row r="52897" spans="31:31" ht="15.75">
      <c r="AE52897" s="67"/>
    </row>
    <row r="52898" spans="31:31" ht="15.75">
      <c r="AE52898" s="67"/>
    </row>
    <row r="52899" spans="31:31" ht="15.75">
      <c r="AE52899" s="67"/>
    </row>
    <row r="52900" spans="31:31" ht="15.75">
      <c r="AE52900" s="67"/>
    </row>
    <row r="52901" spans="31:31" ht="15.75">
      <c r="AE52901" s="67"/>
    </row>
    <row r="52902" spans="31:31" ht="15.75">
      <c r="AE52902" s="67"/>
    </row>
    <row r="52903" spans="31:31" ht="15.75">
      <c r="AE52903" s="67"/>
    </row>
    <row r="52904" spans="31:31" ht="15.75">
      <c r="AE52904" s="67"/>
    </row>
    <row r="52905" spans="31:31" ht="15.75">
      <c r="AE52905" s="67"/>
    </row>
    <row r="52906" spans="31:31" ht="15.75">
      <c r="AE52906" s="67"/>
    </row>
    <row r="52907" spans="31:31" ht="15.75">
      <c r="AE52907" s="67"/>
    </row>
    <row r="52908" spans="31:31" ht="15.75">
      <c r="AE52908" s="67"/>
    </row>
    <row r="52909" spans="31:31" ht="15.75">
      <c r="AE52909" s="67"/>
    </row>
    <row r="52910" spans="31:31" ht="15.75">
      <c r="AE52910" s="67"/>
    </row>
    <row r="52911" spans="31:31" ht="15.75">
      <c r="AE52911" s="67"/>
    </row>
    <row r="52912" spans="31:31" ht="15.75">
      <c r="AE52912" s="67"/>
    </row>
    <row r="52913" spans="31:31" ht="15.75">
      <c r="AE52913" s="67"/>
    </row>
    <row r="52914" spans="31:31" ht="15.75">
      <c r="AE52914" s="67"/>
    </row>
    <row r="52915" spans="31:31" ht="15.75">
      <c r="AE52915" s="67"/>
    </row>
    <row r="52916" spans="31:31" ht="15.75">
      <c r="AE52916" s="67"/>
    </row>
    <row r="52917" spans="31:31" ht="15.75">
      <c r="AE52917" s="67"/>
    </row>
    <row r="52918" spans="31:31" ht="15.75">
      <c r="AE52918" s="67"/>
    </row>
    <row r="52919" spans="31:31" ht="15.75">
      <c r="AE52919" s="67"/>
    </row>
    <row r="52920" spans="31:31" ht="15.75">
      <c r="AE52920" s="67"/>
    </row>
    <row r="52921" spans="31:31" ht="15.75">
      <c r="AE52921" s="67"/>
    </row>
    <row r="52922" spans="31:31" ht="15.75">
      <c r="AE52922" s="67"/>
    </row>
    <row r="52923" spans="31:31" ht="15.75">
      <c r="AE52923" s="67"/>
    </row>
    <row r="52924" spans="31:31" ht="15.75">
      <c r="AE52924" s="67"/>
    </row>
    <row r="52925" spans="31:31" ht="15.75">
      <c r="AE52925" s="67"/>
    </row>
    <row r="52926" spans="31:31" ht="15.75">
      <c r="AE52926" s="67"/>
    </row>
    <row r="52927" spans="31:31" ht="15.75">
      <c r="AE52927" s="67"/>
    </row>
    <row r="52928" spans="31:31" ht="15.75">
      <c r="AE52928" s="67"/>
    </row>
    <row r="52929" spans="31:31" ht="15.75">
      <c r="AE52929" s="67"/>
    </row>
    <row r="52930" spans="31:31" ht="15.75">
      <c r="AE52930" s="67"/>
    </row>
    <row r="52931" spans="31:31" ht="15.75">
      <c r="AE52931" s="67"/>
    </row>
    <row r="52932" spans="31:31" ht="15.75">
      <c r="AE52932" s="67"/>
    </row>
    <row r="52933" spans="31:31" ht="15.75">
      <c r="AE52933" s="67"/>
    </row>
    <row r="52934" spans="31:31" ht="15.75">
      <c r="AE52934" s="67"/>
    </row>
    <row r="52935" spans="31:31" ht="15.75">
      <c r="AE52935" s="67"/>
    </row>
    <row r="52936" spans="31:31" ht="15.75">
      <c r="AE52936" s="67"/>
    </row>
    <row r="52937" spans="31:31" ht="15.75">
      <c r="AE52937" s="67"/>
    </row>
    <row r="52938" spans="31:31" ht="15.75">
      <c r="AE52938" s="67"/>
    </row>
    <row r="52939" spans="31:31" ht="15.75">
      <c r="AE52939" s="67"/>
    </row>
    <row r="52940" spans="31:31" ht="15.75">
      <c r="AE52940" s="67"/>
    </row>
    <row r="52941" spans="31:31" ht="15.75">
      <c r="AE52941" s="67"/>
    </row>
    <row r="52942" spans="31:31" ht="15.75">
      <c r="AE52942" s="67"/>
    </row>
    <row r="52943" spans="31:31" ht="15.75">
      <c r="AE52943" s="67"/>
    </row>
    <row r="52944" spans="31:31" ht="15.75">
      <c r="AE52944" s="67"/>
    </row>
    <row r="52945" spans="31:31" ht="15.75">
      <c r="AE52945" s="67"/>
    </row>
    <row r="52946" spans="31:31" ht="15.75">
      <c r="AE52946" s="67"/>
    </row>
    <row r="52947" spans="31:31" ht="15.75">
      <c r="AE52947" s="67"/>
    </row>
    <row r="52948" spans="31:31" ht="15.75">
      <c r="AE52948" s="67"/>
    </row>
    <row r="52949" spans="31:31" ht="15.75">
      <c r="AE52949" s="67"/>
    </row>
    <row r="52950" spans="31:31" ht="15.75">
      <c r="AE52950" s="67"/>
    </row>
    <row r="52951" spans="31:31" ht="15.75">
      <c r="AE52951" s="67"/>
    </row>
    <row r="52952" spans="31:31" ht="15.75">
      <c r="AE52952" s="67"/>
    </row>
    <row r="52953" spans="31:31" ht="15.75">
      <c r="AE52953" s="67"/>
    </row>
    <row r="52954" spans="31:31" ht="15.75">
      <c r="AE52954" s="67"/>
    </row>
    <row r="52955" spans="31:31" ht="15.75">
      <c r="AE52955" s="67"/>
    </row>
    <row r="52956" spans="31:31" ht="15.75">
      <c r="AE52956" s="67"/>
    </row>
    <row r="52957" spans="31:31" ht="15.75">
      <c r="AE52957" s="67"/>
    </row>
    <row r="52958" spans="31:31" ht="15.75">
      <c r="AE52958" s="67"/>
    </row>
    <row r="52959" spans="31:31" ht="15.75">
      <c r="AE52959" s="67"/>
    </row>
    <row r="52960" spans="31:31" ht="15.75">
      <c r="AE52960" s="67"/>
    </row>
    <row r="52961" spans="31:31" ht="15.75">
      <c r="AE52961" s="67"/>
    </row>
    <row r="52962" spans="31:31" ht="15.75">
      <c r="AE52962" s="67"/>
    </row>
    <row r="52963" spans="31:31" ht="15.75">
      <c r="AE52963" s="67"/>
    </row>
    <row r="52964" spans="31:31" ht="15.75">
      <c r="AE52964" s="67"/>
    </row>
    <row r="52965" spans="31:31" ht="15.75">
      <c r="AE52965" s="67"/>
    </row>
    <row r="52966" spans="31:31" ht="15.75">
      <c r="AE52966" s="67"/>
    </row>
    <row r="52967" spans="31:31" ht="15.75">
      <c r="AE52967" s="67"/>
    </row>
    <row r="52968" spans="31:31" ht="15.75">
      <c r="AE52968" s="67"/>
    </row>
    <row r="52969" spans="31:31" ht="15.75">
      <c r="AE52969" s="67"/>
    </row>
    <row r="52970" spans="31:31" ht="15.75">
      <c r="AE52970" s="67"/>
    </row>
    <row r="52971" spans="31:31" ht="15.75">
      <c r="AE52971" s="67"/>
    </row>
    <row r="52972" spans="31:31" ht="15.75">
      <c r="AE52972" s="67"/>
    </row>
    <row r="52973" spans="31:31" ht="15.75">
      <c r="AE52973" s="67"/>
    </row>
    <row r="52974" spans="31:31" ht="15.75">
      <c r="AE52974" s="67"/>
    </row>
    <row r="52975" spans="31:31" ht="15.75">
      <c r="AE52975" s="67"/>
    </row>
    <row r="52976" spans="31:31" ht="15.75">
      <c r="AE52976" s="67"/>
    </row>
    <row r="52977" spans="31:31" ht="15.75">
      <c r="AE52977" s="67"/>
    </row>
    <row r="52978" spans="31:31" ht="15.75">
      <c r="AE52978" s="67"/>
    </row>
    <row r="52979" spans="31:31" ht="15.75">
      <c r="AE52979" s="67"/>
    </row>
    <row r="52980" spans="31:31" ht="15.75">
      <c r="AE52980" s="67"/>
    </row>
    <row r="52981" spans="31:31" ht="15.75">
      <c r="AE52981" s="67"/>
    </row>
    <row r="52982" spans="31:31" ht="15.75">
      <c r="AE52982" s="67"/>
    </row>
    <row r="52983" spans="31:31" ht="15.75">
      <c r="AE52983" s="67"/>
    </row>
    <row r="52984" spans="31:31" ht="15.75">
      <c r="AE52984" s="67"/>
    </row>
    <row r="52985" spans="31:31" ht="15.75">
      <c r="AE52985" s="67"/>
    </row>
    <row r="52986" spans="31:31" ht="15.75">
      <c r="AE52986" s="67"/>
    </row>
    <row r="52987" spans="31:31" ht="15.75">
      <c r="AE52987" s="67"/>
    </row>
    <row r="52988" spans="31:31" ht="15.75">
      <c r="AE52988" s="67"/>
    </row>
    <row r="52989" spans="31:31" ht="15.75">
      <c r="AE52989" s="67"/>
    </row>
    <row r="52990" spans="31:31" ht="15.75">
      <c r="AE52990" s="67"/>
    </row>
    <row r="52991" spans="31:31" ht="15.75">
      <c r="AE52991" s="67"/>
    </row>
    <row r="52992" spans="31:31" ht="15.75">
      <c r="AE52992" s="67"/>
    </row>
    <row r="52993" spans="31:31" ht="15.75">
      <c r="AE52993" s="67"/>
    </row>
    <row r="52994" spans="31:31" ht="15.75">
      <c r="AE52994" s="67"/>
    </row>
    <row r="52995" spans="31:31" ht="15.75">
      <c r="AE52995" s="67"/>
    </row>
    <row r="52996" spans="31:31" ht="15.75">
      <c r="AE52996" s="67"/>
    </row>
    <row r="52997" spans="31:31" ht="15.75">
      <c r="AE52997" s="67"/>
    </row>
    <row r="52998" spans="31:31" ht="15.75">
      <c r="AE52998" s="67"/>
    </row>
    <row r="52999" spans="31:31" ht="15.75">
      <c r="AE52999" s="67"/>
    </row>
    <row r="53000" spans="31:31" ht="15.75">
      <c r="AE53000" s="67"/>
    </row>
    <row r="53001" spans="31:31" ht="15.75">
      <c r="AE53001" s="67"/>
    </row>
    <row r="53002" spans="31:31" ht="15.75">
      <c r="AE53002" s="67"/>
    </row>
    <row r="53003" spans="31:31" ht="15.75">
      <c r="AE53003" s="67"/>
    </row>
    <row r="53004" spans="31:31" ht="15.75">
      <c r="AE53004" s="67"/>
    </row>
    <row r="53005" spans="31:31" ht="15.75">
      <c r="AE53005" s="67"/>
    </row>
    <row r="53006" spans="31:31" ht="15.75">
      <c r="AE53006" s="67"/>
    </row>
    <row r="53007" spans="31:31" ht="15.75">
      <c r="AE53007" s="67"/>
    </row>
    <row r="53008" spans="31:31" ht="15.75">
      <c r="AE53008" s="67"/>
    </row>
    <row r="53009" spans="31:31" ht="15.75">
      <c r="AE53009" s="67"/>
    </row>
    <row r="53010" spans="31:31" ht="15.75">
      <c r="AE53010" s="67"/>
    </row>
    <row r="53011" spans="31:31" ht="15.75">
      <c r="AE53011" s="67"/>
    </row>
    <row r="53012" spans="31:31" ht="15.75">
      <c r="AE53012" s="67"/>
    </row>
    <row r="53013" spans="31:31" ht="15.75">
      <c r="AE53013" s="67"/>
    </row>
    <row r="53014" spans="31:31" ht="15.75">
      <c r="AE53014" s="67"/>
    </row>
    <row r="53015" spans="31:31" ht="15.75">
      <c r="AE53015" s="67"/>
    </row>
    <row r="53016" spans="31:31" ht="15.75">
      <c r="AE53016" s="67"/>
    </row>
    <row r="53017" spans="31:31" ht="15.75">
      <c r="AE53017" s="67"/>
    </row>
    <row r="53018" spans="31:31" ht="15.75">
      <c r="AE53018" s="67"/>
    </row>
    <row r="53019" spans="31:31" ht="15.75">
      <c r="AE53019" s="67"/>
    </row>
    <row r="53020" spans="31:31" ht="15.75">
      <c r="AE53020" s="67"/>
    </row>
    <row r="53021" spans="31:31" ht="15.75">
      <c r="AE53021" s="67"/>
    </row>
    <row r="53022" spans="31:31" ht="15.75">
      <c r="AE53022" s="67"/>
    </row>
    <row r="53023" spans="31:31" ht="15.75">
      <c r="AE53023" s="67"/>
    </row>
    <row r="53024" spans="31:31" ht="15.75">
      <c r="AE53024" s="67"/>
    </row>
    <row r="53025" spans="31:31" ht="15.75">
      <c r="AE53025" s="67"/>
    </row>
    <row r="53026" spans="31:31" ht="15.75">
      <c r="AE53026" s="67"/>
    </row>
    <row r="53027" spans="31:31" ht="15.75">
      <c r="AE53027" s="67"/>
    </row>
    <row r="53028" spans="31:31" ht="15.75">
      <c r="AE53028" s="67"/>
    </row>
    <row r="53029" spans="31:31" ht="15.75">
      <c r="AE53029" s="67"/>
    </row>
    <row r="53030" spans="31:31" ht="15.75">
      <c r="AE53030" s="67"/>
    </row>
    <row r="53031" spans="31:31" ht="15.75">
      <c r="AE53031" s="67"/>
    </row>
    <row r="53032" spans="31:31" ht="15.75">
      <c r="AE53032" s="67"/>
    </row>
    <row r="53033" spans="31:31" ht="15.75">
      <c r="AE53033" s="67"/>
    </row>
    <row r="53034" spans="31:31" ht="15.75">
      <c r="AE53034" s="67"/>
    </row>
    <row r="53035" spans="31:31" ht="15.75">
      <c r="AE53035" s="67"/>
    </row>
    <row r="53036" spans="31:31" ht="15.75">
      <c r="AE53036" s="67"/>
    </row>
    <row r="53037" spans="31:31" ht="15.75">
      <c r="AE53037" s="67"/>
    </row>
    <row r="53038" spans="31:31" ht="15.75">
      <c r="AE53038" s="67"/>
    </row>
    <row r="53039" spans="31:31" ht="15.75">
      <c r="AE53039" s="67"/>
    </row>
    <row r="53040" spans="31:31" ht="15.75">
      <c r="AE53040" s="67"/>
    </row>
    <row r="53041" spans="31:31" ht="15.75">
      <c r="AE53041" s="67"/>
    </row>
    <row r="53042" spans="31:31" ht="15.75">
      <c r="AE53042" s="67"/>
    </row>
    <row r="53043" spans="31:31" ht="15.75">
      <c r="AE53043" s="67"/>
    </row>
    <row r="53044" spans="31:31" ht="15.75">
      <c r="AE53044" s="67"/>
    </row>
    <row r="53045" spans="31:31" ht="15.75">
      <c r="AE53045" s="67"/>
    </row>
    <row r="53046" spans="31:31" ht="15.75">
      <c r="AE53046" s="67"/>
    </row>
    <row r="53047" spans="31:31" ht="15.75">
      <c r="AE53047" s="67"/>
    </row>
    <row r="53048" spans="31:31" ht="15.75">
      <c r="AE53048" s="67"/>
    </row>
    <row r="53049" spans="31:31" ht="15.75">
      <c r="AE53049" s="67"/>
    </row>
    <row r="53050" spans="31:31" ht="15.75">
      <c r="AE53050" s="67"/>
    </row>
    <row r="53051" spans="31:31" ht="15.75">
      <c r="AE53051" s="67"/>
    </row>
    <row r="53052" spans="31:31" ht="15.75">
      <c r="AE53052" s="67"/>
    </row>
    <row r="53053" spans="31:31" ht="15.75">
      <c r="AE53053" s="67"/>
    </row>
    <row r="53054" spans="31:31" ht="15.75">
      <c r="AE53054" s="67"/>
    </row>
    <row r="53055" spans="31:31" ht="15.75">
      <c r="AE53055" s="67"/>
    </row>
    <row r="53056" spans="31:31" ht="15.75">
      <c r="AE53056" s="67"/>
    </row>
    <row r="53057" spans="31:31" ht="15.75">
      <c r="AE53057" s="67"/>
    </row>
    <row r="53058" spans="31:31" ht="15.75">
      <c r="AE53058" s="67"/>
    </row>
    <row r="53059" spans="31:31" ht="15.75">
      <c r="AE53059" s="67"/>
    </row>
    <row r="53060" spans="31:31" ht="15.75">
      <c r="AE53060" s="67"/>
    </row>
    <row r="53061" spans="31:31" ht="15.75">
      <c r="AE53061" s="67"/>
    </row>
    <row r="53062" spans="31:31" ht="15.75">
      <c r="AE53062" s="67"/>
    </row>
    <row r="53063" spans="31:31" ht="15.75">
      <c r="AE53063" s="67"/>
    </row>
    <row r="53064" spans="31:31" ht="15.75">
      <c r="AE53064" s="67"/>
    </row>
    <row r="53065" spans="31:31" ht="15.75">
      <c r="AE53065" s="67"/>
    </row>
    <row r="53066" spans="31:31" ht="15.75">
      <c r="AE53066" s="67"/>
    </row>
    <row r="53067" spans="31:31" ht="15.75">
      <c r="AE53067" s="67"/>
    </row>
    <row r="53068" spans="31:31" ht="15.75">
      <c r="AE53068" s="67"/>
    </row>
    <row r="53069" spans="31:31" ht="15.75">
      <c r="AE53069" s="67"/>
    </row>
    <row r="53070" spans="31:31" ht="15.75">
      <c r="AE53070" s="67"/>
    </row>
    <row r="53071" spans="31:31" ht="15.75">
      <c r="AE53071" s="67"/>
    </row>
    <row r="53072" spans="31:31" ht="15.75">
      <c r="AE53072" s="67"/>
    </row>
    <row r="53073" spans="31:31" ht="15.75">
      <c r="AE53073" s="67"/>
    </row>
    <row r="53074" spans="31:31" ht="15.75">
      <c r="AE53074" s="67"/>
    </row>
    <row r="53075" spans="31:31" ht="15.75">
      <c r="AE53075" s="67"/>
    </row>
    <row r="53076" spans="31:31" ht="15.75">
      <c r="AE53076" s="67"/>
    </row>
    <row r="53077" spans="31:31" ht="15.75">
      <c r="AE53077" s="67"/>
    </row>
    <row r="53078" spans="31:31" ht="15.75">
      <c r="AE53078" s="67"/>
    </row>
    <row r="53079" spans="31:31" ht="15.75">
      <c r="AE53079" s="67"/>
    </row>
    <row r="53080" spans="31:31" ht="15.75">
      <c r="AE53080" s="67"/>
    </row>
    <row r="53081" spans="31:31" ht="15.75">
      <c r="AE53081" s="67"/>
    </row>
    <row r="53082" spans="31:31" ht="15.75">
      <c r="AE53082" s="67"/>
    </row>
    <row r="53083" spans="31:31" ht="15.75">
      <c r="AE53083" s="67"/>
    </row>
    <row r="53084" spans="31:31" ht="15.75">
      <c r="AE53084" s="67"/>
    </row>
    <row r="53085" spans="31:31" ht="15.75">
      <c r="AE53085" s="67"/>
    </row>
    <row r="53086" spans="31:31" ht="15.75">
      <c r="AE53086" s="67"/>
    </row>
    <row r="53087" spans="31:31" ht="15.75">
      <c r="AE53087" s="67"/>
    </row>
    <row r="53088" spans="31:31" ht="15.75">
      <c r="AE53088" s="67"/>
    </row>
    <row r="53089" spans="31:31" ht="15.75">
      <c r="AE53089" s="67"/>
    </row>
    <row r="53090" spans="31:31" ht="15.75">
      <c r="AE53090" s="67"/>
    </row>
    <row r="53091" spans="31:31" ht="15.75">
      <c r="AE53091" s="67"/>
    </row>
    <row r="53092" spans="31:31" ht="15.75">
      <c r="AE53092" s="67"/>
    </row>
    <row r="53093" spans="31:31" ht="15.75">
      <c r="AE53093" s="67"/>
    </row>
    <row r="53094" spans="31:31" ht="15.75">
      <c r="AE53094" s="67"/>
    </row>
    <row r="53095" spans="31:31" ht="15.75">
      <c r="AE53095" s="67"/>
    </row>
    <row r="53096" spans="31:31" ht="15.75">
      <c r="AE53096" s="67"/>
    </row>
    <row r="53097" spans="31:31" ht="15.75">
      <c r="AE53097" s="67"/>
    </row>
    <row r="53098" spans="31:31" ht="15.75">
      <c r="AE53098" s="67"/>
    </row>
    <row r="53099" spans="31:31" ht="15.75">
      <c r="AE53099" s="67"/>
    </row>
    <row r="53100" spans="31:31" ht="15.75">
      <c r="AE53100" s="67"/>
    </row>
    <row r="53101" spans="31:31" ht="15.75">
      <c r="AE53101" s="67"/>
    </row>
    <row r="53102" spans="31:31" ht="15.75">
      <c r="AE53102" s="67"/>
    </row>
    <row r="53103" spans="31:31" ht="15.75">
      <c r="AE53103" s="67"/>
    </row>
    <row r="53104" spans="31:31" ht="15.75">
      <c r="AE53104" s="67"/>
    </row>
    <row r="53105" spans="31:31" ht="15.75">
      <c r="AE53105" s="67"/>
    </row>
    <row r="53106" spans="31:31" ht="15.75">
      <c r="AE53106" s="67"/>
    </row>
    <row r="53107" spans="31:31" ht="15.75">
      <c r="AE53107" s="67"/>
    </row>
    <row r="53108" spans="31:31" ht="15.75">
      <c r="AE53108" s="67"/>
    </row>
    <row r="53109" spans="31:31" ht="15.75">
      <c r="AE53109" s="67"/>
    </row>
    <row r="53110" spans="31:31" ht="15.75">
      <c r="AE53110" s="67"/>
    </row>
    <row r="53111" spans="31:31" ht="15.75">
      <c r="AE53111" s="67"/>
    </row>
    <row r="53112" spans="31:31" ht="15.75">
      <c r="AE53112" s="67"/>
    </row>
    <row r="53113" spans="31:31" ht="15.75">
      <c r="AE53113" s="67"/>
    </row>
    <row r="53114" spans="31:31" ht="15.75">
      <c r="AE53114" s="67"/>
    </row>
    <row r="53115" spans="31:31" ht="15.75">
      <c r="AE53115" s="67"/>
    </row>
    <row r="53116" spans="31:31" ht="15.75">
      <c r="AE53116" s="67"/>
    </row>
    <row r="53117" spans="31:31" ht="15.75">
      <c r="AE53117" s="67"/>
    </row>
    <row r="53118" spans="31:31" ht="15.75">
      <c r="AE53118" s="67"/>
    </row>
    <row r="53119" spans="31:31" ht="15.75">
      <c r="AE53119" s="67"/>
    </row>
    <row r="53120" spans="31:31" ht="15.75">
      <c r="AE53120" s="67"/>
    </row>
    <row r="53121" spans="31:31" ht="15.75">
      <c r="AE53121" s="67"/>
    </row>
    <row r="53122" spans="31:31" ht="15.75">
      <c r="AE53122" s="67"/>
    </row>
    <row r="53123" spans="31:31" ht="15.75">
      <c r="AE53123" s="67"/>
    </row>
    <row r="53124" spans="31:31" ht="15.75">
      <c r="AE53124" s="67"/>
    </row>
    <row r="53125" spans="31:31" ht="15.75">
      <c r="AE53125" s="67"/>
    </row>
    <row r="53126" spans="31:31" ht="15.75">
      <c r="AE53126" s="67"/>
    </row>
    <row r="53127" spans="31:31" ht="15.75">
      <c r="AE53127" s="67"/>
    </row>
    <row r="53128" spans="31:31" ht="15.75">
      <c r="AE53128" s="67"/>
    </row>
    <row r="53129" spans="31:31" ht="15.75">
      <c r="AE53129" s="67"/>
    </row>
    <row r="53130" spans="31:31" ht="15.75">
      <c r="AE53130" s="67"/>
    </row>
    <row r="53131" spans="31:31" ht="15.75">
      <c r="AE53131" s="67"/>
    </row>
    <row r="53132" spans="31:31" ht="15.75">
      <c r="AE53132" s="67"/>
    </row>
    <row r="53133" spans="31:31" ht="15.75">
      <c r="AE53133" s="67"/>
    </row>
    <row r="53134" spans="31:31" ht="15.75">
      <c r="AE53134" s="67"/>
    </row>
    <row r="53135" spans="31:31" ht="15.75">
      <c r="AE53135" s="67"/>
    </row>
    <row r="53136" spans="31:31" ht="15.75">
      <c r="AE53136" s="67"/>
    </row>
    <row r="53137" spans="31:31" ht="15.75">
      <c r="AE53137" s="67"/>
    </row>
    <row r="53138" spans="31:31" ht="15.75">
      <c r="AE53138" s="67"/>
    </row>
    <row r="53139" spans="31:31" ht="15.75">
      <c r="AE53139" s="67"/>
    </row>
    <row r="53140" spans="31:31" ht="15.75">
      <c r="AE53140" s="67"/>
    </row>
    <row r="53141" spans="31:31" ht="15.75">
      <c r="AE53141" s="67"/>
    </row>
    <row r="53142" spans="31:31" ht="15.75">
      <c r="AE53142" s="67"/>
    </row>
    <row r="53143" spans="31:31" ht="15.75">
      <c r="AE53143" s="67"/>
    </row>
    <row r="53144" spans="31:31" ht="15.75">
      <c r="AE53144" s="67"/>
    </row>
    <row r="53145" spans="31:31" ht="15.75">
      <c r="AE53145" s="67"/>
    </row>
    <row r="53146" spans="31:31" ht="15.75">
      <c r="AE53146" s="67"/>
    </row>
    <row r="53147" spans="31:31" ht="15.75">
      <c r="AE53147" s="67"/>
    </row>
    <row r="53148" spans="31:31" ht="15.75">
      <c r="AE53148" s="67"/>
    </row>
    <row r="53149" spans="31:31" ht="15.75">
      <c r="AE53149" s="67"/>
    </row>
    <row r="53150" spans="31:31" ht="15.75">
      <c r="AE53150" s="67"/>
    </row>
    <row r="53151" spans="31:31" ht="15.75">
      <c r="AE53151" s="67"/>
    </row>
    <row r="53152" spans="31:31" ht="15.75">
      <c r="AE53152" s="67"/>
    </row>
    <row r="53153" spans="31:31" ht="15.75">
      <c r="AE53153" s="67"/>
    </row>
    <row r="53154" spans="31:31" ht="15.75">
      <c r="AE53154" s="67"/>
    </row>
    <row r="53155" spans="31:31" ht="15.75">
      <c r="AE53155" s="67"/>
    </row>
    <row r="53156" spans="31:31" ht="15.75">
      <c r="AE53156" s="67"/>
    </row>
    <row r="53157" spans="31:31" ht="15.75">
      <c r="AE53157" s="67"/>
    </row>
    <row r="53158" spans="31:31" ht="15.75">
      <c r="AE53158" s="67"/>
    </row>
    <row r="53159" spans="31:31" ht="15.75">
      <c r="AE53159" s="67"/>
    </row>
    <row r="53160" spans="31:31" ht="15.75">
      <c r="AE53160" s="67"/>
    </row>
    <row r="53161" spans="31:31" ht="15.75">
      <c r="AE53161" s="67"/>
    </row>
    <row r="53162" spans="31:31" ht="15.75">
      <c r="AE53162" s="67"/>
    </row>
    <row r="53163" spans="31:31" ht="15.75">
      <c r="AE53163" s="67"/>
    </row>
    <row r="53164" spans="31:31" ht="15.75">
      <c r="AE53164" s="67"/>
    </row>
    <row r="53165" spans="31:31" ht="15.75">
      <c r="AE53165" s="67"/>
    </row>
    <row r="53166" spans="31:31" ht="15.75">
      <c r="AE53166" s="67"/>
    </row>
    <row r="53167" spans="31:31" ht="15.75">
      <c r="AE53167" s="67"/>
    </row>
    <row r="53168" spans="31:31" ht="15.75">
      <c r="AE53168" s="67"/>
    </row>
    <row r="53169" spans="31:31" ht="15.75">
      <c r="AE53169" s="67"/>
    </row>
    <row r="53170" spans="31:31" ht="15.75">
      <c r="AE53170" s="67"/>
    </row>
    <row r="53171" spans="31:31" ht="15.75">
      <c r="AE53171" s="67"/>
    </row>
    <row r="53172" spans="31:31" ht="15.75">
      <c r="AE53172" s="67"/>
    </row>
    <row r="53173" spans="31:31" ht="15.75">
      <c r="AE53173" s="67"/>
    </row>
    <row r="53174" spans="31:31" ht="15.75">
      <c r="AE53174" s="67"/>
    </row>
    <row r="53175" spans="31:31" ht="15.75">
      <c r="AE53175" s="67"/>
    </row>
    <row r="53176" spans="31:31" ht="15.75">
      <c r="AE53176" s="67"/>
    </row>
    <row r="53177" spans="31:31" ht="15.75">
      <c r="AE53177" s="67"/>
    </row>
    <row r="53178" spans="31:31" ht="15.75">
      <c r="AE53178" s="67"/>
    </row>
    <row r="53179" spans="31:31" ht="15.75">
      <c r="AE53179" s="67"/>
    </row>
    <row r="53180" spans="31:31" ht="15.75">
      <c r="AE53180" s="67"/>
    </row>
    <row r="53181" spans="31:31" ht="15.75">
      <c r="AE53181" s="67"/>
    </row>
    <row r="53182" spans="31:31" ht="15.75">
      <c r="AE53182" s="67"/>
    </row>
    <row r="53183" spans="31:31" ht="15.75">
      <c r="AE53183" s="67"/>
    </row>
    <row r="53184" spans="31:31" ht="15.75">
      <c r="AE53184" s="67"/>
    </row>
    <row r="53185" spans="31:31" ht="15.75">
      <c r="AE53185" s="67"/>
    </row>
    <row r="53186" spans="31:31" ht="15.75">
      <c r="AE53186" s="67"/>
    </row>
    <row r="53187" spans="31:31" ht="15.75">
      <c r="AE53187" s="67"/>
    </row>
    <row r="53188" spans="31:31" ht="15.75">
      <c r="AE53188" s="67"/>
    </row>
    <row r="53189" spans="31:31" ht="15.75">
      <c r="AE53189" s="67"/>
    </row>
    <row r="53190" spans="31:31" ht="15.75">
      <c r="AE53190" s="67"/>
    </row>
    <row r="53191" spans="31:31" ht="15.75">
      <c r="AE53191" s="67"/>
    </row>
    <row r="53192" spans="31:31" ht="15.75">
      <c r="AE53192" s="67"/>
    </row>
    <row r="53193" spans="31:31" ht="15.75">
      <c r="AE53193" s="67"/>
    </row>
    <row r="53194" spans="31:31" ht="15.75">
      <c r="AE53194" s="67"/>
    </row>
    <row r="53195" spans="31:31" ht="15.75">
      <c r="AE53195" s="67"/>
    </row>
    <row r="53196" spans="31:31" ht="15.75">
      <c r="AE53196" s="67"/>
    </row>
    <row r="53197" spans="31:31" ht="15.75">
      <c r="AE53197" s="67"/>
    </row>
    <row r="53198" spans="31:31" ht="15.75">
      <c r="AE53198" s="67"/>
    </row>
    <row r="53199" spans="31:31" ht="15.75">
      <c r="AE53199" s="67"/>
    </row>
    <row r="53200" spans="31:31" ht="15.75">
      <c r="AE53200" s="67"/>
    </row>
    <row r="53201" spans="31:31" ht="15.75">
      <c r="AE53201" s="67"/>
    </row>
    <row r="53202" spans="31:31" ht="15.75">
      <c r="AE53202" s="67"/>
    </row>
    <row r="53203" spans="31:31" ht="15.75">
      <c r="AE53203" s="67"/>
    </row>
    <row r="53204" spans="31:31" ht="15.75">
      <c r="AE53204" s="67"/>
    </row>
    <row r="53205" spans="31:31" ht="15.75">
      <c r="AE53205" s="67"/>
    </row>
    <row r="53206" spans="31:31" ht="15.75">
      <c r="AE53206" s="67"/>
    </row>
    <row r="53207" spans="31:31" ht="15.75">
      <c r="AE53207" s="67"/>
    </row>
    <row r="53208" spans="31:31" ht="15.75">
      <c r="AE53208" s="67"/>
    </row>
    <row r="53209" spans="31:31" ht="15.75">
      <c r="AE53209" s="67"/>
    </row>
    <row r="53210" spans="31:31" ht="15.75">
      <c r="AE53210" s="67"/>
    </row>
    <row r="53211" spans="31:31" ht="15.75">
      <c r="AE53211" s="67"/>
    </row>
    <row r="53212" spans="31:31" ht="15.75">
      <c r="AE53212" s="67"/>
    </row>
    <row r="53213" spans="31:31" ht="15.75">
      <c r="AE53213" s="67"/>
    </row>
    <row r="53214" spans="31:31" ht="15.75">
      <c r="AE53214" s="67"/>
    </row>
    <row r="53215" spans="31:31" ht="15.75">
      <c r="AE53215" s="67"/>
    </row>
    <row r="53216" spans="31:31" ht="15.75">
      <c r="AE53216" s="67"/>
    </row>
    <row r="53217" spans="31:31" ht="15.75">
      <c r="AE53217" s="67"/>
    </row>
    <row r="53218" spans="31:31" ht="15.75">
      <c r="AE53218" s="67"/>
    </row>
    <row r="53219" spans="31:31" ht="15.75">
      <c r="AE53219" s="67"/>
    </row>
    <row r="53220" spans="31:31" ht="15.75">
      <c r="AE53220" s="67"/>
    </row>
    <row r="53221" spans="31:31" ht="15.75">
      <c r="AE53221" s="67"/>
    </row>
    <row r="53222" spans="31:31" ht="15.75">
      <c r="AE53222" s="67"/>
    </row>
    <row r="53223" spans="31:31" ht="15.75">
      <c r="AE53223" s="67"/>
    </row>
    <row r="53224" spans="31:31" ht="15.75">
      <c r="AE53224" s="67"/>
    </row>
    <row r="53225" spans="31:31" ht="15.75">
      <c r="AE53225" s="67"/>
    </row>
    <row r="53226" spans="31:31" ht="15.75">
      <c r="AE53226" s="67"/>
    </row>
    <row r="53227" spans="31:31" ht="15.75">
      <c r="AE53227" s="67"/>
    </row>
    <row r="53228" spans="31:31" ht="15.75">
      <c r="AE53228" s="67"/>
    </row>
    <row r="53229" spans="31:31" ht="15.75">
      <c r="AE53229" s="67"/>
    </row>
    <row r="53230" spans="31:31" ht="15.75">
      <c r="AE53230" s="67"/>
    </row>
    <row r="53231" spans="31:31" ht="15.75">
      <c r="AE53231" s="67"/>
    </row>
    <row r="53232" spans="31:31" ht="15.75">
      <c r="AE53232" s="67"/>
    </row>
    <row r="53233" spans="31:31" ht="15.75">
      <c r="AE53233" s="67"/>
    </row>
    <row r="53234" spans="31:31" ht="15.75">
      <c r="AE53234" s="67"/>
    </row>
    <row r="53235" spans="31:31" ht="15.75">
      <c r="AE53235" s="67"/>
    </row>
    <row r="53236" spans="31:31" ht="15.75">
      <c r="AE53236" s="67"/>
    </row>
    <row r="53237" spans="31:31" ht="15.75">
      <c r="AE53237" s="67"/>
    </row>
    <row r="53238" spans="31:31" ht="15.75">
      <c r="AE53238" s="67"/>
    </row>
    <row r="53239" spans="31:31" ht="15.75">
      <c r="AE53239" s="67"/>
    </row>
    <row r="53240" spans="31:31" ht="15.75">
      <c r="AE53240" s="67"/>
    </row>
    <row r="53241" spans="31:31" ht="15.75">
      <c r="AE53241" s="67"/>
    </row>
    <row r="53242" spans="31:31" ht="15.75">
      <c r="AE53242" s="67"/>
    </row>
    <row r="53243" spans="31:31" ht="15.75">
      <c r="AE53243" s="67"/>
    </row>
    <row r="53244" spans="31:31" ht="15.75">
      <c r="AE53244" s="67"/>
    </row>
    <row r="53245" spans="31:31" ht="15.75">
      <c r="AE53245" s="67"/>
    </row>
    <row r="53246" spans="31:31" ht="15.75">
      <c r="AE53246" s="67"/>
    </row>
    <row r="53247" spans="31:31" ht="15.75">
      <c r="AE53247" s="67"/>
    </row>
    <row r="53248" spans="31:31" ht="15.75">
      <c r="AE53248" s="67"/>
    </row>
    <row r="53249" spans="31:31" ht="15.75">
      <c r="AE53249" s="67"/>
    </row>
    <row r="53250" spans="31:31" ht="15.75">
      <c r="AE53250" s="67"/>
    </row>
    <row r="53251" spans="31:31" ht="15.75">
      <c r="AE53251" s="67"/>
    </row>
    <row r="53252" spans="31:31" ht="15.75">
      <c r="AE53252" s="67"/>
    </row>
    <row r="53253" spans="31:31" ht="15.75">
      <c r="AE53253" s="67"/>
    </row>
    <row r="53254" spans="31:31" ht="15.75">
      <c r="AE53254" s="67"/>
    </row>
    <row r="53255" spans="31:31" ht="15.75">
      <c r="AE53255" s="67"/>
    </row>
    <row r="53256" spans="31:31" ht="15.75">
      <c r="AE53256" s="67"/>
    </row>
    <row r="53257" spans="31:31" ht="15.75">
      <c r="AE53257" s="67"/>
    </row>
    <row r="53258" spans="31:31" ht="15.75">
      <c r="AE53258" s="67"/>
    </row>
    <row r="53259" spans="31:31" ht="15.75">
      <c r="AE53259" s="67"/>
    </row>
    <row r="53260" spans="31:31" ht="15.75">
      <c r="AE53260" s="67"/>
    </row>
    <row r="53261" spans="31:31" ht="15.75">
      <c r="AE53261" s="67"/>
    </row>
    <row r="53262" spans="31:31" ht="15.75">
      <c r="AE53262" s="67"/>
    </row>
    <row r="53263" spans="31:31" ht="15.75">
      <c r="AE53263" s="67"/>
    </row>
    <row r="53264" spans="31:31" ht="15.75">
      <c r="AE53264" s="67"/>
    </row>
    <row r="53265" spans="31:31" ht="15.75">
      <c r="AE53265" s="67"/>
    </row>
    <row r="53266" spans="31:31" ht="15.75">
      <c r="AE53266" s="67"/>
    </row>
    <row r="53267" spans="31:31" ht="15.75">
      <c r="AE53267" s="67"/>
    </row>
    <row r="53268" spans="31:31" ht="15.75">
      <c r="AE53268" s="67"/>
    </row>
    <row r="53269" spans="31:31" ht="15.75">
      <c r="AE53269" s="67"/>
    </row>
    <row r="53270" spans="31:31" ht="15.75">
      <c r="AE53270" s="67"/>
    </row>
    <row r="53271" spans="31:31" ht="15.75">
      <c r="AE53271" s="67"/>
    </row>
    <row r="53272" spans="31:31" ht="15.75">
      <c r="AE53272" s="67"/>
    </row>
    <row r="53273" spans="31:31" ht="15.75">
      <c r="AE53273" s="67"/>
    </row>
    <row r="53274" spans="31:31" ht="15.75">
      <c r="AE53274" s="67"/>
    </row>
    <row r="53275" spans="31:31" ht="15.75">
      <c r="AE53275" s="67"/>
    </row>
    <row r="53276" spans="31:31" ht="15.75">
      <c r="AE53276" s="67"/>
    </row>
    <row r="53277" spans="31:31" ht="15.75">
      <c r="AE53277" s="67"/>
    </row>
    <row r="53278" spans="31:31" ht="15.75">
      <c r="AE53278" s="67"/>
    </row>
    <row r="53279" spans="31:31" ht="15.75">
      <c r="AE53279" s="67"/>
    </row>
    <row r="53280" spans="31:31" ht="15.75">
      <c r="AE53280" s="67"/>
    </row>
    <row r="53281" spans="31:31" ht="15.75">
      <c r="AE53281" s="67"/>
    </row>
    <row r="53282" spans="31:31" ht="15.75">
      <c r="AE53282" s="67"/>
    </row>
    <row r="53283" spans="31:31" ht="15.75">
      <c r="AE53283" s="67"/>
    </row>
    <row r="53284" spans="31:31" ht="15.75">
      <c r="AE53284" s="67"/>
    </row>
    <row r="53285" spans="31:31" ht="15.75">
      <c r="AE53285" s="67"/>
    </row>
    <row r="53286" spans="31:31" ht="15.75">
      <c r="AE53286" s="67"/>
    </row>
    <row r="53287" spans="31:31" ht="15.75">
      <c r="AE53287" s="67"/>
    </row>
    <row r="53288" spans="31:31" ht="15.75">
      <c r="AE53288" s="67"/>
    </row>
    <row r="53289" spans="31:31" ht="15.75">
      <c r="AE53289" s="67"/>
    </row>
    <row r="53290" spans="31:31" ht="15.75">
      <c r="AE53290" s="67"/>
    </row>
    <row r="53291" spans="31:31" ht="15.75">
      <c r="AE53291" s="67"/>
    </row>
    <row r="53292" spans="31:31" ht="15.75">
      <c r="AE53292" s="67"/>
    </row>
    <row r="53293" spans="31:31" ht="15.75">
      <c r="AE53293" s="67"/>
    </row>
    <row r="53294" spans="31:31" ht="15.75">
      <c r="AE53294" s="67"/>
    </row>
    <row r="53295" spans="31:31" ht="15.75">
      <c r="AE53295" s="67"/>
    </row>
    <row r="53296" spans="31:31" ht="15.75">
      <c r="AE53296" s="67"/>
    </row>
    <row r="53297" spans="31:31" ht="15.75">
      <c r="AE53297" s="67"/>
    </row>
    <row r="53298" spans="31:31" ht="15.75">
      <c r="AE53298" s="67"/>
    </row>
    <row r="53299" spans="31:31" ht="15.75">
      <c r="AE53299" s="67"/>
    </row>
    <row r="53300" spans="31:31" ht="15.75">
      <c r="AE53300" s="67"/>
    </row>
    <row r="53301" spans="31:31" ht="15.75">
      <c r="AE53301" s="67"/>
    </row>
    <row r="53302" spans="31:31" ht="15.75">
      <c r="AE53302" s="67"/>
    </row>
    <row r="53303" spans="31:31" ht="15.75">
      <c r="AE53303" s="67"/>
    </row>
    <row r="53304" spans="31:31" ht="15.75">
      <c r="AE53304" s="67"/>
    </row>
    <row r="53305" spans="31:31" ht="15.75">
      <c r="AE53305" s="67"/>
    </row>
    <row r="53306" spans="31:31" ht="15.75">
      <c r="AE53306" s="67"/>
    </row>
    <row r="53307" spans="31:31" ht="15.75">
      <c r="AE53307" s="67"/>
    </row>
    <row r="53308" spans="31:31" ht="15.75">
      <c r="AE53308" s="67"/>
    </row>
    <row r="53309" spans="31:31" ht="15.75">
      <c r="AE53309" s="67"/>
    </row>
    <row r="53310" spans="31:31" ht="15.75">
      <c r="AE53310" s="67"/>
    </row>
    <row r="53311" spans="31:31" ht="15.75">
      <c r="AE53311" s="67"/>
    </row>
    <row r="53312" spans="31:31" ht="15.75">
      <c r="AE53312" s="67"/>
    </row>
    <row r="53313" spans="31:31" ht="15.75">
      <c r="AE53313" s="67"/>
    </row>
    <row r="53314" spans="31:31" ht="15.75">
      <c r="AE53314" s="67"/>
    </row>
    <row r="53315" spans="31:31" ht="15.75">
      <c r="AE53315" s="67"/>
    </row>
    <row r="53316" spans="31:31" ht="15.75">
      <c r="AE53316" s="67"/>
    </row>
    <row r="53317" spans="31:31" ht="15.75">
      <c r="AE53317" s="67"/>
    </row>
    <row r="53318" spans="31:31" ht="15.75">
      <c r="AE53318" s="67"/>
    </row>
    <row r="53319" spans="31:31" ht="15.75">
      <c r="AE53319" s="67"/>
    </row>
    <row r="53320" spans="31:31" ht="15.75">
      <c r="AE53320" s="67"/>
    </row>
    <row r="53321" spans="31:31" ht="15.75">
      <c r="AE53321" s="67"/>
    </row>
    <row r="53322" spans="31:31" ht="15.75">
      <c r="AE53322" s="67"/>
    </row>
    <row r="53323" spans="31:31" ht="15.75">
      <c r="AE53323" s="67"/>
    </row>
    <row r="53324" spans="31:31" ht="15.75">
      <c r="AE53324" s="67"/>
    </row>
    <row r="53325" spans="31:31" ht="15.75">
      <c r="AE53325" s="67"/>
    </row>
    <row r="53326" spans="31:31" ht="15.75">
      <c r="AE53326" s="67"/>
    </row>
    <row r="53327" spans="31:31" ht="15.75">
      <c r="AE53327" s="67"/>
    </row>
    <row r="53328" spans="31:31" ht="15.75">
      <c r="AE53328" s="67"/>
    </row>
    <row r="53329" spans="31:31" ht="15.75">
      <c r="AE53329" s="67"/>
    </row>
    <row r="53330" spans="31:31" ht="15.75">
      <c r="AE53330" s="67"/>
    </row>
    <row r="53331" spans="31:31" ht="15.75">
      <c r="AE53331" s="67"/>
    </row>
    <row r="53332" spans="31:31" ht="15.75">
      <c r="AE53332" s="67"/>
    </row>
    <row r="53333" spans="31:31" ht="15.75">
      <c r="AE53333" s="67"/>
    </row>
    <row r="53334" spans="31:31" ht="15.75">
      <c r="AE53334" s="67"/>
    </row>
    <row r="53335" spans="31:31" ht="15.75">
      <c r="AE53335" s="67"/>
    </row>
    <row r="53336" spans="31:31" ht="15.75">
      <c r="AE53336" s="67"/>
    </row>
    <row r="53337" spans="31:31" ht="15.75">
      <c r="AE53337" s="67"/>
    </row>
    <row r="53338" spans="31:31" ht="15.75">
      <c r="AE53338" s="67"/>
    </row>
    <row r="53339" spans="31:31" ht="15.75">
      <c r="AE53339" s="67"/>
    </row>
    <row r="53340" spans="31:31" ht="15.75">
      <c r="AE53340" s="67"/>
    </row>
    <row r="53341" spans="31:31" ht="15.75">
      <c r="AE53341" s="67"/>
    </row>
    <row r="53342" spans="31:31" ht="15.75">
      <c r="AE53342" s="67"/>
    </row>
    <row r="53343" spans="31:31" ht="15.75">
      <c r="AE53343" s="67"/>
    </row>
    <row r="53344" spans="31:31" ht="15.75">
      <c r="AE53344" s="67"/>
    </row>
    <row r="53345" spans="31:31" ht="15.75">
      <c r="AE53345" s="67"/>
    </row>
    <row r="53346" spans="31:31" ht="15.75">
      <c r="AE53346" s="67"/>
    </row>
    <row r="53347" spans="31:31" ht="15.75">
      <c r="AE53347" s="67"/>
    </row>
    <row r="53348" spans="31:31" ht="15.75">
      <c r="AE53348" s="67"/>
    </row>
    <row r="53349" spans="31:31" ht="15.75">
      <c r="AE53349" s="67"/>
    </row>
    <row r="53350" spans="31:31" ht="15.75">
      <c r="AE53350" s="67"/>
    </row>
    <row r="53351" spans="31:31" ht="15.75">
      <c r="AE53351" s="67"/>
    </row>
    <row r="53352" spans="31:31" ht="15.75">
      <c r="AE53352" s="67"/>
    </row>
    <row r="53353" spans="31:31" ht="15.75">
      <c r="AE53353" s="67"/>
    </row>
    <row r="53354" spans="31:31" ht="15.75">
      <c r="AE53354" s="67"/>
    </row>
    <row r="53355" spans="31:31" ht="15.75">
      <c r="AE53355" s="67"/>
    </row>
    <row r="53356" spans="31:31" ht="15.75">
      <c r="AE53356" s="67"/>
    </row>
    <row r="53357" spans="31:31" ht="15.75">
      <c r="AE53357" s="67"/>
    </row>
    <row r="53358" spans="31:31" ht="15.75">
      <c r="AE53358" s="67"/>
    </row>
    <row r="53359" spans="31:31" ht="15.75">
      <c r="AE53359" s="67"/>
    </row>
    <row r="53360" spans="31:31" ht="15.75">
      <c r="AE53360" s="67"/>
    </row>
    <row r="53361" spans="31:31" ht="15.75">
      <c r="AE53361" s="67"/>
    </row>
    <row r="53362" spans="31:31" ht="15.75">
      <c r="AE53362" s="67"/>
    </row>
    <row r="53363" spans="31:31" ht="15.75">
      <c r="AE53363" s="67"/>
    </row>
    <row r="53364" spans="31:31" ht="15.75">
      <c r="AE53364" s="67"/>
    </row>
    <row r="53365" spans="31:31" ht="15.75">
      <c r="AE53365" s="67"/>
    </row>
    <row r="53366" spans="31:31" ht="15.75">
      <c r="AE53366" s="67"/>
    </row>
    <row r="53367" spans="31:31" ht="15.75">
      <c r="AE53367" s="67"/>
    </row>
    <row r="53368" spans="31:31" ht="15.75">
      <c r="AE53368" s="67"/>
    </row>
    <row r="53369" spans="31:31" ht="15.75">
      <c r="AE53369" s="67"/>
    </row>
    <row r="53370" spans="31:31" ht="15.75">
      <c r="AE53370" s="67"/>
    </row>
    <row r="53371" spans="31:31" ht="15.75">
      <c r="AE53371" s="67"/>
    </row>
    <row r="53372" spans="31:31" ht="15.75">
      <c r="AE53372" s="67"/>
    </row>
    <row r="53373" spans="31:31" ht="15.75">
      <c r="AE53373" s="67"/>
    </row>
    <row r="53374" spans="31:31" ht="15.75">
      <c r="AE53374" s="67"/>
    </row>
    <row r="53375" spans="31:31" ht="15.75">
      <c r="AE53375" s="67"/>
    </row>
    <row r="53376" spans="31:31" ht="15.75">
      <c r="AE53376" s="67"/>
    </row>
    <row r="53377" spans="31:31" ht="15.75">
      <c r="AE53377" s="67"/>
    </row>
    <row r="53378" spans="31:31" ht="15.75">
      <c r="AE53378" s="67"/>
    </row>
    <row r="53379" spans="31:31" ht="15.75">
      <c r="AE53379" s="67"/>
    </row>
    <row r="53380" spans="31:31" ht="15.75">
      <c r="AE53380" s="67"/>
    </row>
    <row r="53381" spans="31:31" ht="15.75">
      <c r="AE53381" s="67"/>
    </row>
    <row r="53382" spans="31:31" ht="15.75">
      <c r="AE53382" s="67"/>
    </row>
    <row r="53383" spans="31:31" ht="15.75">
      <c r="AE53383" s="67"/>
    </row>
    <row r="53384" spans="31:31" ht="15.75">
      <c r="AE53384" s="67"/>
    </row>
    <row r="53385" spans="31:31" ht="15.75">
      <c r="AE53385" s="67"/>
    </row>
    <row r="53386" spans="31:31" ht="15.75">
      <c r="AE53386" s="67"/>
    </row>
    <row r="53387" spans="31:31" ht="15.75">
      <c r="AE53387" s="67"/>
    </row>
    <row r="53388" spans="31:31" ht="15.75">
      <c r="AE53388" s="67"/>
    </row>
    <row r="53389" spans="31:31" ht="15.75">
      <c r="AE53389" s="67"/>
    </row>
    <row r="53390" spans="31:31" ht="15.75">
      <c r="AE53390" s="67"/>
    </row>
    <row r="53391" spans="31:31" ht="15.75">
      <c r="AE53391" s="67"/>
    </row>
    <row r="53392" spans="31:31" ht="15.75">
      <c r="AE53392" s="67"/>
    </row>
    <row r="53393" spans="31:31" ht="15.75">
      <c r="AE53393" s="67"/>
    </row>
    <row r="53394" spans="31:31" ht="15.75">
      <c r="AE53394" s="67"/>
    </row>
    <row r="53395" spans="31:31" ht="15.75">
      <c r="AE53395" s="67"/>
    </row>
    <row r="53396" spans="31:31" ht="15.75">
      <c r="AE53396" s="67"/>
    </row>
    <row r="53397" spans="31:31" ht="15.75">
      <c r="AE53397" s="67"/>
    </row>
    <row r="53398" spans="31:31" ht="15.75">
      <c r="AE53398" s="67"/>
    </row>
    <row r="53399" spans="31:31" ht="15.75">
      <c r="AE53399" s="67"/>
    </row>
    <row r="53400" spans="31:31" ht="15.75">
      <c r="AE53400" s="67"/>
    </row>
    <row r="53401" spans="31:31" ht="15.75">
      <c r="AE53401" s="67"/>
    </row>
    <row r="53402" spans="31:31" ht="15.75">
      <c r="AE53402" s="67"/>
    </row>
    <row r="53403" spans="31:31" ht="15.75">
      <c r="AE53403" s="67"/>
    </row>
    <row r="53404" spans="31:31" ht="15.75">
      <c r="AE53404" s="67"/>
    </row>
    <row r="53405" spans="31:31" ht="15.75">
      <c r="AE53405" s="67"/>
    </row>
    <row r="53406" spans="31:31" ht="15.75">
      <c r="AE53406" s="67"/>
    </row>
    <row r="53407" spans="31:31" ht="15.75">
      <c r="AE53407" s="67"/>
    </row>
    <row r="53408" spans="31:31" ht="15.75">
      <c r="AE53408" s="67"/>
    </row>
    <row r="53409" spans="31:31" ht="15.75">
      <c r="AE53409" s="67"/>
    </row>
    <row r="53410" spans="31:31" ht="15.75">
      <c r="AE53410" s="67"/>
    </row>
    <row r="53411" spans="31:31" ht="15.75">
      <c r="AE53411" s="67"/>
    </row>
    <row r="53412" spans="31:31" ht="15.75">
      <c r="AE53412" s="67"/>
    </row>
    <row r="53413" spans="31:31" ht="15.75">
      <c r="AE53413" s="67"/>
    </row>
    <row r="53414" spans="31:31" ht="15.75">
      <c r="AE53414" s="67"/>
    </row>
    <row r="53415" spans="31:31" ht="15.75">
      <c r="AE53415" s="67"/>
    </row>
    <row r="53416" spans="31:31" ht="15.75">
      <c r="AE53416" s="67"/>
    </row>
    <row r="53417" spans="31:31" ht="15.75">
      <c r="AE53417" s="67"/>
    </row>
    <row r="53418" spans="31:31" ht="15.75">
      <c r="AE53418" s="67"/>
    </row>
    <row r="53419" spans="31:31" ht="15.75">
      <c r="AE53419" s="67"/>
    </row>
    <row r="53420" spans="31:31" ht="15.75">
      <c r="AE53420" s="67"/>
    </row>
    <row r="53421" spans="31:31" ht="15.75">
      <c r="AE53421" s="67"/>
    </row>
    <row r="53422" spans="31:31" ht="15.75">
      <c r="AE53422" s="67"/>
    </row>
    <row r="53423" spans="31:31" ht="15.75">
      <c r="AE53423" s="67"/>
    </row>
    <row r="53424" spans="31:31" ht="15.75">
      <c r="AE53424" s="67"/>
    </row>
    <row r="53425" spans="31:31" ht="15.75">
      <c r="AE53425" s="67"/>
    </row>
    <row r="53426" spans="31:31" ht="15.75">
      <c r="AE53426" s="67"/>
    </row>
    <row r="53427" spans="31:31" ht="15.75">
      <c r="AE53427" s="67"/>
    </row>
    <row r="53428" spans="31:31" ht="15.75">
      <c r="AE53428" s="67"/>
    </row>
    <row r="53429" spans="31:31" ht="15.75">
      <c r="AE53429" s="67"/>
    </row>
    <row r="53430" spans="31:31" ht="15.75">
      <c r="AE53430" s="67"/>
    </row>
    <row r="53431" spans="31:31" ht="15.75">
      <c r="AE53431" s="67"/>
    </row>
    <row r="53432" spans="31:31" ht="15.75">
      <c r="AE53432" s="67"/>
    </row>
    <row r="53433" spans="31:31" ht="15.75">
      <c r="AE53433" s="67"/>
    </row>
    <row r="53434" spans="31:31" ht="15.75">
      <c r="AE53434" s="67"/>
    </row>
    <row r="53435" spans="31:31" ht="15.75">
      <c r="AE53435" s="67"/>
    </row>
    <row r="53436" spans="31:31" ht="15.75">
      <c r="AE53436" s="67"/>
    </row>
    <row r="53437" spans="31:31" ht="15.75">
      <c r="AE53437" s="67"/>
    </row>
    <row r="53438" spans="31:31" ht="15.75">
      <c r="AE53438" s="67"/>
    </row>
    <row r="53439" spans="31:31" ht="15.75">
      <c r="AE53439" s="67"/>
    </row>
    <row r="53440" spans="31:31" ht="15.75">
      <c r="AE53440" s="67"/>
    </row>
    <row r="53441" spans="31:31" ht="15.75">
      <c r="AE53441" s="67"/>
    </row>
    <row r="53442" spans="31:31" ht="15.75">
      <c r="AE53442" s="67"/>
    </row>
    <row r="53443" spans="31:31" ht="15.75">
      <c r="AE53443" s="67"/>
    </row>
    <row r="53444" spans="31:31" ht="15.75">
      <c r="AE53444" s="67"/>
    </row>
    <row r="53445" spans="31:31" ht="15.75">
      <c r="AE53445" s="67"/>
    </row>
    <row r="53446" spans="31:31" ht="15.75">
      <c r="AE53446" s="67"/>
    </row>
    <row r="53447" spans="31:31" ht="15.75">
      <c r="AE53447" s="67"/>
    </row>
    <row r="53448" spans="31:31" ht="15.75">
      <c r="AE53448" s="67"/>
    </row>
    <row r="53449" spans="31:31" ht="15.75">
      <c r="AE53449" s="67"/>
    </row>
    <row r="53450" spans="31:31" ht="15.75">
      <c r="AE53450" s="67"/>
    </row>
    <row r="53451" spans="31:31" ht="15.75">
      <c r="AE53451" s="67"/>
    </row>
    <row r="53452" spans="31:31" ht="15.75">
      <c r="AE53452" s="67"/>
    </row>
    <row r="53453" spans="31:31" ht="15.75">
      <c r="AE53453" s="67"/>
    </row>
    <row r="53454" spans="31:31" ht="15.75">
      <c r="AE53454" s="67"/>
    </row>
    <row r="53455" spans="31:31" ht="15.75">
      <c r="AE53455" s="67"/>
    </row>
    <row r="53456" spans="31:31" ht="15.75">
      <c r="AE53456" s="67"/>
    </row>
    <row r="53457" spans="31:31" ht="15.75">
      <c r="AE53457" s="67"/>
    </row>
    <row r="53458" spans="31:31" ht="15.75">
      <c r="AE53458" s="67"/>
    </row>
    <row r="53459" spans="31:31" ht="15.75">
      <c r="AE53459" s="67"/>
    </row>
    <row r="53460" spans="31:31" ht="15.75">
      <c r="AE53460" s="67"/>
    </row>
    <row r="53461" spans="31:31" ht="15.75">
      <c r="AE53461" s="67"/>
    </row>
    <row r="53462" spans="31:31" ht="15.75">
      <c r="AE53462" s="67"/>
    </row>
    <row r="53463" spans="31:31" ht="15.75">
      <c r="AE53463" s="67"/>
    </row>
    <row r="53464" spans="31:31" ht="15.75">
      <c r="AE53464" s="67"/>
    </row>
    <row r="53465" spans="31:31" ht="15.75">
      <c r="AE53465" s="67"/>
    </row>
    <row r="53466" spans="31:31" ht="15.75">
      <c r="AE53466" s="67"/>
    </row>
    <row r="53467" spans="31:31" ht="15.75">
      <c r="AE53467" s="67"/>
    </row>
    <row r="53468" spans="31:31" ht="15.75">
      <c r="AE53468" s="67"/>
    </row>
    <row r="53469" spans="31:31" ht="15.75">
      <c r="AE53469" s="67"/>
    </row>
    <row r="53470" spans="31:31" ht="15.75">
      <c r="AE53470" s="67"/>
    </row>
    <row r="53471" spans="31:31" ht="15.75">
      <c r="AE53471" s="67"/>
    </row>
    <row r="53472" spans="31:31" ht="15.75">
      <c r="AE53472" s="67"/>
    </row>
    <row r="53473" spans="31:31" ht="15.75">
      <c r="AE53473" s="67"/>
    </row>
    <row r="53474" spans="31:31" ht="15.75">
      <c r="AE53474" s="67"/>
    </row>
    <row r="53475" spans="31:31" ht="15.75">
      <c r="AE53475" s="67"/>
    </row>
    <row r="53476" spans="31:31" ht="15.75">
      <c r="AE53476" s="67"/>
    </row>
    <row r="53477" spans="31:31" ht="15.75">
      <c r="AE53477" s="67"/>
    </row>
    <row r="53478" spans="31:31" ht="15.75">
      <c r="AE53478" s="67"/>
    </row>
    <row r="53479" spans="31:31" ht="15.75">
      <c r="AE53479" s="67"/>
    </row>
    <row r="53480" spans="31:31" ht="15.75">
      <c r="AE53480" s="67"/>
    </row>
    <row r="53481" spans="31:31" ht="15.75">
      <c r="AE53481" s="67"/>
    </row>
    <row r="53482" spans="31:31" ht="15.75">
      <c r="AE53482" s="67"/>
    </row>
    <row r="53483" spans="31:31" ht="15.75">
      <c r="AE53483" s="67"/>
    </row>
    <row r="53484" spans="31:31" ht="15.75">
      <c r="AE53484" s="67"/>
    </row>
    <row r="53485" spans="31:31" ht="15.75">
      <c r="AE53485" s="67"/>
    </row>
    <row r="53486" spans="31:31" ht="15.75">
      <c r="AE53486" s="67"/>
    </row>
    <row r="53487" spans="31:31" ht="15.75">
      <c r="AE53487" s="67"/>
    </row>
    <row r="53488" spans="31:31" ht="15.75">
      <c r="AE53488" s="67"/>
    </row>
    <row r="53489" spans="31:31" ht="15.75">
      <c r="AE53489" s="67"/>
    </row>
    <row r="53490" spans="31:31" ht="15.75">
      <c r="AE53490" s="67"/>
    </row>
    <row r="53491" spans="31:31" ht="15.75">
      <c r="AE53491" s="67"/>
    </row>
    <row r="53492" spans="31:31" ht="15.75">
      <c r="AE53492" s="67"/>
    </row>
    <row r="53493" spans="31:31" ht="15.75">
      <c r="AE53493" s="67"/>
    </row>
    <row r="53494" spans="31:31" ht="15.75">
      <c r="AE53494" s="67"/>
    </row>
    <row r="53495" spans="31:31" ht="15.75">
      <c r="AE53495" s="67"/>
    </row>
    <row r="53496" spans="31:31" ht="15.75">
      <c r="AE53496" s="67"/>
    </row>
    <row r="53497" spans="31:31" ht="15.75">
      <c r="AE53497" s="67"/>
    </row>
    <row r="53498" spans="31:31" ht="15.75">
      <c r="AE53498" s="67"/>
    </row>
    <row r="53499" spans="31:31" ht="15.75">
      <c r="AE53499" s="67"/>
    </row>
    <row r="53500" spans="31:31" ht="15.75">
      <c r="AE53500" s="67"/>
    </row>
    <row r="53501" spans="31:31" ht="15.75">
      <c r="AE53501" s="67"/>
    </row>
    <row r="53502" spans="31:31" ht="15.75">
      <c r="AE53502" s="67"/>
    </row>
    <row r="53503" spans="31:31" ht="15.75">
      <c r="AE53503" s="67"/>
    </row>
    <row r="53504" spans="31:31" ht="15.75">
      <c r="AE53504" s="67"/>
    </row>
    <row r="53505" spans="31:31" ht="15.75">
      <c r="AE53505" s="67"/>
    </row>
    <row r="53506" spans="31:31" ht="15.75">
      <c r="AE53506" s="67"/>
    </row>
    <row r="53507" spans="31:31" ht="15.75">
      <c r="AE53507" s="67"/>
    </row>
    <row r="53508" spans="31:31" ht="15.75">
      <c r="AE53508" s="67"/>
    </row>
    <row r="53509" spans="31:31" ht="15.75">
      <c r="AE53509" s="67"/>
    </row>
    <row r="53510" spans="31:31" ht="15.75">
      <c r="AE53510" s="67"/>
    </row>
    <row r="53511" spans="31:31" ht="15.75">
      <c r="AE53511" s="67"/>
    </row>
    <row r="53512" spans="31:31" ht="15.75">
      <c r="AE53512" s="67"/>
    </row>
    <row r="53513" spans="31:31" ht="15.75">
      <c r="AE53513" s="67"/>
    </row>
    <row r="53514" spans="31:31" ht="15.75">
      <c r="AE53514" s="67"/>
    </row>
    <row r="53515" spans="31:31" ht="15.75">
      <c r="AE53515" s="67"/>
    </row>
    <row r="53516" spans="31:31" ht="15.75">
      <c r="AE53516" s="67"/>
    </row>
    <row r="53517" spans="31:31" ht="15.75">
      <c r="AE53517" s="67"/>
    </row>
    <row r="53518" spans="31:31" ht="15.75">
      <c r="AE53518" s="67"/>
    </row>
    <row r="53519" spans="31:31" ht="15.75">
      <c r="AE53519" s="67"/>
    </row>
    <row r="53520" spans="31:31" ht="15.75">
      <c r="AE53520" s="67"/>
    </row>
    <row r="53521" spans="31:31" ht="15.75">
      <c r="AE53521" s="67"/>
    </row>
    <row r="53522" spans="31:31" ht="15.75">
      <c r="AE53522" s="67"/>
    </row>
    <row r="53523" spans="31:31" ht="15.75">
      <c r="AE53523" s="67"/>
    </row>
    <row r="53524" spans="31:31" ht="15.75">
      <c r="AE53524" s="67"/>
    </row>
    <row r="53525" spans="31:31" ht="15.75">
      <c r="AE53525" s="67"/>
    </row>
    <row r="53526" spans="31:31" ht="15.75">
      <c r="AE53526" s="67"/>
    </row>
    <row r="53527" spans="31:31" ht="15.75">
      <c r="AE53527" s="67"/>
    </row>
    <row r="53528" spans="31:31" ht="15.75">
      <c r="AE53528" s="67"/>
    </row>
    <row r="53529" spans="31:31" ht="15.75">
      <c r="AE53529" s="67"/>
    </row>
    <row r="53530" spans="31:31" ht="15.75">
      <c r="AE53530" s="67"/>
    </row>
    <row r="53531" spans="31:31" ht="15.75">
      <c r="AE53531" s="67"/>
    </row>
    <row r="53532" spans="31:31" ht="15.75">
      <c r="AE53532" s="67"/>
    </row>
    <row r="53533" spans="31:31" ht="15.75">
      <c r="AE53533" s="67"/>
    </row>
    <row r="53534" spans="31:31" ht="15.75">
      <c r="AE53534" s="67"/>
    </row>
    <row r="53535" spans="31:31" ht="15.75">
      <c r="AE53535" s="67"/>
    </row>
    <row r="53536" spans="31:31" ht="15.75">
      <c r="AE53536" s="67"/>
    </row>
    <row r="53537" spans="31:31" ht="15.75">
      <c r="AE53537" s="67"/>
    </row>
    <row r="53538" spans="31:31" ht="15.75">
      <c r="AE53538" s="67"/>
    </row>
    <row r="53539" spans="31:31" ht="15.75">
      <c r="AE53539" s="67"/>
    </row>
    <row r="53540" spans="31:31" ht="15.75">
      <c r="AE53540" s="67"/>
    </row>
    <row r="53541" spans="31:31" ht="15.75">
      <c r="AE53541" s="67"/>
    </row>
    <row r="53542" spans="31:31" ht="15.75">
      <c r="AE53542" s="67"/>
    </row>
    <row r="53543" spans="31:31" ht="15.75">
      <c r="AE53543" s="67"/>
    </row>
    <row r="53544" spans="31:31" ht="15.75">
      <c r="AE53544" s="67"/>
    </row>
    <row r="53545" spans="31:31" ht="15.75">
      <c r="AE53545" s="67"/>
    </row>
    <row r="53546" spans="31:31" ht="15.75">
      <c r="AE53546" s="67"/>
    </row>
    <row r="53547" spans="31:31" ht="15.75">
      <c r="AE53547" s="67"/>
    </row>
    <row r="53548" spans="31:31" ht="15.75">
      <c r="AE53548" s="67"/>
    </row>
    <row r="53549" spans="31:31" ht="15.75">
      <c r="AE53549" s="67"/>
    </row>
    <row r="53550" spans="31:31" ht="15.75">
      <c r="AE53550" s="67"/>
    </row>
    <row r="53551" spans="31:31" ht="15.75">
      <c r="AE53551" s="67"/>
    </row>
    <row r="53552" spans="31:31" ht="15.75">
      <c r="AE53552" s="67"/>
    </row>
    <row r="53553" spans="31:31" ht="15.75">
      <c r="AE53553" s="67"/>
    </row>
    <row r="53554" spans="31:31" ht="15.75">
      <c r="AE53554" s="67"/>
    </row>
    <row r="53555" spans="31:31" ht="15.75">
      <c r="AE53555" s="67"/>
    </row>
    <row r="53556" spans="31:31" ht="15.75">
      <c r="AE53556" s="67"/>
    </row>
    <row r="53557" spans="31:31" ht="15.75">
      <c r="AE53557" s="67"/>
    </row>
    <row r="53558" spans="31:31" ht="15.75">
      <c r="AE53558" s="67"/>
    </row>
    <row r="53559" spans="31:31" ht="15.75">
      <c r="AE53559" s="67"/>
    </row>
    <row r="53560" spans="31:31" ht="15.75">
      <c r="AE53560" s="67"/>
    </row>
    <row r="53561" spans="31:31" ht="15.75">
      <c r="AE53561" s="67"/>
    </row>
    <row r="53562" spans="31:31" ht="15.75">
      <c r="AE53562" s="67"/>
    </row>
    <row r="53563" spans="31:31" ht="15.75">
      <c r="AE53563" s="67"/>
    </row>
    <row r="53564" spans="31:31" ht="15.75">
      <c r="AE53564" s="67"/>
    </row>
    <row r="53565" spans="31:31" ht="15.75">
      <c r="AE53565" s="67"/>
    </row>
    <row r="53566" spans="31:31" ht="15.75">
      <c r="AE53566" s="67"/>
    </row>
    <row r="53567" spans="31:31" ht="15.75">
      <c r="AE53567" s="67"/>
    </row>
    <row r="53568" spans="31:31" ht="15.75">
      <c r="AE53568" s="67"/>
    </row>
    <row r="53569" spans="31:31" ht="15.75">
      <c r="AE53569" s="67"/>
    </row>
    <row r="53570" spans="31:31" ht="15.75">
      <c r="AE53570" s="67"/>
    </row>
    <row r="53571" spans="31:31" ht="15.75">
      <c r="AE53571" s="67"/>
    </row>
    <row r="53572" spans="31:31" ht="15.75">
      <c r="AE53572" s="67"/>
    </row>
    <row r="53573" spans="31:31" ht="15.75">
      <c r="AE53573" s="67"/>
    </row>
    <row r="53574" spans="31:31" ht="15.75">
      <c r="AE53574" s="67"/>
    </row>
    <row r="53575" spans="31:31" ht="15.75">
      <c r="AE53575" s="67"/>
    </row>
    <row r="53576" spans="31:31" ht="15.75">
      <c r="AE53576" s="67"/>
    </row>
    <row r="53577" spans="31:31" ht="15.75">
      <c r="AE53577" s="67"/>
    </row>
    <row r="53578" spans="31:31" ht="15.75">
      <c r="AE53578" s="67"/>
    </row>
    <row r="53579" spans="31:31" ht="15.75">
      <c r="AE53579" s="67"/>
    </row>
    <row r="53580" spans="31:31" ht="15.75">
      <c r="AE53580" s="67"/>
    </row>
    <row r="53581" spans="31:31" ht="15.75">
      <c r="AE53581" s="67"/>
    </row>
    <row r="53582" spans="31:31" ht="15.75">
      <c r="AE53582" s="67"/>
    </row>
    <row r="53583" spans="31:31" ht="15.75">
      <c r="AE53583" s="67"/>
    </row>
    <row r="53584" spans="31:31" ht="15.75">
      <c r="AE53584" s="67"/>
    </row>
    <row r="53585" spans="31:31" ht="15.75">
      <c r="AE53585" s="67"/>
    </row>
    <row r="53586" spans="31:31" ht="15.75">
      <c r="AE53586" s="67"/>
    </row>
    <row r="53587" spans="31:31" ht="15.75">
      <c r="AE53587" s="67"/>
    </row>
    <row r="53588" spans="31:31" ht="15.75">
      <c r="AE53588" s="67"/>
    </row>
    <row r="53589" spans="31:31" ht="15.75">
      <c r="AE53589" s="67"/>
    </row>
    <row r="53590" spans="31:31" ht="15.75">
      <c r="AE53590" s="67"/>
    </row>
    <row r="53591" spans="31:31" ht="15.75">
      <c r="AE53591" s="67"/>
    </row>
    <row r="53592" spans="31:31" ht="15.75">
      <c r="AE53592" s="67"/>
    </row>
    <row r="53593" spans="31:31" ht="15.75">
      <c r="AE53593" s="67"/>
    </row>
    <row r="53594" spans="31:31" ht="15.75">
      <c r="AE53594" s="67"/>
    </row>
    <row r="53595" spans="31:31" ht="15.75">
      <c r="AE53595" s="67"/>
    </row>
    <row r="53596" spans="31:31" ht="15.75">
      <c r="AE53596" s="67"/>
    </row>
    <row r="53597" spans="31:31" ht="15.75">
      <c r="AE53597" s="67"/>
    </row>
    <row r="53598" spans="31:31" ht="15.75">
      <c r="AE53598" s="67"/>
    </row>
    <row r="53599" spans="31:31" ht="15.75">
      <c r="AE53599" s="67"/>
    </row>
    <row r="53600" spans="31:31" ht="15.75">
      <c r="AE53600" s="67"/>
    </row>
    <row r="53601" spans="31:31" ht="15.75">
      <c r="AE53601" s="67"/>
    </row>
    <row r="53602" spans="31:31" ht="15.75">
      <c r="AE53602" s="67"/>
    </row>
    <row r="53603" spans="31:31" ht="15.75">
      <c r="AE53603" s="67"/>
    </row>
    <row r="53604" spans="31:31" ht="15.75">
      <c r="AE53604" s="67"/>
    </row>
    <row r="53605" spans="31:31" ht="15.75">
      <c r="AE53605" s="67"/>
    </row>
    <row r="53606" spans="31:31" ht="15.75">
      <c r="AE53606" s="67"/>
    </row>
    <row r="53607" spans="31:31" ht="15.75">
      <c r="AE53607" s="67"/>
    </row>
    <row r="53608" spans="31:31" ht="15.75">
      <c r="AE53608" s="67"/>
    </row>
    <row r="53609" spans="31:31" ht="15.75">
      <c r="AE53609" s="67"/>
    </row>
    <row r="53610" spans="31:31" ht="15.75">
      <c r="AE53610" s="67"/>
    </row>
    <row r="53611" spans="31:31" ht="15.75">
      <c r="AE53611" s="67"/>
    </row>
    <row r="53612" spans="31:31" ht="15.75">
      <c r="AE53612" s="67"/>
    </row>
    <row r="53613" spans="31:31" ht="15.75">
      <c r="AE53613" s="67"/>
    </row>
    <row r="53614" spans="31:31" ht="15.75">
      <c r="AE53614" s="67"/>
    </row>
    <row r="53615" spans="31:31" ht="15.75">
      <c r="AE53615" s="67"/>
    </row>
    <row r="53616" spans="31:31" ht="15.75">
      <c r="AE53616" s="67"/>
    </row>
    <row r="53617" spans="31:31" ht="15.75">
      <c r="AE53617" s="67"/>
    </row>
    <row r="53618" spans="31:31" ht="15.75">
      <c r="AE53618" s="67"/>
    </row>
    <row r="53619" spans="31:31" ht="15.75">
      <c r="AE53619" s="67"/>
    </row>
    <row r="53620" spans="31:31" ht="15.75">
      <c r="AE53620" s="67"/>
    </row>
    <row r="53621" spans="31:31" ht="15.75">
      <c r="AE53621" s="67"/>
    </row>
    <row r="53622" spans="31:31" ht="15.75">
      <c r="AE53622" s="67"/>
    </row>
    <row r="53623" spans="31:31" ht="15.75">
      <c r="AE53623" s="67"/>
    </row>
    <row r="53624" spans="31:31" ht="15.75">
      <c r="AE53624" s="67"/>
    </row>
    <row r="53625" spans="31:31" ht="15.75">
      <c r="AE53625" s="67"/>
    </row>
    <row r="53626" spans="31:31" ht="15.75">
      <c r="AE53626" s="67"/>
    </row>
    <row r="53627" spans="31:31" ht="15.75">
      <c r="AE53627" s="67"/>
    </row>
    <row r="53628" spans="31:31" ht="15.75">
      <c r="AE53628" s="67"/>
    </row>
    <row r="53629" spans="31:31" ht="15.75">
      <c r="AE53629" s="67"/>
    </row>
    <row r="53630" spans="31:31" ht="15.75">
      <c r="AE53630" s="67"/>
    </row>
    <row r="53631" spans="31:31" ht="15.75">
      <c r="AE53631" s="67"/>
    </row>
    <row r="53632" spans="31:31" ht="15.75">
      <c r="AE53632" s="67"/>
    </row>
    <row r="53633" spans="31:31" ht="15.75">
      <c r="AE53633" s="67"/>
    </row>
    <row r="53634" spans="31:31" ht="15.75">
      <c r="AE53634" s="67"/>
    </row>
    <row r="53635" spans="31:31" ht="15.75">
      <c r="AE53635" s="67"/>
    </row>
    <row r="53636" spans="31:31" ht="15.75">
      <c r="AE53636" s="67"/>
    </row>
    <row r="53637" spans="31:31" ht="15.75">
      <c r="AE53637" s="67"/>
    </row>
    <row r="53638" spans="31:31" ht="15.75">
      <c r="AE53638" s="67"/>
    </row>
    <row r="53639" spans="31:31" ht="15.75">
      <c r="AE53639" s="67"/>
    </row>
    <row r="53640" spans="31:31" ht="15.75">
      <c r="AE53640" s="67"/>
    </row>
    <row r="53641" spans="31:31" ht="15.75">
      <c r="AE53641" s="67"/>
    </row>
    <row r="53642" spans="31:31" ht="15.75">
      <c r="AE53642" s="67"/>
    </row>
    <row r="53643" spans="31:31" ht="15.75">
      <c r="AE53643" s="67"/>
    </row>
    <row r="53644" spans="31:31" ht="15.75">
      <c r="AE53644" s="67"/>
    </row>
    <row r="53645" spans="31:31" ht="15.75">
      <c r="AE53645" s="67"/>
    </row>
    <row r="53646" spans="31:31" ht="15.75">
      <c r="AE53646" s="67"/>
    </row>
    <row r="53647" spans="31:31" ht="15.75">
      <c r="AE53647" s="67"/>
    </row>
    <row r="53648" spans="31:31" ht="15.75">
      <c r="AE53648" s="67"/>
    </row>
    <row r="53649" spans="31:31" ht="15.75">
      <c r="AE53649" s="67"/>
    </row>
    <row r="53650" spans="31:31" ht="15.75">
      <c r="AE53650" s="67"/>
    </row>
    <row r="53651" spans="31:31" ht="15.75">
      <c r="AE53651" s="67"/>
    </row>
    <row r="53652" spans="31:31" ht="15.75">
      <c r="AE53652" s="67"/>
    </row>
    <row r="53653" spans="31:31" ht="15.75">
      <c r="AE53653" s="67"/>
    </row>
    <row r="53654" spans="31:31" ht="15.75">
      <c r="AE53654" s="67"/>
    </row>
    <row r="53655" spans="31:31" ht="15.75">
      <c r="AE53655" s="67"/>
    </row>
    <row r="53656" spans="31:31" ht="15.75">
      <c r="AE53656" s="67"/>
    </row>
    <row r="53657" spans="31:31" ht="15.75">
      <c r="AE53657" s="67"/>
    </row>
    <row r="53658" spans="31:31" ht="15.75">
      <c r="AE53658" s="67"/>
    </row>
    <row r="53659" spans="31:31" ht="15.75">
      <c r="AE53659" s="67"/>
    </row>
    <row r="53660" spans="31:31" ht="15.75">
      <c r="AE53660" s="67"/>
    </row>
    <row r="53661" spans="31:31" ht="15.75">
      <c r="AE53661" s="67"/>
    </row>
    <row r="53662" spans="31:31" ht="15.75">
      <c r="AE53662" s="67"/>
    </row>
    <row r="53663" spans="31:31" ht="15.75">
      <c r="AE53663" s="67"/>
    </row>
    <row r="53664" spans="31:31" ht="15.75">
      <c r="AE53664" s="67"/>
    </row>
    <row r="53665" spans="31:31" ht="15.75">
      <c r="AE53665" s="67"/>
    </row>
    <row r="53666" spans="31:31" ht="15.75">
      <c r="AE53666" s="67"/>
    </row>
    <row r="53667" spans="31:31" ht="15.75">
      <c r="AE53667" s="67"/>
    </row>
    <row r="53668" spans="31:31" ht="15.75">
      <c r="AE53668" s="67"/>
    </row>
    <row r="53669" spans="31:31" ht="15.75">
      <c r="AE53669" s="67"/>
    </row>
    <row r="53670" spans="31:31" ht="15.75">
      <c r="AE53670" s="67"/>
    </row>
    <row r="53671" spans="31:31" ht="15.75">
      <c r="AE53671" s="67"/>
    </row>
    <row r="53672" spans="31:31" ht="15.75">
      <c r="AE53672" s="67"/>
    </row>
    <row r="53673" spans="31:31" ht="15.75">
      <c r="AE53673" s="67"/>
    </row>
    <row r="53674" spans="31:31" ht="15.75">
      <c r="AE53674" s="67"/>
    </row>
    <row r="53675" spans="31:31" ht="15.75">
      <c r="AE53675" s="67"/>
    </row>
    <row r="53676" spans="31:31" ht="15.75">
      <c r="AE53676" s="67"/>
    </row>
    <row r="53677" spans="31:31" ht="15.75">
      <c r="AE53677" s="67"/>
    </row>
    <row r="53678" spans="31:31" ht="15.75">
      <c r="AE53678" s="67"/>
    </row>
    <row r="53679" spans="31:31" ht="15.75">
      <c r="AE53679" s="67"/>
    </row>
    <row r="53680" spans="31:31" ht="15.75">
      <c r="AE53680" s="67"/>
    </row>
    <row r="53681" spans="31:31" ht="15.75">
      <c r="AE53681" s="67"/>
    </row>
    <row r="53682" spans="31:31" ht="15.75">
      <c r="AE53682" s="67"/>
    </row>
    <row r="53683" spans="31:31" ht="15.75">
      <c r="AE53683" s="67"/>
    </row>
    <row r="53684" spans="31:31" ht="15.75">
      <c r="AE53684" s="67"/>
    </row>
    <row r="53685" spans="31:31" ht="15.75">
      <c r="AE53685" s="67"/>
    </row>
    <row r="53686" spans="31:31" ht="15.75">
      <c r="AE53686" s="67"/>
    </row>
    <row r="53687" spans="31:31" ht="15.75">
      <c r="AE53687" s="67"/>
    </row>
    <row r="53688" spans="31:31" ht="15.75">
      <c r="AE53688" s="67"/>
    </row>
    <row r="53689" spans="31:31" ht="15.75">
      <c r="AE53689" s="67"/>
    </row>
    <row r="53690" spans="31:31" ht="15.75">
      <c r="AE53690" s="67"/>
    </row>
    <row r="53691" spans="31:31" ht="15.75">
      <c r="AE53691" s="67"/>
    </row>
    <row r="53692" spans="31:31" ht="15.75">
      <c r="AE53692" s="67"/>
    </row>
    <row r="53693" spans="31:31" ht="15.75">
      <c r="AE53693" s="67"/>
    </row>
    <row r="53694" spans="31:31" ht="15.75">
      <c r="AE53694" s="67"/>
    </row>
    <row r="53695" spans="31:31" ht="15.75">
      <c r="AE53695" s="67"/>
    </row>
    <row r="53696" spans="31:31" ht="15.75">
      <c r="AE53696" s="67"/>
    </row>
    <row r="53697" spans="31:31" ht="15.75">
      <c r="AE53697" s="67"/>
    </row>
    <row r="53698" spans="31:31" ht="15.75">
      <c r="AE53698" s="67"/>
    </row>
    <row r="53699" spans="31:31" ht="15.75">
      <c r="AE53699" s="67"/>
    </row>
    <row r="53700" spans="31:31" ht="15.75">
      <c r="AE53700" s="67"/>
    </row>
    <row r="53701" spans="31:31" ht="15.75">
      <c r="AE53701" s="67"/>
    </row>
    <row r="53702" spans="31:31" ht="15.75">
      <c r="AE53702" s="67"/>
    </row>
    <row r="53703" spans="31:31" ht="15.75">
      <c r="AE53703" s="67"/>
    </row>
    <row r="53704" spans="31:31" ht="15.75">
      <c r="AE53704" s="67"/>
    </row>
    <row r="53705" spans="31:31" ht="15.75">
      <c r="AE53705" s="67"/>
    </row>
    <row r="53706" spans="31:31" ht="15.75">
      <c r="AE53706" s="67"/>
    </row>
    <row r="53707" spans="31:31" ht="15.75">
      <c r="AE53707" s="67"/>
    </row>
    <row r="53708" spans="31:31" ht="15.75">
      <c r="AE53708" s="67"/>
    </row>
    <row r="53709" spans="31:31" ht="15.75">
      <c r="AE53709" s="67"/>
    </row>
    <row r="53710" spans="31:31" ht="15.75">
      <c r="AE53710" s="67"/>
    </row>
    <row r="53711" spans="31:31" ht="15.75">
      <c r="AE53711" s="67"/>
    </row>
    <row r="53712" spans="31:31" ht="15.75">
      <c r="AE53712" s="67"/>
    </row>
    <row r="53713" spans="31:31" ht="15.75">
      <c r="AE53713" s="67"/>
    </row>
    <row r="53714" spans="31:31" ht="15.75">
      <c r="AE53714" s="67"/>
    </row>
    <row r="53715" spans="31:31" ht="15.75">
      <c r="AE53715" s="67"/>
    </row>
    <row r="53716" spans="31:31" ht="15.75">
      <c r="AE53716" s="67"/>
    </row>
    <row r="53717" spans="31:31" ht="15.75">
      <c r="AE53717" s="67"/>
    </row>
    <row r="53718" spans="31:31" ht="15.75">
      <c r="AE53718" s="67"/>
    </row>
    <row r="53719" spans="31:31" ht="15.75">
      <c r="AE53719" s="67"/>
    </row>
    <row r="53720" spans="31:31" ht="15.75">
      <c r="AE53720" s="67"/>
    </row>
    <row r="53721" spans="31:31" ht="15.75">
      <c r="AE53721" s="67"/>
    </row>
    <row r="53722" spans="31:31" ht="15.75">
      <c r="AE53722" s="67"/>
    </row>
    <row r="53723" spans="31:31" ht="15.75">
      <c r="AE53723" s="67"/>
    </row>
    <row r="53724" spans="31:31" ht="15.75">
      <c r="AE53724" s="67"/>
    </row>
    <row r="53725" spans="31:31" ht="15.75">
      <c r="AE53725" s="67"/>
    </row>
    <row r="53726" spans="31:31" ht="15.75">
      <c r="AE53726" s="67"/>
    </row>
    <row r="53727" spans="31:31" ht="15.75">
      <c r="AE53727" s="67"/>
    </row>
    <row r="53728" spans="31:31" ht="15.75">
      <c r="AE53728" s="67"/>
    </row>
    <row r="53729" spans="31:31" ht="15.75">
      <c r="AE53729" s="67"/>
    </row>
    <row r="53730" spans="31:31" ht="15.75">
      <c r="AE53730" s="67"/>
    </row>
    <row r="53731" spans="31:31" ht="15.75">
      <c r="AE53731" s="67"/>
    </row>
    <row r="53732" spans="31:31" ht="15.75">
      <c r="AE53732" s="67"/>
    </row>
    <row r="53733" spans="31:31" ht="15.75">
      <c r="AE53733" s="67"/>
    </row>
    <row r="53734" spans="31:31" ht="15.75">
      <c r="AE53734" s="67"/>
    </row>
    <row r="53735" spans="31:31" ht="15.75">
      <c r="AE53735" s="67"/>
    </row>
    <row r="53736" spans="31:31" ht="15.75">
      <c r="AE53736" s="67"/>
    </row>
    <row r="53737" spans="31:31" ht="15.75">
      <c r="AE53737" s="67"/>
    </row>
    <row r="53738" spans="31:31" ht="15.75">
      <c r="AE53738" s="67"/>
    </row>
    <row r="53739" spans="31:31" ht="15.75">
      <c r="AE53739" s="67"/>
    </row>
    <row r="53740" spans="31:31" ht="15.75">
      <c r="AE53740" s="67"/>
    </row>
    <row r="53741" spans="31:31" ht="15.75">
      <c r="AE53741" s="67"/>
    </row>
    <row r="53742" spans="31:31" ht="15.75">
      <c r="AE53742" s="67"/>
    </row>
    <row r="53743" spans="31:31" ht="15.75">
      <c r="AE53743" s="67"/>
    </row>
    <row r="53744" spans="31:31" ht="15.75">
      <c r="AE53744" s="67"/>
    </row>
    <row r="53745" spans="31:31" ht="15.75">
      <c r="AE53745" s="67"/>
    </row>
    <row r="53746" spans="31:31" ht="15.75">
      <c r="AE53746" s="67"/>
    </row>
    <row r="53747" spans="31:31" ht="15.75">
      <c r="AE53747" s="67"/>
    </row>
    <row r="53748" spans="31:31" ht="15.75">
      <c r="AE53748" s="67"/>
    </row>
    <row r="53749" spans="31:31" ht="15.75">
      <c r="AE53749" s="67"/>
    </row>
    <row r="53750" spans="31:31" ht="15.75">
      <c r="AE53750" s="67"/>
    </row>
    <row r="53751" spans="31:31" ht="15.75">
      <c r="AE53751" s="67"/>
    </row>
    <row r="53752" spans="31:31" ht="15.75">
      <c r="AE53752" s="67"/>
    </row>
    <row r="53753" spans="31:31" ht="15.75">
      <c r="AE53753" s="67"/>
    </row>
    <row r="53754" spans="31:31" ht="15.75">
      <c r="AE53754" s="67"/>
    </row>
    <row r="53755" spans="31:31" ht="15.75">
      <c r="AE53755" s="67"/>
    </row>
    <row r="53756" spans="31:31" ht="15.75">
      <c r="AE53756" s="67"/>
    </row>
    <row r="53757" spans="31:31" ht="15.75">
      <c r="AE53757" s="67"/>
    </row>
    <row r="53758" spans="31:31" ht="15.75">
      <c r="AE53758" s="67"/>
    </row>
    <row r="53759" spans="31:31" ht="15.75">
      <c r="AE53759" s="67"/>
    </row>
    <row r="53760" spans="31:31" ht="15.75">
      <c r="AE53760" s="67"/>
    </row>
    <row r="53761" spans="31:31" ht="15.75">
      <c r="AE53761" s="67"/>
    </row>
    <row r="53762" spans="31:31" ht="15.75">
      <c r="AE53762" s="67"/>
    </row>
    <row r="53763" spans="31:31" ht="15.75">
      <c r="AE53763" s="67"/>
    </row>
    <row r="53764" spans="31:31" ht="15.75">
      <c r="AE53764" s="67"/>
    </row>
    <row r="53765" spans="31:31" ht="15.75">
      <c r="AE53765" s="67"/>
    </row>
    <row r="53766" spans="31:31" ht="15.75">
      <c r="AE53766" s="67"/>
    </row>
    <row r="53767" spans="31:31" ht="15.75">
      <c r="AE53767" s="67"/>
    </row>
    <row r="53768" spans="31:31" ht="15.75">
      <c r="AE53768" s="67"/>
    </row>
    <row r="53769" spans="31:31" ht="15.75">
      <c r="AE53769" s="67"/>
    </row>
    <row r="53770" spans="31:31" ht="15.75">
      <c r="AE53770" s="67"/>
    </row>
    <row r="53771" spans="31:31" ht="15.75">
      <c r="AE53771" s="67"/>
    </row>
    <row r="53772" spans="31:31" ht="15.75">
      <c r="AE53772" s="67"/>
    </row>
    <row r="53773" spans="31:31" ht="15.75">
      <c r="AE53773" s="67"/>
    </row>
    <row r="53774" spans="31:31" ht="15.75">
      <c r="AE53774" s="67"/>
    </row>
    <row r="53775" spans="31:31" ht="15.75">
      <c r="AE53775" s="67"/>
    </row>
    <row r="53776" spans="31:31" ht="15.75">
      <c r="AE53776" s="67"/>
    </row>
    <row r="53777" spans="31:31" ht="15.75">
      <c r="AE53777" s="67"/>
    </row>
    <row r="53778" spans="31:31" ht="15.75">
      <c r="AE53778" s="67"/>
    </row>
    <row r="53779" spans="31:31" ht="15.75">
      <c r="AE53779" s="67"/>
    </row>
    <row r="53780" spans="31:31" ht="15.75">
      <c r="AE53780" s="67"/>
    </row>
    <row r="53781" spans="31:31" ht="15.75">
      <c r="AE53781" s="67"/>
    </row>
    <row r="53782" spans="31:31" ht="15.75">
      <c r="AE53782" s="67"/>
    </row>
    <row r="53783" spans="31:31" ht="15.75">
      <c r="AE53783" s="67"/>
    </row>
    <row r="53784" spans="31:31" ht="15.75">
      <c r="AE53784" s="67"/>
    </row>
    <row r="53785" spans="31:31" ht="15.75">
      <c r="AE53785" s="67"/>
    </row>
    <row r="53786" spans="31:31" ht="15.75">
      <c r="AE53786" s="67"/>
    </row>
    <row r="53787" spans="31:31" ht="15.75">
      <c r="AE53787" s="67"/>
    </row>
    <row r="53788" spans="31:31" ht="15.75">
      <c r="AE53788" s="67"/>
    </row>
    <row r="53789" spans="31:31" ht="15.75">
      <c r="AE53789" s="67"/>
    </row>
    <row r="53790" spans="31:31" ht="15.75">
      <c r="AE53790" s="67"/>
    </row>
    <row r="53791" spans="31:31" ht="15.75">
      <c r="AE53791" s="67"/>
    </row>
    <row r="53792" spans="31:31" ht="15.75">
      <c r="AE53792" s="67"/>
    </row>
    <row r="53793" spans="31:31" ht="15.75">
      <c r="AE53793" s="67"/>
    </row>
    <row r="53794" spans="31:31" ht="15.75">
      <c r="AE53794" s="67"/>
    </row>
    <row r="53795" spans="31:31" ht="15.75">
      <c r="AE53795" s="67"/>
    </row>
    <row r="53796" spans="31:31" ht="15.75">
      <c r="AE53796" s="67"/>
    </row>
    <row r="53797" spans="31:31" ht="15.75">
      <c r="AE53797" s="67"/>
    </row>
    <row r="53798" spans="31:31" ht="15.75">
      <c r="AE53798" s="67"/>
    </row>
    <row r="53799" spans="31:31" ht="15.75">
      <c r="AE53799" s="67"/>
    </row>
    <row r="53800" spans="31:31" ht="15.75">
      <c r="AE53800" s="67"/>
    </row>
    <row r="53801" spans="31:31" ht="15.75">
      <c r="AE53801" s="67"/>
    </row>
    <row r="53802" spans="31:31" ht="15.75">
      <c r="AE53802" s="67"/>
    </row>
    <row r="53803" spans="31:31" ht="15.75">
      <c r="AE53803" s="67"/>
    </row>
    <row r="53804" spans="31:31" ht="15.75">
      <c r="AE53804" s="67"/>
    </row>
    <row r="53805" spans="31:31" ht="15.75">
      <c r="AE53805" s="67"/>
    </row>
    <row r="53806" spans="31:31" ht="15.75">
      <c r="AE53806" s="67"/>
    </row>
    <row r="53807" spans="31:31" ht="15.75">
      <c r="AE53807" s="67"/>
    </row>
    <row r="53808" spans="31:31" ht="15.75">
      <c r="AE53808" s="67"/>
    </row>
    <row r="53809" spans="31:31" ht="15.75">
      <c r="AE53809" s="67"/>
    </row>
    <row r="53810" spans="31:31" ht="15.75">
      <c r="AE53810" s="67"/>
    </row>
    <row r="53811" spans="31:31" ht="15.75">
      <c r="AE53811" s="67"/>
    </row>
    <row r="53812" spans="31:31" ht="15.75">
      <c r="AE53812" s="67"/>
    </row>
    <row r="53813" spans="31:31" ht="15.75">
      <c r="AE53813" s="67"/>
    </row>
    <row r="53814" spans="31:31" ht="15.75">
      <c r="AE53814" s="67"/>
    </row>
    <row r="53815" spans="31:31" ht="15.75">
      <c r="AE53815" s="67"/>
    </row>
    <row r="53816" spans="31:31" ht="15.75">
      <c r="AE53816" s="67"/>
    </row>
    <row r="53817" spans="31:31" ht="15.75">
      <c r="AE53817" s="67"/>
    </row>
    <row r="53818" spans="31:31" ht="15.75">
      <c r="AE53818" s="67"/>
    </row>
    <row r="53819" spans="31:31" ht="15.75">
      <c r="AE53819" s="67"/>
    </row>
    <row r="53820" spans="31:31" ht="15.75">
      <c r="AE53820" s="67"/>
    </row>
    <row r="53821" spans="31:31" ht="15.75">
      <c r="AE53821" s="67"/>
    </row>
    <row r="53822" spans="31:31" ht="15.75">
      <c r="AE53822" s="67"/>
    </row>
    <row r="53823" spans="31:31" ht="15.75">
      <c r="AE53823" s="67"/>
    </row>
    <row r="53824" spans="31:31" ht="15.75">
      <c r="AE53824" s="67"/>
    </row>
    <row r="53825" spans="31:31" ht="15.75">
      <c r="AE53825" s="67"/>
    </row>
    <row r="53826" spans="31:31" ht="15.75">
      <c r="AE53826" s="67"/>
    </row>
    <row r="53827" spans="31:31" ht="15.75">
      <c r="AE53827" s="67"/>
    </row>
    <row r="53828" spans="31:31" ht="15.75">
      <c r="AE53828" s="67"/>
    </row>
    <row r="53829" spans="31:31" ht="15.75">
      <c r="AE53829" s="67"/>
    </row>
    <row r="53830" spans="31:31" ht="15.75">
      <c r="AE53830" s="67"/>
    </row>
    <row r="53831" spans="31:31" ht="15.75">
      <c r="AE53831" s="67"/>
    </row>
    <row r="53832" spans="31:31" ht="15.75">
      <c r="AE53832" s="67"/>
    </row>
    <row r="53833" spans="31:31" ht="15.75">
      <c r="AE53833" s="67"/>
    </row>
    <row r="53834" spans="31:31" ht="15.75">
      <c r="AE53834" s="67"/>
    </row>
    <row r="53835" spans="31:31" ht="15.75">
      <c r="AE53835" s="67"/>
    </row>
    <row r="53836" spans="31:31" ht="15.75">
      <c r="AE53836" s="67"/>
    </row>
    <row r="53837" spans="31:31" ht="15.75">
      <c r="AE53837" s="67"/>
    </row>
    <row r="53838" spans="31:31" ht="15.75">
      <c r="AE53838" s="67"/>
    </row>
    <row r="53839" spans="31:31" ht="15.75">
      <c r="AE53839" s="67"/>
    </row>
    <row r="53840" spans="31:31" ht="15.75">
      <c r="AE53840" s="67"/>
    </row>
    <row r="53841" spans="31:31" ht="15.75">
      <c r="AE53841" s="67"/>
    </row>
    <row r="53842" spans="31:31" ht="15.75">
      <c r="AE53842" s="67"/>
    </row>
    <row r="53843" spans="31:31" ht="15.75">
      <c r="AE53843" s="67"/>
    </row>
    <row r="53844" spans="31:31" ht="15.75">
      <c r="AE53844" s="67"/>
    </row>
    <row r="53845" spans="31:31" ht="15.75">
      <c r="AE53845" s="67"/>
    </row>
    <row r="53846" spans="31:31" ht="15.75">
      <c r="AE53846" s="67"/>
    </row>
    <row r="53847" spans="31:31" ht="15.75">
      <c r="AE53847" s="67"/>
    </row>
    <row r="53848" spans="31:31" ht="15.75">
      <c r="AE53848" s="67"/>
    </row>
    <row r="53849" spans="31:31" ht="15.75">
      <c r="AE53849" s="67"/>
    </row>
    <row r="53850" spans="31:31" ht="15.75">
      <c r="AE53850" s="67"/>
    </row>
    <row r="53851" spans="31:31" ht="15.75">
      <c r="AE53851" s="67"/>
    </row>
    <row r="53852" spans="31:31" ht="15.75">
      <c r="AE53852" s="67"/>
    </row>
    <row r="53853" spans="31:31" ht="15.75">
      <c r="AE53853" s="67"/>
    </row>
    <row r="53854" spans="31:31" ht="15.75">
      <c r="AE53854" s="67"/>
    </row>
    <row r="53855" spans="31:31" ht="15.75">
      <c r="AE53855" s="67"/>
    </row>
    <row r="53856" spans="31:31" ht="15.75">
      <c r="AE53856" s="67"/>
    </row>
    <row r="53857" spans="31:31" ht="15.75">
      <c r="AE53857" s="67"/>
    </row>
    <row r="53858" spans="31:31" ht="15.75">
      <c r="AE53858" s="67"/>
    </row>
    <row r="53859" spans="31:31" ht="15.75">
      <c r="AE53859" s="67"/>
    </row>
    <row r="53860" spans="31:31" ht="15.75">
      <c r="AE53860" s="67"/>
    </row>
    <row r="53861" spans="31:31" ht="15.75">
      <c r="AE53861" s="67"/>
    </row>
    <row r="53862" spans="31:31" ht="15.75">
      <c r="AE53862" s="67"/>
    </row>
    <row r="53863" spans="31:31" ht="15.75">
      <c r="AE53863" s="67"/>
    </row>
    <row r="53864" spans="31:31" ht="15.75">
      <c r="AE53864" s="67"/>
    </row>
    <row r="53865" spans="31:31" ht="15.75">
      <c r="AE53865" s="67"/>
    </row>
    <row r="53866" spans="31:31" ht="15.75">
      <c r="AE53866" s="67"/>
    </row>
    <row r="53867" spans="31:31" ht="15.75">
      <c r="AE53867" s="67"/>
    </row>
    <row r="53868" spans="31:31" ht="15.75">
      <c r="AE53868" s="67"/>
    </row>
    <row r="53869" spans="31:31" ht="15.75">
      <c r="AE53869" s="67"/>
    </row>
    <row r="53870" spans="31:31" ht="15.75">
      <c r="AE53870" s="67"/>
    </row>
    <row r="53871" spans="31:31" ht="15.75">
      <c r="AE53871" s="67"/>
    </row>
    <row r="53872" spans="31:31" ht="15.75">
      <c r="AE53872" s="67"/>
    </row>
    <row r="53873" spans="31:31" ht="15.75">
      <c r="AE53873" s="67"/>
    </row>
    <row r="53874" spans="31:31" ht="15.75">
      <c r="AE53874" s="67"/>
    </row>
    <row r="53875" spans="31:31" ht="15.75">
      <c r="AE53875" s="67"/>
    </row>
    <row r="53876" spans="31:31" ht="15.75">
      <c r="AE53876" s="67"/>
    </row>
    <row r="53877" spans="31:31" ht="15.75">
      <c r="AE53877" s="67"/>
    </row>
    <row r="53878" spans="31:31" ht="15.75">
      <c r="AE53878" s="67"/>
    </row>
    <row r="53879" spans="31:31" ht="15.75">
      <c r="AE53879" s="67"/>
    </row>
    <row r="53880" spans="31:31" ht="15.75">
      <c r="AE53880" s="67"/>
    </row>
    <row r="53881" spans="31:31" ht="15.75">
      <c r="AE53881" s="67"/>
    </row>
    <row r="53882" spans="31:31" ht="15.75">
      <c r="AE53882" s="67"/>
    </row>
    <row r="53883" spans="31:31" ht="15.75">
      <c r="AE53883" s="67"/>
    </row>
    <row r="53884" spans="31:31" ht="15.75">
      <c r="AE53884" s="67"/>
    </row>
    <row r="53885" spans="31:31" ht="15.75">
      <c r="AE53885" s="67"/>
    </row>
    <row r="53886" spans="31:31" ht="15.75">
      <c r="AE53886" s="67"/>
    </row>
    <row r="53887" spans="31:31" ht="15.75">
      <c r="AE53887" s="67"/>
    </row>
    <row r="53888" spans="31:31" ht="15.75">
      <c r="AE53888" s="67"/>
    </row>
    <row r="53889" spans="31:31" ht="15.75">
      <c r="AE53889" s="67"/>
    </row>
    <row r="53890" spans="31:31" ht="15.75">
      <c r="AE53890" s="67"/>
    </row>
    <row r="53891" spans="31:31" ht="15.75">
      <c r="AE53891" s="67"/>
    </row>
    <row r="53892" spans="31:31" ht="15.75">
      <c r="AE53892" s="67"/>
    </row>
    <row r="53893" spans="31:31" ht="15.75">
      <c r="AE53893" s="67"/>
    </row>
    <row r="53894" spans="31:31" ht="15.75">
      <c r="AE53894" s="67"/>
    </row>
    <row r="53895" spans="31:31" ht="15.75">
      <c r="AE53895" s="67"/>
    </row>
    <row r="53896" spans="31:31" ht="15.75">
      <c r="AE53896" s="67"/>
    </row>
    <row r="53897" spans="31:31" ht="15.75">
      <c r="AE53897" s="67"/>
    </row>
    <row r="53898" spans="31:31" ht="15.75">
      <c r="AE53898" s="67"/>
    </row>
    <row r="53899" spans="31:31" ht="15.75">
      <c r="AE53899" s="67"/>
    </row>
    <row r="53900" spans="31:31" ht="15.75">
      <c r="AE53900" s="67"/>
    </row>
    <row r="53901" spans="31:31" ht="15.75">
      <c r="AE53901" s="67"/>
    </row>
    <row r="53902" spans="31:31" ht="15.75">
      <c r="AE53902" s="67"/>
    </row>
    <row r="53903" spans="31:31" ht="15.75">
      <c r="AE53903" s="67"/>
    </row>
    <row r="53904" spans="31:31" ht="15.75">
      <c r="AE53904" s="67"/>
    </row>
    <row r="53905" spans="31:31" ht="15.75">
      <c r="AE53905" s="67"/>
    </row>
    <row r="53906" spans="31:31" ht="15.75">
      <c r="AE53906" s="67"/>
    </row>
    <row r="53907" spans="31:31" ht="15.75">
      <c r="AE53907" s="67"/>
    </row>
    <row r="53908" spans="31:31" ht="15.75">
      <c r="AE53908" s="67"/>
    </row>
    <row r="53909" spans="31:31" ht="15.75">
      <c r="AE53909" s="67"/>
    </row>
    <row r="53910" spans="31:31" ht="15.75">
      <c r="AE53910" s="67"/>
    </row>
    <row r="53911" spans="31:31" ht="15.75">
      <c r="AE53911" s="67"/>
    </row>
    <row r="53912" spans="31:31" ht="15.75">
      <c r="AE53912" s="67"/>
    </row>
    <row r="53913" spans="31:31" ht="15.75">
      <c r="AE53913" s="67"/>
    </row>
    <row r="53914" spans="31:31" ht="15.75">
      <c r="AE53914" s="67"/>
    </row>
    <row r="53915" spans="31:31" ht="15.75">
      <c r="AE53915" s="67"/>
    </row>
    <row r="53916" spans="31:31" ht="15.75">
      <c r="AE53916" s="67"/>
    </row>
    <row r="53917" spans="31:31" ht="15.75">
      <c r="AE53917" s="67"/>
    </row>
    <row r="53918" spans="31:31" ht="15.75">
      <c r="AE53918" s="67"/>
    </row>
    <row r="53919" spans="31:31" ht="15.75">
      <c r="AE53919" s="67"/>
    </row>
    <row r="53920" spans="31:31" ht="15.75">
      <c r="AE53920" s="67"/>
    </row>
    <row r="53921" spans="31:31" ht="15.75">
      <c r="AE53921" s="67"/>
    </row>
    <row r="53922" spans="31:31" ht="15.75">
      <c r="AE53922" s="67"/>
    </row>
    <row r="53923" spans="31:31" ht="15.75">
      <c r="AE53923" s="67"/>
    </row>
    <row r="53924" spans="31:31" ht="15.75">
      <c r="AE53924" s="67"/>
    </row>
    <row r="53925" spans="31:31" ht="15.75">
      <c r="AE53925" s="67"/>
    </row>
    <row r="53926" spans="31:31" ht="15.75">
      <c r="AE53926" s="67"/>
    </row>
    <row r="53927" spans="31:31" ht="15.75">
      <c r="AE53927" s="67"/>
    </row>
    <row r="53928" spans="31:31" ht="15.75">
      <c r="AE53928" s="67"/>
    </row>
    <row r="53929" spans="31:31" ht="15.75">
      <c r="AE53929" s="67"/>
    </row>
    <row r="53930" spans="31:31" ht="15.75">
      <c r="AE53930" s="67"/>
    </row>
    <row r="53931" spans="31:31" ht="15.75">
      <c r="AE53931" s="67"/>
    </row>
    <row r="53932" spans="31:31" ht="15.75">
      <c r="AE53932" s="67"/>
    </row>
    <row r="53933" spans="31:31" ht="15.75">
      <c r="AE53933" s="67"/>
    </row>
    <row r="53934" spans="31:31" ht="15.75">
      <c r="AE53934" s="67"/>
    </row>
    <row r="53935" spans="31:31" ht="15.75">
      <c r="AE53935" s="67"/>
    </row>
    <row r="53936" spans="31:31" ht="15.75">
      <c r="AE53936" s="67"/>
    </row>
    <row r="53937" spans="31:31" ht="15.75">
      <c r="AE53937" s="67"/>
    </row>
    <row r="53938" spans="31:31" ht="15.75">
      <c r="AE53938" s="67"/>
    </row>
    <row r="53939" spans="31:31" ht="15.75">
      <c r="AE53939" s="67"/>
    </row>
    <row r="53940" spans="31:31" ht="15.75">
      <c r="AE53940" s="67"/>
    </row>
    <row r="53941" spans="31:31" ht="15.75">
      <c r="AE53941" s="67"/>
    </row>
    <row r="53942" spans="31:31" ht="15.75">
      <c r="AE53942" s="67"/>
    </row>
    <row r="53943" spans="31:31" ht="15.75">
      <c r="AE53943" s="67"/>
    </row>
    <row r="53944" spans="31:31" ht="15.75">
      <c r="AE53944" s="67"/>
    </row>
    <row r="53945" spans="31:31" ht="15.75">
      <c r="AE53945" s="67"/>
    </row>
    <row r="53946" spans="31:31" ht="15.75">
      <c r="AE53946" s="67"/>
    </row>
    <row r="53947" spans="31:31" ht="15.75">
      <c r="AE53947" s="67"/>
    </row>
    <row r="53948" spans="31:31" ht="15.75">
      <c r="AE53948" s="67"/>
    </row>
    <row r="53949" spans="31:31" ht="15.75">
      <c r="AE53949" s="67"/>
    </row>
    <row r="53950" spans="31:31" ht="15.75">
      <c r="AE53950" s="67"/>
    </row>
    <row r="53951" spans="31:31" ht="15.75">
      <c r="AE53951" s="67"/>
    </row>
    <row r="53952" spans="31:31" ht="15.75">
      <c r="AE53952" s="67"/>
    </row>
    <row r="53953" spans="31:31" ht="15.75">
      <c r="AE53953" s="67"/>
    </row>
    <row r="53954" spans="31:31" ht="15.75">
      <c r="AE53954" s="67"/>
    </row>
    <row r="53955" spans="31:31" ht="15.75">
      <c r="AE53955" s="67"/>
    </row>
    <row r="53956" spans="31:31" ht="15.75">
      <c r="AE53956" s="67"/>
    </row>
    <row r="53957" spans="31:31" ht="15.75">
      <c r="AE53957" s="67"/>
    </row>
    <row r="53958" spans="31:31" ht="15.75">
      <c r="AE53958" s="67"/>
    </row>
    <row r="53959" spans="31:31" ht="15.75">
      <c r="AE53959" s="67"/>
    </row>
    <row r="53960" spans="31:31" ht="15.75">
      <c r="AE53960" s="67"/>
    </row>
    <row r="53961" spans="31:31" ht="15.75">
      <c r="AE53961" s="67"/>
    </row>
    <row r="53962" spans="31:31" ht="15.75">
      <c r="AE53962" s="67"/>
    </row>
    <row r="53963" spans="31:31" ht="15.75">
      <c r="AE53963" s="67"/>
    </row>
    <row r="53964" spans="31:31" ht="15.75">
      <c r="AE53964" s="67"/>
    </row>
    <row r="53965" spans="31:31" ht="15.75">
      <c r="AE53965" s="67"/>
    </row>
    <row r="53966" spans="31:31" ht="15.75">
      <c r="AE53966" s="67"/>
    </row>
    <row r="53967" spans="31:31" ht="15.75">
      <c r="AE53967" s="67"/>
    </row>
    <row r="53968" spans="31:31" ht="15.75">
      <c r="AE53968" s="67"/>
    </row>
    <row r="53969" spans="31:31" ht="15.75">
      <c r="AE53969" s="67"/>
    </row>
    <row r="53970" spans="31:31" ht="15.75">
      <c r="AE53970" s="67"/>
    </row>
    <row r="53971" spans="31:31" ht="15.75">
      <c r="AE53971" s="67"/>
    </row>
    <row r="53972" spans="31:31" ht="15.75">
      <c r="AE53972" s="67"/>
    </row>
    <row r="53973" spans="31:31" ht="15.75">
      <c r="AE53973" s="67"/>
    </row>
    <row r="53974" spans="31:31" ht="15.75">
      <c r="AE53974" s="67"/>
    </row>
    <row r="53975" spans="31:31" ht="15.75">
      <c r="AE53975" s="67"/>
    </row>
    <row r="53976" spans="31:31" ht="15.75">
      <c r="AE53976" s="67"/>
    </row>
    <row r="53977" spans="31:31" ht="15.75">
      <c r="AE53977" s="67"/>
    </row>
    <row r="53978" spans="31:31" ht="15.75">
      <c r="AE53978" s="67"/>
    </row>
    <row r="53979" spans="31:31" ht="15.75">
      <c r="AE53979" s="67"/>
    </row>
    <row r="53980" spans="31:31" ht="15.75">
      <c r="AE53980" s="67"/>
    </row>
    <row r="53981" spans="31:31" ht="15.75">
      <c r="AE53981" s="67"/>
    </row>
    <row r="53982" spans="31:31" ht="15.75">
      <c r="AE53982" s="67"/>
    </row>
    <row r="53983" spans="31:31" ht="15.75">
      <c r="AE53983" s="67"/>
    </row>
    <row r="53984" spans="31:31" ht="15.75">
      <c r="AE53984" s="67"/>
    </row>
    <row r="53985" spans="31:31" ht="15.75">
      <c r="AE53985" s="67"/>
    </row>
    <row r="53986" spans="31:31" ht="15.75">
      <c r="AE53986" s="67"/>
    </row>
    <row r="53987" spans="31:31" ht="15.75">
      <c r="AE53987" s="67"/>
    </row>
    <row r="53988" spans="31:31" ht="15.75">
      <c r="AE53988" s="67"/>
    </row>
    <row r="53989" spans="31:31" ht="15.75">
      <c r="AE53989" s="67"/>
    </row>
    <row r="53990" spans="31:31" ht="15.75">
      <c r="AE53990" s="67"/>
    </row>
    <row r="53991" spans="31:31" ht="15.75">
      <c r="AE53991" s="67"/>
    </row>
    <row r="53992" spans="31:31" ht="15.75">
      <c r="AE53992" s="67"/>
    </row>
    <row r="53993" spans="31:31" ht="15.75">
      <c r="AE53993" s="67"/>
    </row>
    <row r="53994" spans="31:31" ht="15.75">
      <c r="AE53994" s="67"/>
    </row>
    <row r="53995" spans="31:31" ht="15.75">
      <c r="AE53995" s="67"/>
    </row>
    <row r="53996" spans="31:31" ht="15.75">
      <c r="AE53996" s="67"/>
    </row>
    <row r="53997" spans="31:31" ht="15.75">
      <c r="AE53997" s="67"/>
    </row>
    <row r="53998" spans="31:31" ht="15.75">
      <c r="AE53998" s="67"/>
    </row>
    <row r="53999" spans="31:31" ht="15.75">
      <c r="AE53999" s="67"/>
    </row>
    <row r="54000" spans="31:31" ht="15.75">
      <c r="AE54000" s="67"/>
    </row>
    <row r="54001" spans="31:31" ht="15.75">
      <c r="AE54001" s="67"/>
    </row>
    <row r="54002" spans="31:31" ht="15.75">
      <c r="AE54002" s="67"/>
    </row>
    <row r="54003" spans="31:31" ht="15.75">
      <c r="AE54003" s="67"/>
    </row>
    <row r="54004" spans="31:31" ht="15.75">
      <c r="AE54004" s="67"/>
    </row>
    <row r="54005" spans="31:31" ht="15.75">
      <c r="AE54005" s="67"/>
    </row>
    <row r="54006" spans="31:31" ht="15.75">
      <c r="AE54006" s="67"/>
    </row>
    <row r="54007" spans="31:31" ht="15.75">
      <c r="AE54007" s="67"/>
    </row>
    <row r="54008" spans="31:31" ht="15.75">
      <c r="AE54008" s="67"/>
    </row>
    <row r="54009" spans="31:31" ht="15.75">
      <c r="AE54009" s="67"/>
    </row>
    <row r="54010" spans="31:31" ht="15.75">
      <c r="AE54010" s="67"/>
    </row>
    <row r="54011" spans="31:31" ht="15.75">
      <c r="AE54011" s="67"/>
    </row>
    <row r="54012" spans="31:31" ht="15.75">
      <c r="AE54012" s="67"/>
    </row>
    <row r="54013" spans="31:31" ht="15.75">
      <c r="AE54013" s="67"/>
    </row>
    <row r="54014" spans="31:31" ht="15.75">
      <c r="AE54014" s="67"/>
    </row>
    <row r="54015" spans="31:31" ht="15.75">
      <c r="AE54015" s="67"/>
    </row>
    <row r="54016" spans="31:31" ht="15.75">
      <c r="AE54016" s="67"/>
    </row>
    <row r="54017" spans="31:31" ht="15.75">
      <c r="AE54017" s="67"/>
    </row>
    <row r="54018" spans="31:31" ht="15.75">
      <c r="AE54018" s="67"/>
    </row>
    <row r="54019" spans="31:31" ht="15.75">
      <c r="AE54019" s="67"/>
    </row>
    <row r="54020" spans="31:31" ht="15.75">
      <c r="AE54020" s="67"/>
    </row>
    <row r="54021" spans="31:31" ht="15.75">
      <c r="AE54021" s="67"/>
    </row>
    <row r="54022" spans="31:31" ht="15.75">
      <c r="AE54022" s="67"/>
    </row>
    <row r="54023" spans="31:31" ht="15.75">
      <c r="AE54023" s="67"/>
    </row>
    <row r="54024" spans="31:31" ht="15.75">
      <c r="AE54024" s="67"/>
    </row>
    <row r="54025" spans="31:31" ht="15.75">
      <c r="AE54025" s="67"/>
    </row>
    <row r="54026" spans="31:31" ht="15.75">
      <c r="AE54026" s="67"/>
    </row>
    <row r="54027" spans="31:31" ht="15.75">
      <c r="AE54027" s="67"/>
    </row>
    <row r="54028" spans="31:31" ht="15.75">
      <c r="AE54028" s="67"/>
    </row>
    <row r="54029" spans="31:31" ht="15.75">
      <c r="AE54029" s="67"/>
    </row>
    <row r="54030" spans="31:31" ht="15.75">
      <c r="AE54030" s="67"/>
    </row>
    <row r="54031" spans="31:31" ht="15.75">
      <c r="AE54031" s="67"/>
    </row>
    <row r="54032" spans="31:31" ht="15.75">
      <c r="AE54032" s="67"/>
    </row>
    <row r="54033" spans="31:31" ht="15.75">
      <c r="AE54033" s="67"/>
    </row>
    <row r="54034" spans="31:31" ht="15.75">
      <c r="AE54034" s="67"/>
    </row>
    <row r="54035" spans="31:31" ht="15.75">
      <c r="AE54035" s="67"/>
    </row>
    <row r="54036" spans="31:31" ht="15.75">
      <c r="AE54036" s="67"/>
    </row>
    <row r="54037" spans="31:31" ht="15.75">
      <c r="AE54037" s="67"/>
    </row>
    <row r="54038" spans="31:31" ht="15.75">
      <c r="AE54038" s="67"/>
    </row>
    <row r="54039" spans="31:31" ht="15.75">
      <c r="AE54039" s="67"/>
    </row>
    <row r="54040" spans="31:31" ht="15.75">
      <c r="AE54040" s="67"/>
    </row>
    <row r="54041" spans="31:31" ht="15.75">
      <c r="AE54041" s="67"/>
    </row>
    <row r="54042" spans="31:31" ht="15.75">
      <c r="AE54042" s="67"/>
    </row>
    <row r="54043" spans="31:31" ht="15.75">
      <c r="AE54043" s="67"/>
    </row>
    <row r="54044" spans="31:31" ht="15.75">
      <c r="AE54044" s="67"/>
    </row>
    <row r="54045" spans="31:31" ht="15.75">
      <c r="AE54045" s="67"/>
    </row>
    <row r="54046" spans="31:31" ht="15.75">
      <c r="AE54046" s="67"/>
    </row>
    <row r="54047" spans="31:31" ht="15.75">
      <c r="AE54047" s="67"/>
    </row>
    <row r="54048" spans="31:31" ht="15.75">
      <c r="AE54048" s="67"/>
    </row>
    <row r="54049" spans="31:31" ht="15.75">
      <c r="AE54049" s="67"/>
    </row>
    <row r="54050" spans="31:31" ht="15.75">
      <c r="AE54050" s="67"/>
    </row>
    <row r="54051" spans="31:31" ht="15.75">
      <c r="AE54051" s="67"/>
    </row>
    <row r="54052" spans="31:31" ht="15.75">
      <c r="AE54052" s="67"/>
    </row>
    <row r="54053" spans="31:31" ht="15.75">
      <c r="AE54053" s="67"/>
    </row>
    <row r="54054" spans="31:31" ht="15.75">
      <c r="AE54054" s="67"/>
    </row>
    <row r="54055" spans="31:31" ht="15.75">
      <c r="AE54055" s="67"/>
    </row>
    <row r="54056" spans="31:31" ht="15.75">
      <c r="AE54056" s="67"/>
    </row>
    <row r="54057" spans="31:31" ht="15.75">
      <c r="AE54057" s="67"/>
    </row>
    <row r="54058" spans="31:31" ht="15.75">
      <c r="AE54058" s="67"/>
    </row>
    <row r="54059" spans="31:31" ht="15.75">
      <c r="AE54059" s="67"/>
    </row>
    <row r="54060" spans="31:31" ht="15.75">
      <c r="AE54060" s="67"/>
    </row>
    <row r="54061" spans="31:31" ht="15.75">
      <c r="AE54061" s="67"/>
    </row>
    <row r="54062" spans="31:31" ht="15.75">
      <c r="AE54062" s="67"/>
    </row>
    <row r="54063" spans="31:31" ht="15.75">
      <c r="AE54063" s="67"/>
    </row>
    <row r="54064" spans="31:31" ht="15.75">
      <c r="AE54064" s="67"/>
    </row>
    <row r="54065" spans="31:31" ht="15.75">
      <c r="AE54065" s="67"/>
    </row>
    <row r="54066" spans="31:31" ht="15.75">
      <c r="AE54066" s="67"/>
    </row>
    <row r="54067" spans="31:31" ht="15.75">
      <c r="AE54067" s="67"/>
    </row>
    <row r="54068" spans="31:31" ht="15.75">
      <c r="AE54068" s="67"/>
    </row>
    <row r="54069" spans="31:31" ht="15.75">
      <c r="AE54069" s="67"/>
    </row>
    <row r="54070" spans="31:31" ht="15.75">
      <c r="AE54070" s="67"/>
    </row>
    <row r="54071" spans="31:31" ht="15.75">
      <c r="AE54071" s="67"/>
    </row>
    <row r="54072" spans="31:31" ht="15.75">
      <c r="AE54072" s="67"/>
    </row>
    <row r="54073" spans="31:31" ht="15.75">
      <c r="AE54073" s="67"/>
    </row>
    <row r="54074" spans="31:31" ht="15.75">
      <c r="AE54074" s="67"/>
    </row>
    <row r="54075" spans="31:31" ht="15.75">
      <c r="AE54075" s="67"/>
    </row>
    <row r="54076" spans="31:31" ht="15.75">
      <c r="AE54076" s="67"/>
    </row>
    <row r="54077" spans="31:31" ht="15.75">
      <c r="AE54077" s="67"/>
    </row>
    <row r="54078" spans="31:31" ht="15.75">
      <c r="AE54078" s="67"/>
    </row>
    <row r="54079" spans="31:31" ht="15.75">
      <c r="AE54079" s="67"/>
    </row>
    <row r="54080" spans="31:31" ht="15.75">
      <c r="AE54080" s="67"/>
    </row>
    <row r="54081" spans="31:31" ht="15.75">
      <c r="AE54081" s="67"/>
    </row>
    <row r="54082" spans="31:31" ht="15.75">
      <c r="AE54082" s="67"/>
    </row>
    <row r="54083" spans="31:31" ht="15.75">
      <c r="AE54083" s="67"/>
    </row>
    <row r="54084" spans="31:31" ht="15.75">
      <c r="AE54084" s="67"/>
    </row>
    <row r="54085" spans="31:31" ht="15.75">
      <c r="AE54085" s="67"/>
    </row>
    <row r="54086" spans="31:31" ht="15.75">
      <c r="AE54086" s="67"/>
    </row>
    <row r="54087" spans="31:31" ht="15.75">
      <c r="AE54087" s="67"/>
    </row>
    <row r="54088" spans="31:31" ht="15.75">
      <c r="AE54088" s="67"/>
    </row>
    <row r="54089" spans="31:31" ht="15.75">
      <c r="AE54089" s="67"/>
    </row>
    <row r="54090" spans="31:31" ht="15.75">
      <c r="AE54090" s="67"/>
    </row>
    <row r="54091" spans="31:31" ht="15.75">
      <c r="AE54091" s="67"/>
    </row>
    <row r="54092" spans="31:31" ht="15.75">
      <c r="AE54092" s="67"/>
    </row>
    <row r="54093" spans="31:31" ht="15.75">
      <c r="AE54093" s="67"/>
    </row>
    <row r="54094" spans="31:31" ht="15.75">
      <c r="AE54094" s="67"/>
    </row>
    <row r="54095" spans="31:31" ht="15.75">
      <c r="AE54095" s="67"/>
    </row>
    <row r="54096" spans="31:31" ht="15.75">
      <c r="AE54096" s="67"/>
    </row>
    <row r="54097" spans="31:31" ht="15.75">
      <c r="AE54097" s="67"/>
    </row>
    <row r="54098" spans="31:31" ht="15.75">
      <c r="AE54098" s="67"/>
    </row>
    <row r="54099" spans="31:31" ht="15.75">
      <c r="AE54099" s="67"/>
    </row>
    <row r="54100" spans="31:31" ht="15.75">
      <c r="AE54100" s="67"/>
    </row>
    <row r="54101" spans="31:31" ht="15.75">
      <c r="AE54101" s="67"/>
    </row>
    <row r="54102" spans="31:31" ht="15.75">
      <c r="AE54102" s="67"/>
    </row>
    <row r="54103" spans="31:31" ht="15.75">
      <c r="AE54103" s="67"/>
    </row>
    <row r="54104" spans="31:31" ht="15.75">
      <c r="AE54104" s="67"/>
    </row>
    <row r="54105" spans="31:31" ht="15.75">
      <c r="AE54105" s="67"/>
    </row>
    <row r="54106" spans="31:31" ht="15.75">
      <c r="AE54106" s="67"/>
    </row>
    <row r="54107" spans="31:31" ht="15.75">
      <c r="AE54107" s="67"/>
    </row>
    <row r="54108" spans="31:31" ht="15.75">
      <c r="AE54108" s="67"/>
    </row>
    <row r="54109" spans="31:31" ht="15.75">
      <c r="AE54109" s="67"/>
    </row>
    <row r="54110" spans="31:31" ht="15.75">
      <c r="AE54110" s="67"/>
    </row>
    <row r="54111" spans="31:31" ht="15.75">
      <c r="AE54111" s="67"/>
    </row>
    <row r="54112" spans="31:31" ht="15.75">
      <c r="AE54112" s="67"/>
    </row>
    <row r="54113" spans="31:31" ht="15.75">
      <c r="AE54113" s="67"/>
    </row>
    <row r="54114" spans="31:31" ht="15.75">
      <c r="AE54114" s="67"/>
    </row>
    <row r="54115" spans="31:31" ht="15.75">
      <c r="AE54115" s="67"/>
    </row>
    <row r="54116" spans="31:31" ht="15.75">
      <c r="AE54116" s="67"/>
    </row>
    <row r="54117" spans="31:31" ht="15.75">
      <c r="AE54117" s="67"/>
    </row>
    <row r="54118" spans="31:31" ht="15.75">
      <c r="AE54118" s="67"/>
    </row>
    <row r="54119" spans="31:31" ht="15.75">
      <c r="AE54119" s="67"/>
    </row>
    <row r="54120" spans="31:31" ht="15.75">
      <c r="AE54120" s="67"/>
    </row>
    <row r="54121" spans="31:31" ht="15.75">
      <c r="AE54121" s="67"/>
    </row>
    <row r="54122" spans="31:31" ht="15.75">
      <c r="AE54122" s="67"/>
    </row>
    <row r="54123" spans="31:31" ht="15.75">
      <c r="AE54123" s="67"/>
    </row>
    <row r="54124" spans="31:31" ht="15.75">
      <c r="AE54124" s="67"/>
    </row>
    <row r="54125" spans="31:31" ht="15.75">
      <c r="AE54125" s="67"/>
    </row>
    <row r="54126" spans="31:31" ht="15.75">
      <c r="AE54126" s="67"/>
    </row>
    <row r="54127" spans="31:31" ht="15.75">
      <c r="AE54127" s="67"/>
    </row>
    <row r="54128" spans="31:31" ht="15.75">
      <c r="AE54128" s="67"/>
    </row>
    <row r="54129" spans="31:31" ht="15.75">
      <c r="AE54129" s="67"/>
    </row>
    <row r="54130" spans="31:31" ht="15.75">
      <c r="AE54130" s="67"/>
    </row>
    <row r="54131" spans="31:31" ht="15.75">
      <c r="AE54131" s="67"/>
    </row>
    <row r="54132" spans="31:31" ht="15.75">
      <c r="AE54132" s="67"/>
    </row>
    <row r="54133" spans="31:31" ht="15.75">
      <c r="AE54133" s="67"/>
    </row>
    <row r="54134" spans="31:31" ht="15.75">
      <c r="AE54134" s="67"/>
    </row>
    <row r="54135" spans="31:31" ht="15.75">
      <c r="AE54135" s="67"/>
    </row>
    <row r="54136" spans="31:31" ht="15.75">
      <c r="AE54136" s="67"/>
    </row>
    <row r="54137" spans="31:31" ht="15.75">
      <c r="AE54137" s="67"/>
    </row>
    <row r="54138" spans="31:31" ht="15.75">
      <c r="AE54138" s="67"/>
    </row>
    <row r="54139" spans="31:31" ht="15.75">
      <c r="AE54139" s="67"/>
    </row>
    <row r="54140" spans="31:31" ht="15.75">
      <c r="AE54140" s="67"/>
    </row>
    <row r="54141" spans="31:31" ht="15.75">
      <c r="AE54141" s="67"/>
    </row>
    <row r="54142" spans="31:31" ht="15.75">
      <c r="AE54142" s="67"/>
    </row>
    <row r="54143" spans="31:31" ht="15.75">
      <c r="AE54143" s="67"/>
    </row>
    <row r="54144" spans="31:31" ht="15.75">
      <c r="AE54144" s="67"/>
    </row>
    <row r="54145" spans="31:31" ht="15.75">
      <c r="AE54145" s="67"/>
    </row>
    <row r="54146" spans="31:31" ht="15.75">
      <c r="AE54146" s="67"/>
    </row>
    <row r="54147" spans="31:31" ht="15.75">
      <c r="AE54147" s="67"/>
    </row>
    <row r="54148" spans="31:31" ht="15.75">
      <c r="AE54148" s="67"/>
    </row>
    <row r="54149" spans="31:31" ht="15.75">
      <c r="AE54149" s="67"/>
    </row>
    <row r="54150" spans="31:31" ht="15.75">
      <c r="AE54150" s="67"/>
    </row>
    <row r="54151" spans="31:31" ht="15.75">
      <c r="AE54151" s="67"/>
    </row>
    <row r="54152" spans="31:31" ht="15.75">
      <c r="AE54152" s="67"/>
    </row>
    <row r="54153" spans="31:31" ht="15.75">
      <c r="AE54153" s="67"/>
    </row>
    <row r="54154" spans="31:31" ht="15.75">
      <c r="AE54154" s="67"/>
    </row>
    <row r="54155" spans="31:31" ht="15.75">
      <c r="AE54155" s="67"/>
    </row>
    <row r="54156" spans="31:31" ht="15.75">
      <c r="AE54156" s="67"/>
    </row>
    <row r="54157" spans="31:31" ht="15.75">
      <c r="AE54157" s="67"/>
    </row>
    <row r="54158" spans="31:31" ht="15.75">
      <c r="AE54158" s="67"/>
    </row>
    <row r="54159" spans="31:31" ht="15.75">
      <c r="AE54159" s="67"/>
    </row>
    <row r="54160" spans="31:31" ht="15.75">
      <c r="AE54160" s="67"/>
    </row>
    <row r="54161" spans="31:31" ht="15.75">
      <c r="AE54161" s="67"/>
    </row>
    <row r="54162" spans="31:31" ht="15.75">
      <c r="AE54162" s="67"/>
    </row>
    <row r="54163" spans="31:31" ht="15.75">
      <c r="AE54163" s="67"/>
    </row>
    <row r="54164" spans="31:31" ht="15.75">
      <c r="AE54164" s="67"/>
    </row>
    <row r="54165" spans="31:31" ht="15.75">
      <c r="AE54165" s="67"/>
    </row>
    <row r="54166" spans="31:31" ht="15.75">
      <c r="AE54166" s="67"/>
    </row>
    <row r="54167" spans="31:31" ht="15.75">
      <c r="AE54167" s="67"/>
    </row>
    <row r="54168" spans="31:31" ht="15.75">
      <c r="AE54168" s="67"/>
    </row>
    <row r="54169" spans="31:31" ht="15.75">
      <c r="AE54169" s="67"/>
    </row>
    <row r="54170" spans="31:31" ht="15.75">
      <c r="AE54170" s="67"/>
    </row>
    <row r="54171" spans="31:31" ht="15.75">
      <c r="AE54171" s="67"/>
    </row>
    <row r="54172" spans="31:31" ht="15.75">
      <c r="AE54172" s="67"/>
    </row>
    <row r="54173" spans="31:31" ht="15.75">
      <c r="AE54173" s="67"/>
    </row>
    <row r="54174" spans="31:31" ht="15.75">
      <c r="AE54174" s="67"/>
    </row>
    <row r="54175" spans="31:31" ht="15.75">
      <c r="AE54175" s="67"/>
    </row>
    <row r="54176" spans="31:31" ht="15.75">
      <c r="AE54176" s="67"/>
    </row>
    <row r="54177" spans="31:31" ht="15.75">
      <c r="AE54177" s="67"/>
    </row>
    <row r="54178" spans="31:31" ht="15.75">
      <c r="AE54178" s="67"/>
    </row>
    <row r="54179" spans="31:31" ht="15.75">
      <c r="AE54179" s="67"/>
    </row>
    <row r="54180" spans="31:31" ht="15.75">
      <c r="AE54180" s="67"/>
    </row>
    <row r="54181" spans="31:31" ht="15.75">
      <c r="AE54181" s="67"/>
    </row>
    <row r="54182" spans="31:31" ht="15.75">
      <c r="AE54182" s="67"/>
    </row>
    <row r="54183" spans="31:31" ht="15.75">
      <c r="AE54183" s="67"/>
    </row>
    <row r="54184" spans="31:31" ht="15.75">
      <c r="AE54184" s="67"/>
    </row>
    <row r="54185" spans="31:31" ht="15.75">
      <c r="AE54185" s="67"/>
    </row>
    <row r="54186" spans="31:31" ht="15.75">
      <c r="AE54186" s="67"/>
    </row>
    <row r="54187" spans="31:31" ht="15.75">
      <c r="AE54187" s="67"/>
    </row>
    <row r="54188" spans="31:31" ht="15.75">
      <c r="AE54188" s="67"/>
    </row>
    <row r="54189" spans="31:31" ht="15.75">
      <c r="AE54189" s="67"/>
    </row>
    <row r="54190" spans="31:31" ht="15.75">
      <c r="AE54190" s="67"/>
    </row>
    <row r="54191" spans="31:31" ht="15.75">
      <c r="AE54191" s="67"/>
    </row>
    <row r="54192" spans="31:31" ht="15.75">
      <c r="AE54192" s="67"/>
    </row>
    <row r="54193" spans="31:31" ht="15.75">
      <c r="AE54193" s="67"/>
    </row>
    <row r="54194" spans="31:31" ht="15.75">
      <c r="AE54194" s="67"/>
    </row>
    <row r="54195" spans="31:31" ht="15.75">
      <c r="AE54195" s="67"/>
    </row>
    <row r="54196" spans="31:31" ht="15.75">
      <c r="AE54196" s="67"/>
    </row>
    <row r="54197" spans="31:31" ht="15.75">
      <c r="AE54197" s="67"/>
    </row>
    <row r="54198" spans="31:31" ht="15.75">
      <c r="AE54198" s="67"/>
    </row>
    <row r="54199" spans="31:31" ht="15.75">
      <c r="AE54199" s="67"/>
    </row>
    <row r="54200" spans="31:31" ht="15.75">
      <c r="AE54200" s="67"/>
    </row>
    <row r="54201" spans="31:31" ht="15.75">
      <c r="AE54201" s="67"/>
    </row>
    <row r="54202" spans="31:31" ht="15.75">
      <c r="AE54202" s="67"/>
    </row>
    <row r="54203" spans="31:31" ht="15.75">
      <c r="AE54203" s="67"/>
    </row>
    <row r="54204" spans="31:31" ht="15.75">
      <c r="AE54204" s="67"/>
    </row>
    <row r="54205" spans="31:31" ht="15.75">
      <c r="AE54205" s="67"/>
    </row>
    <row r="54206" spans="31:31" ht="15.75">
      <c r="AE54206" s="67"/>
    </row>
    <row r="54207" spans="31:31" ht="15.75">
      <c r="AE54207" s="67"/>
    </row>
    <row r="54208" spans="31:31" ht="15.75">
      <c r="AE54208" s="67"/>
    </row>
    <row r="54209" spans="31:31" ht="15.75">
      <c r="AE54209" s="67"/>
    </row>
    <row r="54210" spans="31:31" ht="15.75">
      <c r="AE54210" s="67"/>
    </row>
    <row r="54211" spans="31:31" ht="15.75">
      <c r="AE54211" s="67"/>
    </row>
    <row r="54212" spans="31:31" ht="15.75">
      <c r="AE54212" s="67"/>
    </row>
    <row r="54213" spans="31:31" ht="15.75">
      <c r="AE54213" s="67"/>
    </row>
    <row r="54214" spans="31:31" ht="15.75">
      <c r="AE54214" s="67"/>
    </row>
    <row r="54215" spans="31:31" ht="15.75">
      <c r="AE54215" s="67"/>
    </row>
    <row r="54216" spans="31:31" ht="15.75">
      <c r="AE54216" s="67"/>
    </row>
    <row r="54217" spans="31:31" ht="15.75">
      <c r="AE54217" s="67"/>
    </row>
    <row r="54218" spans="31:31" ht="15.75">
      <c r="AE54218" s="67"/>
    </row>
    <row r="54219" spans="31:31" ht="15.75">
      <c r="AE54219" s="67"/>
    </row>
    <row r="54220" spans="31:31" ht="15.75">
      <c r="AE54220" s="67"/>
    </row>
    <row r="54221" spans="31:31" ht="15.75">
      <c r="AE54221" s="67"/>
    </row>
    <row r="54222" spans="31:31" ht="15.75">
      <c r="AE54222" s="67"/>
    </row>
    <row r="54223" spans="31:31" ht="15.75">
      <c r="AE54223" s="67"/>
    </row>
    <row r="54224" spans="31:31" ht="15.75">
      <c r="AE54224" s="67"/>
    </row>
    <row r="54225" spans="31:31" ht="15.75">
      <c r="AE54225" s="67"/>
    </row>
    <row r="54226" spans="31:31" ht="15.75">
      <c r="AE54226" s="67"/>
    </row>
    <row r="54227" spans="31:31" ht="15.75">
      <c r="AE54227" s="67"/>
    </row>
    <row r="54228" spans="31:31" ht="15.75">
      <c r="AE54228" s="67"/>
    </row>
    <row r="54229" spans="31:31" ht="15.75">
      <c r="AE54229" s="67"/>
    </row>
    <row r="54230" spans="31:31" ht="15.75">
      <c r="AE54230" s="67"/>
    </row>
    <row r="54231" spans="31:31" ht="15.75">
      <c r="AE54231" s="67"/>
    </row>
    <row r="54232" spans="31:31" ht="15.75">
      <c r="AE54232" s="67"/>
    </row>
    <row r="54233" spans="31:31" ht="15.75">
      <c r="AE54233" s="67"/>
    </row>
    <row r="54234" spans="31:31" ht="15.75">
      <c r="AE54234" s="67"/>
    </row>
    <row r="54235" spans="31:31" ht="15.75">
      <c r="AE54235" s="67"/>
    </row>
    <row r="54236" spans="31:31" ht="15.75">
      <c r="AE54236" s="67"/>
    </row>
    <row r="54237" spans="31:31" ht="15.75">
      <c r="AE54237" s="67"/>
    </row>
    <row r="54238" spans="31:31" ht="15.75">
      <c r="AE54238" s="67"/>
    </row>
    <row r="54239" spans="31:31" ht="15.75">
      <c r="AE54239" s="67"/>
    </row>
    <row r="54240" spans="31:31" ht="15.75">
      <c r="AE54240" s="67"/>
    </row>
    <row r="54241" spans="31:31" ht="15.75">
      <c r="AE54241" s="67"/>
    </row>
    <row r="54242" spans="31:31" ht="15.75">
      <c r="AE54242" s="67"/>
    </row>
    <row r="54243" spans="31:31" ht="15.75">
      <c r="AE54243" s="67"/>
    </row>
    <row r="54244" spans="31:31" ht="15.75">
      <c r="AE54244" s="67"/>
    </row>
    <row r="54245" spans="31:31" ht="15.75">
      <c r="AE54245" s="67"/>
    </row>
    <row r="54246" spans="31:31" ht="15.75">
      <c r="AE54246" s="67"/>
    </row>
    <row r="54247" spans="31:31" ht="15.75">
      <c r="AE54247" s="67"/>
    </row>
    <row r="54248" spans="31:31" ht="15.75">
      <c r="AE54248" s="67"/>
    </row>
    <row r="54249" spans="31:31" ht="15.75">
      <c r="AE54249" s="67"/>
    </row>
    <row r="54250" spans="31:31" ht="15.75">
      <c r="AE54250" s="67"/>
    </row>
    <row r="54251" spans="31:31" ht="15.75">
      <c r="AE54251" s="67"/>
    </row>
    <row r="54252" spans="31:31" ht="15.75">
      <c r="AE54252" s="67"/>
    </row>
    <row r="54253" spans="31:31" ht="15.75">
      <c r="AE54253" s="67"/>
    </row>
    <row r="54254" spans="31:31" ht="15.75">
      <c r="AE54254" s="67"/>
    </row>
    <row r="54255" spans="31:31" ht="15.75">
      <c r="AE54255" s="67"/>
    </row>
    <row r="54256" spans="31:31" ht="15.75">
      <c r="AE54256" s="67"/>
    </row>
    <row r="54257" spans="31:31" ht="15.75">
      <c r="AE54257" s="67"/>
    </row>
    <row r="54258" spans="31:31" ht="15.75">
      <c r="AE54258" s="67"/>
    </row>
    <row r="54259" spans="31:31" ht="15.75">
      <c r="AE54259" s="67"/>
    </row>
    <row r="54260" spans="31:31" ht="15.75">
      <c r="AE54260" s="67"/>
    </row>
    <row r="54261" spans="31:31" ht="15.75">
      <c r="AE54261" s="67"/>
    </row>
    <row r="54262" spans="31:31" ht="15.75">
      <c r="AE54262" s="67"/>
    </row>
    <row r="54263" spans="31:31" ht="15.75">
      <c r="AE54263" s="67"/>
    </row>
    <row r="54264" spans="31:31" ht="15.75">
      <c r="AE54264" s="67"/>
    </row>
    <row r="54265" spans="31:31" ht="15.75">
      <c r="AE54265" s="67"/>
    </row>
    <row r="54266" spans="31:31" ht="15.75">
      <c r="AE54266" s="67"/>
    </row>
    <row r="54267" spans="31:31" ht="15.75">
      <c r="AE54267" s="67"/>
    </row>
    <row r="54268" spans="31:31" ht="15.75">
      <c r="AE54268" s="67"/>
    </row>
    <row r="54269" spans="31:31" ht="15.75">
      <c r="AE54269" s="67"/>
    </row>
    <row r="54270" spans="31:31" ht="15.75">
      <c r="AE54270" s="67"/>
    </row>
    <row r="54271" spans="31:31" ht="15.75">
      <c r="AE54271" s="67"/>
    </row>
    <row r="54272" spans="31:31" ht="15.75">
      <c r="AE54272" s="67"/>
    </row>
    <row r="54273" spans="31:31" ht="15.75">
      <c r="AE54273" s="67"/>
    </row>
    <row r="54274" spans="31:31" ht="15.75">
      <c r="AE54274" s="67"/>
    </row>
    <row r="54275" spans="31:31" ht="15.75">
      <c r="AE54275" s="67"/>
    </row>
    <row r="54276" spans="31:31" ht="15.75">
      <c r="AE54276" s="67"/>
    </row>
    <row r="54277" spans="31:31" ht="15.75">
      <c r="AE54277" s="67"/>
    </row>
    <row r="54278" spans="31:31" ht="15.75">
      <c r="AE54278" s="67"/>
    </row>
    <row r="54279" spans="31:31" ht="15.75">
      <c r="AE54279" s="67"/>
    </row>
    <row r="54280" spans="31:31" ht="15.75">
      <c r="AE54280" s="67"/>
    </row>
    <row r="54281" spans="31:31" ht="15.75">
      <c r="AE54281" s="67"/>
    </row>
    <row r="54282" spans="31:31" ht="15.75">
      <c r="AE54282" s="67"/>
    </row>
    <row r="54283" spans="31:31" ht="15.75">
      <c r="AE54283" s="67"/>
    </row>
    <row r="54284" spans="31:31" ht="15.75">
      <c r="AE54284" s="67"/>
    </row>
    <row r="54285" spans="31:31" ht="15.75">
      <c r="AE54285" s="67"/>
    </row>
    <row r="54286" spans="31:31" ht="15.75">
      <c r="AE54286" s="67"/>
    </row>
    <row r="54287" spans="31:31" ht="15.75">
      <c r="AE54287" s="67"/>
    </row>
    <row r="54288" spans="31:31" ht="15.75">
      <c r="AE54288" s="67"/>
    </row>
    <row r="54289" spans="31:31" ht="15.75">
      <c r="AE54289" s="67"/>
    </row>
    <row r="54290" spans="31:31" ht="15.75">
      <c r="AE54290" s="67"/>
    </row>
    <row r="54291" spans="31:31" ht="15.75">
      <c r="AE54291" s="67"/>
    </row>
    <row r="54292" spans="31:31" ht="15.75">
      <c r="AE54292" s="67"/>
    </row>
    <row r="54293" spans="31:31" ht="15.75">
      <c r="AE54293" s="67"/>
    </row>
    <row r="54294" spans="31:31" ht="15.75">
      <c r="AE54294" s="67"/>
    </row>
    <row r="54295" spans="31:31" ht="15.75">
      <c r="AE54295" s="67"/>
    </row>
    <row r="54296" spans="31:31" ht="15.75">
      <c r="AE54296" s="67"/>
    </row>
    <row r="54297" spans="31:31" ht="15.75">
      <c r="AE54297" s="67"/>
    </row>
    <row r="54298" spans="31:31" ht="15.75">
      <c r="AE54298" s="67"/>
    </row>
    <row r="54299" spans="31:31" ht="15.75">
      <c r="AE54299" s="67"/>
    </row>
    <row r="54300" spans="31:31" ht="15.75">
      <c r="AE54300" s="67"/>
    </row>
    <row r="54301" spans="31:31" ht="15.75">
      <c r="AE54301" s="67"/>
    </row>
    <row r="54302" spans="31:31" ht="15.75">
      <c r="AE54302" s="67"/>
    </row>
    <row r="54303" spans="31:31" ht="15.75">
      <c r="AE54303" s="67"/>
    </row>
    <row r="54304" spans="31:31" ht="15.75">
      <c r="AE54304" s="67"/>
    </row>
    <row r="54305" spans="31:31" ht="15.75">
      <c r="AE54305" s="67"/>
    </row>
    <row r="54306" spans="31:31" ht="15.75">
      <c r="AE54306" s="67"/>
    </row>
    <row r="54307" spans="31:31" ht="15.75">
      <c r="AE54307" s="67"/>
    </row>
    <row r="54308" spans="31:31" ht="15.75">
      <c r="AE54308" s="67"/>
    </row>
    <row r="54309" spans="31:31" ht="15.75">
      <c r="AE54309" s="67"/>
    </row>
    <row r="54310" spans="31:31" ht="15.75">
      <c r="AE54310" s="67"/>
    </row>
    <row r="54311" spans="31:31" ht="15.75">
      <c r="AE54311" s="67"/>
    </row>
    <row r="54312" spans="31:31" ht="15.75">
      <c r="AE54312" s="67"/>
    </row>
    <row r="54313" spans="31:31" ht="15.75">
      <c r="AE54313" s="67"/>
    </row>
    <row r="54314" spans="31:31" ht="15.75">
      <c r="AE54314" s="67"/>
    </row>
    <row r="54315" spans="31:31" ht="15.75">
      <c r="AE54315" s="67"/>
    </row>
    <row r="54316" spans="31:31" ht="15.75">
      <c r="AE54316" s="67"/>
    </row>
    <row r="54317" spans="31:31" ht="15.75">
      <c r="AE54317" s="67"/>
    </row>
    <row r="54318" spans="31:31" ht="15.75">
      <c r="AE54318" s="67"/>
    </row>
    <row r="54319" spans="31:31" ht="15.75">
      <c r="AE54319" s="67"/>
    </row>
    <row r="54320" spans="31:31" ht="15.75">
      <c r="AE54320" s="67"/>
    </row>
    <row r="54321" spans="31:31" ht="15.75">
      <c r="AE54321" s="67"/>
    </row>
    <row r="54322" spans="31:31" ht="15.75">
      <c r="AE54322" s="67"/>
    </row>
    <row r="54323" spans="31:31" ht="15.75">
      <c r="AE54323" s="67"/>
    </row>
    <row r="54324" spans="31:31" ht="15.75">
      <c r="AE54324" s="67"/>
    </row>
    <row r="54325" spans="31:31" ht="15.75">
      <c r="AE54325" s="67"/>
    </row>
    <row r="54326" spans="31:31" ht="15.75">
      <c r="AE54326" s="67"/>
    </row>
    <row r="54327" spans="31:31" ht="15.75">
      <c r="AE54327" s="67"/>
    </row>
    <row r="54328" spans="31:31" ht="15.75">
      <c r="AE54328" s="67"/>
    </row>
    <row r="54329" spans="31:31" ht="15.75">
      <c r="AE54329" s="67"/>
    </row>
    <row r="54330" spans="31:31" ht="15.75">
      <c r="AE54330" s="67"/>
    </row>
    <row r="54331" spans="31:31" ht="15.75">
      <c r="AE54331" s="67"/>
    </row>
    <row r="54332" spans="31:31" ht="15.75">
      <c r="AE54332" s="67"/>
    </row>
    <row r="54333" spans="31:31" ht="15.75">
      <c r="AE54333" s="67"/>
    </row>
    <row r="54334" spans="31:31" ht="15.75">
      <c r="AE54334" s="67"/>
    </row>
    <row r="54335" spans="31:31" ht="15.75">
      <c r="AE54335" s="67"/>
    </row>
    <row r="54336" spans="31:31" ht="15.75">
      <c r="AE54336" s="67"/>
    </row>
    <row r="54337" spans="31:31" ht="15.75">
      <c r="AE54337" s="67"/>
    </row>
    <row r="54338" spans="31:31" ht="15.75">
      <c r="AE54338" s="67"/>
    </row>
    <row r="54339" spans="31:31" ht="15.75">
      <c r="AE54339" s="67"/>
    </row>
    <row r="54340" spans="31:31" ht="15.75">
      <c r="AE54340" s="67"/>
    </row>
    <row r="54341" spans="31:31" ht="15.75">
      <c r="AE54341" s="67"/>
    </row>
    <row r="54342" spans="31:31" ht="15.75">
      <c r="AE54342" s="67"/>
    </row>
    <row r="54343" spans="31:31" ht="15.75">
      <c r="AE54343" s="67"/>
    </row>
    <row r="54344" spans="31:31" ht="15.75">
      <c r="AE54344" s="67"/>
    </row>
    <row r="54345" spans="31:31" ht="15.75">
      <c r="AE54345" s="67"/>
    </row>
    <row r="54346" spans="31:31" ht="15.75">
      <c r="AE54346" s="67"/>
    </row>
    <row r="54347" spans="31:31" ht="15.75">
      <c r="AE54347" s="67"/>
    </row>
    <row r="54348" spans="31:31" ht="15.75">
      <c r="AE54348" s="67"/>
    </row>
    <row r="54349" spans="31:31" ht="15.75">
      <c r="AE54349" s="67"/>
    </row>
    <row r="54350" spans="31:31" ht="15.75">
      <c r="AE54350" s="67"/>
    </row>
    <row r="54351" spans="31:31" ht="15.75">
      <c r="AE54351" s="67"/>
    </row>
    <row r="54352" spans="31:31" ht="15.75">
      <c r="AE54352" s="67"/>
    </row>
    <row r="54353" spans="31:31" ht="15.75">
      <c r="AE54353" s="67"/>
    </row>
    <row r="54354" spans="31:31" ht="15.75">
      <c r="AE54354" s="67"/>
    </row>
    <row r="54355" spans="31:31" ht="15.75">
      <c r="AE54355" s="67"/>
    </row>
    <row r="54356" spans="31:31" ht="15.75">
      <c r="AE54356" s="67"/>
    </row>
    <row r="54357" spans="31:31" ht="15.75">
      <c r="AE54357" s="67"/>
    </row>
    <row r="54358" spans="31:31" ht="15.75">
      <c r="AE54358" s="67"/>
    </row>
    <row r="54359" spans="31:31" ht="15.75">
      <c r="AE54359" s="67"/>
    </row>
    <row r="54360" spans="31:31" ht="15.75">
      <c r="AE54360" s="67"/>
    </row>
    <row r="54361" spans="31:31" ht="15.75">
      <c r="AE54361" s="67"/>
    </row>
    <row r="54362" spans="31:31" ht="15.75">
      <c r="AE54362" s="67"/>
    </row>
    <row r="54363" spans="31:31" ht="15.75">
      <c r="AE54363" s="67"/>
    </row>
    <row r="54364" spans="31:31" ht="15.75">
      <c r="AE54364" s="67"/>
    </row>
    <row r="54365" spans="31:31" ht="15.75">
      <c r="AE54365" s="67"/>
    </row>
    <row r="54366" spans="31:31" ht="15.75">
      <c r="AE54366" s="67"/>
    </row>
    <row r="54367" spans="31:31" ht="15.75">
      <c r="AE54367" s="67"/>
    </row>
    <row r="54368" spans="31:31" ht="15.75">
      <c r="AE54368" s="67"/>
    </row>
    <row r="54369" spans="31:31" ht="15.75">
      <c r="AE54369" s="67"/>
    </row>
    <row r="54370" spans="31:31" ht="15.75">
      <c r="AE54370" s="67"/>
    </row>
    <row r="54371" spans="31:31" ht="15.75">
      <c r="AE54371" s="67"/>
    </row>
    <row r="54372" spans="31:31" ht="15.75">
      <c r="AE54372" s="67"/>
    </row>
    <row r="54373" spans="31:31" ht="15.75">
      <c r="AE54373" s="67"/>
    </row>
    <row r="54374" spans="31:31" ht="15.75">
      <c r="AE54374" s="67"/>
    </row>
    <row r="54375" spans="31:31" ht="15.75">
      <c r="AE54375" s="67"/>
    </row>
    <row r="54376" spans="31:31" ht="15.75">
      <c r="AE54376" s="67"/>
    </row>
    <row r="54377" spans="31:31" ht="15.75">
      <c r="AE54377" s="67"/>
    </row>
    <row r="54378" spans="31:31" ht="15.75">
      <c r="AE54378" s="67"/>
    </row>
    <row r="54379" spans="31:31" ht="15.75">
      <c r="AE54379" s="67"/>
    </row>
    <row r="54380" spans="31:31" ht="15.75">
      <c r="AE54380" s="67"/>
    </row>
    <row r="54381" spans="31:31" ht="15.75">
      <c r="AE54381" s="67"/>
    </row>
    <row r="54382" spans="31:31" ht="15.75">
      <c r="AE54382" s="67"/>
    </row>
    <row r="54383" spans="31:31" ht="15.75">
      <c r="AE54383" s="67"/>
    </row>
    <row r="54384" spans="31:31" ht="15.75">
      <c r="AE54384" s="67"/>
    </row>
    <row r="54385" spans="31:31" ht="15.75">
      <c r="AE54385" s="67"/>
    </row>
    <row r="54386" spans="31:31" ht="15.75">
      <c r="AE54386" s="67"/>
    </row>
    <row r="54387" spans="31:31" ht="15.75">
      <c r="AE54387" s="67"/>
    </row>
    <row r="54388" spans="31:31" ht="15.75">
      <c r="AE54388" s="67"/>
    </row>
    <row r="54389" spans="31:31" ht="15.75">
      <c r="AE54389" s="67"/>
    </row>
    <row r="54390" spans="31:31" ht="15.75">
      <c r="AE54390" s="67"/>
    </row>
    <row r="54391" spans="31:31" ht="15.75">
      <c r="AE54391" s="67"/>
    </row>
    <row r="54392" spans="31:31" ht="15.75">
      <c r="AE54392" s="67"/>
    </row>
    <row r="54393" spans="31:31" ht="15.75">
      <c r="AE54393" s="67"/>
    </row>
    <row r="54394" spans="31:31" ht="15.75">
      <c r="AE54394" s="67"/>
    </row>
    <row r="54395" spans="31:31" ht="15.75">
      <c r="AE54395" s="67"/>
    </row>
    <row r="54396" spans="31:31" ht="15.75">
      <c r="AE54396" s="67"/>
    </row>
    <row r="54397" spans="31:31" ht="15.75">
      <c r="AE54397" s="67"/>
    </row>
    <row r="54398" spans="31:31" ht="15.75">
      <c r="AE54398" s="67"/>
    </row>
    <row r="54399" spans="31:31" ht="15.75">
      <c r="AE54399" s="67"/>
    </row>
    <row r="54400" spans="31:31" ht="15.75">
      <c r="AE54400" s="67"/>
    </row>
    <row r="54401" spans="31:31" ht="15.75">
      <c r="AE54401" s="67"/>
    </row>
    <row r="54402" spans="31:31" ht="15.75">
      <c r="AE54402" s="67"/>
    </row>
    <row r="54403" spans="31:31" ht="15.75">
      <c r="AE54403" s="67"/>
    </row>
    <row r="54404" spans="31:31" ht="15.75">
      <c r="AE54404" s="67"/>
    </row>
    <row r="54405" spans="31:31" ht="15.75">
      <c r="AE54405" s="67"/>
    </row>
    <row r="54406" spans="31:31" ht="15.75">
      <c r="AE54406" s="67"/>
    </row>
    <row r="54407" spans="31:31" ht="15.75">
      <c r="AE54407" s="67"/>
    </row>
    <row r="54408" spans="31:31" ht="15.75">
      <c r="AE54408" s="67"/>
    </row>
    <row r="54409" spans="31:31" ht="15.75">
      <c r="AE54409" s="67"/>
    </row>
    <row r="54410" spans="31:31" ht="15.75">
      <c r="AE54410" s="67"/>
    </row>
    <row r="54411" spans="31:31" ht="15.75">
      <c r="AE54411" s="67"/>
    </row>
    <row r="54412" spans="31:31" ht="15.75">
      <c r="AE54412" s="67"/>
    </row>
    <row r="54413" spans="31:31" ht="15.75">
      <c r="AE54413" s="67"/>
    </row>
    <row r="54414" spans="31:31" ht="15.75">
      <c r="AE54414" s="67"/>
    </row>
    <row r="54415" spans="31:31" ht="15.75">
      <c r="AE54415" s="67"/>
    </row>
    <row r="54416" spans="31:31" ht="15.75">
      <c r="AE54416" s="67"/>
    </row>
    <row r="54417" spans="31:31" ht="15.75">
      <c r="AE54417" s="67"/>
    </row>
    <row r="54418" spans="31:31" ht="15.75">
      <c r="AE54418" s="67"/>
    </row>
    <row r="54419" spans="31:31" ht="15.75">
      <c r="AE54419" s="67"/>
    </row>
    <row r="54420" spans="31:31" ht="15.75">
      <c r="AE54420" s="67"/>
    </row>
    <row r="54421" spans="31:31" ht="15.75">
      <c r="AE54421" s="67"/>
    </row>
    <row r="54422" spans="31:31" ht="15.75">
      <c r="AE54422" s="67"/>
    </row>
    <row r="54423" spans="31:31" ht="15.75">
      <c r="AE54423" s="67"/>
    </row>
    <row r="54424" spans="31:31" ht="15.75">
      <c r="AE54424" s="67"/>
    </row>
    <row r="54425" spans="31:31" ht="15.75">
      <c r="AE54425" s="67"/>
    </row>
    <row r="54426" spans="31:31" ht="15.75">
      <c r="AE54426" s="67"/>
    </row>
    <row r="54427" spans="31:31" ht="15.75">
      <c r="AE54427" s="67"/>
    </row>
    <row r="54428" spans="31:31" ht="15.75">
      <c r="AE54428" s="67"/>
    </row>
    <row r="54429" spans="31:31" ht="15.75">
      <c r="AE54429" s="67"/>
    </row>
    <row r="54430" spans="31:31" ht="15.75">
      <c r="AE54430" s="67"/>
    </row>
    <row r="54431" spans="31:31" ht="15.75">
      <c r="AE54431" s="67"/>
    </row>
    <row r="54432" spans="31:31" ht="15.75">
      <c r="AE54432" s="67"/>
    </row>
    <row r="54433" spans="31:31" ht="15.75">
      <c r="AE54433" s="67"/>
    </row>
    <row r="54434" spans="31:31" ht="15.75">
      <c r="AE54434" s="67"/>
    </row>
    <row r="54435" spans="31:31" ht="15.75">
      <c r="AE54435" s="67"/>
    </row>
    <row r="54436" spans="31:31" ht="15.75">
      <c r="AE54436" s="67"/>
    </row>
    <row r="54437" spans="31:31" ht="15.75">
      <c r="AE54437" s="67"/>
    </row>
    <row r="54438" spans="31:31" ht="15.75">
      <c r="AE54438" s="67"/>
    </row>
    <row r="54439" spans="31:31" ht="15.75">
      <c r="AE54439" s="67"/>
    </row>
    <row r="54440" spans="31:31" ht="15.75">
      <c r="AE54440" s="67"/>
    </row>
    <row r="54441" spans="31:31" ht="15.75">
      <c r="AE54441" s="67"/>
    </row>
    <row r="54442" spans="31:31" ht="15.75">
      <c r="AE54442" s="67"/>
    </row>
    <row r="54443" spans="31:31" ht="15.75">
      <c r="AE54443" s="67"/>
    </row>
    <row r="54444" spans="31:31" ht="15.75">
      <c r="AE54444" s="67"/>
    </row>
    <row r="54445" spans="31:31" ht="15.75">
      <c r="AE54445" s="67"/>
    </row>
    <row r="54446" spans="31:31" ht="15.75">
      <c r="AE54446" s="67"/>
    </row>
    <row r="54447" spans="31:31" ht="15.75">
      <c r="AE54447" s="67"/>
    </row>
    <row r="54448" spans="31:31" ht="15.75">
      <c r="AE54448" s="67"/>
    </row>
    <row r="54449" spans="31:31" ht="15.75">
      <c r="AE54449" s="67"/>
    </row>
    <row r="54450" spans="31:31" ht="15.75">
      <c r="AE54450" s="67"/>
    </row>
    <row r="54451" spans="31:31" ht="15.75">
      <c r="AE54451" s="67"/>
    </row>
    <row r="54452" spans="31:31" ht="15.75">
      <c r="AE54452" s="67"/>
    </row>
    <row r="54453" spans="31:31" ht="15.75">
      <c r="AE54453" s="67"/>
    </row>
    <row r="54454" spans="31:31" ht="15.75">
      <c r="AE54454" s="67"/>
    </row>
    <row r="54455" spans="31:31" ht="15.75">
      <c r="AE54455" s="67"/>
    </row>
    <row r="54456" spans="31:31" ht="15.75">
      <c r="AE54456" s="67"/>
    </row>
    <row r="54457" spans="31:31" ht="15.75">
      <c r="AE54457" s="67"/>
    </row>
    <row r="54458" spans="31:31" ht="15.75">
      <c r="AE54458" s="67"/>
    </row>
    <row r="54459" spans="31:31" ht="15.75">
      <c r="AE54459" s="67"/>
    </row>
    <row r="54460" spans="31:31" ht="15.75">
      <c r="AE54460" s="67"/>
    </row>
    <row r="54461" spans="31:31" ht="15.75">
      <c r="AE54461" s="67"/>
    </row>
    <row r="54462" spans="31:31" ht="15.75">
      <c r="AE54462" s="67"/>
    </row>
    <row r="54463" spans="31:31" ht="15.75">
      <c r="AE54463" s="67"/>
    </row>
    <row r="54464" spans="31:31" ht="15.75">
      <c r="AE54464" s="67"/>
    </row>
    <row r="54465" spans="31:31" ht="15.75">
      <c r="AE54465" s="67"/>
    </row>
    <row r="54466" spans="31:31" ht="15.75">
      <c r="AE54466" s="67"/>
    </row>
    <row r="54467" spans="31:31" ht="15.75">
      <c r="AE54467" s="67"/>
    </row>
    <row r="54468" spans="31:31" ht="15.75">
      <c r="AE54468" s="67"/>
    </row>
    <row r="54469" spans="31:31" ht="15.75">
      <c r="AE54469" s="67"/>
    </row>
    <row r="54470" spans="31:31" ht="15.75">
      <c r="AE54470" s="67"/>
    </row>
    <row r="54471" spans="31:31" ht="15.75">
      <c r="AE54471" s="67"/>
    </row>
    <row r="54472" spans="31:31" ht="15.75">
      <c r="AE54472" s="67"/>
    </row>
    <row r="54473" spans="31:31" ht="15.75">
      <c r="AE54473" s="67"/>
    </row>
    <row r="54474" spans="31:31" ht="15.75">
      <c r="AE54474" s="67"/>
    </row>
    <row r="54475" spans="31:31" ht="15.75">
      <c r="AE54475" s="67"/>
    </row>
    <row r="54476" spans="31:31" ht="15.75">
      <c r="AE54476" s="67"/>
    </row>
    <row r="54477" spans="31:31" ht="15.75">
      <c r="AE54477" s="67"/>
    </row>
    <row r="54478" spans="31:31" ht="15.75">
      <c r="AE54478" s="67"/>
    </row>
    <row r="54479" spans="31:31" ht="15.75">
      <c r="AE54479" s="67"/>
    </row>
    <row r="54480" spans="31:31" ht="15.75">
      <c r="AE54480" s="67"/>
    </row>
    <row r="54481" spans="31:31" ht="15.75">
      <c r="AE54481" s="67"/>
    </row>
    <row r="54482" spans="31:31" ht="15.75">
      <c r="AE54482" s="67"/>
    </row>
    <row r="54483" spans="31:31" ht="15.75">
      <c r="AE54483" s="67"/>
    </row>
    <row r="54484" spans="31:31" ht="15.75">
      <c r="AE54484" s="67"/>
    </row>
    <row r="54485" spans="31:31" ht="15.75">
      <c r="AE54485" s="67"/>
    </row>
    <row r="54486" spans="31:31" ht="15.75">
      <c r="AE54486" s="67"/>
    </row>
    <row r="54487" spans="31:31" ht="15.75">
      <c r="AE54487" s="67"/>
    </row>
    <row r="54488" spans="31:31" ht="15.75">
      <c r="AE54488" s="67"/>
    </row>
    <row r="54489" spans="31:31" ht="15.75">
      <c r="AE54489" s="67"/>
    </row>
    <row r="54490" spans="31:31" ht="15.75">
      <c r="AE54490" s="67"/>
    </row>
    <row r="54491" spans="31:31" ht="15.75">
      <c r="AE54491" s="67"/>
    </row>
    <row r="54492" spans="31:31" ht="15.75">
      <c r="AE54492" s="67"/>
    </row>
    <row r="54493" spans="31:31" ht="15.75">
      <c r="AE54493" s="67"/>
    </row>
    <row r="54494" spans="31:31" ht="15.75">
      <c r="AE54494" s="67"/>
    </row>
    <row r="54495" spans="31:31" ht="15.75">
      <c r="AE54495" s="67"/>
    </row>
    <row r="54496" spans="31:31" ht="15.75">
      <c r="AE54496" s="67"/>
    </row>
    <row r="54497" spans="31:31" ht="15.75">
      <c r="AE54497" s="67"/>
    </row>
    <row r="54498" spans="31:31" ht="15.75">
      <c r="AE54498" s="67"/>
    </row>
    <row r="54499" spans="31:31" ht="15.75">
      <c r="AE54499" s="67"/>
    </row>
    <row r="54500" spans="31:31" ht="15.75">
      <c r="AE54500" s="67"/>
    </row>
    <row r="54501" spans="31:31" ht="15.75">
      <c r="AE54501" s="67"/>
    </row>
    <row r="54502" spans="31:31" ht="15.75">
      <c r="AE54502" s="67"/>
    </row>
    <row r="54503" spans="31:31" ht="15.75">
      <c r="AE54503" s="67"/>
    </row>
    <row r="54504" spans="31:31" ht="15.75">
      <c r="AE54504" s="67"/>
    </row>
    <row r="54505" spans="31:31" ht="15.75">
      <c r="AE54505" s="67"/>
    </row>
    <row r="54506" spans="31:31" ht="15.75">
      <c r="AE54506" s="67"/>
    </row>
    <row r="54507" spans="31:31" ht="15.75">
      <c r="AE54507" s="67"/>
    </row>
    <row r="54508" spans="31:31" ht="15.75">
      <c r="AE54508" s="67"/>
    </row>
    <row r="54509" spans="31:31" ht="15.75">
      <c r="AE54509" s="67"/>
    </row>
    <row r="54510" spans="31:31" ht="15.75">
      <c r="AE54510" s="67"/>
    </row>
    <row r="54511" spans="31:31" ht="15.75">
      <c r="AE54511" s="67"/>
    </row>
    <row r="54512" spans="31:31" ht="15.75">
      <c r="AE54512" s="67"/>
    </row>
    <row r="54513" spans="31:31" ht="15.75">
      <c r="AE54513" s="67"/>
    </row>
    <row r="54514" spans="31:31" ht="15.75">
      <c r="AE54514" s="67"/>
    </row>
    <row r="54515" spans="31:31" ht="15.75">
      <c r="AE54515" s="67"/>
    </row>
    <row r="54516" spans="31:31" ht="15.75">
      <c r="AE54516" s="67"/>
    </row>
    <row r="54517" spans="31:31" ht="15.75">
      <c r="AE54517" s="67"/>
    </row>
    <row r="54518" spans="31:31" ht="15.75">
      <c r="AE54518" s="67"/>
    </row>
    <row r="54519" spans="31:31" ht="15.75">
      <c r="AE54519" s="67"/>
    </row>
    <row r="54520" spans="31:31" ht="15.75">
      <c r="AE54520" s="67"/>
    </row>
    <row r="54521" spans="31:31" ht="15.75">
      <c r="AE54521" s="67"/>
    </row>
    <row r="54522" spans="31:31" ht="15.75">
      <c r="AE54522" s="67"/>
    </row>
    <row r="54523" spans="31:31" ht="15.75">
      <c r="AE54523" s="67"/>
    </row>
    <row r="54524" spans="31:31" ht="15.75">
      <c r="AE54524" s="67"/>
    </row>
    <row r="54525" spans="31:31" ht="15.75">
      <c r="AE54525" s="67"/>
    </row>
    <row r="54526" spans="31:31" ht="15.75">
      <c r="AE54526" s="67"/>
    </row>
    <row r="54527" spans="31:31" ht="15.75">
      <c r="AE54527" s="67"/>
    </row>
    <row r="54528" spans="31:31" ht="15.75">
      <c r="AE54528" s="67"/>
    </row>
    <row r="54529" spans="31:31" ht="15.75">
      <c r="AE54529" s="67"/>
    </row>
    <row r="54530" spans="31:31" ht="15.75">
      <c r="AE54530" s="67"/>
    </row>
    <row r="54531" spans="31:31" ht="15.75">
      <c r="AE54531" s="67"/>
    </row>
    <row r="54532" spans="31:31" ht="15.75">
      <c r="AE54532" s="67"/>
    </row>
    <row r="54533" spans="31:31" ht="15.75">
      <c r="AE54533" s="67"/>
    </row>
    <row r="54534" spans="31:31" ht="15.75">
      <c r="AE54534" s="67"/>
    </row>
    <row r="54535" spans="31:31" ht="15.75">
      <c r="AE54535" s="67"/>
    </row>
    <row r="54536" spans="31:31" ht="15.75">
      <c r="AE54536" s="67"/>
    </row>
    <row r="54537" spans="31:31" ht="15.75">
      <c r="AE54537" s="67"/>
    </row>
    <row r="54538" spans="31:31" ht="15.75">
      <c r="AE54538" s="67"/>
    </row>
    <row r="54539" spans="31:31" ht="15.75">
      <c r="AE54539" s="67"/>
    </row>
    <row r="54540" spans="31:31" ht="15.75">
      <c r="AE54540" s="67"/>
    </row>
    <row r="54541" spans="31:31" ht="15.75">
      <c r="AE54541" s="67"/>
    </row>
    <row r="54542" spans="31:31" ht="15.75">
      <c r="AE54542" s="67"/>
    </row>
    <row r="54543" spans="31:31" ht="15.75">
      <c r="AE54543" s="67"/>
    </row>
    <row r="54544" spans="31:31" ht="15.75">
      <c r="AE54544" s="67"/>
    </row>
    <row r="54545" spans="31:31" ht="15.75">
      <c r="AE54545" s="67"/>
    </row>
    <row r="54546" spans="31:31" ht="15.75">
      <c r="AE54546" s="67"/>
    </row>
    <row r="54547" spans="31:31" ht="15.75">
      <c r="AE54547" s="67"/>
    </row>
    <row r="54548" spans="31:31" ht="15.75">
      <c r="AE54548" s="67"/>
    </row>
    <row r="54549" spans="31:31" ht="15.75">
      <c r="AE54549" s="67"/>
    </row>
    <row r="54550" spans="31:31" ht="15.75">
      <c r="AE54550" s="67"/>
    </row>
    <row r="54551" spans="31:31" ht="15.75">
      <c r="AE54551" s="67"/>
    </row>
    <row r="54552" spans="31:31" ht="15.75">
      <c r="AE54552" s="67"/>
    </row>
    <row r="54553" spans="31:31" ht="15.75">
      <c r="AE54553" s="67"/>
    </row>
    <row r="54554" spans="31:31" ht="15.75">
      <c r="AE54554" s="67"/>
    </row>
    <row r="54555" spans="31:31" ht="15.75">
      <c r="AE54555" s="67"/>
    </row>
    <row r="54556" spans="31:31" ht="15.75">
      <c r="AE54556" s="67"/>
    </row>
    <row r="54557" spans="31:31" ht="15.75">
      <c r="AE54557" s="67"/>
    </row>
    <row r="54558" spans="31:31" ht="15.75">
      <c r="AE54558" s="67"/>
    </row>
    <row r="54559" spans="31:31" ht="15.75">
      <c r="AE54559" s="67"/>
    </row>
    <row r="54560" spans="31:31" ht="15.75">
      <c r="AE54560" s="67"/>
    </row>
    <row r="54561" spans="31:31" ht="15.75">
      <c r="AE54561" s="67"/>
    </row>
    <row r="54562" spans="31:31" ht="15.75">
      <c r="AE54562" s="67"/>
    </row>
    <row r="54563" spans="31:31" ht="15.75">
      <c r="AE54563" s="67"/>
    </row>
    <row r="54564" spans="31:31" ht="15.75">
      <c r="AE54564" s="67"/>
    </row>
    <row r="54565" spans="31:31" ht="15.75">
      <c r="AE54565" s="67"/>
    </row>
    <row r="54566" spans="31:31" ht="15.75">
      <c r="AE54566" s="67"/>
    </row>
    <row r="54567" spans="31:31" ht="15.75">
      <c r="AE54567" s="67"/>
    </row>
    <row r="54568" spans="31:31" ht="15.75">
      <c r="AE54568" s="67"/>
    </row>
    <row r="54569" spans="31:31" ht="15.75">
      <c r="AE54569" s="67"/>
    </row>
    <row r="54570" spans="31:31" ht="15.75">
      <c r="AE54570" s="67"/>
    </row>
    <row r="54571" spans="31:31" ht="15.75">
      <c r="AE54571" s="67"/>
    </row>
    <row r="54572" spans="31:31" ht="15.75">
      <c r="AE54572" s="67"/>
    </row>
    <row r="54573" spans="31:31" ht="15.75">
      <c r="AE54573" s="67"/>
    </row>
    <row r="54574" spans="31:31" ht="15.75">
      <c r="AE54574" s="67"/>
    </row>
    <row r="54575" spans="31:31" ht="15.75">
      <c r="AE54575" s="67"/>
    </row>
    <row r="54576" spans="31:31" ht="15.75">
      <c r="AE54576" s="67"/>
    </row>
    <row r="54577" spans="31:31" ht="15.75">
      <c r="AE54577" s="67"/>
    </row>
    <row r="54578" spans="31:31" ht="15.75">
      <c r="AE54578" s="67"/>
    </row>
    <row r="54579" spans="31:31" ht="15.75">
      <c r="AE54579" s="67"/>
    </row>
    <row r="54580" spans="31:31" ht="15.75">
      <c r="AE54580" s="67"/>
    </row>
    <row r="54581" spans="31:31" ht="15.75">
      <c r="AE54581" s="67"/>
    </row>
    <row r="54582" spans="31:31" ht="15.75">
      <c r="AE54582" s="67"/>
    </row>
    <row r="54583" spans="31:31" ht="15.75">
      <c r="AE54583" s="67"/>
    </row>
    <row r="54584" spans="31:31" ht="15.75">
      <c r="AE54584" s="67"/>
    </row>
    <row r="54585" spans="31:31" ht="15.75">
      <c r="AE54585" s="67"/>
    </row>
    <row r="54586" spans="31:31" ht="15.75">
      <c r="AE54586" s="67"/>
    </row>
    <row r="54587" spans="31:31" ht="15.75">
      <c r="AE54587" s="67"/>
    </row>
    <row r="54588" spans="31:31" ht="15.75">
      <c r="AE54588" s="67"/>
    </row>
    <row r="54589" spans="31:31" ht="15.75">
      <c r="AE54589" s="67"/>
    </row>
    <row r="54590" spans="31:31" ht="15.75">
      <c r="AE54590" s="67"/>
    </row>
    <row r="54591" spans="31:31" ht="15.75">
      <c r="AE54591" s="67"/>
    </row>
    <row r="54592" spans="31:31" ht="15.75">
      <c r="AE54592" s="67"/>
    </row>
    <row r="54593" spans="31:31" ht="15.75">
      <c r="AE54593" s="67"/>
    </row>
    <row r="54594" spans="31:31" ht="15.75">
      <c r="AE54594" s="67"/>
    </row>
    <row r="54595" spans="31:31" ht="15.75">
      <c r="AE54595" s="67"/>
    </row>
    <row r="54596" spans="31:31" ht="15.75">
      <c r="AE54596" s="67"/>
    </row>
    <row r="54597" spans="31:31" ht="15.75">
      <c r="AE54597" s="67"/>
    </row>
    <row r="54598" spans="31:31" ht="15.75">
      <c r="AE54598" s="67"/>
    </row>
    <row r="54599" spans="31:31" ht="15.75">
      <c r="AE54599" s="67"/>
    </row>
    <row r="54600" spans="31:31" ht="15.75">
      <c r="AE54600" s="67"/>
    </row>
    <row r="54601" spans="31:31" ht="15.75">
      <c r="AE54601" s="67"/>
    </row>
    <row r="54602" spans="31:31" ht="15.75">
      <c r="AE54602" s="67"/>
    </row>
    <row r="54603" spans="31:31" ht="15.75">
      <c r="AE54603" s="67"/>
    </row>
    <row r="54604" spans="31:31" ht="15.75">
      <c r="AE54604" s="67"/>
    </row>
    <row r="54605" spans="31:31" ht="15.75">
      <c r="AE54605" s="67"/>
    </row>
    <row r="54606" spans="31:31" ht="15.75">
      <c r="AE54606" s="67"/>
    </row>
    <row r="54607" spans="31:31" ht="15.75">
      <c r="AE54607" s="67"/>
    </row>
    <row r="54608" spans="31:31" ht="15.75">
      <c r="AE54608" s="67"/>
    </row>
    <row r="54609" spans="31:31" ht="15.75">
      <c r="AE54609" s="67"/>
    </row>
    <row r="54610" spans="31:31" ht="15.75">
      <c r="AE54610" s="67"/>
    </row>
    <row r="54611" spans="31:31" ht="15.75">
      <c r="AE54611" s="67"/>
    </row>
    <row r="54612" spans="31:31" ht="15.75">
      <c r="AE54612" s="67"/>
    </row>
    <row r="54613" spans="31:31" ht="15.75">
      <c r="AE54613" s="67"/>
    </row>
    <row r="54614" spans="31:31" ht="15.75">
      <c r="AE54614" s="67"/>
    </row>
    <row r="54615" spans="31:31" ht="15.75">
      <c r="AE54615" s="67"/>
    </row>
    <row r="54616" spans="31:31" ht="15.75">
      <c r="AE54616" s="67"/>
    </row>
    <row r="54617" spans="31:31" ht="15.75">
      <c r="AE54617" s="67"/>
    </row>
    <row r="54618" spans="31:31" ht="15.75">
      <c r="AE54618" s="67"/>
    </row>
    <row r="54619" spans="31:31" ht="15.75">
      <c r="AE54619" s="67"/>
    </row>
    <row r="54620" spans="31:31" ht="15.75">
      <c r="AE54620" s="67"/>
    </row>
    <row r="54621" spans="31:31" ht="15.75">
      <c r="AE54621" s="67"/>
    </row>
    <row r="54622" spans="31:31" ht="15.75">
      <c r="AE54622" s="67"/>
    </row>
    <row r="54623" spans="31:31" ht="15.75">
      <c r="AE54623" s="67"/>
    </row>
    <row r="54624" spans="31:31" ht="15.75">
      <c r="AE54624" s="67"/>
    </row>
    <row r="54625" spans="31:31" ht="15.75">
      <c r="AE54625" s="67"/>
    </row>
    <row r="54626" spans="31:31" ht="15.75">
      <c r="AE54626" s="67"/>
    </row>
    <row r="54627" spans="31:31" ht="15.75">
      <c r="AE54627" s="67"/>
    </row>
    <row r="54628" spans="31:31" ht="15.75">
      <c r="AE54628" s="67"/>
    </row>
    <row r="54629" spans="31:31" ht="15.75">
      <c r="AE54629" s="67"/>
    </row>
    <row r="54630" spans="31:31" ht="15.75">
      <c r="AE54630" s="67"/>
    </row>
    <row r="54631" spans="31:31" ht="15.75">
      <c r="AE54631" s="67"/>
    </row>
    <row r="54632" spans="31:31" ht="15.75">
      <c r="AE54632" s="67"/>
    </row>
    <row r="54633" spans="31:31" ht="15.75">
      <c r="AE54633" s="67"/>
    </row>
    <row r="54634" spans="31:31" ht="15.75">
      <c r="AE54634" s="67"/>
    </row>
    <row r="54635" spans="31:31" ht="15.75">
      <c r="AE54635" s="67"/>
    </row>
    <row r="54636" spans="31:31" ht="15.75">
      <c r="AE54636" s="67"/>
    </row>
    <row r="54637" spans="31:31" ht="15.75">
      <c r="AE54637" s="67"/>
    </row>
    <row r="54638" spans="31:31" ht="15.75">
      <c r="AE54638" s="67"/>
    </row>
    <row r="54639" spans="31:31" ht="15.75">
      <c r="AE54639" s="67"/>
    </row>
    <row r="54640" spans="31:31" ht="15.75">
      <c r="AE54640" s="67"/>
    </row>
    <row r="54641" spans="31:31" ht="15.75">
      <c r="AE54641" s="67"/>
    </row>
    <row r="54642" spans="31:31" ht="15.75">
      <c r="AE54642" s="67"/>
    </row>
    <row r="54643" spans="31:31" ht="15.75">
      <c r="AE54643" s="67"/>
    </row>
    <row r="54644" spans="31:31" ht="15.75">
      <c r="AE54644" s="67"/>
    </row>
    <row r="54645" spans="31:31" ht="15.75">
      <c r="AE54645" s="67"/>
    </row>
    <row r="54646" spans="31:31" ht="15.75">
      <c r="AE54646" s="67"/>
    </row>
    <row r="54647" spans="31:31" ht="15.75">
      <c r="AE54647" s="67"/>
    </row>
    <row r="54648" spans="31:31" ht="15.75">
      <c r="AE54648" s="67"/>
    </row>
    <row r="54649" spans="31:31" ht="15.75">
      <c r="AE54649" s="67"/>
    </row>
    <row r="54650" spans="31:31" ht="15.75">
      <c r="AE54650" s="67"/>
    </row>
    <row r="54651" spans="31:31" ht="15.75">
      <c r="AE54651" s="67"/>
    </row>
    <row r="54652" spans="31:31" ht="15.75">
      <c r="AE54652" s="67"/>
    </row>
    <row r="54653" spans="31:31" ht="15.75">
      <c r="AE54653" s="67"/>
    </row>
    <row r="54654" spans="31:31" ht="15.75">
      <c r="AE54654" s="67"/>
    </row>
    <row r="54655" spans="31:31" ht="15.75">
      <c r="AE54655" s="67"/>
    </row>
    <row r="54656" spans="31:31" ht="15.75">
      <c r="AE54656" s="67"/>
    </row>
    <row r="54657" spans="31:31" ht="15.75">
      <c r="AE54657" s="67"/>
    </row>
    <row r="54658" spans="31:31" ht="15.75">
      <c r="AE54658" s="67"/>
    </row>
    <row r="54659" spans="31:31" ht="15.75">
      <c r="AE54659" s="67"/>
    </row>
    <row r="54660" spans="31:31" ht="15.75">
      <c r="AE54660" s="67"/>
    </row>
    <row r="54661" spans="31:31" ht="15.75">
      <c r="AE54661" s="67"/>
    </row>
    <row r="54662" spans="31:31" ht="15.75">
      <c r="AE54662" s="67"/>
    </row>
    <row r="54663" spans="31:31" ht="15.75">
      <c r="AE54663" s="67"/>
    </row>
    <row r="54664" spans="31:31" ht="15.75">
      <c r="AE54664" s="67"/>
    </row>
    <row r="54665" spans="31:31" ht="15.75">
      <c r="AE54665" s="67"/>
    </row>
    <row r="54666" spans="31:31" ht="15.75">
      <c r="AE54666" s="67"/>
    </row>
    <row r="54667" spans="31:31" ht="15.75">
      <c r="AE54667" s="67"/>
    </row>
    <row r="54668" spans="31:31" ht="15.75">
      <c r="AE54668" s="67"/>
    </row>
    <row r="54669" spans="31:31" ht="15.75">
      <c r="AE54669" s="67"/>
    </row>
    <row r="54670" spans="31:31" ht="15.75">
      <c r="AE54670" s="67"/>
    </row>
    <row r="54671" spans="31:31" ht="15.75">
      <c r="AE54671" s="67"/>
    </row>
    <row r="54672" spans="31:31" ht="15.75">
      <c r="AE54672" s="67"/>
    </row>
    <row r="54673" spans="31:31" ht="15.75">
      <c r="AE54673" s="67"/>
    </row>
    <row r="54674" spans="31:31" ht="15.75">
      <c r="AE54674" s="67"/>
    </row>
    <row r="54675" spans="31:31" ht="15.75">
      <c r="AE54675" s="67"/>
    </row>
    <row r="54676" spans="31:31" ht="15.75">
      <c r="AE54676" s="67"/>
    </row>
    <row r="54677" spans="31:31" ht="15.75">
      <c r="AE54677" s="67"/>
    </row>
    <row r="54678" spans="31:31" ht="15.75">
      <c r="AE54678" s="67"/>
    </row>
    <row r="54679" spans="31:31" ht="15.75">
      <c r="AE54679" s="67"/>
    </row>
    <row r="54680" spans="31:31" ht="15.75">
      <c r="AE54680" s="67"/>
    </row>
    <row r="54681" spans="31:31" ht="15.75">
      <c r="AE54681" s="67"/>
    </row>
    <row r="54682" spans="31:31" ht="15.75">
      <c r="AE54682" s="67"/>
    </row>
    <row r="54683" spans="31:31" ht="15.75">
      <c r="AE54683" s="67"/>
    </row>
    <row r="54684" spans="31:31" ht="15.75">
      <c r="AE54684" s="67"/>
    </row>
    <row r="54685" spans="31:31" ht="15.75">
      <c r="AE54685" s="67"/>
    </row>
    <row r="54686" spans="31:31" ht="15.75">
      <c r="AE54686" s="67"/>
    </row>
    <row r="54687" spans="31:31" ht="15.75">
      <c r="AE54687" s="67"/>
    </row>
    <row r="54688" spans="31:31" ht="15.75">
      <c r="AE54688" s="67"/>
    </row>
    <row r="54689" spans="31:31" ht="15.75">
      <c r="AE54689" s="67"/>
    </row>
    <row r="54690" spans="31:31" ht="15.75">
      <c r="AE54690" s="67"/>
    </row>
    <row r="54691" spans="31:31" ht="15.75">
      <c r="AE54691" s="67"/>
    </row>
    <row r="54692" spans="31:31" ht="15.75">
      <c r="AE54692" s="67"/>
    </row>
    <row r="54693" spans="31:31" ht="15.75">
      <c r="AE54693" s="67"/>
    </row>
    <row r="54694" spans="31:31" ht="15.75">
      <c r="AE54694" s="67"/>
    </row>
    <row r="54695" spans="31:31" ht="15.75">
      <c r="AE54695" s="67"/>
    </row>
    <row r="54696" spans="31:31" ht="15.75">
      <c r="AE54696" s="67"/>
    </row>
    <row r="54697" spans="31:31" ht="15.75">
      <c r="AE54697" s="67"/>
    </row>
    <row r="54698" spans="31:31" ht="15.75">
      <c r="AE54698" s="67"/>
    </row>
    <row r="54699" spans="31:31" ht="15.75">
      <c r="AE54699" s="67"/>
    </row>
    <row r="54700" spans="31:31" ht="15.75">
      <c r="AE54700" s="67"/>
    </row>
    <row r="54701" spans="31:31" ht="15.75">
      <c r="AE54701" s="67"/>
    </row>
    <row r="54702" spans="31:31" ht="15.75">
      <c r="AE54702" s="67"/>
    </row>
    <row r="54703" spans="31:31" ht="15.75">
      <c r="AE54703" s="67"/>
    </row>
    <row r="54704" spans="31:31" ht="15.75">
      <c r="AE54704" s="67"/>
    </row>
    <row r="54705" spans="31:31" ht="15.75">
      <c r="AE54705" s="67"/>
    </row>
    <row r="54706" spans="31:31" ht="15.75">
      <c r="AE54706" s="67"/>
    </row>
    <row r="54707" spans="31:31" ht="15.75">
      <c r="AE54707" s="67"/>
    </row>
    <row r="54708" spans="31:31" ht="15.75">
      <c r="AE54708" s="67"/>
    </row>
    <row r="54709" spans="31:31" ht="15.75">
      <c r="AE54709" s="67"/>
    </row>
    <row r="54710" spans="31:31" ht="15.75">
      <c r="AE54710" s="67"/>
    </row>
    <row r="54711" spans="31:31" ht="15.75">
      <c r="AE54711" s="67"/>
    </row>
    <row r="54712" spans="31:31" ht="15.75">
      <c r="AE54712" s="67"/>
    </row>
    <row r="54713" spans="31:31" ht="15.75">
      <c r="AE54713" s="67"/>
    </row>
    <row r="54714" spans="31:31" ht="15.75">
      <c r="AE54714" s="67"/>
    </row>
    <row r="54715" spans="31:31" ht="15.75">
      <c r="AE54715" s="67"/>
    </row>
    <row r="54716" spans="31:31" ht="15.75">
      <c r="AE54716" s="67"/>
    </row>
    <row r="54717" spans="31:31" ht="15.75">
      <c r="AE54717" s="67"/>
    </row>
    <row r="54718" spans="31:31" ht="15.75">
      <c r="AE54718" s="67"/>
    </row>
    <row r="54719" spans="31:31" ht="15.75">
      <c r="AE54719" s="67"/>
    </row>
    <row r="54720" spans="31:31" ht="15.75">
      <c r="AE54720" s="67"/>
    </row>
    <row r="54721" spans="31:31" ht="15.75">
      <c r="AE54721" s="67"/>
    </row>
    <row r="54722" spans="31:31" ht="15.75">
      <c r="AE54722" s="67"/>
    </row>
    <row r="54723" spans="31:31" ht="15.75">
      <c r="AE54723" s="67"/>
    </row>
    <row r="54724" spans="31:31" ht="15.75">
      <c r="AE54724" s="67"/>
    </row>
    <row r="54725" spans="31:31" ht="15.75">
      <c r="AE54725" s="67"/>
    </row>
    <row r="54726" spans="31:31" ht="15.75">
      <c r="AE54726" s="67"/>
    </row>
    <row r="54727" spans="31:31" ht="15.75">
      <c r="AE54727" s="67"/>
    </row>
    <row r="54728" spans="31:31" ht="15.75">
      <c r="AE54728" s="67"/>
    </row>
    <row r="54729" spans="31:31" ht="15.75">
      <c r="AE54729" s="67"/>
    </row>
    <row r="54730" spans="31:31" ht="15.75">
      <c r="AE54730" s="67"/>
    </row>
    <row r="54731" spans="31:31" ht="15.75">
      <c r="AE54731" s="67"/>
    </row>
    <row r="54732" spans="31:31" ht="15.75">
      <c r="AE54732" s="67"/>
    </row>
    <row r="54733" spans="31:31" ht="15.75">
      <c r="AE54733" s="67"/>
    </row>
    <row r="54734" spans="31:31" ht="15.75">
      <c r="AE54734" s="67"/>
    </row>
    <row r="54735" spans="31:31" ht="15.75">
      <c r="AE54735" s="67"/>
    </row>
    <row r="54736" spans="31:31" ht="15.75">
      <c r="AE54736" s="67"/>
    </row>
    <row r="54737" spans="31:31" ht="15.75">
      <c r="AE54737" s="67"/>
    </row>
    <row r="54738" spans="31:31" ht="15.75">
      <c r="AE54738" s="67"/>
    </row>
    <row r="54739" spans="31:31" ht="15.75">
      <c r="AE54739" s="67"/>
    </row>
    <row r="54740" spans="31:31" ht="15.75">
      <c r="AE54740" s="67"/>
    </row>
    <row r="54741" spans="31:31" ht="15.75">
      <c r="AE54741" s="67"/>
    </row>
    <row r="54742" spans="31:31" ht="15.75">
      <c r="AE54742" s="67"/>
    </row>
    <row r="54743" spans="31:31" ht="15.75">
      <c r="AE54743" s="67"/>
    </row>
    <row r="54744" spans="31:31" ht="15.75">
      <c r="AE54744" s="67"/>
    </row>
    <row r="54745" spans="31:31" ht="15.75">
      <c r="AE54745" s="67"/>
    </row>
    <row r="54746" spans="31:31" ht="15.75">
      <c r="AE54746" s="67"/>
    </row>
    <row r="54747" spans="31:31" ht="15.75">
      <c r="AE54747" s="67"/>
    </row>
    <row r="54748" spans="31:31" ht="15.75">
      <c r="AE54748" s="67"/>
    </row>
    <row r="54749" spans="31:31" ht="15.75">
      <c r="AE54749" s="67"/>
    </row>
    <row r="54750" spans="31:31" ht="15.75">
      <c r="AE54750" s="67"/>
    </row>
    <row r="54751" spans="31:31" ht="15.75">
      <c r="AE54751" s="67"/>
    </row>
    <row r="54752" spans="31:31" ht="15.75">
      <c r="AE54752" s="67"/>
    </row>
    <row r="54753" spans="31:31" ht="15.75">
      <c r="AE54753" s="67"/>
    </row>
    <row r="54754" spans="31:31" ht="15.75">
      <c r="AE54754" s="67"/>
    </row>
    <row r="54755" spans="31:31" ht="15.75">
      <c r="AE54755" s="67"/>
    </row>
    <row r="54756" spans="31:31" ht="15.75">
      <c r="AE54756" s="67"/>
    </row>
    <row r="54757" spans="31:31" ht="15.75">
      <c r="AE54757" s="67"/>
    </row>
    <row r="54758" spans="31:31" ht="15.75">
      <c r="AE54758" s="67"/>
    </row>
    <row r="54759" spans="31:31" ht="15.75">
      <c r="AE54759" s="67"/>
    </row>
    <row r="54760" spans="31:31" ht="15.75">
      <c r="AE54760" s="67"/>
    </row>
    <row r="54761" spans="31:31" ht="15.75">
      <c r="AE54761" s="67"/>
    </row>
    <row r="54762" spans="31:31" ht="15.75">
      <c r="AE54762" s="67"/>
    </row>
    <row r="54763" spans="31:31" ht="15.75">
      <c r="AE54763" s="67"/>
    </row>
    <row r="54764" spans="31:31" ht="15.75">
      <c r="AE54764" s="67"/>
    </row>
    <row r="54765" spans="31:31" ht="15.75">
      <c r="AE54765" s="67"/>
    </row>
    <row r="54766" spans="31:31" ht="15.75">
      <c r="AE54766" s="67"/>
    </row>
    <row r="54767" spans="31:31" ht="15.75">
      <c r="AE54767" s="67"/>
    </row>
    <row r="54768" spans="31:31" ht="15.75">
      <c r="AE54768" s="67"/>
    </row>
    <row r="54769" spans="31:31" ht="15.75">
      <c r="AE54769" s="67"/>
    </row>
    <row r="54770" spans="31:31" ht="15.75">
      <c r="AE54770" s="67"/>
    </row>
    <row r="54771" spans="31:31" ht="15.75">
      <c r="AE54771" s="67"/>
    </row>
    <row r="54772" spans="31:31" ht="15.75">
      <c r="AE54772" s="67"/>
    </row>
    <row r="54773" spans="31:31" ht="15.75">
      <c r="AE54773" s="67"/>
    </row>
    <row r="54774" spans="31:31" ht="15.75">
      <c r="AE54774" s="67"/>
    </row>
    <row r="54775" spans="31:31" ht="15.75">
      <c r="AE54775" s="67"/>
    </row>
    <row r="54776" spans="31:31" ht="15.75">
      <c r="AE54776" s="67"/>
    </row>
    <row r="54777" spans="31:31" ht="15.75">
      <c r="AE54777" s="67"/>
    </row>
    <row r="54778" spans="31:31" ht="15.75">
      <c r="AE54778" s="67"/>
    </row>
    <row r="54779" spans="31:31" ht="15.75">
      <c r="AE54779" s="67"/>
    </row>
    <row r="54780" spans="31:31" ht="15.75">
      <c r="AE54780" s="67"/>
    </row>
    <row r="54781" spans="31:31" ht="15.75">
      <c r="AE54781" s="67"/>
    </row>
    <row r="54782" spans="31:31" ht="15.75">
      <c r="AE54782" s="67"/>
    </row>
    <row r="54783" spans="31:31" ht="15.75">
      <c r="AE54783" s="67"/>
    </row>
    <row r="54784" spans="31:31" ht="15.75">
      <c r="AE54784" s="67"/>
    </row>
    <row r="54785" spans="31:31" ht="15.75">
      <c r="AE54785" s="67"/>
    </row>
    <row r="54786" spans="31:31" ht="15.75">
      <c r="AE54786" s="67"/>
    </row>
    <row r="54787" spans="31:31" ht="15.75">
      <c r="AE54787" s="67"/>
    </row>
    <row r="54788" spans="31:31" ht="15.75">
      <c r="AE54788" s="67"/>
    </row>
    <row r="54789" spans="31:31" ht="15.75">
      <c r="AE54789" s="67"/>
    </row>
    <row r="54790" spans="31:31" ht="15.75">
      <c r="AE54790" s="67"/>
    </row>
    <row r="54791" spans="31:31" ht="15.75">
      <c r="AE54791" s="67"/>
    </row>
    <row r="54792" spans="31:31" ht="15.75">
      <c r="AE54792" s="67"/>
    </row>
    <row r="54793" spans="31:31" ht="15.75">
      <c r="AE54793" s="67"/>
    </row>
    <row r="54794" spans="31:31" ht="15.75">
      <c r="AE54794" s="67"/>
    </row>
    <row r="54795" spans="31:31" ht="15.75">
      <c r="AE54795" s="67"/>
    </row>
    <row r="54796" spans="31:31" ht="15.75">
      <c r="AE54796" s="67"/>
    </row>
    <row r="54797" spans="31:31" ht="15.75">
      <c r="AE54797" s="67"/>
    </row>
    <row r="54798" spans="31:31" ht="15.75">
      <c r="AE54798" s="67"/>
    </row>
    <row r="54799" spans="31:31" ht="15.75">
      <c r="AE54799" s="67"/>
    </row>
    <row r="54800" spans="31:31" ht="15.75">
      <c r="AE54800" s="67"/>
    </row>
    <row r="54801" spans="31:31" ht="15.75">
      <c r="AE54801" s="67"/>
    </row>
    <row r="54802" spans="31:31" ht="15.75">
      <c r="AE54802" s="67"/>
    </row>
    <row r="54803" spans="31:31" ht="15.75">
      <c r="AE54803" s="67"/>
    </row>
    <row r="54804" spans="31:31" ht="15.75">
      <c r="AE54804" s="67"/>
    </row>
    <row r="54805" spans="31:31" ht="15.75">
      <c r="AE54805" s="67"/>
    </row>
    <row r="54806" spans="31:31" ht="15.75">
      <c r="AE54806" s="67"/>
    </row>
    <row r="54807" spans="31:31" ht="15.75">
      <c r="AE54807" s="67"/>
    </row>
    <row r="54808" spans="31:31" ht="15.75">
      <c r="AE54808" s="67"/>
    </row>
    <row r="54809" spans="31:31" ht="15.75">
      <c r="AE54809" s="67"/>
    </row>
    <row r="54810" spans="31:31" ht="15.75">
      <c r="AE54810" s="67"/>
    </row>
    <row r="54811" spans="31:31" ht="15.75">
      <c r="AE54811" s="67"/>
    </row>
    <row r="54812" spans="31:31" ht="15.75">
      <c r="AE54812" s="67"/>
    </row>
    <row r="54813" spans="31:31" ht="15.75">
      <c r="AE54813" s="67"/>
    </row>
    <row r="54814" spans="31:31" ht="15.75">
      <c r="AE54814" s="67"/>
    </row>
    <row r="54815" spans="31:31" ht="15.75">
      <c r="AE54815" s="67"/>
    </row>
    <row r="54816" spans="31:31" ht="15.75">
      <c r="AE54816" s="67"/>
    </row>
    <row r="54817" spans="31:31" ht="15.75">
      <c r="AE54817" s="67"/>
    </row>
    <row r="54818" spans="31:31" ht="15.75">
      <c r="AE54818" s="67"/>
    </row>
    <row r="54819" spans="31:31" ht="15.75">
      <c r="AE54819" s="67"/>
    </row>
    <row r="54820" spans="31:31" ht="15.75">
      <c r="AE54820" s="67"/>
    </row>
    <row r="54821" spans="31:31" ht="15.75">
      <c r="AE54821" s="67"/>
    </row>
    <row r="54822" spans="31:31" ht="15.75">
      <c r="AE54822" s="67"/>
    </row>
    <row r="54823" spans="31:31" ht="15.75">
      <c r="AE54823" s="67"/>
    </row>
    <row r="54824" spans="31:31" ht="15.75">
      <c r="AE54824" s="67"/>
    </row>
    <row r="54825" spans="31:31" ht="15.75">
      <c r="AE54825" s="67"/>
    </row>
    <row r="54826" spans="31:31" ht="15.75">
      <c r="AE54826" s="67"/>
    </row>
    <row r="54827" spans="31:31" ht="15.75">
      <c r="AE54827" s="67"/>
    </row>
    <row r="54828" spans="31:31" ht="15.75">
      <c r="AE54828" s="67"/>
    </row>
    <row r="54829" spans="31:31" ht="15.75">
      <c r="AE54829" s="67"/>
    </row>
    <row r="54830" spans="31:31" ht="15.75">
      <c r="AE54830" s="67"/>
    </row>
    <row r="54831" spans="31:31" ht="15.75">
      <c r="AE54831" s="67"/>
    </row>
    <row r="54832" spans="31:31" ht="15.75">
      <c r="AE54832" s="67"/>
    </row>
    <row r="54833" spans="31:31" ht="15.75">
      <c r="AE54833" s="67"/>
    </row>
    <row r="54834" spans="31:31" ht="15.75">
      <c r="AE54834" s="67"/>
    </row>
    <row r="54835" spans="31:31" ht="15.75">
      <c r="AE54835" s="67"/>
    </row>
    <row r="54836" spans="31:31" ht="15.75">
      <c r="AE54836" s="67"/>
    </row>
    <row r="54837" spans="31:31" ht="15.75">
      <c r="AE54837" s="67"/>
    </row>
    <row r="54838" spans="31:31" ht="15.75">
      <c r="AE54838" s="67"/>
    </row>
    <row r="54839" spans="31:31" ht="15.75">
      <c r="AE54839" s="67"/>
    </row>
    <row r="54840" spans="31:31" ht="15.75">
      <c r="AE54840" s="67"/>
    </row>
    <row r="54841" spans="31:31" ht="15.75">
      <c r="AE54841" s="67"/>
    </row>
    <row r="54842" spans="31:31" ht="15.75">
      <c r="AE54842" s="67"/>
    </row>
    <row r="54843" spans="31:31" ht="15.75">
      <c r="AE54843" s="67"/>
    </row>
    <row r="54844" spans="31:31" ht="15.75">
      <c r="AE54844" s="67"/>
    </row>
    <row r="54845" spans="31:31" ht="15.75">
      <c r="AE54845" s="67"/>
    </row>
    <row r="54846" spans="31:31" ht="15.75">
      <c r="AE54846" s="67"/>
    </row>
    <row r="54847" spans="31:31" ht="15.75">
      <c r="AE54847" s="67"/>
    </row>
    <row r="54848" spans="31:31" ht="15.75">
      <c r="AE54848" s="67"/>
    </row>
    <row r="54849" spans="31:31" ht="15.75">
      <c r="AE54849" s="67"/>
    </row>
    <row r="54850" spans="31:31" ht="15.75">
      <c r="AE54850" s="67"/>
    </row>
    <row r="54851" spans="31:31" ht="15.75">
      <c r="AE54851" s="67"/>
    </row>
    <row r="54852" spans="31:31" ht="15.75">
      <c r="AE54852" s="67"/>
    </row>
    <row r="54853" spans="31:31" ht="15.75">
      <c r="AE54853" s="67"/>
    </row>
    <row r="54854" spans="31:31" ht="15.75">
      <c r="AE54854" s="67"/>
    </row>
    <row r="54855" spans="31:31" ht="15.75">
      <c r="AE54855" s="67"/>
    </row>
    <row r="54856" spans="31:31" ht="15.75">
      <c r="AE54856" s="67"/>
    </row>
    <row r="54857" spans="31:31" ht="15.75">
      <c r="AE54857" s="67"/>
    </row>
    <row r="54858" spans="31:31" ht="15.75">
      <c r="AE54858" s="67"/>
    </row>
    <row r="54859" spans="31:31" ht="15.75">
      <c r="AE54859" s="67"/>
    </row>
    <row r="54860" spans="31:31" ht="15.75">
      <c r="AE54860" s="67"/>
    </row>
    <row r="54861" spans="31:31" ht="15.75">
      <c r="AE54861" s="67"/>
    </row>
    <row r="54862" spans="31:31" ht="15.75">
      <c r="AE54862" s="67"/>
    </row>
    <row r="54863" spans="31:31" ht="15.75">
      <c r="AE54863" s="67"/>
    </row>
    <row r="54864" spans="31:31" ht="15.75">
      <c r="AE54864" s="67"/>
    </row>
    <row r="54865" spans="31:31" ht="15.75">
      <c r="AE54865" s="67"/>
    </row>
    <row r="54866" spans="31:31" ht="15.75">
      <c r="AE54866" s="67"/>
    </row>
    <row r="54867" spans="31:31" ht="15.75">
      <c r="AE54867" s="67"/>
    </row>
    <row r="54868" spans="31:31" ht="15.75">
      <c r="AE54868" s="67"/>
    </row>
    <row r="54869" spans="31:31" ht="15.75">
      <c r="AE54869" s="67"/>
    </row>
    <row r="54870" spans="31:31" ht="15.75">
      <c r="AE54870" s="67"/>
    </row>
    <row r="54871" spans="31:31" ht="15.75">
      <c r="AE54871" s="67"/>
    </row>
    <row r="54872" spans="31:31" ht="15.75">
      <c r="AE54872" s="67"/>
    </row>
    <row r="54873" spans="31:31" ht="15.75">
      <c r="AE54873" s="67"/>
    </row>
    <row r="54874" spans="31:31" ht="15.75">
      <c r="AE54874" s="67"/>
    </row>
    <row r="54875" spans="31:31" ht="15.75">
      <c r="AE54875" s="67"/>
    </row>
    <row r="54876" spans="31:31" ht="15.75">
      <c r="AE54876" s="67"/>
    </row>
    <row r="54877" spans="31:31" ht="15.75">
      <c r="AE54877" s="67"/>
    </row>
    <row r="54878" spans="31:31" ht="15.75">
      <c r="AE54878" s="67"/>
    </row>
    <row r="54879" spans="31:31" ht="15.75">
      <c r="AE54879" s="67"/>
    </row>
    <row r="54880" spans="31:31" ht="15.75">
      <c r="AE54880" s="67"/>
    </row>
    <row r="54881" spans="31:31" ht="15.75">
      <c r="AE54881" s="67"/>
    </row>
    <row r="54882" spans="31:31" ht="15.75">
      <c r="AE54882" s="67"/>
    </row>
    <row r="54883" spans="31:31" ht="15.75">
      <c r="AE54883" s="67"/>
    </row>
    <row r="54884" spans="31:31" ht="15.75">
      <c r="AE54884" s="67"/>
    </row>
    <row r="54885" spans="31:31" ht="15.75">
      <c r="AE54885" s="67"/>
    </row>
    <row r="54886" spans="31:31" ht="15.75">
      <c r="AE54886" s="67"/>
    </row>
    <row r="54887" spans="31:31" ht="15.75">
      <c r="AE54887" s="67"/>
    </row>
    <row r="54888" spans="31:31" ht="15.75">
      <c r="AE54888" s="67"/>
    </row>
    <row r="54889" spans="31:31" ht="15.75">
      <c r="AE54889" s="67"/>
    </row>
    <row r="54890" spans="31:31" ht="15.75">
      <c r="AE54890" s="67"/>
    </row>
    <row r="54891" spans="31:31" ht="15.75">
      <c r="AE54891" s="67"/>
    </row>
    <row r="54892" spans="31:31" ht="15.75">
      <c r="AE54892" s="67"/>
    </row>
    <row r="54893" spans="31:31" ht="15.75">
      <c r="AE54893" s="67"/>
    </row>
    <row r="54894" spans="31:31" ht="15.75">
      <c r="AE54894" s="67"/>
    </row>
    <row r="54895" spans="31:31" ht="15.75">
      <c r="AE54895" s="67"/>
    </row>
    <row r="54896" spans="31:31" ht="15.75">
      <c r="AE54896" s="67"/>
    </row>
    <row r="54897" spans="31:31" ht="15.75">
      <c r="AE54897" s="67"/>
    </row>
    <row r="54898" spans="31:31" ht="15.75">
      <c r="AE54898" s="67"/>
    </row>
    <row r="54899" spans="31:31" ht="15.75">
      <c r="AE54899" s="67"/>
    </row>
    <row r="54900" spans="31:31" ht="15.75">
      <c r="AE54900" s="67"/>
    </row>
    <row r="54901" spans="31:31" ht="15.75">
      <c r="AE54901" s="67"/>
    </row>
    <row r="54902" spans="31:31" ht="15.75">
      <c r="AE54902" s="67"/>
    </row>
    <row r="54903" spans="31:31" ht="15.75">
      <c r="AE54903" s="67"/>
    </row>
    <row r="54904" spans="31:31" ht="15.75">
      <c r="AE54904" s="67"/>
    </row>
    <row r="54905" spans="31:31" ht="15.75">
      <c r="AE54905" s="67"/>
    </row>
    <row r="54906" spans="31:31" ht="15.75">
      <c r="AE54906" s="67"/>
    </row>
    <row r="54907" spans="31:31" ht="15.75">
      <c r="AE54907" s="67"/>
    </row>
    <row r="54908" spans="31:31" ht="15.75">
      <c r="AE54908" s="67"/>
    </row>
    <row r="54909" spans="31:31" ht="15.75">
      <c r="AE54909" s="67"/>
    </row>
    <row r="54910" spans="31:31" ht="15.75">
      <c r="AE54910" s="67"/>
    </row>
    <row r="54911" spans="31:31" ht="15.75">
      <c r="AE54911" s="67"/>
    </row>
    <row r="54912" spans="31:31" ht="15.75">
      <c r="AE54912" s="67"/>
    </row>
    <row r="54913" spans="31:31" ht="15.75">
      <c r="AE54913" s="67"/>
    </row>
    <row r="54914" spans="31:31" ht="15.75">
      <c r="AE54914" s="67"/>
    </row>
    <row r="54915" spans="31:31" ht="15.75">
      <c r="AE54915" s="67"/>
    </row>
    <row r="54916" spans="31:31" ht="15.75">
      <c r="AE54916" s="67"/>
    </row>
    <row r="54917" spans="31:31" ht="15.75">
      <c r="AE54917" s="67"/>
    </row>
    <row r="54918" spans="31:31" ht="15.75">
      <c r="AE54918" s="67"/>
    </row>
    <row r="54919" spans="31:31" ht="15.75">
      <c r="AE54919" s="67"/>
    </row>
    <row r="54920" spans="31:31" ht="15.75">
      <c r="AE54920" s="67"/>
    </row>
    <row r="54921" spans="31:31" ht="15.75">
      <c r="AE54921" s="67"/>
    </row>
    <row r="54922" spans="31:31" ht="15.75">
      <c r="AE54922" s="67"/>
    </row>
    <row r="54923" spans="31:31" ht="15.75">
      <c r="AE54923" s="67"/>
    </row>
    <row r="54924" spans="31:31" ht="15.75">
      <c r="AE54924" s="67"/>
    </row>
    <row r="54925" spans="31:31" ht="15.75">
      <c r="AE54925" s="67"/>
    </row>
    <row r="54926" spans="31:31" ht="15.75">
      <c r="AE54926" s="67"/>
    </row>
    <row r="54927" spans="31:31" ht="15.75">
      <c r="AE54927" s="67"/>
    </row>
    <row r="54928" spans="31:31" ht="15.75">
      <c r="AE54928" s="67"/>
    </row>
    <row r="54929" spans="31:31" ht="15.75">
      <c r="AE54929" s="67"/>
    </row>
    <row r="54930" spans="31:31" ht="15.75">
      <c r="AE54930" s="67"/>
    </row>
    <row r="54931" spans="31:31" ht="15.75">
      <c r="AE54931" s="67"/>
    </row>
    <row r="54932" spans="31:31" ht="15.75">
      <c r="AE54932" s="67"/>
    </row>
    <row r="54933" spans="31:31" ht="15.75">
      <c r="AE54933" s="67"/>
    </row>
    <row r="54934" spans="31:31" ht="15.75">
      <c r="AE54934" s="67"/>
    </row>
    <row r="54935" spans="31:31" ht="15.75">
      <c r="AE54935" s="67"/>
    </row>
    <row r="54936" spans="31:31" ht="15.75">
      <c r="AE54936" s="67"/>
    </row>
    <row r="54937" spans="31:31" ht="15.75">
      <c r="AE54937" s="67"/>
    </row>
    <row r="54938" spans="31:31" ht="15.75">
      <c r="AE54938" s="67"/>
    </row>
    <row r="54939" spans="31:31" ht="15.75">
      <c r="AE54939" s="67"/>
    </row>
    <row r="54940" spans="31:31" ht="15.75">
      <c r="AE54940" s="67"/>
    </row>
    <row r="54941" spans="31:31" ht="15.75">
      <c r="AE54941" s="67"/>
    </row>
    <row r="54942" spans="31:31" ht="15.75">
      <c r="AE54942" s="67"/>
    </row>
    <row r="54943" spans="31:31" ht="15.75">
      <c r="AE54943" s="67"/>
    </row>
    <row r="54944" spans="31:31" ht="15.75">
      <c r="AE54944" s="67"/>
    </row>
    <row r="54945" spans="31:31" ht="15.75">
      <c r="AE54945" s="67"/>
    </row>
    <row r="54946" spans="31:31" ht="15.75">
      <c r="AE54946" s="67"/>
    </row>
    <row r="54947" spans="31:31" ht="15.75">
      <c r="AE54947" s="67"/>
    </row>
    <row r="54948" spans="31:31" ht="15.75">
      <c r="AE54948" s="67"/>
    </row>
    <row r="54949" spans="31:31" ht="15.75">
      <c r="AE54949" s="67"/>
    </row>
    <row r="54950" spans="31:31" ht="15.75">
      <c r="AE54950" s="67"/>
    </row>
    <row r="54951" spans="31:31" ht="15.75">
      <c r="AE54951" s="67"/>
    </row>
    <row r="54952" spans="31:31" ht="15.75">
      <c r="AE54952" s="67"/>
    </row>
    <row r="54953" spans="31:31" ht="15.75">
      <c r="AE54953" s="67"/>
    </row>
    <row r="54954" spans="31:31" ht="15.75">
      <c r="AE54954" s="67"/>
    </row>
    <row r="54955" spans="31:31" ht="15.75">
      <c r="AE54955" s="67"/>
    </row>
    <row r="54956" spans="31:31" ht="15.75">
      <c r="AE54956" s="67"/>
    </row>
    <row r="54957" spans="31:31" ht="15.75">
      <c r="AE54957" s="67"/>
    </row>
    <row r="54958" spans="31:31" ht="15.75">
      <c r="AE54958" s="67"/>
    </row>
    <row r="54959" spans="31:31" ht="15.75">
      <c r="AE54959" s="67"/>
    </row>
    <row r="54960" spans="31:31" ht="15.75">
      <c r="AE54960" s="67"/>
    </row>
    <row r="54961" spans="31:31" ht="15.75">
      <c r="AE54961" s="67"/>
    </row>
    <row r="54962" spans="31:31" ht="15.75">
      <c r="AE54962" s="67"/>
    </row>
    <row r="54963" spans="31:31" ht="15.75">
      <c r="AE54963" s="67"/>
    </row>
    <row r="54964" spans="31:31" ht="15.75">
      <c r="AE54964" s="67"/>
    </row>
    <row r="54965" spans="31:31" ht="15.75">
      <c r="AE54965" s="67"/>
    </row>
    <row r="54966" spans="31:31" ht="15.75">
      <c r="AE54966" s="67"/>
    </row>
    <row r="54967" spans="31:31" ht="15.75">
      <c r="AE54967" s="67"/>
    </row>
    <row r="54968" spans="31:31" ht="15.75">
      <c r="AE54968" s="67"/>
    </row>
    <row r="54969" spans="31:31" ht="15.75">
      <c r="AE54969" s="67"/>
    </row>
    <row r="54970" spans="31:31" ht="15.75">
      <c r="AE54970" s="67"/>
    </row>
    <row r="54971" spans="31:31" ht="15.75">
      <c r="AE54971" s="67"/>
    </row>
    <row r="54972" spans="31:31" ht="15.75">
      <c r="AE54972" s="67"/>
    </row>
    <row r="54973" spans="31:31" ht="15.75">
      <c r="AE54973" s="67"/>
    </row>
    <row r="54974" spans="31:31" ht="15.75">
      <c r="AE54974" s="67"/>
    </row>
    <row r="54975" spans="31:31" ht="15.75">
      <c r="AE54975" s="67"/>
    </row>
    <row r="54976" spans="31:31" ht="15.75">
      <c r="AE54976" s="67"/>
    </row>
    <row r="54977" spans="31:31" ht="15.75">
      <c r="AE54977" s="67"/>
    </row>
    <row r="54978" spans="31:31" ht="15.75">
      <c r="AE54978" s="67"/>
    </row>
    <row r="54979" spans="31:31" ht="15.75">
      <c r="AE54979" s="67"/>
    </row>
    <row r="54980" spans="31:31" ht="15.75">
      <c r="AE54980" s="67"/>
    </row>
    <row r="54981" spans="31:31" ht="15.75">
      <c r="AE54981" s="67"/>
    </row>
    <row r="54982" spans="31:31" ht="15.75">
      <c r="AE54982" s="67"/>
    </row>
    <row r="54983" spans="31:31" ht="15.75">
      <c r="AE54983" s="67"/>
    </row>
    <row r="54984" spans="31:31" ht="15.75">
      <c r="AE54984" s="67"/>
    </row>
    <row r="54985" spans="31:31" ht="15.75">
      <c r="AE54985" s="67"/>
    </row>
    <row r="54986" spans="31:31" ht="15.75">
      <c r="AE54986" s="67"/>
    </row>
    <row r="54987" spans="31:31" ht="15.75">
      <c r="AE54987" s="67"/>
    </row>
    <row r="54988" spans="31:31" ht="15.75">
      <c r="AE54988" s="67"/>
    </row>
    <row r="54989" spans="31:31" ht="15.75">
      <c r="AE54989" s="67"/>
    </row>
    <row r="54990" spans="31:31" ht="15.75">
      <c r="AE54990" s="67"/>
    </row>
    <row r="54991" spans="31:31" ht="15.75">
      <c r="AE54991" s="67"/>
    </row>
    <row r="54992" spans="31:31" ht="15.75">
      <c r="AE54992" s="67"/>
    </row>
    <row r="54993" spans="31:31" ht="15.75">
      <c r="AE54993" s="67"/>
    </row>
    <row r="54994" spans="31:31" ht="15.75">
      <c r="AE54994" s="67"/>
    </row>
    <row r="54995" spans="31:31" ht="15.75">
      <c r="AE54995" s="67"/>
    </row>
    <row r="54996" spans="31:31" ht="15.75">
      <c r="AE54996" s="67"/>
    </row>
    <row r="54997" spans="31:31" ht="15.75">
      <c r="AE54997" s="67"/>
    </row>
    <row r="54998" spans="31:31" ht="15.75">
      <c r="AE54998" s="67"/>
    </row>
    <row r="54999" spans="31:31" ht="15.75">
      <c r="AE54999" s="67"/>
    </row>
    <row r="55000" spans="31:31" ht="15.75">
      <c r="AE55000" s="67"/>
    </row>
    <row r="55001" spans="31:31" ht="15.75">
      <c r="AE55001" s="67"/>
    </row>
    <row r="55002" spans="31:31" ht="15.75">
      <c r="AE55002" s="67"/>
    </row>
    <row r="55003" spans="31:31" ht="15.75">
      <c r="AE55003" s="67"/>
    </row>
    <row r="55004" spans="31:31" ht="15.75">
      <c r="AE55004" s="67"/>
    </row>
    <row r="55005" spans="31:31" ht="15.75">
      <c r="AE55005" s="67"/>
    </row>
    <row r="55006" spans="31:31" ht="15.75">
      <c r="AE55006" s="67"/>
    </row>
    <row r="55007" spans="31:31" ht="15.75">
      <c r="AE55007" s="67"/>
    </row>
    <row r="55008" spans="31:31" ht="15.75">
      <c r="AE55008" s="67"/>
    </row>
    <row r="55009" spans="31:31" ht="15.75">
      <c r="AE55009" s="67"/>
    </row>
    <row r="55010" spans="31:31" ht="15.75">
      <c r="AE55010" s="67"/>
    </row>
    <row r="55011" spans="31:31" ht="15.75">
      <c r="AE55011" s="67"/>
    </row>
    <row r="55012" spans="31:31" ht="15.75">
      <c r="AE55012" s="67"/>
    </row>
    <row r="55013" spans="31:31" ht="15.75">
      <c r="AE55013" s="67"/>
    </row>
    <row r="55014" spans="31:31" ht="15.75">
      <c r="AE55014" s="67"/>
    </row>
    <row r="55015" spans="31:31" ht="15.75">
      <c r="AE55015" s="67"/>
    </row>
    <row r="55016" spans="31:31" ht="15.75">
      <c r="AE55016" s="67"/>
    </row>
    <row r="55017" spans="31:31" ht="15.75">
      <c r="AE55017" s="67"/>
    </row>
    <row r="55018" spans="31:31" ht="15.75">
      <c r="AE55018" s="67"/>
    </row>
    <row r="55019" spans="31:31" ht="15.75">
      <c r="AE55019" s="67"/>
    </row>
    <row r="55020" spans="31:31" ht="15.75">
      <c r="AE55020" s="67"/>
    </row>
    <row r="55021" spans="31:31" ht="15.75">
      <c r="AE55021" s="67"/>
    </row>
    <row r="55022" spans="31:31" ht="15.75">
      <c r="AE55022" s="67"/>
    </row>
    <row r="55023" spans="31:31" ht="15.75">
      <c r="AE55023" s="67"/>
    </row>
    <row r="55024" spans="31:31" ht="15.75">
      <c r="AE55024" s="67"/>
    </row>
    <row r="55025" spans="31:31" ht="15.75">
      <c r="AE55025" s="67"/>
    </row>
    <row r="55026" spans="31:31" ht="15.75">
      <c r="AE55026" s="67"/>
    </row>
    <row r="55027" spans="31:31" ht="15.75">
      <c r="AE55027" s="67"/>
    </row>
    <row r="55028" spans="31:31" ht="15.75">
      <c r="AE55028" s="67"/>
    </row>
    <row r="55029" spans="31:31" ht="15.75">
      <c r="AE55029" s="67"/>
    </row>
    <row r="55030" spans="31:31" ht="15.75">
      <c r="AE55030" s="67"/>
    </row>
    <row r="55031" spans="31:31" ht="15.75">
      <c r="AE55031" s="67"/>
    </row>
    <row r="55032" spans="31:31" ht="15.75">
      <c r="AE55032" s="67"/>
    </row>
    <row r="55033" spans="31:31" ht="15.75">
      <c r="AE55033" s="67"/>
    </row>
    <row r="55034" spans="31:31" ht="15.75">
      <c r="AE55034" s="67"/>
    </row>
    <row r="55035" spans="31:31" ht="15.75">
      <c r="AE55035" s="67"/>
    </row>
    <row r="55036" spans="31:31" ht="15.75">
      <c r="AE55036" s="67"/>
    </row>
    <row r="55037" spans="31:31" ht="15.75">
      <c r="AE55037" s="67"/>
    </row>
    <row r="55038" spans="31:31" ht="15.75">
      <c r="AE55038" s="67"/>
    </row>
    <row r="55039" spans="31:31" ht="15.75">
      <c r="AE55039" s="67"/>
    </row>
    <row r="55040" spans="31:31" ht="15.75">
      <c r="AE55040" s="67"/>
    </row>
    <row r="55041" spans="31:31" ht="15.75">
      <c r="AE55041" s="67"/>
    </row>
    <row r="55042" spans="31:31" ht="15.75">
      <c r="AE55042" s="67"/>
    </row>
    <row r="55043" spans="31:31" ht="15.75">
      <c r="AE55043" s="67"/>
    </row>
    <row r="55044" spans="31:31" ht="15.75">
      <c r="AE55044" s="67"/>
    </row>
    <row r="55045" spans="31:31" ht="15.75">
      <c r="AE55045" s="67"/>
    </row>
    <row r="55046" spans="31:31" ht="15.75">
      <c r="AE55046" s="67"/>
    </row>
    <row r="55047" spans="31:31" ht="15.75">
      <c r="AE55047" s="67"/>
    </row>
    <row r="55048" spans="31:31" ht="15.75">
      <c r="AE55048" s="67"/>
    </row>
    <row r="55049" spans="31:31" ht="15.75">
      <c r="AE55049" s="67"/>
    </row>
    <row r="55050" spans="31:31" ht="15.75">
      <c r="AE55050" s="67"/>
    </row>
    <row r="55051" spans="31:31" ht="15.75">
      <c r="AE55051" s="67"/>
    </row>
    <row r="55052" spans="31:31" ht="15.75">
      <c r="AE55052" s="67"/>
    </row>
    <row r="55053" spans="31:31" ht="15.75">
      <c r="AE55053" s="67"/>
    </row>
    <row r="55054" spans="31:31" ht="15.75">
      <c r="AE55054" s="67"/>
    </row>
    <row r="55055" spans="31:31" ht="15.75">
      <c r="AE55055" s="67"/>
    </row>
    <row r="55056" spans="31:31" ht="15.75">
      <c r="AE55056" s="67"/>
    </row>
    <row r="55057" spans="31:31" ht="15.75">
      <c r="AE55057" s="67"/>
    </row>
    <row r="55058" spans="31:31" ht="15.75">
      <c r="AE55058" s="67"/>
    </row>
    <row r="55059" spans="31:31" ht="15.75">
      <c r="AE55059" s="67"/>
    </row>
    <row r="55060" spans="31:31" ht="15.75">
      <c r="AE55060" s="67"/>
    </row>
    <row r="55061" spans="31:31" ht="15.75">
      <c r="AE55061" s="67"/>
    </row>
    <row r="55062" spans="31:31" ht="15.75">
      <c r="AE55062" s="67"/>
    </row>
    <row r="55063" spans="31:31" ht="15.75">
      <c r="AE55063" s="67"/>
    </row>
    <row r="55064" spans="31:31" ht="15.75">
      <c r="AE55064" s="67"/>
    </row>
    <row r="55065" spans="31:31" ht="15.75">
      <c r="AE55065" s="67"/>
    </row>
    <row r="55066" spans="31:31" ht="15.75">
      <c r="AE55066" s="67"/>
    </row>
    <row r="55067" spans="31:31" ht="15.75">
      <c r="AE55067" s="67"/>
    </row>
    <row r="55068" spans="31:31" ht="15.75">
      <c r="AE55068" s="67"/>
    </row>
    <row r="55069" spans="31:31" ht="15.75">
      <c r="AE55069" s="67"/>
    </row>
    <row r="55070" spans="31:31" ht="15.75">
      <c r="AE55070" s="67"/>
    </row>
    <row r="55071" spans="31:31" ht="15.75">
      <c r="AE55071" s="67"/>
    </row>
    <row r="55072" spans="31:31" ht="15.75">
      <c r="AE55072" s="67"/>
    </row>
    <row r="55073" spans="31:31" ht="15.75">
      <c r="AE55073" s="67"/>
    </row>
    <row r="55074" spans="31:31" ht="15.75">
      <c r="AE55074" s="67"/>
    </row>
    <row r="55075" spans="31:31" ht="15.75">
      <c r="AE55075" s="67"/>
    </row>
    <row r="55076" spans="31:31" ht="15.75">
      <c r="AE55076" s="67"/>
    </row>
    <row r="55077" spans="31:31" ht="15.75">
      <c r="AE55077" s="67"/>
    </row>
    <row r="55078" spans="31:31" ht="15.75">
      <c r="AE55078" s="67"/>
    </row>
    <row r="55079" spans="31:31" ht="15.75">
      <c r="AE55079" s="67"/>
    </row>
    <row r="55080" spans="31:31" ht="15.75">
      <c r="AE55080" s="67"/>
    </row>
    <row r="55081" spans="31:31" ht="15.75">
      <c r="AE55081" s="67"/>
    </row>
    <row r="55082" spans="31:31" ht="15.75">
      <c r="AE55082" s="67"/>
    </row>
    <row r="55083" spans="31:31" ht="15.75">
      <c r="AE55083" s="67"/>
    </row>
    <row r="55084" spans="31:31" ht="15.75">
      <c r="AE55084" s="67"/>
    </row>
    <row r="55085" spans="31:31" ht="15.75">
      <c r="AE55085" s="67"/>
    </row>
    <row r="55086" spans="31:31" ht="15.75">
      <c r="AE55086" s="67"/>
    </row>
    <row r="55087" spans="31:31" ht="15.75">
      <c r="AE55087" s="67"/>
    </row>
    <row r="55088" spans="31:31" ht="15.75">
      <c r="AE55088" s="67"/>
    </row>
    <row r="55089" spans="31:31" ht="15.75">
      <c r="AE55089" s="67"/>
    </row>
    <row r="55090" spans="31:31" ht="15.75">
      <c r="AE55090" s="67"/>
    </row>
    <row r="55091" spans="31:31" ht="15.75">
      <c r="AE55091" s="67"/>
    </row>
    <row r="55092" spans="31:31" ht="15.75">
      <c r="AE55092" s="67"/>
    </row>
    <row r="55093" spans="31:31" ht="15.75">
      <c r="AE55093" s="67"/>
    </row>
    <row r="55094" spans="31:31" ht="15.75">
      <c r="AE55094" s="67"/>
    </row>
    <row r="55095" spans="31:31" ht="15.75">
      <c r="AE55095" s="67"/>
    </row>
    <row r="55096" spans="31:31" ht="15.75">
      <c r="AE55096" s="67"/>
    </row>
    <row r="55097" spans="31:31" ht="15.75">
      <c r="AE55097" s="67"/>
    </row>
    <row r="55098" spans="31:31" ht="15.75">
      <c r="AE55098" s="67"/>
    </row>
    <row r="55099" spans="31:31" ht="15.75">
      <c r="AE55099" s="67"/>
    </row>
    <row r="55100" spans="31:31" ht="15.75">
      <c r="AE55100" s="67"/>
    </row>
    <row r="55101" spans="31:31" ht="15.75">
      <c r="AE55101" s="67"/>
    </row>
    <row r="55102" spans="31:31" ht="15.75">
      <c r="AE55102" s="67"/>
    </row>
    <row r="55103" spans="31:31" ht="15.75">
      <c r="AE55103" s="67"/>
    </row>
    <row r="55104" spans="31:31" ht="15.75">
      <c r="AE55104" s="67"/>
    </row>
    <row r="55105" spans="31:31" ht="15.75">
      <c r="AE55105" s="67"/>
    </row>
    <row r="55106" spans="31:31" ht="15.75">
      <c r="AE55106" s="67"/>
    </row>
    <row r="55107" spans="31:31" ht="15.75">
      <c r="AE55107" s="67"/>
    </row>
    <row r="55108" spans="31:31" ht="15.75">
      <c r="AE55108" s="67"/>
    </row>
    <row r="55109" spans="31:31" ht="15.75">
      <c r="AE55109" s="67"/>
    </row>
    <row r="55110" spans="31:31" ht="15.75">
      <c r="AE55110" s="67"/>
    </row>
    <row r="55111" spans="31:31" ht="15.75">
      <c r="AE55111" s="67"/>
    </row>
    <row r="55112" spans="31:31" ht="15.75">
      <c r="AE55112" s="67"/>
    </row>
    <row r="55113" spans="31:31" ht="15.75">
      <c r="AE55113" s="67"/>
    </row>
    <row r="55114" spans="31:31" ht="15.75">
      <c r="AE55114" s="67"/>
    </row>
    <row r="55115" spans="31:31" ht="15.75">
      <c r="AE55115" s="67"/>
    </row>
    <row r="55116" spans="31:31" ht="15.75">
      <c r="AE55116" s="67"/>
    </row>
    <row r="55117" spans="31:31" ht="15.75">
      <c r="AE55117" s="67"/>
    </row>
    <row r="55118" spans="31:31" ht="15.75">
      <c r="AE55118" s="67"/>
    </row>
    <row r="55119" spans="31:31" ht="15.75">
      <c r="AE55119" s="67"/>
    </row>
    <row r="55120" spans="31:31" ht="15.75">
      <c r="AE55120" s="67"/>
    </row>
    <row r="55121" spans="31:31" ht="15.75">
      <c r="AE55121" s="67"/>
    </row>
    <row r="55122" spans="31:31" ht="15.75">
      <c r="AE55122" s="67"/>
    </row>
    <row r="55123" spans="31:31" ht="15.75">
      <c r="AE55123" s="67"/>
    </row>
    <row r="55124" spans="31:31" ht="15.75">
      <c r="AE55124" s="67"/>
    </row>
    <row r="55125" spans="31:31" ht="15.75">
      <c r="AE55125" s="67"/>
    </row>
    <row r="55126" spans="31:31" ht="15.75">
      <c r="AE55126" s="67"/>
    </row>
    <row r="55127" spans="31:31" ht="15.75">
      <c r="AE55127" s="67"/>
    </row>
    <row r="55128" spans="31:31" ht="15.75">
      <c r="AE55128" s="67"/>
    </row>
    <row r="55129" spans="31:31" ht="15.75">
      <c r="AE55129" s="67"/>
    </row>
    <row r="55130" spans="31:31" ht="15.75">
      <c r="AE55130" s="67"/>
    </row>
    <row r="55131" spans="31:31" ht="15.75">
      <c r="AE55131" s="67"/>
    </row>
    <row r="55132" spans="31:31" ht="15.75">
      <c r="AE55132" s="67"/>
    </row>
    <row r="55133" spans="31:31" ht="15.75">
      <c r="AE55133" s="67"/>
    </row>
    <row r="55134" spans="31:31" ht="15.75">
      <c r="AE55134" s="67"/>
    </row>
    <row r="55135" spans="31:31" ht="15.75">
      <c r="AE55135" s="67"/>
    </row>
    <row r="55136" spans="31:31" ht="15.75">
      <c r="AE55136" s="67"/>
    </row>
    <row r="55137" spans="31:31" ht="15.75">
      <c r="AE55137" s="67"/>
    </row>
    <row r="55138" spans="31:31" ht="15.75">
      <c r="AE55138" s="67"/>
    </row>
    <row r="55139" spans="31:31" ht="15.75">
      <c r="AE55139" s="67"/>
    </row>
    <row r="55140" spans="31:31" ht="15.75">
      <c r="AE55140" s="67"/>
    </row>
    <row r="55141" spans="31:31" ht="15.75">
      <c r="AE55141" s="67"/>
    </row>
    <row r="55142" spans="31:31" ht="15.75">
      <c r="AE55142" s="67"/>
    </row>
    <row r="55143" spans="31:31" ht="15.75">
      <c r="AE55143" s="67"/>
    </row>
    <row r="55144" spans="31:31" ht="15.75">
      <c r="AE55144" s="67"/>
    </row>
    <row r="55145" spans="31:31" ht="15.75">
      <c r="AE55145" s="67"/>
    </row>
    <row r="55146" spans="31:31" ht="15.75">
      <c r="AE55146" s="67"/>
    </row>
    <row r="55147" spans="31:31" ht="15.75">
      <c r="AE55147" s="67"/>
    </row>
    <row r="55148" spans="31:31" ht="15.75">
      <c r="AE55148" s="67"/>
    </row>
    <row r="55149" spans="31:31" ht="15.75">
      <c r="AE55149" s="67"/>
    </row>
    <row r="55150" spans="31:31" ht="15.75">
      <c r="AE55150" s="67"/>
    </row>
    <row r="55151" spans="31:31" ht="15.75">
      <c r="AE55151" s="67"/>
    </row>
    <row r="55152" spans="31:31" ht="15.75">
      <c r="AE55152" s="67"/>
    </row>
    <row r="55153" spans="31:31" ht="15.75">
      <c r="AE55153" s="67"/>
    </row>
    <row r="55154" spans="31:31" ht="15.75">
      <c r="AE55154" s="67"/>
    </row>
    <row r="55155" spans="31:31" ht="15.75">
      <c r="AE55155" s="67"/>
    </row>
    <row r="55156" spans="31:31" ht="15.75">
      <c r="AE55156" s="67"/>
    </row>
    <row r="55157" spans="31:31" ht="15.75">
      <c r="AE55157" s="67"/>
    </row>
    <row r="55158" spans="31:31" ht="15.75">
      <c r="AE55158" s="67"/>
    </row>
    <row r="55159" spans="31:31" ht="15.75">
      <c r="AE55159" s="67"/>
    </row>
    <row r="55160" spans="31:31" ht="15.75">
      <c r="AE55160" s="67"/>
    </row>
    <row r="55161" spans="31:31" ht="15.75">
      <c r="AE55161" s="67"/>
    </row>
    <row r="55162" spans="31:31" ht="15.75">
      <c r="AE55162" s="67"/>
    </row>
    <row r="55163" spans="31:31" ht="15.75">
      <c r="AE55163" s="67"/>
    </row>
    <row r="55164" spans="31:31" ht="15.75">
      <c r="AE55164" s="67"/>
    </row>
    <row r="55165" spans="31:31" ht="15.75">
      <c r="AE55165" s="67"/>
    </row>
    <row r="55166" spans="31:31" ht="15.75">
      <c r="AE55166" s="67"/>
    </row>
    <row r="55167" spans="31:31" ht="15.75">
      <c r="AE55167" s="67"/>
    </row>
    <row r="55168" spans="31:31" ht="15.75">
      <c r="AE55168" s="67"/>
    </row>
    <row r="55169" spans="31:31" ht="15.75">
      <c r="AE55169" s="67"/>
    </row>
    <row r="55170" spans="31:31" ht="15.75">
      <c r="AE55170" s="67"/>
    </row>
    <row r="55171" spans="31:31" ht="15.75">
      <c r="AE55171" s="67"/>
    </row>
    <row r="55172" spans="31:31" ht="15.75">
      <c r="AE55172" s="67"/>
    </row>
    <row r="55173" spans="31:31" ht="15.75">
      <c r="AE55173" s="67"/>
    </row>
    <row r="55174" spans="31:31" ht="15.75">
      <c r="AE55174" s="67"/>
    </row>
    <row r="55175" spans="31:31" ht="15.75">
      <c r="AE55175" s="67"/>
    </row>
    <row r="55176" spans="31:31" ht="15.75">
      <c r="AE55176" s="67"/>
    </row>
    <row r="55177" spans="31:31" ht="15.75">
      <c r="AE55177" s="67"/>
    </row>
    <row r="55178" spans="31:31" ht="15.75">
      <c r="AE55178" s="67"/>
    </row>
    <row r="55179" spans="31:31" ht="15.75">
      <c r="AE55179" s="67"/>
    </row>
    <row r="55180" spans="31:31" ht="15.75">
      <c r="AE55180" s="67"/>
    </row>
    <row r="55181" spans="31:31" ht="15.75">
      <c r="AE55181" s="67"/>
    </row>
    <row r="55182" spans="31:31" ht="15.75">
      <c r="AE55182" s="67"/>
    </row>
    <row r="55183" spans="31:31" ht="15.75">
      <c r="AE55183" s="67"/>
    </row>
    <row r="55184" spans="31:31" ht="15.75">
      <c r="AE55184" s="67"/>
    </row>
    <row r="55185" spans="31:31" ht="15.75">
      <c r="AE55185" s="67"/>
    </row>
    <row r="55186" spans="31:31" ht="15.75">
      <c r="AE55186" s="67"/>
    </row>
    <row r="55187" spans="31:31" ht="15.75">
      <c r="AE55187" s="67"/>
    </row>
    <row r="55188" spans="31:31" ht="15.75">
      <c r="AE55188" s="67"/>
    </row>
    <row r="55189" spans="31:31" ht="15.75">
      <c r="AE55189" s="67"/>
    </row>
    <row r="55190" spans="31:31" ht="15.75">
      <c r="AE55190" s="67"/>
    </row>
    <row r="55191" spans="31:31" ht="15.75">
      <c r="AE55191" s="67"/>
    </row>
    <row r="55192" spans="31:31" ht="15.75">
      <c r="AE55192" s="67"/>
    </row>
    <row r="55193" spans="31:31" ht="15.75">
      <c r="AE55193" s="67"/>
    </row>
    <row r="55194" spans="31:31" ht="15.75">
      <c r="AE55194" s="67"/>
    </row>
    <row r="55195" spans="31:31" ht="15.75">
      <c r="AE55195" s="67"/>
    </row>
    <row r="55196" spans="31:31" ht="15.75">
      <c r="AE55196" s="67"/>
    </row>
    <row r="55197" spans="31:31" ht="15.75">
      <c r="AE55197" s="67"/>
    </row>
    <row r="55198" spans="31:31" ht="15.75">
      <c r="AE55198" s="67"/>
    </row>
    <row r="55199" spans="31:31" ht="15.75">
      <c r="AE55199" s="67"/>
    </row>
    <row r="55200" spans="31:31" ht="15.75">
      <c r="AE55200" s="67"/>
    </row>
    <row r="55201" spans="31:31" ht="15.75">
      <c r="AE55201" s="67"/>
    </row>
    <row r="55202" spans="31:31" ht="15.75">
      <c r="AE55202" s="67"/>
    </row>
    <row r="55203" spans="31:31" ht="15.75">
      <c r="AE55203" s="67"/>
    </row>
    <row r="55204" spans="31:31" ht="15.75">
      <c r="AE55204" s="67"/>
    </row>
    <row r="55205" spans="31:31" ht="15.75">
      <c r="AE55205" s="67"/>
    </row>
    <row r="55206" spans="31:31" ht="15.75">
      <c r="AE55206" s="67"/>
    </row>
    <row r="55207" spans="31:31" ht="15.75">
      <c r="AE55207" s="67"/>
    </row>
    <row r="55208" spans="31:31" ht="15.75">
      <c r="AE55208" s="67"/>
    </row>
    <row r="55209" spans="31:31" ht="15.75">
      <c r="AE55209" s="67"/>
    </row>
    <row r="55210" spans="31:31" ht="15.75">
      <c r="AE55210" s="67"/>
    </row>
    <row r="55211" spans="31:31" ht="15.75">
      <c r="AE55211" s="67"/>
    </row>
    <row r="55212" spans="31:31" ht="15.75">
      <c r="AE55212" s="67"/>
    </row>
    <row r="55213" spans="31:31" ht="15.75">
      <c r="AE55213" s="67"/>
    </row>
    <row r="55214" spans="31:31" ht="15.75">
      <c r="AE55214" s="67"/>
    </row>
    <row r="55215" spans="31:31" ht="15.75">
      <c r="AE55215" s="67"/>
    </row>
    <row r="55216" spans="31:31" ht="15.75">
      <c r="AE55216" s="67"/>
    </row>
    <row r="55217" spans="31:31" ht="15.75">
      <c r="AE55217" s="67"/>
    </row>
    <row r="55218" spans="31:31" ht="15.75">
      <c r="AE55218" s="67"/>
    </row>
    <row r="55219" spans="31:31" ht="15.75">
      <c r="AE55219" s="67"/>
    </row>
    <row r="55220" spans="31:31" ht="15.75">
      <c r="AE55220" s="67"/>
    </row>
    <row r="55221" spans="31:31" ht="15.75">
      <c r="AE55221" s="67"/>
    </row>
    <row r="55222" spans="31:31" ht="15.75">
      <c r="AE55222" s="67"/>
    </row>
    <row r="55223" spans="31:31" ht="15.75">
      <c r="AE55223" s="67"/>
    </row>
    <row r="55224" spans="31:31" ht="15.75">
      <c r="AE55224" s="67"/>
    </row>
    <row r="55225" spans="31:31" ht="15.75">
      <c r="AE55225" s="67"/>
    </row>
    <row r="55226" spans="31:31" ht="15.75">
      <c r="AE55226" s="67"/>
    </row>
    <row r="55227" spans="31:31" ht="15.75">
      <c r="AE55227" s="67"/>
    </row>
    <row r="55228" spans="31:31" ht="15.75">
      <c r="AE55228" s="67"/>
    </row>
    <row r="55229" spans="31:31" ht="15.75">
      <c r="AE55229" s="67"/>
    </row>
    <row r="55230" spans="31:31" ht="15.75">
      <c r="AE55230" s="67"/>
    </row>
    <row r="55231" spans="31:31" ht="15.75">
      <c r="AE55231" s="67"/>
    </row>
    <row r="55232" spans="31:31" ht="15.75">
      <c r="AE55232" s="67"/>
    </row>
    <row r="55233" spans="31:31" ht="15.75">
      <c r="AE55233" s="67"/>
    </row>
    <row r="55234" spans="31:31" ht="15.75">
      <c r="AE55234" s="67"/>
    </row>
    <row r="55235" spans="31:31" ht="15.75">
      <c r="AE55235" s="67"/>
    </row>
    <row r="55236" spans="31:31" ht="15.75">
      <c r="AE55236" s="67"/>
    </row>
    <row r="55237" spans="31:31" ht="15.75">
      <c r="AE55237" s="67"/>
    </row>
    <row r="55238" spans="31:31" ht="15.75">
      <c r="AE55238" s="67"/>
    </row>
    <row r="55239" spans="31:31" ht="15.75">
      <c r="AE55239" s="67"/>
    </row>
    <row r="55240" spans="31:31" ht="15.75">
      <c r="AE55240" s="67"/>
    </row>
    <row r="55241" spans="31:31" ht="15.75">
      <c r="AE55241" s="67"/>
    </row>
    <row r="55242" spans="31:31" ht="15.75">
      <c r="AE55242" s="67"/>
    </row>
    <row r="55243" spans="31:31" ht="15.75">
      <c r="AE55243" s="67"/>
    </row>
    <row r="55244" spans="31:31" ht="15.75">
      <c r="AE55244" s="67"/>
    </row>
    <row r="55245" spans="31:31" ht="15.75">
      <c r="AE55245" s="67"/>
    </row>
    <row r="55246" spans="31:31" ht="15.75">
      <c r="AE55246" s="67"/>
    </row>
    <row r="55247" spans="31:31" ht="15.75">
      <c r="AE55247" s="67"/>
    </row>
    <row r="55248" spans="31:31" ht="15.75">
      <c r="AE55248" s="67"/>
    </row>
    <row r="55249" spans="31:31" ht="15.75">
      <c r="AE55249" s="67"/>
    </row>
    <row r="55250" spans="31:31" ht="15.75">
      <c r="AE55250" s="67"/>
    </row>
    <row r="55251" spans="31:31" ht="15.75">
      <c r="AE55251" s="67"/>
    </row>
    <row r="55252" spans="31:31" ht="15.75">
      <c r="AE55252" s="67"/>
    </row>
    <row r="55253" spans="31:31" ht="15.75">
      <c r="AE55253" s="67"/>
    </row>
    <row r="55254" spans="31:31" ht="15.75">
      <c r="AE55254" s="67"/>
    </row>
    <row r="55255" spans="31:31" ht="15.75">
      <c r="AE55255" s="67"/>
    </row>
    <row r="55256" spans="31:31" ht="15.75">
      <c r="AE55256" s="67"/>
    </row>
    <row r="55257" spans="31:31" ht="15.75">
      <c r="AE55257" s="67"/>
    </row>
    <row r="55258" spans="31:31" ht="15.75">
      <c r="AE55258" s="67"/>
    </row>
    <row r="55259" spans="31:31" ht="15.75">
      <c r="AE55259" s="67"/>
    </row>
    <row r="55260" spans="31:31" ht="15.75">
      <c r="AE55260" s="67"/>
    </row>
    <row r="55261" spans="31:31" ht="15.75">
      <c r="AE55261" s="67"/>
    </row>
    <row r="55262" spans="31:31" ht="15.75">
      <c r="AE55262" s="67"/>
    </row>
    <row r="55263" spans="31:31" ht="15.75">
      <c r="AE55263" s="67"/>
    </row>
    <row r="55264" spans="31:31" ht="15.75">
      <c r="AE55264" s="67"/>
    </row>
    <row r="55265" spans="31:31" ht="15.75">
      <c r="AE55265" s="67"/>
    </row>
    <row r="55266" spans="31:31" ht="15.75">
      <c r="AE55266" s="67"/>
    </row>
    <row r="55267" spans="31:31" ht="15.75">
      <c r="AE55267" s="67"/>
    </row>
    <row r="55268" spans="31:31" ht="15.75">
      <c r="AE55268" s="67"/>
    </row>
    <row r="55269" spans="31:31" ht="15.75">
      <c r="AE55269" s="67"/>
    </row>
    <row r="55270" spans="31:31" ht="15.75">
      <c r="AE55270" s="67"/>
    </row>
    <row r="55271" spans="31:31" ht="15.75">
      <c r="AE55271" s="67"/>
    </row>
    <row r="55272" spans="31:31" ht="15.75">
      <c r="AE55272" s="67"/>
    </row>
    <row r="55273" spans="31:31" ht="15.75">
      <c r="AE55273" s="67"/>
    </row>
    <row r="55274" spans="31:31" ht="15.75">
      <c r="AE55274" s="67"/>
    </row>
    <row r="55275" spans="31:31" ht="15.75">
      <c r="AE55275" s="67"/>
    </row>
    <row r="55276" spans="31:31" ht="15.75">
      <c r="AE55276" s="67"/>
    </row>
    <row r="55277" spans="31:31" ht="15.75">
      <c r="AE55277" s="67"/>
    </row>
    <row r="55278" spans="31:31" ht="15.75">
      <c r="AE55278" s="67"/>
    </row>
    <row r="55279" spans="31:31" ht="15.75">
      <c r="AE55279" s="67"/>
    </row>
    <row r="55280" spans="31:31" ht="15.75">
      <c r="AE55280" s="67"/>
    </row>
    <row r="55281" spans="31:31" ht="15.75">
      <c r="AE55281" s="67"/>
    </row>
    <row r="55282" spans="31:31" ht="15.75">
      <c r="AE55282" s="67"/>
    </row>
    <row r="55283" spans="31:31" ht="15.75">
      <c r="AE55283" s="67"/>
    </row>
    <row r="55284" spans="31:31" ht="15.75">
      <c r="AE55284" s="67"/>
    </row>
    <row r="55285" spans="31:31" ht="15.75">
      <c r="AE55285" s="67"/>
    </row>
    <row r="55286" spans="31:31" ht="15.75">
      <c r="AE55286" s="67"/>
    </row>
    <row r="55287" spans="31:31" ht="15.75">
      <c r="AE55287" s="67"/>
    </row>
    <row r="55288" spans="31:31" ht="15.75">
      <c r="AE55288" s="67"/>
    </row>
    <row r="55289" spans="31:31" ht="15.75">
      <c r="AE55289" s="67"/>
    </row>
    <row r="55290" spans="31:31" ht="15.75">
      <c r="AE55290" s="67"/>
    </row>
    <row r="55291" spans="31:31" ht="15.75">
      <c r="AE55291" s="67"/>
    </row>
    <row r="55292" spans="31:31" ht="15.75">
      <c r="AE55292" s="67"/>
    </row>
    <row r="55293" spans="31:31" ht="15.75">
      <c r="AE55293" s="67"/>
    </row>
    <row r="55294" spans="31:31" ht="15.75">
      <c r="AE55294" s="67"/>
    </row>
    <row r="55295" spans="31:31" ht="15.75">
      <c r="AE55295" s="67"/>
    </row>
    <row r="55296" spans="31:31" ht="15.75">
      <c r="AE55296" s="67"/>
    </row>
    <row r="55297" spans="31:31" ht="15.75">
      <c r="AE55297" s="67"/>
    </row>
    <row r="55298" spans="31:31" ht="15.75">
      <c r="AE55298" s="67"/>
    </row>
    <row r="55299" spans="31:31" ht="15.75">
      <c r="AE55299" s="67"/>
    </row>
    <row r="55300" spans="31:31" ht="15.75">
      <c r="AE55300" s="67"/>
    </row>
    <row r="55301" spans="31:31" ht="15.75">
      <c r="AE55301" s="67"/>
    </row>
    <row r="55302" spans="31:31" ht="15.75">
      <c r="AE55302" s="67"/>
    </row>
    <row r="55303" spans="31:31" ht="15.75">
      <c r="AE55303" s="67"/>
    </row>
    <row r="55304" spans="31:31" ht="15.75">
      <c r="AE55304" s="67"/>
    </row>
    <row r="55305" spans="31:31" ht="15.75">
      <c r="AE55305" s="67"/>
    </row>
    <row r="55306" spans="31:31" ht="15.75">
      <c r="AE55306" s="67"/>
    </row>
    <row r="55307" spans="31:31" ht="15.75">
      <c r="AE55307" s="67"/>
    </row>
    <row r="55308" spans="31:31" ht="15.75">
      <c r="AE55308" s="67"/>
    </row>
    <row r="55309" spans="31:31" ht="15.75">
      <c r="AE55309" s="67"/>
    </row>
    <row r="55310" spans="31:31" ht="15.75">
      <c r="AE55310" s="67"/>
    </row>
    <row r="55311" spans="31:31" ht="15.75">
      <c r="AE55311" s="67"/>
    </row>
    <row r="55312" spans="31:31" ht="15.75">
      <c r="AE55312" s="67"/>
    </row>
    <row r="55313" spans="31:31" ht="15.75">
      <c r="AE55313" s="67"/>
    </row>
    <row r="55314" spans="31:31" ht="15.75">
      <c r="AE55314" s="67"/>
    </row>
    <row r="55315" spans="31:31" ht="15.75">
      <c r="AE55315" s="67"/>
    </row>
    <row r="55316" spans="31:31" ht="15.75">
      <c r="AE55316" s="67"/>
    </row>
    <row r="55317" spans="31:31" ht="15.75">
      <c r="AE55317" s="67"/>
    </row>
    <row r="55318" spans="31:31" ht="15.75">
      <c r="AE55318" s="67"/>
    </row>
    <row r="55319" spans="31:31" ht="15.75">
      <c r="AE55319" s="67"/>
    </row>
    <row r="55320" spans="31:31" ht="15.75">
      <c r="AE55320" s="67"/>
    </row>
    <row r="55321" spans="31:31" ht="15.75">
      <c r="AE55321" s="67"/>
    </row>
    <row r="55322" spans="31:31" ht="15.75">
      <c r="AE55322" s="67"/>
    </row>
    <row r="55323" spans="31:31" ht="15.75">
      <c r="AE55323" s="67"/>
    </row>
    <row r="55324" spans="31:31" ht="15.75">
      <c r="AE55324" s="67"/>
    </row>
    <row r="55325" spans="31:31" ht="15.75">
      <c r="AE55325" s="67"/>
    </row>
    <row r="55326" spans="31:31" ht="15.75">
      <c r="AE55326" s="67"/>
    </row>
    <row r="55327" spans="31:31" ht="15.75">
      <c r="AE55327" s="67"/>
    </row>
    <row r="55328" spans="31:31" ht="15.75">
      <c r="AE55328" s="67"/>
    </row>
    <row r="55329" spans="31:31" ht="15.75">
      <c r="AE55329" s="67"/>
    </row>
    <row r="55330" spans="31:31" ht="15.75">
      <c r="AE55330" s="67"/>
    </row>
    <row r="55331" spans="31:31" ht="15.75">
      <c r="AE55331" s="67"/>
    </row>
    <row r="55332" spans="31:31" ht="15.75">
      <c r="AE55332" s="67"/>
    </row>
    <row r="55333" spans="31:31" ht="15.75">
      <c r="AE55333" s="67"/>
    </row>
    <row r="55334" spans="31:31" ht="15.75">
      <c r="AE55334" s="67"/>
    </row>
    <row r="55335" spans="31:31" ht="15.75">
      <c r="AE55335" s="67"/>
    </row>
    <row r="55336" spans="31:31" ht="15.75">
      <c r="AE55336" s="67"/>
    </row>
    <row r="55337" spans="31:31" ht="15.75">
      <c r="AE55337" s="67"/>
    </row>
    <row r="55338" spans="31:31" ht="15.75">
      <c r="AE55338" s="67"/>
    </row>
    <row r="55339" spans="31:31" ht="15.75">
      <c r="AE55339" s="67"/>
    </row>
    <row r="55340" spans="31:31" ht="15.75">
      <c r="AE55340" s="67"/>
    </row>
    <row r="55341" spans="31:31" ht="15.75">
      <c r="AE55341" s="67"/>
    </row>
    <row r="55342" spans="31:31" ht="15.75">
      <c r="AE55342" s="67"/>
    </row>
    <row r="55343" spans="31:31" ht="15.75">
      <c r="AE55343" s="67"/>
    </row>
    <row r="55344" spans="31:31" ht="15.75">
      <c r="AE55344" s="67"/>
    </row>
    <row r="55345" spans="31:31" ht="15.75">
      <c r="AE55345" s="67"/>
    </row>
    <row r="55346" spans="31:31" ht="15.75">
      <c r="AE55346" s="67"/>
    </row>
    <row r="55347" spans="31:31" ht="15.75">
      <c r="AE55347" s="67"/>
    </row>
    <row r="55348" spans="31:31" ht="15.75">
      <c r="AE55348" s="67"/>
    </row>
    <row r="55349" spans="31:31" ht="15.75">
      <c r="AE55349" s="67"/>
    </row>
    <row r="55350" spans="31:31" ht="15.75">
      <c r="AE55350" s="67"/>
    </row>
    <row r="55351" spans="31:31" ht="15.75">
      <c r="AE55351" s="67"/>
    </row>
    <row r="55352" spans="31:31" ht="15.75">
      <c r="AE55352" s="67"/>
    </row>
    <row r="55353" spans="31:31" ht="15.75">
      <c r="AE55353" s="67"/>
    </row>
    <row r="55354" spans="31:31" ht="15.75">
      <c r="AE55354" s="67"/>
    </row>
    <row r="55355" spans="31:31" ht="15.75">
      <c r="AE55355" s="67"/>
    </row>
    <row r="55356" spans="31:31" ht="15.75">
      <c r="AE55356" s="67"/>
    </row>
    <row r="55357" spans="31:31" ht="15.75">
      <c r="AE55357" s="67"/>
    </row>
    <row r="55358" spans="31:31" ht="15.75">
      <c r="AE55358" s="67"/>
    </row>
    <row r="55359" spans="31:31" ht="15.75">
      <c r="AE55359" s="67"/>
    </row>
    <row r="55360" spans="31:31" ht="15.75">
      <c r="AE55360" s="67"/>
    </row>
    <row r="55361" spans="31:31" ht="15.75">
      <c r="AE55361" s="67"/>
    </row>
    <row r="55362" spans="31:31" ht="15.75">
      <c r="AE55362" s="67"/>
    </row>
    <row r="55363" spans="31:31" ht="15.75">
      <c r="AE55363" s="67"/>
    </row>
    <row r="55364" spans="31:31" ht="15.75">
      <c r="AE55364" s="67"/>
    </row>
    <row r="55365" spans="31:31" ht="15.75">
      <c r="AE55365" s="67"/>
    </row>
    <row r="55366" spans="31:31" ht="15.75">
      <c r="AE55366" s="67"/>
    </row>
    <row r="55367" spans="31:31" ht="15.75">
      <c r="AE55367" s="67"/>
    </row>
    <row r="55368" spans="31:31" ht="15.75">
      <c r="AE55368" s="67"/>
    </row>
    <row r="55369" spans="31:31" ht="15.75">
      <c r="AE55369" s="67"/>
    </row>
    <row r="55370" spans="31:31" ht="15.75">
      <c r="AE55370" s="67"/>
    </row>
    <row r="55371" spans="31:31" ht="15.75">
      <c r="AE55371" s="67"/>
    </row>
    <row r="55372" spans="31:31" ht="15.75">
      <c r="AE55372" s="67"/>
    </row>
    <row r="55373" spans="31:31" ht="15.75">
      <c r="AE55373" s="67"/>
    </row>
    <row r="55374" spans="31:31" ht="15.75">
      <c r="AE55374" s="67"/>
    </row>
    <row r="55375" spans="31:31" ht="15.75">
      <c r="AE55375" s="67"/>
    </row>
    <row r="55376" spans="31:31" ht="15.75">
      <c r="AE55376" s="67"/>
    </row>
    <row r="55377" spans="31:31" ht="15.75">
      <c r="AE55377" s="67"/>
    </row>
    <row r="55378" spans="31:31" ht="15.75">
      <c r="AE55378" s="67"/>
    </row>
    <row r="55379" spans="31:31" ht="15.75">
      <c r="AE55379" s="67"/>
    </row>
    <row r="55380" spans="31:31" ht="15.75">
      <c r="AE55380" s="67"/>
    </row>
    <row r="55381" spans="31:31" ht="15.75">
      <c r="AE55381" s="67"/>
    </row>
    <row r="55382" spans="31:31" ht="15.75">
      <c r="AE55382" s="67"/>
    </row>
    <row r="55383" spans="31:31" ht="15.75">
      <c r="AE55383" s="67"/>
    </row>
    <row r="55384" spans="31:31" ht="15.75">
      <c r="AE55384" s="67"/>
    </row>
    <row r="55385" spans="31:31" ht="15.75">
      <c r="AE55385" s="67"/>
    </row>
    <row r="55386" spans="31:31" ht="15.75">
      <c r="AE55386" s="67"/>
    </row>
    <row r="55387" spans="31:31" ht="15.75">
      <c r="AE55387" s="67"/>
    </row>
    <row r="55388" spans="31:31" ht="15.75">
      <c r="AE55388" s="67"/>
    </row>
    <row r="55389" spans="31:31" ht="15.75">
      <c r="AE55389" s="67"/>
    </row>
    <row r="55390" spans="31:31" ht="15.75">
      <c r="AE55390" s="67"/>
    </row>
    <row r="55391" spans="31:31" ht="15.75">
      <c r="AE55391" s="67"/>
    </row>
    <row r="55392" spans="31:31" ht="15.75">
      <c r="AE55392" s="67"/>
    </row>
    <row r="55393" spans="31:31" ht="15.75">
      <c r="AE55393" s="67"/>
    </row>
    <row r="55394" spans="31:31" ht="15.75">
      <c r="AE55394" s="67"/>
    </row>
    <row r="55395" spans="31:31" ht="15.75">
      <c r="AE55395" s="67"/>
    </row>
    <row r="55396" spans="31:31" ht="15.75">
      <c r="AE55396" s="67"/>
    </row>
    <row r="55397" spans="31:31" ht="15.75">
      <c r="AE55397" s="67"/>
    </row>
    <row r="55398" spans="31:31" ht="15.75">
      <c r="AE55398" s="67"/>
    </row>
    <row r="55399" spans="31:31" ht="15.75">
      <c r="AE55399" s="67"/>
    </row>
    <row r="55400" spans="31:31" ht="15.75">
      <c r="AE55400" s="67"/>
    </row>
    <row r="55401" spans="31:31" ht="15.75">
      <c r="AE55401" s="67"/>
    </row>
    <row r="55402" spans="31:31" ht="15.75">
      <c r="AE55402" s="67"/>
    </row>
    <row r="55403" spans="31:31" ht="15.75">
      <c r="AE55403" s="67"/>
    </row>
    <row r="55404" spans="31:31" ht="15.75">
      <c r="AE55404" s="67"/>
    </row>
    <row r="55405" spans="31:31" ht="15.75">
      <c r="AE55405" s="67"/>
    </row>
    <row r="55406" spans="31:31" ht="15.75">
      <c r="AE55406" s="67"/>
    </row>
    <row r="55407" spans="31:31" ht="15.75">
      <c r="AE55407" s="67"/>
    </row>
    <row r="55408" spans="31:31" ht="15.75">
      <c r="AE55408" s="67"/>
    </row>
    <row r="55409" spans="31:31" ht="15.75">
      <c r="AE55409" s="67"/>
    </row>
    <row r="55410" spans="31:31" ht="15.75">
      <c r="AE55410" s="67"/>
    </row>
    <row r="55411" spans="31:31" ht="15.75">
      <c r="AE55411" s="67"/>
    </row>
    <row r="55412" spans="31:31" ht="15.75">
      <c r="AE55412" s="67"/>
    </row>
    <row r="55413" spans="31:31" ht="15.75">
      <c r="AE55413" s="67"/>
    </row>
    <row r="55414" spans="31:31" ht="15.75">
      <c r="AE55414" s="67"/>
    </row>
    <row r="55415" spans="31:31" ht="15.75">
      <c r="AE55415" s="67"/>
    </row>
    <row r="55416" spans="31:31" ht="15.75">
      <c r="AE55416" s="67"/>
    </row>
    <row r="55417" spans="31:31" ht="15.75">
      <c r="AE55417" s="67"/>
    </row>
    <row r="55418" spans="31:31" ht="15.75">
      <c r="AE55418" s="67"/>
    </row>
    <row r="55419" spans="31:31" ht="15.75">
      <c r="AE55419" s="67"/>
    </row>
    <row r="55420" spans="31:31" ht="15.75">
      <c r="AE55420" s="67"/>
    </row>
    <row r="55421" spans="31:31" ht="15.75">
      <c r="AE55421" s="67"/>
    </row>
    <row r="55422" spans="31:31" ht="15.75">
      <c r="AE55422" s="67"/>
    </row>
    <row r="55423" spans="31:31" ht="15.75">
      <c r="AE55423" s="67"/>
    </row>
    <row r="55424" spans="31:31" ht="15.75">
      <c r="AE55424" s="67"/>
    </row>
    <row r="55425" spans="31:31" ht="15.75">
      <c r="AE55425" s="67"/>
    </row>
    <row r="55426" spans="31:31" ht="15.75">
      <c r="AE55426" s="67"/>
    </row>
    <row r="55427" spans="31:31" ht="15.75">
      <c r="AE55427" s="67"/>
    </row>
    <row r="55428" spans="31:31" ht="15.75">
      <c r="AE55428" s="67"/>
    </row>
    <row r="55429" spans="31:31" ht="15.75">
      <c r="AE55429" s="67"/>
    </row>
    <row r="55430" spans="31:31" ht="15.75">
      <c r="AE55430" s="67"/>
    </row>
    <row r="55431" spans="31:31" ht="15.75">
      <c r="AE55431" s="67"/>
    </row>
    <row r="55432" spans="31:31" ht="15.75">
      <c r="AE55432" s="67"/>
    </row>
    <row r="55433" spans="31:31" ht="15.75">
      <c r="AE55433" s="67"/>
    </row>
    <row r="55434" spans="31:31" ht="15.75">
      <c r="AE55434" s="67"/>
    </row>
    <row r="55435" spans="31:31" ht="15.75">
      <c r="AE55435" s="67"/>
    </row>
    <row r="55436" spans="31:31" ht="15.75">
      <c r="AE55436" s="67"/>
    </row>
    <row r="55437" spans="31:31" ht="15.75">
      <c r="AE55437" s="67"/>
    </row>
    <row r="55438" spans="31:31" ht="15.75">
      <c r="AE55438" s="67"/>
    </row>
    <row r="55439" spans="31:31" ht="15.75">
      <c r="AE55439" s="67"/>
    </row>
    <row r="55440" spans="31:31" ht="15.75">
      <c r="AE55440" s="67"/>
    </row>
    <row r="55441" spans="31:31" ht="15.75">
      <c r="AE55441" s="67"/>
    </row>
    <row r="55442" spans="31:31" ht="15.75">
      <c r="AE55442" s="67"/>
    </row>
    <row r="55443" spans="31:31" ht="15.75">
      <c r="AE55443" s="67"/>
    </row>
    <row r="55444" spans="31:31" ht="15.75">
      <c r="AE55444" s="67"/>
    </row>
    <row r="55445" spans="31:31" ht="15.75">
      <c r="AE55445" s="67"/>
    </row>
    <row r="55446" spans="31:31" ht="15.75">
      <c r="AE55446" s="67"/>
    </row>
    <row r="55447" spans="31:31" ht="15.75">
      <c r="AE55447" s="67"/>
    </row>
    <row r="55448" spans="31:31" ht="15.75">
      <c r="AE55448" s="67"/>
    </row>
    <row r="55449" spans="31:31" ht="15.75">
      <c r="AE55449" s="67"/>
    </row>
    <row r="55450" spans="31:31" ht="15.75">
      <c r="AE55450" s="67"/>
    </row>
    <row r="55451" spans="31:31" ht="15.75">
      <c r="AE55451" s="67"/>
    </row>
    <row r="55452" spans="31:31" ht="15.75">
      <c r="AE55452" s="67"/>
    </row>
    <row r="55453" spans="31:31" ht="15.75">
      <c r="AE55453" s="67"/>
    </row>
    <row r="55454" spans="31:31" ht="15.75">
      <c r="AE55454" s="67"/>
    </row>
    <row r="55455" spans="31:31" ht="15.75">
      <c r="AE55455" s="67"/>
    </row>
    <row r="55456" spans="31:31" ht="15.75">
      <c r="AE55456" s="67"/>
    </row>
    <row r="55457" spans="31:31" ht="15.75">
      <c r="AE55457" s="67"/>
    </row>
    <row r="55458" spans="31:31" ht="15.75">
      <c r="AE55458" s="67"/>
    </row>
    <row r="55459" spans="31:31" ht="15.75">
      <c r="AE55459" s="67"/>
    </row>
    <row r="55460" spans="31:31" ht="15.75">
      <c r="AE55460" s="67"/>
    </row>
    <row r="55461" spans="31:31" ht="15.75">
      <c r="AE55461" s="67"/>
    </row>
    <row r="55462" spans="31:31" ht="15.75">
      <c r="AE55462" s="67"/>
    </row>
    <row r="55463" spans="31:31" ht="15.75">
      <c r="AE55463" s="67"/>
    </row>
    <row r="55464" spans="31:31" ht="15.75">
      <c r="AE55464" s="67"/>
    </row>
    <row r="55465" spans="31:31" ht="15.75">
      <c r="AE55465" s="67"/>
    </row>
    <row r="55466" spans="31:31" ht="15.75">
      <c r="AE55466" s="67"/>
    </row>
    <row r="55467" spans="31:31" ht="15.75">
      <c r="AE55467" s="67"/>
    </row>
    <row r="55468" spans="31:31" ht="15.75">
      <c r="AE55468" s="67"/>
    </row>
    <row r="55469" spans="31:31" ht="15.75">
      <c r="AE55469" s="67"/>
    </row>
    <row r="55470" spans="31:31" ht="15.75">
      <c r="AE55470" s="67"/>
    </row>
    <row r="55471" spans="31:31" ht="15.75">
      <c r="AE55471" s="67"/>
    </row>
    <row r="55472" spans="31:31" ht="15.75">
      <c r="AE55472" s="67"/>
    </row>
    <row r="55473" spans="31:31" ht="15.75">
      <c r="AE55473" s="67"/>
    </row>
    <row r="55474" spans="31:31" ht="15.75">
      <c r="AE55474" s="67"/>
    </row>
    <row r="55475" spans="31:31" ht="15.75">
      <c r="AE55475" s="67"/>
    </row>
    <row r="55476" spans="31:31" ht="15.75">
      <c r="AE55476" s="67"/>
    </row>
    <row r="55477" spans="31:31" ht="15.75">
      <c r="AE55477" s="67"/>
    </row>
    <row r="55478" spans="31:31" ht="15.75">
      <c r="AE55478" s="67"/>
    </row>
    <row r="55479" spans="31:31" ht="15.75">
      <c r="AE55479" s="67"/>
    </row>
    <row r="55480" spans="31:31" ht="15.75">
      <c r="AE55480" s="67"/>
    </row>
    <row r="55481" spans="31:31" ht="15.75">
      <c r="AE55481" s="67"/>
    </row>
    <row r="55482" spans="31:31" ht="15.75">
      <c r="AE55482" s="67"/>
    </row>
    <row r="55483" spans="31:31" ht="15.75">
      <c r="AE55483" s="67"/>
    </row>
    <row r="55484" spans="31:31" ht="15.75">
      <c r="AE55484" s="67"/>
    </row>
    <row r="55485" spans="31:31" ht="15.75">
      <c r="AE55485" s="67"/>
    </row>
    <row r="55486" spans="31:31" ht="15.75">
      <c r="AE55486" s="67"/>
    </row>
    <row r="55487" spans="31:31" ht="15.75">
      <c r="AE55487" s="67"/>
    </row>
    <row r="55488" spans="31:31" ht="15.75">
      <c r="AE55488" s="67"/>
    </row>
    <row r="55489" spans="31:31" ht="15.75">
      <c r="AE55489" s="67"/>
    </row>
    <row r="55490" spans="31:31" ht="15.75">
      <c r="AE55490" s="67"/>
    </row>
    <row r="55491" spans="31:31" ht="15.75">
      <c r="AE55491" s="67"/>
    </row>
    <row r="55492" spans="31:31" ht="15.75">
      <c r="AE55492" s="67"/>
    </row>
    <row r="55493" spans="31:31" ht="15.75">
      <c r="AE55493" s="67"/>
    </row>
    <row r="55494" spans="31:31" ht="15.75">
      <c r="AE55494" s="67"/>
    </row>
    <row r="55495" spans="31:31" ht="15.75">
      <c r="AE55495" s="67"/>
    </row>
    <row r="55496" spans="31:31" ht="15.75">
      <c r="AE55496" s="67"/>
    </row>
    <row r="55497" spans="31:31" ht="15.75">
      <c r="AE55497" s="67"/>
    </row>
    <row r="55498" spans="31:31" ht="15.75">
      <c r="AE55498" s="67"/>
    </row>
    <row r="55499" spans="31:31" ht="15.75">
      <c r="AE55499" s="67"/>
    </row>
    <row r="55500" spans="31:31" ht="15.75">
      <c r="AE55500" s="67"/>
    </row>
    <row r="55501" spans="31:31" ht="15.75">
      <c r="AE55501" s="67"/>
    </row>
    <row r="55502" spans="31:31" ht="15.75">
      <c r="AE55502" s="67"/>
    </row>
    <row r="55503" spans="31:31" ht="15.75">
      <c r="AE55503" s="67"/>
    </row>
    <row r="55504" spans="31:31" ht="15.75">
      <c r="AE55504" s="67"/>
    </row>
    <row r="55505" spans="31:31" ht="15.75">
      <c r="AE55505" s="67"/>
    </row>
    <row r="55506" spans="31:31" ht="15.75">
      <c r="AE55506" s="67"/>
    </row>
    <row r="55507" spans="31:31" ht="15.75">
      <c r="AE55507" s="67"/>
    </row>
    <row r="55508" spans="31:31" ht="15.75">
      <c r="AE55508" s="67"/>
    </row>
    <row r="55509" spans="31:31" ht="15.75">
      <c r="AE55509" s="67"/>
    </row>
    <row r="55510" spans="31:31" ht="15.75">
      <c r="AE55510" s="67"/>
    </row>
    <row r="55511" spans="31:31" ht="15.75">
      <c r="AE55511" s="67"/>
    </row>
    <row r="55512" spans="31:31" ht="15.75">
      <c r="AE55512" s="67"/>
    </row>
    <row r="55513" spans="31:31" ht="15.75">
      <c r="AE55513" s="67"/>
    </row>
    <row r="55514" spans="31:31" ht="15.75">
      <c r="AE55514" s="67"/>
    </row>
    <row r="55515" spans="31:31" ht="15.75">
      <c r="AE55515" s="67"/>
    </row>
    <row r="55516" spans="31:31" ht="15.75">
      <c r="AE55516" s="67"/>
    </row>
    <row r="55517" spans="31:31" ht="15.75">
      <c r="AE55517" s="67"/>
    </row>
    <row r="55518" spans="31:31" ht="15.75">
      <c r="AE55518" s="67"/>
    </row>
    <row r="55519" spans="31:31" ht="15.75">
      <c r="AE55519" s="67"/>
    </row>
    <row r="55520" spans="31:31" ht="15.75">
      <c r="AE55520" s="67"/>
    </row>
    <row r="55521" spans="31:31" ht="15.75">
      <c r="AE55521" s="67"/>
    </row>
    <row r="55522" spans="31:31" ht="15.75">
      <c r="AE55522" s="67"/>
    </row>
    <row r="55523" spans="31:31" ht="15.75">
      <c r="AE55523" s="67"/>
    </row>
    <row r="55524" spans="31:31" ht="15.75">
      <c r="AE55524" s="67"/>
    </row>
    <row r="55525" spans="31:31" ht="15.75">
      <c r="AE55525" s="67"/>
    </row>
    <row r="55526" spans="31:31" ht="15.75">
      <c r="AE55526" s="67"/>
    </row>
    <row r="55527" spans="31:31" ht="15.75">
      <c r="AE55527" s="67"/>
    </row>
    <row r="55528" spans="31:31" ht="15.75">
      <c r="AE55528" s="67"/>
    </row>
    <row r="55529" spans="31:31" ht="15.75">
      <c r="AE55529" s="67"/>
    </row>
    <row r="55530" spans="31:31" ht="15.75">
      <c r="AE55530" s="67"/>
    </row>
    <row r="55531" spans="31:31" ht="15.75">
      <c r="AE55531" s="67"/>
    </row>
    <row r="55532" spans="31:31" ht="15.75">
      <c r="AE55532" s="67"/>
    </row>
    <row r="55533" spans="31:31" ht="15.75">
      <c r="AE55533" s="67"/>
    </row>
    <row r="55534" spans="31:31" ht="15.75">
      <c r="AE55534" s="67"/>
    </row>
    <row r="55535" spans="31:31" ht="15.75">
      <c r="AE55535" s="67"/>
    </row>
    <row r="55536" spans="31:31" ht="15.75">
      <c r="AE55536" s="67"/>
    </row>
    <row r="55537" spans="31:31" ht="15.75">
      <c r="AE55537" s="67"/>
    </row>
    <row r="55538" spans="31:31" ht="15.75">
      <c r="AE55538" s="67"/>
    </row>
    <row r="55539" spans="31:31" ht="15.75">
      <c r="AE55539" s="67"/>
    </row>
    <row r="55540" spans="31:31" ht="15.75">
      <c r="AE55540" s="67"/>
    </row>
    <row r="55541" spans="31:31" ht="15.75">
      <c r="AE55541" s="67"/>
    </row>
    <row r="55542" spans="31:31" ht="15.75">
      <c r="AE55542" s="67"/>
    </row>
    <row r="55543" spans="31:31" ht="15.75">
      <c r="AE55543" s="67"/>
    </row>
    <row r="55544" spans="31:31" ht="15.75">
      <c r="AE55544" s="67"/>
    </row>
    <row r="55545" spans="31:31" ht="15.75">
      <c r="AE55545" s="67"/>
    </row>
    <row r="55546" spans="31:31" ht="15.75">
      <c r="AE55546" s="67"/>
    </row>
    <row r="55547" spans="31:31" ht="15.75">
      <c r="AE55547" s="67"/>
    </row>
    <row r="55548" spans="31:31" ht="15.75">
      <c r="AE55548" s="67"/>
    </row>
    <row r="55549" spans="31:31" ht="15.75">
      <c r="AE55549" s="67"/>
    </row>
    <row r="55550" spans="31:31" ht="15.75">
      <c r="AE55550" s="67"/>
    </row>
    <row r="55551" spans="31:31" ht="15.75">
      <c r="AE55551" s="67"/>
    </row>
    <row r="55552" spans="31:31" ht="15.75">
      <c r="AE55552" s="67"/>
    </row>
    <row r="55553" spans="31:31" ht="15.75">
      <c r="AE55553" s="67"/>
    </row>
    <row r="55554" spans="31:31" ht="15.75">
      <c r="AE55554" s="67"/>
    </row>
    <row r="55555" spans="31:31" ht="15.75">
      <c r="AE55555" s="67"/>
    </row>
    <row r="55556" spans="31:31" ht="15.75">
      <c r="AE55556" s="67"/>
    </row>
    <row r="55557" spans="31:31" ht="15.75">
      <c r="AE55557" s="67"/>
    </row>
    <row r="55558" spans="31:31" ht="15.75">
      <c r="AE55558" s="67"/>
    </row>
    <row r="55559" spans="31:31" ht="15.75">
      <c r="AE55559" s="67"/>
    </row>
    <row r="55560" spans="31:31" ht="15.75">
      <c r="AE55560" s="67"/>
    </row>
    <row r="55561" spans="31:31" ht="15.75">
      <c r="AE55561" s="67"/>
    </row>
    <row r="55562" spans="31:31" ht="15.75">
      <c r="AE55562" s="67"/>
    </row>
    <row r="55563" spans="31:31" ht="15.75">
      <c r="AE55563" s="67"/>
    </row>
    <row r="55564" spans="31:31" ht="15.75">
      <c r="AE55564" s="67"/>
    </row>
    <row r="55565" spans="31:31" ht="15.75">
      <c r="AE55565" s="67"/>
    </row>
    <row r="55566" spans="31:31" ht="15.75">
      <c r="AE55566" s="67"/>
    </row>
    <row r="55567" spans="31:31" ht="15.75">
      <c r="AE55567" s="67"/>
    </row>
    <row r="55568" spans="31:31" ht="15.75">
      <c r="AE55568" s="67"/>
    </row>
    <row r="55569" spans="31:31" ht="15.75">
      <c r="AE55569" s="67"/>
    </row>
    <row r="55570" spans="31:31" ht="15.75">
      <c r="AE55570" s="67"/>
    </row>
    <row r="55571" spans="31:31" ht="15.75">
      <c r="AE55571" s="67"/>
    </row>
    <row r="55572" spans="31:31" ht="15.75">
      <c r="AE55572" s="67"/>
    </row>
    <row r="55573" spans="31:31" ht="15.75">
      <c r="AE55573" s="67"/>
    </row>
    <row r="55574" spans="31:31" ht="15.75">
      <c r="AE55574" s="67"/>
    </row>
    <row r="55575" spans="31:31" ht="15.75">
      <c r="AE55575" s="67"/>
    </row>
    <row r="55576" spans="31:31" ht="15.75">
      <c r="AE55576" s="67"/>
    </row>
    <row r="55577" spans="31:31" ht="15.75">
      <c r="AE55577" s="67"/>
    </row>
    <row r="55578" spans="31:31" ht="15.75">
      <c r="AE55578" s="67"/>
    </row>
    <row r="55579" spans="31:31" ht="15.75">
      <c r="AE55579" s="67"/>
    </row>
    <row r="55580" spans="31:31" ht="15.75">
      <c r="AE55580" s="67"/>
    </row>
    <row r="55581" spans="31:31" ht="15.75">
      <c r="AE55581" s="67"/>
    </row>
    <row r="55582" spans="31:31" ht="15.75">
      <c r="AE55582" s="67"/>
    </row>
    <row r="55583" spans="31:31" ht="15.75">
      <c r="AE55583" s="67"/>
    </row>
    <row r="55584" spans="31:31" ht="15.75">
      <c r="AE55584" s="67"/>
    </row>
    <row r="55585" spans="31:31" ht="15.75">
      <c r="AE55585" s="67"/>
    </row>
    <row r="55586" spans="31:31" ht="15.75">
      <c r="AE55586" s="67"/>
    </row>
    <row r="55587" spans="31:31" ht="15.75">
      <c r="AE55587" s="67"/>
    </row>
    <row r="55588" spans="31:31" ht="15.75">
      <c r="AE55588" s="67"/>
    </row>
    <row r="55589" spans="31:31" ht="15.75">
      <c r="AE55589" s="67"/>
    </row>
    <row r="55590" spans="31:31" ht="15.75">
      <c r="AE55590" s="67"/>
    </row>
    <row r="55591" spans="31:31" ht="15.75">
      <c r="AE55591" s="67"/>
    </row>
    <row r="55592" spans="31:31" ht="15.75">
      <c r="AE55592" s="67"/>
    </row>
    <row r="55593" spans="31:31" ht="15.75">
      <c r="AE55593" s="67"/>
    </row>
    <row r="55594" spans="31:31" ht="15.75">
      <c r="AE55594" s="67"/>
    </row>
    <row r="55595" spans="31:31" ht="15.75">
      <c r="AE55595" s="67"/>
    </row>
    <row r="55596" spans="31:31" ht="15.75">
      <c r="AE55596" s="67"/>
    </row>
    <row r="55597" spans="31:31" ht="15.75">
      <c r="AE55597" s="67"/>
    </row>
    <row r="55598" spans="31:31" ht="15.75">
      <c r="AE55598" s="67"/>
    </row>
    <row r="55599" spans="31:31" ht="15.75">
      <c r="AE55599" s="67"/>
    </row>
    <row r="55600" spans="31:31" ht="15.75">
      <c r="AE55600" s="67"/>
    </row>
    <row r="55601" spans="31:31" ht="15.75">
      <c r="AE55601" s="67"/>
    </row>
    <row r="55602" spans="31:31" ht="15.75">
      <c r="AE55602" s="67"/>
    </row>
    <row r="55603" spans="31:31" ht="15.75">
      <c r="AE55603" s="67"/>
    </row>
    <row r="55604" spans="31:31" ht="15.75">
      <c r="AE55604" s="67"/>
    </row>
    <row r="55605" spans="31:31" ht="15.75">
      <c r="AE55605" s="67"/>
    </row>
    <row r="55606" spans="31:31" ht="15.75">
      <c r="AE55606" s="67"/>
    </row>
    <row r="55607" spans="31:31" ht="15.75">
      <c r="AE55607" s="67"/>
    </row>
    <row r="55608" spans="31:31" ht="15.75">
      <c r="AE55608" s="67"/>
    </row>
    <row r="55609" spans="31:31" ht="15.75">
      <c r="AE55609" s="67"/>
    </row>
    <row r="55610" spans="31:31" ht="15.75">
      <c r="AE55610" s="67"/>
    </row>
    <row r="55611" spans="31:31" ht="15.75">
      <c r="AE55611" s="67"/>
    </row>
    <row r="55612" spans="31:31" ht="15.75">
      <c r="AE55612" s="67"/>
    </row>
    <row r="55613" spans="31:31" ht="15.75">
      <c r="AE55613" s="67"/>
    </row>
    <row r="55614" spans="31:31" ht="15.75">
      <c r="AE55614" s="67"/>
    </row>
    <row r="55615" spans="31:31" ht="15.75">
      <c r="AE55615" s="67"/>
    </row>
    <row r="55616" spans="31:31" ht="15.75">
      <c r="AE55616" s="67"/>
    </row>
    <row r="55617" spans="31:31" ht="15.75">
      <c r="AE55617" s="67"/>
    </row>
    <row r="55618" spans="31:31" ht="15.75">
      <c r="AE55618" s="67"/>
    </row>
    <row r="55619" spans="31:31" ht="15.75">
      <c r="AE55619" s="67"/>
    </row>
    <row r="55620" spans="31:31" ht="15.75">
      <c r="AE55620" s="67"/>
    </row>
    <row r="55621" spans="31:31" ht="15.75">
      <c r="AE55621" s="67"/>
    </row>
    <row r="55622" spans="31:31" ht="15.75">
      <c r="AE55622" s="67"/>
    </row>
    <row r="55623" spans="31:31" ht="15.75">
      <c r="AE55623" s="67"/>
    </row>
    <row r="55624" spans="31:31" ht="15.75">
      <c r="AE55624" s="67"/>
    </row>
    <row r="55625" spans="31:31" ht="15.75">
      <c r="AE55625" s="67"/>
    </row>
    <row r="55626" spans="31:31" ht="15.75">
      <c r="AE55626" s="67"/>
    </row>
    <row r="55627" spans="31:31" ht="15.75">
      <c r="AE55627" s="67"/>
    </row>
    <row r="55628" spans="31:31" ht="15.75">
      <c r="AE55628" s="67"/>
    </row>
    <row r="55629" spans="31:31" ht="15.75">
      <c r="AE55629" s="67"/>
    </row>
    <row r="55630" spans="31:31" ht="15.75">
      <c r="AE55630" s="67"/>
    </row>
    <row r="55631" spans="31:31" ht="15.75">
      <c r="AE55631" s="67"/>
    </row>
    <row r="55632" spans="31:31" ht="15.75">
      <c r="AE55632" s="67"/>
    </row>
    <row r="55633" spans="31:31" ht="15.75">
      <c r="AE55633" s="67"/>
    </row>
    <row r="55634" spans="31:31" ht="15.75">
      <c r="AE55634" s="67"/>
    </row>
    <row r="55635" spans="31:31" ht="15.75">
      <c r="AE55635" s="67"/>
    </row>
    <row r="55636" spans="31:31" ht="15.75">
      <c r="AE55636" s="67"/>
    </row>
    <row r="55637" spans="31:31" ht="15.75">
      <c r="AE55637" s="67"/>
    </row>
    <row r="55638" spans="31:31" ht="15.75">
      <c r="AE55638" s="67"/>
    </row>
    <row r="55639" spans="31:31" ht="15.75">
      <c r="AE55639" s="67"/>
    </row>
    <row r="55640" spans="31:31" ht="15.75">
      <c r="AE55640" s="67"/>
    </row>
    <row r="55641" spans="31:31" ht="15.75">
      <c r="AE55641" s="67"/>
    </row>
    <row r="55642" spans="31:31" ht="15.75">
      <c r="AE55642" s="67"/>
    </row>
    <row r="55643" spans="31:31" ht="15.75">
      <c r="AE55643" s="67"/>
    </row>
    <row r="55644" spans="31:31" ht="15.75">
      <c r="AE55644" s="67"/>
    </row>
    <row r="55645" spans="31:31" ht="15.75">
      <c r="AE55645" s="67"/>
    </row>
    <row r="55646" spans="31:31" ht="15.75">
      <c r="AE55646" s="67"/>
    </row>
    <row r="55647" spans="31:31" ht="15.75">
      <c r="AE55647" s="67"/>
    </row>
    <row r="55648" spans="31:31" ht="15.75">
      <c r="AE55648" s="67"/>
    </row>
    <row r="55649" spans="31:31" ht="15.75">
      <c r="AE55649" s="67"/>
    </row>
    <row r="55650" spans="31:31" ht="15.75">
      <c r="AE55650" s="67"/>
    </row>
    <row r="55651" spans="31:31" ht="15.75">
      <c r="AE55651" s="67"/>
    </row>
    <row r="55652" spans="31:31" ht="15.75">
      <c r="AE55652" s="67"/>
    </row>
    <row r="55653" spans="31:31" ht="15.75">
      <c r="AE55653" s="67"/>
    </row>
    <row r="55654" spans="31:31" ht="15.75">
      <c r="AE55654" s="67"/>
    </row>
    <row r="55655" spans="31:31" ht="15.75">
      <c r="AE55655" s="67"/>
    </row>
    <row r="55656" spans="31:31" ht="15.75">
      <c r="AE55656" s="67"/>
    </row>
    <row r="55657" spans="31:31" ht="15.75">
      <c r="AE55657" s="67"/>
    </row>
    <row r="55658" spans="31:31" ht="15.75">
      <c r="AE55658" s="67"/>
    </row>
    <row r="55659" spans="31:31" ht="15.75">
      <c r="AE55659" s="67"/>
    </row>
    <row r="55660" spans="31:31" ht="15.75">
      <c r="AE55660" s="67"/>
    </row>
    <row r="55661" spans="31:31" ht="15.75">
      <c r="AE55661" s="67"/>
    </row>
    <row r="55662" spans="31:31" ht="15.75">
      <c r="AE55662" s="67"/>
    </row>
    <row r="55663" spans="31:31" ht="15.75">
      <c r="AE55663" s="67"/>
    </row>
    <row r="55664" spans="31:31" ht="15.75">
      <c r="AE55664" s="67"/>
    </row>
    <row r="55665" spans="31:31" ht="15.75">
      <c r="AE55665" s="67"/>
    </row>
    <row r="55666" spans="31:31" ht="15.75">
      <c r="AE55666" s="67"/>
    </row>
    <row r="55667" spans="31:31" ht="15.75">
      <c r="AE55667" s="67"/>
    </row>
    <row r="55668" spans="31:31" ht="15.75">
      <c r="AE55668" s="67"/>
    </row>
    <row r="55669" spans="31:31" ht="15.75">
      <c r="AE55669" s="67"/>
    </row>
    <row r="55670" spans="31:31" ht="15.75">
      <c r="AE55670" s="67"/>
    </row>
    <row r="55671" spans="31:31" ht="15.75">
      <c r="AE55671" s="67"/>
    </row>
    <row r="55672" spans="31:31" ht="15.75">
      <c r="AE55672" s="67"/>
    </row>
    <row r="55673" spans="31:31" ht="15.75">
      <c r="AE55673" s="67"/>
    </row>
    <row r="55674" spans="31:31" ht="15.75">
      <c r="AE55674" s="67"/>
    </row>
    <row r="55675" spans="31:31" ht="15.75">
      <c r="AE55675" s="67"/>
    </row>
    <row r="55676" spans="31:31" ht="15.75">
      <c r="AE55676" s="67"/>
    </row>
    <row r="55677" spans="31:31" ht="15.75">
      <c r="AE55677" s="67"/>
    </row>
    <row r="55678" spans="31:31" ht="15.75">
      <c r="AE55678" s="67"/>
    </row>
    <row r="55679" spans="31:31" ht="15.75">
      <c r="AE55679" s="67"/>
    </row>
    <row r="55680" spans="31:31" ht="15.75">
      <c r="AE55680" s="67"/>
    </row>
    <row r="55681" spans="31:31" ht="15.75">
      <c r="AE55681" s="67"/>
    </row>
    <row r="55682" spans="31:31" ht="15.75">
      <c r="AE55682" s="67"/>
    </row>
    <row r="55683" spans="31:31" ht="15.75">
      <c r="AE55683" s="67"/>
    </row>
    <row r="55684" spans="31:31" ht="15.75">
      <c r="AE55684" s="67"/>
    </row>
    <row r="55685" spans="31:31" ht="15.75">
      <c r="AE55685" s="67"/>
    </row>
    <row r="55686" spans="31:31" ht="15.75">
      <c r="AE55686" s="67"/>
    </row>
    <row r="55687" spans="31:31" ht="15.75">
      <c r="AE55687" s="67"/>
    </row>
    <row r="55688" spans="31:31" ht="15.75">
      <c r="AE55688" s="67"/>
    </row>
    <row r="55689" spans="31:31" ht="15.75">
      <c r="AE55689" s="67"/>
    </row>
    <row r="55690" spans="31:31" ht="15.75">
      <c r="AE55690" s="67"/>
    </row>
    <row r="55691" spans="31:31" ht="15.75">
      <c r="AE55691" s="67"/>
    </row>
    <row r="55692" spans="31:31" ht="15.75">
      <c r="AE55692" s="67"/>
    </row>
    <row r="55693" spans="31:31" ht="15.75">
      <c r="AE55693" s="67"/>
    </row>
    <row r="55694" spans="31:31" ht="15.75">
      <c r="AE55694" s="67"/>
    </row>
    <row r="55695" spans="31:31" ht="15.75">
      <c r="AE55695" s="67"/>
    </row>
    <row r="55696" spans="31:31" ht="15.75">
      <c r="AE55696" s="67"/>
    </row>
    <row r="55697" spans="31:31" ht="15.75">
      <c r="AE55697" s="67"/>
    </row>
    <row r="55698" spans="31:31" ht="15.75">
      <c r="AE55698" s="67"/>
    </row>
    <row r="55699" spans="31:31" ht="15.75">
      <c r="AE55699" s="67"/>
    </row>
    <row r="55700" spans="31:31" ht="15.75">
      <c r="AE55700" s="67"/>
    </row>
    <row r="55701" spans="31:31" ht="15.75">
      <c r="AE55701" s="67"/>
    </row>
    <row r="55702" spans="31:31" ht="15.75">
      <c r="AE55702" s="67"/>
    </row>
    <row r="55703" spans="31:31" ht="15.75">
      <c r="AE55703" s="67"/>
    </row>
    <row r="55704" spans="31:31" ht="15.75">
      <c r="AE55704" s="67"/>
    </row>
    <row r="55705" spans="31:31" ht="15.75">
      <c r="AE55705" s="67"/>
    </row>
    <row r="55706" spans="31:31" ht="15.75">
      <c r="AE55706" s="67"/>
    </row>
    <row r="55707" spans="31:31" ht="15.75">
      <c r="AE55707" s="67"/>
    </row>
    <row r="55708" spans="31:31" ht="15.75">
      <c r="AE55708" s="67"/>
    </row>
    <row r="55709" spans="31:31" ht="15.75">
      <c r="AE55709" s="67"/>
    </row>
    <row r="55710" spans="31:31" ht="15.75">
      <c r="AE55710" s="67"/>
    </row>
    <row r="55711" spans="31:31" ht="15.75">
      <c r="AE55711" s="67"/>
    </row>
    <row r="55712" spans="31:31" ht="15.75">
      <c r="AE55712" s="67"/>
    </row>
    <row r="55713" spans="31:31" ht="15.75">
      <c r="AE55713" s="67"/>
    </row>
    <row r="55714" spans="31:31" ht="15.75">
      <c r="AE55714" s="67"/>
    </row>
    <row r="55715" spans="31:31" ht="15.75">
      <c r="AE55715" s="67"/>
    </row>
    <row r="55716" spans="31:31" ht="15.75">
      <c r="AE55716" s="67"/>
    </row>
    <row r="55717" spans="31:31" ht="15.75">
      <c r="AE55717" s="67"/>
    </row>
    <row r="55718" spans="31:31" ht="15.75">
      <c r="AE55718" s="67"/>
    </row>
    <row r="55719" spans="31:31" ht="15.75">
      <c r="AE55719" s="67"/>
    </row>
    <row r="55720" spans="31:31" ht="15.75">
      <c r="AE55720" s="67"/>
    </row>
    <row r="55721" spans="31:31" ht="15.75">
      <c r="AE55721" s="67"/>
    </row>
    <row r="55722" spans="31:31" ht="15.75">
      <c r="AE55722" s="67"/>
    </row>
    <row r="55723" spans="31:31" ht="15.75">
      <c r="AE55723" s="67"/>
    </row>
    <row r="55724" spans="31:31" ht="15.75">
      <c r="AE55724" s="67"/>
    </row>
    <row r="55725" spans="31:31" ht="15.75">
      <c r="AE55725" s="67"/>
    </row>
    <row r="55726" spans="31:31" ht="15.75">
      <c r="AE55726" s="67"/>
    </row>
    <row r="55727" spans="31:31" ht="15.75">
      <c r="AE55727" s="67"/>
    </row>
    <row r="55728" spans="31:31" ht="15.75">
      <c r="AE55728" s="67"/>
    </row>
    <row r="55729" spans="31:31" ht="15.75">
      <c r="AE55729" s="67"/>
    </row>
    <row r="55730" spans="31:31" ht="15.75">
      <c r="AE55730" s="67"/>
    </row>
    <row r="55731" spans="31:31" ht="15.75">
      <c r="AE55731" s="67"/>
    </row>
    <row r="55732" spans="31:31" ht="15.75">
      <c r="AE55732" s="67"/>
    </row>
    <row r="55733" spans="31:31" ht="15.75">
      <c r="AE55733" s="67"/>
    </row>
    <row r="55734" spans="31:31" ht="15.75">
      <c r="AE55734" s="67"/>
    </row>
    <row r="55735" spans="31:31" ht="15.75">
      <c r="AE55735" s="67"/>
    </row>
    <row r="55736" spans="31:31" ht="15.75">
      <c r="AE55736" s="67"/>
    </row>
    <row r="55737" spans="31:31" ht="15.75">
      <c r="AE55737" s="67"/>
    </row>
    <row r="55738" spans="31:31" ht="15.75">
      <c r="AE55738" s="67"/>
    </row>
    <row r="55739" spans="31:31" ht="15.75">
      <c r="AE55739" s="67"/>
    </row>
    <row r="55740" spans="31:31" ht="15.75">
      <c r="AE55740" s="67"/>
    </row>
    <row r="55741" spans="31:31" ht="15.75">
      <c r="AE55741" s="67"/>
    </row>
    <row r="55742" spans="31:31" ht="15.75">
      <c r="AE55742" s="67"/>
    </row>
    <row r="55743" spans="31:31" ht="15.75">
      <c r="AE55743" s="67"/>
    </row>
    <row r="55744" spans="31:31" ht="15.75">
      <c r="AE55744" s="67"/>
    </row>
    <row r="55745" spans="31:31" ht="15.75">
      <c r="AE55745" s="67"/>
    </row>
    <row r="55746" spans="31:31" ht="15.75">
      <c r="AE55746" s="67"/>
    </row>
    <row r="55747" spans="31:31" ht="15.75">
      <c r="AE55747" s="67"/>
    </row>
    <row r="55748" spans="31:31" ht="15.75">
      <c r="AE55748" s="67"/>
    </row>
    <row r="55749" spans="31:31" ht="15.75">
      <c r="AE55749" s="67"/>
    </row>
    <row r="55750" spans="31:31" ht="15.75">
      <c r="AE55750" s="67"/>
    </row>
    <row r="55751" spans="31:31" ht="15.75">
      <c r="AE55751" s="67"/>
    </row>
    <row r="55752" spans="31:31" ht="15.75">
      <c r="AE55752" s="67"/>
    </row>
    <row r="55753" spans="31:31" ht="15.75">
      <c r="AE55753" s="67"/>
    </row>
    <row r="55754" spans="31:31" ht="15.75">
      <c r="AE55754" s="67"/>
    </row>
    <row r="55755" spans="31:31" ht="15.75">
      <c r="AE55755" s="67"/>
    </row>
    <row r="55756" spans="31:31" ht="15.75">
      <c r="AE55756" s="67"/>
    </row>
    <row r="55757" spans="31:31" ht="15.75">
      <c r="AE55757" s="67"/>
    </row>
    <row r="55758" spans="31:31" ht="15.75">
      <c r="AE55758" s="67"/>
    </row>
    <row r="55759" spans="31:31" ht="15.75">
      <c r="AE55759" s="67"/>
    </row>
    <row r="55760" spans="31:31" ht="15.75">
      <c r="AE55760" s="67"/>
    </row>
    <row r="55761" spans="31:31" ht="15.75">
      <c r="AE55761" s="67"/>
    </row>
    <row r="55762" spans="31:31" ht="15.75">
      <c r="AE55762" s="67"/>
    </row>
    <row r="55763" spans="31:31" ht="15.75">
      <c r="AE55763" s="67"/>
    </row>
    <row r="55764" spans="31:31" ht="15.75">
      <c r="AE55764" s="67"/>
    </row>
    <row r="55765" spans="31:31" ht="15.75">
      <c r="AE55765" s="67"/>
    </row>
    <row r="55766" spans="31:31" ht="15.75">
      <c r="AE55766" s="67"/>
    </row>
    <row r="55767" spans="31:31" ht="15.75">
      <c r="AE55767" s="67"/>
    </row>
    <row r="55768" spans="31:31" ht="15.75">
      <c r="AE55768" s="67"/>
    </row>
    <row r="55769" spans="31:31" ht="15.75">
      <c r="AE55769" s="67"/>
    </row>
    <row r="55770" spans="31:31" ht="15.75">
      <c r="AE55770" s="67"/>
    </row>
    <row r="55771" spans="31:31" ht="15.75">
      <c r="AE55771" s="67"/>
    </row>
    <row r="55772" spans="31:31" ht="15.75">
      <c r="AE55772" s="67"/>
    </row>
    <row r="55773" spans="31:31" ht="15.75">
      <c r="AE55773" s="67"/>
    </row>
    <row r="55774" spans="31:31" ht="15.75">
      <c r="AE55774" s="67"/>
    </row>
    <row r="55775" spans="31:31" ht="15.75">
      <c r="AE55775" s="67"/>
    </row>
    <row r="55776" spans="31:31" ht="15.75">
      <c r="AE55776" s="67"/>
    </row>
    <row r="55777" spans="31:31" ht="15.75">
      <c r="AE55777" s="67"/>
    </row>
    <row r="55778" spans="31:31" ht="15.75">
      <c r="AE55778" s="67"/>
    </row>
    <row r="55779" spans="31:31" ht="15.75">
      <c r="AE55779" s="67"/>
    </row>
    <row r="55780" spans="31:31" ht="15.75">
      <c r="AE55780" s="67"/>
    </row>
    <row r="55781" spans="31:31" ht="15.75">
      <c r="AE55781" s="67"/>
    </row>
    <row r="55782" spans="31:31" ht="15.75">
      <c r="AE55782" s="67"/>
    </row>
    <row r="55783" spans="31:31" ht="15.75">
      <c r="AE55783" s="67"/>
    </row>
    <row r="55784" spans="31:31" ht="15.75">
      <c r="AE55784" s="67"/>
    </row>
    <row r="55785" spans="31:31" ht="15.75">
      <c r="AE55785" s="67"/>
    </row>
    <row r="55786" spans="31:31" ht="15.75">
      <c r="AE55786" s="67"/>
    </row>
    <row r="55787" spans="31:31" ht="15.75">
      <c r="AE55787" s="67"/>
    </row>
    <row r="55788" spans="31:31" ht="15.75">
      <c r="AE55788" s="67"/>
    </row>
    <row r="55789" spans="31:31" ht="15.75">
      <c r="AE55789" s="67"/>
    </row>
    <row r="55790" spans="31:31" ht="15.75">
      <c r="AE55790" s="67"/>
    </row>
    <row r="55791" spans="31:31" ht="15.75">
      <c r="AE55791" s="67"/>
    </row>
    <row r="55792" spans="31:31" ht="15.75">
      <c r="AE55792" s="67"/>
    </row>
    <row r="55793" spans="31:31" ht="15.75">
      <c r="AE55793" s="67"/>
    </row>
    <row r="55794" spans="31:31" ht="15.75">
      <c r="AE55794" s="67"/>
    </row>
    <row r="55795" spans="31:31" ht="15.75">
      <c r="AE55795" s="67"/>
    </row>
    <row r="55796" spans="31:31" ht="15.75">
      <c r="AE55796" s="67"/>
    </row>
    <row r="55797" spans="31:31" ht="15.75">
      <c r="AE55797" s="67"/>
    </row>
    <row r="55798" spans="31:31" ht="15.75">
      <c r="AE55798" s="67"/>
    </row>
    <row r="55799" spans="31:31" ht="15.75">
      <c r="AE55799" s="67"/>
    </row>
    <row r="55800" spans="31:31" ht="15.75">
      <c r="AE55800" s="67"/>
    </row>
    <row r="55801" spans="31:31" ht="15.75">
      <c r="AE55801" s="67"/>
    </row>
    <row r="55802" spans="31:31" ht="15.75">
      <c r="AE55802" s="67"/>
    </row>
    <row r="55803" spans="31:31" ht="15.75">
      <c r="AE55803" s="67"/>
    </row>
    <row r="55804" spans="31:31" ht="15.75">
      <c r="AE55804" s="67"/>
    </row>
    <row r="55805" spans="31:31" ht="15.75">
      <c r="AE55805" s="67"/>
    </row>
    <row r="55806" spans="31:31" ht="15.75">
      <c r="AE55806" s="67"/>
    </row>
    <row r="55807" spans="31:31" ht="15.75">
      <c r="AE55807" s="67"/>
    </row>
    <row r="55808" spans="31:31" ht="15.75">
      <c r="AE55808" s="67"/>
    </row>
    <row r="55809" spans="31:31" ht="15.75">
      <c r="AE55809" s="67"/>
    </row>
    <row r="55810" spans="31:31" ht="15.75">
      <c r="AE55810" s="67"/>
    </row>
    <row r="55811" spans="31:31" ht="15.75">
      <c r="AE55811" s="67"/>
    </row>
    <row r="55812" spans="31:31" ht="15.75">
      <c r="AE55812" s="67"/>
    </row>
    <row r="55813" spans="31:31" ht="15.75">
      <c r="AE55813" s="67"/>
    </row>
    <row r="55814" spans="31:31" ht="15.75">
      <c r="AE55814" s="67"/>
    </row>
    <row r="55815" spans="31:31" ht="15.75">
      <c r="AE55815" s="67"/>
    </row>
    <row r="55816" spans="31:31" ht="15.75">
      <c r="AE55816" s="67"/>
    </row>
    <row r="55817" spans="31:31" ht="15.75">
      <c r="AE55817" s="67"/>
    </row>
    <row r="55818" spans="31:31" ht="15.75">
      <c r="AE55818" s="67"/>
    </row>
    <row r="55819" spans="31:31" ht="15.75">
      <c r="AE55819" s="67"/>
    </row>
    <row r="55820" spans="31:31" ht="15.75">
      <c r="AE55820" s="67"/>
    </row>
    <row r="55821" spans="31:31" ht="15.75">
      <c r="AE55821" s="67"/>
    </row>
    <row r="55822" spans="31:31" ht="15.75">
      <c r="AE55822" s="67"/>
    </row>
    <row r="55823" spans="31:31" ht="15.75">
      <c r="AE55823" s="67"/>
    </row>
    <row r="55824" spans="31:31" ht="15.75">
      <c r="AE55824" s="67"/>
    </row>
    <row r="55825" spans="31:31" ht="15.75">
      <c r="AE55825" s="67"/>
    </row>
    <row r="55826" spans="31:31" ht="15.75">
      <c r="AE55826" s="67"/>
    </row>
    <row r="55827" spans="31:31" ht="15.75">
      <c r="AE55827" s="67"/>
    </row>
    <row r="55828" spans="31:31" ht="15.75">
      <c r="AE55828" s="67"/>
    </row>
    <row r="55829" spans="31:31" ht="15.75">
      <c r="AE55829" s="67"/>
    </row>
    <row r="55830" spans="31:31" ht="15.75">
      <c r="AE55830" s="67"/>
    </row>
    <row r="55831" spans="31:31" ht="15.75">
      <c r="AE55831" s="67"/>
    </row>
    <row r="55832" spans="31:31" ht="15.75">
      <c r="AE55832" s="67"/>
    </row>
    <row r="55833" spans="31:31" ht="15.75">
      <c r="AE55833" s="67"/>
    </row>
    <row r="55834" spans="31:31" ht="15.75">
      <c r="AE55834" s="67"/>
    </row>
    <row r="55835" spans="31:31" ht="15.75">
      <c r="AE55835" s="67"/>
    </row>
    <row r="55836" spans="31:31" ht="15.75">
      <c r="AE55836" s="67"/>
    </row>
    <row r="55837" spans="31:31" ht="15.75">
      <c r="AE55837" s="67"/>
    </row>
    <row r="55838" spans="31:31" ht="15.75">
      <c r="AE55838" s="67"/>
    </row>
    <row r="55839" spans="31:31" ht="15.75">
      <c r="AE55839" s="67"/>
    </row>
    <row r="55840" spans="31:31" ht="15.75">
      <c r="AE55840" s="67"/>
    </row>
    <row r="55841" spans="31:31" ht="15.75">
      <c r="AE55841" s="67"/>
    </row>
    <row r="55842" spans="31:31" ht="15.75">
      <c r="AE55842" s="67"/>
    </row>
    <row r="55843" spans="31:31" ht="15.75">
      <c r="AE55843" s="67"/>
    </row>
    <row r="55844" spans="31:31" ht="15.75">
      <c r="AE55844" s="67"/>
    </row>
    <row r="55845" spans="31:31" ht="15.75">
      <c r="AE55845" s="67"/>
    </row>
    <row r="55846" spans="31:31" ht="15.75">
      <c r="AE55846" s="67"/>
    </row>
    <row r="55847" spans="31:31" ht="15.75">
      <c r="AE55847" s="67"/>
    </row>
    <row r="55848" spans="31:31" ht="15.75">
      <c r="AE55848" s="67"/>
    </row>
    <row r="55849" spans="31:31" ht="15.75">
      <c r="AE55849" s="67"/>
    </row>
    <row r="55850" spans="31:31" ht="15.75">
      <c r="AE55850" s="67"/>
    </row>
    <row r="55851" spans="31:31" ht="15.75">
      <c r="AE55851" s="67"/>
    </row>
    <row r="55852" spans="31:31" ht="15.75">
      <c r="AE55852" s="67"/>
    </row>
    <row r="55853" spans="31:31" ht="15.75">
      <c r="AE55853" s="67"/>
    </row>
    <row r="55854" spans="31:31" ht="15.75">
      <c r="AE55854" s="67"/>
    </row>
    <row r="55855" spans="31:31" ht="15.75">
      <c r="AE55855" s="67"/>
    </row>
    <row r="55856" spans="31:31" ht="15.75">
      <c r="AE55856" s="67"/>
    </row>
    <row r="55857" spans="31:31" ht="15.75">
      <c r="AE55857" s="67"/>
    </row>
    <row r="55858" spans="31:31" ht="15.75">
      <c r="AE55858" s="67"/>
    </row>
    <row r="55859" spans="31:31" ht="15.75">
      <c r="AE55859" s="67"/>
    </row>
    <row r="55860" spans="31:31" ht="15.75">
      <c r="AE55860" s="67"/>
    </row>
    <row r="55861" spans="31:31" ht="15.75">
      <c r="AE55861" s="67"/>
    </row>
    <row r="55862" spans="31:31" ht="15.75">
      <c r="AE55862" s="67"/>
    </row>
    <row r="55863" spans="31:31" ht="15.75">
      <c r="AE55863" s="67"/>
    </row>
    <row r="55864" spans="31:31" ht="15.75">
      <c r="AE55864" s="67"/>
    </row>
    <row r="55865" spans="31:31" ht="15.75">
      <c r="AE55865" s="67"/>
    </row>
    <row r="55866" spans="31:31" ht="15.75">
      <c r="AE55866" s="67"/>
    </row>
    <row r="55867" spans="31:31" ht="15.75">
      <c r="AE55867" s="67"/>
    </row>
    <row r="55868" spans="31:31" ht="15.75">
      <c r="AE55868" s="67"/>
    </row>
    <row r="55869" spans="31:31" ht="15.75">
      <c r="AE55869" s="67"/>
    </row>
    <row r="55870" spans="31:31" ht="15.75">
      <c r="AE55870" s="67"/>
    </row>
    <row r="55871" spans="31:31" ht="15.75">
      <c r="AE55871" s="67"/>
    </row>
    <row r="55872" spans="31:31" ht="15.75">
      <c r="AE55872" s="67"/>
    </row>
    <row r="55873" spans="31:31" ht="15.75">
      <c r="AE55873" s="67"/>
    </row>
    <row r="55874" spans="31:31" ht="15.75">
      <c r="AE55874" s="67"/>
    </row>
    <row r="55875" spans="31:31" ht="15.75">
      <c r="AE55875" s="67"/>
    </row>
    <row r="55876" spans="31:31" ht="15.75">
      <c r="AE55876" s="67"/>
    </row>
    <row r="55877" spans="31:31" ht="15.75">
      <c r="AE55877" s="67"/>
    </row>
    <row r="55878" spans="31:31" ht="15.75">
      <c r="AE55878" s="67"/>
    </row>
    <row r="55879" spans="31:31" ht="15.75">
      <c r="AE55879" s="67"/>
    </row>
    <row r="55880" spans="31:31" ht="15.75">
      <c r="AE55880" s="67"/>
    </row>
    <row r="55881" spans="31:31" ht="15.75">
      <c r="AE55881" s="67"/>
    </row>
    <row r="55882" spans="31:31" ht="15.75">
      <c r="AE55882" s="67"/>
    </row>
    <row r="55883" spans="31:31" ht="15.75">
      <c r="AE55883" s="67"/>
    </row>
    <row r="55884" spans="31:31" ht="15.75">
      <c r="AE55884" s="67"/>
    </row>
    <row r="55885" spans="31:31" ht="15.75">
      <c r="AE55885" s="67"/>
    </row>
    <row r="55886" spans="31:31" ht="15.75">
      <c r="AE55886" s="67"/>
    </row>
    <row r="55887" spans="31:31" ht="15.75">
      <c r="AE55887" s="67"/>
    </row>
    <row r="55888" spans="31:31" ht="15.75">
      <c r="AE55888" s="67"/>
    </row>
    <row r="55889" spans="31:31" ht="15.75">
      <c r="AE55889" s="67"/>
    </row>
    <row r="55890" spans="31:31" ht="15.75">
      <c r="AE55890" s="67"/>
    </row>
    <row r="55891" spans="31:31" ht="15.75">
      <c r="AE55891" s="67"/>
    </row>
    <row r="55892" spans="31:31" ht="15.75">
      <c r="AE55892" s="67"/>
    </row>
    <row r="55893" spans="31:31" ht="15.75">
      <c r="AE55893" s="67"/>
    </row>
    <row r="55894" spans="31:31" ht="15.75">
      <c r="AE55894" s="67"/>
    </row>
    <row r="55895" spans="31:31" ht="15.75">
      <c r="AE55895" s="67"/>
    </row>
    <row r="55896" spans="31:31" ht="15.75">
      <c r="AE55896" s="67"/>
    </row>
    <row r="55897" spans="31:31" ht="15.75">
      <c r="AE55897" s="67"/>
    </row>
    <row r="55898" spans="31:31" ht="15.75">
      <c r="AE55898" s="67"/>
    </row>
    <row r="55899" spans="31:31" ht="15.75">
      <c r="AE55899" s="67"/>
    </row>
    <row r="55900" spans="31:31" ht="15.75">
      <c r="AE55900" s="67"/>
    </row>
    <row r="55901" spans="31:31" ht="15.75">
      <c r="AE55901" s="67"/>
    </row>
    <row r="55902" spans="31:31" ht="15.75">
      <c r="AE55902" s="67"/>
    </row>
    <row r="55903" spans="31:31" ht="15.75">
      <c r="AE55903" s="67"/>
    </row>
    <row r="55904" spans="31:31" ht="15.75">
      <c r="AE55904" s="67"/>
    </row>
    <row r="55905" spans="31:31" ht="15.75">
      <c r="AE55905" s="67"/>
    </row>
    <row r="55906" spans="31:31" ht="15.75">
      <c r="AE55906" s="67"/>
    </row>
    <row r="55907" spans="31:31" ht="15.75">
      <c r="AE55907" s="67"/>
    </row>
    <row r="55908" spans="31:31" ht="15.75">
      <c r="AE55908" s="67"/>
    </row>
    <row r="55909" spans="31:31" ht="15.75">
      <c r="AE55909" s="67"/>
    </row>
    <row r="55910" spans="31:31" ht="15.75">
      <c r="AE55910" s="67"/>
    </row>
    <row r="55911" spans="31:31" ht="15.75">
      <c r="AE55911" s="67"/>
    </row>
    <row r="55912" spans="31:31" ht="15.75">
      <c r="AE55912" s="67"/>
    </row>
    <row r="55913" spans="31:31" ht="15.75">
      <c r="AE55913" s="67"/>
    </row>
    <row r="55914" spans="31:31" ht="15.75">
      <c r="AE55914" s="67"/>
    </row>
    <row r="55915" spans="31:31" ht="15.75">
      <c r="AE55915" s="67"/>
    </row>
    <row r="55916" spans="31:31" ht="15.75">
      <c r="AE55916" s="67"/>
    </row>
    <row r="55917" spans="31:31" ht="15.75">
      <c r="AE55917" s="67"/>
    </row>
    <row r="55918" spans="31:31" ht="15.75">
      <c r="AE55918" s="67"/>
    </row>
    <row r="55919" spans="31:31" ht="15.75">
      <c r="AE55919" s="67"/>
    </row>
    <row r="55920" spans="31:31" ht="15.75">
      <c r="AE55920" s="67"/>
    </row>
    <row r="55921" spans="31:31" ht="15.75">
      <c r="AE55921" s="67"/>
    </row>
    <row r="55922" spans="31:31" ht="15.75">
      <c r="AE55922" s="67"/>
    </row>
    <row r="55923" spans="31:31" ht="15.75">
      <c r="AE55923" s="67"/>
    </row>
    <row r="55924" spans="31:31" ht="15.75">
      <c r="AE55924" s="67"/>
    </row>
    <row r="55925" spans="31:31" ht="15.75">
      <c r="AE55925" s="67"/>
    </row>
    <row r="55926" spans="31:31" ht="15.75">
      <c r="AE55926" s="67"/>
    </row>
    <row r="55927" spans="31:31" ht="15.75">
      <c r="AE55927" s="67"/>
    </row>
    <row r="55928" spans="31:31" ht="15.75">
      <c r="AE55928" s="67"/>
    </row>
    <row r="55929" spans="31:31" ht="15.75">
      <c r="AE55929" s="67"/>
    </row>
    <row r="55930" spans="31:31" ht="15.75">
      <c r="AE55930" s="67"/>
    </row>
    <row r="55931" spans="31:31" ht="15.75">
      <c r="AE55931" s="67"/>
    </row>
    <row r="55932" spans="31:31" ht="15.75">
      <c r="AE55932" s="67"/>
    </row>
    <row r="55933" spans="31:31" ht="15.75">
      <c r="AE55933" s="67"/>
    </row>
    <row r="55934" spans="31:31" ht="15.75">
      <c r="AE55934" s="67"/>
    </row>
    <row r="55935" spans="31:31" ht="15.75">
      <c r="AE55935" s="67"/>
    </row>
    <row r="55936" spans="31:31" ht="15.75">
      <c r="AE55936" s="67"/>
    </row>
    <row r="55937" spans="31:31" ht="15.75">
      <c r="AE55937" s="67"/>
    </row>
    <row r="55938" spans="31:31" ht="15.75">
      <c r="AE55938" s="67"/>
    </row>
    <row r="55939" spans="31:31" ht="15.75">
      <c r="AE55939" s="67"/>
    </row>
    <row r="55940" spans="31:31" ht="15.75">
      <c r="AE55940" s="67"/>
    </row>
    <row r="55941" spans="31:31" ht="15.75">
      <c r="AE55941" s="67"/>
    </row>
    <row r="55942" spans="31:31" ht="15.75">
      <c r="AE55942" s="67"/>
    </row>
    <row r="55943" spans="31:31" ht="15.75">
      <c r="AE55943" s="67"/>
    </row>
    <row r="55944" spans="31:31" ht="15.75">
      <c r="AE55944" s="67"/>
    </row>
    <row r="55945" spans="31:31" ht="15.75">
      <c r="AE55945" s="67"/>
    </row>
    <row r="55946" spans="31:31" ht="15.75">
      <c r="AE55946" s="67"/>
    </row>
    <row r="55947" spans="31:31" ht="15.75">
      <c r="AE55947" s="67"/>
    </row>
    <row r="55948" spans="31:31" ht="15.75">
      <c r="AE55948" s="67"/>
    </row>
    <row r="55949" spans="31:31" ht="15.75">
      <c r="AE55949" s="67"/>
    </row>
    <row r="55950" spans="31:31" ht="15.75">
      <c r="AE55950" s="67"/>
    </row>
    <row r="55951" spans="31:31" ht="15.75">
      <c r="AE55951" s="67"/>
    </row>
    <row r="55952" spans="31:31" ht="15.75">
      <c r="AE55952" s="67"/>
    </row>
    <row r="55953" spans="31:31" ht="15.75">
      <c r="AE55953" s="67"/>
    </row>
    <row r="55954" spans="31:31" ht="15.75">
      <c r="AE55954" s="67"/>
    </row>
    <row r="55955" spans="31:31" ht="15.75">
      <c r="AE55955" s="67"/>
    </row>
    <row r="55956" spans="31:31" ht="15.75">
      <c r="AE55956" s="67"/>
    </row>
    <row r="55957" spans="31:31" ht="15.75">
      <c r="AE55957" s="67"/>
    </row>
    <row r="55958" spans="31:31" ht="15.75">
      <c r="AE55958" s="67"/>
    </row>
    <row r="55959" spans="31:31" ht="15.75">
      <c r="AE55959" s="67"/>
    </row>
    <row r="55960" spans="31:31" ht="15.75">
      <c r="AE55960" s="67"/>
    </row>
    <row r="55961" spans="31:31" ht="15.75">
      <c r="AE55961" s="67"/>
    </row>
    <row r="55962" spans="31:31" ht="15.75">
      <c r="AE55962" s="67"/>
    </row>
    <row r="55963" spans="31:31" ht="15.75">
      <c r="AE55963" s="67"/>
    </row>
    <row r="55964" spans="31:31" ht="15.75">
      <c r="AE55964" s="67"/>
    </row>
    <row r="55965" spans="31:31" ht="15.75">
      <c r="AE55965" s="67"/>
    </row>
    <row r="55966" spans="31:31" ht="15.75">
      <c r="AE55966" s="67"/>
    </row>
    <row r="55967" spans="31:31" ht="15.75">
      <c r="AE55967" s="67"/>
    </row>
    <row r="55968" spans="31:31" ht="15.75">
      <c r="AE55968" s="67"/>
    </row>
    <row r="55969" spans="31:31" ht="15.75">
      <c r="AE55969" s="67"/>
    </row>
    <row r="55970" spans="31:31" ht="15.75">
      <c r="AE55970" s="67"/>
    </row>
    <row r="55971" spans="31:31" ht="15.75">
      <c r="AE55971" s="67"/>
    </row>
    <row r="55972" spans="31:31" ht="15.75">
      <c r="AE55972" s="67"/>
    </row>
    <row r="55973" spans="31:31" ht="15.75">
      <c r="AE55973" s="67"/>
    </row>
    <row r="55974" spans="31:31" ht="15.75">
      <c r="AE55974" s="67"/>
    </row>
    <row r="55975" spans="31:31" ht="15.75">
      <c r="AE55975" s="67"/>
    </row>
    <row r="55976" spans="31:31" ht="15.75">
      <c r="AE55976" s="67"/>
    </row>
    <row r="55977" spans="31:31" ht="15.75">
      <c r="AE55977" s="67"/>
    </row>
    <row r="55978" spans="31:31" ht="15.75">
      <c r="AE55978" s="67"/>
    </row>
    <row r="55979" spans="31:31" ht="15.75">
      <c r="AE55979" s="67"/>
    </row>
    <row r="55980" spans="31:31" ht="15.75">
      <c r="AE55980" s="67"/>
    </row>
    <row r="55981" spans="31:31" ht="15.75">
      <c r="AE55981" s="67"/>
    </row>
    <row r="55982" spans="31:31" ht="15.75">
      <c r="AE55982" s="67"/>
    </row>
    <row r="55983" spans="31:31" ht="15.75">
      <c r="AE55983" s="67"/>
    </row>
    <row r="55984" spans="31:31" ht="15.75">
      <c r="AE55984" s="67"/>
    </row>
    <row r="55985" spans="31:31" ht="15.75">
      <c r="AE55985" s="67"/>
    </row>
    <row r="55986" spans="31:31" ht="15.75">
      <c r="AE55986" s="67"/>
    </row>
    <row r="55987" spans="31:31" ht="15.75">
      <c r="AE55987" s="67"/>
    </row>
    <row r="55988" spans="31:31" ht="15.75">
      <c r="AE55988" s="67"/>
    </row>
    <row r="55989" spans="31:31" ht="15.75">
      <c r="AE55989" s="67"/>
    </row>
    <row r="55990" spans="31:31" ht="15.75">
      <c r="AE55990" s="67"/>
    </row>
    <row r="55991" spans="31:31" ht="15.75">
      <c r="AE55991" s="67"/>
    </row>
    <row r="55992" spans="31:31" ht="15.75">
      <c r="AE55992" s="67"/>
    </row>
    <row r="55993" spans="31:31" ht="15.75">
      <c r="AE55993" s="67"/>
    </row>
    <row r="55994" spans="31:31" ht="15.75">
      <c r="AE55994" s="67"/>
    </row>
    <row r="55995" spans="31:31" ht="15.75">
      <c r="AE55995" s="67"/>
    </row>
    <row r="55996" spans="31:31" ht="15.75">
      <c r="AE55996" s="67"/>
    </row>
    <row r="55997" spans="31:31" ht="15.75">
      <c r="AE55997" s="67"/>
    </row>
    <row r="55998" spans="31:31" ht="15.75">
      <c r="AE55998" s="67"/>
    </row>
    <row r="55999" spans="31:31" ht="15.75">
      <c r="AE55999" s="67"/>
    </row>
    <row r="56000" spans="31:31" ht="15.75">
      <c r="AE56000" s="67"/>
    </row>
    <row r="56001" spans="31:31" ht="15.75">
      <c r="AE56001" s="67"/>
    </row>
    <row r="56002" spans="31:31" ht="15.75">
      <c r="AE56002" s="67"/>
    </row>
    <row r="56003" spans="31:31" ht="15.75">
      <c r="AE56003" s="67"/>
    </row>
    <row r="56004" spans="31:31" ht="15.75">
      <c r="AE56004" s="67"/>
    </row>
    <row r="56005" spans="31:31" ht="15.75">
      <c r="AE56005" s="67"/>
    </row>
    <row r="56006" spans="31:31" ht="15.75">
      <c r="AE56006" s="67"/>
    </row>
    <row r="56007" spans="31:31" ht="15.75">
      <c r="AE56007" s="67"/>
    </row>
    <row r="56008" spans="31:31" ht="15.75">
      <c r="AE56008" s="67"/>
    </row>
    <row r="56009" spans="31:31" ht="15.75">
      <c r="AE56009" s="67"/>
    </row>
    <row r="56010" spans="31:31" ht="15.75">
      <c r="AE56010" s="67"/>
    </row>
    <row r="56011" spans="31:31" ht="15.75">
      <c r="AE56011" s="67"/>
    </row>
    <row r="56012" spans="31:31" ht="15.75">
      <c r="AE56012" s="67"/>
    </row>
    <row r="56013" spans="31:31" ht="15.75">
      <c r="AE56013" s="67"/>
    </row>
    <row r="56014" spans="31:31" ht="15.75">
      <c r="AE56014" s="67"/>
    </row>
    <row r="56015" spans="31:31" ht="15.75">
      <c r="AE56015" s="67"/>
    </row>
    <row r="56016" spans="31:31" ht="15.75">
      <c r="AE56016" s="67"/>
    </row>
    <row r="56017" spans="31:31" ht="15.75">
      <c r="AE56017" s="67"/>
    </row>
    <row r="56018" spans="31:31" ht="15.75">
      <c r="AE56018" s="67"/>
    </row>
    <row r="56019" spans="31:31" ht="15.75">
      <c r="AE56019" s="67"/>
    </row>
    <row r="56020" spans="31:31" ht="15.75">
      <c r="AE56020" s="67"/>
    </row>
    <row r="56021" spans="31:31" ht="15.75">
      <c r="AE56021" s="67"/>
    </row>
    <row r="56022" spans="31:31" ht="15.75">
      <c r="AE56022" s="67"/>
    </row>
    <row r="56023" spans="31:31" ht="15.75">
      <c r="AE56023" s="67"/>
    </row>
    <row r="56024" spans="31:31" ht="15.75">
      <c r="AE56024" s="67"/>
    </row>
    <row r="56025" spans="31:31" ht="15.75">
      <c r="AE56025" s="67"/>
    </row>
    <row r="56026" spans="31:31" ht="15.75">
      <c r="AE56026" s="67"/>
    </row>
    <row r="56027" spans="31:31" ht="15.75">
      <c r="AE56027" s="67"/>
    </row>
    <row r="56028" spans="31:31" ht="15.75">
      <c r="AE56028" s="67"/>
    </row>
    <row r="56029" spans="31:31" ht="15.75">
      <c r="AE56029" s="67"/>
    </row>
    <row r="56030" spans="31:31" ht="15.75">
      <c r="AE56030" s="67"/>
    </row>
    <row r="56031" spans="31:31" ht="15.75">
      <c r="AE56031" s="67"/>
    </row>
    <row r="56032" spans="31:31" ht="15.75">
      <c r="AE56032" s="67"/>
    </row>
    <row r="56033" spans="31:31" ht="15.75">
      <c r="AE56033" s="67"/>
    </row>
    <row r="56034" spans="31:31" ht="15.75">
      <c r="AE56034" s="67"/>
    </row>
    <row r="56035" spans="31:31" ht="15.75">
      <c r="AE56035" s="67"/>
    </row>
    <row r="56036" spans="31:31" ht="15.75">
      <c r="AE56036" s="67"/>
    </row>
    <row r="56037" spans="31:31" ht="15.75">
      <c r="AE56037" s="67"/>
    </row>
    <row r="56038" spans="31:31" ht="15.75">
      <c r="AE56038" s="67"/>
    </row>
    <row r="56039" spans="31:31" ht="15.75">
      <c r="AE56039" s="67"/>
    </row>
    <row r="56040" spans="31:31" ht="15.75">
      <c r="AE56040" s="67"/>
    </row>
    <row r="56041" spans="31:31" ht="15.75">
      <c r="AE56041" s="67"/>
    </row>
    <row r="56042" spans="31:31" ht="15.75">
      <c r="AE56042" s="67"/>
    </row>
    <row r="56043" spans="31:31" ht="15.75">
      <c r="AE56043" s="67"/>
    </row>
    <row r="56044" spans="31:31" ht="15.75">
      <c r="AE56044" s="67"/>
    </row>
    <row r="56045" spans="31:31" ht="15.75">
      <c r="AE56045" s="67"/>
    </row>
    <row r="56046" spans="31:31" ht="15.75">
      <c r="AE56046" s="67"/>
    </row>
    <row r="56047" spans="31:31" ht="15.75">
      <c r="AE56047" s="67"/>
    </row>
    <row r="56048" spans="31:31" ht="15.75">
      <c r="AE56048" s="67"/>
    </row>
    <row r="56049" spans="31:31" ht="15.75">
      <c r="AE56049" s="67"/>
    </row>
    <row r="56050" spans="31:31" ht="15.75">
      <c r="AE56050" s="67"/>
    </row>
    <row r="56051" spans="31:31" ht="15.75">
      <c r="AE56051" s="67"/>
    </row>
    <row r="56052" spans="31:31" ht="15.75">
      <c r="AE56052" s="67"/>
    </row>
    <row r="56053" spans="31:31" ht="15.75">
      <c r="AE56053" s="67"/>
    </row>
    <row r="56054" spans="31:31" ht="15.75">
      <c r="AE56054" s="67"/>
    </row>
    <row r="56055" spans="31:31" ht="15.75">
      <c r="AE56055" s="67"/>
    </row>
    <row r="56056" spans="31:31" ht="15.75">
      <c r="AE56056" s="67"/>
    </row>
    <row r="56057" spans="31:31" ht="15.75">
      <c r="AE56057" s="67"/>
    </row>
    <row r="56058" spans="31:31" ht="15.75">
      <c r="AE56058" s="67"/>
    </row>
    <row r="56059" spans="31:31" ht="15.75">
      <c r="AE56059" s="67"/>
    </row>
    <row r="56060" spans="31:31" ht="15.75">
      <c r="AE56060" s="67"/>
    </row>
    <row r="56061" spans="31:31" ht="15.75">
      <c r="AE56061" s="67"/>
    </row>
    <row r="56062" spans="31:31" ht="15.75">
      <c r="AE56062" s="67"/>
    </row>
    <row r="56063" spans="31:31" ht="15.75">
      <c r="AE56063" s="67"/>
    </row>
    <row r="56064" spans="31:31" ht="15.75">
      <c r="AE56064" s="67"/>
    </row>
    <row r="56065" spans="31:31" ht="15.75">
      <c r="AE56065" s="67"/>
    </row>
    <row r="56066" spans="31:31" ht="15.75">
      <c r="AE56066" s="67"/>
    </row>
    <row r="56067" spans="31:31" ht="15.75">
      <c r="AE56067" s="67"/>
    </row>
    <row r="56068" spans="31:31" ht="15.75">
      <c r="AE56068" s="67"/>
    </row>
    <row r="56069" spans="31:31" ht="15.75">
      <c r="AE56069" s="67"/>
    </row>
    <row r="56070" spans="31:31" ht="15.75">
      <c r="AE56070" s="67"/>
    </row>
    <row r="56071" spans="31:31" ht="15.75">
      <c r="AE56071" s="67"/>
    </row>
    <row r="56072" spans="31:31" ht="15.75">
      <c r="AE56072" s="67"/>
    </row>
    <row r="56073" spans="31:31" ht="15.75">
      <c r="AE56073" s="67"/>
    </row>
    <row r="56074" spans="31:31" ht="15.75">
      <c r="AE56074" s="67"/>
    </row>
    <row r="56075" spans="31:31" ht="15.75">
      <c r="AE56075" s="67"/>
    </row>
    <row r="56076" spans="31:31" ht="15.75">
      <c r="AE56076" s="67"/>
    </row>
    <row r="56077" spans="31:31" ht="15.75">
      <c r="AE56077" s="67"/>
    </row>
    <row r="56078" spans="31:31" ht="15.75">
      <c r="AE56078" s="67"/>
    </row>
    <row r="56079" spans="31:31" ht="15.75">
      <c r="AE56079" s="67"/>
    </row>
    <row r="56080" spans="31:31" ht="15.75">
      <c r="AE56080" s="67"/>
    </row>
    <row r="56081" spans="31:31" ht="15.75">
      <c r="AE56081" s="67"/>
    </row>
    <row r="56082" spans="31:31" ht="15.75">
      <c r="AE56082" s="67"/>
    </row>
    <row r="56083" spans="31:31" ht="15.75">
      <c r="AE56083" s="67"/>
    </row>
    <row r="56084" spans="31:31" ht="15.75">
      <c r="AE56084" s="67"/>
    </row>
    <row r="56085" spans="31:31" ht="15.75">
      <c r="AE56085" s="67"/>
    </row>
    <row r="56086" spans="31:31" ht="15.75">
      <c r="AE56086" s="67"/>
    </row>
    <row r="56087" spans="31:31" ht="15.75">
      <c r="AE56087" s="67"/>
    </row>
    <row r="56088" spans="31:31" ht="15.75">
      <c r="AE56088" s="67"/>
    </row>
    <row r="56089" spans="31:31" ht="15.75">
      <c r="AE56089" s="67"/>
    </row>
    <row r="56090" spans="31:31" ht="15.75">
      <c r="AE56090" s="67"/>
    </row>
    <row r="56091" spans="31:31" ht="15.75">
      <c r="AE56091" s="67"/>
    </row>
    <row r="56092" spans="31:31" ht="15.75">
      <c r="AE56092" s="67"/>
    </row>
    <row r="56093" spans="31:31" ht="15.75">
      <c r="AE56093" s="67"/>
    </row>
    <row r="56094" spans="31:31" ht="15.75">
      <c r="AE56094" s="67"/>
    </row>
    <row r="56095" spans="31:31" ht="15.75">
      <c r="AE56095" s="67"/>
    </row>
    <row r="56096" spans="31:31" ht="15.75">
      <c r="AE56096" s="67"/>
    </row>
    <row r="56097" spans="31:31" ht="15.75">
      <c r="AE56097" s="67"/>
    </row>
    <row r="56098" spans="31:31" ht="15.75">
      <c r="AE56098" s="67"/>
    </row>
    <row r="56099" spans="31:31" ht="15.75">
      <c r="AE56099" s="67"/>
    </row>
    <row r="56100" spans="31:31" ht="15.75">
      <c r="AE56100" s="67"/>
    </row>
    <row r="56101" spans="31:31" ht="15.75">
      <c r="AE56101" s="67"/>
    </row>
    <row r="56102" spans="31:31" ht="15.75">
      <c r="AE56102" s="67"/>
    </row>
    <row r="56103" spans="31:31" ht="15.75">
      <c r="AE56103" s="67"/>
    </row>
    <row r="56104" spans="31:31" ht="15.75">
      <c r="AE56104" s="67"/>
    </row>
    <row r="56105" spans="31:31" ht="15.75">
      <c r="AE56105" s="67"/>
    </row>
    <row r="56106" spans="31:31" ht="15.75">
      <c r="AE56106" s="67"/>
    </row>
    <row r="56107" spans="31:31" ht="15.75">
      <c r="AE56107" s="67"/>
    </row>
    <row r="56108" spans="31:31" ht="15.75">
      <c r="AE56108" s="67"/>
    </row>
    <row r="56109" spans="31:31" ht="15.75">
      <c r="AE56109" s="67"/>
    </row>
    <row r="56110" spans="31:31" ht="15.75">
      <c r="AE56110" s="67"/>
    </row>
    <row r="56111" spans="31:31" ht="15.75">
      <c r="AE56111" s="67"/>
    </row>
    <row r="56112" spans="31:31" ht="15.75">
      <c r="AE56112" s="67"/>
    </row>
    <row r="56113" spans="31:31" ht="15.75">
      <c r="AE56113" s="67"/>
    </row>
    <row r="56114" spans="31:31" ht="15.75">
      <c r="AE56114" s="67"/>
    </row>
    <row r="56115" spans="31:31" ht="15.75">
      <c r="AE56115" s="67"/>
    </row>
    <row r="56116" spans="31:31" ht="15.75">
      <c r="AE56116" s="67"/>
    </row>
    <row r="56117" spans="31:31" ht="15.75">
      <c r="AE56117" s="67"/>
    </row>
    <row r="56118" spans="31:31" ht="15.75">
      <c r="AE56118" s="67"/>
    </row>
    <row r="56119" spans="31:31" ht="15.75">
      <c r="AE56119" s="67"/>
    </row>
    <row r="56120" spans="31:31" ht="15.75">
      <c r="AE56120" s="67"/>
    </row>
    <row r="56121" spans="31:31" ht="15.75">
      <c r="AE56121" s="67"/>
    </row>
    <row r="56122" spans="31:31" ht="15.75">
      <c r="AE56122" s="67"/>
    </row>
    <row r="56123" spans="31:31" ht="15.75">
      <c r="AE56123" s="67"/>
    </row>
    <row r="56124" spans="31:31" ht="15.75">
      <c r="AE56124" s="67"/>
    </row>
    <row r="56125" spans="31:31" ht="15.75">
      <c r="AE56125" s="67"/>
    </row>
    <row r="56126" spans="31:31" ht="15.75">
      <c r="AE56126" s="67"/>
    </row>
    <row r="56127" spans="31:31" ht="15.75">
      <c r="AE56127" s="67"/>
    </row>
    <row r="56128" spans="31:31" ht="15.75">
      <c r="AE56128" s="67"/>
    </row>
    <row r="56129" spans="31:31" ht="15.75">
      <c r="AE56129" s="67"/>
    </row>
    <row r="56130" spans="31:31" ht="15.75">
      <c r="AE56130" s="67"/>
    </row>
    <row r="56131" spans="31:31" ht="15.75">
      <c r="AE56131" s="67"/>
    </row>
    <row r="56132" spans="31:31" ht="15.75">
      <c r="AE56132" s="67"/>
    </row>
    <row r="56133" spans="31:31" ht="15.75">
      <c r="AE56133" s="67"/>
    </row>
    <row r="56134" spans="31:31" ht="15.75">
      <c r="AE56134" s="67"/>
    </row>
    <row r="56135" spans="31:31" ht="15.75">
      <c r="AE56135" s="67"/>
    </row>
    <row r="56136" spans="31:31" ht="15.75">
      <c r="AE56136" s="67"/>
    </row>
    <row r="56137" spans="31:31" ht="15.75">
      <c r="AE56137" s="67"/>
    </row>
    <row r="56138" spans="31:31" ht="15.75">
      <c r="AE56138" s="67"/>
    </row>
    <row r="56139" spans="31:31" ht="15.75">
      <c r="AE56139" s="67"/>
    </row>
    <row r="56140" spans="31:31" ht="15.75">
      <c r="AE56140" s="67"/>
    </row>
    <row r="56141" spans="31:31" ht="15.75">
      <c r="AE56141" s="67"/>
    </row>
    <row r="56142" spans="31:31" ht="15.75">
      <c r="AE56142" s="67"/>
    </row>
    <row r="56143" spans="31:31" ht="15.75">
      <c r="AE56143" s="67"/>
    </row>
    <row r="56144" spans="31:31" ht="15.75">
      <c r="AE56144" s="67"/>
    </row>
    <row r="56145" spans="31:31" ht="15.75">
      <c r="AE56145" s="67"/>
    </row>
    <row r="56146" spans="31:31" ht="15.75">
      <c r="AE56146" s="67"/>
    </row>
    <row r="56147" spans="31:31" ht="15.75">
      <c r="AE56147" s="67"/>
    </row>
    <row r="56148" spans="31:31" ht="15.75">
      <c r="AE56148" s="67"/>
    </row>
    <row r="56149" spans="31:31" ht="15.75">
      <c r="AE56149" s="67"/>
    </row>
    <row r="56150" spans="31:31" ht="15.75">
      <c r="AE56150" s="67"/>
    </row>
    <row r="56151" spans="31:31" ht="15.75">
      <c r="AE56151" s="67"/>
    </row>
    <row r="56152" spans="31:31" ht="15.75">
      <c r="AE56152" s="67"/>
    </row>
    <row r="56153" spans="31:31" ht="15.75">
      <c r="AE56153" s="67"/>
    </row>
    <row r="56154" spans="31:31" ht="15.75">
      <c r="AE56154" s="67"/>
    </row>
    <row r="56155" spans="31:31" ht="15.75">
      <c r="AE56155" s="67"/>
    </row>
    <row r="56156" spans="31:31" ht="15.75">
      <c r="AE56156" s="67"/>
    </row>
    <row r="56157" spans="31:31" ht="15.75">
      <c r="AE56157" s="67"/>
    </row>
    <row r="56158" spans="31:31" ht="15.75">
      <c r="AE56158" s="67"/>
    </row>
    <row r="56159" spans="31:31" ht="15.75">
      <c r="AE56159" s="67"/>
    </row>
    <row r="56160" spans="31:31" ht="15.75">
      <c r="AE56160" s="67"/>
    </row>
    <row r="56161" spans="31:31" ht="15.75">
      <c r="AE56161" s="67"/>
    </row>
    <row r="56162" spans="31:31" ht="15.75">
      <c r="AE56162" s="67"/>
    </row>
    <row r="56163" spans="31:31" ht="15.75">
      <c r="AE56163" s="67"/>
    </row>
    <row r="56164" spans="31:31" ht="15.75">
      <c r="AE56164" s="67"/>
    </row>
    <row r="56165" spans="31:31" ht="15.75">
      <c r="AE56165" s="67"/>
    </row>
    <row r="56166" spans="31:31" ht="15.75">
      <c r="AE56166" s="67"/>
    </row>
    <row r="56167" spans="31:31" ht="15.75">
      <c r="AE56167" s="67"/>
    </row>
    <row r="56168" spans="31:31" ht="15.75">
      <c r="AE56168" s="67"/>
    </row>
    <row r="56169" spans="31:31" ht="15.75">
      <c r="AE56169" s="67"/>
    </row>
    <row r="56170" spans="31:31" ht="15.75">
      <c r="AE56170" s="67"/>
    </row>
    <row r="56171" spans="31:31" ht="15.75">
      <c r="AE56171" s="67"/>
    </row>
    <row r="56172" spans="31:31" ht="15.75">
      <c r="AE56172" s="67"/>
    </row>
    <row r="56173" spans="31:31" ht="15.75">
      <c r="AE56173" s="67"/>
    </row>
    <row r="56174" spans="31:31" ht="15.75">
      <c r="AE56174" s="67"/>
    </row>
    <row r="56175" spans="31:31" ht="15.75">
      <c r="AE56175" s="67"/>
    </row>
    <row r="56176" spans="31:31" ht="15.75">
      <c r="AE56176" s="67"/>
    </row>
    <row r="56177" spans="31:31" ht="15.75">
      <c r="AE56177" s="67"/>
    </row>
    <row r="56178" spans="31:31" ht="15.75">
      <c r="AE56178" s="67"/>
    </row>
    <row r="56179" spans="31:31" ht="15.75">
      <c r="AE56179" s="67"/>
    </row>
    <row r="56180" spans="31:31" ht="15.75">
      <c r="AE56180" s="67"/>
    </row>
    <row r="56181" spans="31:31" ht="15.75">
      <c r="AE56181" s="67"/>
    </row>
    <row r="56182" spans="31:31" ht="15.75">
      <c r="AE56182" s="67"/>
    </row>
    <row r="56183" spans="31:31" ht="15.75">
      <c r="AE56183" s="67"/>
    </row>
    <row r="56184" spans="31:31" ht="15.75">
      <c r="AE56184" s="67"/>
    </row>
    <row r="56185" spans="31:31" ht="15.75">
      <c r="AE56185" s="67"/>
    </row>
    <row r="56186" spans="31:31" ht="15.75">
      <c r="AE56186" s="67"/>
    </row>
    <row r="56187" spans="31:31" ht="15.75">
      <c r="AE56187" s="67"/>
    </row>
    <row r="56188" spans="31:31" ht="15.75">
      <c r="AE56188" s="67"/>
    </row>
    <row r="56189" spans="31:31" ht="15.75">
      <c r="AE56189" s="67"/>
    </row>
    <row r="56190" spans="31:31" ht="15.75">
      <c r="AE56190" s="67"/>
    </row>
    <row r="56191" spans="31:31" ht="15.75">
      <c r="AE56191" s="67"/>
    </row>
    <row r="56192" spans="31:31" ht="15.75">
      <c r="AE56192" s="67"/>
    </row>
    <row r="56193" spans="31:31" ht="15.75">
      <c r="AE56193" s="67"/>
    </row>
    <row r="56194" spans="31:31" ht="15.75">
      <c r="AE56194" s="67"/>
    </row>
    <row r="56195" spans="31:31" ht="15.75">
      <c r="AE56195" s="67"/>
    </row>
    <row r="56196" spans="31:31" ht="15.75">
      <c r="AE56196" s="67"/>
    </row>
    <row r="56197" spans="31:31" ht="15.75">
      <c r="AE56197" s="67"/>
    </row>
    <row r="56198" spans="31:31" ht="15.75">
      <c r="AE56198" s="67"/>
    </row>
    <row r="56199" spans="31:31" ht="15.75">
      <c r="AE56199" s="67"/>
    </row>
    <row r="56200" spans="31:31" ht="15.75">
      <c r="AE56200" s="67"/>
    </row>
    <row r="56201" spans="31:31" ht="15.75">
      <c r="AE56201" s="67"/>
    </row>
    <row r="56202" spans="31:31" ht="15.75">
      <c r="AE56202" s="67"/>
    </row>
    <row r="56203" spans="31:31" ht="15.75">
      <c r="AE56203" s="67"/>
    </row>
    <row r="56204" spans="31:31" ht="15.75">
      <c r="AE56204" s="67"/>
    </row>
    <row r="56205" spans="31:31" ht="15.75">
      <c r="AE56205" s="67"/>
    </row>
    <row r="56206" spans="31:31" ht="15.75">
      <c r="AE56206" s="67"/>
    </row>
    <row r="56207" spans="31:31" ht="15.75">
      <c r="AE56207" s="67"/>
    </row>
    <row r="56208" spans="31:31" ht="15.75">
      <c r="AE56208" s="67"/>
    </row>
    <row r="56209" spans="31:31" ht="15.75">
      <c r="AE56209" s="67"/>
    </row>
    <row r="56210" spans="31:31" ht="15.75">
      <c r="AE56210" s="67"/>
    </row>
    <row r="56211" spans="31:31" ht="15.75">
      <c r="AE56211" s="67"/>
    </row>
    <row r="56212" spans="31:31" ht="15.75">
      <c r="AE56212" s="67"/>
    </row>
    <row r="56213" spans="31:31" ht="15.75">
      <c r="AE56213" s="67"/>
    </row>
    <row r="56214" spans="31:31" ht="15.75">
      <c r="AE56214" s="67"/>
    </row>
    <row r="56215" spans="31:31" ht="15.75">
      <c r="AE56215" s="67"/>
    </row>
    <row r="56216" spans="31:31" ht="15.75">
      <c r="AE56216" s="67"/>
    </row>
    <row r="56217" spans="31:31" ht="15.75">
      <c r="AE56217" s="67"/>
    </row>
    <row r="56218" spans="31:31" ht="15.75">
      <c r="AE56218" s="67"/>
    </row>
    <row r="56219" spans="31:31" ht="15.75">
      <c r="AE56219" s="67"/>
    </row>
    <row r="56220" spans="31:31" ht="15.75">
      <c r="AE56220" s="67"/>
    </row>
    <row r="56221" spans="31:31" ht="15.75">
      <c r="AE56221" s="67"/>
    </row>
    <row r="56222" spans="31:31" ht="15.75">
      <c r="AE56222" s="67"/>
    </row>
    <row r="56223" spans="31:31" ht="15.75">
      <c r="AE56223" s="67"/>
    </row>
    <row r="56224" spans="31:31" ht="15.75">
      <c r="AE56224" s="67"/>
    </row>
    <row r="56225" spans="31:31" ht="15.75">
      <c r="AE56225" s="67"/>
    </row>
    <row r="56226" spans="31:31" ht="15.75">
      <c r="AE56226" s="67"/>
    </row>
    <row r="56227" spans="31:31" ht="15.75">
      <c r="AE56227" s="67"/>
    </row>
    <row r="56228" spans="31:31" ht="15.75">
      <c r="AE56228" s="67"/>
    </row>
    <row r="56229" spans="31:31" ht="15.75">
      <c r="AE56229" s="67"/>
    </row>
    <row r="56230" spans="31:31" ht="15.75">
      <c r="AE56230" s="67"/>
    </row>
    <row r="56231" spans="31:31" ht="15.75">
      <c r="AE56231" s="67"/>
    </row>
    <row r="56232" spans="31:31" ht="15.75">
      <c r="AE56232" s="67"/>
    </row>
    <row r="56233" spans="31:31" ht="15.75">
      <c r="AE56233" s="67"/>
    </row>
    <row r="56234" spans="31:31" ht="15.75">
      <c r="AE56234" s="67"/>
    </row>
    <row r="56235" spans="31:31" ht="15.75">
      <c r="AE56235" s="67"/>
    </row>
    <row r="56236" spans="31:31" ht="15.75">
      <c r="AE56236" s="67"/>
    </row>
    <row r="56237" spans="31:31" ht="15.75">
      <c r="AE56237" s="67"/>
    </row>
    <row r="56238" spans="31:31" ht="15.75">
      <c r="AE56238" s="67"/>
    </row>
    <row r="56239" spans="31:31" ht="15.75">
      <c r="AE56239" s="67"/>
    </row>
    <row r="56240" spans="31:31" ht="15.75">
      <c r="AE56240" s="67"/>
    </row>
    <row r="56241" spans="31:31" ht="15.75">
      <c r="AE56241" s="67"/>
    </row>
    <row r="56242" spans="31:31" ht="15.75">
      <c r="AE56242" s="67"/>
    </row>
    <row r="56243" spans="31:31" ht="15.75">
      <c r="AE56243" s="67"/>
    </row>
    <row r="56244" spans="31:31" ht="15.75">
      <c r="AE56244" s="67"/>
    </row>
    <row r="56245" spans="31:31" ht="15.75">
      <c r="AE56245" s="67"/>
    </row>
    <row r="56246" spans="31:31" ht="15.75">
      <c r="AE56246" s="67"/>
    </row>
    <row r="56247" spans="31:31" ht="15.75">
      <c r="AE56247" s="67"/>
    </row>
    <row r="56248" spans="31:31" ht="15.75">
      <c r="AE56248" s="67"/>
    </row>
    <row r="56249" spans="31:31" ht="15.75">
      <c r="AE56249" s="67"/>
    </row>
    <row r="56250" spans="31:31" ht="15.75">
      <c r="AE56250" s="67"/>
    </row>
    <row r="56251" spans="31:31" ht="15.75">
      <c r="AE56251" s="67"/>
    </row>
    <row r="56252" spans="31:31" ht="15.75">
      <c r="AE56252" s="67"/>
    </row>
    <row r="56253" spans="31:31" ht="15.75">
      <c r="AE56253" s="67"/>
    </row>
    <row r="56254" spans="31:31" ht="15.75">
      <c r="AE56254" s="67"/>
    </row>
    <row r="56255" spans="31:31" ht="15.75">
      <c r="AE56255" s="67"/>
    </row>
    <row r="56256" spans="31:31" ht="15.75">
      <c r="AE56256" s="67"/>
    </row>
    <row r="56257" spans="31:31" ht="15.75">
      <c r="AE56257" s="67"/>
    </row>
    <row r="56258" spans="31:31" ht="15.75">
      <c r="AE56258" s="67"/>
    </row>
    <row r="56259" spans="31:31" ht="15.75">
      <c r="AE56259" s="67"/>
    </row>
    <row r="56260" spans="31:31" ht="15.75">
      <c r="AE56260" s="67"/>
    </row>
    <row r="56261" spans="31:31" ht="15.75">
      <c r="AE56261" s="67"/>
    </row>
    <row r="56262" spans="31:31" ht="15.75">
      <c r="AE56262" s="67"/>
    </row>
    <row r="56263" spans="31:31" ht="15.75">
      <c r="AE56263" s="67"/>
    </row>
    <row r="56264" spans="31:31" ht="15.75">
      <c r="AE56264" s="67"/>
    </row>
    <row r="56265" spans="31:31" ht="15.75">
      <c r="AE56265" s="67"/>
    </row>
    <row r="56266" spans="31:31" ht="15.75">
      <c r="AE56266" s="67"/>
    </row>
    <row r="56267" spans="31:31" ht="15.75">
      <c r="AE56267" s="67"/>
    </row>
    <row r="56268" spans="31:31" ht="15.75">
      <c r="AE56268" s="67"/>
    </row>
    <row r="56269" spans="31:31" ht="15.75">
      <c r="AE56269" s="67"/>
    </row>
    <row r="56270" spans="31:31" ht="15.75">
      <c r="AE56270" s="67"/>
    </row>
    <row r="56271" spans="31:31" ht="15.75">
      <c r="AE56271" s="67"/>
    </row>
    <row r="56272" spans="31:31" ht="15.75">
      <c r="AE56272" s="67"/>
    </row>
    <row r="56273" spans="31:31" ht="15.75">
      <c r="AE56273" s="67"/>
    </row>
    <row r="56274" spans="31:31" ht="15.75">
      <c r="AE56274" s="67"/>
    </row>
    <row r="56275" spans="31:31" ht="15.75">
      <c r="AE56275" s="67"/>
    </row>
    <row r="56276" spans="31:31" ht="15.75">
      <c r="AE56276" s="67"/>
    </row>
    <row r="56277" spans="31:31" ht="15.75">
      <c r="AE56277" s="67"/>
    </row>
    <row r="56278" spans="31:31" ht="15.75">
      <c r="AE56278" s="67"/>
    </row>
    <row r="56279" spans="31:31" ht="15.75">
      <c r="AE56279" s="67"/>
    </row>
    <row r="56280" spans="31:31" ht="15.75">
      <c r="AE56280" s="67"/>
    </row>
    <row r="56281" spans="31:31" ht="15.75">
      <c r="AE56281" s="67"/>
    </row>
    <row r="56282" spans="31:31" ht="15.75">
      <c r="AE56282" s="67"/>
    </row>
    <row r="56283" spans="31:31" ht="15.75">
      <c r="AE56283" s="67"/>
    </row>
    <row r="56284" spans="31:31" ht="15.75">
      <c r="AE56284" s="67"/>
    </row>
    <row r="56285" spans="31:31" ht="15.75">
      <c r="AE56285" s="67"/>
    </row>
    <row r="56286" spans="31:31" ht="15.75">
      <c r="AE56286" s="67"/>
    </row>
    <row r="56287" spans="31:31" ht="15.75">
      <c r="AE56287" s="67"/>
    </row>
    <row r="56288" spans="31:31" ht="15.75">
      <c r="AE56288" s="67"/>
    </row>
    <row r="56289" spans="31:31" ht="15.75">
      <c r="AE56289" s="67"/>
    </row>
    <row r="56290" spans="31:31" ht="15.75">
      <c r="AE56290" s="67"/>
    </row>
    <row r="56291" spans="31:31" ht="15.75">
      <c r="AE56291" s="67"/>
    </row>
    <row r="56292" spans="31:31" ht="15.75">
      <c r="AE56292" s="67"/>
    </row>
    <row r="56293" spans="31:31" ht="15.75">
      <c r="AE56293" s="67"/>
    </row>
    <row r="56294" spans="31:31" ht="15.75">
      <c r="AE56294" s="67"/>
    </row>
    <row r="56295" spans="31:31" ht="15.75">
      <c r="AE56295" s="67"/>
    </row>
    <row r="56296" spans="31:31" ht="15.75">
      <c r="AE56296" s="67"/>
    </row>
    <row r="56297" spans="31:31" ht="15.75">
      <c r="AE56297" s="67"/>
    </row>
    <row r="56298" spans="31:31" ht="15.75">
      <c r="AE56298" s="67"/>
    </row>
    <row r="56299" spans="31:31" ht="15.75">
      <c r="AE56299" s="67"/>
    </row>
    <row r="56300" spans="31:31" ht="15.75">
      <c r="AE56300" s="67"/>
    </row>
    <row r="56301" spans="31:31" ht="15.75">
      <c r="AE56301" s="67"/>
    </row>
    <row r="56302" spans="31:31" ht="15.75">
      <c r="AE56302" s="67"/>
    </row>
    <row r="56303" spans="31:31" ht="15.75">
      <c r="AE56303" s="67"/>
    </row>
    <row r="56304" spans="31:31" ht="15.75">
      <c r="AE56304" s="67"/>
    </row>
    <row r="56305" spans="31:31" ht="15.75">
      <c r="AE56305" s="67"/>
    </row>
    <row r="56306" spans="31:31" ht="15.75">
      <c r="AE56306" s="67"/>
    </row>
    <row r="56307" spans="31:31" ht="15.75">
      <c r="AE56307" s="67"/>
    </row>
    <row r="56308" spans="31:31" ht="15.75">
      <c r="AE56308" s="67"/>
    </row>
    <row r="56309" spans="31:31" ht="15.75">
      <c r="AE56309" s="67"/>
    </row>
    <row r="56310" spans="31:31" ht="15.75">
      <c r="AE56310" s="67"/>
    </row>
    <row r="56311" spans="31:31" ht="15.75">
      <c r="AE56311" s="67"/>
    </row>
    <row r="56312" spans="31:31" ht="15.75">
      <c r="AE56312" s="67"/>
    </row>
    <row r="56313" spans="31:31" ht="15.75">
      <c r="AE56313" s="67"/>
    </row>
    <row r="56314" spans="31:31" ht="15.75">
      <c r="AE56314" s="67"/>
    </row>
    <row r="56315" spans="31:31" ht="15.75">
      <c r="AE56315" s="67"/>
    </row>
    <row r="56316" spans="31:31" ht="15.75">
      <c r="AE56316" s="67"/>
    </row>
    <row r="56317" spans="31:31" ht="15.75">
      <c r="AE56317" s="67"/>
    </row>
    <row r="56318" spans="31:31" ht="15.75">
      <c r="AE56318" s="67"/>
    </row>
    <row r="56319" spans="31:31" ht="15.75">
      <c r="AE56319" s="67"/>
    </row>
    <row r="56320" spans="31:31" ht="15.75">
      <c r="AE56320" s="67"/>
    </row>
    <row r="56321" spans="31:31" ht="15.75">
      <c r="AE56321" s="67"/>
    </row>
    <row r="56322" spans="31:31" ht="15.75">
      <c r="AE56322" s="67"/>
    </row>
    <row r="56323" spans="31:31" ht="15.75">
      <c r="AE56323" s="67"/>
    </row>
    <row r="56324" spans="31:31" ht="15.75">
      <c r="AE56324" s="67"/>
    </row>
    <row r="56325" spans="31:31" ht="15.75">
      <c r="AE56325" s="67"/>
    </row>
    <row r="56326" spans="31:31" ht="15.75">
      <c r="AE56326" s="67"/>
    </row>
    <row r="56327" spans="31:31" ht="15.75">
      <c r="AE56327" s="67"/>
    </row>
    <row r="56328" spans="31:31" ht="15.75">
      <c r="AE56328" s="67"/>
    </row>
    <row r="56329" spans="31:31" ht="15.75">
      <c r="AE56329" s="67"/>
    </row>
    <row r="56330" spans="31:31" ht="15.75">
      <c r="AE56330" s="67"/>
    </row>
    <row r="56331" spans="31:31" ht="15.75">
      <c r="AE56331" s="67"/>
    </row>
    <row r="56332" spans="31:31" ht="15.75">
      <c r="AE56332" s="67"/>
    </row>
    <row r="56333" spans="31:31" ht="15.75">
      <c r="AE56333" s="67"/>
    </row>
    <row r="56334" spans="31:31" ht="15.75">
      <c r="AE56334" s="67"/>
    </row>
    <row r="56335" spans="31:31" ht="15.75">
      <c r="AE56335" s="67"/>
    </row>
    <row r="56336" spans="31:31" ht="15.75">
      <c r="AE56336" s="67"/>
    </row>
    <row r="56337" spans="31:31" ht="15.75">
      <c r="AE56337" s="67"/>
    </row>
    <row r="56338" spans="31:31" ht="15.75">
      <c r="AE56338" s="67"/>
    </row>
    <row r="56339" spans="31:31" ht="15.75">
      <c r="AE56339" s="67"/>
    </row>
    <row r="56340" spans="31:31" ht="15.75">
      <c r="AE56340" s="67"/>
    </row>
    <row r="56341" spans="31:31" ht="15.75">
      <c r="AE56341" s="67"/>
    </row>
    <row r="56342" spans="31:31" ht="15.75">
      <c r="AE56342" s="67"/>
    </row>
    <row r="56343" spans="31:31" ht="15.75">
      <c r="AE56343" s="67"/>
    </row>
    <row r="56344" spans="31:31" ht="15.75">
      <c r="AE56344" s="67"/>
    </row>
    <row r="56345" spans="31:31" ht="15.75">
      <c r="AE56345" s="67"/>
    </row>
    <row r="56346" spans="31:31" ht="15.75">
      <c r="AE56346" s="67"/>
    </row>
    <row r="56347" spans="31:31" ht="15.75">
      <c r="AE56347" s="67"/>
    </row>
    <row r="56348" spans="31:31" ht="15.75">
      <c r="AE56348" s="67"/>
    </row>
    <row r="56349" spans="31:31" ht="15.75">
      <c r="AE56349" s="67"/>
    </row>
    <row r="56350" spans="31:31" ht="15.75">
      <c r="AE56350" s="67"/>
    </row>
    <row r="56351" spans="31:31" ht="15.75">
      <c r="AE56351" s="67"/>
    </row>
    <row r="56352" spans="31:31" ht="15.75">
      <c r="AE56352" s="67"/>
    </row>
    <row r="56353" spans="31:31" ht="15.75">
      <c r="AE56353" s="67"/>
    </row>
    <row r="56354" spans="31:31" ht="15.75">
      <c r="AE56354" s="67"/>
    </row>
    <row r="56355" spans="31:31" ht="15.75">
      <c r="AE56355" s="67"/>
    </row>
    <row r="56356" spans="31:31" ht="15.75">
      <c r="AE56356" s="67"/>
    </row>
    <row r="56357" spans="31:31" ht="15.75">
      <c r="AE56357" s="67"/>
    </row>
    <row r="56358" spans="31:31" ht="15.75">
      <c r="AE56358" s="67"/>
    </row>
    <row r="56359" spans="31:31" ht="15.75">
      <c r="AE56359" s="67"/>
    </row>
    <row r="56360" spans="31:31" ht="15.75">
      <c r="AE56360" s="67"/>
    </row>
    <row r="56361" spans="31:31" ht="15.75">
      <c r="AE56361" s="67"/>
    </row>
    <row r="56362" spans="31:31" ht="15.75">
      <c r="AE56362" s="67"/>
    </row>
    <row r="56363" spans="31:31" ht="15.75">
      <c r="AE56363" s="67"/>
    </row>
    <row r="56364" spans="31:31" ht="15.75">
      <c r="AE56364" s="67"/>
    </row>
    <row r="56365" spans="31:31" ht="15.75">
      <c r="AE56365" s="67"/>
    </row>
    <row r="56366" spans="31:31" ht="15.75">
      <c r="AE56366" s="67"/>
    </row>
    <row r="56367" spans="31:31" ht="15.75">
      <c r="AE56367" s="67"/>
    </row>
    <row r="56368" spans="31:31" ht="15.75">
      <c r="AE56368" s="67"/>
    </row>
    <row r="56369" spans="31:31" ht="15.75">
      <c r="AE56369" s="67"/>
    </row>
    <row r="56370" spans="31:31" ht="15.75">
      <c r="AE56370" s="67"/>
    </row>
    <row r="56371" spans="31:31" ht="15.75">
      <c r="AE56371" s="67"/>
    </row>
    <row r="56372" spans="31:31" ht="15.75">
      <c r="AE56372" s="67"/>
    </row>
    <row r="56373" spans="31:31" ht="15.75">
      <c r="AE56373" s="67"/>
    </row>
    <row r="56374" spans="31:31" ht="15.75">
      <c r="AE56374" s="67"/>
    </row>
    <row r="56375" spans="31:31" ht="15.75">
      <c r="AE56375" s="67"/>
    </row>
    <row r="56376" spans="31:31" ht="15.75">
      <c r="AE56376" s="67"/>
    </row>
    <row r="56377" spans="31:31" ht="15.75">
      <c r="AE56377" s="67"/>
    </row>
    <row r="56378" spans="31:31" ht="15.75">
      <c r="AE56378" s="67"/>
    </row>
    <row r="56379" spans="31:31" ht="15.75">
      <c r="AE56379" s="67"/>
    </row>
    <row r="56380" spans="31:31" ht="15.75">
      <c r="AE56380" s="67"/>
    </row>
    <row r="56381" spans="31:31" ht="15.75">
      <c r="AE56381" s="67"/>
    </row>
    <row r="56382" spans="31:31" ht="15.75">
      <c r="AE56382" s="67"/>
    </row>
    <row r="56383" spans="31:31" ht="15.75">
      <c r="AE56383" s="67"/>
    </row>
    <row r="56384" spans="31:31" ht="15.75">
      <c r="AE56384" s="67"/>
    </row>
    <row r="56385" spans="31:31" ht="15.75">
      <c r="AE56385" s="67"/>
    </row>
    <row r="56386" spans="31:31" ht="15.75">
      <c r="AE56386" s="67"/>
    </row>
    <row r="56387" spans="31:31" ht="15.75">
      <c r="AE56387" s="67"/>
    </row>
    <row r="56388" spans="31:31" ht="15.75">
      <c r="AE56388" s="67"/>
    </row>
    <row r="56389" spans="31:31" ht="15.75">
      <c r="AE56389" s="67"/>
    </row>
    <row r="56390" spans="31:31" ht="15.75">
      <c r="AE56390" s="67"/>
    </row>
    <row r="56391" spans="31:31" ht="15.75">
      <c r="AE56391" s="67"/>
    </row>
    <row r="56392" spans="31:31" ht="15.75">
      <c r="AE56392" s="67"/>
    </row>
    <row r="56393" spans="31:31" ht="15.75">
      <c r="AE56393" s="67"/>
    </row>
    <row r="56394" spans="31:31" ht="15.75">
      <c r="AE56394" s="67"/>
    </row>
    <row r="56395" spans="31:31" ht="15.75">
      <c r="AE56395" s="67"/>
    </row>
    <row r="56396" spans="31:31" ht="15.75">
      <c r="AE56396" s="67"/>
    </row>
    <row r="56397" spans="31:31" ht="15.75">
      <c r="AE56397" s="67"/>
    </row>
    <row r="56398" spans="31:31" ht="15.75">
      <c r="AE56398" s="67"/>
    </row>
    <row r="56399" spans="31:31" ht="15.75">
      <c r="AE56399" s="67"/>
    </row>
    <row r="56400" spans="31:31" ht="15.75">
      <c r="AE56400" s="67"/>
    </row>
    <row r="56401" spans="31:31" ht="15.75">
      <c r="AE56401" s="67"/>
    </row>
    <row r="56402" spans="31:31" ht="15.75">
      <c r="AE56402" s="67"/>
    </row>
    <row r="56403" spans="31:31" ht="15.75">
      <c r="AE56403" s="67"/>
    </row>
    <row r="56404" spans="31:31" ht="15.75">
      <c r="AE56404" s="67"/>
    </row>
    <row r="56405" spans="31:31" ht="15.75">
      <c r="AE56405" s="67"/>
    </row>
    <row r="56406" spans="31:31" ht="15.75">
      <c r="AE56406" s="67"/>
    </row>
    <row r="56407" spans="31:31" ht="15.75">
      <c r="AE56407" s="67"/>
    </row>
    <row r="56408" spans="31:31" ht="15.75">
      <c r="AE56408" s="67"/>
    </row>
    <row r="56409" spans="31:31" ht="15.75">
      <c r="AE56409" s="67"/>
    </row>
    <row r="56410" spans="31:31" ht="15.75">
      <c r="AE56410" s="67"/>
    </row>
    <row r="56411" spans="31:31" ht="15.75">
      <c r="AE56411" s="67"/>
    </row>
    <row r="56412" spans="31:31" ht="15.75">
      <c r="AE56412" s="67"/>
    </row>
    <row r="56413" spans="31:31" ht="15.75">
      <c r="AE56413" s="67"/>
    </row>
    <row r="56414" spans="31:31" ht="15.75">
      <c r="AE56414" s="67"/>
    </row>
    <row r="56415" spans="31:31" ht="15.75">
      <c r="AE56415" s="67"/>
    </row>
    <row r="56416" spans="31:31" ht="15.75">
      <c r="AE56416" s="67"/>
    </row>
    <row r="56417" spans="31:31" ht="15.75">
      <c r="AE56417" s="67"/>
    </row>
    <row r="56418" spans="31:31" ht="15.75">
      <c r="AE56418" s="67"/>
    </row>
    <row r="56419" spans="31:31" ht="15.75">
      <c r="AE56419" s="67"/>
    </row>
    <row r="56420" spans="31:31" ht="15.75">
      <c r="AE56420" s="67"/>
    </row>
    <row r="56421" spans="31:31" ht="15.75">
      <c r="AE56421" s="67"/>
    </row>
    <row r="56422" spans="31:31" ht="15.75">
      <c r="AE56422" s="67"/>
    </row>
    <row r="56423" spans="31:31" ht="15.75">
      <c r="AE56423" s="67"/>
    </row>
    <row r="56424" spans="31:31" ht="15.75">
      <c r="AE56424" s="67"/>
    </row>
    <row r="56425" spans="31:31" ht="15.75">
      <c r="AE56425" s="67"/>
    </row>
    <row r="56426" spans="31:31" ht="15.75">
      <c r="AE56426" s="67"/>
    </row>
    <row r="56427" spans="31:31" ht="15.75">
      <c r="AE56427" s="67"/>
    </row>
    <row r="56428" spans="31:31" ht="15.75">
      <c r="AE56428" s="67"/>
    </row>
    <row r="56429" spans="31:31" ht="15.75">
      <c r="AE56429" s="67"/>
    </row>
    <row r="56430" spans="31:31" ht="15.75">
      <c r="AE56430" s="67"/>
    </row>
    <row r="56431" spans="31:31" ht="15.75">
      <c r="AE56431" s="67"/>
    </row>
    <row r="56432" spans="31:31" ht="15.75">
      <c r="AE56432" s="67"/>
    </row>
    <row r="56433" spans="31:31" ht="15.75">
      <c r="AE56433" s="67"/>
    </row>
    <row r="56434" spans="31:31" ht="15.75">
      <c r="AE56434" s="67"/>
    </row>
    <row r="56435" spans="31:31" ht="15.75">
      <c r="AE56435" s="67"/>
    </row>
    <row r="56436" spans="31:31" ht="15.75">
      <c r="AE56436" s="67"/>
    </row>
    <row r="56437" spans="31:31" ht="15.75">
      <c r="AE56437" s="67"/>
    </row>
    <row r="56438" spans="31:31" ht="15.75">
      <c r="AE56438" s="67"/>
    </row>
    <row r="56439" spans="31:31" ht="15.75">
      <c r="AE56439" s="67"/>
    </row>
    <row r="56440" spans="31:31" ht="15.75">
      <c r="AE56440" s="67"/>
    </row>
    <row r="56441" spans="31:31" ht="15.75">
      <c r="AE56441" s="67"/>
    </row>
    <row r="56442" spans="31:31" ht="15.75">
      <c r="AE56442" s="67"/>
    </row>
    <row r="56443" spans="31:31" ht="15.75">
      <c r="AE56443" s="67"/>
    </row>
    <row r="56444" spans="31:31" ht="15.75">
      <c r="AE56444" s="67"/>
    </row>
    <row r="56445" spans="31:31" ht="15.75">
      <c r="AE56445" s="67"/>
    </row>
    <row r="56446" spans="31:31" ht="15.75">
      <c r="AE56446" s="67"/>
    </row>
    <row r="56447" spans="31:31" ht="15.75">
      <c r="AE56447" s="67"/>
    </row>
    <row r="56448" spans="31:31" ht="15.75">
      <c r="AE56448" s="67"/>
    </row>
    <row r="56449" spans="31:31" ht="15.75">
      <c r="AE56449" s="67"/>
    </row>
    <row r="56450" spans="31:31" ht="15.75">
      <c r="AE56450" s="67"/>
    </row>
    <row r="56451" spans="31:31" ht="15.75">
      <c r="AE56451" s="67"/>
    </row>
    <row r="56452" spans="31:31" ht="15.75">
      <c r="AE56452" s="67"/>
    </row>
    <row r="56453" spans="31:31" ht="15.75">
      <c r="AE56453" s="67"/>
    </row>
    <row r="56454" spans="31:31" ht="15.75">
      <c r="AE56454" s="67"/>
    </row>
    <row r="56455" spans="31:31" ht="15.75">
      <c r="AE56455" s="67"/>
    </row>
    <row r="56456" spans="31:31" ht="15.75">
      <c r="AE56456" s="67"/>
    </row>
    <row r="56457" spans="31:31" ht="15.75">
      <c r="AE56457" s="67"/>
    </row>
    <row r="56458" spans="31:31" ht="15.75">
      <c r="AE56458" s="67"/>
    </row>
    <row r="56459" spans="31:31" ht="15.75">
      <c r="AE56459" s="67"/>
    </row>
    <row r="56460" spans="31:31" ht="15.75">
      <c r="AE56460" s="67"/>
    </row>
    <row r="56461" spans="31:31" ht="15.75">
      <c r="AE56461" s="67"/>
    </row>
    <row r="56462" spans="31:31" ht="15.75">
      <c r="AE56462" s="67"/>
    </row>
    <row r="56463" spans="31:31" ht="15.75">
      <c r="AE56463" s="67"/>
    </row>
    <row r="56464" spans="31:31" ht="15.75">
      <c r="AE56464" s="67"/>
    </row>
    <row r="56465" spans="31:31" ht="15.75">
      <c r="AE56465" s="67"/>
    </row>
    <row r="56466" spans="31:31" ht="15.75">
      <c r="AE56466" s="67"/>
    </row>
    <row r="56467" spans="31:31" ht="15.75">
      <c r="AE56467" s="67"/>
    </row>
    <row r="56468" spans="31:31" ht="15.75">
      <c r="AE56468" s="67"/>
    </row>
    <row r="56469" spans="31:31" ht="15.75">
      <c r="AE56469" s="67"/>
    </row>
    <row r="56470" spans="31:31" ht="15.75">
      <c r="AE56470" s="67"/>
    </row>
    <row r="56471" spans="31:31" ht="15.75">
      <c r="AE56471" s="67"/>
    </row>
    <row r="56472" spans="31:31" ht="15.75">
      <c r="AE56472" s="67"/>
    </row>
    <row r="56473" spans="31:31" ht="15.75">
      <c r="AE56473" s="67"/>
    </row>
    <row r="56474" spans="31:31" ht="15.75">
      <c r="AE56474" s="67"/>
    </row>
    <row r="56475" spans="31:31" ht="15.75">
      <c r="AE56475" s="67"/>
    </row>
    <row r="56476" spans="31:31" ht="15.75">
      <c r="AE56476" s="67"/>
    </row>
    <row r="56477" spans="31:31" ht="15.75">
      <c r="AE56477" s="67"/>
    </row>
    <row r="56478" spans="31:31" ht="15.75">
      <c r="AE56478" s="67"/>
    </row>
    <row r="56479" spans="31:31" ht="15.75">
      <c r="AE56479" s="67"/>
    </row>
    <row r="56480" spans="31:31" ht="15.75">
      <c r="AE56480" s="67"/>
    </row>
    <row r="56481" spans="31:31" ht="15.75">
      <c r="AE56481" s="67"/>
    </row>
    <row r="56482" spans="31:31" ht="15.75">
      <c r="AE56482" s="67"/>
    </row>
    <row r="56483" spans="31:31" ht="15.75">
      <c r="AE56483" s="67"/>
    </row>
    <row r="56484" spans="31:31" ht="15.75">
      <c r="AE56484" s="67"/>
    </row>
    <row r="56485" spans="31:31" ht="15.75">
      <c r="AE56485" s="67"/>
    </row>
    <row r="56486" spans="31:31" ht="15.75">
      <c r="AE56486" s="67"/>
    </row>
    <row r="56487" spans="31:31" ht="15.75">
      <c r="AE56487" s="67"/>
    </row>
    <row r="56488" spans="31:31" ht="15.75">
      <c r="AE56488" s="67"/>
    </row>
    <row r="56489" spans="31:31" ht="15.75">
      <c r="AE56489" s="67"/>
    </row>
    <row r="56490" spans="31:31" ht="15.75">
      <c r="AE56490" s="67"/>
    </row>
    <row r="56491" spans="31:31" ht="15.75">
      <c r="AE56491" s="67"/>
    </row>
    <row r="56492" spans="31:31" ht="15.75">
      <c r="AE56492" s="67"/>
    </row>
    <row r="56493" spans="31:31" ht="15.75">
      <c r="AE56493" s="67"/>
    </row>
    <row r="56494" spans="31:31" ht="15.75">
      <c r="AE56494" s="67"/>
    </row>
    <row r="56495" spans="31:31" ht="15.75">
      <c r="AE56495" s="67"/>
    </row>
    <row r="56496" spans="31:31" ht="15.75">
      <c r="AE56496" s="67"/>
    </row>
    <row r="56497" spans="31:31" ht="15.75">
      <c r="AE56497" s="67"/>
    </row>
    <row r="56498" spans="31:31" ht="15.75">
      <c r="AE56498" s="67"/>
    </row>
    <row r="56499" spans="31:31" ht="15.75">
      <c r="AE56499" s="67"/>
    </row>
    <row r="56500" spans="31:31" ht="15.75">
      <c r="AE56500" s="67"/>
    </row>
    <row r="56501" spans="31:31" ht="15.75">
      <c r="AE56501" s="67"/>
    </row>
    <row r="56502" spans="31:31" ht="15.75">
      <c r="AE56502" s="67"/>
    </row>
    <row r="56503" spans="31:31" ht="15.75">
      <c r="AE56503" s="67"/>
    </row>
    <row r="56504" spans="31:31" ht="15.75">
      <c r="AE56504" s="67"/>
    </row>
    <row r="56505" spans="31:31" ht="15.75">
      <c r="AE56505" s="67"/>
    </row>
    <row r="56506" spans="31:31" ht="15.75">
      <c r="AE56506" s="67"/>
    </row>
    <row r="56507" spans="31:31" ht="15.75">
      <c r="AE56507" s="67"/>
    </row>
    <row r="56508" spans="31:31" ht="15.75">
      <c r="AE56508" s="67"/>
    </row>
    <row r="56509" spans="31:31" ht="15.75">
      <c r="AE56509" s="67"/>
    </row>
    <row r="56510" spans="31:31" ht="15.75">
      <c r="AE56510" s="67"/>
    </row>
    <row r="56511" spans="31:31" ht="15.75">
      <c r="AE56511" s="67"/>
    </row>
    <row r="56512" spans="31:31" ht="15.75">
      <c r="AE56512" s="67"/>
    </row>
    <row r="56513" spans="31:31" ht="15.75">
      <c r="AE56513" s="67"/>
    </row>
    <row r="56514" spans="31:31" ht="15.75">
      <c r="AE56514" s="67"/>
    </row>
    <row r="56515" spans="31:31" ht="15.75">
      <c r="AE56515" s="67"/>
    </row>
    <row r="56516" spans="31:31" ht="15.75">
      <c r="AE56516" s="67"/>
    </row>
    <row r="56517" spans="31:31" ht="15.75">
      <c r="AE56517" s="67"/>
    </row>
    <row r="56518" spans="31:31" ht="15.75">
      <c r="AE56518" s="67"/>
    </row>
    <row r="56519" spans="31:31" ht="15.75">
      <c r="AE56519" s="67"/>
    </row>
    <row r="56520" spans="31:31" ht="15.75">
      <c r="AE56520" s="67"/>
    </row>
    <row r="56521" spans="31:31" ht="15.75">
      <c r="AE56521" s="67"/>
    </row>
    <row r="56522" spans="31:31" ht="15.75">
      <c r="AE56522" s="67"/>
    </row>
    <row r="56523" spans="31:31" ht="15.75">
      <c r="AE56523" s="67"/>
    </row>
    <row r="56524" spans="31:31" ht="15.75">
      <c r="AE56524" s="67"/>
    </row>
    <row r="56525" spans="31:31" ht="15.75">
      <c r="AE56525" s="67"/>
    </row>
    <row r="56526" spans="31:31" ht="15.75">
      <c r="AE56526" s="67"/>
    </row>
    <row r="56527" spans="31:31" ht="15.75">
      <c r="AE56527" s="67"/>
    </row>
    <row r="56528" spans="31:31" ht="15.75">
      <c r="AE56528" s="67"/>
    </row>
    <row r="56529" spans="31:31" ht="15.75">
      <c r="AE56529" s="67"/>
    </row>
    <row r="56530" spans="31:31" ht="15.75">
      <c r="AE56530" s="67"/>
    </row>
    <row r="56531" spans="31:31" ht="15.75">
      <c r="AE56531" s="67"/>
    </row>
    <row r="56532" spans="31:31" ht="15.75">
      <c r="AE56532" s="67"/>
    </row>
    <row r="56533" spans="31:31" ht="15.75">
      <c r="AE56533" s="67"/>
    </row>
    <row r="56534" spans="31:31" ht="15.75">
      <c r="AE56534" s="67"/>
    </row>
    <row r="56535" spans="31:31" ht="15.75">
      <c r="AE56535" s="67"/>
    </row>
    <row r="56536" spans="31:31" ht="15.75">
      <c r="AE56536" s="67"/>
    </row>
    <row r="56537" spans="31:31" ht="15.75">
      <c r="AE56537" s="67"/>
    </row>
    <row r="56538" spans="31:31" ht="15.75">
      <c r="AE56538" s="67"/>
    </row>
    <row r="56539" spans="31:31" ht="15.75">
      <c r="AE56539" s="67"/>
    </row>
    <row r="56540" spans="31:31" ht="15.75">
      <c r="AE56540" s="67"/>
    </row>
    <row r="56541" spans="31:31" ht="15.75">
      <c r="AE56541" s="67"/>
    </row>
    <row r="56542" spans="31:31" ht="15.75">
      <c r="AE56542" s="67"/>
    </row>
    <row r="56543" spans="31:31" ht="15.75">
      <c r="AE56543" s="67"/>
    </row>
    <row r="56544" spans="31:31" ht="15.75">
      <c r="AE56544" s="67"/>
    </row>
    <row r="56545" spans="31:31" ht="15.75">
      <c r="AE56545" s="67"/>
    </row>
    <row r="56546" spans="31:31" ht="15.75">
      <c r="AE56546" s="67"/>
    </row>
    <row r="56547" spans="31:31" ht="15.75">
      <c r="AE56547" s="67"/>
    </row>
    <row r="56548" spans="31:31" ht="15.75">
      <c r="AE56548" s="67"/>
    </row>
    <row r="56549" spans="31:31" ht="15.75">
      <c r="AE56549" s="67"/>
    </row>
    <row r="56550" spans="31:31" ht="15.75">
      <c r="AE56550" s="67"/>
    </row>
    <row r="56551" spans="31:31" ht="15.75">
      <c r="AE56551" s="67"/>
    </row>
    <row r="56552" spans="31:31" ht="15.75">
      <c r="AE56552" s="67"/>
    </row>
    <row r="56553" spans="31:31" ht="15.75">
      <c r="AE56553" s="67"/>
    </row>
    <row r="56554" spans="31:31" ht="15.75">
      <c r="AE56554" s="67"/>
    </row>
    <row r="56555" spans="31:31" ht="15.75">
      <c r="AE56555" s="67"/>
    </row>
    <row r="56556" spans="31:31" ht="15.75">
      <c r="AE56556" s="67"/>
    </row>
    <row r="56557" spans="31:31" ht="15.75">
      <c r="AE56557" s="67"/>
    </row>
    <row r="56558" spans="31:31" ht="15.75">
      <c r="AE56558" s="67"/>
    </row>
    <row r="56559" spans="31:31" ht="15.75">
      <c r="AE56559" s="67"/>
    </row>
    <row r="56560" spans="31:31" ht="15.75">
      <c r="AE56560" s="67"/>
    </row>
    <row r="56561" spans="31:31" ht="15.75">
      <c r="AE56561" s="67"/>
    </row>
    <row r="56562" spans="31:31" ht="15.75">
      <c r="AE56562" s="67"/>
    </row>
    <row r="56563" spans="31:31" ht="15.75">
      <c r="AE56563" s="67"/>
    </row>
    <row r="56564" spans="31:31" ht="15.75">
      <c r="AE56564" s="67"/>
    </row>
    <row r="56565" spans="31:31" ht="15.75">
      <c r="AE56565" s="67"/>
    </row>
    <row r="56566" spans="31:31" ht="15.75">
      <c r="AE56566" s="67"/>
    </row>
    <row r="56567" spans="31:31" ht="15.75">
      <c r="AE56567" s="67"/>
    </row>
    <row r="56568" spans="31:31" ht="15.75">
      <c r="AE56568" s="67"/>
    </row>
    <row r="56569" spans="31:31" ht="15.75">
      <c r="AE56569" s="67"/>
    </row>
    <row r="56570" spans="31:31" ht="15.75">
      <c r="AE56570" s="67"/>
    </row>
    <row r="56571" spans="31:31" ht="15.75">
      <c r="AE56571" s="67"/>
    </row>
    <row r="56572" spans="31:31" ht="15.75">
      <c r="AE56572" s="67"/>
    </row>
    <row r="56573" spans="31:31" ht="15.75">
      <c r="AE56573" s="67"/>
    </row>
    <row r="56574" spans="31:31" ht="15.75">
      <c r="AE56574" s="67"/>
    </row>
    <row r="56575" spans="31:31" ht="15.75">
      <c r="AE56575" s="67"/>
    </row>
    <row r="56576" spans="31:31" ht="15.75">
      <c r="AE56576" s="67"/>
    </row>
    <row r="56577" spans="31:31" ht="15.75">
      <c r="AE56577" s="67"/>
    </row>
    <row r="56578" spans="31:31" ht="15.75">
      <c r="AE56578" s="67"/>
    </row>
    <row r="56579" spans="31:31" ht="15.75">
      <c r="AE56579" s="67"/>
    </row>
    <row r="56580" spans="31:31" ht="15.75">
      <c r="AE56580" s="67"/>
    </row>
    <row r="56581" spans="31:31" ht="15.75">
      <c r="AE56581" s="67"/>
    </row>
    <row r="56582" spans="31:31" ht="15.75">
      <c r="AE56582" s="67"/>
    </row>
    <row r="56583" spans="31:31" ht="15.75">
      <c r="AE56583" s="67"/>
    </row>
    <row r="56584" spans="31:31" ht="15.75">
      <c r="AE56584" s="67"/>
    </row>
    <row r="56585" spans="31:31" ht="15.75">
      <c r="AE56585" s="67"/>
    </row>
    <row r="56586" spans="31:31" ht="15.75">
      <c r="AE56586" s="67"/>
    </row>
    <row r="56587" spans="31:31" ht="15.75">
      <c r="AE56587" s="67"/>
    </row>
    <row r="56588" spans="31:31" ht="15.75">
      <c r="AE56588" s="67"/>
    </row>
    <row r="56589" spans="31:31" ht="15.75">
      <c r="AE56589" s="67"/>
    </row>
    <row r="56590" spans="31:31" ht="15.75">
      <c r="AE56590" s="67"/>
    </row>
    <row r="56591" spans="31:31" ht="15.75">
      <c r="AE56591" s="67"/>
    </row>
    <row r="56592" spans="31:31" ht="15.75">
      <c r="AE56592" s="67"/>
    </row>
    <row r="56593" spans="31:31" ht="15.75">
      <c r="AE56593" s="67"/>
    </row>
    <row r="56594" spans="31:31" ht="15.75">
      <c r="AE56594" s="67"/>
    </row>
    <row r="56595" spans="31:31" ht="15.75">
      <c r="AE56595" s="67"/>
    </row>
    <row r="56596" spans="31:31" ht="15.75">
      <c r="AE56596" s="67"/>
    </row>
    <row r="56597" spans="31:31" ht="15.75">
      <c r="AE56597" s="67"/>
    </row>
    <row r="56598" spans="31:31" ht="15.75">
      <c r="AE56598" s="67"/>
    </row>
    <row r="56599" spans="31:31" ht="15.75">
      <c r="AE56599" s="67"/>
    </row>
    <row r="56600" spans="31:31" ht="15.75">
      <c r="AE56600" s="67"/>
    </row>
    <row r="56601" spans="31:31" ht="15.75">
      <c r="AE56601" s="67"/>
    </row>
    <row r="56602" spans="31:31" ht="15.75">
      <c r="AE56602" s="67"/>
    </row>
    <row r="56603" spans="31:31" ht="15.75">
      <c r="AE56603" s="67"/>
    </row>
    <row r="56604" spans="31:31" ht="15.75">
      <c r="AE56604" s="67"/>
    </row>
    <row r="56605" spans="31:31" ht="15.75">
      <c r="AE56605" s="67"/>
    </row>
    <row r="56606" spans="31:31" ht="15.75">
      <c r="AE56606" s="67"/>
    </row>
    <row r="56607" spans="31:31" ht="15.75">
      <c r="AE56607" s="67"/>
    </row>
    <row r="56608" spans="31:31" ht="15.75">
      <c r="AE56608" s="67"/>
    </row>
    <row r="56609" spans="31:31" ht="15.75">
      <c r="AE56609" s="67"/>
    </row>
    <row r="56610" spans="31:31" ht="15.75">
      <c r="AE56610" s="67"/>
    </row>
    <row r="56611" spans="31:31" ht="15.75">
      <c r="AE56611" s="67"/>
    </row>
    <row r="56612" spans="31:31" ht="15.75">
      <c r="AE56612" s="67"/>
    </row>
    <row r="56613" spans="31:31" ht="15.75">
      <c r="AE56613" s="67"/>
    </row>
    <row r="56614" spans="31:31" ht="15.75">
      <c r="AE56614" s="67"/>
    </row>
    <row r="56615" spans="31:31" ht="15.75">
      <c r="AE56615" s="67"/>
    </row>
    <row r="56616" spans="31:31" ht="15.75">
      <c r="AE56616" s="67"/>
    </row>
    <row r="56617" spans="31:31" ht="15.75">
      <c r="AE56617" s="67"/>
    </row>
    <row r="56618" spans="31:31" ht="15.75">
      <c r="AE56618" s="67"/>
    </row>
    <row r="56619" spans="31:31" ht="15.75">
      <c r="AE56619" s="67"/>
    </row>
    <row r="56620" spans="31:31" ht="15.75">
      <c r="AE56620" s="67"/>
    </row>
    <row r="56621" spans="31:31" ht="15.75">
      <c r="AE56621" s="67"/>
    </row>
    <row r="56622" spans="31:31" ht="15.75">
      <c r="AE56622" s="67"/>
    </row>
    <row r="56623" spans="31:31" ht="15.75">
      <c r="AE56623" s="67"/>
    </row>
    <row r="56624" spans="31:31" ht="15.75">
      <c r="AE56624" s="67"/>
    </row>
    <row r="56625" spans="31:31" ht="15.75">
      <c r="AE56625" s="67"/>
    </row>
    <row r="56626" spans="31:31" ht="15.75">
      <c r="AE56626" s="67"/>
    </row>
    <row r="56627" spans="31:31" ht="15.75">
      <c r="AE56627" s="67"/>
    </row>
    <row r="56628" spans="31:31" ht="15.75">
      <c r="AE56628" s="67"/>
    </row>
    <row r="56629" spans="31:31" ht="15.75">
      <c r="AE56629" s="67"/>
    </row>
    <row r="56630" spans="31:31" ht="15.75">
      <c r="AE56630" s="67"/>
    </row>
    <row r="56631" spans="31:31" ht="15.75">
      <c r="AE56631" s="67"/>
    </row>
    <row r="56632" spans="31:31" ht="15.75">
      <c r="AE56632" s="67"/>
    </row>
    <row r="56633" spans="31:31" ht="15.75">
      <c r="AE56633" s="67"/>
    </row>
    <row r="56634" spans="31:31" ht="15.75">
      <c r="AE56634" s="67"/>
    </row>
    <row r="56635" spans="31:31" ht="15.75">
      <c r="AE56635" s="67"/>
    </row>
    <row r="56636" spans="31:31" ht="15.75">
      <c r="AE56636" s="67"/>
    </row>
    <row r="56637" spans="31:31" ht="15.75">
      <c r="AE56637" s="67"/>
    </row>
    <row r="56638" spans="31:31" ht="15.75">
      <c r="AE56638" s="67"/>
    </row>
    <row r="56639" spans="31:31" ht="15.75">
      <c r="AE56639" s="67"/>
    </row>
    <row r="56640" spans="31:31" ht="15.75">
      <c r="AE56640" s="67"/>
    </row>
    <row r="56641" spans="31:31" ht="15.75">
      <c r="AE56641" s="67"/>
    </row>
    <row r="56642" spans="31:31" ht="15.75">
      <c r="AE56642" s="67"/>
    </row>
    <row r="56643" spans="31:31" ht="15.75">
      <c r="AE56643" s="67"/>
    </row>
    <row r="56644" spans="31:31" ht="15.75">
      <c r="AE56644" s="67"/>
    </row>
    <row r="56645" spans="31:31" ht="15.75">
      <c r="AE56645" s="67"/>
    </row>
    <row r="56646" spans="31:31" ht="15.75">
      <c r="AE56646" s="67"/>
    </row>
    <row r="56647" spans="31:31" ht="15.75">
      <c r="AE56647" s="67"/>
    </row>
    <row r="56648" spans="31:31" ht="15.75">
      <c r="AE56648" s="67"/>
    </row>
    <row r="56649" spans="31:31" ht="15.75">
      <c r="AE56649" s="67"/>
    </row>
    <row r="56650" spans="31:31" ht="15.75">
      <c r="AE56650" s="67"/>
    </row>
    <row r="56651" spans="31:31" ht="15.75">
      <c r="AE56651" s="67"/>
    </row>
    <row r="56652" spans="31:31" ht="15.75">
      <c r="AE56652" s="67"/>
    </row>
    <row r="56653" spans="31:31" ht="15.75">
      <c r="AE56653" s="67"/>
    </row>
    <row r="56654" spans="31:31" ht="15.75">
      <c r="AE56654" s="67"/>
    </row>
    <row r="56655" spans="31:31" ht="15.75">
      <c r="AE56655" s="67"/>
    </row>
    <row r="56656" spans="31:31" ht="15.75">
      <c r="AE56656" s="67"/>
    </row>
    <row r="56657" spans="31:31" ht="15.75">
      <c r="AE56657" s="67"/>
    </row>
    <row r="56658" spans="31:31" ht="15.75">
      <c r="AE56658" s="67"/>
    </row>
    <row r="56659" spans="31:31" ht="15.75">
      <c r="AE56659" s="67"/>
    </row>
    <row r="56660" spans="31:31" ht="15.75">
      <c r="AE56660" s="67"/>
    </row>
    <row r="56661" spans="31:31" ht="15.75">
      <c r="AE56661" s="67"/>
    </row>
    <row r="56662" spans="31:31" ht="15.75">
      <c r="AE56662" s="67"/>
    </row>
    <row r="56663" spans="31:31" ht="15.75">
      <c r="AE56663" s="67"/>
    </row>
    <row r="56664" spans="31:31" ht="15.75">
      <c r="AE56664" s="67"/>
    </row>
    <row r="56665" spans="31:31" ht="15.75">
      <c r="AE56665" s="67"/>
    </row>
    <row r="56666" spans="31:31" ht="15.75">
      <c r="AE56666" s="67"/>
    </row>
    <row r="56667" spans="31:31" ht="15.75">
      <c r="AE56667" s="67"/>
    </row>
    <row r="56668" spans="31:31" ht="15.75">
      <c r="AE56668" s="67"/>
    </row>
    <row r="56669" spans="31:31" ht="15.75">
      <c r="AE56669" s="67"/>
    </row>
    <row r="56670" spans="31:31" ht="15.75">
      <c r="AE56670" s="67"/>
    </row>
    <row r="56671" spans="31:31" ht="15.75">
      <c r="AE56671" s="67"/>
    </row>
    <row r="56672" spans="31:31" ht="15.75">
      <c r="AE56672" s="67"/>
    </row>
    <row r="56673" spans="31:31" ht="15.75">
      <c r="AE56673" s="67"/>
    </row>
    <row r="56674" spans="31:31" ht="15.75">
      <c r="AE56674" s="67"/>
    </row>
    <row r="56675" spans="31:31" ht="15.75">
      <c r="AE56675" s="67"/>
    </row>
    <row r="56676" spans="31:31" ht="15.75">
      <c r="AE56676" s="67"/>
    </row>
    <row r="56677" spans="31:31" ht="15.75">
      <c r="AE56677" s="67"/>
    </row>
    <row r="56678" spans="31:31" ht="15.75">
      <c r="AE56678" s="67"/>
    </row>
    <row r="56679" spans="31:31" ht="15.75">
      <c r="AE56679" s="67"/>
    </row>
    <row r="56680" spans="31:31" ht="15.75">
      <c r="AE56680" s="67"/>
    </row>
    <row r="56681" spans="31:31" ht="15.75">
      <c r="AE56681" s="67"/>
    </row>
    <row r="56682" spans="31:31" ht="15.75">
      <c r="AE56682" s="67"/>
    </row>
    <row r="56683" spans="31:31" ht="15.75">
      <c r="AE56683" s="67"/>
    </row>
    <row r="56684" spans="31:31" ht="15.75">
      <c r="AE56684" s="67"/>
    </row>
    <row r="56685" spans="31:31" ht="15.75">
      <c r="AE56685" s="67"/>
    </row>
    <row r="56686" spans="31:31" ht="15.75">
      <c r="AE56686" s="67"/>
    </row>
    <row r="56687" spans="31:31" ht="15.75">
      <c r="AE56687" s="67"/>
    </row>
    <row r="56688" spans="31:31" ht="15.75">
      <c r="AE56688" s="67"/>
    </row>
    <row r="56689" spans="31:31" ht="15.75">
      <c r="AE56689" s="67"/>
    </row>
    <row r="56690" spans="31:31" ht="15.75">
      <c r="AE56690" s="67"/>
    </row>
    <row r="56691" spans="31:31" ht="15.75">
      <c r="AE56691" s="67"/>
    </row>
    <row r="56692" spans="31:31" ht="15.75">
      <c r="AE56692" s="67"/>
    </row>
    <row r="56693" spans="31:31" ht="15.75">
      <c r="AE56693" s="67"/>
    </row>
    <row r="56694" spans="31:31" ht="15.75">
      <c r="AE56694" s="67"/>
    </row>
    <row r="56695" spans="31:31" ht="15.75">
      <c r="AE56695" s="67"/>
    </row>
    <row r="56696" spans="31:31" ht="15.75">
      <c r="AE56696" s="67"/>
    </row>
    <row r="56697" spans="31:31" ht="15.75">
      <c r="AE56697" s="67"/>
    </row>
    <row r="56698" spans="31:31" ht="15.75">
      <c r="AE56698" s="67"/>
    </row>
    <row r="56699" spans="31:31" ht="15.75">
      <c r="AE56699" s="67"/>
    </row>
    <row r="56700" spans="31:31" ht="15.75">
      <c r="AE56700" s="67"/>
    </row>
    <row r="56701" spans="31:31" ht="15.75">
      <c r="AE56701" s="67"/>
    </row>
    <row r="56702" spans="31:31" ht="15.75">
      <c r="AE56702" s="67"/>
    </row>
    <row r="56703" spans="31:31" ht="15.75">
      <c r="AE56703" s="67"/>
    </row>
    <row r="56704" spans="31:31" ht="15.75">
      <c r="AE56704" s="67"/>
    </row>
    <row r="56705" spans="31:31" ht="15.75">
      <c r="AE56705" s="67"/>
    </row>
    <row r="56706" spans="31:31" ht="15.75">
      <c r="AE56706" s="67"/>
    </row>
    <row r="56707" spans="31:31" ht="15.75">
      <c r="AE56707" s="67"/>
    </row>
    <row r="56708" spans="31:31" ht="15.75">
      <c r="AE56708" s="67"/>
    </row>
    <row r="56709" spans="31:31" ht="15.75">
      <c r="AE56709" s="67"/>
    </row>
    <row r="56710" spans="31:31" ht="15.75">
      <c r="AE56710" s="67"/>
    </row>
    <row r="56711" spans="31:31" ht="15.75">
      <c r="AE56711" s="67"/>
    </row>
    <row r="56712" spans="31:31" ht="15.75">
      <c r="AE56712" s="67"/>
    </row>
    <row r="56713" spans="31:31" ht="15.75">
      <c r="AE56713" s="67"/>
    </row>
    <row r="56714" spans="31:31" ht="15.75">
      <c r="AE56714" s="67"/>
    </row>
    <row r="56715" spans="31:31" ht="15.75">
      <c r="AE56715" s="67"/>
    </row>
    <row r="56716" spans="31:31" ht="15.75">
      <c r="AE56716" s="67"/>
    </row>
    <row r="56717" spans="31:31" ht="15.75">
      <c r="AE56717" s="67"/>
    </row>
    <row r="56718" spans="31:31" ht="15.75">
      <c r="AE56718" s="67"/>
    </row>
    <row r="56719" spans="31:31" ht="15.75">
      <c r="AE56719" s="67"/>
    </row>
    <row r="56720" spans="31:31" ht="15.75">
      <c r="AE56720" s="67"/>
    </row>
    <row r="56721" spans="31:31" ht="15.75">
      <c r="AE56721" s="67"/>
    </row>
    <row r="56722" spans="31:31" ht="15.75">
      <c r="AE56722" s="67"/>
    </row>
    <row r="56723" spans="31:31" ht="15.75">
      <c r="AE56723" s="67"/>
    </row>
    <row r="56724" spans="31:31" ht="15.75">
      <c r="AE56724" s="67"/>
    </row>
    <row r="56725" spans="31:31" ht="15.75">
      <c r="AE56725" s="67"/>
    </row>
    <row r="56726" spans="31:31" ht="15.75">
      <c r="AE56726" s="67"/>
    </row>
    <row r="56727" spans="31:31" ht="15.75">
      <c r="AE56727" s="67"/>
    </row>
    <row r="56728" spans="31:31" ht="15.75">
      <c r="AE56728" s="67"/>
    </row>
    <row r="56729" spans="31:31" ht="15.75">
      <c r="AE56729" s="67"/>
    </row>
    <row r="56730" spans="31:31" ht="15.75">
      <c r="AE56730" s="67"/>
    </row>
    <row r="56731" spans="31:31" ht="15.75">
      <c r="AE56731" s="67"/>
    </row>
    <row r="56732" spans="31:31" ht="15.75">
      <c r="AE56732" s="67"/>
    </row>
    <row r="56733" spans="31:31" ht="15.75">
      <c r="AE56733" s="67"/>
    </row>
    <row r="56734" spans="31:31" ht="15.75">
      <c r="AE56734" s="67"/>
    </row>
    <row r="56735" spans="31:31" ht="15.75">
      <c r="AE56735" s="67"/>
    </row>
    <row r="56736" spans="31:31" ht="15.75">
      <c r="AE56736" s="67"/>
    </row>
    <row r="56737" spans="31:31" ht="15.75">
      <c r="AE56737" s="67"/>
    </row>
    <row r="56738" spans="31:31" ht="15.75">
      <c r="AE56738" s="67"/>
    </row>
    <row r="56739" spans="31:31" ht="15.75">
      <c r="AE56739" s="67"/>
    </row>
    <row r="56740" spans="31:31" ht="15.75">
      <c r="AE56740" s="67"/>
    </row>
    <row r="56741" spans="31:31" ht="15.75">
      <c r="AE56741" s="67"/>
    </row>
    <row r="56742" spans="31:31" ht="15.75">
      <c r="AE56742" s="67"/>
    </row>
    <row r="56743" spans="31:31" ht="15.75">
      <c r="AE56743" s="67"/>
    </row>
    <row r="56744" spans="31:31" ht="15.75">
      <c r="AE56744" s="67"/>
    </row>
    <row r="56745" spans="31:31" ht="15.75">
      <c r="AE56745" s="67"/>
    </row>
    <row r="56746" spans="31:31" ht="15.75">
      <c r="AE56746" s="67"/>
    </row>
    <row r="56747" spans="31:31" ht="15.75">
      <c r="AE56747" s="67"/>
    </row>
    <row r="56748" spans="31:31" ht="15.75">
      <c r="AE56748" s="67"/>
    </row>
    <row r="56749" spans="31:31" ht="15.75">
      <c r="AE56749" s="67"/>
    </row>
    <row r="56750" spans="31:31" ht="15.75">
      <c r="AE56750" s="67"/>
    </row>
    <row r="56751" spans="31:31" ht="15.75">
      <c r="AE56751" s="67"/>
    </row>
    <row r="56752" spans="31:31" ht="15.75">
      <c r="AE56752" s="67"/>
    </row>
    <row r="56753" spans="31:31" ht="15.75">
      <c r="AE56753" s="67"/>
    </row>
    <row r="56754" spans="31:31" ht="15.75">
      <c r="AE56754" s="67"/>
    </row>
    <row r="56755" spans="31:31" ht="15.75">
      <c r="AE56755" s="67"/>
    </row>
    <row r="56756" spans="31:31" ht="15.75">
      <c r="AE56756" s="67"/>
    </row>
    <row r="56757" spans="31:31" ht="15.75">
      <c r="AE56757" s="67"/>
    </row>
    <row r="56758" spans="31:31" ht="15.75">
      <c r="AE56758" s="67"/>
    </row>
    <row r="56759" spans="31:31" ht="15.75">
      <c r="AE56759" s="67"/>
    </row>
    <row r="56760" spans="31:31" ht="15.75">
      <c r="AE56760" s="67"/>
    </row>
    <row r="56761" spans="31:31" ht="15.75">
      <c r="AE56761" s="67"/>
    </row>
    <row r="56762" spans="31:31" ht="15.75">
      <c r="AE56762" s="67"/>
    </row>
    <row r="56763" spans="31:31" ht="15.75">
      <c r="AE56763" s="67"/>
    </row>
    <row r="56764" spans="31:31" ht="15.75">
      <c r="AE56764" s="67"/>
    </row>
    <row r="56765" spans="31:31" ht="15.75">
      <c r="AE56765" s="67"/>
    </row>
    <row r="56766" spans="31:31" ht="15.75">
      <c r="AE56766" s="67"/>
    </row>
    <row r="56767" spans="31:31" ht="15.75">
      <c r="AE56767" s="67"/>
    </row>
    <row r="56768" spans="31:31" ht="15.75">
      <c r="AE56768" s="67"/>
    </row>
    <row r="56769" spans="31:31" ht="15.75">
      <c r="AE56769" s="67"/>
    </row>
    <row r="56770" spans="31:31" ht="15.75">
      <c r="AE56770" s="67"/>
    </row>
    <row r="56771" spans="31:31" ht="15.75">
      <c r="AE56771" s="67"/>
    </row>
    <row r="56772" spans="31:31" ht="15.75">
      <c r="AE56772" s="67"/>
    </row>
    <row r="56773" spans="31:31" ht="15.75">
      <c r="AE56773" s="67"/>
    </row>
    <row r="56774" spans="31:31" ht="15.75">
      <c r="AE56774" s="67"/>
    </row>
    <row r="56775" spans="31:31" ht="15.75">
      <c r="AE56775" s="67"/>
    </row>
    <row r="56776" spans="31:31" ht="15.75">
      <c r="AE56776" s="67"/>
    </row>
    <row r="56777" spans="31:31" ht="15.75">
      <c r="AE56777" s="67"/>
    </row>
    <row r="56778" spans="31:31" ht="15.75">
      <c r="AE56778" s="67"/>
    </row>
    <row r="56779" spans="31:31" ht="15.75">
      <c r="AE56779" s="67"/>
    </row>
    <row r="56780" spans="31:31" ht="15.75">
      <c r="AE56780" s="67"/>
    </row>
    <row r="56781" spans="31:31" ht="15.75">
      <c r="AE56781" s="67"/>
    </row>
    <row r="56782" spans="31:31" ht="15.75">
      <c r="AE56782" s="67"/>
    </row>
    <row r="56783" spans="31:31" ht="15.75">
      <c r="AE56783" s="67"/>
    </row>
    <row r="56784" spans="31:31" ht="15.75">
      <c r="AE56784" s="67"/>
    </row>
    <row r="56785" spans="31:31" ht="15.75">
      <c r="AE56785" s="67"/>
    </row>
    <row r="56786" spans="31:31" ht="15.75">
      <c r="AE56786" s="67"/>
    </row>
    <row r="56787" spans="31:31" ht="15.75">
      <c r="AE56787" s="67"/>
    </row>
    <row r="56788" spans="31:31" ht="15.75">
      <c r="AE56788" s="67"/>
    </row>
    <row r="56789" spans="31:31" ht="15.75">
      <c r="AE56789" s="67"/>
    </row>
    <row r="56790" spans="31:31" ht="15.75">
      <c r="AE56790" s="67"/>
    </row>
    <row r="56791" spans="31:31" ht="15.75">
      <c r="AE56791" s="67"/>
    </row>
    <row r="56792" spans="31:31" ht="15.75">
      <c r="AE56792" s="67"/>
    </row>
    <row r="56793" spans="31:31" ht="15.75">
      <c r="AE56793" s="67"/>
    </row>
    <row r="56794" spans="31:31" ht="15.75">
      <c r="AE56794" s="67"/>
    </row>
    <row r="56795" spans="31:31" ht="15.75">
      <c r="AE56795" s="67"/>
    </row>
    <row r="56796" spans="31:31" ht="15.75">
      <c r="AE56796" s="67"/>
    </row>
    <row r="56797" spans="31:31" ht="15.75">
      <c r="AE56797" s="67"/>
    </row>
    <row r="56798" spans="31:31" ht="15.75">
      <c r="AE56798" s="67"/>
    </row>
    <row r="56799" spans="31:31" ht="15.75">
      <c r="AE56799" s="67"/>
    </row>
    <row r="56800" spans="31:31" ht="15.75">
      <c r="AE56800" s="67"/>
    </row>
    <row r="56801" spans="31:31" ht="15.75">
      <c r="AE56801" s="67"/>
    </row>
    <row r="56802" spans="31:31" ht="15.75">
      <c r="AE56802" s="67"/>
    </row>
    <row r="56803" spans="31:31" ht="15.75">
      <c r="AE56803" s="67"/>
    </row>
    <row r="56804" spans="31:31" ht="15.75">
      <c r="AE56804" s="67"/>
    </row>
    <row r="56805" spans="31:31" ht="15.75">
      <c r="AE56805" s="67"/>
    </row>
    <row r="56806" spans="31:31" ht="15.75">
      <c r="AE56806" s="67"/>
    </row>
    <row r="56807" spans="31:31" ht="15.75">
      <c r="AE56807" s="67"/>
    </row>
    <row r="56808" spans="31:31" ht="15.75">
      <c r="AE56808" s="67"/>
    </row>
    <row r="56809" spans="31:31" ht="15.75">
      <c r="AE56809" s="67"/>
    </row>
    <row r="56810" spans="31:31" ht="15.75">
      <c r="AE56810" s="67"/>
    </row>
    <row r="56811" spans="31:31" ht="15.75">
      <c r="AE56811" s="67"/>
    </row>
    <row r="56812" spans="31:31" ht="15.75">
      <c r="AE56812" s="67"/>
    </row>
    <row r="56813" spans="31:31" ht="15.75">
      <c r="AE56813" s="67"/>
    </row>
    <row r="56814" spans="31:31" ht="15.75">
      <c r="AE56814" s="67"/>
    </row>
    <row r="56815" spans="31:31" ht="15.75">
      <c r="AE56815" s="67"/>
    </row>
    <row r="56816" spans="31:31" ht="15.75">
      <c r="AE56816" s="67"/>
    </row>
    <row r="56817" spans="31:31" ht="15.75">
      <c r="AE56817" s="67"/>
    </row>
    <row r="56818" spans="31:31" ht="15.75">
      <c r="AE56818" s="67"/>
    </row>
    <row r="56819" spans="31:31" ht="15.75">
      <c r="AE56819" s="67"/>
    </row>
    <row r="56820" spans="31:31" ht="15.75">
      <c r="AE56820" s="67"/>
    </row>
    <row r="56821" spans="31:31" ht="15.75">
      <c r="AE56821" s="67"/>
    </row>
    <row r="56822" spans="31:31" ht="15.75">
      <c r="AE56822" s="67"/>
    </row>
    <row r="56823" spans="31:31" ht="15.75">
      <c r="AE56823" s="67"/>
    </row>
    <row r="56824" spans="31:31" ht="15.75">
      <c r="AE56824" s="67"/>
    </row>
    <row r="56825" spans="31:31" ht="15.75">
      <c r="AE56825" s="67"/>
    </row>
    <row r="56826" spans="31:31" ht="15.75">
      <c r="AE56826" s="67"/>
    </row>
    <row r="56827" spans="31:31" ht="15.75">
      <c r="AE56827" s="67"/>
    </row>
    <row r="56828" spans="31:31" ht="15.75">
      <c r="AE56828" s="67"/>
    </row>
    <row r="56829" spans="31:31" ht="15.75">
      <c r="AE56829" s="67"/>
    </row>
    <row r="56830" spans="31:31" ht="15.75">
      <c r="AE56830" s="67"/>
    </row>
    <row r="56831" spans="31:31" ht="15.75">
      <c r="AE56831" s="67"/>
    </row>
    <row r="56832" spans="31:31" ht="15.75">
      <c r="AE56832" s="67"/>
    </row>
    <row r="56833" spans="31:31" ht="15.75">
      <c r="AE56833" s="67"/>
    </row>
    <row r="56834" spans="31:31" ht="15.75">
      <c r="AE56834" s="67"/>
    </row>
    <row r="56835" spans="31:31" ht="15.75">
      <c r="AE56835" s="67"/>
    </row>
    <row r="56836" spans="31:31" ht="15.75">
      <c r="AE56836" s="67"/>
    </row>
    <row r="56837" spans="31:31" ht="15.75">
      <c r="AE56837" s="67"/>
    </row>
    <row r="56838" spans="31:31" ht="15.75">
      <c r="AE56838" s="67"/>
    </row>
    <row r="56839" spans="31:31" ht="15.75">
      <c r="AE56839" s="67"/>
    </row>
    <row r="56840" spans="31:31" ht="15.75">
      <c r="AE56840" s="67"/>
    </row>
    <row r="56841" spans="31:31" ht="15.75">
      <c r="AE56841" s="67"/>
    </row>
    <row r="56842" spans="31:31" ht="15.75">
      <c r="AE56842" s="67"/>
    </row>
    <row r="56843" spans="31:31" ht="15.75">
      <c r="AE56843" s="67"/>
    </row>
    <row r="56844" spans="31:31" ht="15.75">
      <c r="AE56844" s="67"/>
    </row>
    <row r="56845" spans="31:31" ht="15.75">
      <c r="AE56845" s="67"/>
    </row>
    <row r="56846" spans="31:31" ht="15.75">
      <c r="AE56846" s="67"/>
    </row>
    <row r="56847" spans="31:31" ht="15.75">
      <c r="AE56847" s="67"/>
    </row>
    <row r="56848" spans="31:31" ht="15.75">
      <c r="AE56848" s="67"/>
    </row>
    <row r="56849" spans="31:31" ht="15.75">
      <c r="AE56849" s="67"/>
    </row>
    <row r="56850" spans="31:31" ht="15.75">
      <c r="AE56850" s="67"/>
    </row>
    <row r="56851" spans="31:31" ht="15.75">
      <c r="AE56851" s="67"/>
    </row>
    <row r="56852" spans="31:31" ht="15.75">
      <c r="AE56852" s="67"/>
    </row>
    <row r="56853" spans="31:31" ht="15.75">
      <c r="AE56853" s="67"/>
    </row>
    <row r="56854" spans="31:31" ht="15.75">
      <c r="AE56854" s="67"/>
    </row>
    <row r="56855" spans="31:31" ht="15.75">
      <c r="AE56855" s="67"/>
    </row>
    <row r="56856" spans="31:31" ht="15.75">
      <c r="AE56856" s="67"/>
    </row>
    <row r="56857" spans="31:31" ht="15.75">
      <c r="AE56857" s="67"/>
    </row>
    <row r="56858" spans="31:31" ht="15.75">
      <c r="AE56858" s="67"/>
    </row>
    <row r="56859" spans="31:31" ht="15.75">
      <c r="AE56859" s="67"/>
    </row>
    <row r="56860" spans="31:31" ht="15.75">
      <c r="AE56860" s="67"/>
    </row>
    <row r="56861" spans="31:31" ht="15.75">
      <c r="AE56861" s="67"/>
    </row>
    <row r="56862" spans="31:31" ht="15.75">
      <c r="AE56862" s="67"/>
    </row>
    <row r="56863" spans="31:31" ht="15.75">
      <c r="AE56863" s="67"/>
    </row>
    <row r="56864" spans="31:31" ht="15.75">
      <c r="AE56864" s="67"/>
    </row>
    <row r="56865" spans="31:31" ht="15.75">
      <c r="AE56865" s="67"/>
    </row>
    <row r="56866" spans="31:31" ht="15.75">
      <c r="AE56866" s="67"/>
    </row>
    <row r="56867" spans="31:31" ht="15.75">
      <c r="AE56867" s="67"/>
    </row>
    <row r="56868" spans="31:31" ht="15.75">
      <c r="AE56868" s="67"/>
    </row>
    <row r="56869" spans="31:31" ht="15.75">
      <c r="AE56869" s="67"/>
    </row>
    <row r="56870" spans="31:31" ht="15.75">
      <c r="AE56870" s="67"/>
    </row>
    <row r="56871" spans="31:31" ht="15.75">
      <c r="AE56871" s="67"/>
    </row>
    <row r="56872" spans="31:31" ht="15.75">
      <c r="AE56872" s="67"/>
    </row>
    <row r="56873" spans="31:31" ht="15.75">
      <c r="AE56873" s="67"/>
    </row>
    <row r="56874" spans="31:31" ht="15.75">
      <c r="AE56874" s="67"/>
    </row>
    <row r="56875" spans="31:31" ht="15.75">
      <c r="AE56875" s="67"/>
    </row>
    <row r="56876" spans="31:31" ht="15.75">
      <c r="AE56876" s="67"/>
    </row>
    <row r="56877" spans="31:31" ht="15.75">
      <c r="AE56877" s="67"/>
    </row>
    <row r="56878" spans="31:31" ht="15.75">
      <c r="AE56878" s="67"/>
    </row>
    <row r="56879" spans="31:31" ht="15.75">
      <c r="AE56879" s="67"/>
    </row>
    <row r="56880" spans="31:31" ht="15.75">
      <c r="AE56880" s="67"/>
    </row>
    <row r="56881" spans="31:31" ht="15.75">
      <c r="AE56881" s="67"/>
    </row>
    <row r="56882" spans="31:31" ht="15.75">
      <c r="AE56882" s="67"/>
    </row>
    <row r="56883" spans="31:31" ht="15.75">
      <c r="AE56883" s="67"/>
    </row>
    <row r="56884" spans="31:31" ht="15.75">
      <c r="AE56884" s="67"/>
    </row>
    <row r="56885" spans="31:31" ht="15.75">
      <c r="AE56885" s="67"/>
    </row>
    <row r="56886" spans="31:31" ht="15.75">
      <c r="AE56886" s="67"/>
    </row>
    <row r="56887" spans="31:31" ht="15.75">
      <c r="AE56887" s="67"/>
    </row>
    <row r="56888" spans="31:31" ht="15.75">
      <c r="AE56888" s="67"/>
    </row>
    <row r="56889" spans="31:31" ht="15.75">
      <c r="AE56889" s="67"/>
    </row>
    <row r="56890" spans="31:31" ht="15.75">
      <c r="AE56890" s="67"/>
    </row>
    <row r="56891" spans="31:31" ht="15.75">
      <c r="AE56891" s="67"/>
    </row>
    <row r="56892" spans="31:31" ht="15.75">
      <c r="AE56892" s="67"/>
    </row>
    <row r="56893" spans="31:31" ht="15.75">
      <c r="AE56893" s="67"/>
    </row>
    <row r="56894" spans="31:31" ht="15.75">
      <c r="AE56894" s="67"/>
    </row>
    <row r="56895" spans="31:31" ht="15.75">
      <c r="AE56895" s="67"/>
    </row>
    <row r="56896" spans="31:31" ht="15.75">
      <c r="AE56896" s="67"/>
    </row>
    <row r="56897" spans="31:31" ht="15.75">
      <c r="AE56897" s="67"/>
    </row>
    <row r="56898" spans="31:31" ht="15.75">
      <c r="AE56898" s="67"/>
    </row>
    <row r="56899" spans="31:31" ht="15.75">
      <c r="AE56899" s="67"/>
    </row>
    <row r="56900" spans="31:31" ht="15.75">
      <c r="AE56900" s="67"/>
    </row>
    <row r="56901" spans="31:31" ht="15.75">
      <c r="AE56901" s="67"/>
    </row>
    <row r="56902" spans="31:31" ht="15.75">
      <c r="AE56902" s="67"/>
    </row>
    <row r="56903" spans="31:31" ht="15.75">
      <c r="AE56903" s="67"/>
    </row>
    <row r="56904" spans="31:31" ht="15.75">
      <c r="AE56904" s="67"/>
    </row>
    <row r="56905" spans="31:31" ht="15.75">
      <c r="AE56905" s="67"/>
    </row>
    <row r="56906" spans="31:31" ht="15.75">
      <c r="AE56906" s="67"/>
    </row>
    <row r="56907" spans="31:31" ht="15.75">
      <c r="AE56907" s="67"/>
    </row>
    <row r="56908" spans="31:31" ht="15.75">
      <c r="AE56908" s="67"/>
    </row>
    <row r="56909" spans="31:31" ht="15.75">
      <c r="AE56909" s="67"/>
    </row>
    <row r="56910" spans="31:31" ht="15.75">
      <c r="AE56910" s="67"/>
    </row>
    <row r="56911" spans="31:31" ht="15.75">
      <c r="AE56911" s="67"/>
    </row>
    <row r="56912" spans="31:31" ht="15.75">
      <c r="AE56912" s="67"/>
    </row>
    <row r="56913" spans="31:31" ht="15.75">
      <c r="AE56913" s="67"/>
    </row>
    <row r="56914" spans="31:31" ht="15.75">
      <c r="AE56914" s="67"/>
    </row>
    <row r="56915" spans="31:31" ht="15.75">
      <c r="AE56915" s="67"/>
    </row>
    <row r="56916" spans="31:31" ht="15.75">
      <c r="AE56916" s="67"/>
    </row>
    <row r="56917" spans="31:31" ht="15.75">
      <c r="AE56917" s="67"/>
    </row>
    <row r="56918" spans="31:31" ht="15.75">
      <c r="AE56918" s="67"/>
    </row>
    <row r="56919" spans="31:31" ht="15.75">
      <c r="AE56919" s="67"/>
    </row>
    <row r="56920" spans="31:31" ht="15.75">
      <c r="AE56920" s="67"/>
    </row>
    <row r="56921" spans="31:31" ht="15.75">
      <c r="AE56921" s="67"/>
    </row>
    <row r="56922" spans="31:31" ht="15.75">
      <c r="AE56922" s="67"/>
    </row>
    <row r="56923" spans="31:31" ht="15.75">
      <c r="AE56923" s="67"/>
    </row>
    <row r="56924" spans="31:31" ht="15.75">
      <c r="AE56924" s="67"/>
    </row>
    <row r="56925" spans="31:31" ht="15.75">
      <c r="AE56925" s="67"/>
    </row>
    <row r="56926" spans="31:31" ht="15.75">
      <c r="AE56926" s="67"/>
    </row>
    <row r="56927" spans="31:31" ht="15.75">
      <c r="AE56927" s="67"/>
    </row>
    <row r="56928" spans="31:31" ht="15.75">
      <c r="AE56928" s="67"/>
    </row>
    <row r="56929" spans="31:31" ht="15.75">
      <c r="AE56929" s="67"/>
    </row>
    <row r="56930" spans="31:31" ht="15.75">
      <c r="AE56930" s="67"/>
    </row>
    <row r="56931" spans="31:31" ht="15.75">
      <c r="AE56931" s="67"/>
    </row>
    <row r="56932" spans="31:31" ht="15.75">
      <c r="AE56932" s="67"/>
    </row>
    <row r="56933" spans="31:31" ht="15.75">
      <c r="AE56933" s="67"/>
    </row>
    <row r="56934" spans="31:31" ht="15.75">
      <c r="AE56934" s="67"/>
    </row>
    <row r="56935" spans="31:31" ht="15.75">
      <c r="AE56935" s="67"/>
    </row>
    <row r="56936" spans="31:31" ht="15.75">
      <c r="AE56936" s="67"/>
    </row>
    <row r="56937" spans="31:31" ht="15.75">
      <c r="AE56937" s="67"/>
    </row>
    <row r="56938" spans="31:31" ht="15.75">
      <c r="AE56938" s="67"/>
    </row>
    <row r="56939" spans="31:31" ht="15.75">
      <c r="AE56939" s="67"/>
    </row>
    <row r="56940" spans="31:31" ht="15.75">
      <c r="AE56940" s="67"/>
    </row>
    <row r="56941" spans="31:31" ht="15.75">
      <c r="AE56941" s="67"/>
    </row>
    <row r="56942" spans="31:31" ht="15.75">
      <c r="AE56942" s="67"/>
    </row>
    <row r="56943" spans="31:31" ht="15.75">
      <c r="AE56943" s="67"/>
    </row>
    <row r="56944" spans="31:31" ht="15.75">
      <c r="AE56944" s="67"/>
    </row>
    <row r="56945" spans="31:31" ht="15.75">
      <c r="AE56945" s="67"/>
    </row>
    <row r="56946" spans="31:31" ht="15.75">
      <c r="AE56946" s="67"/>
    </row>
    <row r="56947" spans="31:31" ht="15.75">
      <c r="AE56947" s="67"/>
    </row>
    <row r="56948" spans="31:31" ht="15.75">
      <c r="AE56948" s="67"/>
    </row>
    <row r="56949" spans="31:31" ht="15.75">
      <c r="AE56949" s="67"/>
    </row>
    <row r="56950" spans="31:31" ht="15.75">
      <c r="AE56950" s="67"/>
    </row>
    <row r="56951" spans="31:31" ht="15.75">
      <c r="AE56951" s="67"/>
    </row>
    <row r="56952" spans="31:31" ht="15.75">
      <c r="AE56952" s="67"/>
    </row>
    <row r="56953" spans="31:31" ht="15.75">
      <c r="AE56953" s="67"/>
    </row>
    <row r="56954" spans="31:31" ht="15.75">
      <c r="AE56954" s="67"/>
    </row>
    <row r="56955" spans="31:31" ht="15.75">
      <c r="AE56955" s="67"/>
    </row>
    <row r="56956" spans="31:31" ht="15.75">
      <c r="AE56956" s="67"/>
    </row>
    <row r="56957" spans="31:31" ht="15.75">
      <c r="AE56957" s="67"/>
    </row>
    <row r="56958" spans="31:31" ht="15.75">
      <c r="AE56958" s="67"/>
    </row>
    <row r="56959" spans="31:31" ht="15.75">
      <c r="AE56959" s="67"/>
    </row>
    <row r="56960" spans="31:31" ht="15.75">
      <c r="AE56960" s="67"/>
    </row>
    <row r="56961" spans="31:31" ht="15.75">
      <c r="AE56961" s="67"/>
    </row>
    <row r="56962" spans="31:31" ht="15.75">
      <c r="AE56962" s="67"/>
    </row>
    <row r="56963" spans="31:31" ht="15.75">
      <c r="AE56963" s="67"/>
    </row>
    <row r="56964" spans="31:31" ht="15.75">
      <c r="AE56964" s="67"/>
    </row>
    <row r="56965" spans="31:31" ht="15.75">
      <c r="AE56965" s="67"/>
    </row>
    <row r="56966" spans="31:31" ht="15.75">
      <c r="AE56966" s="67"/>
    </row>
    <row r="56967" spans="31:31" ht="15.75">
      <c r="AE56967" s="67"/>
    </row>
    <row r="56968" spans="31:31" ht="15.75">
      <c r="AE56968" s="67"/>
    </row>
    <row r="56969" spans="31:31" ht="15.75">
      <c r="AE56969" s="67"/>
    </row>
    <row r="56970" spans="31:31" ht="15.75">
      <c r="AE56970" s="67"/>
    </row>
    <row r="56971" spans="31:31" ht="15.75">
      <c r="AE56971" s="67"/>
    </row>
    <row r="56972" spans="31:31" ht="15.75">
      <c r="AE56972" s="67"/>
    </row>
    <row r="56973" spans="31:31" ht="15.75">
      <c r="AE56973" s="67"/>
    </row>
    <row r="56974" spans="31:31" ht="15.75">
      <c r="AE56974" s="67"/>
    </row>
    <row r="56975" spans="31:31" ht="15.75">
      <c r="AE56975" s="67"/>
    </row>
    <row r="56976" spans="31:31" ht="15.75">
      <c r="AE56976" s="67"/>
    </row>
    <row r="56977" spans="31:31" ht="15.75">
      <c r="AE56977" s="67"/>
    </row>
    <row r="56978" spans="31:31" ht="15.75">
      <c r="AE56978" s="67"/>
    </row>
    <row r="56979" spans="31:31" ht="15.75">
      <c r="AE56979" s="67"/>
    </row>
    <row r="56980" spans="31:31" ht="15.75">
      <c r="AE56980" s="67"/>
    </row>
    <row r="56981" spans="31:31" ht="15.75">
      <c r="AE56981" s="67"/>
    </row>
    <row r="56982" spans="31:31" ht="15.75">
      <c r="AE56982" s="67"/>
    </row>
    <row r="56983" spans="31:31" ht="15.75">
      <c r="AE56983" s="67"/>
    </row>
    <row r="56984" spans="31:31" ht="15.75">
      <c r="AE56984" s="67"/>
    </row>
    <row r="56985" spans="31:31" ht="15.75">
      <c r="AE56985" s="67"/>
    </row>
    <row r="56986" spans="31:31" ht="15.75">
      <c r="AE56986" s="67"/>
    </row>
    <row r="56987" spans="31:31" ht="15.75">
      <c r="AE56987" s="67"/>
    </row>
    <row r="56988" spans="31:31" ht="15.75">
      <c r="AE56988" s="67"/>
    </row>
    <row r="56989" spans="31:31" ht="15.75">
      <c r="AE56989" s="67"/>
    </row>
    <row r="56990" spans="31:31" ht="15.75">
      <c r="AE56990" s="67"/>
    </row>
    <row r="56991" spans="31:31" ht="15.75">
      <c r="AE56991" s="67"/>
    </row>
    <row r="56992" spans="31:31" ht="15.75">
      <c r="AE56992" s="67"/>
    </row>
    <row r="56993" spans="31:31" ht="15.75">
      <c r="AE56993" s="67"/>
    </row>
    <row r="56994" spans="31:31" ht="15.75">
      <c r="AE56994" s="67"/>
    </row>
    <row r="56995" spans="31:31" ht="15.75">
      <c r="AE56995" s="67"/>
    </row>
    <row r="56996" spans="31:31" ht="15.75">
      <c r="AE56996" s="67"/>
    </row>
    <row r="56997" spans="31:31" ht="15.75">
      <c r="AE56997" s="67"/>
    </row>
    <row r="56998" spans="31:31" ht="15.75">
      <c r="AE56998" s="67"/>
    </row>
    <row r="56999" spans="31:31" ht="15.75">
      <c r="AE56999" s="67"/>
    </row>
    <row r="57000" spans="31:31" ht="15.75">
      <c r="AE57000" s="67"/>
    </row>
    <row r="57001" spans="31:31" ht="15.75">
      <c r="AE57001" s="67"/>
    </row>
    <row r="57002" spans="31:31" ht="15.75">
      <c r="AE57002" s="67"/>
    </row>
    <row r="57003" spans="31:31" ht="15.75">
      <c r="AE57003" s="67"/>
    </row>
    <row r="57004" spans="31:31" ht="15.75">
      <c r="AE57004" s="67"/>
    </row>
    <row r="57005" spans="31:31" ht="15.75">
      <c r="AE57005" s="67"/>
    </row>
    <row r="57006" spans="31:31" ht="15.75">
      <c r="AE57006" s="67"/>
    </row>
    <row r="57007" spans="31:31" ht="15.75">
      <c r="AE57007" s="67"/>
    </row>
    <row r="57008" spans="31:31" ht="15.75">
      <c r="AE57008" s="67"/>
    </row>
    <row r="57009" spans="31:31" ht="15.75">
      <c r="AE57009" s="67"/>
    </row>
    <row r="57010" spans="31:31" ht="15.75">
      <c r="AE57010" s="67"/>
    </row>
    <row r="57011" spans="31:31" ht="15.75">
      <c r="AE57011" s="67"/>
    </row>
    <row r="57012" spans="31:31" ht="15.75">
      <c r="AE57012" s="67"/>
    </row>
    <row r="57013" spans="31:31" ht="15.75">
      <c r="AE57013" s="67"/>
    </row>
    <row r="57014" spans="31:31" ht="15.75">
      <c r="AE57014" s="67"/>
    </row>
    <row r="57015" spans="31:31" ht="15.75">
      <c r="AE57015" s="67"/>
    </row>
    <row r="57016" spans="31:31" ht="15.75">
      <c r="AE57016" s="67"/>
    </row>
    <row r="57017" spans="31:31" ht="15.75">
      <c r="AE57017" s="67"/>
    </row>
    <row r="57018" spans="31:31" ht="15.75">
      <c r="AE57018" s="67"/>
    </row>
    <row r="57019" spans="31:31" ht="15.75">
      <c r="AE57019" s="67"/>
    </row>
    <row r="57020" spans="31:31" ht="15.75">
      <c r="AE57020" s="67"/>
    </row>
    <row r="57021" spans="31:31" ht="15.75">
      <c r="AE57021" s="67"/>
    </row>
    <row r="57022" spans="31:31" ht="15.75">
      <c r="AE57022" s="67"/>
    </row>
    <row r="57023" spans="31:31" ht="15.75">
      <c r="AE57023" s="67"/>
    </row>
    <row r="57024" spans="31:31" ht="15.75">
      <c r="AE57024" s="67"/>
    </row>
    <row r="57025" spans="31:31" ht="15.75">
      <c r="AE57025" s="67"/>
    </row>
    <row r="57026" spans="31:31" ht="15.75">
      <c r="AE57026" s="67"/>
    </row>
    <row r="57027" spans="31:31" ht="15.75">
      <c r="AE57027" s="67"/>
    </row>
    <row r="57028" spans="31:31" ht="15.75">
      <c r="AE57028" s="67"/>
    </row>
    <row r="57029" spans="31:31" ht="15.75">
      <c r="AE57029" s="67"/>
    </row>
    <row r="57030" spans="31:31" ht="15.75">
      <c r="AE57030" s="67"/>
    </row>
    <row r="57031" spans="31:31" ht="15.75">
      <c r="AE57031" s="67"/>
    </row>
    <row r="57032" spans="31:31" ht="15.75">
      <c r="AE57032" s="67"/>
    </row>
    <row r="57033" spans="31:31" ht="15.75">
      <c r="AE57033" s="67"/>
    </row>
    <row r="57034" spans="31:31" ht="15.75">
      <c r="AE57034" s="67"/>
    </row>
    <row r="57035" spans="31:31" ht="15.75">
      <c r="AE57035" s="67"/>
    </row>
    <row r="57036" spans="31:31" ht="15.75">
      <c r="AE57036" s="67"/>
    </row>
    <row r="57037" spans="31:31" ht="15.75">
      <c r="AE57037" s="67"/>
    </row>
    <row r="57038" spans="31:31" ht="15.75">
      <c r="AE57038" s="67"/>
    </row>
    <row r="57039" spans="31:31" ht="15.75">
      <c r="AE57039" s="67"/>
    </row>
    <row r="57040" spans="31:31" ht="15.75">
      <c r="AE57040" s="67"/>
    </row>
    <row r="57041" spans="31:31" ht="15.75">
      <c r="AE57041" s="67"/>
    </row>
    <row r="57042" spans="31:31" ht="15.75">
      <c r="AE57042" s="67"/>
    </row>
    <row r="57043" spans="31:31" ht="15.75">
      <c r="AE57043" s="67"/>
    </row>
    <row r="57044" spans="31:31" ht="15.75">
      <c r="AE57044" s="67"/>
    </row>
    <row r="57045" spans="31:31" ht="15.75">
      <c r="AE57045" s="67"/>
    </row>
    <row r="57046" spans="31:31" ht="15.75">
      <c r="AE57046" s="67"/>
    </row>
    <row r="57047" spans="31:31" ht="15.75">
      <c r="AE57047" s="67"/>
    </row>
    <row r="57048" spans="31:31" ht="15.75">
      <c r="AE57048" s="67"/>
    </row>
    <row r="57049" spans="31:31" ht="15.75">
      <c r="AE57049" s="67"/>
    </row>
    <row r="57050" spans="31:31" ht="15.75">
      <c r="AE57050" s="67"/>
    </row>
    <row r="57051" spans="31:31" ht="15.75">
      <c r="AE57051" s="67"/>
    </row>
    <row r="57052" spans="31:31" ht="15.75">
      <c r="AE57052" s="67"/>
    </row>
    <row r="57053" spans="31:31" ht="15.75">
      <c r="AE57053" s="67"/>
    </row>
    <row r="57054" spans="31:31" ht="15.75">
      <c r="AE57054" s="67"/>
    </row>
    <row r="57055" spans="31:31" ht="15.75">
      <c r="AE57055" s="67"/>
    </row>
    <row r="57056" spans="31:31" ht="15.75">
      <c r="AE57056" s="67"/>
    </row>
    <row r="57057" spans="31:31" ht="15.75">
      <c r="AE57057" s="67"/>
    </row>
    <row r="57058" spans="31:31" ht="15.75">
      <c r="AE57058" s="67"/>
    </row>
    <row r="57059" spans="31:31" ht="15.75">
      <c r="AE57059" s="67"/>
    </row>
    <row r="57060" spans="31:31" ht="15.75">
      <c r="AE57060" s="67"/>
    </row>
    <row r="57061" spans="31:31" ht="15.75">
      <c r="AE57061" s="67"/>
    </row>
    <row r="57062" spans="31:31" ht="15.75">
      <c r="AE57062" s="67"/>
    </row>
    <row r="57063" spans="31:31" ht="15.75">
      <c r="AE57063" s="67"/>
    </row>
    <row r="57064" spans="31:31" ht="15.75">
      <c r="AE57064" s="67"/>
    </row>
    <row r="57065" spans="31:31" ht="15.75">
      <c r="AE57065" s="67"/>
    </row>
    <row r="57066" spans="31:31" ht="15.75">
      <c r="AE57066" s="67"/>
    </row>
    <row r="57067" spans="31:31" ht="15.75">
      <c r="AE57067" s="67"/>
    </row>
    <row r="57068" spans="31:31" ht="15.75">
      <c r="AE57068" s="67"/>
    </row>
    <row r="57069" spans="31:31" ht="15.75">
      <c r="AE57069" s="67"/>
    </row>
    <row r="57070" spans="31:31" ht="15.75">
      <c r="AE57070" s="67"/>
    </row>
    <row r="57071" spans="31:31" ht="15.75">
      <c r="AE57071" s="67"/>
    </row>
    <row r="57072" spans="31:31" ht="15.75">
      <c r="AE57072" s="67"/>
    </row>
    <row r="57073" spans="31:31" ht="15.75">
      <c r="AE57073" s="67"/>
    </row>
    <row r="57074" spans="31:31" ht="15.75">
      <c r="AE57074" s="67"/>
    </row>
    <row r="57075" spans="31:31" ht="15.75">
      <c r="AE57075" s="67"/>
    </row>
    <row r="57076" spans="31:31" ht="15.75">
      <c r="AE57076" s="67"/>
    </row>
    <row r="57077" spans="31:31" ht="15.75">
      <c r="AE57077" s="67"/>
    </row>
    <row r="57078" spans="31:31" ht="15.75">
      <c r="AE57078" s="67"/>
    </row>
    <row r="57079" spans="31:31" ht="15.75">
      <c r="AE57079" s="67"/>
    </row>
    <row r="57080" spans="31:31" ht="15.75">
      <c r="AE57080" s="67"/>
    </row>
    <row r="57081" spans="31:31" ht="15.75">
      <c r="AE57081" s="67"/>
    </row>
    <row r="57082" spans="31:31" ht="15.75">
      <c r="AE57082" s="67"/>
    </row>
    <row r="57083" spans="31:31" ht="15.75">
      <c r="AE57083" s="67"/>
    </row>
    <row r="57084" spans="31:31" ht="15.75">
      <c r="AE57084" s="67"/>
    </row>
    <row r="57085" spans="31:31" ht="15.75">
      <c r="AE57085" s="67"/>
    </row>
    <row r="57086" spans="31:31" ht="15.75">
      <c r="AE57086" s="67"/>
    </row>
    <row r="57087" spans="31:31" ht="15.75">
      <c r="AE57087" s="67"/>
    </row>
    <row r="57088" spans="31:31" ht="15.75">
      <c r="AE57088" s="67"/>
    </row>
    <row r="57089" spans="31:31" ht="15.75">
      <c r="AE57089" s="67"/>
    </row>
    <row r="57090" spans="31:31" ht="15.75">
      <c r="AE57090" s="67"/>
    </row>
    <row r="57091" spans="31:31" ht="15.75">
      <c r="AE57091" s="67"/>
    </row>
    <row r="57092" spans="31:31" ht="15.75">
      <c r="AE57092" s="67"/>
    </row>
    <row r="57093" spans="31:31" ht="15.75">
      <c r="AE57093" s="67"/>
    </row>
    <row r="57094" spans="31:31" ht="15.75">
      <c r="AE57094" s="67"/>
    </row>
    <row r="57095" spans="31:31" ht="15.75">
      <c r="AE57095" s="67"/>
    </row>
    <row r="57096" spans="31:31" ht="15.75">
      <c r="AE57096" s="67"/>
    </row>
    <row r="57097" spans="31:31" ht="15.75">
      <c r="AE57097" s="67"/>
    </row>
    <row r="57098" spans="31:31" ht="15.75">
      <c r="AE57098" s="67"/>
    </row>
    <row r="57099" spans="31:31" ht="15.75">
      <c r="AE57099" s="67"/>
    </row>
    <row r="57100" spans="31:31" ht="15.75">
      <c r="AE57100" s="67"/>
    </row>
    <row r="57101" spans="31:31" ht="15.75">
      <c r="AE57101" s="67"/>
    </row>
    <row r="57102" spans="31:31" ht="15.75">
      <c r="AE57102" s="67"/>
    </row>
    <row r="57103" spans="31:31" ht="15.75">
      <c r="AE57103" s="67"/>
    </row>
    <row r="57104" spans="31:31" ht="15.75">
      <c r="AE57104" s="67"/>
    </row>
    <row r="57105" spans="31:31" ht="15.75">
      <c r="AE57105" s="67"/>
    </row>
    <row r="57106" spans="31:31" ht="15.75">
      <c r="AE57106" s="67"/>
    </row>
    <row r="57107" spans="31:31" ht="15.75">
      <c r="AE57107" s="67"/>
    </row>
    <row r="57108" spans="31:31" ht="15.75">
      <c r="AE57108" s="67"/>
    </row>
    <row r="57109" spans="31:31" ht="15.75">
      <c r="AE57109" s="67"/>
    </row>
    <row r="57110" spans="31:31" ht="15.75">
      <c r="AE57110" s="67"/>
    </row>
    <row r="57111" spans="31:31" ht="15.75">
      <c r="AE57111" s="67"/>
    </row>
    <row r="57112" spans="31:31" ht="15.75">
      <c r="AE57112" s="67"/>
    </row>
    <row r="57113" spans="31:31" ht="15.75">
      <c r="AE57113" s="67"/>
    </row>
    <row r="57114" spans="31:31" ht="15.75">
      <c r="AE57114" s="67"/>
    </row>
    <row r="57115" spans="31:31" ht="15.75">
      <c r="AE57115" s="67"/>
    </row>
    <row r="57116" spans="31:31" ht="15.75">
      <c r="AE57116" s="67"/>
    </row>
    <row r="57117" spans="31:31" ht="15.75">
      <c r="AE57117" s="67"/>
    </row>
    <row r="57118" spans="31:31" ht="15.75">
      <c r="AE57118" s="67"/>
    </row>
    <row r="57119" spans="31:31" ht="15.75">
      <c r="AE57119" s="67"/>
    </row>
    <row r="57120" spans="31:31" ht="15.75">
      <c r="AE57120" s="67"/>
    </row>
    <row r="57121" spans="31:31" ht="15.75">
      <c r="AE57121" s="67"/>
    </row>
    <row r="57122" spans="31:31" ht="15.75">
      <c r="AE57122" s="67"/>
    </row>
    <row r="57123" spans="31:31" ht="15.75">
      <c r="AE57123" s="67"/>
    </row>
    <row r="57124" spans="31:31" ht="15.75">
      <c r="AE57124" s="67"/>
    </row>
    <row r="57125" spans="31:31" ht="15.75">
      <c r="AE57125" s="67"/>
    </row>
    <row r="57126" spans="31:31" ht="15.75">
      <c r="AE57126" s="67"/>
    </row>
    <row r="57127" spans="31:31" ht="15.75">
      <c r="AE57127" s="67"/>
    </row>
    <row r="57128" spans="31:31" ht="15.75">
      <c r="AE57128" s="67"/>
    </row>
    <row r="57129" spans="31:31" ht="15.75">
      <c r="AE57129" s="67"/>
    </row>
    <row r="57130" spans="31:31" ht="15.75">
      <c r="AE57130" s="67"/>
    </row>
    <row r="57131" spans="31:31" ht="15.75">
      <c r="AE57131" s="67"/>
    </row>
    <row r="57132" spans="31:31" ht="15.75">
      <c r="AE57132" s="67"/>
    </row>
    <row r="57133" spans="31:31" ht="15.75">
      <c r="AE57133" s="67"/>
    </row>
    <row r="57134" spans="31:31" ht="15.75">
      <c r="AE57134" s="67"/>
    </row>
    <row r="57135" spans="31:31" ht="15.75">
      <c r="AE57135" s="67"/>
    </row>
    <row r="57136" spans="31:31" ht="15.75">
      <c r="AE57136" s="67"/>
    </row>
    <row r="57137" spans="31:31" ht="15.75">
      <c r="AE57137" s="67"/>
    </row>
    <row r="57138" spans="31:31" ht="15.75">
      <c r="AE57138" s="67"/>
    </row>
    <row r="57139" spans="31:31" ht="15.75">
      <c r="AE57139" s="67"/>
    </row>
    <row r="57140" spans="31:31" ht="15.75">
      <c r="AE57140" s="67"/>
    </row>
    <row r="57141" spans="31:31" ht="15.75">
      <c r="AE57141" s="67"/>
    </row>
    <row r="57142" spans="31:31" ht="15.75">
      <c r="AE57142" s="67"/>
    </row>
    <row r="57143" spans="31:31" ht="15.75">
      <c r="AE57143" s="67"/>
    </row>
    <row r="57144" spans="31:31" ht="15.75">
      <c r="AE57144" s="67"/>
    </row>
    <row r="57145" spans="31:31" ht="15.75">
      <c r="AE57145" s="67"/>
    </row>
    <row r="57146" spans="31:31" ht="15.75">
      <c r="AE57146" s="67"/>
    </row>
    <row r="57147" spans="31:31" ht="15.75">
      <c r="AE57147" s="67"/>
    </row>
    <row r="57148" spans="31:31" ht="15.75">
      <c r="AE57148" s="67"/>
    </row>
    <row r="57149" spans="31:31" ht="15.75">
      <c r="AE57149" s="67"/>
    </row>
    <row r="57150" spans="31:31" ht="15.75">
      <c r="AE57150" s="67"/>
    </row>
    <row r="57151" spans="31:31" ht="15.75">
      <c r="AE57151" s="67"/>
    </row>
    <row r="57152" spans="31:31" ht="15.75">
      <c r="AE57152" s="67"/>
    </row>
    <row r="57153" spans="31:31" ht="15.75">
      <c r="AE57153" s="67"/>
    </row>
    <row r="57154" spans="31:31" ht="15.75">
      <c r="AE57154" s="67"/>
    </row>
    <row r="57155" spans="31:31" ht="15.75">
      <c r="AE57155" s="67"/>
    </row>
    <row r="57156" spans="31:31" ht="15.75">
      <c r="AE57156" s="67"/>
    </row>
    <row r="57157" spans="31:31" ht="15.75">
      <c r="AE57157" s="67"/>
    </row>
    <row r="57158" spans="31:31" ht="15.75">
      <c r="AE57158" s="67"/>
    </row>
    <row r="57159" spans="31:31" ht="15.75">
      <c r="AE57159" s="67"/>
    </row>
    <row r="57160" spans="31:31" ht="15.75">
      <c r="AE57160" s="67"/>
    </row>
    <row r="57161" spans="31:31" ht="15.75">
      <c r="AE57161" s="67"/>
    </row>
    <row r="57162" spans="31:31" ht="15.75">
      <c r="AE57162" s="67"/>
    </row>
    <row r="57163" spans="31:31" ht="15.75">
      <c r="AE57163" s="67"/>
    </row>
    <row r="57164" spans="31:31" ht="15.75">
      <c r="AE57164" s="67"/>
    </row>
    <row r="57165" spans="31:31" ht="15.75">
      <c r="AE57165" s="67"/>
    </row>
    <row r="57166" spans="31:31" ht="15.75">
      <c r="AE57166" s="67"/>
    </row>
    <row r="57167" spans="31:31" ht="15.75">
      <c r="AE57167" s="67"/>
    </row>
    <row r="57168" spans="31:31" ht="15.75">
      <c r="AE57168" s="67"/>
    </row>
    <row r="57169" spans="31:31" ht="15.75">
      <c r="AE57169" s="67"/>
    </row>
    <row r="57170" spans="31:31" ht="15.75">
      <c r="AE57170" s="67"/>
    </row>
    <row r="57171" spans="31:31" ht="15.75">
      <c r="AE57171" s="67"/>
    </row>
    <row r="57172" spans="31:31" ht="15.75">
      <c r="AE57172" s="67"/>
    </row>
    <row r="57173" spans="31:31" ht="15.75">
      <c r="AE57173" s="67"/>
    </row>
    <row r="57174" spans="31:31" ht="15.75">
      <c r="AE57174" s="67"/>
    </row>
    <row r="57175" spans="31:31" ht="15.75">
      <c r="AE57175" s="67"/>
    </row>
    <row r="57176" spans="31:31" ht="15.75">
      <c r="AE57176" s="67"/>
    </row>
    <row r="57177" spans="31:31" ht="15.75">
      <c r="AE57177" s="67"/>
    </row>
    <row r="57178" spans="31:31" ht="15.75">
      <c r="AE57178" s="67"/>
    </row>
    <row r="57179" spans="31:31" ht="15.75">
      <c r="AE57179" s="67"/>
    </row>
    <row r="57180" spans="31:31" ht="15.75">
      <c r="AE57180" s="67"/>
    </row>
    <row r="57181" spans="31:31" ht="15.75">
      <c r="AE57181" s="67"/>
    </row>
    <row r="57182" spans="31:31" ht="15.75">
      <c r="AE57182" s="67"/>
    </row>
    <row r="57183" spans="31:31" ht="15.75">
      <c r="AE57183" s="67"/>
    </row>
    <row r="57184" spans="31:31" ht="15.75">
      <c r="AE57184" s="67"/>
    </row>
    <row r="57185" spans="31:31" ht="15.75">
      <c r="AE57185" s="67"/>
    </row>
    <row r="57186" spans="31:31" ht="15.75">
      <c r="AE57186" s="67"/>
    </row>
    <row r="57187" spans="31:31" ht="15.75">
      <c r="AE57187" s="67"/>
    </row>
    <row r="57188" spans="31:31" ht="15.75">
      <c r="AE57188" s="67"/>
    </row>
    <row r="57189" spans="31:31" ht="15.75">
      <c r="AE57189" s="67"/>
    </row>
    <row r="57190" spans="31:31" ht="15.75">
      <c r="AE57190" s="67"/>
    </row>
    <row r="57191" spans="31:31" ht="15.75">
      <c r="AE57191" s="67"/>
    </row>
    <row r="57192" spans="31:31" ht="15.75">
      <c r="AE57192" s="67"/>
    </row>
    <row r="57193" spans="31:31" ht="15.75">
      <c r="AE57193" s="67"/>
    </row>
    <row r="57194" spans="31:31" ht="15.75">
      <c r="AE57194" s="67"/>
    </row>
    <row r="57195" spans="31:31" ht="15.75">
      <c r="AE57195" s="67"/>
    </row>
    <row r="57196" spans="31:31" ht="15.75">
      <c r="AE57196" s="67"/>
    </row>
    <row r="57197" spans="31:31" ht="15.75">
      <c r="AE57197" s="67"/>
    </row>
    <row r="57198" spans="31:31" ht="15.75">
      <c r="AE57198" s="67"/>
    </row>
    <row r="57199" spans="31:31" ht="15.75">
      <c r="AE57199" s="67"/>
    </row>
    <row r="57200" spans="31:31" ht="15.75">
      <c r="AE57200" s="67"/>
    </row>
    <row r="57201" spans="31:31" ht="15.75">
      <c r="AE57201" s="67"/>
    </row>
    <row r="57202" spans="31:31" ht="15.75">
      <c r="AE57202" s="67"/>
    </row>
    <row r="57203" spans="31:31" ht="15.75">
      <c r="AE57203" s="67"/>
    </row>
    <row r="57204" spans="31:31" ht="15.75">
      <c r="AE57204" s="67"/>
    </row>
    <row r="57205" spans="31:31" ht="15.75">
      <c r="AE57205" s="67"/>
    </row>
    <row r="57206" spans="31:31" ht="15.75">
      <c r="AE57206" s="67"/>
    </row>
    <row r="57207" spans="31:31" ht="15.75">
      <c r="AE57207" s="67"/>
    </row>
    <row r="57208" spans="31:31" ht="15.75">
      <c r="AE57208" s="67"/>
    </row>
    <row r="57209" spans="31:31" ht="15.75">
      <c r="AE57209" s="67"/>
    </row>
    <row r="57210" spans="31:31" ht="15.75">
      <c r="AE57210" s="67"/>
    </row>
    <row r="57211" spans="31:31" ht="15.75">
      <c r="AE57211" s="67"/>
    </row>
    <row r="57212" spans="31:31" ht="15.75">
      <c r="AE57212" s="67"/>
    </row>
    <row r="57213" spans="31:31" ht="15.75">
      <c r="AE57213" s="67"/>
    </row>
    <row r="57214" spans="31:31" ht="15.75">
      <c r="AE57214" s="67"/>
    </row>
    <row r="57215" spans="31:31" ht="15.75">
      <c r="AE57215" s="67"/>
    </row>
    <row r="57216" spans="31:31" ht="15.75">
      <c r="AE57216" s="67"/>
    </row>
    <row r="57217" spans="31:31" ht="15.75">
      <c r="AE57217" s="67"/>
    </row>
    <row r="57218" spans="31:31" ht="15.75">
      <c r="AE57218" s="67"/>
    </row>
    <row r="57219" spans="31:31" ht="15.75">
      <c r="AE57219" s="67"/>
    </row>
    <row r="57220" spans="31:31" ht="15.75">
      <c r="AE57220" s="67"/>
    </row>
    <row r="57221" spans="31:31" ht="15.75">
      <c r="AE57221" s="67"/>
    </row>
    <row r="57222" spans="31:31" ht="15.75">
      <c r="AE57222" s="67"/>
    </row>
    <row r="57223" spans="31:31" ht="15.75">
      <c r="AE57223" s="67"/>
    </row>
    <row r="57224" spans="31:31" ht="15.75">
      <c r="AE57224" s="67"/>
    </row>
    <row r="57225" spans="31:31" ht="15.75">
      <c r="AE57225" s="67"/>
    </row>
    <row r="57226" spans="31:31" ht="15.75">
      <c r="AE57226" s="67"/>
    </row>
    <row r="57227" spans="31:31" ht="15.75">
      <c r="AE57227" s="67"/>
    </row>
    <row r="57228" spans="31:31" ht="15.75">
      <c r="AE57228" s="67"/>
    </row>
    <row r="57229" spans="31:31" ht="15.75">
      <c r="AE57229" s="67"/>
    </row>
    <row r="57230" spans="31:31" ht="15.75">
      <c r="AE57230" s="67"/>
    </row>
    <row r="57231" spans="31:31" ht="15.75">
      <c r="AE57231" s="67"/>
    </row>
    <row r="57232" spans="31:31" ht="15.75">
      <c r="AE57232" s="67"/>
    </row>
    <row r="57233" spans="31:31" ht="15.75">
      <c r="AE57233" s="67"/>
    </row>
    <row r="57234" spans="31:31" ht="15.75">
      <c r="AE57234" s="67"/>
    </row>
    <row r="57235" spans="31:31" ht="15.75">
      <c r="AE57235" s="67"/>
    </row>
    <row r="57236" spans="31:31" ht="15.75">
      <c r="AE57236" s="67"/>
    </row>
    <row r="57237" spans="31:31" ht="15.75">
      <c r="AE57237" s="67"/>
    </row>
    <row r="57238" spans="31:31" ht="15.75">
      <c r="AE57238" s="67"/>
    </row>
    <row r="57239" spans="31:31" ht="15.75">
      <c r="AE57239" s="67"/>
    </row>
    <row r="57240" spans="31:31" ht="15.75">
      <c r="AE57240" s="67"/>
    </row>
    <row r="57241" spans="31:31" ht="15.75">
      <c r="AE57241" s="67"/>
    </row>
    <row r="57242" spans="31:31" ht="15.75">
      <c r="AE57242" s="67"/>
    </row>
    <row r="57243" spans="31:31" ht="15.75">
      <c r="AE57243" s="67"/>
    </row>
    <row r="57244" spans="31:31" ht="15.75">
      <c r="AE57244" s="67"/>
    </row>
    <row r="57245" spans="31:31" ht="15.75">
      <c r="AE57245" s="67"/>
    </row>
    <row r="57246" spans="31:31" ht="15.75">
      <c r="AE57246" s="67"/>
    </row>
    <row r="57247" spans="31:31" ht="15.75">
      <c r="AE57247" s="67"/>
    </row>
    <row r="57248" spans="31:31" ht="15.75">
      <c r="AE57248" s="67"/>
    </row>
    <row r="57249" spans="31:31" ht="15.75">
      <c r="AE57249" s="67"/>
    </row>
    <row r="57250" spans="31:31" ht="15.75">
      <c r="AE57250" s="67"/>
    </row>
    <row r="57251" spans="31:31" ht="15.75">
      <c r="AE57251" s="67"/>
    </row>
    <row r="57252" spans="31:31" ht="15.75">
      <c r="AE57252" s="67"/>
    </row>
    <row r="57253" spans="31:31" ht="15.75">
      <c r="AE57253" s="67"/>
    </row>
    <row r="57254" spans="31:31" ht="15.75">
      <c r="AE57254" s="67"/>
    </row>
    <row r="57255" spans="31:31" ht="15.75">
      <c r="AE57255" s="67"/>
    </row>
    <row r="57256" spans="31:31" ht="15.75">
      <c r="AE57256" s="67"/>
    </row>
    <row r="57257" spans="31:31" ht="15.75">
      <c r="AE57257" s="67"/>
    </row>
    <row r="57258" spans="31:31" ht="15.75">
      <c r="AE57258" s="67"/>
    </row>
    <row r="57259" spans="31:31" ht="15.75">
      <c r="AE57259" s="67"/>
    </row>
    <row r="57260" spans="31:31" ht="15.75">
      <c r="AE57260" s="67"/>
    </row>
    <row r="57261" spans="31:31" ht="15.75">
      <c r="AE57261" s="67"/>
    </row>
    <row r="57262" spans="31:31" ht="15.75">
      <c r="AE57262" s="67"/>
    </row>
    <row r="57263" spans="31:31" ht="15.75">
      <c r="AE57263" s="67"/>
    </row>
    <row r="57264" spans="31:31" ht="15.75">
      <c r="AE57264" s="67"/>
    </row>
    <row r="57265" spans="31:31" ht="15.75">
      <c r="AE57265" s="67"/>
    </row>
    <row r="57266" spans="31:31" ht="15.75">
      <c r="AE57266" s="67"/>
    </row>
    <row r="57267" spans="31:31" ht="15.75">
      <c r="AE57267" s="67"/>
    </row>
    <row r="57268" spans="31:31" ht="15.75">
      <c r="AE57268" s="67"/>
    </row>
    <row r="57269" spans="31:31" ht="15.75">
      <c r="AE57269" s="67"/>
    </row>
    <row r="57270" spans="31:31" ht="15.75">
      <c r="AE57270" s="67"/>
    </row>
    <row r="57271" spans="31:31" ht="15.75">
      <c r="AE57271" s="67"/>
    </row>
    <row r="57272" spans="31:31" ht="15.75">
      <c r="AE57272" s="67"/>
    </row>
    <row r="57273" spans="31:31" ht="15.75">
      <c r="AE57273" s="67"/>
    </row>
    <row r="57274" spans="31:31" ht="15.75">
      <c r="AE57274" s="67"/>
    </row>
    <row r="57275" spans="31:31" ht="15.75">
      <c r="AE57275" s="67"/>
    </row>
    <row r="57276" spans="31:31" ht="15.75">
      <c r="AE57276" s="67"/>
    </row>
    <row r="57277" spans="31:31" ht="15.75">
      <c r="AE57277" s="67"/>
    </row>
    <row r="57278" spans="31:31" ht="15.75">
      <c r="AE57278" s="67"/>
    </row>
    <row r="57279" spans="31:31" ht="15.75">
      <c r="AE57279" s="67"/>
    </row>
    <row r="57280" spans="31:31" ht="15.75">
      <c r="AE57280" s="67"/>
    </row>
    <row r="57281" spans="31:31" ht="15.75">
      <c r="AE57281" s="67"/>
    </row>
    <row r="57282" spans="31:31" ht="15.75">
      <c r="AE57282" s="67"/>
    </row>
    <row r="57283" spans="31:31" ht="15.75">
      <c r="AE57283" s="67"/>
    </row>
    <row r="57284" spans="31:31" ht="15.75">
      <c r="AE57284" s="67"/>
    </row>
    <row r="57285" spans="31:31" ht="15.75">
      <c r="AE57285" s="67"/>
    </row>
    <row r="57286" spans="31:31" ht="15.75">
      <c r="AE57286" s="67"/>
    </row>
    <row r="57287" spans="31:31" ht="15.75">
      <c r="AE57287" s="67"/>
    </row>
    <row r="57288" spans="31:31" ht="15.75">
      <c r="AE57288" s="67"/>
    </row>
    <row r="57289" spans="31:31" ht="15.75">
      <c r="AE57289" s="67"/>
    </row>
    <row r="57290" spans="31:31" ht="15.75">
      <c r="AE57290" s="67"/>
    </row>
    <row r="57291" spans="31:31" ht="15.75">
      <c r="AE57291" s="67"/>
    </row>
    <row r="57292" spans="31:31" ht="15.75">
      <c r="AE57292" s="67"/>
    </row>
    <row r="57293" spans="31:31" ht="15.75">
      <c r="AE57293" s="67"/>
    </row>
    <row r="57294" spans="31:31" ht="15.75">
      <c r="AE57294" s="67"/>
    </row>
    <row r="57295" spans="31:31" ht="15.75">
      <c r="AE57295" s="67"/>
    </row>
    <row r="57296" spans="31:31" ht="15.75">
      <c r="AE57296" s="67"/>
    </row>
    <row r="57297" spans="31:31" ht="15.75">
      <c r="AE57297" s="67"/>
    </row>
    <row r="57298" spans="31:31" ht="15.75">
      <c r="AE57298" s="67"/>
    </row>
    <row r="57299" spans="31:31" ht="15.75">
      <c r="AE57299" s="67"/>
    </row>
    <row r="57300" spans="31:31" ht="15.75">
      <c r="AE57300" s="67"/>
    </row>
    <row r="57301" spans="31:31" ht="15.75">
      <c r="AE57301" s="67"/>
    </row>
    <row r="57302" spans="31:31" ht="15.75">
      <c r="AE57302" s="67"/>
    </row>
    <row r="57303" spans="31:31" ht="15.75">
      <c r="AE57303" s="67"/>
    </row>
    <row r="57304" spans="31:31" ht="15.75">
      <c r="AE57304" s="67"/>
    </row>
    <row r="57305" spans="31:31" ht="15.75">
      <c r="AE57305" s="67"/>
    </row>
    <row r="57306" spans="31:31" ht="15.75">
      <c r="AE57306" s="67"/>
    </row>
    <row r="57307" spans="31:31" ht="15.75">
      <c r="AE57307" s="67"/>
    </row>
    <row r="57308" spans="31:31" ht="15.75">
      <c r="AE57308" s="67"/>
    </row>
    <row r="57309" spans="31:31" ht="15.75">
      <c r="AE57309" s="67"/>
    </row>
    <row r="57310" spans="31:31" ht="15.75">
      <c r="AE57310" s="67"/>
    </row>
    <row r="57311" spans="31:31" ht="15.75">
      <c r="AE57311" s="67"/>
    </row>
    <row r="57312" spans="31:31" ht="15.75">
      <c r="AE57312" s="67"/>
    </row>
    <row r="57313" spans="31:31" ht="15.75">
      <c r="AE57313" s="67"/>
    </row>
    <row r="57314" spans="31:31" ht="15.75">
      <c r="AE57314" s="67"/>
    </row>
    <row r="57315" spans="31:31" ht="15.75">
      <c r="AE57315" s="67"/>
    </row>
    <row r="57316" spans="31:31" ht="15.75">
      <c r="AE57316" s="67"/>
    </row>
    <row r="57317" spans="31:31" ht="15.75">
      <c r="AE57317" s="67"/>
    </row>
    <row r="57318" spans="31:31" ht="15.75">
      <c r="AE57318" s="67"/>
    </row>
    <row r="57319" spans="31:31" ht="15.75">
      <c r="AE57319" s="67"/>
    </row>
    <row r="57320" spans="31:31" ht="15.75">
      <c r="AE57320" s="67"/>
    </row>
    <row r="57321" spans="31:31" ht="15.75">
      <c r="AE57321" s="67"/>
    </row>
    <row r="57322" spans="31:31" ht="15.75">
      <c r="AE57322" s="67"/>
    </row>
    <row r="57323" spans="31:31" ht="15.75">
      <c r="AE57323" s="67"/>
    </row>
    <row r="57324" spans="31:31" ht="15.75">
      <c r="AE57324" s="67"/>
    </row>
    <row r="57325" spans="31:31" ht="15.75">
      <c r="AE57325" s="67"/>
    </row>
    <row r="57326" spans="31:31" ht="15.75">
      <c r="AE57326" s="67"/>
    </row>
    <row r="57327" spans="31:31" ht="15.75">
      <c r="AE57327" s="67"/>
    </row>
    <row r="57328" spans="31:31" ht="15.75">
      <c r="AE57328" s="67"/>
    </row>
    <row r="57329" spans="31:31" ht="15.75">
      <c r="AE57329" s="67"/>
    </row>
    <row r="57330" spans="31:31" ht="15.75">
      <c r="AE57330" s="67"/>
    </row>
    <row r="57331" spans="31:31" ht="15.75">
      <c r="AE57331" s="67"/>
    </row>
    <row r="57332" spans="31:31" ht="15.75">
      <c r="AE57332" s="67"/>
    </row>
    <row r="57333" spans="31:31" ht="15.75">
      <c r="AE57333" s="67"/>
    </row>
    <row r="57334" spans="31:31" ht="15.75">
      <c r="AE57334" s="67"/>
    </row>
    <row r="57335" spans="31:31" ht="15.75">
      <c r="AE57335" s="67"/>
    </row>
    <row r="57336" spans="31:31" ht="15.75">
      <c r="AE57336" s="67"/>
    </row>
    <row r="57337" spans="31:31" ht="15.75">
      <c r="AE57337" s="67"/>
    </row>
    <row r="57338" spans="31:31" ht="15.75">
      <c r="AE57338" s="67"/>
    </row>
    <row r="57339" spans="31:31" ht="15.75">
      <c r="AE57339" s="67"/>
    </row>
    <row r="57340" spans="31:31" ht="15.75">
      <c r="AE57340" s="67"/>
    </row>
    <row r="57341" spans="31:31" ht="15.75">
      <c r="AE57341" s="67"/>
    </row>
    <row r="57342" spans="31:31" ht="15.75">
      <c r="AE57342" s="67"/>
    </row>
    <row r="57343" spans="31:31" ht="15.75">
      <c r="AE57343" s="67"/>
    </row>
    <row r="57344" spans="31:31" ht="15.75">
      <c r="AE57344" s="67"/>
    </row>
    <row r="57345" spans="31:31" ht="15.75">
      <c r="AE57345" s="67"/>
    </row>
    <row r="57346" spans="31:31" ht="15.75">
      <c r="AE57346" s="67"/>
    </row>
    <row r="57347" spans="31:31" ht="15.75">
      <c r="AE57347" s="67"/>
    </row>
    <row r="57348" spans="31:31" ht="15.75">
      <c r="AE57348" s="67"/>
    </row>
    <row r="57349" spans="31:31" ht="15.75">
      <c r="AE57349" s="67"/>
    </row>
    <row r="57350" spans="31:31" ht="15.75">
      <c r="AE57350" s="67"/>
    </row>
    <row r="57351" spans="31:31" ht="15.75">
      <c r="AE57351" s="67"/>
    </row>
    <row r="57352" spans="31:31" ht="15.75">
      <c r="AE57352" s="67"/>
    </row>
    <row r="57353" spans="31:31" ht="15.75">
      <c r="AE57353" s="67"/>
    </row>
    <row r="57354" spans="31:31" ht="15.75">
      <c r="AE57354" s="67"/>
    </row>
    <row r="57355" spans="31:31" ht="15.75">
      <c r="AE57355" s="67"/>
    </row>
    <row r="57356" spans="31:31" ht="15.75">
      <c r="AE57356" s="67"/>
    </row>
    <row r="57357" spans="31:31" ht="15.75">
      <c r="AE57357" s="67"/>
    </row>
    <row r="57358" spans="31:31" ht="15.75">
      <c r="AE57358" s="67"/>
    </row>
    <row r="57359" spans="31:31" ht="15.75">
      <c r="AE57359" s="67"/>
    </row>
    <row r="57360" spans="31:31" ht="15.75">
      <c r="AE57360" s="67"/>
    </row>
    <row r="57361" spans="31:31" ht="15.75">
      <c r="AE57361" s="67"/>
    </row>
    <row r="57362" spans="31:31" ht="15.75">
      <c r="AE57362" s="67"/>
    </row>
    <row r="57363" spans="31:31" ht="15.75">
      <c r="AE57363" s="67"/>
    </row>
    <row r="57364" spans="31:31" ht="15.75">
      <c r="AE57364" s="67"/>
    </row>
    <row r="57365" spans="31:31" ht="15.75">
      <c r="AE57365" s="67"/>
    </row>
    <row r="57366" spans="31:31" ht="15.75">
      <c r="AE57366" s="67"/>
    </row>
    <row r="57367" spans="31:31" ht="15.75">
      <c r="AE57367" s="67"/>
    </row>
    <row r="57368" spans="31:31" ht="15.75">
      <c r="AE57368" s="67"/>
    </row>
    <row r="57369" spans="31:31" ht="15.75">
      <c r="AE57369" s="67"/>
    </row>
    <row r="57370" spans="31:31" ht="15.75">
      <c r="AE57370" s="67"/>
    </row>
    <row r="57371" spans="31:31" ht="15.75">
      <c r="AE57371" s="67"/>
    </row>
    <row r="57372" spans="31:31" ht="15.75">
      <c r="AE57372" s="67"/>
    </row>
    <row r="57373" spans="31:31" ht="15.75">
      <c r="AE57373" s="67"/>
    </row>
    <row r="57374" spans="31:31" ht="15.75">
      <c r="AE57374" s="67"/>
    </row>
    <row r="57375" spans="31:31" ht="15.75">
      <c r="AE57375" s="67"/>
    </row>
    <row r="57376" spans="31:31" ht="15.75">
      <c r="AE57376" s="67"/>
    </row>
    <row r="57377" spans="31:31" ht="15.75">
      <c r="AE57377" s="67"/>
    </row>
    <row r="57378" spans="31:31" ht="15.75">
      <c r="AE57378" s="67"/>
    </row>
    <row r="57379" spans="31:31" ht="15.75">
      <c r="AE57379" s="67"/>
    </row>
    <row r="57380" spans="31:31" ht="15.75">
      <c r="AE57380" s="67"/>
    </row>
    <row r="57381" spans="31:31" ht="15.75">
      <c r="AE57381" s="67"/>
    </row>
    <row r="57382" spans="31:31" ht="15.75">
      <c r="AE57382" s="67"/>
    </row>
    <row r="57383" spans="31:31" ht="15.75">
      <c r="AE57383" s="67"/>
    </row>
    <row r="57384" spans="31:31" ht="15.75">
      <c r="AE57384" s="67"/>
    </row>
    <row r="57385" spans="31:31" ht="15.75">
      <c r="AE57385" s="67"/>
    </row>
    <row r="57386" spans="31:31" ht="15.75">
      <c r="AE57386" s="67"/>
    </row>
    <row r="57387" spans="31:31" ht="15.75">
      <c r="AE57387" s="67"/>
    </row>
    <row r="57388" spans="31:31" ht="15.75">
      <c r="AE57388" s="67"/>
    </row>
    <row r="57389" spans="31:31" ht="15.75">
      <c r="AE57389" s="67"/>
    </row>
    <row r="57390" spans="31:31" ht="15.75">
      <c r="AE57390" s="67"/>
    </row>
    <row r="57391" spans="31:31" ht="15.75">
      <c r="AE57391" s="67"/>
    </row>
    <row r="57392" spans="31:31" ht="15.75">
      <c r="AE57392" s="67"/>
    </row>
    <row r="57393" spans="31:31" ht="15.75">
      <c r="AE57393" s="67"/>
    </row>
    <row r="57394" spans="31:31" ht="15.75">
      <c r="AE57394" s="67"/>
    </row>
    <row r="57395" spans="31:31" ht="15.75">
      <c r="AE57395" s="67"/>
    </row>
    <row r="57396" spans="31:31" ht="15.75">
      <c r="AE57396" s="67"/>
    </row>
    <row r="57397" spans="31:31" ht="15.75">
      <c r="AE57397" s="67"/>
    </row>
    <row r="57398" spans="31:31" ht="15.75">
      <c r="AE57398" s="67"/>
    </row>
    <row r="57399" spans="31:31" ht="15.75">
      <c r="AE57399" s="67"/>
    </row>
    <row r="57400" spans="31:31" ht="15.75">
      <c r="AE57400" s="67"/>
    </row>
    <row r="57401" spans="31:31" ht="15.75">
      <c r="AE57401" s="67"/>
    </row>
    <row r="57402" spans="31:31" ht="15.75">
      <c r="AE57402" s="67"/>
    </row>
    <row r="57403" spans="31:31" ht="15.75">
      <c r="AE57403" s="67"/>
    </row>
    <row r="57404" spans="31:31" ht="15.75">
      <c r="AE57404" s="67"/>
    </row>
    <row r="57405" spans="31:31" ht="15.75">
      <c r="AE57405" s="67"/>
    </row>
    <row r="57406" spans="31:31" ht="15.75">
      <c r="AE57406" s="67"/>
    </row>
    <row r="57407" spans="31:31" ht="15.75">
      <c r="AE57407" s="67"/>
    </row>
    <row r="57408" spans="31:31" ht="15.75">
      <c r="AE57408" s="67"/>
    </row>
    <row r="57409" spans="31:31" ht="15.75">
      <c r="AE57409" s="67"/>
    </row>
    <row r="57410" spans="31:31" ht="15.75">
      <c r="AE57410" s="67"/>
    </row>
    <row r="57411" spans="31:31" ht="15.75">
      <c r="AE57411" s="67"/>
    </row>
    <row r="57412" spans="31:31" ht="15.75">
      <c r="AE57412" s="67"/>
    </row>
    <row r="57413" spans="31:31" ht="15.75">
      <c r="AE57413" s="67"/>
    </row>
    <row r="57414" spans="31:31" ht="15.75">
      <c r="AE57414" s="67"/>
    </row>
    <row r="57415" spans="31:31" ht="15.75">
      <c r="AE57415" s="67"/>
    </row>
    <row r="57416" spans="31:31" ht="15.75">
      <c r="AE57416" s="67"/>
    </row>
    <row r="57417" spans="31:31" ht="15.75">
      <c r="AE57417" s="67"/>
    </row>
    <row r="57418" spans="31:31" ht="15.75">
      <c r="AE57418" s="67"/>
    </row>
    <row r="57419" spans="31:31" ht="15.75">
      <c r="AE57419" s="67"/>
    </row>
    <row r="57420" spans="31:31" ht="15.75">
      <c r="AE57420" s="67"/>
    </row>
    <row r="57421" spans="31:31" ht="15.75">
      <c r="AE57421" s="67"/>
    </row>
    <row r="57422" spans="31:31" ht="15.75">
      <c r="AE57422" s="67"/>
    </row>
    <row r="57423" spans="31:31" ht="15.75">
      <c r="AE57423" s="67"/>
    </row>
    <row r="57424" spans="31:31" ht="15.75">
      <c r="AE57424" s="67"/>
    </row>
    <row r="57425" spans="31:31" ht="15.75">
      <c r="AE57425" s="67"/>
    </row>
    <row r="57426" spans="31:31" ht="15.75">
      <c r="AE57426" s="67"/>
    </row>
    <row r="57427" spans="31:31" ht="15.75">
      <c r="AE57427" s="67"/>
    </row>
    <row r="57428" spans="31:31" ht="15.75">
      <c r="AE57428" s="67"/>
    </row>
    <row r="57429" spans="31:31" ht="15.75">
      <c r="AE57429" s="67"/>
    </row>
    <row r="57430" spans="31:31" ht="15.75">
      <c r="AE57430" s="67"/>
    </row>
    <row r="57431" spans="31:31" ht="15.75">
      <c r="AE57431" s="67"/>
    </row>
    <row r="57432" spans="31:31" ht="15.75">
      <c r="AE57432" s="67"/>
    </row>
    <row r="57433" spans="31:31" ht="15.75">
      <c r="AE57433" s="67"/>
    </row>
    <row r="57434" spans="31:31" ht="15.75">
      <c r="AE57434" s="67"/>
    </row>
    <row r="57435" spans="31:31" ht="15.75">
      <c r="AE57435" s="67"/>
    </row>
    <row r="57436" spans="31:31" ht="15.75">
      <c r="AE57436" s="67"/>
    </row>
    <row r="57437" spans="31:31" ht="15.75">
      <c r="AE57437" s="67"/>
    </row>
    <row r="57438" spans="31:31" ht="15.75">
      <c r="AE57438" s="67"/>
    </row>
    <row r="57439" spans="31:31" ht="15.75">
      <c r="AE57439" s="67"/>
    </row>
    <row r="57440" spans="31:31" ht="15.75">
      <c r="AE57440" s="67"/>
    </row>
    <row r="57441" spans="31:31" ht="15.75">
      <c r="AE57441" s="67"/>
    </row>
    <row r="57442" spans="31:31" ht="15.75">
      <c r="AE57442" s="67"/>
    </row>
    <row r="57443" spans="31:31" ht="15.75">
      <c r="AE57443" s="67"/>
    </row>
    <row r="57444" spans="31:31" ht="15.75">
      <c r="AE57444" s="67"/>
    </row>
    <row r="57445" spans="31:31" ht="15.75">
      <c r="AE57445" s="67"/>
    </row>
    <row r="57446" spans="31:31" ht="15.75">
      <c r="AE57446" s="67"/>
    </row>
    <row r="57447" spans="31:31" ht="15.75">
      <c r="AE57447" s="67"/>
    </row>
    <row r="57448" spans="31:31" ht="15.75">
      <c r="AE57448" s="67"/>
    </row>
    <row r="57449" spans="31:31" ht="15.75">
      <c r="AE57449" s="67"/>
    </row>
    <row r="57450" spans="31:31" ht="15.75">
      <c r="AE57450" s="67"/>
    </row>
    <row r="57451" spans="31:31" ht="15.75">
      <c r="AE57451" s="67"/>
    </row>
    <row r="57452" spans="31:31" ht="15.75">
      <c r="AE57452" s="67"/>
    </row>
    <row r="57453" spans="31:31" ht="15.75">
      <c r="AE57453" s="67"/>
    </row>
    <row r="57454" spans="31:31" ht="15.75">
      <c r="AE57454" s="67"/>
    </row>
    <row r="57455" spans="31:31" ht="15.75">
      <c r="AE57455" s="67"/>
    </row>
    <row r="57456" spans="31:31" ht="15.75">
      <c r="AE57456" s="67"/>
    </row>
    <row r="57457" spans="31:31" ht="15.75">
      <c r="AE57457" s="67"/>
    </row>
    <row r="57458" spans="31:31" ht="15.75">
      <c r="AE57458" s="67"/>
    </row>
    <row r="57459" spans="31:31" ht="15.75">
      <c r="AE57459" s="67"/>
    </row>
    <row r="57460" spans="31:31" ht="15.75">
      <c r="AE57460" s="67"/>
    </row>
    <row r="57461" spans="31:31" ht="15.75">
      <c r="AE57461" s="67"/>
    </row>
    <row r="57462" spans="31:31" ht="15.75">
      <c r="AE57462" s="67"/>
    </row>
    <row r="57463" spans="31:31" ht="15.75">
      <c r="AE57463" s="67"/>
    </row>
    <row r="57464" spans="31:31" ht="15.75">
      <c r="AE57464" s="67"/>
    </row>
    <row r="57465" spans="31:31" ht="15.75">
      <c r="AE57465" s="67"/>
    </row>
    <row r="57466" spans="31:31" ht="15.75">
      <c r="AE57466" s="67"/>
    </row>
    <row r="57467" spans="31:31" ht="15.75">
      <c r="AE57467" s="67"/>
    </row>
    <row r="57468" spans="31:31" ht="15.75">
      <c r="AE57468" s="67"/>
    </row>
    <row r="57469" spans="31:31" ht="15.75">
      <c r="AE57469" s="67"/>
    </row>
    <row r="57470" spans="31:31" ht="15.75">
      <c r="AE57470" s="67"/>
    </row>
    <row r="57471" spans="31:31" ht="15.75">
      <c r="AE57471" s="67"/>
    </row>
    <row r="57472" spans="31:31" ht="15.75">
      <c r="AE57472" s="67"/>
    </row>
    <row r="57473" spans="31:31" ht="15.75">
      <c r="AE57473" s="67"/>
    </row>
    <row r="57474" spans="31:31" ht="15.75">
      <c r="AE57474" s="67"/>
    </row>
    <row r="57475" spans="31:31" ht="15.75">
      <c r="AE57475" s="67"/>
    </row>
    <row r="57476" spans="31:31" ht="15.75">
      <c r="AE57476" s="67"/>
    </row>
    <row r="57477" spans="31:31" ht="15.75">
      <c r="AE57477" s="67"/>
    </row>
    <row r="57478" spans="31:31" ht="15.75">
      <c r="AE57478" s="67"/>
    </row>
    <row r="57479" spans="31:31" ht="15.75">
      <c r="AE57479" s="67"/>
    </row>
    <row r="57480" spans="31:31" ht="15.75">
      <c r="AE57480" s="67"/>
    </row>
    <row r="57481" spans="31:31" ht="15.75">
      <c r="AE57481" s="67"/>
    </row>
    <row r="57482" spans="31:31" ht="15.75">
      <c r="AE57482" s="67"/>
    </row>
    <row r="57483" spans="31:31" ht="15.75">
      <c r="AE57483" s="67"/>
    </row>
    <row r="57484" spans="31:31" ht="15.75">
      <c r="AE57484" s="67"/>
    </row>
    <row r="57485" spans="31:31" ht="15.75">
      <c r="AE57485" s="67"/>
    </row>
    <row r="57486" spans="31:31" ht="15.75">
      <c r="AE57486" s="67"/>
    </row>
    <row r="57487" spans="31:31" ht="15.75">
      <c r="AE57487" s="67"/>
    </row>
    <row r="57488" spans="31:31" ht="15.75">
      <c r="AE57488" s="67"/>
    </row>
    <row r="57489" spans="31:31" ht="15.75">
      <c r="AE57489" s="67"/>
    </row>
    <row r="57490" spans="31:31" ht="15.75">
      <c r="AE57490" s="67"/>
    </row>
    <row r="57491" spans="31:31" ht="15.75">
      <c r="AE57491" s="67"/>
    </row>
    <row r="57492" spans="31:31" ht="15.75">
      <c r="AE57492" s="67"/>
    </row>
    <row r="57493" spans="31:31" ht="15.75">
      <c r="AE57493" s="67"/>
    </row>
    <row r="57494" spans="31:31" ht="15.75">
      <c r="AE57494" s="67"/>
    </row>
    <row r="57495" spans="31:31" ht="15.75">
      <c r="AE57495" s="67"/>
    </row>
    <row r="57496" spans="31:31" ht="15.75">
      <c r="AE57496" s="67"/>
    </row>
    <row r="57497" spans="31:31" ht="15.75">
      <c r="AE57497" s="67"/>
    </row>
    <row r="57498" spans="31:31" ht="15.75">
      <c r="AE57498" s="67"/>
    </row>
    <row r="57499" spans="31:31" ht="15.75">
      <c r="AE57499" s="67"/>
    </row>
    <row r="57500" spans="31:31" ht="15.75">
      <c r="AE57500" s="67"/>
    </row>
    <row r="57501" spans="31:31" ht="15.75">
      <c r="AE57501" s="67"/>
    </row>
    <row r="57502" spans="31:31" ht="15.75">
      <c r="AE57502" s="67"/>
    </row>
    <row r="57503" spans="31:31" ht="15.75">
      <c r="AE57503" s="67"/>
    </row>
    <row r="57504" spans="31:31" ht="15.75">
      <c r="AE57504" s="67"/>
    </row>
    <row r="57505" spans="31:31" ht="15.75">
      <c r="AE57505" s="67"/>
    </row>
    <row r="57506" spans="31:31" ht="15.75">
      <c r="AE57506" s="67"/>
    </row>
    <row r="57507" spans="31:31" ht="15.75">
      <c r="AE57507" s="67"/>
    </row>
    <row r="57508" spans="31:31" ht="15.75">
      <c r="AE57508" s="67"/>
    </row>
    <row r="57509" spans="31:31" ht="15.75">
      <c r="AE57509" s="67"/>
    </row>
    <row r="57510" spans="31:31" ht="15.75">
      <c r="AE57510" s="67"/>
    </row>
    <row r="57511" spans="31:31" ht="15.75">
      <c r="AE57511" s="67"/>
    </row>
    <row r="57512" spans="31:31" ht="15.75">
      <c r="AE57512" s="67"/>
    </row>
    <row r="57513" spans="31:31" ht="15.75">
      <c r="AE57513" s="67"/>
    </row>
    <row r="57514" spans="31:31" ht="15.75">
      <c r="AE57514" s="67"/>
    </row>
    <row r="57515" spans="31:31" ht="15.75">
      <c r="AE57515" s="67"/>
    </row>
    <row r="57516" spans="31:31" ht="15.75">
      <c r="AE57516" s="67"/>
    </row>
    <row r="57517" spans="31:31" ht="15.75">
      <c r="AE57517" s="67"/>
    </row>
    <row r="57518" spans="31:31" ht="15.75">
      <c r="AE57518" s="67"/>
    </row>
    <row r="57519" spans="31:31" ht="15.75">
      <c r="AE57519" s="67"/>
    </row>
    <row r="57520" spans="31:31" ht="15.75">
      <c r="AE57520" s="67"/>
    </row>
    <row r="57521" spans="31:31" ht="15.75">
      <c r="AE57521" s="67"/>
    </row>
    <row r="57522" spans="31:31" ht="15.75">
      <c r="AE57522" s="67"/>
    </row>
    <row r="57523" spans="31:31" ht="15.75">
      <c r="AE57523" s="67"/>
    </row>
    <row r="57524" spans="31:31" ht="15.75">
      <c r="AE57524" s="67"/>
    </row>
    <row r="57525" spans="31:31" ht="15.75">
      <c r="AE57525" s="67"/>
    </row>
    <row r="57526" spans="31:31" ht="15.75">
      <c r="AE57526" s="67"/>
    </row>
    <row r="57527" spans="31:31" ht="15.75">
      <c r="AE57527" s="67"/>
    </row>
    <row r="57528" spans="31:31" ht="15.75">
      <c r="AE57528" s="67"/>
    </row>
    <row r="57529" spans="31:31" ht="15.75">
      <c r="AE57529" s="67"/>
    </row>
    <row r="57530" spans="31:31" ht="15.75">
      <c r="AE57530" s="67"/>
    </row>
    <row r="57531" spans="31:31" ht="15.75">
      <c r="AE57531" s="67"/>
    </row>
    <row r="57532" spans="31:31" ht="15.75">
      <c r="AE57532" s="67"/>
    </row>
    <row r="57533" spans="31:31" ht="15.75">
      <c r="AE57533" s="67"/>
    </row>
    <row r="57534" spans="31:31" ht="15.75">
      <c r="AE57534" s="67"/>
    </row>
    <row r="57535" spans="31:31" ht="15.75">
      <c r="AE57535" s="67"/>
    </row>
    <row r="57536" spans="31:31" ht="15.75">
      <c r="AE57536" s="67"/>
    </row>
    <row r="57537" spans="31:31" ht="15.75">
      <c r="AE57537" s="67"/>
    </row>
    <row r="57538" spans="31:31" ht="15.75">
      <c r="AE57538" s="67"/>
    </row>
    <row r="57539" spans="31:31" ht="15.75">
      <c r="AE57539" s="67"/>
    </row>
    <row r="57540" spans="31:31" ht="15.75">
      <c r="AE57540" s="67"/>
    </row>
    <row r="57541" spans="31:31" ht="15.75">
      <c r="AE57541" s="67"/>
    </row>
    <row r="57542" spans="31:31" ht="15.75">
      <c r="AE57542" s="67"/>
    </row>
    <row r="57543" spans="31:31" ht="15.75">
      <c r="AE57543" s="67"/>
    </row>
    <row r="57544" spans="31:31" ht="15.75">
      <c r="AE57544" s="67"/>
    </row>
    <row r="57545" spans="31:31" ht="15.75">
      <c r="AE57545" s="67"/>
    </row>
    <row r="57546" spans="31:31" ht="15.75">
      <c r="AE57546" s="67"/>
    </row>
    <row r="57547" spans="31:31" ht="15.75">
      <c r="AE57547" s="67"/>
    </row>
    <row r="57548" spans="31:31" ht="15.75">
      <c r="AE57548" s="67"/>
    </row>
    <row r="57549" spans="31:31" ht="15.75">
      <c r="AE57549" s="67"/>
    </row>
    <row r="57550" spans="31:31" ht="15.75">
      <c r="AE57550" s="67"/>
    </row>
    <row r="57551" spans="31:31" ht="15.75">
      <c r="AE57551" s="67"/>
    </row>
    <row r="57552" spans="31:31" ht="15.75">
      <c r="AE57552" s="67"/>
    </row>
    <row r="57553" spans="31:31" ht="15.75">
      <c r="AE57553" s="67"/>
    </row>
    <row r="57554" spans="31:31" ht="15.75">
      <c r="AE57554" s="67"/>
    </row>
    <row r="57555" spans="31:31" ht="15.75">
      <c r="AE57555" s="67"/>
    </row>
    <row r="57556" spans="31:31" ht="15.75">
      <c r="AE57556" s="67"/>
    </row>
    <row r="57557" spans="31:31" ht="15.75">
      <c r="AE57557" s="67"/>
    </row>
    <row r="57558" spans="31:31" ht="15.75">
      <c r="AE57558" s="67"/>
    </row>
    <row r="57559" spans="31:31" ht="15.75">
      <c r="AE57559" s="67"/>
    </row>
    <row r="57560" spans="31:31" ht="15.75">
      <c r="AE57560" s="67"/>
    </row>
    <row r="57561" spans="31:31" ht="15.75">
      <c r="AE57561" s="67"/>
    </row>
    <row r="57562" spans="31:31" ht="15.75">
      <c r="AE57562" s="67"/>
    </row>
    <row r="57563" spans="31:31" ht="15.75">
      <c r="AE57563" s="67"/>
    </row>
    <row r="57564" spans="31:31" ht="15.75">
      <c r="AE57564" s="67"/>
    </row>
    <row r="57565" spans="31:31" ht="15.75">
      <c r="AE57565" s="67"/>
    </row>
    <row r="57566" spans="31:31" ht="15.75">
      <c r="AE57566" s="67"/>
    </row>
    <row r="57567" spans="31:31" ht="15.75">
      <c r="AE57567" s="67"/>
    </row>
    <row r="57568" spans="31:31" ht="15.75">
      <c r="AE57568" s="67"/>
    </row>
    <row r="57569" spans="31:31" ht="15.75">
      <c r="AE57569" s="67"/>
    </row>
    <row r="57570" spans="31:31" ht="15.75">
      <c r="AE57570" s="67"/>
    </row>
    <row r="57571" spans="31:31" ht="15.75">
      <c r="AE57571" s="67"/>
    </row>
    <row r="57572" spans="31:31" ht="15.75">
      <c r="AE57572" s="67"/>
    </row>
    <row r="57573" spans="31:31" ht="15.75">
      <c r="AE57573" s="67"/>
    </row>
    <row r="57574" spans="31:31" ht="15.75">
      <c r="AE57574" s="67"/>
    </row>
    <row r="57575" spans="31:31" ht="15.75">
      <c r="AE57575" s="67"/>
    </row>
    <row r="57576" spans="31:31" ht="15.75">
      <c r="AE57576" s="67"/>
    </row>
    <row r="57577" spans="31:31" ht="15.75">
      <c r="AE57577" s="67"/>
    </row>
    <row r="57578" spans="31:31" ht="15.75">
      <c r="AE57578" s="67"/>
    </row>
    <row r="57579" spans="31:31" ht="15.75">
      <c r="AE57579" s="67"/>
    </row>
    <row r="57580" spans="31:31" ht="15.75">
      <c r="AE57580" s="67"/>
    </row>
    <row r="57581" spans="31:31" ht="15.75">
      <c r="AE57581" s="67"/>
    </row>
    <row r="57582" spans="31:31" ht="15.75">
      <c r="AE57582" s="67"/>
    </row>
    <row r="57583" spans="31:31" ht="15.75">
      <c r="AE57583" s="67"/>
    </row>
    <row r="57584" spans="31:31" ht="15.75">
      <c r="AE57584" s="67"/>
    </row>
    <row r="57585" spans="31:31" ht="15.75">
      <c r="AE57585" s="67"/>
    </row>
    <row r="57586" spans="31:31" ht="15.75">
      <c r="AE57586" s="67"/>
    </row>
    <row r="57587" spans="31:31" ht="15.75">
      <c r="AE57587" s="67"/>
    </row>
    <row r="57588" spans="31:31" ht="15.75">
      <c r="AE57588" s="67"/>
    </row>
    <row r="57589" spans="31:31" ht="15.75">
      <c r="AE57589" s="67"/>
    </row>
    <row r="57590" spans="31:31" ht="15.75">
      <c r="AE57590" s="67"/>
    </row>
    <row r="57591" spans="31:31" ht="15.75">
      <c r="AE57591" s="67"/>
    </row>
    <row r="57592" spans="31:31" ht="15.75">
      <c r="AE57592" s="67"/>
    </row>
    <row r="57593" spans="31:31" ht="15.75">
      <c r="AE57593" s="67"/>
    </row>
    <row r="57594" spans="31:31" ht="15.75">
      <c r="AE57594" s="67"/>
    </row>
    <row r="57595" spans="31:31" ht="15.75">
      <c r="AE57595" s="67"/>
    </row>
    <row r="57596" spans="31:31" ht="15.75">
      <c r="AE57596" s="67"/>
    </row>
    <row r="57597" spans="31:31" ht="15.75">
      <c r="AE57597" s="67"/>
    </row>
    <row r="57598" spans="31:31" ht="15.75">
      <c r="AE57598" s="67"/>
    </row>
    <row r="57599" spans="31:31" ht="15.75">
      <c r="AE57599" s="67"/>
    </row>
    <row r="57600" spans="31:31" ht="15.75">
      <c r="AE57600" s="67"/>
    </row>
    <row r="57601" spans="31:31" ht="15.75">
      <c r="AE57601" s="67"/>
    </row>
    <row r="57602" spans="31:31" ht="15.75">
      <c r="AE57602" s="67"/>
    </row>
    <row r="57603" spans="31:31" ht="15.75">
      <c r="AE57603" s="67"/>
    </row>
    <row r="57604" spans="31:31" ht="15.75">
      <c r="AE57604" s="67"/>
    </row>
    <row r="57605" spans="31:31" ht="15.75">
      <c r="AE57605" s="67"/>
    </row>
    <row r="57606" spans="31:31" ht="15.75">
      <c r="AE57606" s="67"/>
    </row>
    <row r="57607" spans="31:31" ht="15.75">
      <c r="AE57607" s="67"/>
    </row>
    <row r="57608" spans="31:31" ht="15.75">
      <c r="AE57608" s="67"/>
    </row>
    <row r="57609" spans="31:31" ht="15.75">
      <c r="AE57609" s="67"/>
    </row>
    <row r="57610" spans="31:31" ht="15.75">
      <c r="AE57610" s="67"/>
    </row>
    <row r="57611" spans="31:31" ht="15.75">
      <c r="AE57611" s="67"/>
    </row>
    <row r="57612" spans="31:31" ht="15.75">
      <c r="AE57612" s="67"/>
    </row>
    <row r="57613" spans="31:31" ht="15.75">
      <c r="AE57613" s="67"/>
    </row>
    <row r="57614" spans="31:31" ht="15.75">
      <c r="AE57614" s="67"/>
    </row>
    <row r="57615" spans="31:31" ht="15.75">
      <c r="AE57615" s="67"/>
    </row>
    <row r="57616" spans="31:31" ht="15.75">
      <c r="AE57616" s="67"/>
    </row>
    <row r="57617" spans="31:31" ht="15.75">
      <c r="AE57617" s="67"/>
    </row>
    <row r="57618" spans="31:31" ht="15.75">
      <c r="AE57618" s="67"/>
    </row>
    <row r="57619" spans="31:31" ht="15.75">
      <c r="AE57619" s="67"/>
    </row>
    <row r="57620" spans="31:31" ht="15.75">
      <c r="AE57620" s="67"/>
    </row>
    <row r="57621" spans="31:31" ht="15.75">
      <c r="AE57621" s="67"/>
    </row>
    <row r="57622" spans="31:31" ht="15.75">
      <c r="AE57622" s="67"/>
    </row>
    <row r="57623" spans="31:31" ht="15.75">
      <c r="AE57623" s="67"/>
    </row>
    <row r="57624" spans="31:31" ht="15.75">
      <c r="AE57624" s="67"/>
    </row>
    <row r="57625" spans="31:31" ht="15.75">
      <c r="AE57625" s="67"/>
    </row>
    <row r="57626" spans="31:31" ht="15.75">
      <c r="AE57626" s="67"/>
    </row>
    <row r="57627" spans="31:31" ht="15.75">
      <c r="AE57627" s="67"/>
    </row>
    <row r="57628" spans="31:31" ht="15.75">
      <c r="AE57628" s="67"/>
    </row>
    <row r="57629" spans="31:31" ht="15.75">
      <c r="AE57629" s="67"/>
    </row>
    <row r="57630" spans="31:31" ht="15.75">
      <c r="AE57630" s="67"/>
    </row>
    <row r="57631" spans="31:31" ht="15.75">
      <c r="AE57631" s="67"/>
    </row>
    <row r="57632" spans="31:31" ht="15.75">
      <c r="AE57632" s="67"/>
    </row>
    <row r="57633" spans="31:31" ht="15.75">
      <c r="AE57633" s="67"/>
    </row>
    <row r="57634" spans="31:31" ht="15.75">
      <c r="AE57634" s="67"/>
    </row>
    <row r="57635" spans="31:31" ht="15.75">
      <c r="AE57635" s="67"/>
    </row>
    <row r="57636" spans="31:31" ht="15.75">
      <c r="AE57636" s="67"/>
    </row>
    <row r="57637" spans="31:31" ht="15.75">
      <c r="AE57637" s="67"/>
    </row>
    <row r="57638" spans="31:31" ht="15.75">
      <c r="AE57638" s="67"/>
    </row>
    <row r="57639" spans="31:31" ht="15.75">
      <c r="AE57639" s="67"/>
    </row>
    <row r="57640" spans="31:31" ht="15.75">
      <c r="AE57640" s="67"/>
    </row>
    <row r="57641" spans="31:31" ht="15.75">
      <c r="AE57641" s="67"/>
    </row>
    <row r="57642" spans="31:31" ht="15.75">
      <c r="AE57642" s="67"/>
    </row>
    <row r="57643" spans="31:31" ht="15.75">
      <c r="AE57643" s="67"/>
    </row>
    <row r="57644" spans="31:31" ht="15.75">
      <c r="AE57644" s="67"/>
    </row>
    <row r="57645" spans="31:31" ht="15.75">
      <c r="AE57645" s="67"/>
    </row>
    <row r="57646" spans="31:31" ht="15.75">
      <c r="AE57646" s="67"/>
    </row>
    <row r="57647" spans="31:31" ht="15.75">
      <c r="AE57647" s="67"/>
    </row>
    <row r="57648" spans="31:31" ht="15.75">
      <c r="AE57648" s="67"/>
    </row>
    <row r="57649" spans="31:31" ht="15.75">
      <c r="AE57649" s="67"/>
    </row>
    <row r="57650" spans="31:31" ht="15.75">
      <c r="AE57650" s="67"/>
    </row>
    <row r="57651" spans="31:31" ht="15.75">
      <c r="AE57651" s="67"/>
    </row>
    <row r="57652" spans="31:31" ht="15.75">
      <c r="AE57652" s="67"/>
    </row>
    <row r="57653" spans="31:31" ht="15.75">
      <c r="AE57653" s="67"/>
    </row>
    <row r="57654" spans="31:31" ht="15.75">
      <c r="AE57654" s="67"/>
    </row>
    <row r="57655" spans="31:31" ht="15.75">
      <c r="AE57655" s="67"/>
    </row>
    <row r="57656" spans="31:31" ht="15.75">
      <c r="AE57656" s="67"/>
    </row>
    <row r="57657" spans="31:31" ht="15.75">
      <c r="AE57657" s="67"/>
    </row>
    <row r="57658" spans="31:31" ht="15.75">
      <c r="AE57658" s="67"/>
    </row>
    <row r="57659" spans="31:31" ht="15.75">
      <c r="AE57659" s="67"/>
    </row>
    <row r="57660" spans="31:31" ht="15.75">
      <c r="AE57660" s="67"/>
    </row>
    <row r="57661" spans="31:31" ht="15.75">
      <c r="AE57661" s="67"/>
    </row>
    <row r="57662" spans="31:31" ht="15.75">
      <c r="AE57662" s="67"/>
    </row>
    <row r="57663" spans="31:31" ht="15.75">
      <c r="AE57663" s="67"/>
    </row>
    <row r="57664" spans="31:31" ht="15.75">
      <c r="AE57664" s="67"/>
    </row>
    <row r="57665" spans="31:31" ht="15.75">
      <c r="AE57665" s="67"/>
    </row>
    <row r="57666" spans="31:31" ht="15.75">
      <c r="AE57666" s="67"/>
    </row>
    <row r="57667" spans="31:31" ht="15.75">
      <c r="AE57667" s="67"/>
    </row>
    <row r="57668" spans="31:31" ht="15.75">
      <c r="AE57668" s="67"/>
    </row>
    <row r="57669" spans="31:31" ht="15.75">
      <c r="AE57669" s="67"/>
    </row>
    <row r="57670" spans="31:31" ht="15.75">
      <c r="AE57670" s="67"/>
    </row>
    <row r="57671" spans="31:31" ht="15.75">
      <c r="AE57671" s="67"/>
    </row>
    <row r="57672" spans="31:31" ht="15.75">
      <c r="AE57672" s="67"/>
    </row>
    <row r="57673" spans="31:31" ht="15.75">
      <c r="AE57673" s="67"/>
    </row>
    <row r="57674" spans="31:31" ht="15.75">
      <c r="AE57674" s="67"/>
    </row>
    <row r="57675" spans="31:31" ht="15.75">
      <c r="AE57675" s="67"/>
    </row>
    <row r="57676" spans="31:31" ht="15.75">
      <c r="AE57676" s="67"/>
    </row>
    <row r="57677" spans="31:31" ht="15.75">
      <c r="AE57677" s="67"/>
    </row>
    <row r="57678" spans="31:31" ht="15.75">
      <c r="AE57678" s="67"/>
    </row>
    <row r="57679" spans="31:31" ht="15.75">
      <c r="AE57679" s="67"/>
    </row>
    <row r="57680" spans="31:31" ht="15.75">
      <c r="AE57680" s="67"/>
    </row>
    <row r="57681" spans="31:31" ht="15.75">
      <c r="AE57681" s="67"/>
    </row>
    <row r="57682" spans="31:31" ht="15.75">
      <c r="AE57682" s="67"/>
    </row>
    <row r="57683" spans="31:31" ht="15.75">
      <c r="AE57683" s="67"/>
    </row>
    <row r="57684" spans="31:31" ht="15.75">
      <c r="AE57684" s="67"/>
    </row>
    <row r="57685" spans="31:31" ht="15.75">
      <c r="AE57685" s="67"/>
    </row>
    <row r="57686" spans="31:31" ht="15.75">
      <c r="AE57686" s="67"/>
    </row>
    <row r="57687" spans="31:31" ht="15.75">
      <c r="AE57687" s="67"/>
    </row>
    <row r="57688" spans="31:31" ht="15.75">
      <c r="AE57688" s="67"/>
    </row>
    <row r="57689" spans="31:31" ht="15.75">
      <c r="AE57689" s="67"/>
    </row>
    <row r="57690" spans="31:31" ht="15.75">
      <c r="AE57690" s="67"/>
    </row>
    <row r="57691" spans="31:31" ht="15.75">
      <c r="AE57691" s="67"/>
    </row>
    <row r="57692" spans="31:31" ht="15.75">
      <c r="AE57692" s="67"/>
    </row>
    <row r="57693" spans="31:31" ht="15.75">
      <c r="AE57693" s="67"/>
    </row>
    <row r="57694" spans="31:31" ht="15.75">
      <c r="AE57694" s="67"/>
    </row>
    <row r="57695" spans="31:31" ht="15.75">
      <c r="AE57695" s="67"/>
    </row>
    <row r="57696" spans="31:31" ht="15.75">
      <c r="AE57696" s="67"/>
    </row>
    <row r="57697" spans="31:31" ht="15.75">
      <c r="AE57697" s="67"/>
    </row>
    <row r="57698" spans="31:31" ht="15.75">
      <c r="AE57698" s="67"/>
    </row>
    <row r="57699" spans="31:31" ht="15.75">
      <c r="AE57699" s="67"/>
    </row>
    <row r="57700" spans="31:31" ht="15.75">
      <c r="AE57700" s="67"/>
    </row>
    <row r="57701" spans="31:31" ht="15.75">
      <c r="AE57701" s="67"/>
    </row>
    <row r="57702" spans="31:31" ht="15.75">
      <c r="AE57702" s="67"/>
    </row>
    <row r="57703" spans="31:31" ht="15.75">
      <c r="AE57703" s="67"/>
    </row>
    <row r="57704" spans="31:31" ht="15.75">
      <c r="AE57704" s="67"/>
    </row>
    <row r="57705" spans="31:31" ht="15.75">
      <c r="AE57705" s="67"/>
    </row>
    <row r="57706" spans="31:31" ht="15.75">
      <c r="AE57706" s="67"/>
    </row>
    <row r="57707" spans="31:31" ht="15.75">
      <c r="AE57707" s="67"/>
    </row>
    <row r="57708" spans="31:31" ht="15.75">
      <c r="AE57708" s="67"/>
    </row>
    <row r="57709" spans="31:31" ht="15.75">
      <c r="AE57709" s="67"/>
    </row>
    <row r="57710" spans="31:31" ht="15.75">
      <c r="AE57710" s="67"/>
    </row>
    <row r="57711" spans="31:31" ht="15.75">
      <c r="AE57711" s="67"/>
    </row>
    <row r="57712" spans="31:31" ht="15.75">
      <c r="AE57712" s="67"/>
    </row>
    <row r="57713" spans="31:31" ht="15.75">
      <c r="AE57713" s="67"/>
    </row>
    <row r="57714" spans="31:31" ht="15.75">
      <c r="AE57714" s="67"/>
    </row>
    <row r="57715" spans="31:31" ht="15.75">
      <c r="AE57715" s="67"/>
    </row>
    <row r="57716" spans="31:31" ht="15.75">
      <c r="AE57716" s="67"/>
    </row>
    <row r="57717" spans="31:31" ht="15.75">
      <c r="AE57717" s="67"/>
    </row>
    <row r="57718" spans="31:31" ht="15.75">
      <c r="AE57718" s="67"/>
    </row>
    <row r="57719" spans="31:31" ht="15.75">
      <c r="AE57719" s="67"/>
    </row>
    <row r="57720" spans="31:31" ht="15.75">
      <c r="AE57720" s="67"/>
    </row>
    <row r="57721" spans="31:31" ht="15.75">
      <c r="AE57721" s="67"/>
    </row>
    <row r="57722" spans="31:31" ht="15.75">
      <c r="AE57722" s="67"/>
    </row>
    <row r="57723" spans="31:31" ht="15.75">
      <c r="AE57723" s="67"/>
    </row>
    <row r="57724" spans="31:31" ht="15.75">
      <c r="AE57724" s="67"/>
    </row>
    <row r="57725" spans="31:31" ht="15.75">
      <c r="AE57725" s="67"/>
    </row>
    <row r="57726" spans="31:31" ht="15.75">
      <c r="AE57726" s="67"/>
    </row>
    <row r="57727" spans="31:31" ht="15.75">
      <c r="AE57727" s="67"/>
    </row>
    <row r="57728" spans="31:31" ht="15.75">
      <c r="AE57728" s="67"/>
    </row>
    <row r="57729" spans="31:31" ht="15.75">
      <c r="AE57729" s="67"/>
    </row>
    <row r="57730" spans="31:31" ht="15.75">
      <c r="AE57730" s="67"/>
    </row>
    <row r="57731" spans="31:31" ht="15.75">
      <c r="AE57731" s="67"/>
    </row>
    <row r="57732" spans="31:31" ht="15.75">
      <c r="AE57732" s="67"/>
    </row>
    <row r="57733" spans="31:31" ht="15.75">
      <c r="AE57733" s="67"/>
    </row>
    <row r="57734" spans="31:31" ht="15.75">
      <c r="AE57734" s="67"/>
    </row>
    <row r="57735" spans="31:31" ht="15.75">
      <c r="AE57735" s="67"/>
    </row>
    <row r="57736" spans="31:31" ht="15.75">
      <c r="AE57736" s="67"/>
    </row>
    <row r="57737" spans="31:31" ht="15.75">
      <c r="AE57737" s="67"/>
    </row>
    <row r="57738" spans="31:31" ht="15.75">
      <c r="AE57738" s="67"/>
    </row>
    <row r="57739" spans="31:31" ht="15.75">
      <c r="AE57739" s="67"/>
    </row>
    <row r="57740" spans="31:31" ht="15.75">
      <c r="AE57740" s="67"/>
    </row>
    <row r="57741" spans="31:31" ht="15.75">
      <c r="AE57741" s="67"/>
    </row>
    <row r="57742" spans="31:31" ht="15.75">
      <c r="AE57742" s="67"/>
    </row>
    <row r="57743" spans="31:31" ht="15.75">
      <c r="AE57743" s="67"/>
    </row>
    <row r="57744" spans="31:31" ht="15.75">
      <c r="AE57744" s="67"/>
    </row>
    <row r="57745" spans="31:31" ht="15.75">
      <c r="AE57745" s="67"/>
    </row>
    <row r="57746" spans="31:31" ht="15.75">
      <c r="AE57746" s="67"/>
    </row>
    <row r="57747" spans="31:31" ht="15.75">
      <c r="AE57747" s="67"/>
    </row>
    <row r="57748" spans="31:31" ht="15.75">
      <c r="AE57748" s="67"/>
    </row>
    <row r="57749" spans="31:31" ht="15.75">
      <c r="AE57749" s="67"/>
    </row>
    <row r="57750" spans="31:31" ht="15.75">
      <c r="AE57750" s="67"/>
    </row>
    <row r="57751" spans="31:31" ht="15.75">
      <c r="AE57751" s="67"/>
    </row>
    <row r="57752" spans="31:31" ht="15.75">
      <c r="AE57752" s="67"/>
    </row>
    <row r="57753" spans="31:31" ht="15.75">
      <c r="AE57753" s="67"/>
    </row>
    <row r="57754" spans="31:31" ht="15.75">
      <c r="AE57754" s="67"/>
    </row>
    <row r="57755" spans="31:31" ht="15.75">
      <c r="AE57755" s="67"/>
    </row>
    <row r="57756" spans="31:31" ht="15.75">
      <c r="AE57756" s="67"/>
    </row>
    <row r="57757" spans="31:31" ht="15.75">
      <c r="AE57757" s="67"/>
    </row>
    <row r="57758" spans="31:31" ht="15.75">
      <c r="AE57758" s="67"/>
    </row>
    <row r="57759" spans="31:31" ht="15.75">
      <c r="AE57759" s="67"/>
    </row>
    <row r="57760" spans="31:31" ht="15.75">
      <c r="AE57760" s="67"/>
    </row>
    <row r="57761" spans="31:31" ht="15.75">
      <c r="AE57761" s="67"/>
    </row>
    <row r="57762" spans="31:31" ht="15.75">
      <c r="AE57762" s="67"/>
    </row>
    <row r="57763" spans="31:31" ht="15.75">
      <c r="AE57763" s="67"/>
    </row>
    <row r="57764" spans="31:31" ht="15.75">
      <c r="AE57764" s="67"/>
    </row>
    <row r="57765" spans="31:31" ht="15.75">
      <c r="AE57765" s="67"/>
    </row>
    <row r="57766" spans="31:31" ht="15.75">
      <c r="AE57766" s="67"/>
    </row>
    <row r="57767" spans="31:31" ht="15.75">
      <c r="AE57767" s="67"/>
    </row>
    <row r="57768" spans="31:31" ht="15.75">
      <c r="AE57768" s="67"/>
    </row>
    <row r="57769" spans="31:31" ht="15.75">
      <c r="AE57769" s="67"/>
    </row>
    <row r="57770" spans="31:31" ht="15.75">
      <c r="AE57770" s="67"/>
    </row>
    <row r="57771" spans="31:31" ht="15.75">
      <c r="AE57771" s="67"/>
    </row>
    <row r="57772" spans="31:31" ht="15.75">
      <c r="AE57772" s="67"/>
    </row>
    <row r="57773" spans="31:31" ht="15.75">
      <c r="AE57773" s="67"/>
    </row>
    <row r="57774" spans="31:31" ht="15.75">
      <c r="AE57774" s="67"/>
    </row>
    <row r="57775" spans="31:31" ht="15.75">
      <c r="AE57775" s="67"/>
    </row>
    <row r="57776" spans="31:31" ht="15.75">
      <c r="AE57776" s="67"/>
    </row>
    <row r="57777" spans="31:31" ht="15.75">
      <c r="AE57777" s="67"/>
    </row>
    <row r="57778" spans="31:31" ht="15.75">
      <c r="AE57778" s="67"/>
    </row>
    <row r="57779" spans="31:31" ht="15.75">
      <c r="AE57779" s="67"/>
    </row>
    <row r="57780" spans="31:31" ht="15.75">
      <c r="AE57780" s="67"/>
    </row>
    <row r="57781" spans="31:31" ht="15.75">
      <c r="AE57781" s="67"/>
    </row>
    <row r="57782" spans="31:31" ht="15.75">
      <c r="AE57782" s="67"/>
    </row>
    <row r="57783" spans="31:31" ht="15.75">
      <c r="AE57783" s="67"/>
    </row>
    <row r="57784" spans="31:31" ht="15.75">
      <c r="AE57784" s="67"/>
    </row>
    <row r="57785" spans="31:31" ht="15.75">
      <c r="AE57785" s="67"/>
    </row>
    <row r="57786" spans="31:31" ht="15.75">
      <c r="AE57786" s="67"/>
    </row>
    <row r="57787" spans="31:31" ht="15.75">
      <c r="AE57787" s="67"/>
    </row>
    <row r="57788" spans="31:31" ht="15.75">
      <c r="AE57788" s="67"/>
    </row>
    <row r="57789" spans="31:31" ht="15.75">
      <c r="AE57789" s="67"/>
    </row>
    <row r="57790" spans="31:31" ht="15.75">
      <c r="AE57790" s="67"/>
    </row>
    <row r="57791" spans="31:31" ht="15.75">
      <c r="AE57791" s="67"/>
    </row>
    <row r="57792" spans="31:31" ht="15.75">
      <c r="AE57792" s="67"/>
    </row>
    <row r="57793" spans="31:31" ht="15.75">
      <c r="AE57793" s="67"/>
    </row>
    <row r="57794" spans="31:31" ht="15.75">
      <c r="AE57794" s="67"/>
    </row>
    <row r="57795" spans="31:31" ht="15.75">
      <c r="AE57795" s="67"/>
    </row>
    <row r="57796" spans="31:31" ht="15.75">
      <c r="AE57796" s="67"/>
    </row>
    <row r="57797" spans="31:31" ht="15.75">
      <c r="AE57797" s="67"/>
    </row>
    <row r="57798" spans="31:31" ht="15.75">
      <c r="AE57798" s="67"/>
    </row>
    <row r="57799" spans="31:31" ht="15.75">
      <c r="AE57799" s="67"/>
    </row>
    <row r="57800" spans="31:31" ht="15.75">
      <c r="AE57800" s="67"/>
    </row>
    <row r="57801" spans="31:31" ht="15.75">
      <c r="AE57801" s="67"/>
    </row>
    <row r="57802" spans="31:31" ht="15.75">
      <c r="AE57802" s="67"/>
    </row>
    <row r="57803" spans="31:31" ht="15.75">
      <c r="AE57803" s="67"/>
    </row>
    <row r="57804" spans="31:31" ht="15.75">
      <c r="AE57804" s="67"/>
    </row>
    <row r="57805" spans="31:31" ht="15.75">
      <c r="AE57805" s="67"/>
    </row>
    <row r="57806" spans="31:31" ht="15.75">
      <c r="AE57806" s="67"/>
    </row>
    <row r="57807" spans="31:31" ht="15.75">
      <c r="AE57807" s="67"/>
    </row>
    <row r="57808" spans="31:31" ht="15.75">
      <c r="AE57808" s="67"/>
    </row>
    <row r="57809" spans="31:31" ht="15.75">
      <c r="AE57809" s="67"/>
    </row>
    <row r="57810" spans="31:31" ht="15.75">
      <c r="AE57810" s="67"/>
    </row>
    <row r="57811" spans="31:31" ht="15.75">
      <c r="AE57811" s="67"/>
    </row>
    <row r="57812" spans="31:31" ht="15.75">
      <c r="AE57812" s="67"/>
    </row>
    <row r="57813" spans="31:31" ht="15.75">
      <c r="AE57813" s="67"/>
    </row>
    <row r="57814" spans="31:31" ht="15.75">
      <c r="AE57814" s="67"/>
    </row>
    <row r="57815" spans="31:31" ht="15.75">
      <c r="AE57815" s="67"/>
    </row>
    <row r="57816" spans="31:31" ht="15.75">
      <c r="AE57816" s="67"/>
    </row>
    <row r="57817" spans="31:31" ht="15.75">
      <c r="AE57817" s="67"/>
    </row>
    <row r="57818" spans="31:31" ht="15.75">
      <c r="AE57818" s="67"/>
    </row>
    <row r="57819" spans="31:31" ht="15.75">
      <c r="AE57819" s="67"/>
    </row>
    <row r="57820" spans="31:31" ht="15.75">
      <c r="AE57820" s="67"/>
    </row>
    <row r="57821" spans="31:31" ht="15.75">
      <c r="AE57821" s="67"/>
    </row>
    <row r="57822" spans="31:31" ht="15.75">
      <c r="AE57822" s="67"/>
    </row>
    <row r="57823" spans="31:31" ht="15.75">
      <c r="AE57823" s="67"/>
    </row>
    <row r="57824" spans="31:31" ht="15.75">
      <c r="AE57824" s="67"/>
    </row>
    <row r="57825" spans="31:31" ht="15.75">
      <c r="AE57825" s="67"/>
    </row>
    <row r="57826" spans="31:31" ht="15.75">
      <c r="AE57826" s="67"/>
    </row>
    <row r="57827" spans="31:31" ht="15.75">
      <c r="AE57827" s="67"/>
    </row>
    <row r="57828" spans="31:31" ht="15.75">
      <c r="AE57828" s="67"/>
    </row>
    <row r="57829" spans="31:31" ht="15.75">
      <c r="AE57829" s="67"/>
    </row>
    <row r="57830" spans="31:31" ht="15.75">
      <c r="AE57830" s="67"/>
    </row>
    <row r="57831" spans="31:31" ht="15.75">
      <c r="AE57831" s="67"/>
    </row>
    <row r="57832" spans="31:31" ht="15.75">
      <c r="AE57832" s="67"/>
    </row>
    <row r="57833" spans="31:31" ht="15.75">
      <c r="AE57833" s="67"/>
    </row>
    <row r="57834" spans="31:31" ht="15.75">
      <c r="AE57834" s="67"/>
    </row>
    <row r="57835" spans="31:31" ht="15.75">
      <c r="AE57835" s="67"/>
    </row>
    <row r="57836" spans="31:31" ht="15.75">
      <c r="AE57836" s="67"/>
    </row>
    <row r="57837" spans="31:31" ht="15.75">
      <c r="AE57837" s="67"/>
    </row>
    <row r="57838" spans="31:31" ht="15.75">
      <c r="AE57838" s="67"/>
    </row>
    <row r="57839" spans="31:31" ht="15.75">
      <c r="AE57839" s="67"/>
    </row>
    <row r="57840" spans="31:31" ht="15.75">
      <c r="AE57840" s="67"/>
    </row>
    <row r="57841" spans="31:31" ht="15.75">
      <c r="AE57841" s="67"/>
    </row>
    <row r="57842" spans="31:31" ht="15.75">
      <c r="AE57842" s="67"/>
    </row>
    <row r="57843" spans="31:31" ht="15.75">
      <c r="AE57843" s="67"/>
    </row>
    <row r="57844" spans="31:31" ht="15.75">
      <c r="AE57844" s="67"/>
    </row>
    <row r="57845" spans="31:31" ht="15.75">
      <c r="AE57845" s="67"/>
    </row>
    <row r="57846" spans="31:31" ht="15.75">
      <c r="AE57846" s="67"/>
    </row>
    <row r="57847" spans="31:31" ht="15.75">
      <c r="AE57847" s="67"/>
    </row>
    <row r="57848" spans="31:31" ht="15.75">
      <c r="AE57848" s="67"/>
    </row>
    <row r="57849" spans="31:31" ht="15.75">
      <c r="AE57849" s="67"/>
    </row>
    <row r="57850" spans="31:31" ht="15.75">
      <c r="AE57850" s="67"/>
    </row>
    <row r="57851" spans="31:31" ht="15.75">
      <c r="AE57851" s="67"/>
    </row>
    <row r="57852" spans="31:31" ht="15.75">
      <c r="AE57852" s="67"/>
    </row>
    <row r="57853" spans="31:31" ht="15.75">
      <c r="AE57853" s="67"/>
    </row>
    <row r="57854" spans="31:31" ht="15.75">
      <c r="AE57854" s="67"/>
    </row>
    <row r="57855" spans="31:31" ht="15.75">
      <c r="AE57855" s="67"/>
    </row>
    <row r="57856" spans="31:31" ht="15.75">
      <c r="AE57856" s="67"/>
    </row>
    <row r="57857" spans="31:31" ht="15.75">
      <c r="AE57857" s="67"/>
    </row>
    <row r="57858" spans="31:31" ht="15.75">
      <c r="AE57858" s="67"/>
    </row>
    <row r="57859" spans="31:31" ht="15.75">
      <c r="AE57859" s="67"/>
    </row>
    <row r="57860" spans="31:31" ht="15.75">
      <c r="AE57860" s="67"/>
    </row>
    <row r="57861" spans="31:31" ht="15.75">
      <c r="AE57861" s="67"/>
    </row>
    <row r="57862" spans="31:31" ht="15.75">
      <c r="AE57862" s="67"/>
    </row>
    <row r="57863" spans="31:31" ht="15.75">
      <c r="AE57863" s="67"/>
    </row>
    <row r="57864" spans="31:31" ht="15.75">
      <c r="AE57864" s="67"/>
    </row>
    <row r="57865" spans="31:31" ht="15.75">
      <c r="AE57865" s="67"/>
    </row>
    <row r="57866" spans="31:31" ht="15.75">
      <c r="AE57866" s="67"/>
    </row>
    <row r="57867" spans="31:31" ht="15.75">
      <c r="AE57867" s="67"/>
    </row>
    <row r="57868" spans="31:31" ht="15.75">
      <c r="AE57868" s="67"/>
    </row>
    <row r="57869" spans="31:31" ht="15.75">
      <c r="AE57869" s="67"/>
    </row>
    <row r="57870" spans="31:31" ht="15.75">
      <c r="AE57870" s="67"/>
    </row>
    <row r="57871" spans="31:31" ht="15.75">
      <c r="AE57871" s="67"/>
    </row>
    <row r="57872" spans="31:31" ht="15.75">
      <c r="AE57872" s="67"/>
    </row>
    <row r="57873" spans="31:31" ht="15.75">
      <c r="AE57873" s="67"/>
    </row>
    <row r="57874" spans="31:31" ht="15.75">
      <c r="AE57874" s="67"/>
    </row>
    <row r="57875" spans="31:31" ht="15.75">
      <c r="AE57875" s="67"/>
    </row>
    <row r="57876" spans="31:31" ht="15.75">
      <c r="AE57876" s="67"/>
    </row>
    <row r="57877" spans="31:31" ht="15.75">
      <c r="AE57877" s="67"/>
    </row>
    <row r="57878" spans="31:31" ht="15.75">
      <c r="AE57878" s="67"/>
    </row>
    <row r="57879" spans="31:31" ht="15.75">
      <c r="AE57879" s="67"/>
    </row>
    <row r="57880" spans="31:31" ht="15.75">
      <c r="AE57880" s="67"/>
    </row>
    <row r="57881" spans="31:31" ht="15.75">
      <c r="AE57881" s="67"/>
    </row>
    <row r="57882" spans="31:31" ht="15.75">
      <c r="AE57882" s="67"/>
    </row>
    <row r="57883" spans="31:31" ht="15.75">
      <c r="AE57883" s="67"/>
    </row>
    <row r="57884" spans="31:31" ht="15.75">
      <c r="AE57884" s="67"/>
    </row>
    <row r="57885" spans="31:31" ht="15.75">
      <c r="AE57885" s="67"/>
    </row>
    <row r="57886" spans="31:31" ht="15.75">
      <c r="AE57886" s="67"/>
    </row>
    <row r="57887" spans="31:31" ht="15.75">
      <c r="AE57887" s="67"/>
    </row>
    <row r="57888" spans="31:31" ht="15.75">
      <c r="AE57888" s="67"/>
    </row>
    <row r="57889" spans="31:31" ht="15.75">
      <c r="AE57889" s="67"/>
    </row>
    <row r="57890" spans="31:31" ht="15.75">
      <c r="AE57890" s="67"/>
    </row>
    <row r="57891" spans="31:31" ht="15.75">
      <c r="AE57891" s="67"/>
    </row>
    <row r="57892" spans="31:31" ht="15.75">
      <c r="AE57892" s="67"/>
    </row>
    <row r="57893" spans="31:31" ht="15.75">
      <c r="AE57893" s="67"/>
    </row>
    <row r="57894" spans="31:31" ht="15.75">
      <c r="AE57894" s="67"/>
    </row>
    <row r="57895" spans="31:31" ht="15.75">
      <c r="AE57895" s="67"/>
    </row>
    <row r="57896" spans="31:31" ht="15.75">
      <c r="AE57896" s="67"/>
    </row>
    <row r="57897" spans="31:31" ht="15.75">
      <c r="AE57897" s="67"/>
    </row>
    <row r="57898" spans="31:31" ht="15.75">
      <c r="AE57898" s="67"/>
    </row>
    <row r="57899" spans="31:31" ht="15.75">
      <c r="AE57899" s="67"/>
    </row>
    <row r="57900" spans="31:31" ht="15.75">
      <c r="AE57900" s="67"/>
    </row>
    <row r="57901" spans="31:31" ht="15.75">
      <c r="AE57901" s="67"/>
    </row>
    <row r="57902" spans="31:31" ht="15.75">
      <c r="AE57902" s="67"/>
    </row>
    <row r="57903" spans="31:31" ht="15.75">
      <c r="AE57903" s="67"/>
    </row>
    <row r="57904" spans="31:31" ht="15.75">
      <c r="AE57904" s="67"/>
    </row>
    <row r="57905" spans="31:31" ht="15.75">
      <c r="AE57905" s="67"/>
    </row>
    <row r="57906" spans="31:31" ht="15.75">
      <c r="AE57906" s="67"/>
    </row>
    <row r="57907" spans="31:31" ht="15.75">
      <c r="AE57907" s="67"/>
    </row>
    <row r="57908" spans="31:31" ht="15.75">
      <c r="AE57908" s="67"/>
    </row>
    <row r="57909" spans="31:31" ht="15.75">
      <c r="AE57909" s="67"/>
    </row>
    <row r="57910" spans="31:31" ht="15.75">
      <c r="AE57910" s="67"/>
    </row>
    <row r="57911" spans="31:31" ht="15.75">
      <c r="AE57911" s="67"/>
    </row>
    <row r="57912" spans="31:31" ht="15.75">
      <c r="AE57912" s="67"/>
    </row>
    <row r="57913" spans="31:31" ht="15.75">
      <c r="AE57913" s="67"/>
    </row>
    <row r="57914" spans="31:31" ht="15.75">
      <c r="AE57914" s="67"/>
    </row>
    <row r="57915" spans="31:31" ht="15.75">
      <c r="AE57915" s="67"/>
    </row>
    <row r="57916" spans="31:31" ht="15.75">
      <c r="AE57916" s="67"/>
    </row>
    <row r="57917" spans="31:31" ht="15.75">
      <c r="AE57917" s="67"/>
    </row>
    <row r="57918" spans="31:31" ht="15.75">
      <c r="AE57918" s="67"/>
    </row>
    <row r="57919" spans="31:31" ht="15.75">
      <c r="AE57919" s="67"/>
    </row>
    <row r="57920" spans="31:31" ht="15.75">
      <c r="AE57920" s="67"/>
    </row>
    <row r="57921" spans="31:31" ht="15.75">
      <c r="AE57921" s="67"/>
    </row>
    <row r="57922" spans="31:31" ht="15.75">
      <c r="AE57922" s="67"/>
    </row>
    <row r="57923" spans="31:31" ht="15.75">
      <c r="AE57923" s="67"/>
    </row>
    <row r="57924" spans="31:31" ht="15.75">
      <c r="AE57924" s="67"/>
    </row>
    <row r="57925" spans="31:31" ht="15.75">
      <c r="AE57925" s="67"/>
    </row>
    <row r="57926" spans="31:31" ht="15.75">
      <c r="AE57926" s="67"/>
    </row>
    <row r="57927" spans="31:31" ht="15.75">
      <c r="AE57927" s="67"/>
    </row>
    <row r="57928" spans="31:31" ht="15.75">
      <c r="AE57928" s="67"/>
    </row>
    <row r="57929" spans="31:31" ht="15.75">
      <c r="AE57929" s="67"/>
    </row>
    <row r="57930" spans="31:31" ht="15.75">
      <c r="AE57930" s="67"/>
    </row>
    <row r="57931" spans="31:31" ht="15.75">
      <c r="AE57931" s="67"/>
    </row>
    <row r="57932" spans="31:31" ht="15.75">
      <c r="AE57932" s="67"/>
    </row>
    <row r="57933" spans="31:31" ht="15.75">
      <c r="AE57933" s="67"/>
    </row>
    <row r="57934" spans="31:31" ht="15.75">
      <c r="AE57934" s="67"/>
    </row>
    <row r="57935" spans="31:31" ht="15.75">
      <c r="AE57935" s="67"/>
    </row>
    <row r="57936" spans="31:31" ht="15.75">
      <c r="AE57936" s="67"/>
    </row>
    <row r="57937" spans="31:31" ht="15.75">
      <c r="AE57937" s="67"/>
    </row>
    <row r="57938" spans="31:31" ht="15.75">
      <c r="AE57938" s="67"/>
    </row>
    <row r="57939" spans="31:31" ht="15.75">
      <c r="AE57939" s="67"/>
    </row>
    <row r="57940" spans="31:31" ht="15.75">
      <c r="AE57940" s="67"/>
    </row>
    <row r="57941" spans="31:31" ht="15.75">
      <c r="AE57941" s="67"/>
    </row>
    <row r="57942" spans="31:31" ht="15.75">
      <c r="AE57942" s="67"/>
    </row>
    <row r="57943" spans="31:31" ht="15.75">
      <c r="AE57943" s="67"/>
    </row>
    <row r="57944" spans="31:31" ht="15.75">
      <c r="AE57944" s="67"/>
    </row>
    <row r="57945" spans="31:31" ht="15.75">
      <c r="AE57945" s="67"/>
    </row>
    <row r="57946" spans="31:31" ht="15.75">
      <c r="AE57946" s="67"/>
    </row>
    <row r="57947" spans="31:31" ht="15.75">
      <c r="AE57947" s="67"/>
    </row>
    <row r="57948" spans="31:31" ht="15.75">
      <c r="AE57948" s="67"/>
    </row>
    <row r="57949" spans="31:31" ht="15.75">
      <c r="AE57949" s="67"/>
    </row>
    <row r="57950" spans="31:31" ht="15.75">
      <c r="AE57950" s="67"/>
    </row>
    <row r="57951" spans="31:31" ht="15.75">
      <c r="AE57951" s="67"/>
    </row>
    <row r="57952" spans="31:31" ht="15.75">
      <c r="AE57952" s="67"/>
    </row>
    <row r="57953" spans="31:31" ht="15.75">
      <c r="AE57953" s="67"/>
    </row>
    <row r="57954" spans="31:31" ht="15.75">
      <c r="AE57954" s="67"/>
    </row>
    <row r="57955" spans="31:31" ht="15.75">
      <c r="AE57955" s="67"/>
    </row>
    <row r="57956" spans="31:31" ht="15.75">
      <c r="AE57956" s="67"/>
    </row>
    <row r="57957" spans="31:31" ht="15.75">
      <c r="AE57957" s="67"/>
    </row>
    <row r="57958" spans="31:31" ht="15.75">
      <c r="AE57958" s="67"/>
    </row>
    <row r="57959" spans="31:31" ht="15.75">
      <c r="AE57959" s="67"/>
    </row>
    <row r="57960" spans="31:31" ht="15.75">
      <c r="AE57960" s="67"/>
    </row>
    <row r="57961" spans="31:31" ht="15.75">
      <c r="AE57961" s="67"/>
    </row>
    <row r="57962" spans="31:31" ht="15.75">
      <c r="AE57962" s="67"/>
    </row>
    <row r="57963" spans="31:31" ht="15.75">
      <c r="AE57963" s="67"/>
    </row>
    <row r="57964" spans="31:31" ht="15.75">
      <c r="AE57964" s="67"/>
    </row>
    <row r="57965" spans="31:31" ht="15.75">
      <c r="AE57965" s="67"/>
    </row>
    <row r="57966" spans="31:31" ht="15.75">
      <c r="AE57966" s="67"/>
    </row>
    <row r="57967" spans="31:31" ht="15.75">
      <c r="AE57967" s="67"/>
    </row>
    <row r="57968" spans="31:31" ht="15.75">
      <c r="AE57968" s="67"/>
    </row>
    <row r="57969" spans="31:31" ht="15.75">
      <c r="AE57969" s="67"/>
    </row>
    <row r="57970" spans="31:31" ht="15.75">
      <c r="AE57970" s="67"/>
    </row>
    <row r="57971" spans="31:31" ht="15.75">
      <c r="AE57971" s="67"/>
    </row>
    <row r="57972" spans="31:31" ht="15.75">
      <c r="AE57972" s="67"/>
    </row>
    <row r="57973" spans="31:31" ht="15.75">
      <c r="AE57973" s="67"/>
    </row>
    <row r="57974" spans="31:31" ht="15.75">
      <c r="AE57974" s="67"/>
    </row>
    <row r="57975" spans="31:31" ht="15.75">
      <c r="AE57975" s="67"/>
    </row>
    <row r="57976" spans="31:31" ht="15.75">
      <c r="AE57976" s="67"/>
    </row>
    <row r="57977" spans="31:31" ht="15.75">
      <c r="AE57977" s="67"/>
    </row>
    <row r="57978" spans="31:31" ht="15.75">
      <c r="AE57978" s="67"/>
    </row>
    <row r="57979" spans="31:31" ht="15.75">
      <c r="AE57979" s="67"/>
    </row>
    <row r="57980" spans="31:31" ht="15.75">
      <c r="AE57980" s="67"/>
    </row>
    <row r="57981" spans="31:31" ht="15.75">
      <c r="AE57981" s="67"/>
    </row>
    <row r="57982" spans="31:31" ht="15.75">
      <c r="AE57982" s="67"/>
    </row>
    <row r="57983" spans="31:31" ht="15.75">
      <c r="AE57983" s="67"/>
    </row>
    <row r="57984" spans="31:31" ht="15.75">
      <c r="AE57984" s="67"/>
    </row>
    <row r="57985" spans="31:31" ht="15.75">
      <c r="AE57985" s="67"/>
    </row>
    <row r="57986" spans="31:31" ht="15.75">
      <c r="AE57986" s="67"/>
    </row>
    <row r="57987" spans="31:31" ht="15.75">
      <c r="AE57987" s="67"/>
    </row>
    <row r="57988" spans="31:31" ht="15.75">
      <c r="AE57988" s="67"/>
    </row>
    <row r="57989" spans="31:31" ht="15.75">
      <c r="AE57989" s="67"/>
    </row>
    <row r="57990" spans="31:31" ht="15.75">
      <c r="AE57990" s="67"/>
    </row>
    <row r="57991" spans="31:31" ht="15.75">
      <c r="AE57991" s="67"/>
    </row>
    <row r="57992" spans="31:31" ht="15.75">
      <c r="AE57992" s="67"/>
    </row>
    <row r="57993" spans="31:31" ht="15.75">
      <c r="AE57993" s="67"/>
    </row>
    <row r="57994" spans="31:31" ht="15.75">
      <c r="AE57994" s="67"/>
    </row>
    <row r="57995" spans="31:31" ht="15.75">
      <c r="AE57995" s="67"/>
    </row>
    <row r="57996" spans="31:31" ht="15.75">
      <c r="AE57996" s="67"/>
    </row>
    <row r="57997" spans="31:31" ht="15.75">
      <c r="AE57997" s="67"/>
    </row>
    <row r="57998" spans="31:31" ht="15.75">
      <c r="AE57998" s="67"/>
    </row>
    <row r="57999" spans="31:31" ht="15.75">
      <c r="AE57999" s="67"/>
    </row>
    <row r="58000" spans="31:31" ht="15.75">
      <c r="AE58000" s="67"/>
    </row>
    <row r="58001" spans="31:31" ht="15.75">
      <c r="AE58001" s="67"/>
    </row>
    <row r="58002" spans="31:31" ht="15.75">
      <c r="AE58002" s="67"/>
    </row>
    <row r="58003" spans="31:31" ht="15.75">
      <c r="AE58003" s="67"/>
    </row>
    <row r="58004" spans="31:31" ht="15.75">
      <c r="AE58004" s="67"/>
    </row>
    <row r="58005" spans="31:31" ht="15.75">
      <c r="AE58005" s="67"/>
    </row>
    <row r="58006" spans="31:31" ht="15.75">
      <c r="AE58006" s="67"/>
    </row>
    <row r="58007" spans="31:31" ht="15.75">
      <c r="AE58007" s="67"/>
    </row>
    <row r="58008" spans="31:31" ht="15.75">
      <c r="AE58008" s="67"/>
    </row>
    <row r="58009" spans="31:31" ht="15.75">
      <c r="AE58009" s="67"/>
    </row>
    <row r="58010" spans="31:31" ht="15.75">
      <c r="AE58010" s="67"/>
    </row>
    <row r="58011" spans="31:31" ht="15.75">
      <c r="AE58011" s="67"/>
    </row>
    <row r="58012" spans="31:31" ht="15.75">
      <c r="AE58012" s="67"/>
    </row>
    <row r="58013" spans="31:31" ht="15.75">
      <c r="AE58013" s="67"/>
    </row>
    <row r="58014" spans="31:31" ht="15.75">
      <c r="AE58014" s="67"/>
    </row>
    <row r="58015" spans="31:31" ht="15.75">
      <c r="AE58015" s="67"/>
    </row>
    <row r="58016" spans="31:31" ht="15.75">
      <c r="AE58016" s="67"/>
    </row>
    <row r="58017" spans="31:31" ht="15.75">
      <c r="AE58017" s="67"/>
    </row>
    <row r="58018" spans="31:31" ht="15.75">
      <c r="AE58018" s="67"/>
    </row>
    <row r="58019" spans="31:31" ht="15.75">
      <c r="AE58019" s="67"/>
    </row>
    <row r="58020" spans="31:31" ht="15.75">
      <c r="AE58020" s="67"/>
    </row>
    <row r="58021" spans="31:31" ht="15.75">
      <c r="AE58021" s="67"/>
    </row>
    <row r="58022" spans="31:31" ht="15.75">
      <c r="AE58022" s="67"/>
    </row>
    <row r="58023" spans="31:31" ht="15.75">
      <c r="AE58023" s="67"/>
    </row>
    <row r="58024" spans="31:31" ht="15.75">
      <c r="AE58024" s="67"/>
    </row>
    <row r="58025" spans="31:31" ht="15.75">
      <c r="AE58025" s="67"/>
    </row>
    <row r="58026" spans="31:31" ht="15.75">
      <c r="AE58026" s="67"/>
    </row>
    <row r="58027" spans="31:31" ht="15.75">
      <c r="AE58027" s="67"/>
    </row>
    <row r="58028" spans="31:31" ht="15.75">
      <c r="AE58028" s="67"/>
    </row>
    <row r="58029" spans="31:31" ht="15.75">
      <c r="AE58029" s="67"/>
    </row>
    <row r="58030" spans="31:31" ht="15.75">
      <c r="AE58030" s="67"/>
    </row>
    <row r="58031" spans="31:31" ht="15.75">
      <c r="AE58031" s="67"/>
    </row>
    <row r="58032" spans="31:31" ht="15.75">
      <c r="AE58032" s="67"/>
    </row>
    <row r="58033" spans="31:31" ht="15.75">
      <c r="AE58033" s="67"/>
    </row>
    <row r="58034" spans="31:31" ht="15.75">
      <c r="AE58034" s="67"/>
    </row>
    <row r="58035" spans="31:31" ht="15.75">
      <c r="AE58035" s="67"/>
    </row>
    <row r="58036" spans="31:31" ht="15.75">
      <c r="AE58036" s="67"/>
    </row>
    <row r="58037" spans="31:31" ht="15.75">
      <c r="AE58037" s="67"/>
    </row>
    <row r="58038" spans="31:31" ht="15.75">
      <c r="AE58038" s="67"/>
    </row>
    <row r="58039" spans="31:31" ht="15.75">
      <c r="AE58039" s="67"/>
    </row>
    <row r="58040" spans="31:31" ht="15.75">
      <c r="AE58040" s="67"/>
    </row>
    <row r="58041" spans="31:31" ht="15.75">
      <c r="AE58041" s="67"/>
    </row>
    <row r="58042" spans="31:31" ht="15.75">
      <c r="AE58042" s="67"/>
    </row>
    <row r="58043" spans="31:31" ht="15.75">
      <c r="AE58043" s="67"/>
    </row>
    <row r="58044" spans="31:31" ht="15.75">
      <c r="AE58044" s="67"/>
    </row>
    <row r="58045" spans="31:31" ht="15.75">
      <c r="AE58045" s="67"/>
    </row>
    <row r="58046" spans="31:31" ht="15.75">
      <c r="AE58046" s="67"/>
    </row>
    <row r="58047" spans="31:31" ht="15.75">
      <c r="AE58047" s="67"/>
    </row>
    <row r="58048" spans="31:31" ht="15.75">
      <c r="AE58048" s="67"/>
    </row>
    <row r="58049" spans="31:31" ht="15.75">
      <c r="AE58049" s="67"/>
    </row>
    <row r="58050" spans="31:31" ht="15.75">
      <c r="AE58050" s="67"/>
    </row>
    <row r="58051" spans="31:31" ht="15.75">
      <c r="AE58051" s="67"/>
    </row>
    <row r="58052" spans="31:31" ht="15.75">
      <c r="AE58052" s="67"/>
    </row>
    <row r="58053" spans="31:31" ht="15.75">
      <c r="AE58053" s="67"/>
    </row>
    <row r="58054" spans="31:31" ht="15.75">
      <c r="AE58054" s="67"/>
    </row>
    <row r="58055" spans="31:31" ht="15.75">
      <c r="AE58055" s="67"/>
    </row>
    <row r="58056" spans="31:31" ht="15.75">
      <c r="AE58056" s="67"/>
    </row>
    <row r="58057" spans="31:31" ht="15.75">
      <c r="AE58057" s="67"/>
    </row>
    <row r="58058" spans="31:31" ht="15.75">
      <c r="AE58058" s="67"/>
    </row>
    <row r="58059" spans="31:31" ht="15.75">
      <c r="AE58059" s="67"/>
    </row>
    <row r="58060" spans="31:31" ht="15.75">
      <c r="AE58060" s="67"/>
    </row>
    <row r="58061" spans="31:31" ht="15.75">
      <c r="AE58061" s="67"/>
    </row>
    <row r="58062" spans="31:31" ht="15.75">
      <c r="AE58062" s="67"/>
    </row>
    <row r="58063" spans="31:31" ht="15.75">
      <c r="AE58063" s="67"/>
    </row>
    <row r="58064" spans="31:31" ht="15.75">
      <c r="AE58064" s="67"/>
    </row>
    <row r="58065" spans="31:31" ht="15.75">
      <c r="AE58065" s="67"/>
    </row>
    <row r="58066" spans="31:31" ht="15.75">
      <c r="AE58066" s="67"/>
    </row>
    <row r="58067" spans="31:31" ht="15.75">
      <c r="AE58067" s="67"/>
    </row>
    <row r="58068" spans="31:31" ht="15.75">
      <c r="AE58068" s="67"/>
    </row>
    <row r="58069" spans="31:31" ht="15.75">
      <c r="AE58069" s="67"/>
    </row>
    <row r="58070" spans="31:31" ht="15.75">
      <c r="AE58070" s="67"/>
    </row>
    <row r="58071" spans="31:31" ht="15.75">
      <c r="AE58071" s="67"/>
    </row>
    <row r="58072" spans="31:31" ht="15.75">
      <c r="AE58072" s="67"/>
    </row>
    <row r="58073" spans="31:31" ht="15.75">
      <c r="AE58073" s="67"/>
    </row>
    <row r="58074" spans="31:31" ht="15.75">
      <c r="AE58074" s="67"/>
    </row>
    <row r="58075" spans="31:31" ht="15.75">
      <c r="AE58075" s="67"/>
    </row>
    <row r="58076" spans="31:31" ht="15.75">
      <c r="AE58076" s="67"/>
    </row>
    <row r="58077" spans="31:31" ht="15.75">
      <c r="AE58077" s="67"/>
    </row>
    <row r="58078" spans="31:31" ht="15.75">
      <c r="AE58078" s="67"/>
    </row>
    <row r="58079" spans="31:31" ht="15.75">
      <c r="AE58079" s="67"/>
    </row>
    <row r="58080" spans="31:31" ht="15.75">
      <c r="AE58080" s="67"/>
    </row>
    <row r="58081" spans="31:31" ht="15.75">
      <c r="AE58081" s="67"/>
    </row>
    <row r="58082" spans="31:31" ht="15.75">
      <c r="AE58082" s="67"/>
    </row>
    <row r="58083" spans="31:31" ht="15.75">
      <c r="AE58083" s="67"/>
    </row>
    <row r="58084" spans="31:31" ht="15.75">
      <c r="AE58084" s="67"/>
    </row>
    <row r="58085" spans="31:31" ht="15.75">
      <c r="AE58085" s="67"/>
    </row>
    <row r="58086" spans="31:31" ht="15.75">
      <c r="AE58086" s="67"/>
    </row>
    <row r="58087" spans="31:31" ht="15.75">
      <c r="AE58087" s="67"/>
    </row>
    <row r="58088" spans="31:31" ht="15.75">
      <c r="AE58088" s="67"/>
    </row>
    <row r="58089" spans="31:31" ht="15.75">
      <c r="AE58089" s="67"/>
    </row>
    <row r="58090" spans="31:31" ht="15.75">
      <c r="AE58090" s="67"/>
    </row>
    <row r="58091" spans="31:31" ht="15.75">
      <c r="AE58091" s="67"/>
    </row>
    <row r="58092" spans="31:31" ht="15.75">
      <c r="AE58092" s="67"/>
    </row>
    <row r="58093" spans="31:31" ht="15.75">
      <c r="AE58093" s="67"/>
    </row>
    <row r="58094" spans="31:31" ht="15.75">
      <c r="AE58094" s="67"/>
    </row>
    <row r="58095" spans="31:31" ht="15.75">
      <c r="AE58095" s="67"/>
    </row>
    <row r="58096" spans="31:31" ht="15.75">
      <c r="AE58096" s="67"/>
    </row>
    <row r="58097" spans="31:31" ht="15.75">
      <c r="AE58097" s="67"/>
    </row>
    <row r="58098" spans="31:31" ht="15.75">
      <c r="AE58098" s="67"/>
    </row>
    <row r="58099" spans="31:31" ht="15.75">
      <c r="AE58099" s="67"/>
    </row>
    <row r="58100" spans="31:31" ht="15.75">
      <c r="AE58100" s="67"/>
    </row>
    <row r="58101" spans="31:31" ht="15.75">
      <c r="AE58101" s="67"/>
    </row>
    <row r="58102" spans="31:31" ht="15.75">
      <c r="AE58102" s="67"/>
    </row>
    <row r="58103" spans="31:31" ht="15.75">
      <c r="AE58103" s="67"/>
    </row>
    <row r="58104" spans="31:31" ht="15.75">
      <c r="AE58104" s="67"/>
    </row>
    <row r="58105" spans="31:31" ht="15.75">
      <c r="AE58105" s="67"/>
    </row>
    <row r="58106" spans="31:31" ht="15.75">
      <c r="AE58106" s="67"/>
    </row>
    <row r="58107" spans="31:31" ht="15.75">
      <c r="AE58107" s="67"/>
    </row>
    <row r="58108" spans="31:31" ht="15.75">
      <c r="AE58108" s="67"/>
    </row>
    <row r="58109" spans="31:31" ht="15.75">
      <c r="AE58109" s="67"/>
    </row>
    <row r="58110" spans="31:31" ht="15.75">
      <c r="AE58110" s="67"/>
    </row>
    <row r="58111" spans="31:31" ht="15.75">
      <c r="AE58111" s="67"/>
    </row>
    <row r="58112" spans="31:31" ht="15.75">
      <c r="AE58112" s="67"/>
    </row>
    <row r="58113" spans="31:31" ht="15.75">
      <c r="AE58113" s="67"/>
    </row>
    <row r="58114" spans="31:31" ht="15.75">
      <c r="AE58114" s="67"/>
    </row>
    <row r="58115" spans="31:31" ht="15.75">
      <c r="AE58115" s="67"/>
    </row>
    <row r="58116" spans="31:31" ht="15.75">
      <c r="AE58116" s="67"/>
    </row>
    <row r="58117" spans="31:31" ht="15.75">
      <c r="AE58117" s="67"/>
    </row>
    <row r="58118" spans="31:31" ht="15.75">
      <c r="AE58118" s="67"/>
    </row>
    <row r="58119" spans="31:31" ht="15.75">
      <c r="AE58119" s="67"/>
    </row>
    <row r="58120" spans="31:31" ht="15.75">
      <c r="AE58120" s="67"/>
    </row>
    <row r="58121" spans="31:31" ht="15.75">
      <c r="AE58121" s="67"/>
    </row>
    <row r="58122" spans="31:31" ht="15.75">
      <c r="AE58122" s="67"/>
    </row>
    <row r="58123" spans="31:31" ht="15.75">
      <c r="AE58123" s="67"/>
    </row>
    <row r="58124" spans="31:31" ht="15.75">
      <c r="AE58124" s="67"/>
    </row>
    <row r="58125" spans="31:31" ht="15.75">
      <c r="AE58125" s="67"/>
    </row>
    <row r="58126" spans="31:31" ht="15.75">
      <c r="AE58126" s="67"/>
    </row>
    <row r="58127" spans="31:31" ht="15.75">
      <c r="AE58127" s="67"/>
    </row>
    <row r="58128" spans="31:31" ht="15.75">
      <c r="AE58128" s="67"/>
    </row>
    <row r="58129" spans="31:31" ht="15.75">
      <c r="AE58129" s="67"/>
    </row>
    <row r="58130" spans="31:31" ht="15.75">
      <c r="AE58130" s="67"/>
    </row>
    <row r="58131" spans="31:31" ht="15.75">
      <c r="AE58131" s="67"/>
    </row>
    <row r="58132" spans="31:31" ht="15.75">
      <c r="AE58132" s="67"/>
    </row>
    <row r="58133" spans="31:31" ht="15.75">
      <c r="AE58133" s="67"/>
    </row>
    <row r="58134" spans="31:31" ht="15.75">
      <c r="AE58134" s="67"/>
    </row>
    <row r="58135" spans="31:31" ht="15.75">
      <c r="AE58135" s="67"/>
    </row>
    <row r="58136" spans="31:31" ht="15.75">
      <c r="AE58136" s="67"/>
    </row>
    <row r="58137" spans="31:31" ht="15.75">
      <c r="AE58137" s="67"/>
    </row>
    <row r="58138" spans="31:31" ht="15.75">
      <c r="AE58138" s="67"/>
    </row>
    <row r="58139" spans="31:31" ht="15.75">
      <c r="AE58139" s="67"/>
    </row>
    <row r="58140" spans="31:31" ht="15.75">
      <c r="AE58140" s="67"/>
    </row>
    <row r="58141" spans="31:31" ht="15.75">
      <c r="AE58141" s="67"/>
    </row>
    <row r="58142" spans="31:31" ht="15.75">
      <c r="AE58142" s="67"/>
    </row>
    <row r="58143" spans="31:31" ht="15.75">
      <c r="AE58143" s="67"/>
    </row>
    <row r="58144" spans="31:31" ht="15.75">
      <c r="AE58144" s="67"/>
    </row>
    <row r="58145" spans="31:31" ht="15.75">
      <c r="AE58145" s="67"/>
    </row>
    <row r="58146" spans="31:31" ht="15.75">
      <c r="AE58146" s="67"/>
    </row>
    <row r="58147" spans="31:31" ht="15.75">
      <c r="AE58147" s="67"/>
    </row>
    <row r="58148" spans="31:31" ht="15.75">
      <c r="AE58148" s="67"/>
    </row>
    <row r="58149" spans="31:31" ht="15.75">
      <c r="AE58149" s="67"/>
    </row>
    <row r="58150" spans="31:31" ht="15.75">
      <c r="AE58150" s="67"/>
    </row>
    <row r="58151" spans="31:31" ht="15.75">
      <c r="AE58151" s="67"/>
    </row>
    <row r="58152" spans="31:31" ht="15.75">
      <c r="AE58152" s="67"/>
    </row>
    <row r="58153" spans="31:31" ht="15.75">
      <c r="AE58153" s="67"/>
    </row>
    <row r="58154" spans="31:31" ht="15.75">
      <c r="AE58154" s="67"/>
    </row>
    <row r="58155" spans="31:31" ht="15.75">
      <c r="AE58155" s="67"/>
    </row>
    <row r="58156" spans="31:31" ht="15.75">
      <c r="AE58156" s="67"/>
    </row>
    <row r="58157" spans="31:31" ht="15.75">
      <c r="AE58157" s="67"/>
    </row>
    <row r="58158" spans="31:31" ht="15.75">
      <c r="AE58158" s="67"/>
    </row>
    <row r="58159" spans="31:31" ht="15.75">
      <c r="AE58159" s="67"/>
    </row>
    <row r="58160" spans="31:31" ht="15.75">
      <c r="AE58160" s="67"/>
    </row>
    <row r="58161" spans="31:31" ht="15.75">
      <c r="AE58161" s="67"/>
    </row>
    <row r="58162" spans="31:31" ht="15.75">
      <c r="AE58162" s="67"/>
    </row>
    <row r="58163" spans="31:31" ht="15.75">
      <c r="AE58163" s="67"/>
    </row>
    <row r="58164" spans="31:31" ht="15.75">
      <c r="AE58164" s="67"/>
    </row>
    <row r="58165" spans="31:31" ht="15.75">
      <c r="AE58165" s="67"/>
    </row>
    <row r="58166" spans="31:31" ht="15.75">
      <c r="AE58166" s="67"/>
    </row>
    <row r="58167" spans="31:31" ht="15.75">
      <c r="AE58167" s="67"/>
    </row>
    <row r="58168" spans="31:31" ht="15.75">
      <c r="AE58168" s="67"/>
    </row>
    <row r="58169" spans="31:31" ht="15.75">
      <c r="AE58169" s="67"/>
    </row>
    <row r="58170" spans="31:31" ht="15.75">
      <c r="AE58170" s="67"/>
    </row>
    <row r="58171" spans="31:31" ht="15.75">
      <c r="AE58171" s="67"/>
    </row>
    <row r="58172" spans="31:31" ht="15.75">
      <c r="AE58172" s="67"/>
    </row>
    <row r="58173" spans="31:31" ht="15.75">
      <c r="AE58173" s="67"/>
    </row>
    <row r="58174" spans="31:31" ht="15.75">
      <c r="AE58174" s="67"/>
    </row>
    <row r="58175" spans="31:31" ht="15.75">
      <c r="AE58175" s="67"/>
    </row>
    <row r="58176" spans="31:31" ht="15.75">
      <c r="AE58176" s="67"/>
    </row>
    <row r="58177" spans="31:31" ht="15.75">
      <c r="AE58177" s="67"/>
    </row>
    <row r="58178" spans="31:31" ht="15.75">
      <c r="AE58178" s="67"/>
    </row>
    <row r="58179" spans="31:31" ht="15.75">
      <c r="AE58179" s="67"/>
    </row>
    <row r="58180" spans="31:31" ht="15.75">
      <c r="AE58180" s="67"/>
    </row>
    <row r="58181" spans="31:31" ht="15.75">
      <c r="AE58181" s="67"/>
    </row>
    <row r="58182" spans="31:31" ht="15.75">
      <c r="AE58182" s="67"/>
    </row>
    <row r="58183" spans="31:31" ht="15.75">
      <c r="AE58183" s="67"/>
    </row>
    <row r="58184" spans="31:31" ht="15.75">
      <c r="AE58184" s="67"/>
    </row>
    <row r="58185" spans="31:31" ht="15.75">
      <c r="AE58185" s="67"/>
    </row>
    <row r="58186" spans="31:31" ht="15.75">
      <c r="AE58186" s="67"/>
    </row>
    <row r="58187" spans="31:31" ht="15.75">
      <c r="AE58187" s="67"/>
    </row>
    <row r="58188" spans="31:31" ht="15.75">
      <c r="AE58188" s="67"/>
    </row>
    <row r="58189" spans="31:31" ht="15.75">
      <c r="AE58189" s="67"/>
    </row>
    <row r="58190" spans="31:31" ht="15.75">
      <c r="AE58190" s="67"/>
    </row>
    <row r="58191" spans="31:31" ht="15.75">
      <c r="AE58191" s="67"/>
    </row>
    <row r="58192" spans="31:31" ht="15.75">
      <c r="AE58192" s="67"/>
    </row>
    <row r="58193" spans="31:31" ht="15.75">
      <c r="AE58193" s="67"/>
    </row>
    <row r="58194" spans="31:31" ht="15.75">
      <c r="AE58194" s="67"/>
    </row>
    <row r="58195" spans="31:31" ht="15.75">
      <c r="AE58195" s="67"/>
    </row>
    <row r="58196" spans="31:31" ht="15.75">
      <c r="AE58196" s="67"/>
    </row>
    <row r="58197" spans="31:31" ht="15.75">
      <c r="AE58197" s="67"/>
    </row>
    <row r="58198" spans="31:31" ht="15.75">
      <c r="AE58198" s="67"/>
    </row>
    <row r="58199" spans="31:31" ht="15.75">
      <c r="AE58199" s="67"/>
    </row>
    <row r="58200" spans="31:31" ht="15.75">
      <c r="AE58200" s="67"/>
    </row>
    <row r="58201" spans="31:31" ht="15.75">
      <c r="AE58201" s="67"/>
    </row>
    <row r="58202" spans="31:31" ht="15.75">
      <c r="AE58202" s="67"/>
    </row>
    <row r="58203" spans="31:31" ht="15.75">
      <c r="AE58203" s="67"/>
    </row>
    <row r="58204" spans="31:31" ht="15.75">
      <c r="AE58204" s="67"/>
    </row>
    <row r="58205" spans="31:31" ht="15.75">
      <c r="AE58205" s="67"/>
    </row>
    <row r="58206" spans="31:31" ht="15.75">
      <c r="AE58206" s="67"/>
    </row>
    <row r="58207" spans="31:31" ht="15.75">
      <c r="AE58207" s="67"/>
    </row>
    <row r="58208" spans="31:31" ht="15.75">
      <c r="AE58208" s="67"/>
    </row>
    <row r="58209" spans="31:31" ht="15.75">
      <c r="AE58209" s="67"/>
    </row>
    <row r="58210" spans="31:31" ht="15.75">
      <c r="AE58210" s="67"/>
    </row>
    <row r="58211" spans="31:31" ht="15.75">
      <c r="AE58211" s="67"/>
    </row>
    <row r="58212" spans="31:31" ht="15.75">
      <c r="AE58212" s="67"/>
    </row>
    <row r="58213" spans="31:31" ht="15.75">
      <c r="AE58213" s="67"/>
    </row>
    <row r="58214" spans="31:31" ht="15.75">
      <c r="AE58214" s="67"/>
    </row>
    <row r="58215" spans="31:31" ht="15.75">
      <c r="AE58215" s="67"/>
    </row>
    <row r="58216" spans="31:31" ht="15.75">
      <c r="AE58216" s="67"/>
    </row>
    <row r="58217" spans="31:31" ht="15.75">
      <c r="AE58217" s="67"/>
    </row>
    <row r="58218" spans="31:31" ht="15.75">
      <c r="AE58218" s="67"/>
    </row>
    <row r="58219" spans="31:31" ht="15.75">
      <c r="AE58219" s="67"/>
    </row>
    <row r="58220" spans="31:31" ht="15.75">
      <c r="AE58220" s="67"/>
    </row>
    <row r="58221" spans="31:31" ht="15.75">
      <c r="AE58221" s="67"/>
    </row>
    <row r="58222" spans="31:31" ht="15.75">
      <c r="AE58222" s="67"/>
    </row>
    <row r="58223" spans="31:31" ht="15.75">
      <c r="AE58223" s="67"/>
    </row>
    <row r="58224" spans="31:31" ht="15.75">
      <c r="AE58224" s="67"/>
    </row>
    <row r="58225" spans="31:31" ht="15.75">
      <c r="AE58225" s="67"/>
    </row>
    <row r="58226" spans="31:31" ht="15.75">
      <c r="AE58226" s="67"/>
    </row>
    <row r="58227" spans="31:31" ht="15.75">
      <c r="AE58227" s="67"/>
    </row>
    <row r="58228" spans="31:31" ht="15.75">
      <c r="AE58228" s="67"/>
    </row>
    <row r="58229" spans="31:31" ht="15.75">
      <c r="AE58229" s="67"/>
    </row>
    <row r="58230" spans="31:31" ht="15.75">
      <c r="AE58230" s="67"/>
    </row>
    <row r="58231" spans="31:31" ht="15.75">
      <c r="AE58231" s="67"/>
    </row>
    <row r="58232" spans="31:31" ht="15.75">
      <c r="AE58232" s="67"/>
    </row>
    <row r="58233" spans="31:31" ht="15.75">
      <c r="AE58233" s="67"/>
    </row>
    <row r="58234" spans="31:31" ht="15.75">
      <c r="AE58234" s="67"/>
    </row>
    <row r="58235" spans="31:31" ht="15.75">
      <c r="AE58235" s="67"/>
    </row>
    <row r="58236" spans="31:31" ht="15.75">
      <c r="AE58236" s="67"/>
    </row>
    <row r="58237" spans="31:31" ht="15.75">
      <c r="AE58237" s="67"/>
    </row>
    <row r="58238" spans="31:31" ht="15.75">
      <c r="AE58238" s="67"/>
    </row>
    <row r="58239" spans="31:31" ht="15.75">
      <c r="AE58239" s="67"/>
    </row>
    <row r="58240" spans="31:31" ht="15.75">
      <c r="AE58240" s="67"/>
    </row>
    <row r="58241" spans="31:31" ht="15.75">
      <c r="AE58241" s="67"/>
    </row>
    <row r="58242" spans="31:31" ht="15.75">
      <c r="AE58242" s="67"/>
    </row>
    <row r="58243" spans="31:31" ht="15.75">
      <c r="AE58243" s="67"/>
    </row>
    <row r="58244" spans="31:31" ht="15.75">
      <c r="AE58244" s="67"/>
    </row>
    <row r="58245" spans="31:31" ht="15.75">
      <c r="AE58245" s="67"/>
    </row>
    <row r="58246" spans="31:31" ht="15.75">
      <c r="AE58246" s="67"/>
    </row>
    <row r="58247" spans="31:31" ht="15.75">
      <c r="AE58247" s="67"/>
    </row>
    <row r="58248" spans="31:31" ht="15.75">
      <c r="AE58248" s="67"/>
    </row>
    <row r="58249" spans="31:31" ht="15.75">
      <c r="AE58249" s="67"/>
    </row>
    <row r="58250" spans="31:31" ht="15.75">
      <c r="AE58250" s="67"/>
    </row>
    <row r="58251" spans="31:31" ht="15.75">
      <c r="AE58251" s="67"/>
    </row>
    <row r="58252" spans="31:31" ht="15.75">
      <c r="AE58252" s="67"/>
    </row>
    <row r="58253" spans="31:31" ht="15.75">
      <c r="AE58253" s="67"/>
    </row>
    <row r="58254" spans="31:31" ht="15.75">
      <c r="AE58254" s="67"/>
    </row>
    <row r="58255" spans="31:31" ht="15.75">
      <c r="AE58255" s="67"/>
    </row>
    <row r="58256" spans="31:31" ht="15.75">
      <c r="AE58256" s="67"/>
    </row>
    <row r="58257" spans="31:31" ht="15.75">
      <c r="AE58257" s="67"/>
    </row>
    <row r="58258" spans="31:31" ht="15.75">
      <c r="AE58258" s="67"/>
    </row>
    <row r="58259" spans="31:31" ht="15.75">
      <c r="AE58259" s="67"/>
    </row>
    <row r="58260" spans="31:31" ht="15.75">
      <c r="AE58260" s="67"/>
    </row>
    <row r="58261" spans="31:31" ht="15.75">
      <c r="AE58261" s="67"/>
    </row>
    <row r="58262" spans="31:31" ht="15.75">
      <c r="AE58262" s="67"/>
    </row>
    <row r="58263" spans="31:31" ht="15.75">
      <c r="AE58263" s="67"/>
    </row>
    <row r="58264" spans="31:31" ht="15.75">
      <c r="AE58264" s="67"/>
    </row>
    <row r="58265" spans="31:31" ht="15.75">
      <c r="AE58265" s="67"/>
    </row>
    <row r="58266" spans="31:31" ht="15.75">
      <c r="AE58266" s="67"/>
    </row>
    <row r="58267" spans="31:31" ht="15.75">
      <c r="AE58267" s="67"/>
    </row>
    <row r="58268" spans="31:31" ht="15.75">
      <c r="AE58268" s="67"/>
    </row>
    <row r="58269" spans="31:31" ht="15.75">
      <c r="AE58269" s="67"/>
    </row>
    <row r="58270" spans="31:31" ht="15.75">
      <c r="AE58270" s="67"/>
    </row>
    <row r="58271" spans="31:31" ht="15.75">
      <c r="AE58271" s="67"/>
    </row>
    <row r="58272" spans="31:31" ht="15.75">
      <c r="AE58272" s="67"/>
    </row>
    <row r="58273" spans="31:31" ht="15.75">
      <c r="AE58273" s="67"/>
    </row>
    <row r="58274" spans="31:31" ht="15.75">
      <c r="AE58274" s="67"/>
    </row>
    <row r="58275" spans="31:31" ht="15.75">
      <c r="AE58275" s="67"/>
    </row>
    <row r="58276" spans="31:31" ht="15.75">
      <c r="AE58276" s="67"/>
    </row>
    <row r="58277" spans="31:31" ht="15.75">
      <c r="AE58277" s="67"/>
    </row>
    <row r="58278" spans="31:31" ht="15.75">
      <c r="AE58278" s="67"/>
    </row>
    <row r="58279" spans="31:31" ht="15.75">
      <c r="AE58279" s="67"/>
    </row>
    <row r="58280" spans="31:31" ht="15.75">
      <c r="AE58280" s="67"/>
    </row>
    <row r="58281" spans="31:31" ht="15.75">
      <c r="AE58281" s="67"/>
    </row>
    <row r="58282" spans="31:31" ht="15.75">
      <c r="AE58282" s="67"/>
    </row>
    <row r="58283" spans="31:31" ht="15.75">
      <c r="AE58283" s="67"/>
    </row>
    <row r="58284" spans="31:31" ht="15.75">
      <c r="AE58284" s="67"/>
    </row>
    <row r="58285" spans="31:31" ht="15.75">
      <c r="AE58285" s="67"/>
    </row>
    <row r="58286" spans="31:31" ht="15.75">
      <c r="AE58286" s="67"/>
    </row>
    <row r="58287" spans="31:31" ht="15.75">
      <c r="AE58287" s="67"/>
    </row>
    <row r="58288" spans="31:31" ht="15.75">
      <c r="AE58288" s="67"/>
    </row>
    <row r="58289" spans="31:31" ht="15.75">
      <c r="AE58289" s="67"/>
    </row>
    <row r="58290" spans="31:31" ht="15.75">
      <c r="AE58290" s="67"/>
    </row>
    <row r="58291" spans="31:31" ht="15.75">
      <c r="AE58291" s="67"/>
    </row>
    <row r="58292" spans="31:31" ht="15.75">
      <c r="AE58292" s="67"/>
    </row>
    <row r="58293" spans="31:31" ht="15.75">
      <c r="AE58293" s="67"/>
    </row>
    <row r="58294" spans="31:31" ht="15.75">
      <c r="AE58294" s="67"/>
    </row>
    <row r="58295" spans="31:31" ht="15.75">
      <c r="AE58295" s="67"/>
    </row>
    <row r="58296" spans="31:31" ht="15.75">
      <c r="AE58296" s="67"/>
    </row>
    <row r="58297" spans="31:31" ht="15.75">
      <c r="AE58297" s="67"/>
    </row>
    <row r="58298" spans="31:31" ht="15.75">
      <c r="AE58298" s="67"/>
    </row>
    <row r="58299" spans="31:31" ht="15.75">
      <c r="AE58299" s="67"/>
    </row>
    <row r="58300" spans="31:31" ht="15.75">
      <c r="AE58300" s="67"/>
    </row>
    <row r="58301" spans="31:31" ht="15.75">
      <c r="AE58301" s="67"/>
    </row>
    <row r="58302" spans="31:31" ht="15.75">
      <c r="AE58302" s="67"/>
    </row>
    <row r="58303" spans="31:31" ht="15.75">
      <c r="AE58303" s="67"/>
    </row>
    <row r="58304" spans="31:31" ht="15.75">
      <c r="AE58304" s="67"/>
    </row>
    <row r="58305" spans="31:31" ht="15.75">
      <c r="AE58305" s="67"/>
    </row>
    <row r="58306" spans="31:31" ht="15.75">
      <c r="AE58306" s="67"/>
    </row>
    <row r="58307" spans="31:31" ht="15.75">
      <c r="AE58307" s="67"/>
    </row>
    <row r="58308" spans="31:31" ht="15.75">
      <c r="AE58308" s="67"/>
    </row>
    <row r="58309" spans="31:31" ht="15.75">
      <c r="AE58309" s="67"/>
    </row>
    <row r="58310" spans="31:31" ht="15.75">
      <c r="AE58310" s="67"/>
    </row>
    <row r="58311" spans="31:31" ht="15.75">
      <c r="AE58311" s="67"/>
    </row>
    <row r="58312" spans="31:31" ht="15.75">
      <c r="AE58312" s="67"/>
    </row>
    <row r="58313" spans="31:31" ht="15.75">
      <c r="AE58313" s="67"/>
    </row>
    <row r="58314" spans="31:31" ht="15.75">
      <c r="AE58314" s="67"/>
    </row>
    <row r="58315" spans="31:31" ht="15.75">
      <c r="AE58315" s="67"/>
    </row>
    <row r="58316" spans="31:31" ht="15.75">
      <c r="AE58316" s="67"/>
    </row>
    <row r="58317" spans="31:31" ht="15.75">
      <c r="AE58317" s="67"/>
    </row>
    <row r="58318" spans="31:31" ht="15.75">
      <c r="AE58318" s="67"/>
    </row>
    <row r="58319" spans="31:31" ht="15.75">
      <c r="AE58319" s="67"/>
    </row>
    <row r="58320" spans="31:31" ht="15.75">
      <c r="AE58320" s="67"/>
    </row>
    <row r="58321" spans="31:31" ht="15.75">
      <c r="AE58321" s="67"/>
    </row>
    <row r="58322" spans="31:31" ht="15.75">
      <c r="AE58322" s="67"/>
    </row>
    <row r="58323" spans="31:31" ht="15.75">
      <c r="AE58323" s="67"/>
    </row>
    <row r="58324" spans="31:31" ht="15.75">
      <c r="AE58324" s="67"/>
    </row>
    <row r="58325" spans="31:31" ht="15.75">
      <c r="AE58325" s="67"/>
    </row>
    <row r="58326" spans="31:31" ht="15.75">
      <c r="AE58326" s="67"/>
    </row>
    <row r="58327" spans="31:31" ht="15.75">
      <c r="AE58327" s="67"/>
    </row>
    <row r="58328" spans="31:31" ht="15.75">
      <c r="AE58328" s="67"/>
    </row>
    <row r="58329" spans="31:31" ht="15.75">
      <c r="AE58329" s="67"/>
    </row>
    <row r="58330" spans="31:31" ht="15.75">
      <c r="AE58330" s="67"/>
    </row>
    <row r="58331" spans="31:31" ht="15.75">
      <c r="AE58331" s="67"/>
    </row>
    <row r="58332" spans="31:31" ht="15.75">
      <c r="AE58332" s="67"/>
    </row>
    <row r="58333" spans="31:31" ht="15.75">
      <c r="AE58333" s="67"/>
    </row>
    <row r="58334" spans="31:31" ht="15.75">
      <c r="AE58334" s="67"/>
    </row>
    <row r="58335" spans="31:31" ht="15.75">
      <c r="AE58335" s="67"/>
    </row>
    <row r="58336" spans="31:31" ht="15.75">
      <c r="AE58336" s="67"/>
    </row>
    <row r="58337" spans="31:31" ht="15.75">
      <c r="AE58337" s="67"/>
    </row>
    <row r="58338" spans="31:31" ht="15.75">
      <c r="AE58338" s="67"/>
    </row>
    <row r="58339" spans="31:31" ht="15.75">
      <c r="AE58339" s="67"/>
    </row>
    <row r="58340" spans="31:31" ht="15.75">
      <c r="AE58340" s="67"/>
    </row>
    <row r="58341" spans="31:31" ht="15.75">
      <c r="AE58341" s="67"/>
    </row>
    <row r="58342" spans="31:31" ht="15.75">
      <c r="AE58342" s="67"/>
    </row>
    <row r="58343" spans="31:31" ht="15.75">
      <c r="AE58343" s="67"/>
    </row>
    <row r="58344" spans="31:31" ht="15.75">
      <c r="AE58344" s="67"/>
    </row>
    <row r="58345" spans="31:31" ht="15.75">
      <c r="AE58345" s="67"/>
    </row>
    <row r="58346" spans="31:31" ht="15.75">
      <c r="AE58346" s="67"/>
    </row>
    <row r="58347" spans="31:31" ht="15.75">
      <c r="AE58347" s="67"/>
    </row>
    <row r="58348" spans="31:31" ht="15.75">
      <c r="AE58348" s="67"/>
    </row>
    <row r="58349" spans="31:31" ht="15.75">
      <c r="AE58349" s="67"/>
    </row>
    <row r="58350" spans="31:31" ht="15.75">
      <c r="AE58350" s="67"/>
    </row>
    <row r="58351" spans="31:31" ht="15.75">
      <c r="AE58351" s="67"/>
    </row>
    <row r="58352" spans="31:31" ht="15.75">
      <c r="AE58352" s="67"/>
    </row>
    <row r="58353" spans="31:31" ht="15.75">
      <c r="AE58353" s="67"/>
    </row>
    <row r="58354" spans="31:31" ht="15.75">
      <c r="AE58354" s="67"/>
    </row>
    <row r="58355" spans="31:31" ht="15.75">
      <c r="AE58355" s="67"/>
    </row>
    <row r="58356" spans="31:31" ht="15.75">
      <c r="AE58356" s="67"/>
    </row>
    <row r="58357" spans="31:31" ht="15.75">
      <c r="AE58357" s="67"/>
    </row>
    <row r="58358" spans="31:31" ht="15.75">
      <c r="AE58358" s="67"/>
    </row>
    <row r="58359" spans="31:31" ht="15.75">
      <c r="AE58359" s="67"/>
    </row>
    <row r="58360" spans="31:31" ht="15.75">
      <c r="AE58360" s="67"/>
    </row>
    <row r="58361" spans="31:31" ht="15.75">
      <c r="AE58361" s="67"/>
    </row>
    <row r="58362" spans="31:31" ht="15.75">
      <c r="AE58362" s="67"/>
    </row>
    <row r="58363" spans="31:31" ht="15.75">
      <c r="AE58363" s="67"/>
    </row>
    <row r="58364" spans="31:31" ht="15.75">
      <c r="AE58364" s="67"/>
    </row>
    <row r="58365" spans="31:31" ht="15.75">
      <c r="AE58365" s="67"/>
    </row>
    <row r="58366" spans="31:31" ht="15.75">
      <c r="AE58366" s="67"/>
    </row>
    <row r="58367" spans="31:31" ht="15.75">
      <c r="AE58367" s="67"/>
    </row>
    <row r="58368" spans="31:31" ht="15.75">
      <c r="AE58368" s="67"/>
    </row>
    <row r="58369" spans="31:31" ht="15.75">
      <c r="AE58369" s="67"/>
    </row>
    <row r="58370" spans="31:31" ht="15.75">
      <c r="AE58370" s="67"/>
    </row>
    <row r="58371" spans="31:31" ht="15.75">
      <c r="AE58371" s="67"/>
    </row>
    <row r="58372" spans="31:31" ht="15.75">
      <c r="AE58372" s="67"/>
    </row>
    <row r="58373" spans="31:31" ht="15.75">
      <c r="AE58373" s="67"/>
    </row>
    <row r="58374" spans="31:31" ht="15.75">
      <c r="AE58374" s="67"/>
    </row>
    <row r="58375" spans="31:31" ht="15.75">
      <c r="AE58375" s="67"/>
    </row>
    <row r="58376" spans="31:31" ht="15.75">
      <c r="AE58376" s="67"/>
    </row>
    <row r="58377" spans="31:31" ht="15.75">
      <c r="AE58377" s="67"/>
    </row>
    <row r="58378" spans="31:31" ht="15.75">
      <c r="AE58378" s="67"/>
    </row>
    <row r="58379" spans="31:31" ht="15.75">
      <c r="AE58379" s="67"/>
    </row>
    <row r="58380" spans="31:31" ht="15.75">
      <c r="AE58380" s="67"/>
    </row>
    <row r="58381" spans="31:31" ht="15.75">
      <c r="AE58381" s="67"/>
    </row>
    <row r="58382" spans="31:31" ht="15.75">
      <c r="AE58382" s="67"/>
    </row>
    <row r="58383" spans="31:31" ht="15.75">
      <c r="AE58383" s="67"/>
    </row>
    <row r="58384" spans="31:31" ht="15.75">
      <c r="AE58384" s="67"/>
    </row>
    <row r="58385" spans="31:31" ht="15.75">
      <c r="AE58385" s="67"/>
    </row>
    <row r="58386" spans="31:31" ht="15.75">
      <c r="AE58386" s="67"/>
    </row>
    <row r="58387" spans="31:31" ht="15.75">
      <c r="AE58387" s="67"/>
    </row>
    <row r="58388" spans="31:31" ht="15.75">
      <c r="AE58388" s="67"/>
    </row>
    <row r="58389" spans="31:31" ht="15.75">
      <c r="AE58389" s="67"/>
    </row>
    <row r="58390" spans="31:31" ht="15.75">
      <c r="AE58390" s="67"/>
    </row>
    <row r="58391" spans="31:31" ht="15.75">
      <c r="AE58391" s="67"/>
    </row>
    <row r="58392" spans="31:31" ht="15.75">
      <c r="AE58392" s="67"/>
    </row>
    <row r="58393" spans="31:31" ht="15.75">
      <c r="AE58393" s="67"/>
    </row>
    <row r="58394" spans="31:31" ht="15.75">
      <c r="AE58394" s="67"/>
    </row>
    <row r="58395" spans="31:31" ht="15.75">
      <c r="AE58395" s="67"/>
    </row>
    <row r="58396" spans="31:31" ht="15.75">
      <c r="AE58396" s="67"/>
    </row>
    <row r="58397" spans="31:31" ht="15.75">
      <c r="AE58397" s="67"/>
    </row>
    <row r="58398" spans="31:31" ht="15.75">
      <c r="AE58398" s="67"/>
    </row>
    <row r="58399" spans="31:31" ht="15.75">
      <c r="AE58399" s="67"/>
    </row>
    <row r="58400" spans="31:31" ht="15.75">
      <c r="AE58400" s="67"/>
    </row>
    <row r="58401" spans="31:31" ht="15.75">
      <c r="AE58401" s="67"/>
    </row>
    <row r="58402" spans="31:31" ht="15.75">
      <c r="AE58402" s="67"/>
    </row>
    <row r="58403" spans="31:31" ht="15.75">
      <c r="AE58403" s="67"/>
    </row>
    <row r="58404" spans="31:31" ht="15.75">
      <c r="AE58404" s="67"/>
    </row>
    <row r="58405" spans="31:31" ht="15.75">
      <c r="AE58405" s="67"/>
    </row>
    <row r="58406" spans="31:31" ht="15.75">
      <c r="AE58406" s="67"/>
    </row>
    <row r="58407" spans="31:31" ht="15.75">
      <c r="AE58407" s="67"/>
    </row>
    <row r="58408" spans="31:31" ht="15.75">
      <c r="AE58408" s="67"/>
    </row>
    <row r="58409" spans="31:31" ht="15.75">
      <c r="AE58409" s="67"/>
    </row>
    <row r="58410" spans="31:31" ht="15.75">
      <c r="AE58410" s="67"/>
    </row>
    <row r="58411" spans="31:31" ht="15.75">
      <c r="AE58411" s="67"/>
    </row>
    <row r="58412" spans="31:31" ht="15.75">
      <c r="AE58412" s="67"/>
    </row>
    <row r="58413" spans="31:31" ht="15.75">
      <c r="AE58413" s="67"/>
    </row>
    <row r="58414" spans="31:31" ht="15.75">
      <c r="AE58414" s="67"/>
    </row>
    <row r="58415" spans="31:31" ht="15.75">
      <c r="AE58415" s="67"/>
    </row>
    <row r="58416" spans="31:31" ht="15.75">
      <c r="AE58416" s="67"/>
    </row>
    <row r="58417" spans="31:31" ht="15.75">
      <c r="AE58417" s="67"/>
    </row>
    <row r="58418" spans="31:31" ht="15.75">
      <c r="AE58418" s="67"/>
    </row>
    <row r="58419" spans="31:31" ht="15.75">
      <c r="AE58419" s="67"/>
    </row>
    <row r="58420" spans="31:31" ht="15.75">
      <c r="AE58420" s="67"/>
    </row>
    <row r="58421" spans="31:31" ht="15.75">
      <c r="AE58421" s="67"/>
    </row>
    <row r="58422" spans="31:31" ht="15.75">
      <c r="AE58422" s="67"/>
    </row>
    <row r="58423" spans="31:31" ht="15.75">
      <c r="AE58423" s="67"/>
    </row>
    <row r="58424" spans="31:31" ht="15.75">
      <c r="AE58424" s="67"/>
    </row>
    <row r="58425" spans="31:31" ht="15.75">
      <c r="AE58425" s="67"/>
    </row>
    <row r="58426" spans="31:31" ht="15.75">
      <c r="AE58426" s="67"/>
    </row>
    <row r="58427" spans="31:31" ht="15.75">
      <c r="AE58427" s="67"/>
    </row>
    <row r="58428" spans="31:31" ht="15.75">
      <c r="AE58428" s="67"/>
    </row>
    <row r="58429" spans="31:31" ht="15.75">
      <c r="AE58429" s="67"/>
    </row>
    <row r="58430" spans="31:31" ht="15.75">
      <c r="AE58430" s="67"/>
    </row>
    <row r="58431" spans="31:31" ht="15.75">
      <c r="AE58431" s="67"/>
    </row>
    <row r="58432" spans="31:31" ht="15.75">
      <c r="AE58432" s="67"/>
    </row>
    <row r="58433" spans="31:31" ht="15.75">
      <c r="AE58433" s="67"/>
    </row>
    <row r="58434" spans="31:31" ht="15.75">
      <c r="AE58434" s="67"/>
    </row>
    <row r="58435" spans="31:31" ht="15.75">
      <c r="AE58435" s="67"/>
    </row>
    <row r="58436" spans="31:31" ht="15.75">
      <c r="AE58436" s="67"/>
    </row>
    <row r="58437" spans="31:31" ht="15.75">
      <c r="AE58437" s="67"/>
    </row>
    <row r="58438" spans="31:31" ht="15.75">
      <c r="AE58438" s="67"/>
    </row>
    <row r="58439" spans="31:31" ht="15.75">
      <c r="AE58439" s="67"/>
    </row>
    <row r="58440" spans="31:31" ht="15.75">
      <c r="AE58440" s="67"/>
    </row>
    <row r="58441" spans="31:31" ht="15.75">
      <c r="AE58441" s="67"/>
    </row>
    <row r="58442" spans="31:31" ht="15.75">
      <c r="AE58442" s="67"/>
    </row>
    <row r="58443" spans="31:31" ht="15.75">
      <c r="AE58443" s="67"/>
    </row>
    <row r="58444" spans="31:31" ht="15.75">
      <c r="AE58444" s="67"/>
    </row>
    <row r="58445" spans="31:31" ht="15.75">
      <c r="AE58445" s="67"/>
    </row>
    <row r="58446" spans="31:31" ht="15.75">
      <c r="AE58446" s="67"/>
    </row>
    <row r="58447" spans="31:31" ht="15.75">
      <c r="AE58447" s="67"/>
    </row>
    <row r="58448" spans="31:31" ht="15.75">
      <c r="AE58448" s="67"/>
    </row>
    <row r="58449" spans="31:31" ht="15.75">
      <c r="AE58449" s="67"/>
    </row>
    <row r="58450" spans="31:31" ht="15.75">
      <c r="AE58450" s="67"/>
    </row>
    <row r="58451" spans="31:31" ht="15.75">
      <c r="AE58451" s="67"/>
    </row>
    <row r="58452" spans="31:31" ht="15.75">
      <c r="AE58452" s="67"/>
    </row>
    <row r="58453" spans="31:31" ht="15.75">
      <c r="AE58453" s="67"/>
    </row>
    <row r="58454" spans="31:31" ht="15.75">
      <c r="AE58454" s="67"/>
    </row>
    <row r="58455" spans="31:31" ht="15.75">
      <c r="AE58455" s="67"/>
    </row>
    <row r="58456" spans="31:31" ht="15.75">
      <c r="AE58456" s="67"/>
    </row>
    <row r="58457" spans="31:31" ht="15.75">
      <c r="AE58457" s="67"/>
    </row>
    <row r="58458" spans="31:31" ht="15.75">
      <c r="AE58458" s="67"/>
    </row>
    <row r="58459" spans="31:31" ht="15.75">
      <c r="AE58459" s="67"/>
    </row>
    <row r="58460" spans="31:31" ht="15.75">
      <c r="AE58460" s="67"/>
    </row>
    <row r="58461" spans="31:31" ht="15.75">
      <c r="AE58461" s="67"/>
    </row>
    <row r="58462" spans="31:31" ht="15.75">
      <c r="AE58462" s="67"/>
    </row>
    <row r="58463" spans="31:31" ht="15.75">
      <c r="AE58463" s="67"/>
    </row>
    <row r="58464" spans="31:31" ht="15.75">
      <c r="AE58464" s="67"/>
    </row>
    <row r="58465" spans="31:31" ht="15.75">
      <c r="AE58465" s="67"/>
    </row>
    <row r="58466" spans="31:31" ht="15.75">
      <c r="AE58466" s="67"/>
    </row>
    <row r="58467" spans="31:31" ht="15.75">
      <c r="AE58467" s="67"/>
    </row>
    <row r="58468" spans="31:31" ht="15.75">
      <c r="AE58468" s="67"/>
    </row>
    <row r="58469" spans="31:31" ht="15.75">
      <c r="AE58469" s="67"/>
    </row>
    <row r="58470" spans="31:31" ht="15.75">
      <c r="AE58470" s="67"/>
    </row>
    <row r="58471" spans="31:31" ht="15.75">
      <c r="AE58471" s="67"/>
    </row>
    <row r="58472" spans="31:31" ht="15.75">
      <c r="AE58472" s="67"/>
    </row>
    <row r="58473" spans="31:31" ht="15.75">
      <c r="AE58473" s="67"/>
    </row>
    <row r="58474" spans="31:31" ht="15.75">
      <c r="AE58474" s="67"/>
    </row>
    <row r="58475" spans="31:31" ht="15.75">
      <c r="AE58475" s="67"/>
    </row>
    <row r="58476" spans="31:31" ht="15.75">
      <c r="AE58476" s="67"/>
    </row>
    <row r="58477" spans="31:31" ht="15.75">
      <c r="AE58477" s="67"/>
    </row>
    <row r="58478" spans="31:31" ht="15.75">
      <c r="AE58478" s="67"/>
    </row>
    <row r="58479" spans="31:31" ht="15.75">
      <c r="AE58479" s="67"/>
    </row>
    <row r="58480" spans="31:31" ht="15.75">
      <c r="AE58480" s="67"/>
    </row>
    <row r="58481" spans="31:31" ht="15.75">
      <c r="AE58481" s="67"/>
    </row>
    <row r="58482" spans="31:31" ht="15.75">
      <c r="AE58482" s="67"/>
    </row>
    <row r="58483" spans="31:31" ht="15.75">
      <c r="AE58483" s="67"/>
    </row>
    <row r="58484" spans="31:31" ht="15.75">
      <c r="AE58484" s="67"/>
    </row>
    <row r="58485" spans="31:31" ht="15.75">
      <c r="AE58485" s="67"/>
    </row>
    <row r="58486" spans="31:31" ht="15.75">
      <c r="AE58486" s="67"/>
    </row>
    <row r="58487" spans="31:31" ht="15.75">
      <c r="AE58487" s="67"/>
    </row>
    <row r="58488" spans="31:31" ht="15.75">
      <c r="AE58488" s="67"/>
    </row>
    <row r="58489" spans="31:31" ht="15.75">
      <c r="AE58489" s="67"/>
    </row>
    <row r="58490" spans="31:31" ht="15.75">
      <c r="AE58490" s="67"/>
    </row>
    <row r="58491" spans="31:31" ht="15.75">
      <c r="AE58491" s="67"/>
    </row>
    <row r="58492" spans="31:31" ht="15.75">
      <c r="AE58492" s="67"/>
    </row>
    <row r="58493" spans="31:31" ht="15.75">
      <c r="AE58493" s="67"/>
    </row>
    <row r="58494" spans="31:31" ht="15.75">
      <c r="AE58494" s="67"/>
    </row>
    <row r="58495" spans="31:31" ht="15.75">
      <c r="AE58495" s="67"/>
    </row>
    <row r="58496" spans="31:31" ht="15.75">
      <c r="AE58496" s="67"/>
    </row>
    <row r="58497" spans="31:31" ht="15.75">
      <c r="AE58497" s="67"/>
    </row>
    <row r="58498" spans="31:31" ht="15.75">
      <c r="AE58498" s="67"/>
    </row>
    <row r="58499" spans="31:31" ht="15.75">
      <c r="AE58499" s="67"/>
    </row>
    <row r="58500" spans="31:31" ht="15.75">
      <c r="AE58500" s="67"/>
    </row>
    <row r="58501" spans="31:31" ht="15.75">
      <c r="AE58501" s="67"/>
    </row>
    <row r="58502" spans="31:31" ht="15.75">
      <c r="AE58502" s="67"/>
    </row>
    <row r="58503" spans="31:31" ht="15.75">
      <c r="AE58503" s="67"/>
    </row>
    <row r="58504" spans="31:31" ht="15.75">
      <c r="AE58504" s="67"/>
    </row>
    <row r="58505" spans="31:31" ht="15.75">
      <c r="AE58505" s="67"/>
    </row>
    <row r="58506" spans="31:31" ht="15.75">
      <c r="AE58506" s="67"/>
    </row>
    <row r="58507" spans="31:31" ht="15.75">
      <c r="AE58507" s="67"/>
    </row>
    <row r="58508" spans="31:31" ht="15.75">
      <c r="AE58508" s="67"/>
    </row>
    <row r="58509" spans="31:31" ht="15.75">
      <c r="AE58509" s="67"/>
    </row>
    <row r="58510" spans="31:31" ht="15.75">
      <c r="AE58510" s="67"/>
    </row>
    <row r="58511" spans="31:31" ht="15.75">
      <c r="AE58511" s="67"/>
    </row>
    <row r="58512" spans="31:31" ht="15.75">
      <c r="AE58512" s="67"/>
    </row>
    <row r="58513" spans="31:31" ht="15.75">
      <c r="AE58513" s="67"/>
    </row>
    <row r="58514" spans="31:31" ht="15.75">
      <c r="AE58514" s="67"/>
    </row>
    <row r="58515" spans="31:31" ht="15.75">
      <c r="AE58515" s="67"/>
    </row>
    <row r="58516" spans="31:31" ht="15.75">
      <c r="AE58516" s="67"/>
    </row>
    <row r="58517" spans="31:31" ht="15.75">
      <c r="AE58517" s="67"/>
    </row>
    <row r="58518" spans="31:31" ht="15.75">
      <c r="AE58518" s="67"/>
    </row>
    <row r="58519" spans="31:31" ht="15.75">
      <c r="AE58519" s="67"/>
    </row>
    <row r="58520" spans="31:31" ht="15.75">
      <c r="AE58520" s="67"/>
    </row>
    <row r="58521" spans="31:31" ht="15.75">
      <c r="AE58521" s="67"/>
    </row>
    <row r="58522" spans="31:31" ht="15.75">
      <c r="AE58522" s="67"/>
    </row>
    <row r="58523" spans="31:31" ht="15.75">
      <c r="AE58523" s="67"/>
    </row>
    <row r="58524" spans="31:31" ht="15.75">
      <c r="AE58524" s="67"/>
    </row>
    <row r="58525" spans="31:31" ht="15.75">
      <c r="AE58525" s="67"/>
    </row>
    <row r="58526" spans="31:31" ht="15.75">
      <c r="AE58526" s="67"/>
    </row>
    <row r="58527" spans="31:31" ht="15.75">
      <c r="AE58527" s="67"/>
    </row>
    <row r="58528" spans="31:31" ht="15.75">
      <c r="AE58528" s="67"/>
    </row>
    <row r="58529" spans="31:31" ht="15.75">
      <c r="AE58529" s="67"/>
    </row>
    <row r="58530" spans="31:31" ht="15.75">
      <c r="AE58530" s="67"/>
    </row>
    <row r="58531" spans="31:31" ht="15.75">
      <c r="AE58531" s="67"/>
    </row>
    <row r="58532" spans="31:31" ht="15.75">
      <c r="AE58532" s="67"/>
    </row>
    <row r="58533" spans="31:31" ht="15.75">
      <c r="AE58533" s="67"/>
    </row>
    <row r="58534" spans="31:31" ht="15.75">
      <c r="AE58534" s="67"/>
    </row>
    <row r="58535" spans="31:31" ht="15.75">
      <c r="AE58535" s="67"/>
    </row>
    <row r="58536" spans="31:31" ht="15.75">
      <c r="AE58536" s="67"/>
    </row>
    <row r="58537" spans="31:31" ht="15.75">
      <c r="AE58537" s="67"/>
    </row>
    <row r="58538" spans="31:31" ht="15.75">
      <c r="AE58538" s="67"/>
    </row>
    <row r="58539" spans="31:31" ht="15.75">
      <c r="AE58539" s="67"/>
    </row>
    <row r="58540" spans="31:31" ht="15.75">
      <c r="AE58540" s="67"/>
    </row>
    <row r="58541" spans="31:31" ht="15.75">
      <c r="AE58541" s="67"/>
    </row>
    <row r="58542" spans="31:31" ht="15.75">
      <c r="AE58542" s="67"/>
    </row>
    <row r="58543" spans="31:31" ht="15.75">
      <c r="AE58543" s="67"/>
    </row>
    <row r="58544" spans="31:31" ht="15.75">
      <c r="AE58544" s="67"/>
    </row>
    <row r="58545" spans="31:31" ht="15.75">
      <c r="AE58545" s="67"/>
    </row>
    <row r="58546" spans="31:31" ht="15.75">
      <c r="AE58546" s="67"/>
    </row>
    <row r="58547" spans="31:31" ht="15.75">
      <c r="AE58547" s="67"/>
    </row>
    <row r="58548" spans="31:31" ht="15.75">
      <c r="AE58548" s="67"/>
    </row>
    <row r="58549" spans="31:31" ht="15.75">
      <c r="AE58549" s="67"/>
    </row>
    <row r="58550" spans="31:31" ht="15.75">
      <c r="AE58550" s="67"/>
    </row>
    <row r="58551" spans="31:31" ht="15.75">
      <c r="AE58551" s="67"/>
    </row>
    <row r="58552" spans="31:31" ht="15.75">
      <c r="AE58552" s="67"/>
    </row>
    <row r="58553" spans="31:31" ht="15.75">
      <c r="AE58553" s="67"/>
    </row>
    <row r="58554" spans="31:31" ht="15.75">
      <c r="AE58554" s="67"/>
    </row>
    <row r="58555" spans="31:31" ht="15.75">
      <c r="AE58555" s="67"/>
    </row>
    <row r="58556" spans="31:31" ht="15.75">
      <c r="AE58556" s="67"/>
    </row>
    <row r="58557" spans="31:31" ht="15.75">
      <c r="AE58557" s="67"/>
    </row>
    <row r="58558" spans="31:31" ht="15.75">
      <c r="AE58558" s="67"/>
    </row>
    <row r="58559" spans="31:31" ht="15.75">
      <c r="AE58559" s="67"/>
    </row>
    <row r="58560" spans="31:31" ht="15.75">
      <c r="AE58560" s="67"/>
    </row>
    <row r="58561" spans="31:31" ht="15.75">
      <c r="AE58561" s="67"/>
    </row>
    <row r="58562" spans="31:31" ht="15.75">
      <c r="AE58562" s="67"/>
    </row>
    <row r="58563" spans="31:31" ht="15.75">
      <c r="AE58563" s="67"/>
    </row>
    <row r="58564" spans="31:31" ht="15.75">
      <c r="AE58564" s="67"/>
    </row>
    <row r="58565" spans="31:31" ht="15.75">
      <c r="AE58565" s="67"/>
    </row>
    <row r="58566" spans="31:31" ht="15.75">
      <c r="AE58566" s="67"/>
    </row>
    <row r="58567" spans="31:31" ht="15.75">
      <c r="AE58567" s="67"/>
    </row>
    <row r="58568" spans="31:31" ht="15.75">
      <c r="AE58568" s="67"/>
    </row>
    <row r="58569" spans="31:31" ht="15.75">
      <c r="AE58569" s="67"/>
    </row>
    <row r="58570" spans="31:31" ht="15.75">
      <c r="AE58570" s="67"/>
    </row>
    <row r="58571" spans="31:31" ht="15.75">
      <c r="AE58571" s="67"/>
    </row>
    <row r="58572" spans="31:31" ht="15.75">
      <c r="AE58572" s="67"/>
    </row>
    <row r="58573" spans="31:31" ht="15.75">
      <c r="AE58573" s="67"/>
    </row>
    <row r="58574" spans="31:31" ht="15.75">
      <c r="AE58574" s="67"/>
    </row>
    <row r="58575" spans="31:31" ht="15.75">
      <c r="AE58575" s="67"/>
    </row>
    <row r="58576" spans="31:31" ht="15.75">
      <c r="AE58576" s="67"/>
    </row>
    <row r="58577" spans="31:31" ht="15.75">
      <c r="AE58577" s="67"/>
    </row>
    <row r="58578" spans="31:31" ht="15.75">
      <c r="AE58578" s="67"/>
    </row>
    <row r="58579" spans="31:31" ht="15.75">
      <c r="AE58579" s="67"/>
    </row>
    <row r="58580" spans="31:31" ht="15.75">
      <c r="AE58580" s="67"/>
    </row>
    <row r="58581" spans="31:31" ht="15.75">
      <c r="AE58581" s="67"/>
    </row>
    <row r="58582" spans="31:31" ht="15.75">
      <c r="AE58582" s="67"/>
    </row>
    <row r="58583" spans="31:31" ht="15.75">
      <c r="AE58583" s="67"/>
    </row>
    <row r="58584" spans="31:31" ht="15.75">
      <c r="AE58584" s="67"/>
    </row>
    <row r="58585" spans="31:31" ht="15.75">
      <c r="AE58585" s="67"/>
    </row>
    <row r="58586" spans="31:31" ht="15.75">
      <c r="AE58586" s="67"/>
    </row>
    <row r="58587" spans="31:31" ht="15.75">
      <c r="AE58587" s="67"/>
    </row>
    <row r="58588" spans="31:31" ht="15.75">
      <c r="AE58588" s="67"/>
    </row>
    <row r="58589" spans="31:31" ht="15.75">
      <c r="AE58589" s="67"/>
    </row>
    <row r="58590" spans="31:31" ht="15.75">
      <c r="AE58590" s="67"/>
    </row>
    <row r="58591" spans="31:31" ht="15.75">
      <c r="AE58591" s="67"/>
    </row>
    <row r="58592" spans="31:31" ht="15.75">
      <c r="AE58592" s="67"/>
    </row>
    <row r="58593" spans="31:31" ht="15.75">
      <c r="AE58593" s="67"/>
    </row>
    <row r="58594" spans="31:31" ht="15.75">
      <c r="AE58594" s="67"/>
    </row>
    <row r="58595" spans="31:31" ht="15.75">
      <c r="AE58595" s="67"/>
    </row>
    <row r="58596" spans="31:31" ht="15.75">
      <c r="AE58596" s="67"/>
    </row>
    <row r="58597" spans="31:31" ht="15.75">
      <c r="AE58597" s="67"/>
    </row>
    <row r="58598" spans="31:31" ht="15.75">
      <c r="AE58598" s="67"/>
    </row>
    <row r="58599" spans="31:31" ht="15.75">
      <c r="AE58599" s="67"/>
    </row>
    <row r="58600" spans="31:31" ht="15.75">
      <c r="AE58600" s="67"/>
    </row>
    <row r="58601" spans="31:31" ht="15.75">
      <c r="AE58601" s="67"/>
    </row>
    <row r="58602" spans="31:31" ht="15.75">
      <c r="AE58602" s="67"/>
    </row>
    <row r="58603" spans="31:31" ht="15.75">
      <c r="AE58603" s="67"/>
    </row>
    <row r="58604" spans="31:31" ht="15.75">
      <c r="AE58604" s="67"/>
    </row>
    <row r="58605" spans="31:31" ht="15.75">
      <c r="AE58605" s="67"/>
    </row>
    <row r="58606" spans="31:31" ht="15.75">
      <c r="AE58606" s="67"/>
    </row>
    <row r="58607" spans="31:31" ht="15.75">
      <c r="AE58607" s="67"/>
    </row>
    <row r="58608" spans="31:31" ht="15.75">
      <c r="AE58608" s="67"/>
    </row>
    <row r="58609" spans="31:31" ht="15.75">
      <c r="AE58609" s="67"/>
    </row>
    <row r="58610" spans="31:31" ht="15.75">
      <c r="AE58610" s="67"/>
    </row>
    <row r="58611" spans="31:31" ht="15.75">
      <c r="AE58611" s="67"/>
    </row>
    <row r="58612" spans="31:31" ht="15.75">
      <c r="AE58612" s="67"/>
    </row>
    <row r="58613" spans="31:31" ht="15.75">
      <c r="AE58613" s="67"/>
    </row>
    <row r="58614" spans="31:31" ht="15.75">
      <c r="AE58614" s="67"/>
    </row>
    <row r="58615" spans="31:31" ht="15.75">
      <c r="AE58615" s="67"/>
    </row>
    <row r="58616" spans="31:31" ht="15.75">
      <c r="AE58616" s="67"/>
    </row>
    <row r="58617" spans="31:31" ht="15.75">
      <c r="AE58617" s="67"/>
    </row>
    <row r="58618" spans="31:31" ht="15.75">
      <c r="AE58618" s="67"/>
    </row>
    <row r="58619" spans="31:31" ht="15.75">
      <c r="AE58619" s="67"/>
    </row>
    <row r="58620" spans="31:31" ht="15.75">
      <c r="AE58620" s="67"/>
    </row>
    <row r="58621" spans="31:31" ht="15.75">
      <c r="AE58621" s="67"/>
    </row>
    <row r="58622" spans="31:31" ht="15.75">
      <c r="AE58622" s="67"/>
    </row>
    <row r="58623" spans="31:31" ht="15.75">
      <c r="AE58623" s="67"/>
    </row>
    <row r="58624" spans="31:31" ht="15.75">
      <c r="AE58624" s="67"/>
    </row>
    <row r="58625" spans="31:31" ht="15.75">
      <c r="AE58625" s="67"/>
    </row>
    <row r="58626" spans="31:31" ht="15.75">
      <c r="AE58626" s="67"/>
    </row>
    <row r="58627" spans="31:31" ht="15.75">
      <c r="AE58627" s="67"/>
    </row>
    <row r="58628" spans="31:31" ht="15.75">
      <c r="AE58628" s="67"/>
    </row>
    <row r="58629" spans="31:31" ht="15.75">
      <c r="AE58629" s="67"/>
    </row>
    <row r="58630" spans="31:31" ht="15.75">
      <c r="AE58630" s="67"/>
    </row>
    <row r="58631" spans="31:31" ht="15.75">
      <c r="AE58631" s="67"/>
    </row>
    <row r="58632" spans="31:31" ht="15.75">
      <c r="AE58632" s="67"/>
    </row>
    <row r="58633" spans="31:31" ht="15.75">
      <c r="AE58633" s="67"/>
    </row>
    <row r="58634" spans="31:31" ht="15.75">
      <c r="AE58634" s="67"/>
    </row>
    <row r="58635" spans="31:31" ht="15.75">
      <c r="AE58635" s="67"/>
    </row>
    <row r="58636" spans="31:31" ht="15.75">
      <c r="AE58636" s="67"/>
    </row>
    <row r="58637" spans="31:31" ht="15.75">
      <c r="AE58637" s="67"/>
    </row>
    <row r="58638" spans="31:31" ht="15.75">
      <c r="AE58638" s="67"/>
    </row>
    <row r="58639" spans="31:31" ht="15.75">
      <c r="AE58639" s="67"/>
    </row>
    <row r="58640" spans="31:31" ht="15.75">
      <c r="AE58640" s="67"/>
    </row>
    <row r="58641" spans="31:31" ht="15.75">
      <c r="AE58641" s="67"/>
    </row>
    <row r="58642" spans="31:31" ht="15.75">
      <c r="AE58642" s="67"/>
    </row>
    <row r="58643" spans="31:31" ht="15.75">
      <c r="AE58643" s="67"/>
    </row>
    <row r="58644" spans="31:31" ht="15.75">
      <c r="AE58644" s="67"/>
    </row>
    <row r="58645" spans="31:31" ht="15.75">
      <c r="AE58645" s="67"/>
    </row>
    <row r="58646" spans="31:31" ht="15.75">
      <c r="AE58646" s="67"/>
    </row>
    <row r="58647" spans="31:31" ht="15.75">
      <c r="AE58647" s="67"/>
    </row>
    <row r="58648" spans="31:31" ht="15.75">
      <c r="AE58648" s="67"/>
    </row>
    <row r="58649" spans="31:31" ht="15.75">
      <c r="AE58649" s="67"/>
    </row>
    <row r="58650" spans="31:31" ht="15.75">
      <c r="AE58650" s="67"/>
    </row>
    <row r="58651" spans="31:31" ht="15.75">
      <c r="AE58651" s="67"/>
    </row>
    <row r="58652" spans="31:31" ht="15.75">
      <c r="AE58652" s="67"/>
    </row>
    <row r="58653" spans="31:31" ht="15.75">
      <c r="AE58653" s="67"/>
    </row>
    <row r="58654" spans="31:31" ht="15.75">
      <c r="AE58654" s="67"/>
    </row>
    <row r="58655" spans="31:31" ht="15.75">
      <c r="AE58655" s="67"/>
    </row>
    <row r="58656" spans="31:31" ht="15.75">
      <c r="AE58656" s="67"/>
    </row>
    <row r="58657" spans="31:31" ht="15.75">
      <c r="AE58657" s="67"/>
    </row>
    <row r="58658" spans="31:31" ht="15.75">
      <c r="AE58658" s="67"/>
    </row>
    <row r="58659" spans="31:31" ht="15.75">
      <c r="AE58659" s="67"/>
    </row>
    <row r="58660" spans="31:31" ht="15.75">
      <c r="AE58660" s="67"/>
    </row>
    <row r="58661" spans="31:31" ht="15.75">
      <c r="AE58661" s="67"/>
    </row>
    <row r="58662" spans="31:31" ht="15.75">
      <c r="AE58662" s="67"/>
    </row>
    <row r="58663" spans="31:31" ht="15.75">
      <c r="AE58663" s="67"/>
    </row>
    <row r="58664" spans="31:31" ht="15.75">
      <c r="AE58664" s="67"/>
    </row>
    <row r="58665" spans="31:31" ht="15.75">
      <c r="AE58665" s="67"/>
    </row>
    <row r="58666" spans="31:31" ht="15.75">
      <c r="AE58666" s="67"/>
    </row>
    <row r="58667" spans="31:31" ht="15.75">
      <c r="AE58667" s="67"/>
    </row>
    <row r="58668" spans="31:31" ht="15.75">
      <c r="AE58668" s="67"/>
    </row>
    <row r="58669" spans="31:31" ht="15.75">
      <c r="AE58669" s="67"/>
    </row>
    <row r="58670" spans="31:31" ht="15.75">
      <c r="AE58670" s="67"/>
    </row>
    <row r="58671" spans="31:31" ht="15.75">
      <c r="AE58671" s="67"/>
    </row>
    <row r="58672" spans="31:31" ht="15.75">
      <c r="AE58672" s="67"/>
    </row>
    <row r="58673" spans="31:31" ht="15.75">
      <c r="AE58673" s="67"/>
    </row>
    <row r="58674" spans="31:31" ht="15.75">
      <c r="AE58674" s="67"/>
    </row>
    <row r="58675" spans="31:31" ht="15.75">
      <c r="AE58675" s="67"/>
    </row>
    <row r="58676" spans="31:31" ht="15.75">
      <c r="AE58676" s="67"/>
    </row>
    <row r="58677" spans="31:31" ht="15.75">
      <c r="AE58677" s="67"/>
    </row>
    <row r="58678" spans="31:31" ht="15.75">
      <c r="AE58678" s="67"/>
    </row>
    <row r="58679" spans="31:31" ht="15.75">
      <c r="AE58679" s="67"/>
    </row>
    <row r="58680" spans="31:31" ht="15.75">
      <c r="AE58680" s="67"/>
    </row>
    <row r="58681" spans="31:31" ht="15.75">
      <c r="AE58681" s="67"/>
    </row>
    <row r="58682" spans="31:31" ht="15.75">
      <c r="AE58682" s="67"/>
    </row>
    <row r="58683" spans="31:31" ht="15.75">
      <c r="AE58683" s="67"/>
    </row>
    <row r="58684" spans="31:31" ht="15.75">
      <c r="AE58684" s="67"/>
    </row>
    <row r="58685" spans="31:31" ht="15.75">
      <c r="AE58685" s="67"/>
    </row>
    <row r="58686" spans="31:31" ht="15.75">
      <c r="AE58686" s="67"/>
    </row>
    <row r="58687" spans="31:31" ht="15.75">
      <c r="AE58687" s="67"/>
    </row>
    <row r="58688" spans="31:31" ht="15.75">
      <c r="AE58688" s="67"/>
    </row>
    <row r="58689" spans="31:31" ht="15.75">
      <c r="AE58689" s="67"/>
    </row>
    <row r="58690" spans="31:31" ht="15.75">
      <c r="AE58690" s="67"/>
    </row>
    <row r="58691" spans="31:31" ht="15.75">
      <c r="AE58691" s="67"/>
    </row>
    <row r="58692" spans="31:31" ht="15.75">
      <c r="AE58692" s="67"/>
    </row>
    <row r="58693" spans="31:31" ht="15.75">
      <c r="AE58693" s="67"/>
    </row>
    <row r="58694" spans="31:31" ht="15.75">
      <c r="AE58694" s="67"/>
    </row>
    <row r="58695" spans="31:31" ht="15.75">
      <c r="AE58695" s="67"/>
    </row>
    <row r="58696" spans="31:31" ht="15.75">
      <c r="AE58696" s="67"/>
    </row>
    <row r="58697" spans="31:31" ht="15.75">
      <c r="AE58697" s="67"/>
    </row>
    <row r="58698" spans="31:31" ht="15.75">
      <c r="AE58698" s="67"/>
    </row>
    <row r="58699" spans="31:31" ht="15.75">
      <c r="AE58699" s="67"/>
    </row>
    <row r="58700" spans="31:31" ht="15.75">
      <c r="AE58700" s="67"/>
    </row>
    <row r="58701" spans="31:31" ht="15.75">
      <c r="AE58701" s="67"/>
    </row>
    <row r="58702" spans="31:31" ht="15.75">
      <c r="AE58702" s="67"/>
    </row>
    <row r="58703" spans="31:31" ht="15.75">
      <c r="AE58703" s="67"/>
    </row>
    <row r="58704" spans="31:31" ht="15.75">
      <c r="AE58704" s="67"/>
    </row>
    <row r="58705" spans="31:31" ht="15.75">
      <c r="AE58705" s="67"/>
    </row>
    <row r="58706" spans="31:31" ht="15.75">
      <c r="AE58706" s="67"/>
    </row>
    <row r="58707" spans="31:31" ht="15.75">
      <c r="AE58707" s="67"/>
    </row>
    <row r="58708" spans="31:31" ht="15.75">
      <c r="AE58708" s="67"/>
    </row>
    <row r="58709" spans="31:31" ht="15.75">
      <c r="AE58709" s="67"/>
    </row>
    <row r="58710" spans="31:31" ht="15.75">
      <c r="AE58710" s="67"/>
    </row>
    <row r="58711" spans="31:31" ht="15.75">
      <c r="AE58711" s="67"/>
    </row>
    <row r="58712" spans="31:31" ht="15.75">
      <c r="AE58712" s="67"/>
    </row>
    <row r="58713" spans="31:31" ht="15.75">
      <c r="AE58713" s="67"/>
    </row>
    <row r="58714" spans="31:31" ht="15.75">
      <c r="AE58714" s="67"/>
    </row>
    <row r="58715" spans="31:31" ht="15.75">
      <c r="AE58715" s="67"/>
    </row>
    <row r="58716" spans="31:31" ht="15.75">
      <c r="AE58716" s="67"/>
    </row>
    <row r="58717" spans="31:31" ht="15.75">
      <c r="AE58717" s="67"/>
    </row>
    <row r="58718" spans="31:31" ht="15.75">
      <c r="AE58718" s="67"/>
    </row>
    <row r="58719" spans="31:31" ht="15.75">
      <c r="AE58719" s="67"/>
    </row>
    <row r="58720" spans="31:31" ht="15.75">
      <c r="AE58720" s="67"/>
    </row>
    <row r="58721" spans="31:31" ht="15.75">
      <c r="AE58721" s="67"/>
    </row>
    <row r="58722" spans="31:31" ht="15.75">
      <c r="AE58722" s="67"/>
    </row>
    <row r="58723" spans="31:31" ht="15.75">
      <c r="AE58723" s="67"/>
    </row>
    <row r="58724" spans="31:31" ht="15.75">
      <c r="AE58724" s="67"/>
    </row>
    <row r="58725" spans="31:31" ht="15.75">
      <c r="AE58725" s="67"/>
    </row>
    <row r="58726" spans="31:31" ht="15.75">
      <c r="AE58726" s="67"/>
    </row>
    <row r="58727" spans="31:31" ht="15.75">
      <c r="AE58727" s="67"/>
    </row>
    <row r="58728" spans="31:31" ht="15.75">
      <c r="AE58728" s="67"/>
    </row>
    <row r="58729" spans="31:31" ht="15.75">
      <c r="AE58729" s="67"/>
    </row>
    <row r="58730" spans="31:31" ht="15.75">
      <c r="AE58730" s="67"/>
    </row>
    <row r="58731" spans="31:31" ht="15.75">
      <c r="AE58731" s="67"/>
    </row>
    <row r="58732" spans="31:31" ht="15.75">
      <c r="AE58732" s="67"/>
    </row>
    <row r="58733" spans="31:31" ht="15.75">
      <c r="AE58733" s="67"/>
    </row>
    <row r="58734" spans="31:31" ht="15.75">
      <c r="AE58734" s="67"/>
    </row>
    <row r="58735" spans="31:31" ht="15.75">
      <c r="AE58735" s="67"/>
    </row>
    <row r="58736" spans="31:31" ht="15.75">
      <c r="AE58736" s="67"/>
    </row>
    <row r="58737" spans="31:31" ht="15.75">
      <c r="AE58737" s="67"/>
    </row>
    <row r="58738" spans="31:31" ht="15.75">
      <c r="AE58738" s="67"/>
    </row>
    <row r="58739" spans="31:31" ht="15.75">
      <c r="AE58739" s="67"/>
    </row>
    <row r="58740" spans="31:31" ht="15.75">
      <c r="AE58740" s="67"/>
    </row>
    <row r="58741" spans="31:31" ht="15.75">
      <c r="AE58741" s="67"/>
    </row>
    <row r="58742" spans="31:31" ht="15.75">
      <c r="AE58742" s="67"/>
    </row>
    <row r="58743" spans="31:31" ht="15.75">
      <c r="AE58743" s="67"/>
    </row>
    <row r="58744" spans="31:31" ht="15.75">
      <c r="AE58744" s="67"/>
    </row>
    <row r="58745" spans="31:31" ht="15.75">
      <c r="AE58745" s="67"/>
    </row>
    <row r="58746" spans="31:31" ht="15.75">
      <c r="AE58746" s="67"/>
    </row>
    <row r="58747" spans="31:31" ht="15.75">
      <c r="AE58747" s="67"/>
    </row>
    <row r="58748" spans="31:31" ht="15.75">
      <c r="AE58748" s="67"/>
    </row>
    <row r="58749" spans="31:31" ht="15.75">
      <c r="AE58749" s="67"/>
    </row>
    <row r="58750" spans="31:31" ht="15.75">
      <c r="AE58750" s="67"/>
    </row>
    <row r="58751" spans="31:31" ht="15.75">
      <c r="AE58751" s="67"/>
    </row>
    <row r="58752" spans="31:31" ht="15.75">
      <c r="AE58752" s="67"/>
    </row>
    <row r="58753" spans="31:31" ht="15.75">
      <c r="AE58753" s="67"/>
    </row>
    <row r="58754" spans="31:31" ht="15.75">
      <c r="AE58754" s="67"/>
    </row>
    <row r="58755" spans="31:31" ht="15.75">
      <c r="AE58755" s="67"/>
    </row>
    <row r="58756" spans="31:31" ht="15.75">
      <c r="AE58756" s="67"/>
    </row>
    <row r="58757" spans="31:31" ht="15.75">
      <c r="AE58757" s="67"/>
    </row>
    <row r="58758" spans="31:31" ht="15.75">
      <c r="AE58758" s="67"/>
    </row>
    <row r="58759" spans="31:31" ht="15.75">
      <c r="AE58759" s="67"/>
    </row>
    <row r="58760" spans="31:31" ht="15.75">
      <c r="AE58760" s="67"/>
    </row>
    <row r="58761" spans="31:31" ht="15.75">
      <c r="AE58761" s="67"/>
    </row>
    <row r="58762" spans="31:31" ht="15.75">
      <c r="AE58762" s="67"/>
    </row>
    <row r="58763" spans="31:31" ht="15.75">
      <c r="AE58763" s="67"/>
    </row>
    <row r="58764" spans="31:31" ht="15.75">
      <c r="AE58764" s="67"/>
    </row>
    <row r="58765" spans="31:31" ht="15.75">
      <c r="AE58765" s="67"/>
    </row>
    <row r="58766" spans="31:31" ht="15.75">
      <c r="AE58766" s="67"/>
    </row>
    <row r="58767" spans="31:31" ht="15.75">
      <c r="AE58767" s="67"/>
    </row>
    <row r="58768" spans="31:31" ht="15.75">
      <c r="AE58768" s="67"/>
    </row>
    <row r="58769" spans="31:31" ht="15.75">
      <c r="AE58769" s="67"/>
    </row>
    <row r="58770" spans="31:31" ht="15.75">
      <c r="AE58770" s="67"/>
    </row>
    <row r="58771" spans="31:31" ht="15.75">
      <c r="AE58771" s="67"/>
    </row>
    <row r="58772" spans="31:31" ht="15.75">
      <c r="AE58772" s="67"/>
    </row>
    <row r="58773" spans="31:31" ht="15.75">
      <c r="AE58773" s="67"/>
    </row>
    <row r="58774" spans="31:31" ht="15.75">
      <c r="AE58774" s="67"/>
    </row>
    <row r="58775" spans="31:31" ht="15.75">
      <c r="AE58775" s="67"/>
    </row>
    <row r="58776" spans="31:31" ht="15.75">
      <c r="AE58776" s="67"/>
    </row>
    <row r="58777" spans="31:31" ht="15.75">
      <c r="AE58777" s="67"/>
    </row>
    <row r="58778" spans="31:31" ht="15.75">
      <c r="AE58778" s="67"/>
    </row>
    <row r="58779" spans="31:31" ht="15.75">
      <c r="AE58779" s="67"/>
    </row>
    <row r="58780" spans="31:31" ht="15.75">
      <c r="AE58780" s="67"/>
    </row>
    <row r="58781" spans="31:31" ht="15.75">
      <c r="AE58781" s="67"/>
    </row>
    <row r="58782" spans="31:31" ht="15.75">
      <c r="AE58782" s="67"/>
    </row>
    <row r="58783" spans="31:31" ht="15.75">
      <c r="AE58783" s="67"/>
    </row>
    <row r="58784" spans="31:31" ht="15.75">
      <c r="AE58784" s="67"/>
    </row>
    <row r="58785" spans="31:31" ht="15.75">
      <c r="AE58785" s="67"/>
    </row>
    <row r="58786" spans="31:31" ht="15.75">
      <c r="AE58786" s="67"/>
    </row>
    <row r="58787" spans="31:31" ht="15.75">
      <c r="AE58787" s="67"/>
    </row>
    <row r="58788" spans="31:31" ht="15.75">
      <c r="AE58788" s="67"/>
    </row>
    <row r="58789" spans="31:31" ht="15.75">
      <c r="AE58789" s="67"/>
    </row>
    <row r="58790" spans="31:31" ht="15.75">
      <c r="AE58790" s="67"/>
    </row>
    <row r="58791" spans="31:31" ht="15.75">
      <c r="AE58791" s="67"/>
    </row>
    <row r="58792" spans="31:31" ht="15.75">
      <c r="AE58792" s="67"/>
    </row>
    <row r="58793" spans="31:31" ht="15.75">
      <c r="AE58793" s="67"/>
    </row>
    <row r="58794" spans="31:31" ht="15.75">
      <c r="AE58794" s="67"/>
    </row>
    <row r="58795" spans="31:31" ht="15.75">
      <c r="AE58795" s="67"/>
    </row>
    <row r="58796" spans="31:31" ht="15.75">
      <c r="AE58796" s="67"/>
    </row>
    <row r="58797" spans="31:31" ht="15.75">
      <c r="AE58797" s="67"/>
    </row>
    <row r="58798" spans="31:31" ht="15.75">
      <c r="AE58798" s="67"/>
    </row>
    <row r="58799" spans="31:31" ht="15.75">
      <c r="AE58799" s="67"/>
    </row>
    <row r="58800" spans="31:31" ht="15.75">
      <c r="AE58800" s="67"/>
    </row>
    <row r="58801" spans="31:31" ht="15.75">
      <c r="AE58801" s="67"/>
    </row>
    <row r="58802" spans="31:31" ht="15.75">
      <c r="AE58802" s="67"/>
    </row>
    <row r="58803" spans="31:31" ht="15.75">
      <c r="AE58803" s="67"/>
    </row>
    <row r="58804" spans="31:31" ht="15.75">
      <c r="AE58804" s="67"/>
    </row>
    <row r="58805" spans="31:31" ht="15.75">
      <c r="AE58805" s="67"/>
    </row>
    <row r="58806" spans="31:31" ht="15.75">
      <c r="AE58806" s="67"/>
    </row>
    <row r="58807" spans="31:31" ht="15.75">
      <c r="AE58807" s="67"/>
    </row>
    <row r="58808" spans="31:31" ht="15.75">
      <c r="AE58808" s="67"/>
    </row>
    <row r="58809" spans="31:31" ht="15.75">
      <c r="AE58809" s="67"/>
    </row>
    <row r="58810" spans="31:31" ht="15.75">
      <c r="AE58810" s="67"/>
    </row>
    <row r="58811" spans="31:31" ht="15.75">
      <c r="AE58811" s="67"/>
    </row>
    <row r="58812" spans="31:31" ht="15.75">
      <c r="AE58812" s="67"/>
    </row>
    <row r="58813" spans="31:31" ht="15.75">
      <c r="AE58813" s="67"/>
    </row>
    <row r="58814" spans="31:31" ht="15.75">
      <c r="AE58814" s="67"/>
    </row>
    <row r="58815" spans="31:31" ht="15.75">
      <c r="AE58815" s="67"/>
    </row>
    <row r="58816" spans="31:31" ht="15.75">
      <c r="AE58816" s="67"/>
    </row>
    <row r="58817" spans="31:31" ht="15.75">
      <c r="AE58817" s="67"/>
    </row>
    <row r="58818" spans="31:31" ht="15.75">
      <c r="AE58818" s="67"/>
    </row>
    <row r="58819" spans="31:31" ht="15.75">
      <c r="AE58819" s="67"/>
    </row>
    <row r="58820" spans="31:31" ht="15.75">
      <c r="AE58820" s="67"/>
    </row>
    <row r="58821" spans="31:31" ht="15.75">
      <c r="AE58821" s="67"/>
    </row>
    <row r="58822" spans="31:31" ht="15.75">
      <c r="AE58822" s="67"/>
    </row>
    <row r="58823" spans="31:31" ht="15.75">
      <c r="AE58823" s="67"/>
    </row>
    <row r="58824" spans="31:31" ht="15.75">
      <c r="AE58824" s="67"/>
    </row>
    <row r="58825" spans="31:31" ht="15.75">
      <c r="AE58825" s="67"/>
    </row>
    <row r="58826" spans="31:31" ht="15.75">
      <c r="AE58826" s="67"/>
    </row>
    <row r="58827" spans="31:31" ht="15.75">
      <c r="AE58827" s="67"/>
    </row>
    <row r="58828" spans="31:31" ht="15.75">
      <c r="AE58828" s="67"/>
    </row>
    <row r="58829" spans="31:31" ht="15.75">
      <c r="AE58829" s="67"/>
    </row>
    <row r="58830" spans="31:31" ht="15.75">
      <c r="AE58830" s="67"/>
    </row>
    <row r="58831" spans="31:31" ht="15.75">
      <c r="AE58831" s="67"/>
    </row>
    <row r="58832" spans="31:31" ht="15.75">
      <c r="AE58832" s="67"/>
    </row>
    <row r="58833" spans="31:31" ht="15.75">
      <c r="AE58833" s="67"/>
    </row>
    <row r="58834" spans="31:31" ht="15.75">
      <c r="AE58834" s="67"/>
    </row>
    <row r="58835" spans="31:31" ht="15.75">
      <c r="AE58835" s="67"/>
    </row>
    <row r="58836" spans="31:31" ht="15.75">
      <c r="AE58836" s="67"/>
    </row>
    <row r="58837" spans="31:31" ht="15.75">
      <c r="AE58837" s="67"/>
    </row>
    <row r="58838" spans="31:31" ht="15.75">
      <c r="AE58838" s="67"/>
    </row>
    <row r="58839" spans="31:31" ht="15.75">
      <c r="AE58839" s="67"/>
    </row>
    <row r="58840" spans="31:31" ht="15.75">
      <c r="AE58840" s="67"/>
    </row>
    <row r="58841" spans="31:31" ht="15.75">
      <c r="AE58841" s="67"/>
    </row>
    <row r="58842" spans="31:31" ht="15.75">
      <c r="AE58842" s="67"/>
    </row>
    <row r="58843" spans="31:31" ht="15.75">
      <c r="AE58843" s="67"/>
    </row>
    <row r="58844" spans="31:31" ht="15.75">
      <c r="AE58844" s="67"/>
    </row>
    <row r="58845" spans="31:31" ht="15.75">
      <c r="AE58845" s="67"/>
    </row>
    <row r="58846" spans="31:31" ht="15.75">
      <c r="AE58846" s="67"/>
    </row>
    <row r="58847" spans="31:31" ht="15.75">
      <c r="AE58847" s="67"/>
    </row>
    <row r="58848" spans="31:31" ht="15.75">
      <c r="AE58848" s="67"/>
    </row>
    <row r="58849" spans="31:31" ht="15.75">
      <c r="AE58849" s="67"/>
    </row>
    <row r="58850" spans="31:31" ht="15.75">
      <c r="AE58850" s="67"/>
    </row>
    <row r="58851" spans="31:31" ht="15.75">
      <c r="AE58851" s="67"/>
    </row>
    <row r="58852" spans="31:31" ht="15.75">
      <c r="AE58852" s="67"/>
    </row>
    <row r="58853" spans="31:31" ht="15.75">
      <c r="AE58853" s="67"/>
    </row>
    <row r="58854" spans="31:31" ht="15.75">
      <c r="AE58854" s="67"/>
    </row>
    <row r="58855" spans="31:31" ht="15.75">
      <c r="AE58855" s="67"/>
    </row>
    <row r="58856" spans="31:31" ht="15.75">
      <c r="AE58856" s="67"/>
    </row>
    <row r="58857" spans="31:31" ht="15.75">
      <c r="AE58857" s="67"/>
    </row>
    <row r="58858" spans="31:31" ht="15.75">
      <c r="AE58858" s="67"/>
    </row>
    <row r="58859" spans="31:31" ht="15.75">
      <c r="AE58859" s="67"/>
    </row>
    <row r="58860" spans="31:31" ht="15.75">
      <c r="AE58860" s="67"/>
    </row>
    <row r="58861" spans="31:31" ht="15.75">
      <c r="AE58861" s="67"/>
    </row>
    <row r="58862" spans="31:31" ht="15.75">
      <c r="AE58862" s="67"/>
    </row>
    <row r="58863" spans="31:31" ht="15.75">
      <c r="AE58863" s="67"/>
    </row>
    <row r="58864" spans="31:31" ht="15.75">
      <c r="AE58864" s="67"/>
    </row>
    <row r="58865" spans="31:31" ht="15.75">
      <c r="AE58865" s="67"/>
    </row>
    <row r="58866" spans="31:31" ht="15.75">
      <c r="AE58866" s="67"/>
    </row>
    <row r="58867" spans="31:31" ht="15.75">
      <c r="AE58867" s="67"/>
    </row>
    <row r="58868" spans="31:31" ht="15.75">
      <c r="AE58868" s="67"/>
    </row>
    <row r="58869" spans="31:31" ht="15.75">
      <c r="AE58869" s="67"/>
    </row>
    <row r="58870" spans="31:31" ht="15.75">
      <c r="AE58870" s="67"/>
    </row>
    <row r="58871" spans="31:31" ht="15.75">
      <c r="AE58871" s="67"/>
    </row>
    <row r="58872" spans="31:31" ht="15.75">
      <c r="AE58872" s="67"/>
    </row>
    <row r="58873" spans="31:31" ht="15.75">
      <c r="AE58873" s="67"/>
    </row>
    <row r="58874" spans="31:31" ht="15.75">
      <c r="AE58874" s="67"/>
    </row>
    <row r="58875" spans="31:31" ht="15.75">
      <c r="AE58875" s="67"/>
    </row>
    <row r="58876" spans="31:31" ht="15.75">
      <c r="AE58876" s="67"/>
    </row>
    <row r="58877" spans="31:31" ht="15.75">
      <c r="AE58877" s="67"/>
    </row>
    <row r="58878" spans="31:31" ht="15.75">
      <c r="AE58878" s="67"/>
    </row>
    <row r="58879" spans="31:31" ht="15.75">
      <c r="AE58879" s="67"/>
    </row>
    <row r="58880" spans="31:31" ht="15.75">
      <c r="AE58880" s="67"/>
    </row>
    <row r="58881" spans="31:31" ht="15.75">
      <c r="AE58881" s="67"/>
    </row>
    <row r="58882" spans="31:31" ht="15.75">
      <c r="AE58882" s="67"/>
    </row>
    <row r="58883" spans="31:31" ht="15.75">
      <c r="AE58883" s="67"/>
    </row>
    <row r="58884" spans="31:31" ht="15.75">
      <c r="AE58884" s="67"/>
    </row>
    <row r="58885" spans="31:31" ht="15.75">
      <c r="AE58885" s="67"/>
    </row>
    <row r="58886" spans="31:31" ht="15.75">
      <c r="AE58886" s="67"/>
    </row>
    <row r="58887" spans="31:31" ht="15.75">
      <c r="AE58887" s="67"/>
    </row>
    <row r="58888" spans="31:31" ht="15.75">
      <c r="AE58888" s="67"/>
    </row>
    <row r="58889" spans="31:31" ht="15.75">
      <c r="AE58889" s="67"/>
    </row>
    <row r="58890" spans="31:31" ht="15.75">
      <c r="AE58890" s="67"/>
    </row>
    <row r="58891" spans="31:31" ht="15.75">
      <c r="AE58891" s="67"/>
    </row>
    <row r="58892" spans="31:31" ht="15.75">
      <c r="AE58892" s="67"/>
    </row>
    <row r="58893" spans="31:31" ht="15.75">
      <c r="AE58893" s="67"/>
    </row>
    <row r="58894" spans="31:31" ht="15.75">
      <c r="AE58894" s="67"/>
    </row>
    <row r="58895" spans="31:31" ht="15.75">
      <c r="AE58895" s="67"/>
    </row>
    <row r="58896" spans="31:31" ht="15.75">
      <c r="AE58896" s="67"/>
    </row>
    <row r="58897" spans="31:31" ht="15.75">
      <c r="AE58897" s="67"/>
    </row>
    <row r="58898" spans="31:31" ht="15.75">
      <c r="AE58898" s="67"/>
    </row>
    <row r="58899" spans="31:31" ht="15.75">
      <c r="AE58899" s="67"/>
    </row>
    <row r="58900" spans="31:31" ht="15.75">
      <c r="AE58900" s="67"/>
    </row>
    <row r="58901" spans="31:31" ht="15.75">
      <c r="AE58901" s="67"/>
    </row>
    <row r="58902" spans="31:31" ht="15.75">
      <c r="AE58902" s="67"/>
    </row>
    <row r="58903" spans="31:31" ht="15.75">
      <c r="AE58903" s="67"/>
    </row>
    <row r="58904" spans="31:31" ht="15.75">
      <c r="AE58904" s="67"/>
    </row>
    <row r="58905" spans="31:31" ht="15.75">
      <c r="AE58905" s="67"/>
    </row>
    <row r="58906" spans="31:31" ht="15.75">
      <c r="AE58906" s="67"/>
    </row>
    <row r="58907" spans="31:31" ht="15.75">
      <c r="AE58907" s="67"/>
    </row>
    <row r="58908" spans="31:31" ht="15.75">
      <c r="AE58908" s="67"/>
    </row>
    <row r="58909" spans="31:31" ht="15.75">
      <c r="AE58909" s="67"/>
    </row>
    <row r="58910" spans="31:31" ht="15.75">
      <c r="AE58910" s="67"/>
    </row>
    <row r="58911" spans="31:31" ht="15.75">
      <c r="AE58911" s="67"/>
    </row>
    <row r="58912" spans="31:31" ht="15.75">
      <c r="AE58912" s="67"/>
    </row>
    <row r="58913" spans="31:31" ht="15.75">
      <c r="AE58913" s="67"/>
    </row>
    <row r="58914" spans="31:31" ht="15.75">
      <c r="AE58914" s="67"/>
    </row>
    <row r="58915" spans="31:31" ht="15.75">
      <c r="AE58915" s="67"/>
    </row>
    <row r="58916" spans="31:31" ht="15.75">
      <c r="AE58916" s="67"/>
    </row>
    <row r="58917" spans="31:31" ht="15.75">
      <c r="AE58917" s="67"/>
    </row>
    <row r="58918" spans="31:31" ht="15.75">
      <c r="AE58918" s="67"/>
    </row>
    <row r="58919" spans="31:31" ht="15.75">
      <c r="AE58919" s="67"/>
    </row>
    <row r="58920" spans="31:31" ht="15.75">
      <c r="AE58920" s="67"/>
    </row>
    <row r="58921" spans="31:31" ht="15.75">
      <c r="AE58921" s="67"/>
    </row>
    <row r="58922" spans="31:31" ht="15.75">
      <c r="AE58922" s="67"/>
    </row>
    <row r="58923" spans="31:31" ht="15.75">
      <c r="AE58923" s="67"/>
    </row>
    <row r="58924" spans="31:31" ht="15.75">
      <c r="AE58924" s="67"/>
    </row>
    <row r="58925" spans="31:31" ht="15.75">
      <c r="AE58925" s="67"/>
    </row>
    <row r="58926" spans="31:31" ht="15.75">
      <c r="AE58926" s="67"/>
    </row>
    <row r="58927" spans="31:31" ht="15.75">
      <c r="AE58927" s="67"/>
    </row>
    <row r="58928" spans="31:31" ht="15.75">
      <c r="AE58928" s="67"/>
    </row>
    <row r="58929" spans="31:31" ht="15.75">
      <c r="AE58929" s="67"/>
    </row>
    <row r="58930" spans="31:31" ht="15.75">
      <c r="AE58930" s="67"/>
    </row>
    <row r="58931" spans="31:31" ht="15.75">
      <c r="AE58931" s="67"/>
    </row>
    <row r="58932" spans="31:31" ht="15.75">
      <c r="AE58932" s="67"/>
    </row>
    <row r="58933" spans="31:31" ht="15.75">
      <c r="AE58933" s="67"/>
    </row>
    <row r="58934" spans="31:31" ht="15.75">
      <c r="AE58934" s="67"/>
    </row>
    <row r="58935" spans="31:31" ht="15.75">
      <c r="AE58935" s="67"/>
    </row>
    <row r="58936" spans="31:31" ht="15.75">
      <c r="AE58936" s="67"/>
    </row>
    <row r="58937" spans="31:31" ht="15.75">
      <c r="AE58937" s="67"/>
    </row>
    <row r="58938" spans="31:31" ht="15.75">
      <c r="AE58938" s="67"/>
    </row>
    <row r="58939" spans="31:31" ht="15.75">
      <c r="AE58939" s="67"/>
    </row>
    <row r="58940" spans="31:31" ht="15.75">
      <c r="AE58940" s="67"/>
    </row>
    <row r="58941" spans="31:31" ht="15.75">
      <c r="AE58941" s="67"/>
    </row>
    <row r="58942" spans="31:31" ht="15.75">
      <c r="AE58942" s="67"/>
    </row>
    <row r="58943" spans="31:31" ht="15.75">
      <c r="AE58943" s="67"/>
    </row>
    <row r="58944" spans="31:31" ht="15.75">
      <c r="AE58944" s="67"/>
    </row>
    <row r="58945" spans="31:31" ht="15.75">
      <c r="AE58945" s="67"/>
    </row>
    <row r="58946" spans="31:31" ht="15.75">
      <c r="AE58946" s="67"/>
    </row>
    <row r="58947" spans="31:31" ht="15.75">
      <c r="AE58947" s="67"/>
    </row>
    <row r="58948" spans="31:31" ht="15.75">
      <c r="AE58948" s="67"/>
    </row>
    <row r="58949" spans="31:31" ht="15.75">
      <c r="AE58949" s="67"/>
    </row>
    <row r="58950" spans="31:31" ht="15.75">
      <c r="AE58950" s="67"/>
    </row>
    <row r="58951" spans="31:31" ht="15.75">
      <c r="AE58951" s="67"/>
    </row>
    <row r="58952" spans="31:31" ht="15.75">
      <c r="AE58952" s="67"/>
    </row>
    <row r="58953" spans="31:31" ht="15.75">
      <c r="AE58953" s="67"/>
    </row>
    <row r="58954" spans="31:31" ht="15.75">
      <c r="AE58954" s="67"/>
    </row>
    <row r="58955" spans="31:31" ht="15.75">
      <c r="AE58955" s="67"/>
    </row>
    <row r="58956" spans="31:31" ht="15.75">
      <c r="AE58956" s="67"/>
    </row>
    <row r="58957" spans="31:31" ht="15.75">
      <c r="AE58957" s="67"/>
    </row>
    <row r="58958" spans="31:31" ht="15.75">
      <c r="AE58958" s="67"/>
    </row>
    <row r="58959" spans="31:31" ht="15.75">
      <c r="AE58959" s="67"/>
    </row>
    <row r="58960" spans="31:31" ht="15.75">
      <c r="AE58960" s="67"/>
    </row>
    <row r="58961" spans="31:31" ht="15.75">
      <c r="AE58961" s="67"/>
    </row>
    <row r="58962" spans="31:31" ht="15.75">
      <c r="AE58962" s="67"/>
    </row>
    <row r="58963" spans="31:31" ht="15.75">
      <c r="AE58963" s="67"/>
    </row>
    <row r="58964" spans="31:31" ht="15.75">
      <c r="AE58964" s="67"/>
    </row>
    <row r="58965" spans="31:31" ht="15.75">
      <c r="AE58965" s="67"/>
    </row>
    <row r="58966" spans="31:31" ht="15.75">
      <c r="AE58966" s="67"/>
    </row>
    <row r="58967" spans="31:31" ht="15.75">
      <c r="AE58967" s="67"/>
    </row>
    <row r="58968" spans="31:31" ht="15.75">
      <c r="AE58968" s="67"/>
    </row>
    <row r="58969" spans="31:31" ht="15.75">
      <c r="AE58969" s="67"/>
    </row>
    <row r="58970" spans="31:31" ht="15.75">
      <c r="AE58970" s="67"/>
    </row>
    <row r="58971" spans="31:31" ht="15.75">
      <c r="AE58971" s="67"/>
    </row>
    <row r="58972" spans="31:31" ht="15.75">
      <c r="AE58972" s="67"/>
    </row>
    <row r="58973" spans="31:31" ht="15.75">
      <c r="AE58973" s="67"/>
    </row>
    <row r="58974" spans="31:31" ht="15.75">
      <c r="AE58974" s="67"/>
    </row>
    <row r="58975" spans="31:31" ht="15.75">
      <c r="AE58975" s="67"/>
    </row>
    <row r="58976" spans="31:31" ht="15.75">
      <c r="AE58976" s="67"/>
    </row>
    <row r="58977" spans="31:31" ht="15.75">
      <c r="AE58977" s="67"/>
    </row>
    <row r="58978" spans="31:31" ht="15.75">
      <c r="AE58978" s="67"/>
    </row>
    <row r="58979" spans="31:31" ht="15.75">
      <c r="AE58979" s="67"/>
    </row>
    <row r="58980" spans="31:31" ht="15.75">
      <c r="AE58980" s="67"/>
    </row>
    <row r="58981" spans="31:31" ht="15.75">
      <c r="AE58981" s="67"/>
    </row>
    <row r="58982" spans="31:31" ht="15.75">
      <c r="AE58982" s="67"/>
    </row>
    <row r="58983" spans="31:31" ht="15.75">
      <c r="AE58983" s="67"/>
    </row>
    <row r="58984" spans="31:31" ht="15.75">
      <c r="AE58984" s="67"/>
    </row>
    <row r="58985" spans="31:31" ht="15.75">
      <c r="AE58985" s="67"/>
    </row>
    <row r="58986" spans="31:31" ht="15.75">
      <c r="AE58986" s="67"/>
    </row>
    <row r="58987" spans="31:31" ht="15.75">
      <c r="AE58987" s="67"/>
    </row>
    <row r="58988" spans="31:31" ht="15.75">
      <c r="AE58988" s="67"/>
    </row>
    <row r="58989" spans="31:31" ht="15.75">
      <c r="AE58989" s="67"/>
    </row>
    <row r="58990" spans="31:31" ht="15.75">
      <c r="AE58990" s="67"/>
    </row>
    <row r="58991" spans="31:31" ht="15.75">
      <c r="AE58991" s="67"/>
    </row>
    <row r="58992" spans="31:31" ht="15.75">
      <c r="AE58992" s="67"/>
    </row>
    <row r="58993" spans="31:31" ht="15.75">
      <c r="AE58993" s="67"/>
    </row>
    <row r="58994" spans="31:31" ht="15.75">
      <c r="AE58994" s="67"/>
    </row>
    <row r="58995" spans="31:31" ht="15.75">
      <c r="AE58995" s="67"/>
    </row>
    <row r="58996" spans="31:31" ht="15.75">
      <c r="AE58996" s="67"/>
    </row>
    <row r="58997" spans="31:31" ht="15.75">
      <c r="AE58997" s="67"/>
    </row>
    <row r="58998" spans="31:31" ht="15.75">
      <c r="AE58998" s="67"/>
    </row>
    <row r="58999" spans="31:31" ht="15.75">
      <c r="AE58999" s="67"/>
    </row>
    <row r="59000" spans="31:31" ht="15.75">
      <c r="AE59000" s="67"/>
    </row>
    <row r="59001" spans="31:31" ht="15.75">
      <c r="AE59001" s="67"/>
    </row>
    <row r="59002" spans="31:31" ht="15.75">
      <c r="AE59002" s="67"/>
    </row>
    <row r="59003" spans="31:31" ht="15.75">
      <c r="AE59003" s="67"/>
    </row>
    <row r="59004" spans="31:31" ht="15.75">
      <c r="AE59004" s="67"/>
    </row>
    <row r="59005" spans="31:31" ht="15.75">
      <c r="AE59005" s="67"/>
    </row>
    <row r="59006" spans="31:31" ht="15.75">
      <c r="AE59006" s="67"/>
    </row>
    <row r="59007" spans="31:31" ht="15.75">
      <c r="AE59007" s="67"/>
    </row>
    <row r="59008" spans="31:31" ht="15.75">
      <c r="AE59008" s="67"/>
    </row>
    <row r="59009" spans="31:31" ht="15.75">
      <c r="AE59009" s="67"/>
    </row>
    <row r="59010" spans="31:31" ht="15.75">
      <c r="AE59010" s="67"/>
    </row>
    <row r="59011" spans="31:31" ht="15.75">
      <c r="AE59011" s="67"/>
    </row>
    <row r="59012" spans="31:31" ht="15.75">
      <c r="AE59012" s="67"/>
    </row>
    <row r="59013" spans="31:31" ht="15.75">
      <c r="AE59013" s="67"/>
    </row>
    <row r="59014" spans="31:31" ht="15.75">
      <c r="AE59014" s="67"/>
    </row>
    <row r="59015" spans="31:31" ht="15.75">
      <c r="AE59015" s="67"/>
    </row>
    <row r="59016" spans="31:31" ht="15.75">
      <c r="AE59016" s="67"/>
    </row>
    <row r="59017" spans="31:31" ht="15.75">
      <c r="AE59017" s="67"/>
    </row>
    <row r="59018" spans="31:31" ht="15.75">
      <c r="AE59018" s="67"/>
    </row>
    <row r="59019" spans="31:31" ht="15.75">
      <c r="AE59019" s="67"/>
    </row>
    <row r="59020" spans="31:31" ht="15.75">
      <c r="AE59020" s="67"/>
    </row>
    <row r="59021" spans="31:31" ht="15.75">
      <c r="AE59021" s="67"/>
    </row>
    <row r="59022" spans="31:31" ht="15.75">
      <c r="AE59022" s="67"/>
    </row>
    <row r="59023" spans="31:31" ht="15.75">
      <c r="AE59023" s="67"/>
    </row>
    <row r="59024" spans="31:31" ht="15.75">
      <c r="AE59024" s="67"/>
    </row>
    <row r="59025" spans="31:31" ht="15.75">
      <c r="AE59025" s="67"/>
    </row>
    <row r="59026" spans="31:31" ht="15.75">
      <c r="AE59026" s="67"/>
    </row>
    <row r="59027" spans="31:31" ht="15.75">
      <c r="AE59027" s="67"/>
    </row>
    <row r="59028" spans="31:31" ht="15.75">
      <c r="AE59028" s="67"/>
    </row>
    <row r="59029" spans="31:31" ht="15.75">
      <c r="AE59029" s="67"/>
    </row>
    <row r="59030" spans="31:31" ht="15.75">
      <c r="AE59030" s="67"/>
    </row>
    <row r="59031" spans="31:31" ht="15.75">
      <c r="AE59031" s="67"/>
    </row>
    <row r="59032" spans="31:31" ht="15.75">
      <c r="AE59032" s="67"/>
    </row>
    <row r="59033" spans="31:31" ht="15.75">
      <c r="AE59033" s="67"/>
    </row>
    <row r="59034" spans="31:31" ht="15.75">
      <c r="AE59034" s="67"/>
    </row>
    <row r="59035" spans="31:31" ht="15.75">
      <c r="AE59035" s="67"/>
    </row>
    <row r="59036" spans="31:31" ht="15.75">
      <c r="AE59036" s="67"/>
    </row>
    <row r="59037" spans="31:31" ht="15.75">
      <c r="AE59037" s="67"/>
    </row>
    <row r="59038" spans="31:31" ht="15.75">
      <c r="AE59038" s="67"/>
    </row>
    <row r="59039" spans="31:31" ht="15.75">
      <c r="AE59039" s="67"/>
    </row>
    <row r="59040" spans="31:31" ht="15.75">
      <c r="AE59040" s="67"/>
    </row>
    <row r="59041" spans="31:31" ht="15.75">
      <c r="AE59041" s="67"/>
    </row>
    <row r="59042" spans="31:31" ht="15.75">
      <c r="AE59042" s="67"/>
    </row>
    <row r="59043" spans="31:31" ht="15.75">
      <c r="AE59043" s="67"/>
    </row>
    <row r="59044" spans="31:31" ht="15.75">
      <c r="AE59044" s="67"/>
    </row>
    <row r="59045" spans="31:31" ht="15.75">
      <c r="AE59045" s="67"/>
    </row>
    <row r="59046" spans="31:31" ht="15.75">
      <c r="AE59046" s="67"/>
    </row>
    <row r="59047" spans="31:31" ht="15.75">
      <c r="AE59047" s="67"/>
    </row>
    <row r="59048" spans="31:31" ht="15.75">
      <c r="AE59048" s="67"/>
    </row>
    <row r="59049" spans="31:31" ht="15.75">
      <c r="AE59049" s="67"/>
    </row>
    <row r="59050" spans="31:31" ht="15.75">
      <c r="AE59050" s="67"/>
    </row>
    <row r="59051" spans="31:31" ht="15.75">
      <c r="AE59051" s="67"/>
    </row>
    <row r="59052" spans="31:31" ht="15.75">
      <c r="AE59052" s="67"/>
    </row>
    <row r="59053" spans="31:31" ht="15.75">
      <c r="AE59053" s="67"/>
    </row>
    <row r="59054" spans="31:31" ht="15.75">
      <c r="AE59054" s="67"/>
    </row>
    <row r="59055" spans="31:31" ht="15.75">
      <c r="AE59055" s="67"/>
    </row>
    <row r="59056" spans="31:31" ht="15.75">
      <c r="AE59056" s="67"/>
    </row>
    <row r="59057" spans="31:31" ht="15.75">
      <c r="AE59057" s="67"/>
    </row>
    <row r="59058" spans="31:31" ht="15.75">
      <c r="AE59058" s="67"/>
    </row>
    <row r="59059" spans="31:31" ht="15.75">
      <c r="AE59059" s="67"/>
    </row>
    <row r="59060" spans="31:31" ht="15.75">
      <c r="AE59060" s="67"/>
    </row>
    <row r="59061" spans="31:31" ht="15.75">
      <c r="AE59061" s="67"/>
    </row>
    <row r="59062" spans="31:31" ht="15.75">
      <c r="AE59062" s="67"/>
    </row>
    <row r="59063" spans="31:31" ht="15.75">
      <c r="AE59063" s="67"/>
    </row>
    <row r="59064" spans="31:31" ht="15.75">
      <c r="AE59064" s="67"/>
    </row>
    <row r="59065" spans="31:31" ht="15.75">
      <c r="AE59065" s="67"/>
    </row>
    <row r="59066" spans="31:31" ht="15.75">
      <c r="AE59066" s="67"/>
    </row>
    <row r="59067" spans="31:31" ht="15.75">
      <c r="AE59067" s="67"/>
    </row>
    <row r="59068" spans="31:31" ht="15.75">
      <c r="AE59068" s="67"/>
    </row>
    <row r="59069" spans="31:31" ht="15.75">
      <c r="AE59069" s="67"/>
    </row>
    <row r="59070" spans="31:31" ht="15.75">
      <c r="AE59070" s="67"/>
    </row>
    <row r="59071" spans="31:31" ht="15.75">
      <c r="AE59071" s="67"/>
    </row>
    <row r="59072" spans="31:31" ht="15.75">
      <c r="AE59072" s="67"/>
    </row>
    <row r="59073" spans="31:31" ht="15.75">
      <c r="AE59073" s="67"/>
    </row>
    <row r="59074" spans="31:31" ht="15.75">
      <c r="AE59074" s="67"/>
    </row>
    <row r="59075" spans="31:31" ht="15.75">
      <c r="AE59075" s="67"/>
    </row>
    <row r="59076" spans="31:31" ht="15.75">
      <c r="AE59076" s="67"/>
    </row>
    <row r="59077" spans="31:31" ht="15.75">
      <c r="AE59077" s="67"/>
    </row>
    <row r="59078" spans="31:31" ht="15.75">
      <c r="AE59078" s="67"/>
    </row>
    <row r="59079" spans="31:31" ht="15.75">
      <c r="AE59079" s="67"/>
    </row>
    <row r="59080" spans="31:31" ht="15.75">
      <c r="AE59080" s="67"/>
    </row>
    <row r="59081" spans="31:31" ht="15.75">
      <c r="AE59081" s="67"/>
    </row>
    <row r="59082" spans="31:31" ht="15.75">
      <c r="AE59082" s="67"/>
    </row>
    <row r="59083" spans="31:31" ht="15.75">
      <c r="AE59083" s="67"/>
    </row>
    <row r="59084" spans="31:31" ht="15.75">
      <c r="AE59084" s="67"/>
    </row>
    <row r="59085" spans="31:31" ht="15.75">
      <c r="AE59085" s="67"/>
    </row>
    <row r="59086" spans="31:31" ht="15.75">
      <c r="AE59086" s="67"/>
    </row>
    <row r="59087" spans="31:31" ht="15.75">
      <c r="AE59087" s="67"/>
    </row>
    <row r="59088" spans="31:31" ht="15.75">
      <c r="AE59088" s="67"/>
    </row>
    <row r="59089" spans="31:31" ht="15.75">
      <c r="AE59089" s="67"/>
    </row>
    <row r="59090" spans="31:31" ht="15.75">
      <c r="AE59090" s="67"/>
    </row>
    <row r="59091" spans="31:31" ht="15.75">
      <c r="AE59091" s="67"/>
    </row>
    <row r="59092" spans="31:31" ht="15.75">
      <c r="AE59092" s="67"/>
    </row>
    <row r="59093" spans="31:31" ht="15.75">
      <c r="AE59093" s="67"/>
    </row>
    <row r="59094" spans="31:31" ht="15.75">
      <c r="AE59094" s="67"/>
    </row>
    <row r="59095" spans="31:31" ht="15.75">
      <c r="AE59095" s="67"/>
    </row>
    <row r="59096" spans="31:31" ht="15.75">
      <c r="AE59096" s="67"/>
    </row>
    <row r="59097" spans="31:31" ht="15.75">
      <c r="AE59097" s="67"/>
    </row>
    <row r="59098" spans="31:31" ht="15.75">
      <c r="AE59098" s="67"/>
    </row>
    <row r="59099" spans="31:31" ht="15.75">
      <c r="AE59099" s="67"/>
    </row>
    <row r="59100" spans="31:31" ht="15.75">
      <c r="AE59100" s="67"/>
    </row>
    <row r="59101" spans="31:31" ht="15.75">
      <c r="AE59101" s="67"/>
    </row>
    <row r="59102" spans="31:31" ht="15.75">
      <c r="AE59102" s="67"/>
    </row>
    <row r="59103" spans="31:31" ht="15.75">
      <c r="AE59103" s="67"/>
    </row>
    <row r="59104" spans="31:31" ht="15.75">
      <c r="AE59104" s="67"/>
    </row>
    <row r="59105" spans="31:31" ht="15.75">
      <c r="AE59105" s="67"/>
    </row>
    <row r="59106" spans="31:31" ht="15.75">
      <c r="AE59106" s="67"/>
    </row>
    <row r="59107" spans="31:31" ht="15.75">
      <c r="AE59107" s="67"/>
    </row>
    <row r="59108" spans="31:31" ht="15.75">
      <c r="AE59108" s="67"/>
    </row>
    <row r="59109" spans="31:31" ht="15.75">
      <c r="AE59109" s="67"/>
    </row>
    <row r="59110" spans="31:31" ht="15.75">
      <c r="AE59110" s="67"/>
    </row>
    <row r="59111" spans="31:31" ht="15.75">
      <c r="AE59111" s="67"/>
    </row>
    <row r="59112" spans="31:31" ht="15.75">
      <c r="AE59112" s="67"/>
    </row>
    <row r="59113" spans="31:31" ht="15.75">
      <c r="AE59113" s="67"/>
    </row>
    <row r="59114" spans="31:31" ht="15.75">
      <c r="AE59114" s="67"/>
    </row>
    <row r="59115" spans="31:31" ht="15.75">
      <c r="AE59115" s="67"/>
    </row>
    <row r="59116" spans="31:31" ht="15.75">
      <c r="AE59116" s="67"/>
    </row>
    <row r="59117" spans="31:31" ht="15.75">
      <c r="AE59117" s="67"/>
    </row>
    <row r="59118" spans="31:31" ht="15.75">
      <c r="AE59118" s="67"/>
    </row>
    <row r="59119" spans="31:31" ht="15.75">
      <c r="AE59119" s="67"/>
    </row>
    <row r="59120" spans="31:31" ht="15.75">
      <c r="AE59120" s="67"/>
    </row>
    <row r="59121" spans="31:31" ht="15.75">
      <c r="AE59121" s="67"/>
    </row>
    <row r="59122" spans="31:31" ht="15.75">
      <c r="AE59122" s="67"/>
    </row>
    <row r="59123" spans="31:31" ht="15.75">
      <c r="AE59123" s="67"/>
    </row>
    <row r="59124" spans="31:31" ht="15.75">
      <c r="AE59124" s="67"/>
    </row>
    <row r="59125" spans="31:31" ht="15.75">
      <c r="AE59125" s="67"/>
    </row>
    <row r="59126" spans="31:31" ht="15.75">
      <c r="AE59126" s="67"/>
    </row>
    <row r="59127" spans="31:31" ht="15.75">
      <c r="AE59127" s="67"/>
    </row>
    <row r="59128" spans="31:31" ht="15.75">
      <c r="AE59128" s="67"/>
    </row>
    <row r="59129" spans="31:31" ht="15.75">
      <c r="AE59129" s="67"/>
    </row>
    <row r="59130" spans="31:31" ht="15.75">
      <c r="AE59130" s="67"/>
    </row>
    <row r="59131" spans="31:31" ht="15.75">
      <c r="AE59131" s="67"/>
    </row>
    <row r="59132" spans="31:31" ht="15.75">
      <c r="AE59132" s="67"/>
    </row>
    <row r="59133" spans="31:31" ht="15.75">
      <c r="AE59133" s="67"/>
    </row>
    <row r="59134" spans="31:31" ht="15.75">
      <c r="AE59134" s="67"/>
    </row>
    <row r="59135" spans="31:31" ht="15.75">
      <c r="AE59135" s="67"/>
    </row>
    <row r="59136" spans="31:31" ht="15.75">
      <c r="AE59136" s="67"/>
    </row>
    <row r="59137" spans="31:31" ht="15.75">
      <c r="AE59137" s="67"/>
    </row>
    <row r="59138" spans="31:31" ht="15.75">
      <c r="AE59138" s="67"/>
    </row>
    <row r="59139" spans="31:31" ht="15.75">
      <c r="AE59139" s="67"/>
    </row>
    <row r="59140" spans="31:31" ht="15.75">
      <c r="AE59140" s="67"/>
    </row>
    <row r="59141" spans="31:31" ht="15.75">
      <c r="AE59141" s="67"/>
    </row>
    <row r="59142" spans="31:31" ht="15.75">
      <c r="AE59142" s="67"/>
    </row>
    <row r="59143" spans="31:31" ht="15.75">
      <c r="AE59143" s="67"/>
    </row>
    <row r="59144" spans="31:31" ht="15.75">
      <c r="AE59144" s="67"/>
    </row>
    <row r="59145" spans="31:31" ht="15.75">
      <c r="AE59145" s="67"/>
    </row>
    <row r="59146" spans="31:31" ht="15.75">
      <c r="AE59146" s="67"/>
    </row>
    <row r="59147" spans="31:31" ht="15.75">
      <c r="AE59147" s="67"/>
    </row>
    <row r="59148" spans="31:31" ht="15.75">
      <c r="AE59148" s="67"/>
    </row>
    <row r="59149" spans="31:31" ht="15.75">
      <c r="AE59149" s="67"/>
    </row>
    <row r="59150" spans="31:31" ht="15.75">
      <c r="AE59150" s="67"/>
    </row>
    <row r="59151" spans="31:31" ht="15.75">
      <c r="AE59151" s="67"/>
    </row>
    <row r="59152" spans="31:31" ht="15.75">
      <c r="AE59152" s="67"/>
    </row>
    <row r="59153" spans="31:31" ht="15.75">
      <c r="AE59153" s="67"/>
    </row>
    <row r="59154" spans="31:31" ht="15.75">
      <c r="AE59154" s="67"/>
    </row>
    <row r="59155" spans="31:31" ht="15.75">
      <c r="AE59155" s="67"/>
    </row>
    <row r="59156" spans="31:31" ht="15.75">
      <c r="AE59156" s="67"/>
    </row>
    <row r="59157" spans="31:31" ht="15.75">
      <c r="AE59157" s="67"/>
    </row>
    <row r="59158" spans="31:31" ht="15.75">
      <c r="AE59158" s="67"/>
    </row>
    <row r="59159" spans="31:31" ht="15.75">
      <c r="AE59159" s="67"/>
    </row>
    <row r="59160" spans="31:31" ht="15.75">
      <c r="AE59160" s="67"/>
    </row>
    <row r="59161" spans="31:31" ht="15.75">
      <c r="AE59161" s="67"/>
    </row>
    <row r="59162" spans="31:31" ht="15.75">
      <c r="AE59162" s="67"/>
    </row>
    <row r="59163" spans="31:31" ht="15.75">
      <c r="AE59163" s="67"/>
    </row>
    <row r="59164" spans="31:31" ht="15.75">
      <c r="AE59164" s="67"/>
    </row>
    <row r="59165" spans="31:31" ht="15.75">
      <c r="AE59165" s="67"/>
    </row>
    <row r="59166" spans="31:31" ht="15.75">
      <c r="AE59166" s="67"/>
    </row>
    <row r="59167" spans="31:31" ht="15.75">
      <c r="AE59167" s="67"/>
    </row>
    <row r="59168" spans="31:31" ht="15.75">
      <c r="AE59168" s="67"/>
    </row>
    <row r="59169" spans="31:31" ht="15.75">
      <c r="AE59169" s="67"/>
    </row>
    <row r="59170" spans="31:31" ht="15.75">
      <c r="AE59170" s="67"/>
    </row>
    <row r="59171" spans="31:31" ht="15.75">
      <c r="AE59171" s="67"/>
    </row>
    <row r="59172" spans="31:31" ht="15.75">
      <c r="AE59172" s="67"/>
    </row>
    <row r="59173" spans="31:31" ht="15.75">
      <c r="AE59173" s="67"/>
    </row>
    <row r="59174" spans="31:31" ht="15.75">
      <c r="AE59174" s="67"/>
    </row>
    <row r="59175" spans="31:31" ht="15.75">
      <c r="AE59175" s="67"/>
    </row>
    <row r="59176" spans="31:31" ht="15.75">
      <c r="AE59176" s="67"/>
    </row>
    <row r="59177" spans="31:31" ht="15.75">
      <c r="AE59177" s="67"/>
    </row>
    <row r="59178" spans="31:31" ht="15.75">
      <c r="AE59178" s="67"/>
    </row>
    <row r="59179" spans="31:31" ht="15.75">
      <c r="AE59179" s="67"/>
    </row>
    <row r="59180" spans="31:31" ht="15.75">
      <c r="AE59180" s="67"/>
    </row>
    <row r="59181" spans="31:31" ht="15.75">
      <c r="AE59181" s="67"/>
    </row>
    <row r="59182" spans="31:31" ht="15.75">
      <c r="AE59182" s="67"/>
    </row>
    <row r="59183" spans="31:31" ht="15.75">
      <c r="AE59183" s="67"/>
    </row>
    <row r="59184" spans="31:31" ht="15.75">
      <c r="AE59184" s="67"/>
    </row>
    <row r="59185" spans="31:31" ht="15.75">
      <c r="AE59185" s="67"/>
    </row>
    <row r="59186" spans="31:31" ht="15.75">
      <c r="AE59186" s="67"/>
    </row>
    <row r="59187" spans="31:31" ht="15.75">
      <c r="AE59187" s="67"/>
    </row>
    <row r="59188" spans="31:31" ht="15.75">
      <c r="AE59188" s="67"/>
    </row>
    <row r="59189" spans="31:31" ht="15.75">
      <c r="AE59189" s="67"/>
    </row>
    <row r="59190" spans="31:31" ht="15.75">
      <c r="AE59190" s="67"/>
    </row>
    <row r="59191" spans="31:31" ht="15.75">
      <c r="AE59191" s="67"/>
    </row>
    <row r="59192" spans="31:31" ht="15.75">
      <c r="AE59192" s="67"/>
    </row>
    <row r="59193" spans="31:31" ht="15.75">
      <c r="AE59193" s="67"/>
    </row>
    <row r="59194" spans="31:31" ht="15.75">
      <c r="AE59194" s="67"/>
    </row>
    <row r="59195" spans="31:31" ht="15.75">
      <c r="AE59195" s="67"/>
    </row>
    <row r="59196" spans="31:31" ht="15.75">
      <c r="AE59196" s="67"/>
    </row>
    <row r="59197" spans="31:31" ht="15.75">
      <c r="AE59197" s="67"/>
    </row>
    <row r="59198" spans="31:31" ht="15.75">
      <c r="AE59198" s="67"/>
    </row>
    <row r="59199" spans="31:31" ht="15.75">
      <c r="AE59199" s="67"/>
    </row>
    <row r="59200" spans="31:31" ht="15.75">
      <c r="AE59200" s="67"/>
    </row>
    <row r="59201" spans="31:31" ht="15.75">
      <c r="AE59201" s="67"/>
    </row>
    <row r="59202" spans="31:31" ht="15.75">
      <c r="AE59202" s="67"/>
    </row>
    <row r="59203" spans="31:31" ht="15.75">
      <c r="AE59203" s="67"/>
    </row>
    <row r="59204" spans="31:31" ht="15.75">
      <c r="AE59204" s="67"/>
    </row>
    <row r="59205" spans="31:31" ht="15.75">
      <c r="AE59205" s="67"/>
    </row>
    <row r="59206" spans="31:31" ht="15.75">
      <c r="AE59206" s="67"/>
    </row>
    <row r="59207" spans="31:31" ht="15.75">
      <c r="AE59207" s="67"/>
    </row>
    <row r="59208" spans="31:31" ht="15.75">
      <c r="AE59208" s="67"/>
    </row>
    <row r="59209" spans="31:31" ht="15.75">
      <c r="AE59209" s="67"/>
    </row>
    <row r="59210" spans="31:31" ht="15.75">
      <c r="AE59210" s="67"/>
    </row>
    <row r="59211" spans="31:31" ht="15.75">
      <c r="AE59211" s="67"/>
    </row>
    <row r="59212" spans="31:31" ht="15.75">
      <c r="AE59212" s="67"/>
    </row>
    <row r="59213" spans="31:31" ht="15.75">
      <c r="AE59213" s="67"/>
    </row>
    <row r="59214" spans="31:31" ht="15.75">
      <c r="AE59214" s="67"/>
    </row>
    <row r="59215" spans="31:31" ht="15.75">
      <c r="AE59215" s="67"/>
    </row>
    <row r="59216" spans="31:31" ht="15.75">
      <c r="AE59216" s="67"/>
    </row>
    <row r="59217" spans="31:31" ht="15.75">
      <c r="AE59217" s="67"/>
    </row>
    <row r="59218" spans="31:31" ht="15.75">
      <c r="AE59218" s="67"/>
    </row>
    <row r="59219" spans="31:31" ht="15.75">
      <c r="AE59219" s="67"/>
    </row>
    <row r="59220" spans="31:31" ht="15.75">
      <c r="AE59220" s="67"/>
    </row>
    <row r="59221" spans="31:31" ht="15.75">
      <c r="AE59221" s="67"/>
    </row>
    <row r="59222" spans="31:31" ht="15.75">
      <c r="AE59222" s="67"/>
    </row>
    <row r="59223" spans="31:31" ht="15.75">
      <c r="AE59223" s="67"/>
    </row>
    <row r="59224" spans="31:31" ht="15.75">
      <c r="AE59224" s="67"/>
    </row>
    <row r="59225" spans="31:31" ht="15.75">
      <c r="AE59225" s="67"/>
    </row>
    <row r="59226" spans="31:31" ht="15.75">
      <c r="AE59226" s="67"/>
    </row>
    <row r="59227" spans="31:31" ht="15.75">
      <c r="AE59227" s="67"/>
    </row>
    <row r="59228" spans="31:31" ht="15.75">
      <c r="AE59228" s="67"/>
    </row>
    <row r="59229" spans="31:31" ht="15.75">
      <c r="AE59229" s="67"/>
    </row>
    <row r="59230" spans="31:31" ht="15.75">
      <c r="AE59230" s="67"/>
    </row>
    <row r="59231" spans="31:31" ht="15.75">
      <c r="AE59231" s="67"/>
    </row>
    <row r="59232" spans="31:31" ht="15.75">
      <c r="AE59232" s="67"/>
    </row>
    <row r="59233" spans="31:31" ht="15.75">
      <c r="AE59233" s="67"/>
    </row>
    <row r="59234" spans="31:31" ht="15.75">
      <c r="AE59234" s="67"/>
    </row>
    <row r="59235" spans="31:31" ht="15.75">
      <c r="AE59235" s="67"/>
    </row>
    <row r="59236" spans="31:31" ht="15.75">
      <c r="AE59236" s="67"/>
    </row>
    <row r="59237" spans="31:31" ht="15.75">
      <c r="AE59237" s="67"/>
    </row>
    <row r="59238" spans="31:31" ht="15.75">
      <c r="AE59238" s="67"/>
    </row>
    <row r="59239" spans="31:31" ht="15.75">
      <c r="AE59239" s="67"/>
    </row>
    <row r="59240" spans="31:31" ht="15.75">
      <c r="AE59240" s="67"/>
    </row>
    <row r="59241" spans="31:31" ht="15.75">
      <c r="AE59241" s="67"/>
    </row>
    <row r="59242" spans="31:31" ht="15.75">
      <c r="AE59242" s="67"/>
    </row>
    <row r="59243" spans="31:31" ht="15.75">
      <c r="AE59243" s="67"/>
    </row>
    <row r="59244" spans="31:31" ht="15.75">
      <c r="AE59244" s="67"/>
    </row>
    <row r="59245" spans="31:31" ht="15.75">
      <c r="AE59245" s="67"/>
    </row>
    <row r="59246" spans="31:31" ht="15.75">
      <c r="AE59246" s="67"/>
    </row>
    <row r="59247" spans="31:31" ht="15.75">
      <c r="AE59247" s="67"/>
    </row>
    <row r="59248" spans="31:31" ht="15.75">
      <c r="AE59248" s="67"/>
    </row>
    <row r="59249" spans="31:31" ht="15.75">
      <c r="AE59249" s="67"/>
    </row>
    <row r="59250" spans="31:31" ht="15.75">
      <c r="AE59250" s="67"/>
    </row>
    <row r="59251" spans="31:31" ht="15.75">
      <c r="AE59251" s="67"/>
    </row>
    <row r="59252" spans="31:31" ht="15.75">
      <c r="AE59252" s="67"/>
    </row>
    <row r="59253" spans="31:31" ht="15.75">
      <c r="AE59253" s="67"/>
    </row>
    <row r="59254" spans="31:31" ht="15.75">
      <c r="AE59254" s="67"/>
    </row>
    <row r="59255" spans="31:31" ht="15.75">
      <c r="AE59255" s="67"/>
    </row>
    <row r="59256" spans="31:31" ht="15.75">
      <c r="AE59256" s="67"/>
    </row>
    <row r="59257" spans="31:31" ht="15.75">
      <c r="AE59257" s="67"/>
    </row>
    <row r="59258" spans="31:31" ht="15.75">
      <c r="AE59258" s="67"/>
    </row>
    <row r="59259" spans="31:31" ht="15.75">
      <c r="AE59259" s="67"/>
    </row>
    <row r="59260" spans="31:31" ht="15.75">
      <c r="AE59260" s="67"/>
    </row>
    <row r="59261" spans="31:31" ht="15.75">
      <c r="AE59261" s="67"/>
    </row>
    <row r="59262" spans="31:31" ht="15.75">
      <c r="AE59262" s="67"/>
    </row>
    <row r="59263" spans="31:31" ht="15.75">
      <c r="AE59263" s="67"/>
    </row>
    <row r="59264" spans="31:31" ht="15.75">
      <c r="AE59264" s="67"/>
    </row>
    <row r="59265" spans="31:31" ht="15.75">
      <c r="AE59265" s="67"/>
    </row>
    <row r="59266" spans="31:31" ht="15.75">
      <c r="AE59266" s="67"/>
    </row>
    <row r="59267" spans="31:31" ht="15.75">
      <c r="AE59267" s="67"/>
    </row>
    <row r="59268" spans="31:31" ht="15.75">
      <c r="AE59268" s="67"/>
    </row>
    <row r="59269" spans="31:31" ht="15.75">
      <c r="AE59269" s="67"/>
    </row>
    <row r="59270" spans="31:31" ht="15.75">
      <c r="AE59270" s="67"/>
    </row>
    <row r="59271" spans="31:31" ht="15.75">
      <c r="AE59271" s="67"/>
    </row>
    <row r="59272" spans="31:31" ht="15.75">
      <c r="AE59272" s="67"/>
    </row>
    <row r="59273" spans="31:31" ht="15.75">
      <c r="AE59273" s="67"/>
    </row>
    <row r="59274" spans="31:31" ht="15.75">
      <c r="AE59274" s="67"/>
    </row>
    <row r="59275" spans="31:31" ht="15.75">
      <c r="AE59275" s="67"/>
    </row>
    <row r="59276" spans="31:31" ht="15.75">
      <c r="AE59276" s="67"/>
    </row>
    <row r="59277" spans="31:31" ht="15.75">
      <c r="AE59277" s="67"/>
    </row>
    <row r="59278" spans="31:31" ht="15.75">
      <c r="AE59278" s="67"/>
    </row>
    <row r="59279" spans="31:31" ht="15.75">
      <c r="AE59279" s="67"/>
    </row>
    <row r="59280" spans="31:31" ht="15.75">
      <c r="AE59280" s="67"/>
    </row>
    <row r="59281" spans="31:31" ht="15.75">
      <c r="AE59281" s="67"/>
    </row>
    <row r="59282" spans="31:31" ht="15.75">
      <c r="AE59282" s="67"/>
    </row>
    <row r="59283" spans="31:31" ht="15.75">
      <c r="AE59283" s="67"/>
    </row>
    <row r="59284" spans="31:31" ht="15.75">
      <c r="AE59284" s="67"/>
    </row>
    <row r="59285" spans="31:31" ht="15.75">
      <c r="AE59285" s="67"/>
    </row>
    <row r="59286" spans="31:31" ht="15.75">
      <c r="AE59286" s="67"/>
    </row>
    <row r="59287" spans="31:31" ht="15.75">
      <c r="AE59287" s="67"/>
    </row>
    <row r="59288" spans="31:31" ht="15.75">
      <c r="AE59288" s="67"/>
    </row>
    <row r="59289" spans="31:31" ht="15.75">
      <c r="AE59289" s="67"/>
    </row>
    <row r="59290" spans="31:31" ht="15.75">
      <c r="AE59290" s="67"/>
    </row>
    <row r="59291" spans="31:31" ht="15.75">
      <c r="AE59291" s="67"/>
    </row>
    <row r="59292" spans="31:31" ht="15.75">
      <c r="AE59292" s="67"/>
    </row>
    <row r="59293" spans="31:31" ht="15.75">
      <c r="AE59293" s="67"/>
    </row>
    <row r="59294" spans="31:31" ht="15.75">
      <c r="AE59294" s="67"/>
    </row>
    <row r="59295" spans="31:31" ht="15.75">
      <c r="AE59295" s="67"/>
    </row>
    <row r="59296" spans="31:31" ht="15.75">
      <c r="AE59296" s="67"/>
    </row>
    <row r="59297" spans="31:31" ht="15.75">
      <c r="AE59297" s="67"/>
    </row>
    <row r="59298" spans="31:31" ht="15.75">
      <c r="AE59298" s="67"/>
    </row>
    <row r="59299" spans="31:31" ht="15.75">
      <c r="AE59299" s="67"/>
    </row>
    <row r="59300" spans="31:31" ht="15.75">
      <c r="AE59300" s="67"/>
    </row>
    <row r="59301" spans="31:31" ht="15.75">
      <c r="AE59301" s="67"/>
    </row>
    <row r="59302" spans="31:31" ht="15.75">
      <c r="AE59302" s="67"/>
    </row>
    <row r="59303" spans="31:31" ht="15.75">
      <c r="AE59303" s="67"/>
    </row>
    <row r="59304" spans="31:31" ht="15.75">
      <c r="AE59304" s="67"/>
    </row>
    <row r="59305" spans="31:31" ht="15.75">
      <c r="AE59305" s="67"/>
    </row>
    <row r="59306" spans="31:31" ht="15.75">
      <c r="AE59306" s="67"/>
    </row>
    <row r="59307" spans="31:31" ht="15.75">
      <c r="AE59307" s="67"/>
    </row>
    <row r="59308" spans="31:31" ht="15.75">
      <c r="AE59308" s="67"/>
    </row>
    <row r="59309" spans="31:31" ht="15.75">
      <c r="AE59309" s="67"/>
    </row>
    <row r="59310" spans="31:31" ht="15.75">
      <c r="AE59310" s="67"/>
    </row>
    <row r="59311" spans="31:31" ht="15.75">
      <c r="AE59311" s="67"/>
    </row>
    <row r="59312" spans="31:31" ht="15.75">
      <c r="AE59312" s="67"/>
    </row>
    <row r="59313" spans="31:31" ht="15.75">
      <c r="AE59313" s="67"/>
    </row>
    <row r="59314" spans="31:31" ht="15.75">
      <c r="AE59314" s="67"/>
    </row>
    <row r="59315" spans="31:31" ht="15.75">
      <c r="AE59315" s="67"/>
    </row>
    <row r="59316" spans="31:31" ht="15.75">
      <c r="AE59316" s="67"/>
    </row>
    <row r="59317" spans="31:31" ht="15.75">
      <c r="AE59317" s="67"/>
    </row>
    <row r="59318" spans="31:31" ht="15.75">
      <c r="AE59318" s="67"/>
    </row>
    <row r="59319" spans="31:31" ht="15.75">
      <c r="AE59319" s="67"/>
    </row>
    <row r="59320" spans="31:31" ht="15.75">
      <c r="AE59320" s="67"/>
    </row>
    <row r="59321" spans="31:31" ht="15.75">
      <c r="AE59321" s="67"/>
    </row>
    <row r="59322" spans="31:31" ht="15.75">
      <c r="AE59322" s="67"/>
    </row>
    <row r="59323" spans="31:31" ht="15.75">
      <c r="AE59323" s="67"/>
    </row>
    <row r="59324" spans="31:31" ht="15.75">
      <c r="AE59324" s="67"/>
    </row>
    <row r="59325" spans="31:31" ht="15.75">
      <c r="AE59325" s="67"/>
    </row>
    <row r="59326" spans="31:31" ht="15.75">
      <c r="AE59326" s="67"/>
    </row>
    <row r="59327" spans="31:31" ht="15.75">
      <c r="AE59327" s="67"/>
    </row>
    <row r="59328" spans="31:31" ht="15.75">
      <c r="AE59328" s="67"/>
    </row>
    <row r="59329" spans="31:31" ht="15.75">
      <c r="AE59329" s="67"/>
    </row>
    <row r="59330" spans="31:31" ht="15.75">
      <c r="AE59330" s="67"/>
    </row>
    <row r="59331" spans="31:31" ht="15.75">
      <c r="AE59331" s="67"/>
    </row>
    <row r="59332" spans="31:31" ht="15.75">
      <c r="AE59332" s="67"/>
    </row>
    <row r="59333" spans="31:31" ht="15.75">
      <c r="AE59333" s="67"/>
    </row>
    <row r="59334" spans="31:31" ht="15.75">
      <c r="AE59334" s="67"/>
    </row>
    <row r="59335" spans="31:31" ht="15.75">
      <c r="AE59335" s="67"/>
    </row>
    <row r="59336" spans="31:31" ht="15.75">
      <c r="AE59336" s="67"/>
    </row>
    <row r="59337" spans="31:31" ht="15.75">
      <c r="AE59337" s="67"/>
    </row>
    <row r="59338" spans="31:31" ht="15.75">
      <c r="AE59338" s="67"/>
    </row>
    <row r="59339" spans="31:31" ht="15.75">
      <c r="AE59339" s="67"/>
    </row>
    <row r="59340" spans="31:31" ht="15.75">
      <c r="AE59340" s="67"/>
    </row>
    <row r="59341" spans="31:31" ht="15.75">
      <c r="AE59341" s="67"/>
    </row>
    <row r="59342" spans="31:31" ht="15.75">
      <c r="AE59342" s="67"/>
    </row>
    <row r="59343" spans="31:31" ht="15.75">
      <c r="AE59343" s="67"/>
    </row>
    <row r="59344" spans="31:31" ht="15.75">
      <c r="AE59344" s="67"/>
    </row>
    <row r="59345" spans="31:31" ht="15.75">
      <c r="AE59345" s="67"/>
    </row>
    <row r="59346" spans="31:31" ht="15.75">
      <c r="AE59346" s="67"/>
    </row>
    <row r="59347" spans="31:31" ht="15.75">
      <c r="AE59347" s="67"/>
    </row>
    <row r="59348" spans="31:31" ht="15.75">
      <c r="AE59348" s="67"/>
    </row>
    <row r="59349" spans="31:31" ht="15.75">
      <c r="AE59349" s="67"/>
    </row>
    <row r="59350" spans="31:31" ht="15.75">
      <c r="AE59350" s="67"/>
    </row>
    <row r="59351" spans="31:31" ht="15.75">
      <c r="AE59351" s="67"/>
    </row>
    <row r="59352" spans="31:31" ht="15.75">
      <c r="AE59352" s="67"/>
    </row>
    <row r="59353" spans="31:31" ht="15.75">
      <c r="AE59353" s="67"/>
    </row>
    <row r="59354" spans="31:31" ht="15.75">
      <c r="AE59354" s="67"/>
    </row>
    <row r="59355" spans="31:31" ht="15.75">
      <c r="AE59355" s="67"/>
    </row>
    <row r="59356" spans="31:31" ht="15.75">
      <c r="AE59356" s="67"/>
    </row>
    <row r="59357" spans="31:31" ht="15.75">
      <c r="AE59357" s="67"/>
    </row>
    <row r="59358" spans="31:31" ht="15.75">
      <c r="AE59358" s="67"/>
    </row>
    <row r="59359" spans="31:31" ht="15.75">
      <c r="AE59359" s="67"/>
    </row>
    <row r="59360" spans="31:31" ht="15.75">
      <c r="AE59360" s="67"/>
    </row>
    <row r="59361" spans="31:31" ht="15.75">
      <c r="AE59361" s="67"/>
    </row>
    <row r="59362" spans="31:31" ht="15.75">
      <c r="AE59362" s="67"/>
    </row>
    <row r="59363" spans="31:31" ht="15.75">
      <c r="AE59363" s="67"/>
    </row>
    <row r="59364" spans="31:31" ht="15.75">
      <c r="AE59364" s="67"/>
    </row>
    <row r="59365" spans="31:31" ht="15.75">
      <c r="AE59365" s="67"/>
    </row>
    <row r="59366" spans="31:31" ht="15.75">
      <c r="AE59366" s="67"/>
    </row>
    <row r="59367" spans="31:31" ht="15.75">
      <c r="AE59367" s="67"/>
    </row>
    <row r="59368" spans="31:31" ht="15.75">
      <c r="AE59368" s="67"/>
    </row>
    <row r="59369" spans="31:31" ht="15.75">
      <c r="AE59369" s="67"/>
    </row>
    <row r="59370" spans="31:31" ht="15.75">
      <c r="AE59370" s="67"/>
    </row>
    <row r="59371" spans="31:31" ht="15.75">
      <c r="AE59371" s="67"/>
    </row>
    <row r="59372" spans="31:31" ht="15.75">
      <c r="AE59372" s="67"/>
    </row>
    <row r="59373" spans="31:31" ht="15.75">
      <c r="AE59373" s="67"/>
    </row>
    <row r="59374" spans="31:31" ht="15.75">
      <c r="AE59374" s="67"/>
    </row>
    <row r="59375" spans="31:31" ht="15.75">
      <c r="AE59375" s="67"/>
    </row>
    <row r="59376" spans="31:31" ht="15.75">
      <c r="AE59376" s="67"/>
    </row>
    <row r="59377" spans="31:31" ht="15.75">
      <c r="AE59377" s="67"/>
    </row>
    <row r="59378" spans="31:31" ht="15.75">
      <c r="AE59378" s="67"/>
    </row>
    <row r="59379" spans="31:31" ht="15.75">
      <c r="AE59379" s="67"/>
    </row>
    <row r="59380" spans="31:31" ht="15.75">
      <c r="AE59380" s="67"/>
    </row>
    <row r="59381" spans="31:31" ht="15.75">
      <c r="AE59381" s="67"/>
    </row>
    <row r="59382" spans="31:31" ht="15.75">
      <c r="AE59382" s="67"/>
    </row>
    <row r="59383" spans="31:31" ht="15.75">
      <c r="AE59383" s="67"/>
    </row>
    <row r="59384" spans="31:31" ht="15.75">
      <c r="AE59384" s="67"/>
    </row>
    <row r="59385" spans="31:31" ht="15.75">
      <c r="AE59385" s="67"/>
    </row>
    <row r="59386" spans="31:31" ht="15.75">
      <c r="AE59386" s="67"/>
    </row>
    <row r="59387" spans="31:31" ht="15.75">
      <c r="AE59387" s="67"/>
    </row>
    <row r="59388" spans="31:31" ht="15.75">
      <c r="AE59388" s="67"/>
    </row>
    <row r="59389" spans="31:31" ht="15.75">
      <c r="AE59389" s="67"/>
    </row>
    <row r="59390" spans="31:31" ht="15.75">
      <c r="AE59390" s="67"/>
    </row>
    <row r="59391" spans="31:31" ht="15.75">
      <c r="AE59391" s="67"/>
    </row>
    <row r="59392" spans="31:31" ht="15.75">
      <c r="AE59392" s="67"/>
    </row>
    <row r="59393" spans="31:31" ht="15.75">
      <c r="AE59393" s="67"/>
    </row>
    <row r="59394" spans="31:31" ht="15.75">
      <c r="AE59394" s="67"/>
    </row>
    <row r="59395" spans="31:31" ht="15.75">
      <c r="AE59395" s="67"/>
    </row>
    <row r="59396" spans="31:31" ht="15.75">
      <c r="AE59396" s="67"/>
    </row>
    <row r="59397" spans="31:31" ht="15.75">
      <c r="AE59397" s="67"/>
    </row>
    <row r="59398" spans="31:31" ht="15.75">
      <c r="AE59398" s="67"/>
    </row>
    <row r="59399" spans="31:31" ht="15.75">
      <c r="AE59399" s="67"/>
    </row>
    <row r="59400" spans="31:31" ht="15.75">
      <c r="AE59400" s="67"/>
    </row>
    <row r="59401" spans="31:31" ht="15.75">
      <c r="AE59401" s="67"/>
    </row>
    <row r="59402" spans="31:31" ht="15.75">
      <c r="AE59402" s="67"/>
    </row>
    <row r="59403" spans="31:31" ht="15.75">
      <c r="AE59403" s="67"/>
    </row>
    <row r="59404" spans="31:31" ht="15.75">
      <c r="AE59404" s="67"/>
    </row>
    <row r="59405" spans="31:31" ht="15.75">
      <c r="AE59405" s="67"/>
    </row>
    <row r="59406" spans="31:31" ht="15.75">
      <c r="AE59406" s="67"/>
    </row>
    <row r="59407" spans="31:31" ht="15.75">
      <c r="AE59407" s="67"/>
    </row>
    <row r="59408" spans="31:31" ht="15.75">
      <c r="AE59408" s="67"/>
    </row>
    <row r="59409" spans="31:31" ht="15.75">
      <c r="AE59409" s="67"/>
    </row>
    <row r="59410" spans="31:31" ht="15.75">
      <c r="AE59410" s="67"/>
    </row>
    <row r="59411" spans="31:31" ht="15.75">
      <c r="AE59411" s="67"/>
    </row>
    <row r="59412" spans="31:31" ht="15.75">
      <c r="AE59412" s="67"/>
    </row>
    <row r="59413" spans="31:31" ht="15.75">
      <c r="AE59413" s="67"/>
    </row>
    <row r="59414" spans="31:31" ht="15.75">
      <c r="AE59414" s="67"/>
    </row>
    <row r="59415" spans="31:31" ht="15.75">
      <c r="AE59415" s="67"/>
    </row>
    <row r="59416" spans="31:31" ht="15.75">
      <c r="AE59416" s="67"/>
    </row>
    <row r="59417" spans="31:31" ht="15.75">
      <c r="AE59417" s="67"/>
    </row>
    <row r="59418" spans="31:31" ht="15.75">
      <c r="AE59418" s="67"/>
    </row>
    <row r="59419" spans="31:31" ht="15.75">
      <c r="AE59419" s="67"/>
    </row>
    <row r="59420" spans="31:31" ht="15.75">
      <c r="AE59420" s="67"/>
    </row>
    <row r="59421" spans="31:31" ht="15.75">
      <c r="AE59421" s="67"/>
    </row>
    <row r="59422" spans="31:31" ht="15.75">
      <c r="AE59422" s="67"/>
    </row>
    <row r="59423" spans="31:31" ht="15.75">
      <c r="AE59423" s="67"/>
    </row>
    <row r="59424" spans="31:31" ht="15.75">
      <c r="AE59424" s="67"/>
    </row>
    <row r="59425" spans="31:31" ht="15.75">
      <c r="AE59425" s="67"/>
    </row>
    <row r="59426" spans="31:31" ht="15.75">
      <c r="AE59426" s="67"/>
    </row>
    <row r="59427" spans="31:31" ht="15.75">
      <c r="AE59427" s="67"/>
    </row>
    <row r="59428" spans="31:31" ht="15.75">
      <c r="AE59428" s="67"/>
    </row>
    <row r="59429" spans="31:31" ht="15.75">
      <c r="AE59429" s="67"/>
    </row>
    <row r="59430" spans="31:31" ht="15.75">
      <c r="AE59430" s="67"/>
    </row>
    <row r="59431" spans="31:31" ht="15.75">
      <c r="AE59431" s="67"/>
    </row>
    <row r="59432" spans="31:31" ht="15.75">
      <c r="AE59432" s="67"/>
    </row>
    <row r="59433" spans="31:31" ht="15.75">
      <c r="AE59433" s="67"/>
    </row>
    <row r="59434" spans="31:31" ht="15.75">
      <c r="AE59434" s="67"/>
    </row>
    <row r="59435" spans="31:31" ht="15.75">
      <c r="AE59435" s="67"/>
    </row>
    <row r="59436" spans="31:31" ht="15.75">
      <c r="AE59436" s="67"/>
    </row>
    <row r="59437" spans="31:31" ht="15.75">
      <c r="AE59437" s="67"/>
    </row>
    <row r="59438" spans="31:31" ht="15.75">
      <c r="AE59438" s="67"/>
    </row>
    <row r="59439" spans="31:31" ht="15.75">
      <c r="AE59439" s="67"/>
    </row>
    <row r="59440" spans="31:31" ht="15.75">
      <c r="AE59440" s="67"/>
    </row>
    <row r="59441" spans="31:31" ht="15.75">
      <c r="AE59441" s="67"/>
    </row>
    <row r="59442" spans="31:31" ht="15.75">
      <c r="AE59442" s="67"/>
    </row>
    <row r="59443" spans="31:31" ht="15.75">
      <c r="AE59443" s="67"/>
    </row>
    <row r="59444" spans="31:31" ht="15.75">
      <c r="AE59444" s="67"/>
    </row>
    <row r="59445" spans="31:31" ht="15.75">
      <c r="AE59445" s="67"/>
    </row>
    <row r="59446" spans="31:31" ht="15.75">
      <c r="AE59446" s="67"/>
    </row>
    <row r="59447" spans="31:31" ht="15.75">
      <c r="AE59447" s="67"/>
    </row>
    <row r="59448" spans="31:31" ht="15.75">
      <c r="AE59448" s="67"/>
    </row>
    <row r="59449" spans="31:31" ht="15.75">
      <c r="AE59449" s="67"/>
    </row>
    <row r="59450" spans="31:31" ht="15.75">
      <c r="AE59450" s="67"/>
    </row>
    <row r="59451" spans="31:31" ht="15.75">
      <c r="AE59451" s="67"/>
    </row>
    <row r="59452" spans="31:31" ht="15.75">
      <c r="AE59452" s="67"/>
    </row>
    <row r="59453" spans="31:31" ht="15.75">
      <c r="AE59453" s="67"/>
    </row>
    <row r="59454" spans="31:31" ht="15.75">
      <c r="AE59454" s="67"/>
    </row>
    <row r="59455" spans="31:31" ht="15.75">
      <c r="AE59455" s="67"/>
    </row>
    <row r="59456" spans="31:31" ht="15.75">
      <c r="AE59456" s="67"/>
    </row>
    <row r="59457" spans="31:31" ht="15.75">
      <c r="AE59457" s="67"/>
    </row>
    <row r="59458" spans="31:31" ht="15.75">
      <c r="AE59458" s="67"/>
    </row>
    <row r="59459" spans="31:31" ht="15.75">
      <c r="AE59459" s="67"/>
    </row>
    <row r="59460" spans="31:31" ht="15.75">
      <c r="AE59460" s="67"/>
    </row>
    <row r="59461" spans="31:31" ht="15.75">
      <c r="AE59461" s="67"/>
    </row>
    <row r="59462" spans="31:31" ht="15.75">
      <c r="AE59462" s="67"/>
    </row>
    <row r="59463" spans="31:31" ht="15.75">
      <c r="AE59463" s="67"/>
    </row>
    <row r="59464" spans="31:31" ht="15.75">
      <c r="AE59464" s="67"/>
    </row>
    <row r="59465" spans="31:31" ht="15.75">
      <c r="AE59465" s="67"/>
    </row>
    <row r="59466" spans="31:31" ht="15.75">
      <c r="AE59466" s="67"/>
    </row>
    <row r="59467" spans="31:31" ht="15.75">
      <c r="AE59467" s="67"/>
    </row>
    <row r="59468" spans="31:31" ht="15.75">
      <c r="AE59468" s="67"/>
    </row>
    <row r="59469" spans="31:31" ht="15.75">
      <c r="AE59469" s="67"/>
    </row>
    <row r="59470" spans="31:31" ht="15.75">
      <c r="AE59470" s="67"/>
    </row>
    <row r="59471" spans="31:31" ht="15.75">
      <c r="AE59471" s="67"/>
    </row>
    <row r="59472" spans="31:31" ht="15.75">
      <c r="AE59472" s="67"/>
    </row>
    <row r="59473" spans="31:31" ht="15.75">
      <c r="AE59473" s="67"/>
    </row>
    <row r="59474" spans="31:31" ht="15.75">
      <c r="AE59474" s="67"/>
    </row>
    <row r="59475" spans="31:31" ht="15.75">
      <c r="AE59475" s="67"/>
    </row>
    <row r="59476" spans="31:31" ht="15.75">
      <c r="AE59476" s="67"/>
    </row>
    <row r="59477" spans="31:31" ht="15.75">
      <c r="AE59477" s="67"/>
    </row>
    <row r="59478" spans="31:31" ht="15.75">
      <c r="AE59478" s="67"/>
    </row>
    <row r="59479" spans="31:31" ht="15.75">
      <c r="AE59479" s="67"/>
    </row>
    <row r="59480" spans="31:31" ht="15.75">
      <c r="AE59480" s="67"/>
    </row>
    <row r="59481" spans="31:31" ht="15.75">
      <c r="AE59481" s="67"/>
    </row>
    <row r="59482" spans="31:31" ht="15.75">
      <c r="AE59482" s="67"/>
    </row>
    <row r="59483" spans="31:31" ht="15.75">
      <c r="AE59483" s="67"/>
    </row>
    <row r="59484" spans="31:31" ht="15.75">
      <c r="AE59484" s="67"/>
    </row>
    <row r="59485" spans="31:31" ht="15.75">
      <c r="AE59485" s="67"/>
    </row>
    <row r="59486" spans="31:31" ht="15.75">
      <c r="AE59486" s="67"/>
    </row>
    <row r="59487" spans="31:31" ht="15.75">
      <c r="AE59487" s="67"/>
    </row>
    <row r="59488" spans="31:31" ht="15.75">
      <c r="AE59488" s="67"/>
    </row>
    <row r="59489" spans="31:31" ht="15.75">
      <c r="AE59489" s="67"/>
    </row>
    <row r="59490" spans="31:31" ht="15.75">
      <c r="AE59490" s="67"/>
    </row>
    <row r="59491" spans="31:31" ht="15.75">
      <c r="AE59491" s="67"/>
    </row>
    <row r="59492" spans="31:31" ht="15.75">
      <c r="AE59492" s="67"/>
    </row>
    <row r="59493" spans="31:31" ht="15.75">
      <c r="AE59493" s="67"/>
    </row>
    <row r="59494" spans="31:31" ht="15.75">
      <c r="AE59494" s="67"/>
    </row>
    <row r="59495" spans="31:31" ht="15.75">
      <c r="AE59495" s="67"/>
    </row>
    <row r="59496" spans="31:31" ht="15.75">
      <c r="AE59496" s="67"/>
    </row>
    <row r="59497" spans="31:31" ht="15.75">
      <c r="AE59497" s="67"/>
    </row>
    <row r="59498" spans="31:31" ht="15.75">
      <c r="AE59498" s="67"/>
    </row>
    <row r="59499" spans="31:31" ht="15.75">
      <c r="AE59499" s="67"/>
    </row>
    <row r="59500" spans="31:31" ht="15.75">
      <c r="AE59500" s="67"/>
    </row>
    <row r="59501" spans="31:31" ht="15.75">
      <c r="AE59501" s="67"/>
    </row>
    <row r="59502" spans="31:31" ht="15.75">
      <c r="AE59502" s="67"/>
    </row>
    <row r="59503" spans="31:31" ht="15.75">
      <c r="AE59503" s="67"/>
    </row>
    <row r="59504" spans="31:31" ht="15.75">
      <c r="AE59504" s="67"/>
    </row>
    <row r="59505" spans="31:31" ht="15.75">
      <c r="AE59505" s="67"/>
    </row>
    <row r="59506" spans="31:31" ht="15.75">
      <c r="AE59506" s="67"/>
    </row>
    <row r="59507" spans="31:31" ht="15.75">
      <c r="AE59507" s="67"/>
    </row>
    <row r="59508" spans="31:31" ht="15.75">
      <c r="AE59508" s="67"/>
    </row>
    <row r="59509" spans="31:31" ht="15.75">
      <c r="AE59509" s="67"/>
    </row>
    <row r="59510" spans="31:31" ht="15.75">
      <c r="AE59510" s="67"/>
    </row>
    <row r="59511" spans="31:31" ht="15.75">
      <c r="AE59511" s="67"/>
    </row>
    <row r="59512" spans="31:31" ht="15.75">
      <c r="AE59512" s="67"/>
    </row>
    <row r="59513" spans="31:31" ht="15.75">
      <c r="AE59513" s="67"/>
    </row>
    <row r="59514" spans="31:31" ht="15.75">
      <c r="AE59514" s="67"/>
    </row>
    <row r="59515" spans="31:31" ht="15.75">
      <c r="AE59515" s="67"/>
    </row>
    <row r="59516" spans="31:31" ht="15.75">
      <c r="AE59516" s="67"/>
    </row>
    <row r="59517" spans="31:31" ht="15.75">
      <c r="AE59517" s="67"/>
    </row>
    <row r="59518" spans="31:31" ht="15.75">
      <c r="AE59518" s="67"/>
    </row>
    <row r="59519" spans="31:31" ht="15.75">
      <c r="AE59519" s="67"/>
    </row>
    <row r="59520" spans="31:31" ht="15.75">
      <c r="AE59520" s="67"/>
    </row>
    <row r="59521" spans="31:31" ht="15.75">
      <c r="AE59521" s="67"/>
    </row>
    <row r="59522" spans="31:31" ht="15.75">
      <c r="AE59522" s="67"/>
    </row>
    <row r="59523" spans="31:31" ht="15.75">
      <c r="AE59523" s="67"/>
    </row>
    <row r="59524" spans="31:31" ht="15.75">
      <c r="AE59524" s="67"/>
    </row>
    <row r="59525" spans="31:31" ht="15.75">
      <c r="AE59525" s="67"/>
    </row>
    <row r="59526" spans="31:31" ht="15.75">
      <c r="AE59526" s="67"/>
    </row>
    <row r="59527" spans="31:31" ht="15.75">
      <c r="AE59527" s="67"/>
    </row>
    <row r="59528" spans="31:31" ht="15.75">
      <c r="AE59528" s="67"/>
    </row>
    <row r="59529" spans="31:31" ht="15.75">
      <c r="AE59529" s="67"/>
    </row>
    <row r="59530" spans="31:31" ht="15.75">
      <c r="AE59530" s="67"/>
    </row>
    <row r="59531" spans="31:31" ht="15.75">
      <c r="AE59531" s="67"/>
    </row>
    <row r="59532" spans="31:31" ht="15.75">
      <c r="AE59532" s="67"/>
    </row>
    <row r="59533" spans="31:31" ht="15.75">
      <c r="AE59533" s="67"/>
    </row>
    <row r="59534" spans="31:31" ht="15.75">
      <c r="AE59534" s="67"/>
    </row>
    <row r="59535" spans="31:31" ht="15.75">
      <c r="AE59535" s="67"/>
    </row>
    <row r="59536" spans="31:31" ht="15.75">
      <c r="AE59536" s="67"/>
    </row>
    <row r="59537" spans="31:31" ht="15.75">
      <c r="AE59537" s="67"/>
    </row>
    <row r="59538" spans="31:31" ht="15.75">
      <c r="AE59538" s="67"/>
    </row>
    <row r="59539" spans="31:31" ht="15.75">
      <c r="AE59539" s="67"/>
    </row>
    <row r="59540" spans="31:31" ht="15.75">
      <c r="AE59540" s="67"/>
    </row>
    <row r="59541" spans="31:31" ht="15.75">
      <c r="AE59541" s="67"/>
    </row>
    <row r="59542" spans="31:31" ht="15.75">
      <c r="AE59542" s="67"/>
    </row>
    <row r="59543" spans="31:31" ht="15.75">
      <c r="AE59543" s="67"/>
    </row>
    <row r="59544" spans="31:31" ht="15.75">
      <c r="AE59544" s="67"/>
    </row>
    <row r="59545" spans="31:31" ht="15.75">
      <c r="AE59545" s="67"/>
    </row>
    <row r="59546" spans="31:31" ht="15.75">
      <c r="AE59546" s="67"/>
    </row>
    <row r="59547" spans="31:31" ht="15.75">
      <c r="AE59547" s="67"/>
    </row>
    <row r="59548" spans="31:31" ht="15.75">
      <c r="AE59548" s="67"/>
    </row>
    <row r="59549" spans="31:31" ht="15.75">
      <c r="AE59549" s="67"/>
    </row>
    <row r="59550" spans="31:31" ht="15.75">
      <c r="AE59550" s="67"/>
    </row>
    <row r="59551" spans="31:31" ht="15.75">
      <c r="AE59551" s="67"/>
    </row>
    <row r="59552" spans="31:31" ht="15.75">
      <c r="AE59552" s="67"/>
    </row>
    <row r="59553" spans="31:31" ht="15.75">
      <c r="AE59553" s="67"/>
    </row>
    <row r="59554" spans="31:31" ht="15.75">
      <c r="AE59554" s="67"/>
    </row>
    <row r="59555" spans="31:31" ht="15.75">
      <c r="AE59555" s="67"/>
    </row>
    <row r="59556" spans="31:31" ht="15.75">
      <c r="AE59556" s="67"/>
    </row>
    <row r="59557" spans="31:31" ht="15.75">
      <c r="AE59557" s="67"/>
    </row>
    <row r="59558" spans="31:31" ht="15.75">
      <c r="AE59558" s="67"/>
    </row>
    <row r="59559" spans="31:31" ht="15.75">
      <c r="AE59559" s="67"/>
    </row>
    <row r="59560" spans="31:31" ht="15.75">
      <c r="AE59560" s="67"/>
    </row>
    <row r="59561" spans="31:31" ht="15.75">
      <c r="AE59561" s="67"/>
    </row>
    <row r="59562" spans="31:31" ht="15.75">
      <c r="AE59562" s="67"/>
    </row>
    <row r="59563" spans="31:31" ht="15.75">
      <c r="AE59563" s="67"/>
    </row>
    <row r="59564" spans="31:31" ht="15.75">
      <c r="AE59564" s="67"/>
    </row>
    <row r="59565" spans="31:31" ht="15.75">
      <c r="AE59565" s="67"/>
    </row>
    <row r="59566" spans="31:31" ht="15.75">
      <c r="AE59566" s="67"/>
    </row>
    <row r="59567" spans="31:31" ht="15.75">
      <c r="AE59567" s="67"/>
    </row>
    <row r="59568" spans="31:31" ht="15.75">
      <c r="AE59568" s="67"/>
    </row>
    <row r="59569" spans="31:31" ht="15.75">
      <c r="AE59569" s="67"/>
    </row>
    <row r="59570" spans="31:31" ht="15.75">
      <c r="AE59570" s="67"/>
    </row>
    <row r="59571" spans="31:31" ht="15.75">
      <c r="AE59571" s="67"/>
    </row>
    <row r="59572" spans="31:31" ht="15.75">
      <c r="AE59572" s="67"/>
    </row>
    <row r="59573" spans="31:31" ht="15.75">
      <c r="AE59573" s="67"/>
    </row>
    <row r="59574" spans="31:31" ht="15.75">
      <c r="AE59574" s="67"/>
    </row>
    <row r="59575" spans="31:31" ht="15.75">
      <c r="AE59575" s="67"/>
    </row>
    <row r="59576" spans="31:31" ht="15.75">
      <c r="AE59576" s="67"/>
    </row>
    <row r="59577" spans="31:31" ht="15.75">
      <c r="AE59577" s="67"/>
    </row>
    <row r="59578" spans="31:31" ht="15.75">
      <c r="AE59578" s="67"/>
    </row>
    <row r="59579" spans="31:31" ht="15.75">
      <c r="AE59579" s="67"/>
    </row>
    <row r="59580" spans="31:31" ht="15.75">
      <c r="AE59580" s="67"/>
    </row>
    <row r="59581" spans="31:31" ht="15.75">
      <c r="AE59581" s="67"/>
    </row>
    <row r="59582" spans="31:31" ht="15.75">
      <c r="AE59582" s="67"/>
    </row>
    <row r="59583" spans="31:31" ht="15.75">
      <c r="AE59583" s="67"/>
    </row>
    <row r="59584" spans="31:31" ht="15.75">
      <c r="AE59584" s="67"/>
    </row>
    <row r="59585" spans="31:31" ht="15.75">
      <c r="AE59585" s="67"/>
    </row>
    <row r="59586" spans="31:31" ht="15.75">
      <c r="AE59586" s="67"/>
    </row>
    <row r="59587" spans="31:31" ht="15.75">
      <c r="AE59587" s="67"/>
    </row>
    <row r="59588" spans="31:31" ht="15.75">
      <c r="AE59588" s="67"/>
    </row>
    <row r="59589" spans="31:31" ht="15.75">
      <c r="AE59589" s="67"/>
    </row>
    <row r="59590" spans="31:31" ht="15.75">
      <c r="AE59590" s="67"/>
    </row>
    <row r="59591" spans="31:31" ht="15.75">
      <c r="AE59591" s="67"/>
    </row>
    <row r="59592" spans="31:31" ht="15.75">
      <c r="AE59592" s="67"/>
    </row>
    <row r="59593" spans="31:31" ht="15.75">
      <c r="AE59593" s="67"/>
    </row>
    <row r="59594" spans="31:31" ht="15.75">
      <c r="AE59594" s="67"/>
    </row>
    <row r="59595" spans="31:31" ht="15.75">
      <c r="AE59595" s="67"/>
    </row>
    <row r="59596" spans="31:31" ht="15.75">
      <c r="AE59596" s="67"/>
    </row>
    <row r="59597" spans="31:31" ht="15.75">
      <c r="AE59597" s="67"/>
    </row>
    <row r="59598" spans="31:31" ht="15.75">
      <c r="AE59598" s="67"/>
    </row>
    <row r="59599" spans="31:31" ht="15.75">
      <c r="AE59599" s="67"/>
    </row>
    <row r="59600" spans="31:31" ht="15.75">
      <c r="AE59600" s="67"/>
    </row>
    <row r="59601" spans="31:31" ht="15.75">
      <c r="AE59601" s="67"/>
    </row>
    <row r="59602" spans="31:31" ht="15.75">
      <c r="AE59602" s="67"/>
    </row>
    <row r="59603" spans="31:31" ht="15.75">
      <c r="AE59603" s="67"/>
    </row>
    <row r="59604" spans="31:31" ht="15.75">
      <c r="AE59604" s="67"/>
    </row>
    <row r="59605" spans="31:31" ht="15.75">
      <c r="AE59605" s="67"/>
    </row>
    <row r="59606" spans="31:31" ht="15.75">
      <c r="AE59606" s="67"/>
    </row>
    <row r="59607" spans="31:31" ht="15.75">
      <c r="AE59607" s="67"/>
    </row>
    <row r="59608" spans="31:31" ht="15.75">
      <c r="AE59608" s="67"/>
    </row>
    <row r="59609" spans="31:31" ht="15.75">
      <c r="AE59609" s="67"/>
    </row>
    <row r="59610" spans="31:31" ht="15.75">
      <c r="AE59610" s="67"/>
    </row>
    <row r="59611" spans="31:31" ht="15.75">
      <c r="AE59611" s="67"/>
    </row>
    <row r="59612" spans="31:31" ht="15.75">
      <c r="AE59612" s="67"/>
    </row>
    <row r="59613" spans="31:31" ht="15.75">
      <c r="AE59613" s="67"/>
    </row>
    <row r="59614" spans="31:31" ht="15.75">
      <c r="AE59614" s="67"/>
    </row>
    <row r="59615" spans="31:31" ht="15.75">
      <c r="AE59615" s="67"/>
    </row>
    <row r="59616" spans="31:31" ht="15.75">
      <c r="AE59616" s="67"/>
    </row>
    <row r="59617" spans="31:31" ht="15.75">
      <c r="AE59617" s="67"/>
    </row>
    <row r="59618" spans="31:31" ht="15.75">
      <c r="AE59618" s="67"/>
    </row>
    <row r="59619" spans="31:31" ht="15.75">
      <c r="AE59619" s="67"/>
    </row>
    <row r="59620" spans="31:31" ht="15.75">
      <c r="AE59620" s="67"/>
    </row>
    <row r="59621" spans="31:31" ht="15.75">
      <c r="AE59621" s="67"/>
    </row>
    <row r="59622" spans="31:31" ht="15.75">
      <c r="AE59622" s="67"/>
    </row>
    <row r="59623" spans="31:31" ht="15.75">
      <c r="AE59623" s="67"/>
    </row>
    <row r="59624" spans="31:31" ht="15.75">
      <c r="AE59624" s="67"/>
    </row>
    <row r="59625" spans="31:31" ht="15.75">
      <c r="AE59625" s="67"/>
    </row>
    <row r="59626" spans="31:31" ht="15.75">
      <c r="AE59626" s="67"/>
    </row>
    <row r="59627" spans="31:31" ht="15.75">
      <c r="AE59627" s="67"/>
    </row>
    <row r="59628" spans="31:31" ht="15.75">
      <c r="AE59628" s="67"/>
    </row>
    <row r="59629" spans="31:31" ht="15.75">
      <c r="AE59629" s="67"/>
    </row>
    <row r="59630" spans="31:31" ht="15.75">
      <c r="AE59630" s="67"/>
    </row>
    <row r="59631" spans="31:31" ht="15.75">
      <c r="AE59631" s="67"/>
    </row>
    <row r="59632" spans="31:31" ht="15.75">
      <c r="AE59632" s="67"/>
    </row>
    <row r="59633" spans="31:31" ht="15.75">
      <c r="AE59633" s="67"/>
    </row>
    <row r="59634" spans="31:31" ht="15.75">
      <c r="AE59634" s="67"/>
    </row>
    <row r="59635" spans="31:31" ht="15.75">
      <c r="AE59635" s="67"/>
    </row>
    <row r="59636" spans="31:31" ht="15.75">
      <c r="AE59636" s="67"/>
    </row>
    <row r="59637" spans="31:31" ht="15.75">
      <c r="AE59637" s="67"/>
    </row>
    <row r="59638" spans="31:31" ht="15.75">
      <c r="AE59638" s="67"/>
    </row>
    <row r="59639" spans="31:31" ht="15.75">
      <c r="AE59639" s="67"/>
    </row>
    <row r="59640" spans="31:31" ht="15.75">
      <c r="AE59640" s="67"/>
    </row>
    <row r="59641" spans="31:31" ht="15.75">
      <c r="AE59641" s="67"/>
    </row>
    <row r="59642" spans="31:31" ht="15.75">
      <c r="AE59642" s="67"/>
    </row>
    <row r="59643" spans="31:31" ht="15.75">
      <c r="AE59643" s="67"/>
    </row>
    <row r="59644" spans="31:31" ht="15.75">
      <c r="AE59644" s="67"/>
    </row>
    <row r="59645" spans="31:31" ht="15.75">
      <c r="AE59645" s="67"/>
    </row>
    <row r="59646" spans="31:31" ht="15.75">
      <c r="AE59646" s="67"/>
    </row>
    <row r="59647" spans="31:31" ht="15.75">
      <c r="AE59647" s="67"/>
    </row>
    <row r="59648" spans="31:31" ht="15.75">
      <c r="AE59648" s="67"/>
    </row>
    <row r="59649" spans="31:31" ht="15.75">
      <c r="AE59649" s="67"/>
    </row>
    <row r="59650" spans="31:31" ht="15.75">
      <c r="AE59650" s="67"/>
    </row>
    <row r="59651" spans="31:31" ht="15.75">
      <c r="AE59651" s="67"/>
    </row>
    <row r="59652" spans="31:31" ht="15.75">
      <c r="AE59652" s="67"/>
    </row>
    <row r="59653" spans="31:31" ht="15.75">
      <c r="AE59653" s="67"/>
    </row>
    <row r="59654" spans="31:31" ht="15.75">
      <c r="AE59654" s="67"/>
    </row>
    <row r="59655" spans="31:31" ht="15.75">
      <c r="AE59655" s="67"/>
    </row>
    <row r="59656" spans="31:31" ht="15.75">
      <c r="AE59656" s="67"/>
    </row>
    <row r="59657" spans="31:31" ht="15.75">
      <c r="AE59657" s="67"/>
    </row>
    <row r="59658" spans="31:31" ht="15.75">
      <c r="AE59658" s="67"/>
    </row>
    <row r="59659" spans="31:31" ht="15.75">
      <c r="AE59659" s="67"/>
    </row>
    <row r="59660" spans="31:31" ht="15.75">
      <c r="AE59660" s="67"/>
    </row>
    <row r="59661" spans="31:31" ht="15.75">
      <c r="AE59661" s="67"/>
    </row>
    <row r="59662" spans="31:31" ht="15.75">
      <c r="AE59662" s="67"/>
    </row>
    <row r="59663" spans="31:31" ht="15.75">
      <c r="AE59663" s="67"/>
    </row>
    <row r="59664" spans="31:31" ht="15.75">
      <c r="AE59664" s="67"/>
    </row>
    <row r="59665" spans="31:31" ht="15.75">
      <c r="AE59665" s="67"/>
    </row>
    <row r="59666" spans="31:31" ht="15.75">
      <c r="AE59666" s="67"/>
    </row>
    <row r="59667" spans="31:31" ht="15.75">
      <c r="AE59667" s="67"/>
    </row>
    <row r="59668" spans="31:31" ht="15.75">
      <c r="AE59668" s="67"/>
    </row>
    <row r="59669" spans="31:31" ht="15.75">
      <c r="AE59669" s="67"/>
    </row>
    <row r="59670" spans="31:31" ht="15.75">
      <c r="AE59670" s="67"/>
    </row>
    <row r="59671" spans="31:31" ht="15.75">
      <c r="AE59671" s="67"/>
    </row>
    <row r="59672" spans="31:31" ht="15.75">
      <c r="AE59672" s="67"/>
    </row>
    <row r="59673" spans="31:31" ht="15.75">
      <c r="AE59673" s="67"/>
    </row>
    <row r="59674" spans="31:31" ht="15.75">
      <c r="AE59674" s="67"/>
    </row>
    <row r="59675" spans="31:31" ht="15.75">
      <c r="AE59675" s="67"/>
    </row>
    <row r="59676" spans="31:31" ht="15.75">
      <c r="AE59676" s="67"/>
    </row>
    <row r="59677" spans="31:31" ht="15.75">
      <c r="AE59677" s="67"/>
    </row>
    <row r="59678" spans="31:31" ht="15.75">
      <c r="AE59678" s="67"/>
    </row>
    <row r="59679" spans="31:31" ht="15.75">
      <c r="AE59679" s="67"/>
    </row>
    <row r="59680" spans="31:31" ht="15.75">
      <c r="AE59680" s="67"/>
    </row>
    <row r="59681" spans="31:31" ht="15.75">
      <c r="AE59681" s="67"/>
    </row>
    <row r="59682" spans="31:31" ht="15.75">
      <c r="AE59682" s="67"/>
    </row>
    <row r="59683" spans="31:31" ht="15.75">
      <c r="AE59683" s="67"/>
    </row>
    <row r="59684" spans="31:31" ht="15.75">
      <c r="AE59684" s="67"/>
    </row>
    <row r="59685" spans="31:31" ht="15.75">
      <c r="AE59685" s="67"/>
    </row>
    <row r="59686" spans="31:31" ht="15.75">
      <c r="AE59686" s="67"/>
    </row>
    <row r="59687" spans="31:31" ht="15.75">
      <c r="AE59687" s="67"/>
    </row>
    <row r="59688" spans="31:31" ht="15.75">
      <c r="AE59688" s="67"/>
    </row>
    <row r="59689" spans="31:31" ht="15.75">
      <c r="AE59689" s="67"/>
    </row>
    <row r="59690" spans="31:31" ht="15.75">
      <c r="AE59690" s="67"/>
    </row>
    <row r="59691" spans="31:31" ht="15.75">
      <c r="AE59691" s="67"/>
    </row>
    <row r="59692" spans="31:31" ht="15.75">
      <c r="AE59692" s="67"/>
    </row>
    <row r="59693" spans="31:31" ht="15.75">
      <c r="AE59693" s="67"/>
    </row>
    <row r="59694" spans="31:31" ht="15.75">
      <c r="AE59694" s="67"/>
    </row>
    <row r="59695" spans="31:31" ht="15.75">
      <c r="AE59695" s="67"/>
    </row>
    <row r="59696" spans="31:31" ht="15.75">
      <c r="AE59696" s="67"/>
    </row>
    <row r="59697" spans="31:31" ht="15.75">
      <c r="AE59697" s="67"/>
    </row>
    <row r="59698" spans="31:31" ht="15.75">
      <c r="AE59698" s="67"/>
    </row>
    <row r="59699" spans="31:31" ht="15.75">
      <c r="AE59699" s="67"/>
    </row>
    <row r="59700" spans="31:31" ht="15.75">
      <c r="AE59700" s="67"/>
    </row>
    <row r="59701" spans="31:31" ht="15.75">
      <c r="AE59701" s="67"/>
    </row>
    <row r="59702" spans="31:31" ht="15.75">
      <c r="AE59702" s="67"/>
    </row>
    <row r="59703" spans="31:31" ht="15.75">
      <c r="AE59703" s="67"/>
    </row>
    <row r="59704" spans="31:31" ht="15.75">
      <c r="AE59704" s="67"/>
    </row>
    <row r="59705" spans="31:31" ht="15.75">
      <c r="AE59705" s="67"/>
    </row>
    <row r="59706" spans="31:31" ht="15.75">
      <c r="AE59706" s="67"/>
    </row>
    <row r="59707" spans="31:31" ht="15.75">
      <c r="AE59707" s="67"/>
    </row>
    <row r="59708" spans="31:31" ht="15.75">
      <c r="AE59708" s="67"/>
    </row>
    <row r="59709" spans="31:31" ht="15.75">
      <c r="AE59709" s="67"/>
    </row>
    <row r="59710" spans="31:31" ht="15.75">
      <c r="AE59710" s="67"/>
    </row>
    <row r="59711" spans="31:31" ht="15.75">
      <c r="AE59711" s="67"/>
    </row>
    <row r="59712" spans="31:31" ht="15.75">
      <c r="AE59712" s="67"/>
    </row>
    <row r="59713" spans="31:31" ht="15.75">
      <c r="AE59713" s="67"/>
    </row>
    <row r="59714" spans="31:31" ht="15.75">
      <c r="AE59714" s="67"/>
    </row>
    <row r="59715" spans="31:31" ht="15.75">
      <c r="AE59715" s="67"/>
    </row>
    <row r="59716" spans="31:31" ht="15.75">
      <c r="AE59716" s="67"/>
    </row>
    <row r="59717" spans="31:31" ht="15.75">
      <c r="AE59717" s="67"/>
    </row>
    <row r="59718" spans="31:31" ht="15.75">
      <c r="AE59718" s="67"/>
    </row>
    <row r="59719" spans="31:31" ht="15.75">
      <c r="AE59719" s="67"/>
    </row>
    <row r="59720" spans="31:31" ht="15.75">
      <c r="AE59720" s="67"/>
    </row>
    <row r="59721" spans="31:31" ht="15.75">
      <c r="AE59721" s="67"/>
    </row>
    <row r="59722" spans="31:31" ht="15.75">
      <c r="AE59722" s="67"/>
    </row>
    <row r="59723" spans="31:31" ht="15.75">
      <c r="AE59723" s="67"/>
    </row>
    <row r="59724" spans="31:31" ht="15.75">
      <c r="AE59724" s="67"/>
    </row>
    <row r="59725" spans="31:31" ht="15.75">
      <c r="AE59725" s="67"/>
    </row>
    <row r="59726" spans="31:31" ht="15.75">
      <c r="AE59726" s="67"/>
    </row>
    <row r="59727" spans="31:31" ht="15.75">
      <c r="AE59727" s="67"/>
    </row>
    <row r="59728" spans="31:31" ht="15.75">
      <c r="AE59728" s="67"/>
    </row>
    <row r="59729" spans="31:31" ht="15.75">
      <c r="AE59729" s="67"/>
    </row>
    <row r="59730" spans="31:31" ht="15.75">
      <c r="AE59730" s="67"/>
    </row>
    <row r="59731" spans="31:31" ht="15.75">
      <c r="AE59731" s="67"/>
    </row>
    <row r="59732" spans="31:31" ht="15.75">
      <c r="AE59732" s="67"/>
    </row>
    <row r="59733" spans="31:31" ht="15.75">
      <c r="AE59733" s="67"/>
    </row>
    <row r="59734" spans="31:31" ht="15.75">
      <c r="AE59734" s="67"/>
    </row>
    <row r="59735" spans="31:31" ht="15.75">
      <c r="AE59735" s="67"/>
    </row>
    <row r="59736" spans="31:31" ht="15.75">
      <c r="AE59736" s="67"/>
    </row>
    <row r="59737" spans="31:31" ht="15.75">
      <c r="AE59737" s="67"/>
    </row>
    <row r="59738" spans="31:31" ht="15.75">
      <c r="AE59738" s="67"/>
    </row>
    <row r="59739" spans="31:31" ht="15.75">
      <c r="AE59739" s="67"/>
    </row>
    <row r="59740" spans="31:31" ht="15.75">
      <c r="AE59740" s="67"/>
    </row>
    <row r="59741" spans="31:31" ht="15.75">
      <c r="AE59741" s="67"/>
    </row>
    <row r="59742" spans="31:31" ht="15.75">
      <c r="AE59742" s="67"/>
    </row>
    <row r="59743" spans="31:31" ht="15.75">
      <c r="AE59743" s="67"/>
    </row>
    <row r="59744" spans="31:31" ht="15.75">
      <c r="AE59744" s="67"/>
    </row>
    <row r="59745" spans="31:31" ht="15.75">
      <c r="AE59745" s="67"/>
    </row>
    <row r="59746" spans="31:31" ht="15.75">
      <c r="AE59746" s="67"/>
    </row>
    <row r="59747" spans="31:31" ht="15.75">
      <c r="AE59747" s="67"/>
    </row>
    <row r="59748" spans="31:31" ht="15.75">
      <c r="AE59748" s="67"/>
    </row>
    <row r="59749" spans="31:31" ht="15.75">
      <c r="AE59749" s="67"/>
    </row>
    <row r="59750" spans="31:31" ht="15.75">
      <c r="AE59750" s="67"/>
    </row>
    <row r="59751" spans="31:31" ht="15.75">
      <c r="AE59751" s="67"/>
    </row>
    <row r="59752" spans="31:31" ht="15.75">
      <c r="AE59752" s="67"/>
    </row>
    <row r="59753" spans="31:31" ht="15.75">
      <c r="AE59753" s="67"/>
    </row>
    <row r="59754" spans="31:31" ht="15.75">
      <c r="AE59754" s="67"/>
    </row>
    <row r="59755" spans="31:31" ht="15.75">
      <c r="AE59755" s="67"/>
    </row>
    <row r="59756" spans="31:31" ht="15.75">
      <c r="AE59756" s="67"/>
    </row>
    <row r="59757" spans="31:31" ht="15.75">
      <c r="AE59757" s="67"/>
    </row>
    <row r="59758" spans="31:31" ht="15.75">
      <c r="AE59758" s="67"/>
    </row>
    <row r="59759" spans="31:31" ht="15.75">
      <c r="AE59759" s="67"/>
    </row>
    <row r="59760" spans="31:31" ht="15.75">
      <c r="AE59760" s="67"/>
    </row>
    <row r="59761" spans="31:31" ht="15.75">
      <c r="AE59761" s="67"/>
    </row>
    <row r="59762" spans="31:31" ht="15.75">
      <c r="AE59762" s="67"/>
    </row>
    <row r="59763" spans="31:31" ht="15.75">
      <c r="AE59763" s="67"/>
    </row>
    <row r="59764" spans="31:31" ht="15.75">
      <c r="AE59764" s="67"/>
    </row>
    <row r="59765" spans="31:31" ht="15.75">
      <c r="AE59765" s="67"/>
    </row>
    <row r="59766" spans="31:31" ht="15.75">
      <c r="AE59766" s="67"/>
    </row>
    <row r="59767" spans="31:31" ht="15.75">
      <c r="AE59767" s="67"/>
    </row>
    <row r="59768" spans="31:31" ht="15.75">
      <c r="AE59768" s="67"/>
    </row>
    <row r="59769" spans="31:31" ht="15.75">
      <c r="AE59769" s="67"/>
    </row>
    <row r="59770" spans="31:31" ht="15.75">
      <c r="AE59770" s="67"/>
    </row>
    <row r="59771" spans="31:31" ht="15.75">
      <c r="AE59771" s="67"/>
    </row>
    <row r="59772" spans="31:31" ht="15.75">
      <c r="AE59772" s="67"/>
    </row>
    <row r="59773" spans="31:31" ht="15.75">
      <c r="AE59773" s="67"/>
    </row>
    <row r="59774" spans="31:31" ht="15.75">
      <c r="AE59774" s="67"/>
    </row>
    <row r="59775" spans="31:31" ht="15.75">
      <c r="AE59775" s="67"/>
    </row>
    <row r="59776" spans="31:31" ht="15.75">
      <c r="AE59776" s="67"/>
    </row>
    <row r="59777" spans="31:31" ht="15.75">
      <c r="AE59777" s="67"/>
    </row>
    <row r="59778" spans="31:31" ht="15.75">
      <c r="AE59778" s="67"/>
    </row>
    <row r="59779" spans="31:31" ht="15.75">
      <c r="AE59779" s="67"/>
    </row>
    <row r="59780" spans="31:31" ht="15.75">
      <c r="AE59780" s="67"/>
    </row>
    <row r="59781" spans="31:31" ht="15.75">
      <c r="AE59781" s="67"/>
    </row>
    <row r="59782" spans="31:31" ht="15.75">
      <c r="AE59782" s="67"/>
    </row>
    <row r="59783" spans="31:31" ht="15.75">
      <c r="AE59783" s="67"/>
    </row>
    <row r="59784" spans="31:31" ht="15.75">
      <c r="AE59784" s="67"/>
    </row>
    <row r="59785" spans="31:31" ht="15.75">
      <c r="AE59785" s="67"/>
    </row>
    <row r="59786" spans="31:31" ht="15.75">
      <c r="AE59786" s="67"/>
    </row>
    <row r="59787" spans="31:31" ht="15.75">
      <c r="AE59787" s="67"/>
    </row>
    <row r="59788" spans="31:31" ht="15.75">
      <c r="AE59788" s="67"/>
    </row>
    <row r="59789" spans="31:31" ht="15.75">
      <c r="AE59789" s="67"/>
    </row>
    <row r="59790" spans="31:31" ht="15.75">
      <c r="AE59790" s="67"/>
    </row>
    <row r="59791" spans="31:31" ht="15.75">
      <c r="AE59791" s="67"/>
    </row>
    <row r="59792" spans="31:31" ht="15.75">
      <c r="AE59792" s="67"/>
    </row>
    <row r="59793" spans="31:31" ht="15.75">
      <c r="AE59793" s="67"/>
    </row>
    <row r="59794" spans="31:31" ht="15.75">
      <c r="AE59794" s="67"/>
    </row>
    <row r="59795" spans="31:31" ht="15.75">
      <c r="AE59795" s="67"/>
    </row>
    <row r="59796" spans="31:31" ht="15.75">
      <c r="AE59796" s="67"/>
    </row>
    <row r="59797" spans="31:31" ht="15.75">
      <c r="AE59797" s="67"/>
    </row>
    <row r="59798" spans="31:31" ht="15.75">
      <c r="AE59798" s="67"/>
    </row>
    <row r="59799" spans="31:31" ht="15.75">
      <c r="AE59799" s="67"/>
    </row>
    <row r="59800" spans="31:31" ht="15.75">
      <c r="AE59800" s="67"/>
    </row>
    <row r="59801" spans="31:31" ht="15.75">
      <c r="AE59801" s="67"/>
    </row>
    <row r="59802" spans="31:31" ht="15.75">
      <c r="AE59802" s="67"/>
    </row>
    <row r="59803" spans="31:31" ht="15.75">
      <c r="AE59803" s="67"/>
    </row>
    <row r="59804" spans="31:31" ht="15.75">
      <c r="AE59804" s="67"/>
    </row>
    <row r="59805" spans="31:31" ht="15.75">
      <c r="AE59805" s="67"/>
    </row>
    <row r="59806" spans="31:31" ht="15.75">
      <c r="AE59806" s="67"/>
    </row>
    <row r="59807" spans="31:31" ht="15.75">
      <c r="AE59807" s="67"/>
    </row>
    <row r="59808" spans="31:31" ht="15.75">
      <c r="AE59808" s="67"/>
    </row>
    <row r="59809" spans="31:31" ht="15.75">
      <c r="AE59809" s="67"/>
    </row>
    <row r="59810" spans="31:31" ht="15.75">
      <c r="AE59810" s="67"/>
    </row>
    <row r="59811" spans="31:31" ht="15.75">
      <c r="AE59811" s="67"/>
    </row>
    <row r="59812" spans="31:31" ht="15.75">
      <c r="AE59812" s="67"/>
    </row>
    <row r="59813" spans="31:31" ht="15.75">
      <c r="AE59813" s="67"/>
    </row>
    <row r="59814" spans="31:31" ht="15.75">
      <c r="AE59814" s="67"/>
    </row>
    <row r="59815" spans="31:31" ht="15.75">
      <c r="AE59815" s="67"/>
    </row>
    <row r="59816" spans="31:31" ht="15.75">
      <c r="AE59816" s="67"/>
    </row>
    <row r="59817" spans="31:31" ht="15.75">
      <c r="AE59817" s="67"/>
    </row>
    <row r="59818" spans="31:31" ht="15.75">
      <c r="AE59818" s="67"/>
    </row>
    <row r="59819" spans="31:31" ht="15.75">
      <c r="AE59819" s="67"/>
    </row>
    <row r="59820" spans="31:31" ht="15.75">
      <c r="AE59820" s="67"/>
    </row>
    <row r="59821" spans="31:31" ht="15.75">
      <c r="AE59821" s="67"/>
    </row>
    <row r="59822" spans="31:31" ht="15.75">
      <c r="AE59822" s="67"/>
    </row>
    <row r="59823" spans="31:31" ht="15.75">
      <c r="AE59823" s="67"/>
    </row>
    <row r="59824" spans="31:31" ht="15.75">
      <c r="AE59824" s="67"/>
    </row>
    <row r="59825" spans="31:31" ht="15.75">
      <c r="AE59825" s="67"/>
    </row>
    <row r="59826" spans="31:31" ht="15.75">
      <c r="AE59826" s="67"/>
    </row>
    <row r="59827" spans="31:31" ht="15.75">
      <c r="AE59827" s="67"/>
    </row>
    <row r="59828" spans="31:31" ht="15.75">
      <c r="AE59828" s="67"/>
    </row>
    <row r="59829" spans="31:31" ht="15.75">
      <c r="AE59829" s="67"/>
    </row>
    <row r="59830" spans="31:31" ht="15.75">
      <c r="AE59830" s="67"/>
    </row>
    <row r="59831" spans="31:31" ht="15.75">
      <c r="AE59831" s="67"/>
    </row>
    <row r="59832" spans="31:31" ht="15.75">
      <c r="AE59832" s="67"/>
    </row>
    <row r="59833" spans="31:31" ht="15.75">
      <c r="AE59833" s="67"/>
    </row>
    <row r="59834" spans="31:31" ht="15.75">
      <c r="AE59834" s="67"/>
    </row>
    <row r="59835" spans="31:31" ht="15.75">
      <c r="AE59835" s="67"/>
    </row>
    <row r="59836" spans="31:31" ht="15.75">
      <c r="AE59836" s="67"/>
    </row>
    <row r="59837" spans="31:31" ht="15.75">
      <c r="AE59837" s="67"/>
    </row>
    <row r="59838" spans="31:31" ht="15.75">
      <c r="AE59838" s="67"/>
    </row>
    <row r="59839" spans="31:31" ht="15.75">
      <c r="AE59839" s="67"/>
    </row>
    <row r="59840" spans="31:31" ht="15.75">
      <c r="AE59840" s="67"/>
    </row>
    <row r="59841" spans="31:31" ht="15.75">
      <c r="AE59841" s="67"/>
    </row>
    <row r="59842" spans="31:31" ht="15.75">
      <c r="AE59842" s="67"/>
    </row>
    <row r="59843" spans="31:31" ht="15.75">
      <c r="AE59843" s="67"/>
    </row>
    <row r="59844" spans="31:31" ht="15.75">
      <c r="AE59844" s="67"/>
    </row>
    <row r="59845" spans="31:31" ht="15.75">
      <c r="AE59845" s="67"/>
    </row>
    <row r="59846" spans="31:31" ht="15.75">
      <c r="AE59846" s="67"/>
    </row>
    <row r="59847" spans="31:31" ht="15.75">
      <c r="AE59847" s="67"/>
    </row>
    <row r="59848" spans="31:31" ht="15.75">
      <c r="AE59848" s="67"/>
    </row>
    <row r="59849" spans="31:31" ht="15.75">
      <c r="AE59849" s="67"/>
    </row>
    <row r="59850" spans="31:31" ht="15.75">
      <c r="AE59850" s="67"/>
    </row>
    <row r="59851" spans="31:31" ht="15.75">
      <c r="AE59851" s="67"/>
    </row>
    <row r="59852" spans="31:31" ht="15.75">
      <c r="AE59852" s="67"/>
    </row>
    <row r="59853" spans="31:31" ht="15.75">
      <c r="AE59853" s="67"/>
    </row>
    <row r="59854" spans="31:31" ht="15.75">
      <c r="AE59854" s="67"/>
    </row>
    <row r="59855" spans="31:31" ht="15.75">
      <c r="AE59855" s="67"/>
    </row>
    <row r="59856" spans="31:31" ht="15.75">
      <c r="AE59856" s="67"/>
    </row>
    <row r="59857" spans="31:31" ht="15.75">
      <c r="AE59857" s="67"/>
    </row>
    <row r="59858" spans="31:31" ht="15.75">
      <c r="AE59858" s="67"/>
    </row>
    <row r="59859" spans="31:31" ht="15.75">
      <c r="AE59859" s="67"/>
    </row>
    <row r="59860" spans="31:31" ht="15.75">
      <c r="AE59860" s="67"/>
    </row>
    <row r="59861" spans="31:31" ht="15.75">
      <c r="AE59861" s="67"/>
    </row>
    <row r="59862" spans="31:31" ht="15.75">
      <c r="AE59862" s="67"/>
    </row>
    <row r="59863" spans="31:31" ht="15.75">
      <c r="AE59863" s="67"/>
    </row>
    <row r="59864" spans="31:31" ht="15.75">
      <c r="AE59864" s="67"/>
    </row>
    <row r="59865" spans="31:31" ht="15.75">
      <c r="AE59865" s="67"/>
    </row>
    <row r="59866" spans="31:31" ht="15.75">
      <c r="AE59866" s="67"/>
    </row>
    <row r="59867" spans="31:31" ht="15.75">
      <c r="AE59867" s="67"/>
    </row>
    <row r="59868" spans="31:31" ht="15.75">
      <c r="AE59868" s="67"/>
    </row>
    <row r="59869" spans="31:31" ht="15.75">
      <c r="AE59869" s="67"/>
    </row>
    <row r="59870" spans="31:31" ht="15.75">
      <c r="AE59870" s="67"/>
    </row>
    <row r="59871" spans="31:31" ht="15.75">
      <c r="AE59871" s="67"/>
    </row>
    <row r="59872" spans="31:31" ht="15.75">
      <c r="AE59872" s="67"/>
    </row>
    <row r="59873" spans="31:31" ht="15.75">
      <c r="AE59873" s="67"/>
    </row>
    <row r="59874" spans="31:31" ht="15.75">
      <c r="AE59874" s="67"/>
    </row>
    <row r="59875" spans="31:31" ht="15.75">
      <c r="AE59875" s="67"/>
    </row>
    <row r="59876" spans="31:31" ht="15.75">
      <c r="AE59876" s="67"/>
    </row>
    <row r="59877" spans="31:31" ht="15.75">
      <c r="AE59877" s="67"/>
    </row>
    <row r="59878" spans="31:31" ht="15.75">
      <c r="AE59878" s="67"/>
    </row>
    <row r="59879" spans="31:31" ht="15.75">
      <c r="AE59879" s="67"/>
    </row>
    <row r="59880" spans="31:31" ht="15.75">
      <c r="AE59880" s="67"/>
    </row>
    <row r="59881" spans="31:31" ht="15.75">
      <c r="AE59881" s="67"/>
    </row>
    <row r="59882" spans="31:31" ht="15.75">
      <c r="AE59882" s="67"/>
    </row>
    <row r="59883" spans="31:31" ht="15.75">
      <c r="AE59883" s="67"/>
    </row>
    <row r="59884" spans="31:31" ht="15.75">
      <c r="AE59884" s="67"/>
    </row>
    <row r="59885" spans="31:31" ht="15.75">
      <c r="AE59885" s="67"/>
    </row>
    <row r="59886" spans="31:31" ht="15.75">
      <c r="AE59886" s="67"/>
    </row>
    <row r="59887" spans="31:31" ht="15.75">
      <c r="AE59887" s="67"/>
    </row>
    <row r="59888" spans="31:31" ht="15.75">
      <c r="AE59888" s="67"/>
    </row>
    <row r="59889" spans="31:31" ht="15.75">
      <c r="AE59889" s="67"/>
    </row>
    <row r="59890" spans="31:31" ht="15.75">
      <c r="AE59890" s="67"/>
    </row>
    <row r="59891" spans="31:31" ht="15.75">
      <c r="AE59891" s="67"/>
    </row>
    <row r="59892" spans="31:31" ht="15.75">
      <c r="AE59892" s="67"/>
    </row>
    <row r="59893" spans="31:31" ht="15.75">
      <c r="AE59893" s="67"/>
    </row>
    <row r="59894" spans="31:31" ht="15.75">
      <c r="AE59894" s="67"/>
    </row>
    <row r="59895" spans="31:31" ht="15.75">
      <c r="AE59895" s="67"/>
    </row>
    <row r="59896" spans="31:31" ht="15.75">
      <c r="AE59896" s="67"/>
    </row>
    <row r="59897" spans="31:31" ht="15.75">
      <c r="AE59897" s="67"/>
    </row>
    <row r="59898" spans="31:31" ht="15.75">
      <c r="AE59898" s="67"/>
    </row>
    <row r="59899" spans="31:31" ht="15.75">
      <c r="AE59899" s="67"/>
    </row>
    <row r="59900" spans="31:31" ht="15.75">
      <c r="AE59900" s="67"/>
    </row>
    <row r="59901" spans="31:31" ht="15.75">
      <c r="AE59901" s="67"/>
    </row>
    <row r="59902" spans="31:31" ht="15.75">
      <c r="AE59902" s="67"/>
    </row>
    <row r="59903" spans="31:31" ht="15.75">
      <c r="AE59903" s="67"/>
    </row>
    <row r="59904" spans="31:31" ht="15.75">
      <c r="AE59904" s="67"/>
    </row>
    <row r="59905" spans="31:31" ht="15.75">
      <c r="AE59905" s="67"/>
    </row>
    <row r="59906" spans="31:31" ht="15.75">
      <c r="AE59906" s="67"/>
    </row>
    <row r="59907" spans="31:31" ht="15.75">
      <c r="AE59907" s="67"/>
    </row>
    <row r="59908" spans="31:31" ht="15.75">
      <c r="AE59908" s="67"/>
    </row>
    <row r="59909" spans="31:31" ht="15.75">
      <c r="AE59909" s="67"/>
    </row>
    <row r="59910" spans="31:31" ht="15.75">
      <c r="AE59910" s="67"/>
    </row>
    <row r="59911" spans="31:31" ht="15.75">
      <c r="AE59911" s="67"/>
    </row>
    <row r="59912" spans="31:31" ht="15.75">
      <c r="AE59912" s="67"/>
    </row>
    <row r="59913" spans="31:31" ht="15.75">
      <c r="AE59913" s="67"/>
    </row>
    <row r="59914" spans="31:31" ht="15.75">
      <c r="AE59914" s="67"/>
    </row>
    <row r="59915" spans="31:31" ht="15.75">
      <c r="AE59915" s="67"/>
    </row>
    <row r="59916" spans="31:31" ht="15.75">
      <c r="AE59916" s="67"/>
    </row>
    <row r="59917" spans="31:31" ht="15.75">
      <c r="AE59917" s="67"/>
    </row>
    <row r="59918" spans="31:31" ht="15.75">
      <c r="AE59918" s="67"/>
    </row>
    <row r="59919" spans="31:31" ht="15.75">
      <c r="AE59919" s="67"/>
    </row>
    <row r="59920" spans="31:31" ht="15.75">
      <c r="AE59920" s="67"/>
    </row>
    <row r="59921" spans="31:31" ht="15.75">
      <c r="AE59921" s="67"/>
    </row>
    <row r="59922" spans="31:31" ht="15.75">
      <c r="AE59922" s="67"/>
    </row>
    <row r="59923" spans="31:31" ht="15.75">
      <c r="AE59923" s="67"/>
    </row>
    <row r="59924" spans="31:31" ht="15.75">
      <c r="AE59924" s="67"/>
    </row>
    <row r="59925" spans="31:31" ht="15.75">
      <c r="AE59925" s="67"/>
    </row>
    <row r="59926" spans="31:31" ht="15.75">
      <c r="AE59926" s="67"/>
    </row>
    <row r="59927" spans="31:31" ht="15.75">
      <c r="AE59927" s="67"/>
    </row>
    <row r="59928" spans="31:31" ht="15.75">
      <c r="AE59928" s="67"/>
    </row>
    <row r="59929" spans="31:31" ht="15.75">
      <c r="AE59929" s="67"/>
    </row>
    <row r="59930" spans="31:31" ht="15.75">
      <c r="AE59930" s="67"/>
    </row>
    <row r="59931" spans="31:31" ht="15.75">
      <c r="AE59931" s="67"/>
    </row>
    <row r="59932" spans="31:31" ht="15.75">
      <c r="AE59932" s="67"/>
    </row>
    <row r="59933" spans="31:31" ht="15.75">
      <c r="AE59933" s="67"/>
    </row>
    <row r="59934" spans="31:31" ht="15.75">
      <c r="AE59934" s="67"/>
    </row>
    <row r="59935" spans="31:31" ht="15.75">
      <c r="AE59935" s="67"/>
    </row>
    <row r="59936" spans="31:31" ht="15.75">
      <c r="AE59936" s="67"/>
    </row>
    <row r="59937" spans="31:31" ht="15.75">
      <c r="AE59937" s="67"/>
    </row>
    <row r="59938" spans="31:31" ht="15.75">
      <c r="AE59938" s="67"/>
    </row>
    <row r="59939" spans="31:31" ht="15.75">
      <c r="AE59939" s="67"/>
    </row>
    <row r="59940" spans="31:31" ht="15.75">
      <c r="AE59940" s="67"/>
    </row>
    <row r="59941" spans="31:31" ht="15.75">
      <c r="AE59941" s="67"/>
    </row>
    <row r="59942" spans="31:31" ht="15.75">
      <c r="AE59942" s="67"/>
    </row>
    <row r="59943" spans="31:31" ht="15.75">
      <c r="AE59943" s="67"/>
    </row>
    <row r="59944" spans="31:31" ht="15.75">
      <c r="AE59944" s="67"/>
    </row>
    <row r="59945" spans="31:31" ht="15.75">
      <c r="AE59945" s="67"/>
    </row>
    <row r="59946" spans="31:31" ht="15.75">
      <c r="AE59946" s="67"/>
    </row>
    <row r="59947" spans="31:31" ht="15.75">
      <c r="AE59947" s="67"/>
    </row>
    <row r="59948" spans="31:31" ht="15.75">
      <c r="AE59948" s="67"/>
    </row>
    <row r="59949" spans="31:31" ht="15.75">
      <c r="AE59949" s="67"/>
    </row>
    <row r="59950" spans="31:31" ht="15.75">
      <c r="AE59950" s="67"/>
    </row>
    <row r="59951" spans="31:31" ht="15.75">
      <c r="AE59951" s="67"/>
    </row>
    <row r="59952" spans="31:31" ht="15.75">
      <c r="AE59952" s="67"/>
    </row>
    <row r="59953" spans="31:31" ht="15.75">
      <c r="AE59953" s="67"/>
    </row>
    <row r="59954" spans="31:31" ht="15.75">
      <c r="AE59954" s="67"/>
    </row>
    <row r="59955" spans="31:31" ht="15.75">
      <c r="AE59955" s="67"/>
    </row>
    <row r="59956" spans="31:31" ht="15.75">
      <c r="AE59956" s="67"/>
    </row>
    <row r="59957" spans="31:31" ht="15.75">
      <c r="AE59957" s="67"/>
    </row>
    <row r="59958" spans="31:31" ht="15.75">
      <c r="AE59958" s="67"/>
    </row>
    <row r="59959" spans="31:31" ht="15.75">
      <c r="AE59959" s="67"/>
    </row>
    <row r="59960" spans="31:31" ht="15.75">
      <c r="AE59960" s="67"/>
    </row>
    <row r="59961" spans="31:31" ht="15.75">
      <c r="AE59961" s="67"/>
    </row>
    <row r="59962" spans="31:31" ht="15.75">
      <c r="AE59962" s="67"/>
    </row>
    <row r="59963" spans="31:31" ht="15.75">
      <c r="AE59963" s="67"/>
    </row>
    <row r="59964" spans="31:31" ht="15.75">
      <c r="AE59964" s="67"/>
    </row>
    <row r="59965" spans="31:31" ht="15.75">
      <c r="AE59965" s="67"/>
    </row>
    <row r="59966" spans="31:31" ht="15.75">
      <c r="AE59966" s="67"/>
    </row>
    <row r="59967" spans="31:31" ht="15.75">
      <c r="AE59967" s="67"/>
    </row>
    <row r="59968" spans="31:31" ht="15.75">
      <c r="AE59968" s="67"/>
    </row>
    <row r="59969" spans="31:31" ht="15.75">
      <c r="AE59969" s="67"/>
    </row>
    <row r="59970" spans="31:31" ht="15.75">
      <c r="AE59970" s="67"/>
    </row>
    <row r="59971" spans="31:31" ht="15.75">
      <c r="AE59971" s="67"/>
    </row>
    <row r="59972" spans="31:31" ht="15.75">
      <c r="AE59972" s="67"/>
    </row>
    <row r="59973" spans="31:31" ht="15.75">
      <c r="AE59973" s="67"/>
    </row>
    <row r="59974" spans="31:31" ht="15.75">
      <c r="AE59974" s="67"/>
    </row>
    <row r="59975" spans="31:31" ht="15.75">
      <c r="AE59975" s="67"/>
    </row>
    <row r="59976" spans="31:31" ht="15.75">
      <c r="AE59976" s="67"/>
    </row>
    <row r="59977" spans="31:31" ht="15.75">
      <c r="AE59977" s="67"/>
    </row>
    <row r="59978" spans="31:31" ht="15.75">
      <c r="AE59978" s="67"/>
    </row>
    <row r="59979" spans="31:31" ht="15.75">
      <c r="AE59979" s="67"/>
    </row>
    <row r="59980" spans="31:31" ht="15.75">
      <c r="AE59980" s="67"/>
    </row>
    <row r="59981" spans="31:31" ht="15.75">
      <c r="AE59981" s="67"/>
    </row>
    <row r="59982" spans="31:31" ht="15.75">
      <c r="AE59982" s="67"/>
    </row>
    <row r="59983" spans="31:31" ht="15.75">
      <c r="AE59983" s="67"/>
    </row>
    <row r="59984" spans="31:31" ht="15.75">
      <c r="AE59984" s="67"/>
    </row>
    <row r="59985" spans="31:31" ht="15.75">
      <c r="AE59985" s="67"/>
    </row>
    <row r="59986" spans="31:31" ht="15.75">
      <c r="AE59986" s="67"/>
    </row>
    <row r="59987" spans="31:31" ht="15.75">
      <c r="AE59987" s="67"/>
    </row>
    <row r="59988" spans="31:31" ht="15.75">
      <c r="AE59988" s="67"/>
    </row>
    <row r="59989" spans="31:31" ht="15.75">
      <c r="AE59989" s="67"/>
    </row>
    <row r="59990" spans="31:31" ht="15.75">
      <c r="AE59990" s="67"/>
    </row>
    <row r="59991" spans="31:31" ht="15.75">
      <c r="AE59991" s="67"/>
    </row>
    <row r="59992" spans="31:31" ht="15.75">
      <c r="AE59992" s="67"/>
    </row>
    <row r="59993" spans="31:31" ht="15.75">
      <c r="AE59993" s="67"/>
    </row>
    <row r="59994" spans="31:31" ht="15.75">
      <c r="AE59994" s="67"/>
    </row>
    <row r="59995" spans="31:31" ht="15.75">
      <c r="AE59995" s="67"/>
    </row>
    <row r="59996" spans="31:31" ht="15.75">
      <c r="AE59996" s="67"/>
    </row>
    <row r="59997" spans="31:31" ht="15.75">
      <c r="AE59997" s="67"/>
    </row>
    <row r="59998" spans="31:31" ht="15.75">
      <c r="AE59998" s="67"/>
    </row>
    <row r="59999" spans="31:31" ht="15.75">
      <c r="AE59999" s="67"/>
    </row>
    <row r="60000" spans="31:31" ht="15.75">
      <c r="AE60000" s="67"/>
    </row>
    <row r="60001" spans="31:31" ht="15.75">
      <c r="AE60001" s="67"/>
    </row>
    <row r="60002" spans="31:31" ht="15.75">
      <c r="AE60002" s="67"/>
    </row>
    <row r="60003" spans="31:31" ht="15.75">
      <c r="AE60003" s="67"/>
    </row>
    <row r="60004" spans="31:31" ht="15.75">
      <c r="AE60004" s="67"/>
    </row>
    <row r="60005" spans="31:31" ht="15.75">
      <c r="AE60005" s="67"/>
    </row>
    <row r="60006" spans="31:31" ht="15.75">
      <c r="AE60006" s="67"/>
    </row>
    <row r="60007" spans="31:31" ht="15.75">
      <c r="AE60007" s="67"/>
    </row>
    <row r="60008" spans="31:31" ht="15.75">
      <c r="AE60008" s="67"/>
    </row>
    <row r="60009" spans="31:31" ht="15.75">
      <c r="AE60009" s="67"/>
    </row>
    <row r="60010" spans="31:31" ht="15.75">
      <c r="AE60010" s="67"/>
    </row>
    <row r="60011" spans="31:31" ht="15.75">
      <c r="AE60011" s="67"/>
    </row>
    <row r="60012" spans="31:31" ht="15.75">
      <c r="AE60012" s="67"/>
    </row>
    <row r="60013" spans="31:31" ht="15.75">
      <c r="AE60013" s="67"/>
    </row>
    <row r="60014" spans="31:31" ht="15.75">
      <c r="AE60014" s="67"/>
    </row>
    <row r="60015" spans="31:31" ht="15.75">
      <c r="AE60015" s="67"/>
    </row>
    <row r="60016" spans="31:31" ht="15.75">
      <c r="AE60016" s="67"/>
    </row>
    <row r="60017" spans="31:31" ht="15.75">
      <c r="AE60017" s="67"/>
    </row>
    <row r="60018" spans="31:31" ht="15.75">
      <c r="AE60018" s="67"/>
    </row>
    <row r="60019" spans="31:31" ht="15.75">
      <c r="AE60019" s="67"/>
    </row>
    <row r="60020" spans="31:31" ht="15.75">
      <c r="AE60020" s="67"/>
    </row>
    <row r="60021" spans="31:31" ht="15.75">
      <c r="AE60021" s="67"/>
    </row>
    <row r="60022" spans="31:31" ht="15.75">
      <c r="AE60022" s="67"/>
    </row>
    <row r="60023" spans="31:31" ht="15.75">
      <c r="AE60023" s="67"/>
    </row>
    <row r="60024" spans="31:31" ht="15.75">
      <c r="AE60024" s="67"/>
    </row>
    <row r="60025" spans="31:31" ht="15.75">
      <c r="AE60025" s="67"/>
    </row>
    <row r="60026" spans="31:31" ht="15.75">
      <c r="AE60026" s="67"/>
    </row>
    <row r="60027" spans="31:31" ht="15.75">
      <c r="AE60027" s="67"/>
    </row>
    <row r="60028" spans="31:31" ht="15.75">
      <c r="AE60028" s="67"/>
    </row>
    <row r="60029" spans="31:31" ht="15.75">
      <c r="AE60029" s="67"/>
    </row>
    <row r="60030" spans="31:31" ht="15.75">
      <c r="AE60030" s="67"/>
    </row>
    <row r="60031" spans="31:31" ht="15.75">
      <c r="AE60031" s="67"/>
    </row>
    <row r="60032" spans="31:31" ht="15.75">
      <c r="AE60032" s="67"/>
    </row>
    <row r="60033" spans="31:31" ht="15.75">
      <c r="AE60033" s="67"/>
    </row>
    <row r="60034" spans="31:31" ht="15.75">
      <c r="AE60034" s="67"/>
    </row>
    <row r="60035" spans="31:31" ht="15.75">
      <c r="AE60035" s="67"/>
    </row>
    <row r="60036" spans="31:31" ht="15.75">
      <c r="AE60036" s="67"/>
    </row>
    <row r="60037" spans="31:31" ht="15.75">
      <c r="AE60037" s="67"/>
    </row>
    <row r="60038" spans="31:31" ht="15.75">
      <c r="AE60038" s="67"/>
    </row>
    <row r="60039" spans="31:31" ht="15.75">
      <c r="AE60039" s="67"/>
    </row>
    <row r="60040" spans="31:31" ht="15.75">
      <c r="AE60040" s="67"/>
    </row>
    <row r="60041" spans="31:31" ht="15.75">
      <c r="AE60041" s="67"/>
    </row>
    <row r="60042" spans="31:31" ht="15.75">
      <c r="AE60042" s="67"/>
    </row>
    <row r="60043" spans="31:31" ht="15.75">
      <c r="AE60043" s="67"/>
    </row>
    <row r="60044" spans="31:31" ht="15.75">
      <c r="AE60044" s="67"/>
    </row>
    <row r="60045" spans="31:31" ht="15.75">
      <c r="AE60045" s="67"/>
    </row>
    <row r="60046" spans="31:31" ht="15.75">
      <c r="AE60046" s="67"/>
    </row>
    <row r="60047" spans="31:31" ht="15.75">
      <c r="AE60047" s="67"/>
    </row>
    <row r="60048" spans="31:31" ht="15.75">
      <c r="AE60048" s="67"/>
    </row>
    <row r="60049" spans="31:31" ht="15.75">
      <c r="AE60049" s="67"/>
    </row>
    <row r="60050" spans="31:31" ht="15.75">
      <c r="AE60050" s="67"/>
    </row>
    <row r="60051" spans="31:31" ht="15.75">
      <c r="AE60051" s="67"/>
    </row>
    <row r="60052" spans="31:31" ht="15.75">
      <c r="AE60052" s="67"/>
    </row>
    <row r="60053" spans="31:31" ht="15.75">
      <c r="AE60053" s="67"/>
    </row>
    <row r="60054" spans="31:31" ht="15.75">
      <c r="AE60054" s="67"/>
    </row>
    <row r="60055" spans="31:31" ht="15.75">
      <c r="AE60055" s="67"/>
    </row>
    <row r="60056" spans="31:31" ht="15.75">
      <c r="AE60056" s="67"/>
    </row>
    <row r="60057" spans="31:31" ht="15.75">
      <c r="AE60057" s="67"/>
    </row>
    <row r="60058" spans="31:31" ht="15.75">
      <c r="AE60058" s="67"/>
    </row>
    <row r="60059" spans="31:31" ht="15.75">
      <c r="AE60059" s="67"/>
    </row>
    <row r="60060" spans="31:31" ht="15.75">
      <c r="AE60060" s="67"/>
    </row>
    <row r="60061" spans="31:31" ht="15.75">
      <c r="AE60061" s="67"/>
    </row>
    <row r="60062" spans="31:31" ht="15.75">
      <c r="AE60062" s="67"/>
    </row>
    <row r="60063" spans="31:31" ht="15.75">
      <c r="AE60063" s="67"/>
    </row>
    <row r="60064" spans="31:31" ht="15.75">
      <c r="AE60064" s="67"/>
    </row>
    <row r="60065" spans="31:31" ht="15.75">
      <c r="AE60065" s="67"/>
    </row>
    <row r="60066" spans="31:31" ht="15.75">
      <c r="AE60066" s="67"/>
    </row>
    <row r="60067" spans="31:31" ht="15.75">
      <c r="AE60067" s="67"/>
    </row>
    <row r="60068" spans="31:31" ht="15.75">
      <c r="AE60068" s="67"/>
    </row>
    <row r="60069" spans="31:31" ht="15.75">
      <c r="AE60069" s="67"/>
    </row>
    <row r="60070" spans="31:31" ht="15.75">
      <c r="AE60070" s="67"/>
    </row>
    <row r="60071" spans="31:31" ht="15.75">
      <c r="AE60071" s="67"/>
    </row>
    <row r="60072" spans="31:31" ht="15.75">
      <c r="AE60072" s="67"/>
    </row>
    <row r="60073" spans="31:31" ht="15.75">
      <c r="AE60073" s="67"/>
    </row>
    <row r="60074" spans="31:31" ht="15.75">
      <c r="AE60074" s="67"/>
    </row>
    <row r="60075" spans="31:31" ht="15.75">
      <c r="AE60075" s="67"/>
    </row>
    <row r="60076" spans="31:31" ht="15.75">
      <c r="AE60076" s="67"/>
    </row>
    <row r="60077" spans="31:31" ht="15.75">
      <c r="AE60077" s="67"/>
    </row>
    <row r="60078" spans="31:31" ht="15.75">
      <c r="AE60078" s="67"/>
    </row>
    <row r="60079" spans="31:31" ht="15.75">
      <c r="AE60079" s="67"/>
    </row>
    <row r="60080" spans="31:31" ht="15.75">
      <c r="AE60080" s="67"/>
    </row>
    <row r="60081" spans="31:31" ht="15.75">
      <c r="AE60081" s="67"/>
    </row>
    <row r="60082" spans="31:31" ht="15.75">
      <c r="AE60082" s="67"/>
    </row>
    <row r="60083" spans="31:31" ht="15.75">
      <c r="AE60083" s="67"/>
    </row>
    <row r="60084" spans="31:31" ht="15.75">
      <c r="AE60084" s="67"/>
    </row>
    <row r="60085" spans="31:31" ht="15.75">
      <c r="AE60085" s="67"/>
    </row>
    <row r="60086" spans="31:31" ht="15.75">
      <c r="AE60086" s="67"/>
    </row>
    <row r="60087" spans="31:31" ht="15.75">
      <c r="AE60087" s="67"/>
    </row>
    <row r="60088" spans="31:31" ht="15.75">
      <c r="AE60088" s="67"/>
    </row>
    <row r="60089" spans="31:31" ht="15.75">
      <c r="AE60089" s="67"/>
    </row>
    <row r="60090" spans="31:31" ht="15.75">
      <c r="AE60090" s="67"/>
    </row>
    <row r="60091" spans="31:31" ht="15.75">
      <c r="AE60091" s="67"/>
    </row>
    <row r="60092" spans="31:31" ht="15.75">
      <c r="AE60092" s="67"/>
    </row>
    <row r="60093" spans="31:31" ht="15.75">
      <c r="AE60093" s="67"/>
    </row>
    <row r="60094" spans="31:31" ht="15.75">
      <c r="AE60094" s="67"/>
    </row>
    <row r="60095" spans="31:31" ht="15.75">
      <c r="AE60095" s="67"/>
    </row>
    <row r="60096" spans="31:31" ht="15.75">
      <c r="AE60096" s="67"/>
    </row>
    <row r="60097" spans="31:31" ht="15.75">
      <c r="AE60097" s="67"/>
    </row>
    <row r="60098" spans="31:31" ht="15.75">
      <c r="AE60098" s="67"/>
    </row>
    <row r="60099" spans="31:31" ht="15.75">
      <c r="AE60099" s="67"/>
    </row>
    <row r="60100" spans="31:31" ht="15.75">
      <c r="AE60100" s="67"/>
    </row>
    <row r="60101" spans="31:31" ht="15.75">
      <c r="AE60101" s="67"/>
    </row>
    <row r="60102" spans="31:31" ht="15.75">
      <c r="AE60102" s="67"/>
    </row>
    <row r="60103" spans="31:31" ht="15.75">
      <c r="AE60103" s="67"/>
    </row>
    <row r="60104" spans="31:31" ht="15.75">
      <c r="AE60104" s="67"/>
    </row>
    <row r="60105" spans="31:31" ht="15.75">
      <c r="AE60105" s="67"/>
    </row>
    <row r="60106" spans="31:31" ht="15.75">
      <c r="AE60106" s="67"/>
    </row>
    <row r="60107" spans="31:31" ht="15.75">
      <c r="AE60107" s="67"/>
    </row>
    <row r="60108" spans="31:31" ht="15.75">
      <c r="AE60108" s="67"/>
    </row>
    <row r="60109" spans="31:31" ht="15.75">
      <c r="AE60109" s="67"/>
    </row>
    <row r="60110" spans="31:31" ht="15.75">
      <c r="AE60110" s="67"/>
    </row>
    <row r="60111" spans="31:31" ht="15.75">
      <c r="AE60111" s="67"/>
    </row>
    <row r="60112" spans="31:31" ht="15.75">
      <c r="AE60112" s="67"/>
    </row>
    <row r="60113" spans="31:31" ht="15.75">
      <c r="AE60113" s="67"/>
    </row>
    <row r="60114" spans="31:31" ht="15.75">
      <c r="AE60114" s="67"/>
    </row>
    <row r="60115" spans="31:31" ht="15.75">
      <c r="AE60115" s="67"/>
    </row>
    <row r="60116" spans="31:31" ht="15.75">
      <c r="AE60116" s="67"/>
    </row>
    <row r="60117" spans="31:31" ht="15.75">
      <c r="AE60117" s="67"/>
    </row>
    <row r="60118" spans="31:31" ht="15.75">
      <c r="AE60118" s="67"/>
    </row>
    <row r="60119" spans="31:31" ht="15.75">
      <c r="AE60119" s="67"/>
    </row>
    <row r="60120" spans="31:31" ht="15.75">
      <c r="AE60120" s="67"/>
    </row>
    <row r="60121" spans="31:31" ht="15.75">
      <c r="AE60121" s="67"/>
    </row>
    <row r="60122" spans="31:31" ht="15.75">
      <c r="AE60122" s="67"/>
    </row>
    <row r="60123" spans="31:31" ht="15.75">
      <c r="AE60123" s="67"/>
    </row>
    <row r="60124" spans="31:31" ht="15.75">
      <c r="AE60124" s="67"/>
    </row>
    <row r="60125" spans="31:31" ht="15.75">
      <c r="AE60125" s="67"/>
    </row>
    <row r="60126" spans="31:31" ht="15.75">
      <c r="AE60126" s="67"/>
    </row>
    <row r="60127" spans="31:31" ht="15.75">
      <c r="AE60127" s="67"/>
    </row>
    <row r="60128" spans="31:31" ht="15.75">
      <c r="AE60128" s="67"/>
    </row>
    <row r="60129" spans="31:31" ht="15.75">
      <c r="AE60129" s="67"/>
    </row>
    <row r="60130" spans="31:31" ht="15.75">
      <c r="AE60130" s="67"/>
    </row>
    <row r="60131" spans="31:31" ht="15.75">
      <c r="AE60131" s="67"/>
    </row>
    <row r="60132" spans="31:31" ht="15.75">
      <c r="AE60132" s="67"/>
    </row>
    <row r="60133" spans="31:31" ht="15.75">
      <c r="AE60133" s="67"/>
    </row>
    <row r="60134" spans="31:31" ht="15.75">
      <c r="AE60134" s="67"/>
    </row>
    <row r="60135" spans="31:31" ht="15.75">
      <c r="AE60135" s="67"/>
    </row>
    <row r="60136" spans="31:31" ht="15.75">
      <c r="AE60136" s="67"/>
    </row>
    <row r="60137" spans="31:31" ht="15.75">
      <c r="AE60137" s="67"/>
    </row>
    <row r="60138" spans="31:31" ht="15.75">
      <c r="AE60138" s="67"/>
    </row>
    <row r="60139" spans="31:31" ht="15.75">
      <c r="AE60139" s="67"/>
    </row>
    <row r="60140" spans="31:31" ht="15.75">
      <c r="AE60140" s="67"/>
    </row>
    <row r="60141" spans="31:31" ht="15.75">
      <c r="AE60141" s="67"/>
    </row>
    <row r="60142" spans="31:31" ht="15.75">
      <c r="AE60142" s="67"/>
    </row>
    <row r="60143" spans="31:31" ht="15.75">
      <c r="AE60143" s="67"/>
    </row>
    <row r="60144" spans="31:31" ht="15.75">
      <c r="AE60144" s="67"/>
    </row>
    <row r="60145" spans="31:31" ht="15.75">
      <c r="AE60145" s="67"/>
    </row>
    <row r="60146" spans="31:31" ht="15.75">
      <c r="AE60146" s="67"/>
    </row>
    <row r="60147" spans="31:31" ht="15.75">
      <c r="AE60147" s="67"/>
    </row>
    <row r="60148" spans="31:31" ht="15.75">
      <c r="AE60148" s="67"/>
    </row>
    <row r="60149" spans="31:31" ht="15.75">
      <c r="AE60149" s="67"/>
    </row>
    <row r="60150" spans="31:31" ht="15.75">
      <c r="AE60150" s="67"/>
    </row>
    <row r="60151" spans="31:31" ht="15.75">
      <c r="AE60151" s="67"/>
    </row>
    <row r="60152" spans="31:31" ht="15.75">
      <c r="AE60152" s="67"/>
    </row>
    <row r="60153" spans="31:31" ht="15.75">
      <c r="AE60153" s="67"/>
    </row>
    <row r="60154" spans="31:31" ht="15.75">
      <c r="AE60154" s="67"/>
    </row>
    <row r="60155" spans="31:31" ht="15.75">
      <c r="AE60155" s="67"/>
    </row>
    <row r="60156" spans="31:31" ht="15.75">
      <c r="AE60156" s="67"/>
    </row>
    <row r="60157" spans="31:31" ht="15.75">
      <c r="AE60157" s="67"/>
    </row>
    <row r="60158" spans="31:31" ht="15.75">
      <c r="AE60158" s="67"/>
    </row>
    <row r="60159" spans="31:31" ht="15.75">
      <c r="AE60159" s="67"/>
    </row>
    <row r="60160" spans="31:31" ht="15.75">
      <c r="AE60160" s="67"/>
    </row>
    <row r="60161" spans="31:31" ht="15.75">
      <c r="AE60161" s="67"/>
    </row>
    <row r="60162" spans="31:31" ht="15.75">
      <c r="AE60162" s="67"/>
    </row>
    <row r="60163" spans="31:31" ht="15.75">
      <c r="AE60163" s="67"/>
    </row>
    <row r="60164" spans="31:31" ht="15.75">
      <c r="AE60164" s="67"/>
    </row>
    <row r="60165" spans="31:31" ht="15.75">
      <c r="AE60165" s="67"/>
    </row>
    <row r="60166" spans="31:31" ht="15.75">
      <c r="AE60166" s="67"/>
    </row>
    <row r="60167" spans="31:31" ht="15.75">
      <c r="AE60167" s="67"/>
    </row>
    <row r="60168" spans="31:31" ht="15.75">
      <c r="AE60168" s="67"/>
    </row>
    <row r="60169" spans="31:31" ht="15.75">
      <c r="AE60169" s="67"/>
    </row>
    <row r="60170" spans="31:31" ht="15.75">
      <c r="AE60170" s="67"/>
    </row>
    <row r="60171" spans="31:31" ht="15.75">
      <c r="AE60171" s="67"/>
    </row>
    <row r="60172" spans="31:31" ht="15.75">
      <c r="AE60172" s="67"/>
    </row>
    <row r="60173" spans="31:31" ht="15.75">
      <c r="AE60173" s="67"/>
    </row>
    <row r="60174" spans="31:31" ht="15.75">
      <c r="AE60174" s="67"/>
    </row>
    <row r="60175" spans="31:31" ht="15.75">
      <c r="AE60175" s="67"/>
    </row>
    <row r="60176" spans="31:31" ht="15.75">
      <c r="AE60176" s="67"/>
    </row>
    <row r="60177" spans="31:31" ht="15.75">
      <c r="AE60177" s="67"/>
    </row>
    <row r="60178" spans="31:31" ht="15.75">
      <c r="AE60178" s="67"/>
    </row>
    <row r="60179" spans="31:31" ht="15.75">
      <c r="AE60179" s="67"/>
    </row>
    <row r="60180" spans="31:31" ht="15.75">
      <c r="AE60180" s="67"/>
    </row>
    <row r="60181" spans="31:31" ht="15.75">
      <c r="AE60181" s="67"/>
    </row>
    <row r="60182" spans="31:31" ht="15.75">
      <c r="AE60182" s="67"/>
    </row>
    <row r="60183" spans="31:31" ht="15.75">
      <c r="AE60183" s="67"/>
    </row>
    <row r="60184" spans="31:31" ht="15.75">
      <c r="AE60184" s="67"/>
    </row>
    <row r="60185" spans="31:31" ht="15.75">
      <c r="AE60185" s="67"/>
    </row>
    <row r="60186" spans="31:31" ht="15.75">
      <c r="AE60186" s="67"/>
    </row>
    <row r="60187" spans="31:31" ht="15.75">
      <c r="AE60187" s="67"/>
    </row>
    <row r="60188" spans="31:31" ht="15.75">
      <c r="AE60188" s="67"/>
    </row>
    <row r="60189" spans="31:31" ht="15.75">
      <c r="AE60189" s="67"/>
    </row>
    <row r="60190" spans="31:31" ht="15.75">
      <c r="AE60190" s="67"/>
    </row>
    <row r="60191" spans="31:31" ht="15.75">
      <c r="AE60191" s="67"/>
    </row>
    <row r="60192" spans="31:31" ht="15.75">
      <c r="AE60192" s="67"/>
    </row>
    <row r="60193" spans="31:31" ht="15.75">
      <c r="AE60193" s="67"/>
    </row>
    <row r="60194" spans="31:31" ht="15.75">
      <c r="AE60194" s="67"/>
    </row>
    <row r="60195" spans="31:31" ht="15.75">
      <c r="AE60195" s="67"/>
    </row>
    <row r="60196" spans="31:31" ht="15.75">
      <c r="AE60196" s="67"/>
    </row>
    <row r="60197" spans="31:31" ht="15.75">
      <c r="AE60197" s="67"/>
    </row>
    <row r="60198" spans="31:31" ht="15.75">
      <c r="AE60198" s="67"/>
    </row>
    <row r="60199" spans="31:31" ht="15.75">
      <c r="AE60199" s="67"/>
    </row>
    <row r="60200" spans="31:31" ht="15.75">
      <c r="AE60200" s="67"/>
    </row>
    <row r="60201" spans="31:31" ht="15.75">
      <c r="AE60201" s="67"/>
    </row>
    <row r="60202" spans="31:31" ht="15.75">
      <c r="AE60202" s="67"/>
    </row>
    <row r="60203" spans="31:31" ht="15.75">
      <c r="AE60203" s="67"/>
    </row>
    <row r="60204" spans="31:31" ht="15.75">
      <c r="AE60204" s="67"/>
    </row>
    <row r="60205" spans="31:31" ht="15.75">
      <c r="AE60205" s="67"/>
    </row>
    <row r="60206" spans="31:31" ht="15.75">
      <c r="AE60206" s="67"/>
    </row>
    <row r="60207" spans="31:31" ht="15.75">
      <c r="AE60207" s="67"/>
    </row>
    <row r="60208" spans="31:31" ht="15.75">
      <c r="AE60208" s="67"/>
    </row>
    <row r="60209" spans="31:31" ht="15.75">
      <c r="AE60209" s="67"/>
    </row>
    <row r="60210" spans="31:31" ht="15.75">
      <c r="AE60210" s="67"/>
    </row>
    <row r="60211" spans="31:31" ht="15.75">
      <c r="AE60211" s="67"/>
    </row>
    <row r="60212" spans="31:31" ht="15.75">
      <c r="AE60212" s="67"/>
    </row>
    <row r="60213" spans="31:31" ht="15.75">
      <c r="AE60213" s="67"/>
    </row>
    <row r="60214" spans="31:31" ht="15.75">
      <c r="AE60214" s="67"/>
    </row>
    <row r="60215" spans="31:31" ht="15.75">
      <c r="AE60215" s="67"/>
    </row>
    <row r="60216" spans="31:31" ht="15.75">
      <c r="AE60216" s="67"/>
    </row>
    <row r="60217" spans="31:31" ht="15.75">
      <c r="AE60217" s="67"/>
    </row>
    <row r="60218" spans="31:31" ht="15.75">
      <c r="AE60218" s="67"/>
    </row>
    <row r="60219" spans="31:31" ht="15.75">
      <c r="AE60219" s="67"/>
    </row>
    <row r="60220" spans="31:31" ht="15.75">
      <c r="AE60220" s="67"/>
    </row>
    <row r="60221" spans="31:31" ht="15.75">
      <c r="AE60221" s="67"/>
    </row>
    <row r="60222" spans="31:31" ht="15.75">
      <c r="AE60222" s="67"/>
    </row>
    <row r="60223" spans="31:31" ht="15.75">
      <c r="AE60223" s="67"/>
    </row>
    <row r="60224" spans="31:31" ht="15.75">
      <c r="AE60224" s="67"/>
    </row>
    <row r="60225" spans="31:31" ht="15.75">
      <c r="AE60225" s="67"/>
    </row>
    <row r="60226" spans="31:31" ht="15.75">
      <c r="AE60226" s="67"/>
    </row>
    <row r="60227" spans="31:31" ht="15.75">
      <c r="AE60227" s="67"/>
    </row>
    <row r="60228" spans="31:31" ht="15.75">
      <c r="AE60228" s="67"/>
    </row>
    <row r="60229" spans="31:31" ht="15.75">
      <c r="AE60229" s="67"/>
    </row>
    <row r="60230" spans="31:31" ht="15.75">
      <c r="AE60230" s="67"/>
    </row>
    <row r="60231" spans="31:31" ht="15.75">
      <c r="AE60231" s="67"/>
    </row>
    <row r="60232" spans="31:31" ht="15.75">
      <c r="AE60232" s="67"/>
    </row>
    <row r="60233" spans="31:31" ht="15.75">
      <c r="AE60233" s="67"/>
    </row>
    <row r="60234" spans="31:31" ht="15.75">
      <c r="AE60234" s="67"/>
    </row>
    <row r="60235" spans="31:31" ht="15.75">
      <c r="AE60235" s="67"/>
    </row>
    <row r="60236" spans="31:31" ht="15.75">
      <c r="AE60236" s="67"/>
    </row>
    <row r="60237" spans="31:31" ht="15.75">
      <c r="AE60237" s="67"/>
    </row>
    <row r="60238" spans="31:31" ht="15.75">
      <c r="AE60238" s="67"/>
    </row>
    <row r="60239" spans="31:31" ht="15.75">
      <c r="AE60239" s="67"/>
    </row>
    <row r="60240" spans="31:31" ht="15.75">
      <c r="AE60240" s="67"/>
    </row>
    <row r="60241" spans="31:31" ht="15.75">
      <c r="AE60241" s="67"/>
    </row>
    <row r="60242" spans="31:31" ht="15.75">
      <c r="AE60242" s="67"/>
    </row>
    <row r="60243" spans="31:31" ht="15.75">
      <c r="AE60243" s="67"/>
    </row>
    <row r="60244" spans="31:31" ht="15.75">
      <c r="AE60244" s="67"/>
    </row>
    <row r="60245" spans="31:31" ht="15.75">
      <c r="AE60245" s="67"/>
    </row>
    <row r="60246" spans="31:31" ht="15.75">
      <c r="AE60246" s="67"/>
    </row>
    <row r="60247" spans="31:31" ht="15.75">
      <c r="AE60247" s="67"/>
    </row>
    <row r="60248" spans="31:31" ht="15.75">
      <c r="AE60248" s="67"/>
    </row>
    <row r="60249" spans="31:31" ht="15.75">
      <c r="AE60249" s="67"/>
    </row>
    <row r="60250" spans="31:31" ht="15.75">
      <c r="AE60250" s="67"/>
    </row>
    <row r="60251" spans="31:31" ht="15.75">
      <c r="AE60251" s="67"/>
    </row>
    <row r="60252" spans="31:31" ht="15.75">
      <c r="AE60252" s="67"/>
    </row>
    <row r="60253" spans="31:31" ht="15.75">
      <c r="AE60253" s="67"/>
    </row>
    <row r="60254" spans="31:31" ht="15.75">
      <c r="AE60254" s="67"/>
    </row>
    <row r="60255" spans="31:31" ht="15.75">
      <c r="AE60255" s="67"/>
    </row>
    <row r="60256" spans="31:31" ht="15.75">
      <c r="AE60256" s="67"/>
    </row>
    <row r="60257" spans="31:31" ht="15.75">
      <c r="AE60257" s="67"/>
    </row>
    <row r="60258" spans="31:31" ht="15.75">
      <c r="AE60258" s="67"/>
    </row>
    <row r="60259" spans="31:31" ht="15.75">
      <c r="AE60259" s="67"/>
    </row>
    <row r="60260" spans="31:31" ht="15.75">
      <c r="AE60260" s="67"/>
    </row>
    <row r="60261" spans="31:31" ht="15.75">
      <c r="AE60261" s="67"/>
    </row>
    <row r="60262" spans="31:31" ht="15.75">
      <c r="AE60262" s="67"/>
    </row>
    <row r="60263" spans="31:31" ht="15.75">
      <c r="AE60263" s="67"/>
    </row>
    <row r="60264" spans="31:31" ht="15.75">
      <c r="AE60264" s="67"/>
    </row>
    <row r="60265" spans="31:31" ht="15.75">
      <c r="AE60265" s="67"/>
    </row>
    <row r="60266" spans="31:31" ht="15.75">
      <c r="AE60266" s="67"/>
    </row>
    <row r="60267" spans="31:31" ht="15.75">
      <c r="AE60267" s="67"/>
    </row>
    <row r="60268" spans="31:31" ht="15.75">
      <c r="AE60268" s="67"/>
    </row>
    <row r="60269" spans="31:31" ht="15.75">
      <c r="AE60269" s="67"/>
    </row>
    <row r="60270" spans="31:31" ht="15.75">
      <c r="AE60270" s="67"/>
    </row>
    <row r="60271" spans="31:31" ht="15.75">
      <c r="AE60271" s="67"/>
    </row>
    <row r="60272" spans="31:31" ht="15.75">
      <c r="AE60272" s="67"/>
    </row>
    <row r="60273" spans="31:31" ht="15.75">
      <c r="AE60273" s="67"/>
    </row>
    <row r="60274" spans="31:31" ht="15.75">
      <c r="AE60274" s="67"/>
    </row>
    <row r="60275" spans="31:31" ht="15.75">
      <c r="AE60275" s="67"/>
    </row>
    <row r="60276" spans="31:31" ht="15.75">
      <c r="AE60276" s="67"/>
    </row>
    <row r="60277" spans="31:31" ht="15.75">
      <c r="AE60277" s="67"/>
    </row>
    <row r="60278" spans="31:31" ht="15.75">
      <c r="AE60278" s="67"/>
    </row>
    <row r="60279" spans="31:31" ht="15.75">
      <c r="AE60279" s="67"/>
    </row>
    <row r="60280" spans="31:31" ht="15.75">
      <c r="AE60280" s="67"/>
    </row>
    <row r="60281" spans="31:31" ht="15.75">
      <c r="AE60281" s="67"/>
    </row>
    <row r="60282" spans="31:31" ht="15.75">
      <c r="AE60282" s="67"/>
    </row>
    <row r="60283" spans="31:31" ht="15.75">
      <c r="AE60283" s="67"/>
    </row>
    <row r="60284" spans="31:31" ht="15.75">
      <c r="AE60284" s="67"/>
    </row>
    <row r="60285" spans="31:31" ht="15.75">
      <c r="AE60285" s="67"/>
    </row>
    <row r="60286" spans="31:31" ht="15.75">
      <c r="AE60286" s="67"/>
    </row>
    <row r="60287" spans="31:31" ht="15.75">
      <c r="AE60287" s="67"/>
    </row>
    <row r="60288" spans="31:31" ht="15.75">
      <c r="AE60288" s="67"/>
    </row>
    <row r="60289" spans="31:31" ht="15.75">
      <c r="AE60289" s="67"/>
    </row>
    <row r="60290" spans="31:31" ht="15.75">
      <c r="AE60290" s="67"/>
    </row>
    <row r="60291" spans="31:31" ht="15.75">
      <c r="AE60291" s="67"/>
    </row>
    <row r="60292" spans="31:31" ht="15.75">
      <c r="AE60292" s="67"/>
    </row>
    <row r="60293" spans="31:31" ht="15.75">
      <c r="AE60293" s="67"/>
    </row>
    <row r="60294" spans="31:31" ht="15.75">
      <c r="AE60294" s="67"/>
    </row>
    <row r="60295" spans="31:31" ht="15.75">
      <c r="AE60295" s="67"/>
    </row>
    <row r="60296" spans="31:31" ht="15.75">
      <c r="AE60296" s="67"/>
    </row>
    <row r="60297" spans="31:31" ht="15.75">
      <c r="AE60297" s="67"/>
    </row>
    <row r="60298" spans="31:31" ht="15.75">
      <c r="AE60298" s="67"/>
    </row>
    <row r="60299" spans="31:31" ht="15.75">
      <c r="AE60299" s="67"/>
    </row>
    <row r="60300" spans="31:31" ht="15.75">
      <c r="AE60300" s="67"/>
    </row>
    <row r="60301" spans="31:31" ht="15.75">
      <c r="AE60301" s="67"/>
    </row>
    <row r="60302" spans="31:31" ht="15.75">
      <c r="AE60302" s="67"/>
    </row>
    <row r="60303" spans="31:31" ht="15.75">
      <c r="AE60303" s="67"/>
    </row>
    <row r="60304" spans="31:31" ht="15.75">
      <c r="AE60304" s="67"/>
    </row>
    <row r="60305" spans="31:31" ht="15.75">
      <c r="AE60305" s="67"/>
    </row>
    <row r="60306" spans="31:31" ht="15.75">
      <c r="AE60306" s="67"/>
    </row>
    <row r="60307" spans="31:31" ht="15.75">
      <c r="AE60307" s="67"/>
    </row>
    <row r="60308" spans="31:31" ht="15.75">
      <c r="AE60308" s="67"/>
    </row>
    <row r="60309" spans="31:31" ht="15.75">
      <c r="AE60309" s="67"/>
    </row>
    <row r="60310" spans="31:31" ht="15.75">
      <c r="AE60310" s="67"/>
    </row>
    <row r="60311" spans="31:31" ht="15.75">
      <c r="AE60311" s="67"/>
    </row>
    <row r="60312" spans="31:31" ht="15.75">
      <c r="AE60312" s="67"/>
    </row>
    <row r="60313" spans="31:31" ht="15.75">
      <c r="AE60313" s="67"/>
    </row>
    <row r="60314" spans="31:31" ht="15.75">
      <c r="AE60314" s="67"/>
    </row>
    <row r="60315" spans="31:31" ht="15.75">
      <c r="AE60315" s="67"/>
    </row>
    <row r="60316" spans="31:31" ht="15.75">
      <c r="AE60316" s="67"/>
    </row>
    <row r="60317" spans="31:31" ht="15.75">
      <c r="AE60317" s="67"/>
    </row>
    <row r="60318" spans="31:31" ht="15.75">
      <c r="AE60318" s="67"/>
    </row>
    <row r="60319" spans="31:31" ht="15.75">
      <c r="AE60319" s="67"/>
    </row>
    <row r="60320" spans="31:31" ht="15.75">
      <c r="AE60320" s="67"/>
    </row>
    <row r="60321" spans="31:31" ht="15.75">
      <c r="AE60321" s="67"/>
    </row>
    <row r="60322" spans="31:31" ht="15.75">
      <c r="AE60322" s="67"/>
    </row>
    <row r="60323" spans="31:31" ht="15.75">
      <c r="AE60323" s="67"/>
    </row>
    <row r="60324" spans="31:31" ht="15.75">
      <c r="AE60324" s="67"/>
    </row>
    <row r="60325" spans="31:31" ht="15.75">
      <c r="AE60325" s="67"/>
    </row>
    <row r="60326" spans="31:31" ht="15.75">
      <c r="AE60326" s="67"/>
    </row>
    <row r="60327" spans="31:31" ht="15.75">
      <c r="AE60327" s="67"/>
    </row>
    <row r="60328" spans="31:31" ht="15.75">
      <c r="AE60328" s="67"/>
    </row>
    <row r="60329" spans="31:31" ht="15.75">
      <c r="AE60329" s="67"/>
    </row>
    <row r="60330" spans="31:31" ht="15.75">
      <c r="AE60330" s="67"/>
    </row>
    <row r="60331" spans="31:31" ht="15.75">
      <c r="AE60331" s="67"/>
    </row>
    <row r="60332" spans="31:31" ht="15.75">
      <c r="AE60332" s="67"/>
    </row>
    <row r="60333" spans="31:31" ht="15.75">
      <c r="AE60333" s="67"/>
    </row>
    <row r="60334" spans="31:31" ht="15.75">
      <c r="AE60334" s="67"/>
    </row>
    <row r="60335" spans="31:31" ht="15.75">
      <c r="AE60335" s="67"/>
    </row>
    <row r="60336" spans="31:31" ht="15.75">
      <c r="AE60336" s="67"/>
    </row>
    <row r="60337" spans="31:31" ht="15.75">
      <c r="AE60337" s="67"/>
    </row>
    <row r="60338" spans="31:31" ht="15.75">
      <c r="AE60338" s="67"/>
    </row>
    <row r="60339" spans="31:31" ht="15.75">
      <c r="AE60339" s="67"/>
    </row>
    <row r="60340" spans="31:31" ht="15.75">
      <c r="AE60340" s="67"/>
    </row>
    <row r="60341" spans="31:31" ht="15.75">
      <c r="AE60341" s="67"/>
    </row>
    <row r="60342" spans="31:31" ht="15.75">
      <c r="AE60342" s="67"/>
    </row>
    <row r="60343" spans="31:31" ht="15.75">
      <c r="AE60343" s="67"/>
    </row>
    <row r="60344" spans="31:31" ht="15.75">
      <c r="AE60344" s="67"/>
    </row>
    <row r="60345" spans="31:31" ht="15.75">
      <c r="AE60345" s="67"/>
    </row>
    <row r="60346" spans="31:31" ht="15.75">
      <c r="AE60346" s="67"/>
    </row>
    <row r="60347" spans="31:31" ht="15.75">
      <c r="AE60347" s="67"/>
    </row>
    <row r="60348" spans="31:31" ht="15.75">
      <c r="AE60348" s="67"/>
    </row>
    <row r="60349" spans="31:31" ht="15.75">
      <c r="AE60349" s="67"/>
    </row>
    <row r="60350" spans="31:31" ht="15.75">
      <c r="AE60350" s="67"/>
    </row>
    <row r="60351" spans="31:31" ht="15.75">
      <c r="AE60351" s="67"/>
    </row>
    <row r="60352" spans="31:31" ht="15.75">
      <c r="AE60352" s="67"/>
    </row>
    <row r="60353" spans="31:31" ht="15.75">
      <c r="AE60353" s="67"/>
    </row>
    <row r="60354" spans="31:31" ht="15.75">
      <c r="AE60354" s="67"/>
    </row>
    <row r="60355" spans="31:31" ht="15.75">
      <c r="AE60355" s="67"/>
    </row>
    <row r="60356" spans="31:31" ht="15.75">
      <c r="AE60356" s="67"/>
    </row>
    <row r="60357" spans="31:31" ht="15.75">
      <c r="AE60357" s="67"/>
    </row>
    <row r="60358" spans="31:31" ht="15.75">
      <c r="AE60358" s="67"/>
    </row>
    <row r="60359" spans="31:31" ht="15.75">
      <c r="AE60359" s="67"/>
    </row>
    <row r="60360" spans="31:31" ht="15.75">
      <c r="AE60360" s="67"/>
    </row>
    <row r="60361" spans="31:31" ht="15.75">
      <c r="AE60361" s="67"/>
    </row>
    <row r="60362" spans="31:31" ht="15.75">
      <c r="AE60362" s="67"/>
    </row>
    <row r="60363" spans="31:31" ht="15.75">
      <c r="AE60363" s="67"/>
    </row>
    <row r="60364" spans="31:31" ht="15.75">
      <c r="AE60364" s="67"/>
    </row>
    <row r="60365" spans="31:31" ht="15.75">
      <c r="AE60365" s="67"/>
    </row>
    <row r="60366" spans="31:31" ht="15.75">
      <c r="AE60366" s="67"/>
    </row>
    <row r="60367" spans="31:31" ht="15.75">
      <c r="AE60367" s="67"/>
    </row>
    <row r="60368" spans="31:31" ht="15.75">
      <c r="AE60368" s="67"/>
    </row>
    <row r="60369" spans="31:31" ht="15.75">
      <c r="AE60369" s="67"/>
    </row>
    <row r="60370" spans="31:31" ht="15.75">
      <c r="AE60370" s="67"/>
    </row>
    <row r="60371" spans="31:31" ht="15.75">
      <c r="AE60371" s="67"/>
    </row>
    <row r="60372" spans="31:31" ht="15.75">
      <c r="AE60372" s="67"/>
    </row>
    <row r="60373" spans="31:31" ht="15.75">
      <c r="AE60373" s="67"/>
    </row>
    <row r="60374" spans="31:31" ht="15.75">
      <c r="AE60374" s="67"/>
    </row>
    <row r="60375" spans="31:31" ht="15.75">
      <c r="AE60375" s="67"/>
    </row>
    <row r="60376" spans="31:31" ht="15.75">
      <c r="AE60376" s="67"/>
    </row>
    <row r="60377" spans="31:31" ht="15.75">
      <c r="AE60377" s="67"/>
    </row>
    <row r="60378" spans="31:31" ht="15.75">
      <c r="AE60378" s="67"/>
    </row>
    <row r="60379" spans="31:31" ht="15.75">
      <c r="AE60379" s="67"/>
    </row>
    <row r="60380" spans="31:31" ht="15.75">
      <c r="AE60380" s="67"/>
    </row>
    <row r="60381" spans="31:31" ht="15.75">
      <c r="AE60381" s="67"/>
    </row>
    <row r="60382" spans="31:31" ht="15.75">
      <c r="AE60382" s="67"/>
    </row>
    <row r="60383" spans="31:31" ht="15.75">
      <c r="AE60383" s="67"/>
    </row>
    <row r="60384" spans="31:31" ht="15.75">
      <c r="AE60384" s="67"/>
    </row>
    <row r="60385" spans="31:31" ht="15.75">
      <c r="AE60385" s="67"/>
    </row>
    <row r="60386" spans="31:31" ht="15.75">
      <c r="AE60386" s="67"/>
    </row>
    <row r="60387" spans="31:31" ht="15.75">
      <c r="AE60387" s="67"/>
    </row>
    <row r="60388" spans="31:31" ht="15.75">
      <c r="AE60388" s="67"/>
    </row>
    <row r="60389" spans="31:31" ht="15.75">
      <c r="AE60389" s="67"/>
    </row>
    <row r="60390" spans="31:31" ht="15.75">
      <c r="AE60390" s="67"/>
    </row>
    <row r="60391" spans="31:31" ht="15.75">
      <c r="AE60391" s="67"/>
    </row>
    <row r="60392" spans="31:31" ht="15.75">
      <c r="AE60392" s="67"/>
    </row>
    <row r="60393" spans="31:31" ht="15.75">
      <c r="AE60393" s="67"/>
    </row>
    <row r="60394" spans="31:31" ht="15.75">
      <c r="AE60394" s="67"/>
    </row>
    <row r="60395" spans="31:31" ht="15.75">
      <c r="AE60395" s="67"/>
    </row>
    <row r="60396" spans="31:31" ht="15.75">
      <c r="AE60396" s="67"/>
    </row>
    <row r="60397" spans="31:31" ht="15.75">
      <c r="AE60397" s="67"/>
    </row>
    <row r="60398" spans="31:31" ht="15.75">
      <c r="AE60398" s="67"/>
    </row>
    <row r="60399" spans="31:31" ht="15.75">
      <c r="AE60399" s="67"/>
    </row>
    <row r="60400" spans="31:31" ht="15.75">
      <c r="AE60400" s="67"/>
    </row>
    <row r="60401" spans="31:31" ht="15.75">
      <c r="AE60401" s="67"/>
    </row>
    <row r="60402" spans="31:31" ht="15.75">
      <c r="AE60402" s="67"/>
    </row>
    <row r="60403" spans="31:31" ht="15.75">
      <c r="AE60403" s="67"/>
    </row>
    <row r="60404" spans="31:31" ht="15.75">
      <c r="AE60404" s="67"/>
    </row>
    <row r="60405" spans="31:31" ht="15.75">
      <c r="AE60405" s="67"/>
    </row>
    <row r="60406" spans="31:31" ht="15.75">
      <c r="AE60406" s="67"/>
    </row>
    <row r="60407" spans="31:31" ht="15.75">
      <c r="AE60407" s="67"/>
    </row>
    <row r="60408" spans="31:31" ht="15.75">
      <c r="AE60408" s="67"/>
    </row>
    <row r="60409" spans="31:31" ht="15.75">
      <c r="AE60409" s="67"/>
    </row>
    <row r="60410" spans="31:31" ht="15.75">
      <c r="AE60410" s="67"/>
    </row>
    <row r="60411" spans="31:31" ht="15.75">
      <c r="AE60411" s="67"/>
    </row>
    <row r="60412" spans="31:31" ht="15.75">
      <c r="AE60412" s="67"/>
    </row>
    <row r="60413" spans="31:31" ht="15.75">
      <c r="AE60413" s="67"/>
    </row>
    <row r="60414" spans="31:31" ht="15.75">
      <c r="AE60414" s="67"/>
    </row>
    <row r="60415" spans="31:31" ht="15.75">
      <c r="AE60415" s="67"/>
    </row>
    <row r="60416" spans="31:31" ht="15.75">
      <c r="AE60416" s="67"/>
    </row>
    <row r="60417" spans="31:31" ht="15.75">
      <c r="AE60417" s="67"/>
    </row>
    <row r="60418" spans="31:31" ht="15.75">
      <c r="AE60418" s="67"/>
    </row>
    <row r="60419" spans="31:31" ht="15.75">
      <c r="AE60419" s="67"/>
    </row>
    <row r="60420" spans="31:31" ht="15.75">
      <c r="AE60420" s="67"/>
    </row>
    <row r="60421" spans="31:31" ht="15.75">
      <c r="AE60421" s="67"/>
    </row>
    <row r="60422" spans="31:31" ht="15.75">
      <c r="AE60422" s="67"/>
    </row>
    <row r="60423" spans="31:31" ht="15.75">
      <c r="AE60423" s="67"/>
    </row>
    <row r="60424" spans="31:31" ht="15.75">
      <c r="AE60424" s="67"/>
    </row>
    <row r="60425" spans="31:31" ht="15.75">
      <c r="AE60425" s="67"/>
    </row>
    <row r="60426" spans="31:31" ht="15.75">
      <c r="AE60426" s="67"/>
    </row>
    <row r="60427" spans="31:31" ht="15.75">
      <c r="AE60427" s="67"/>
    </row>
    <row r="60428" spans="31:31" ht="15.75">
      <c r="AE60428" s="67"/>
    </row>
    <row r="60429" spans="31:31" ht="15.75">
      <c r="AE60429" s="67"/>
    </row>
    <row r="60430" spans="31:31" ht="15.75">
      <c r="AE60430" s="67"/>
    </row>
    <row r="60431" spans="31:31" ht="15.75">
      <c r="AE60431" s="67"/>
    </row>
    <row r="60432" spans="31:31" ht="15.75">
      <c r="AE60432" s="67"/>
    </row>
    <row r="60433" spans="31:31" ht="15.75">
      <c r="AE60433" s="67"/>
    </row>
    <row r="60434" spans="31:31" ht="15.75">
      <c r="AE60434" s="67"/>
    </row>
    <row r="60435" spans="31:31" ht="15.75">
      <c r="AE60435" s="67"/>
    </row>
    <row r="60436" spans="31:31" ht="15.75">
      <c r="AE60436" s="67"/>
    </row>
    <row r="60437" spans="31:31" ht="15.75">
      <c r="AE60437" s="67"/>
    </row>
    <row r="60438" spans="31:31" ht="15.75">
      <c r="AE60438" s="67"/>
    </row>
    <row r="60439" spans="31:31" ht="15.75">
      <c r="AE60439" s="67"/>
    </row>
    <row r="60440" spans="31:31" ht="15.75">
      <c r="AE60440" s="67"/>
    </row>
    <row r="60441" spans="31:31" ht="15.75">
      <c r="AE60441" s="67"/>
    </row>
    <row r="60442" spans="31:31" ht="15.75">
      <c r="AE60442" s="67"/>
    </row>
    <row r="60443" spans="31:31" ht="15.75">
      <c r="AE60443" s="67"/>
    </row>
    <row r="60444" spans="31:31" ht="15.75">
      <c r="AE60444" s="67"/>
    </row>
    <row r="60445" spans="31:31" ht="15.75">
      <c r="AE60445" s="67"/>
    </row>
    <row r="60446" spans="31:31" ht="15.75">
      <c r="AE60446" s="67"/>
    </row>
    <row r="60447" spans="31:31" ht="15.75">
      <c r="AE60447" s="67"/>
    </row>
    <row r="60448" spans="31:31" ht="15.75">
      <c r="AE60448" s="67"/>
    </row>
    <row r="60449" spans="31:31" ht="15.75">
      <c r="AE60449" s="67"/>
    </row>
    <row r="60450" spans="31:31" ht="15.75">
      <c r="AE60450" s="67"/>
    </row>
    <row r="60451" spans="31:31" ht="15.75">
      <c r="AE60451" s="67"/>
    </row>
    <row r="60452" spans="31:31" ht="15.75">
      <c r="AE60452" s="67"/>
    </row>
    <row r="60453" spans="31:31" ht="15.75">
      <c r="AE60453" s="67"/>
    </row>
    <row r="60454" spans="31:31" ht="15.75">
      <c r="AE60454" s="67"/>
    </row>
    <row r="60455" spans="31:31" ht="15.75">
      <c r="AE60455" s="67"/>
    </row>
    <row r="60456" spans="31:31" ht="15.75">
      <c r="AE60456" s="67"/>
    </row>
    <row r="60457" spans="31:31" ht="15.75">
      <c r="AE60457" s="67"/>
    </row>
    <row r="60458" spans="31:31" ht="15.75">
      <c r="AE60458" s="67"/>
    </row>
    <row r="60459" spans="31:31" ht="15.75">
      <c r="AE60459" s="67"/>
    </row>
    <row r="60460" spans="31:31" ht="15.75">
      <c r="AE60460" s="67"/>
    </row>
    <row r="60461" spans="31:31" ht="15.75">
      <c r="AE60461" s="67"/>
    </row>
    <row r="60462" spans="31:31" ht="15.75">
      <c r="AE60462" s="67"/>
    </row>
    <row r="60463" spans="31:31" ht="15.75">
      <c r="AE60463" s="67"/>
    </row>
    <row r="60464" spans="31:31" ht="15.75">
      <c r="AE60464" s="67"/>
    </row>
    <row r="60465" spans="31:31" ht="15.75">
      <c r="AE60465" s="67"/>
    </row>
    <row r="60466" spans="31:31" ht="15.75">
      <c r="AE60466" s="67"/>
    </row>
    <row r="60467" spans="31:31" ht="15.75">
      <c r="AE60467" s="67"/>
    </row>
    <row r="60468" spans="31:31" ht="15.75">
      <c r="AE60468" s="67"/>
    </row>
    <row r="60469" spans="31:31" ht="15.75">
      <c r="AE60469" s="67"/>
    </row>
    <row r="60470" spans="31:31" ht="15.75">
      <c r="AE60470" s="67"/>
    </row>
    <row r="60471" spans="31:31" ht="15.75">
      <c r="AE60471" s="67"/>
    </row>
    <row r="60472" spans="31:31" ht="15.75">
      <c r="AE60472" s="67"/>
    </row>
    <row r="60473" spans="31:31" ht="15.75">
      <c r="AE60473" s="67"/>
    </row>
    <row r="60474" spans="31:31" ht="15.75">
      <c r="AE60474" s="67"/>
    </row>
    <row r="60475" spans="31:31" ht="15.75">
      <c r="AE60475" s="67"/>
    </row>
    <row r="60476" spans="31:31" ht="15.75">
      <c r="AE60476" s="67"/>
    </row>
    <row r="60477" spans="31:31" ht="15.75">
      <c r="AE60477" s="67"/>
    </row>
    <row r="60478" spans="31:31" ht="15.75">
      <c r="AE60478" s="67"/>
    </row>
    <row r="60479" spans="31:31" ht="15.75">
      <c r="AE60479" s="67"/>
    </row>
    <row r="60480" spans="31:31" ht="15.75">
      <c r="AE60480" s="67"/>
    </row>
    <row r="60481" spans="31:31" ht="15.75">
      <c r="AE60481" s="67"/>
    </row>
    <row r="60482" spans="31:31" ht="15.75">
      <c r="AE60482" s="67"/>
    </row>
    <row r="60483" spans="31:31" ht="15.75">
      <c r="AE60483" s="67"/>
    </row>
    <row r="60484" spans="31:31" ht="15.75">
      <c r="AE60484" s="67"/>
    </row>
    <row r="60485" spans="31:31" ht="15.75">
      <c r="AE60485" s="67"/>
    </row>
    <row r="60486" spans="31:31" ht="15.75">
      <c r="AE60486" s="67"/>
    </row>
    <row r="60487" spans="31:31" ht="15.75">
      <c r="AE60487" s="67"/>
    </row>
    <row r="60488" spans="31:31" ht="15.75">
      <c r="AE60488" s="67"/>
    </row>
    <row r="60489" spans="31:31" ht="15.75">
      <c r="AE60489" s="67"/>
    </row>
    <row r="60490" spans="31:31" ht="15.75">
      <c r="AE60490" s="67"/>
    </row>
    <row r="60491" spans="31:31" ht="15.75">
      <c r="AE60491" s="67"/>
    </row>
    <row r="60492" spans="31:31" ht="15.75">
      <c r="AE60492" s="67"/>
    </row>
    <row r="60493" spans="31:31" ht="15.75">
      <c r="AE60493" s="67"/>
    </row>
    <row r="60494" spans="31:31" ht="15.75">
      <c r="AE60494" s="67"/>
    </row>
    <row r="60495" spans="31:31" ht="15.75">
      <c r="AE60495" s="67"/>
    </row>
    <row r="60496" spans="31:31" ht="15.75">
      <c r="AE60496" s="67"/>
    </row>
    <row r="60497" spans="31:31" ht="15.75">
      <c r="AE60497" s="67"/>
    </row>
    <row r="60498" spans="31:31" ht="15.75">
      <c r="AE60498" s="67"/>
    </row>
    <row r="60499" spans="31:31" ht="15.75">
      <c r="AE60499" s="67"/>
    </row>
    <row r="60500" spans="31:31" ht="15.75">
      <c r="AE60500" s="67"/>
    </row>
    <row r="60501" spans="31:31" ht="15.75">
      <c r="AE60501" s="67"/>
    </row>
    <row r="60502" spans="31:31" ht="15.75">
      <c r="AE60502" s="67"/>
    </row>
    <row r="60503" spans="31:31" ht="15.75">
      <c r="AE60503" s="67"/>
    </row>
    <row r="60504" spans="31:31" ht="15.75">
      <c r="AE60504" s="67"/>
    </row>
    <row r="60505" spans="31:31" ht="15.75">
      <c r="AE60505" s="67"/>
    </row>
    <row r="60506" spans="31:31" ht="15.75">
      <c r="AE60506" s="67"/>
    </row>
    <row r="60507" spans="31:31" ht="15.75">
      <c r="AE60507" s="67"/>
    </row>
    <row r="60508" spans="31:31" ht="15.75">
      <c r="AE60508" s="67"/>
    </row>
    <row r="60509" spans="31:31" ht="15.75">
      <c r="AE60509" s="67"/>
    </row>
    <row r="60510" spans="31:31" ht="15.75">
      <c r="AE60510" s="67"/>
    </row>
    <row r="60511" spans="31:31" ht="15.75">
      <c r="AE60511" s="67"/>
    </row>
    <row r="60512" spans="31:31" ht="15.75">
      <c r="AE60512" s="67"/>
    </row>
    <row r="60513" spans="31:31" ht="15.75">
      <c r="AE60513" s="67"/>
    </row>
    <row r="60514" spans="31:31" ht="15.75">
      <c r="AE60514" s="67"/>
    </row>
    <row r="60515" spans="31:31" ht="15.75">
      <c r="AE60515" s="67"/>
    </row>
    <row r="60516" spans="31:31" ht="15.75">
      <c r="AE60516" s="67"/>
    </row>
    <row r="60517" spans="31:31" ht="15.75">
      <c r="AE60517" s="67"/>
    </row>
    <row r="60518" spans="31:31" ht="15.75">
      <c r="AE60518" s="67"/>
    </row>
    <row r="60519" spans="31:31" ht="15.75">
      <c r="AE60519" s="67"/>
    </row>
    <row r="60520" spans="31:31" ht="15.75">
      <c r="AE60520" s="67"/>
    </row>
    <row r="60521" spans="31:31" ht="15.75">
      <c r="AE60521" s="67"/>
    </row>
    <row r="60522" spans="31:31" ht="15.75">
      <c r="AE60522" s="67"/>
    </row>
    <row r="60523" spans="31:31" ht="15.75">
      <c r="AE60523" s="67"/>
    </row>
    <row r="60524" spans="31:31" ht="15.75">
      <c r="AE60524" s="67"/>
    </row>
    <row r="60525" spans="31:31" ht="15.75">
      <c r="AE60525" s="67"/>
    </row>
    <row r="60526" spans="31:31" ht="15.75">
      <c r="AE60526" s="67"/>
    </row>
    <row r="60527" spans="31:31" ht="15.75">
      <c r="AE60527" s="67"/>
    </row>
    <row r="60528" spans="31:31" ht="15.75">
      <c r="AE60528" s="67"/>
    </row>
    <row r="60529" spans="31:31" ht="15.75">
      <c r="AE60529" s="67"/>
    </row>
    <row r="60530" spans="31:31" ht="15.75">
      <c r="AE60530" s="67"/>
    </row>
    <row r="60531" spans="31:31" ht="15.75">
      <c r="AE60531" s="67"/>
    </row>
    <row r="60532" spans="31:31" ht="15.75">
      <c r="AE60532" s="67"/>
    </row>
    <row r="60533" spans="31:31" ht="15.75">
      <c r="AE60533" s="67"/>
    </row>
    <row r="60534" spans="31:31" ht="15.75">
      <c r="AE60534" s="67"/>
    </row>
    <row r="60535" spans="31:31" ht="15.75">
      <c r="AE60535" s="67"/>
    </row>
    <row r="60536" spans="31:31" ht="15.75">
      <c r="AE60536" s="67"/>
    </row>
    <row r="60537" spans="31:31" ht="15.75">
      <c r="AE60537" s="67"/>
    </row>
    <row r="60538" spans="31:31" ht="15.75">
      <c r="AE60538" s="67"/>
    </row>
    <row r="60539" spans="31:31" ht="15.75">
      <c r="AE60539" s="67"/>
    </row>
    <row r="60540" spans="31:31" ht="15.75">
      <c r="AE60540" s="67"/>
    </row>
    <row r="60541" spans="31:31" ht="15.75">
      <c r="AE60541" s="67"/>
    </row>
    <row r="60542" spans="31:31" ht="15.75">
      <c r="AE60542" s="67"/>
    </row>
    <row r="60543" spans="31:31" ht="15.75">
      <c r="AE60543" s="67"/>
    </row>
    <row r="60544" spans="31:31" ht="15.75">
      <c r="AE60544" s="67"/>
    </row>
    <row r="60545" spans="31:31" ht="15.75">
      <c r="AE60545" s="67"/>
    </row>
    <row r="60546" spans="31:31" ht="15.75">
      <c r="AE60546" s="67"/>
    </row>
    <row r="60547" spans="31:31" ht="15.75">
      <c r="AE60547" s="67"/>
    </row>
    <row r="60548" spans="31:31" ht="15.75">
      <c r="AE60548" s="67"/>
    </row>
    <row r="60549" spans="31:31" ht="15.75">
      <c r="AE60549" s="67"/>
    </row>
    <row r="60550" spans="31:31" ht="15.75">
      <c r="AE60550" s="67"/>
    </row>
    <row r="60551" spans="31:31" ht="15.75">
      <c r="AE60551" s="67"/>
    </row>
    <row r="60552" spans="31:31" ht="15.75">
      <c r="AE60552" s="67"/>
    </row>
    <row r="60553" spans="31:31" ht="15.75">
      <c r="AE60553" s="67"/>
    </row>
    <row r="60554" spans="31:31" ht="15.75">
      <c r="AE60554" s="67"/>
    </row>
    <row r="60555" spans="31:31" ht="15.75">
      <c r="AE60555" s="67"/>
    </row>
    <row r="60556" spans="31:31" ht="15.75">
      <c r="AE60556" s="67"/>
    </row>
    <row r="60557" spans="31:31" ht="15.75">
      <c r="AE60557" s="67"/>
    </row>
    <row r="60558" spans="31:31" ht="15.75">
      <c r="AE60558" s="67"/>
    </row>
    <row r="60559" spans="31:31" ht="15.75">
      <c r="AE60559" s="67"/>
    </row>
    <row r="60560" spans="31:31" ht="15.75">
      <c r="AE60560" s="67"/>
    </row>
    <row r="60561" spans="31:31" ht="15.75">
      <c r="AE60561" s="67"/>
    </row>
    <row r="60562" spans="31:31" ht="15.75">
      <c r="AE60562" s="67"/>
    </row>
    <row r="60563" spans="31:31" ht="15.75">
      <c r="AE60563" s="67"/>
    </row>
    <row r="60564" spans="31:31" ht="15.75">
      <c r="AE60564" s="67"/>
    </row>
    <row r="60565" spans="31:31" ht="15.75">
      <c r="AE60565" s="67"/>
    </row>
    <row r="60566" spans="31:31" ht="15.75">
      <c r="AE60566" s="67"/>
    </row>
    <row r="60567" spans="31:31" ht="15.75">
      <c r="AE60567" s="67"/>
    </row>
    <row r="60568" spans="31:31" ht="15.75">
      <c r="AE60568" s="67"/>
    </row>
    <row r="60569" spans="31:31" ht="15.75">
      <c r="AE60569" s="67"/>
    </row>
    <row r="60570" spans="31:31" ht="15.75">
      <c r="AE60570" s="67"/>
    </row>
    <row r="60571" spans="31:31" ht="15.75">
      <c r="AE60571" s="67"/>
    </row>
    <row r="60572" spans="31:31" ht="15.75">
      <c r="AE60572" s="67"/>
    </row>
    <row r="60573" spans="31:31" ht="15.75">
      <c r="AE60573" s="67"/>
    </row>
    <row r="60574" spans="31:31" ht="15.75">
      <c r="AE60574" s="67"/>
    </row>
    <row r="60575" spans="31:31" ht="15.75">
      <c r="AE60575" s="67"/>
    </row>
    <row r="60576" spans="31:31" ht="15.75">
      <c r="AE60576" s="67"/>
    </row>
    <row r="60577" spans="31:31" ht="15.75">
      <c r="AE60577" s="67"/>
    </row>
    <row r="60578" spans="31:31" ht="15.75">
      <c r="AE60578" s="67"/>
    </row>
    <row r="60579" spans="31:31" ht="15.75">
      <c r="AE60579" s="67"/>
    </row>
    <row r="60580" spans="31:31" ht="15.75">
      <c r="AE60580" s="67"/>
    </row>
    <row r="60581" spans="31:31" ht="15.75">
      <c r="AE60581" s="67"/>
    </row>
    <row r="60582" spans="31:31" ht="15.75">
      <c r="AE60582" s="67"/>
    </row>
    <row r="60583" spans="31:31" ht="15.75">
      <c r="AE60583" s="67"/>
    </row>
    <row r="60584" spans="31:31" ht="15.75">
      <c r="AE60584" s="67"/>
    </row>
    <row r="60585" spans="31:31" ht="15.75">
      <c r="AE60585" s="67"/>
    </row>
    <row r="60586" spans="31:31" ht="15.75">
      <c r="AE60586" s="67"/>
    </row>
    <row r="60587" spans="31:31" ht="15.75">
      <c r="AE60587" s="67"/>
    </row>
    <row r="60588" spans="31:31" ht="15.75">
      <c r="AE60588" s="67"/>
    </row>
    <row r="60589" spans="31:31" ht="15.75">
      <c r="AE60589" s="67"/>
    </row>
    <row r="60590" spans="31:31" ht="15.75">
      <c r="AE60590" s="67"/>
    </row>
    <row r="60591" spans="31:31" ht="15.75">
      <c r="AE60591" s="67"/>
    </row>
    <row r="60592" spans="31:31" ht="15.75">
      <c r="AE60592" s="67"/>
    </row>
    <row r="60593" spans="31:31" ht="15.75">
      <c r="AE60593" s="67"/>
    </row>
    <row r="60594" spans="31:31" ht="15.75">
      <c r="AE60594" s="67"/>
    </row>
    <row r="60595" spans="31:31" ht="15.75">
      <c r="AE60595" s="67"/>
    </row>
    <row r="60596" spans="31:31" ht="15.75">
      <c r="AE60596" s="67"/>
    </row>
    <row r="60597" spans="31:31" ht="15.75">
      <c r="AE60597" s="67"/>
    </row>
    <row r="60598" spans="31:31" ht="15.75">
      <c r="AE60598" s="67"/>
    </row>
    <row r="60599" spans="31:31" ht="15.75">
      <c r="AE60599" s="67"/>
    </row>
    <row r="60600" spans="31:31" ht="15.75">
      <c r="AE60600" s="67"/>
    </row>
    <row r="60601" spans="31:31" ht="15.75">
      <c r="AE60601" s="67"/>
    </row>
    <row r="60602" spans="31:31" ht="15.75">
      <c r="AE60602" s="67"/>
    </row>
    <row r="60603" spans="31:31" ht="15.75">
      <c r="AE60603" s="67"/>
    </row>
    <row r="60604" spans="31:31" ht="15.75">
      <c r="AE60604" s="67"/>
    </row>
    <row r="60605" spans="31:31" ht="15.75">
      <c r="AE60605" s="67"/>
    </row>
    <row r="60606" spans="31:31" ht="15.75">
      <c r="AE60606" s="67"/>
    </row>
    <row r="60607" spans="31:31" ht="15.75">
      <c r="AE60607" s="67"/>
    </row>
    <row r="60608" spans="31:31" ht="15.75">
      <c r="AE60608" s="67"/>
    </row>
    <row r="60609" spans="31:31" ht="15.75">
      <c r="AE60609" s="67"/>
    </row>
    <row r="60610" spans="31:31" ht="15.75">
      <c r="AE60610" s="67"/>
    </row>
    <row r="60611" spans="31:31" ht="15.75">
      <c r="AE60611" s="67"/>
    </row>
    <row r="60612" spans="31:31" ht="15.75">
      <c r="AE60612" s="67"/>
    </row>
    <row r="60613" spans="31:31" ht="15.75">
      <c r="AE60613" s="67"/>
    </row>
    <row r="60614" spans="31:31" ht="15.75">
      <c r="AE60614" s="67"/>
    </row>
    <row r="60615" spans="31:31" ht="15.75">
      <c r="AE60615" s="67"/>
    </row>
    <row r="60616" spans="31:31" ht="15.75">
      <c r="AE60616" s="67"/>
    </row>
    <row r="60617" spans="31:31" ht="15.75">
      <c r="AE60617" s="67"/>
    </row>
    <row r="60618" spans="31:31" ht="15.75">
      <c r="AE60618" s="67"/>
    </row>
    <row r="60619" spans="31:31" ht="15.75">
      <c r="AE60619" s="67"/>
    </row>
    <row r="60620" spans="31:31" ht="15.75">
      <c r="AE60620" s="67"/>
    </row>
    <row r="60621" spans="31:31" ht="15.75">
      <c r="AE60621" s="67"/>
    </row>
    <row r="60622" spans="31:31" ht="15.75">
      <c r="AE60622" s="67"/>
    </row>
    <row r="60623" spans="31:31" ht="15.75">
      <c r="AE60623" s="67"/>
    </row>
    <row r="60624" spans="31:31" ht="15.75">
      <c r="AE60624" s="67"/>
    </row>
    <row r="60625" spans="31:31" ht="15.75">
      <c r="AE60625" s="67"/>
    </row>
    <row r="60626" spans="31:31" ht="15.75">
      <c r="AE60626" s="67"/>
    </row>
    <row r="60627" spans="31:31" ht="15.75">
      <c r="AE60627" s="67"/>
    </row>
    <row r="60628" spans="31:31" ht="15.75">
      <c r="AE60628" s="67"/>
    </row>
    <row r="60629" spans="31:31" ht="15.75">
      <c r="AE60629" s="67"/>
    </row>
    <row r="60630" spans="31:31" ht="15.75">
      <c r="AE60630" s="67"/>
    </row>
    <row r="60631" spans="31:31" ht="15.75">
      <c r="AE60631" s="67"/>
    </row>
    <row r="60632" spans="31:31" ht="15.75">
      <c r="AE60632" s="67"/>
    </row>
    <row r="60633" spans="31:31" ht="15.75">
      <c r="AE60633" s="67"/>
    </row>
    <row r="60634" spans="31:31" ht="15.75">
      <c r="AE60634" s="67"/>
    </row>
    <row r="60635" spans="31:31" ht="15.75">
      <c r="AE60635" s="67"/>
    </row>
    <row r="60636" spans="31:31" ht="15.75">
      <c r="AE60636" s="67"/>
    </row>
    <row r="60637" spans="31:31" ht="15.75">
      <c r="AE60637" s="67"/>
    </row>
    <row r="60638" spans="31:31" ht="15.75">
      <c r="AE60638" s="67"/>
    </row>
    <row r="60639" spans="31:31" ht="15.75">
      <c r="AE60639" s="67"/>
    </row>
    <row r="60640" spans="31:31" ht="15.75">
      <c r="AE60640" s="67"/>
    </row>
    <row r="60641" spans="31:31" ht="15.75">
      <c r="AE60641" s="67"/>
    </row>
    <row r="60642" spans="31:31" ht="15.75">
      <c r="AE60642" s="67"/>
    </row>
    <row r="60643" spans="31:31" ht="15.75">
      <c r="AE60643" s="67"/>
    </row>
    <row r="60644" spans="31:31" ht="15.75">
      <c r="AE60644" s="67"/>
    </row>
    <row r="60645" spans="31:31" ht="15.75">
      <c r="AE60645" s="67"/>
    </row>
    <row r="60646" spans="31:31" ht="15.75">
      <c r="AE60646" s="67"/>
    </row>
    <row r="60647" spans="31:31" ht="15.75">
      <c r="AE60647" s="67"/>
    </row>
    <row r="60648" spans="31:31" ht="15.75">
      <c r="AE60648" s="67"/>
    </row>
    <row r="60649" spans="31:31" ht="15.75">
      <c r="AE60649" s="67"/>
    </row>
    <row r="60650" spans="31:31" ht="15.75">
      <c r="AE60650" s="67"/>
    </row>
    <row r="60651" spans="31:31" ht="15.75">
      <c r="AE60651" s="67"/>
    </row>
    <row r="60652" spans="31:31" ht="15.75">
      <c r="AE60652" s="67"/>
    </row>
    <row r="60653" spans="31:31" ht="15.75">
      <c r="AE60653" s="67"/>
    </row>
    <row r="60654" spans="31:31" ht="15.75">
      <c r="AE60654" s="67"/>
    </row>
    <row r="60655" spans="31:31" ht="15.75">
      <c r="AE60655" s="67"/>
    </row>
    <row r="60656" spans="31:31" ht="15.75">
      <c r="AE60656" s="67"/>
    </row>
    <row r="60657" spans="31:31" ht="15.75">
      <c r="AE60657" s="67"/>
    </row>
    <row r="60658" spans="31:31" ht="15.75">
      <c r="AE60658" s="67"/>
    </row>
    <row r="60659" spans="31:31" ht="15.75">
      <c r="AE60659" s="67"/>
    </row>
    <row r="60660" spans="31:31" ht="15.75">
      <c r="AE60660" s="67"/>
    </row>
    <row r="60661" spans="31:31" ht="15.75">
      <c r="AE60661" s="67"/>
    </row>
    <row r="60662" spans="31:31" ht="15.75">
      <c r="AE60662" s="67"/>
    </row>
    <row r="60663" spans="31:31" ht="15.75">
      <c r="AE60663" s="67"/>
    </row>
    <row r="60664" spans="31:31" ht="15.75">
      <c r="AE60664" s="67"/>
    </row>
    <row r="60665" spans="31:31" ht="15.75">
      <c r="AE60665" s="67"/>
    </row>
    <row r="60666" spans="31:31" ht="15.75">
      <c r="AE60666" s="67"/>
    </row>
    <row r="60667" spans="31:31" ht="15.75">
      <c r="AE60667" s="67"/>
    </row>
    <row r="60668" spans="31:31" ht="15.75">
      <c r="AE60668" s="67"/>
    </row>
    <row r="60669" spans="31:31" ht="15.75">
      <c r="AE60669" s="67"/>
    </row>
    <row r="60670" spans="31:31" ht="15.75">
      <c r="AE60670" s="67"/>
    </row>
    <row r="60671" spans="31:31" ht="15.75">
      <c r="AE60671" s="67"/>
    </row>
    <row r="60672" spans="31:31" ht="15.75">
      <c r="AE60672" s="67"/>
    </row>
    <row r="60673" spans="31:31" ht="15.75">
      <c r="AE60673" s="67"/>
    </row>
    <row r="60674" spans="31:31" ht="15.75">
      <c r="AE60674" s="67"/>
    </row>
    <row r="60675" spans="31:31" ht="15.75">
      <c r="AE60675" s="67"/>
    </row>
    <row r="60676" spans="31:31" ht="15.75">
      <c r="AE60676" s="67"/>
    </row>
    <row r="60677" spans="31:31" ht="15.75">
      <c r="AE60677" s="67"/>
    </row>
    <row r="60678" spans="31:31" ht="15.75">
      <c r="AE60678" s="67"/>
    </row>
    <row r="60679" spans="31:31" ht="15.75">
      <c r="AE60679" s="67"/>
    </row>
    <row r="60680" spans="31:31" ht="15.75">
      <c r="AE60680" s="67"/>
    </row>
    <row r="60681" spans="31:31" ht="15.75">
      <c r="AE60681" s="67"/>
    </row>
    <row r="60682" spans="31:31" ht="15.75">
      <c r="AE60682" s="67"/>
    </row>
    <row r="60683" spans="31:31" ht="15.75">
      <c r="AE60683" s="67"/>
    </row>
    <row r="60684" spans="31:31" ht="15.75">
      <c r="AE60684" s="67"/>
    </row>
    <row r="60685" spans="31:31" ht="15.75">
      <c r="AE60685" s="67"/>
    </row>
    <row r="60686" spans="31:31" ht="15.75">
      <c r="AE60686" s="67"/>
    </row>
    <row r="60687" spans="31:31" ht="15.75">
      <c r="AE60687" s="67"/>
    </row>
    <row r="60688" spans="31:31" ht="15.75">
      <c r="AE60688" s="67"/>
    </row>
    <row r="60689" spans="31:31" ht="15.75">
      <c r="AE60689" s="67"/>
    </row>
    <row r="60690" spans="31:31" ht="15.75">
      <c r="AE60690" s="67"/>
    </row>
    <row r="60691" spans="31:31" ht="15.75">
      <c r="AE60691" s="67"/>
    </row>
    <row r="60692" spans="31:31" ht="15.75">
      <c r="AE60692" s="67"/>
    </row>
    <row r="60693" spans="31:31" ht="15.75">
      <c r="AE60693" s="67"/>
    </row>
    <row r="60694" spans="31:31" ht="15.75">
      <c r="AE60694" s="67"/>
    </row>
    <row r="60695" spans="31:31" ht="15.75">
      <c r="AE60695" s="67"/>
    </row>
    <row r="60696" spans="31:31" ht="15.75">
      <c r="AE60696" s="67"/>
    </row>
    <row r="60697" spans="31:31" ht="15.75">
      <c r="AE60697" s="67"/>
    </row>
    <row r="60698" spans="31:31" ht="15.75">
      <c r="AE60698" s="67"/>
    </row>
    <row r="60699" spans="31:31" ht="15.75">
      <c r="AE60699" s="67"/>
    </row>
    <row r="60700" spans="31:31" ht="15.75">
      <c r="AE60700" s="67"/>
    </row>
    <row r="60701" spans="31:31" ht="15.75">
      <c r="AE60701" s="67"/>
    </row>
    <row r="60702" spans="31:31" ht="15.75">
      <c r="AE60702" s="67"/>
    </row>
    <row r="60703" spans="31:31" ht="15.75">
      <c r="AE60703" s="67"/>
    </row>
    <row r="60704" spans="31:31" ht="15.75">
      <c r="AE60704" s="67"/>
    </row>
    <row r="60705" spans="31:31" ht="15.75">
      <c r="AE60705" s="67"/>
    </row>
    <row r="60706" spans="31:31" ht="15.75">
      <c r="AE60706" s="67"/>
    </row>
    <row r="60707" spans="31:31" ht="15.75">
      <c r="AE60707" s="67"/>
    </row>
    <row r="60708" spans="31:31" ht="15.75">
      <c r="AE60708" s="67"/>
    </row>
    <row r="60709" spans="31:31" ht="15.75">
      <c r="AE60709" s="67"/>
    </row>
    <row r="60710" spans="31:31" ht="15.75">
      <c r="AE60710" s="67"/>
    </row>
    <row r="60711" spans="31:31" ht="15.75">
      <c r="AE60711" s="67"/>
    </row>
    <row r="60712" spans="31:31" ht="15.75">
      <c r="AE60712" s="67"/>
    </row>
    <row r="60713" spans="31:31" ht="15.75">
      <c r="AE60713" s="67"/>
    </row>
    <row r="60714" spans="31:31" ht="15.75">
      <c r="AE60714" s="67"/>
    </row>
    <row r="60715" spans="31:31" ht="15.75">
      <c r="AE60715" s="67"/>
    </row>
    <row r="60716" spans="31:31" ht="15.75">
      <c r="AE60716" s="67"/>
    </row>
    <row r="60717" spans="31:31" ht="15.75">
      <c r="AE60717" s="67"/>
    </row>
    <row r="60718" spans="31:31" ht="15.75">
      <c r="AE60718" s="67"/>
    </row>
    <row r="60719" spans="31:31" ht="15.75">
      <c r="AE60719" s="67"/>
    </row>
    <row r="60720" spans="31:31" ht="15.75">
      <c r="AE60720" s="67"/>
    </row>
    <row r="60721" spans="31:31" ht="15.75">
      <c r="AE60721" s="67"/>
    </row>
    <row r="60722" spans="31:31" ht="15.75">
      <c r="AE60722" s="67"/>
    </row>
    <row r="60723" spans="31:31" ht="15.75">
      <c r="AE60723" s="67"/>
    </row>
    <row r="60724" spans="31:31" ht="15.75">
      <c r="AE60724" s="67"/>
    </row>
    <row r="60725" spans="31:31" ht="15.75">
      <c r="AE60725" s="67"/>
    </row>
    <row r="60726" spans="31:31" ht="15.75">
      <c r="AE60726" s="67"/>
    </row>
    <row r="60727" spans="31:31" ht="15.75">
      <c r="AE60727" s="67"/>
    </row>
    <row r="60728" spans="31:31" ht="15.75">
      <c r="AE60728" s="67"/>
    </row>
    <row r="60729" spans="31:31" ht="15.75">
      <c r="AE60729" s="67"/>
    </row>
    <row r="60730" spans="31:31" ht="15.75">
      <c r="AE60730" s="67"/>
    </row>
    <row r="60731" spans="31:31" ht="15.75">
      <c r="AE60731" s="67"/>
    </row>
    <row r="60732" spans="31:31" ht="15.75">
      <c r="AE60732" s="67"/>
    </row>
    <row r="60733" spans="31:31" ht="15.75">
      <c r="AE60733" s="67"/>
    </row>
    <row r="60734" spans="31:31" ht="15.75">
      <c r="AE60734" s="67"/>
    </row>
    <row r="60735" spans="31:31" ht="15.75">
      <c r="AE60735" s="67"/>
    </row>
    <row r="60736" spans="31:31" ht="15.75">
      <c r="AE60736" s="67"/>
    </row>
    <row r="60737" spans="31:31" ht="15.75">
      <c r="AE60737" s="67"/>
    </row>
    <row r="60738" spans="31:31" ht="15.75">
      <c r="AE60738" s="67"/>
    </row>
    <row r="60739" spans="31:31" ht="15.75">
      <c r="AE60739" s="67"/>
    </row>
    <row r="60740" spans="31:31" ht="15.75">
      <c r="AE60740" s="67"/>
    </row>
    <row r="60741" spans="31:31" ht="15.75">
      <c r="AE60741" s="67"/>
    </row>
    <row r="60742" spans="31:31" ht="15.75">
      <c r="AE60742" s="67"/>
    </row>
    <row r="60743" spans="31:31" ht="15.75">
      <c r="AE60743" s="67"/>
    </row>
    <row r="60744" spans="31:31" ht="15.75">
      <c r="AE60744" s="67"/>
    </row>
    <row r="60745" spans="31:31" ht="15.75">
      <c r="AE60745" s="67"/>
    </row>
    <row r="60746" spans="31:31" ht="15.75">
      <c r="AE60746" s="67"/>
    </row>
    <row r="60747" spans="31:31" ht="15.75">
      <c r="AE60747" s="67"/>
    </row>
    <row r="60748" spans="31:31" ht="15.75">
      <c r="AE60748" s="67"/>
    </row>
    <row r="60749" spans="31:31" ht="15.75">
      <c r="AE60749" s="67"/>
    </row>
    <row r="60750" spans="31:31" ht="15.75">
      <c r="AE60750" s="67"/>
    </row>
    <row r="60751" spans="31:31" ht="15.75">
      <c r="AE60751" s="67"/>
    </row>
    <row r="60752" spans="31:31" ht="15.75">
      <c r="AE60752" s="67"/>
    </row>
    <row r="60753" spans="31:31" ht="15.75">
      <c r="AE60753" s="67"/>
    </row>
    <row r="60754" spans="31:31" ht="15.75">
      <c r="AE60754" s="67"/>
    </row>
    <row r="60755" spans="31:31" ht="15.75">
      <c r="AE60755" s="67"/>
    </row>
    <row r="60756" spans="31:31" ht="15.75">
      <c r="AE60756" s="67"/>
    </row>
    <row r="60757" spans="31:31" ht="15.75">
      <c r="AE60757" s="67"/>
    </row>
    <row r="60758" spans="31:31" ht="15.75">
      <c r="AE60758" s="67"/>
    </row>
    <row r="60759" spans="31:31" ht="15.75">
      <c r="AE60759" s="67"/>
    </row>
    <row r="60760" spans="31:31" ht="15.75">
      <c r="AE60760" s="67"/>
    </row>
    <row r="60761" spans="31:31" ht="15.75">
      <c r="AE60761" s="67"/>
    </row>
    <row r="60762" spans="31:31" ht="15.75">
      <c r="AE60762" s="67"/>
    </row>
    <row r="60763" spans="31:31" ht="15.75">
      <c r="AE60763" s="67"/>
    </row>
    <row r="60764" spans="31:31" ht="15.75">
      <c r="AE60764" s="67"/>
    </row>
    <row r="60765" spans="31:31" ht="15.75">
      <c r="AE60765" s="67"/>
    </row>
    <row r="60766" spans="31:31" ht="15.75">
      <c r="AE60766" s="67"/>
    </row>
    <row r="60767" spans="31:31" ht="15.75">
      <c r="AE60767" s="67"/>
    </row>
    <row r="60768" spans="31:31" ht="15.75">
      <c r="AE60768" s="67"/>
    </row>
    <row r="60769" spans="31:31" ht="15.75">
      <c r="AE60769" s="67"/>
    </row>
    <row r="60770" spans="31:31" ht="15.75">
      <c r="AE60770" s="67"/>
    </row>
    <row r="60771" spans="31:31" ht="15.75">
      <c r="AE60771" s="67"/>
    </row>
    <row r="60772" spans="31:31" ht="15.75">
      <c r="AE60772" s="67"/>
    </row>
    <row r="60773" spans="31:31" ht="15.75">
      <c r="AE60773" s="67"/>
    </row>
    <row r="60774" spans="31:31" ht="15.75">
      <c r="AE60774" s="67"/>
    </row>
    <row r="60775" spans="31:31" ht="15.75">
      <c r="AE60775" s="67"/>
    </row>
    <row r="60776" spans="31:31" ht="15.75">
      <c r="AE60776" s="67"/>
    </row>
    <row r="60777" spans="31:31" ht="15.75">
      <c r="AE60777" s="67"/>
    </row>
    <row r="60778" spans="31:31" ht="15.75">
      <c r="AE60778" s="67"/>
    </row>
    <row r="60779" spans="31:31" ht="15.75">
      <c r="AE60779" s="67"/>
    </row>
    <row r="60780" spans="31:31" ht="15.75">
      <c r="AE60780" s="67"/>
    </row>
    <row r="60781" spans="31:31" ht="15.75">
      <c r="AE60781" s="67"/>
    </row>
    <row r="60782" spans="31:31" ht="15.75">
      <c r="AE60782" s="67"/>
    </row>
    <row r="60783" spans="31:31" ht="15.75">
      <c r="AE60783" s="67"/>
    </row>
    <row r="60784" spans="31:31" ht="15.75">
      <c r="AE60784" s="67"/>
    </row>
    <row r="60785" spans="31:31" ht="15.75">
      <c r="AE60785" s="67"/>
    </row>
    <row r="60786" spans="31:31" ht="15.75">
      <c r="AE60786" s="67"/>
    </row>
    <row r="60787" spans="31:31" ht="15.75">
      <c r="AE60787" s="67"/>
    </row>
    <row r="60788" spans="31:31" ht="15.75">
      <c r="AE60788" s="67"/>
    </row>
    <row r="60789" spans="31:31" ht="15.75">
      <c r="AE60789" s="67"/>
    </row>
    <row r="60790" spans="31:31" ht="15.75">
      <c r="AE60790" s="67"/>
    </row>
    <row r="60791" spans="31:31" ht="15.75">
      <c r="AE60791" s="67"/>
    </row>
    <row r="60792" spans="31:31" ht="15.75">
      <c r="AE60792" s="67"/>
    </row>
    <row r="60793" spans="31:31" ht="15.75">
      <c r="AE60793" s="67"/>
    </row>
    <row r="60794" spans="31:31" ht="15.75">
      <c r="AE60794" s="67"/>
    </row>
    <row r="60795" spans="31:31" ht="15.75">
      <c r="AE60795" s="67"/>
    </row>
    <row r="60796" spans="31:31" ht="15.75">
      <c r="AE60796" s="67"/>
    </row>
    <row r="60797" spans="31:31" ht="15.75">
      <c r="AE60797" s="67"/>
    </row>
    <row r="60798" spans="31:31" ht="15.75">
      <c r="AE60798" s="67"/>
    </row>
    <row r="60799" spans="31:31" ht="15.75">
      <c r="AE60799" s="67"/>
    </row>
    <row r="60800" spans="31:31" ht="15.75">
      <c r="AE60800" s="67"/>
    </row>
    <row r="60801" spans="31:31" ht="15.75">
      <c r="AE60801" s="67"/>
    </row>
    <row r="60802" spans="31:31" ht="15.75">
      <c r="AE60802" s="67"/>
    </row>
    <row r="60803" spans="31:31" ht="15.75">
      <c r="AE60803" s="67"/>
    </row>
    <row r="60804" spans="31:31" ht="15.75">
      <c r="AE60804" s="67"/>
    </row>
    <row r="60805" spans="31:31" ht="15.75">
      <c r="AE60805" s="67"/>
    </row>
    <row r="60806" spans="31:31" ht="15.75">
      <c r="AE60806" s="67"/>
    </row>
    <row r="60807" spans="31:31" ht="15.75">
      <c r="AE60807" s="67"/>
    </row>
    <row r="60808" spans="31:31" ht="15.75">
      <c r="AE60808" s="67"/>
    </row>
    <row r="60809" spans="31:31" ht="15.75">
      <c r="AE60809" s="67"/>
    </row>
    <row r="60810" spans="31:31" ht="15.75">
      <c r="AE60810" s="67"/>
    </row>
    <row r="60811" spans="31:31" ht="15.75">
      <c r="AE60811" s="67"/>
    </row>
    <row r="60812" spans="31:31" ht="15.75">
      <c r="AE60812" s="67"/>
    </row>
    <row r="60813" spans="31:31" ht="15.75">
      <c r="AE60813" s="67"/>
    </row>
    <row r="60814" spans="31:31" ht="15.75">
      <c r="AE60814" s="67"/>
    </row>
    <row r="60815" spans="31:31" ht="15.75">
      <c r="AE60815" s="67"/>
    </row>
    <row r="60816" spans="31:31" ht="15.75">
      <c r="AE60816" s="67"/>
    </row>
    <row r="60817" spans="31:31" ht="15.75">
      <c r="AE60817" s="67"/>
    </row>
    <row r="60818" spans="31:31" ht="15.75">
      <c r="AE60818" s="67"/>
    </row>
    <row r="60819" spans="31:31" ht="15.75">
      <c r="AE60819" s="67"/>
    </row>
    <row r="60820" spans="31:31" ht="15.75">
      <c r="AE60820" s="67"/>
    </row>
    <row r="60821" spans="31:31" ht="15.75">
      <c r="AE60821" s="67"/>
    </row>
    <row r="60822" spans="31:31" ht="15.75">
      <c r="AE60822" s="67"/>
    </row>
    <row r="60823" spans="31:31" ht="15.75">
      <c r="AE60823" s="67"/>
    </row>
    <row r="60824" spans="31:31" ht="15.75">
      <c r="AE60824" s="67"/>
    </row>
    <row r="60825" spans="31:31" ht="15.75">
      <c r="AE60825" s="67"/>
    </row>
    <row r="60826" spans="31:31" ht="15.75">
      <c r="AE60826" s="67"/>
    </row>
    <row r="60827" spans="31:31" ht="15.75">
      <c r="AE60827" s="67"/>
    </row>
    <row r="60828" spans="31:31" ht="15.75">
      <c r="AE60828" s="67"/>
    </row>
    <row r="60829" spans="31:31" ht="15.75">
      <c r="AE60829" s="67"/>
    </row>
    <row r="60830" spans="31:31" ht="15.75">
      <c r="AE60830" s="67"/>
    </row>
    <row r="60831" spans="31:31" ht="15.75">
      <c r="AE60831" s="67"/>
    </row>
    <row r="60832" spans="31:31" ht="15.75">
      <c r="AE60832" s="67"/>
    </row>
    <row r="60833" spans="31:31" ht="15.75">
      <c r="AE60833" s="67"/>
    </row>
    <row r="60834" spans="31:31" ht="15.75">
      <c r="AE60834" s="67"/>
    </row>
    <row r="60835" spans="31:31" ht="15.75">
      <c r="AE60835" s="67"/>
    </row>
    <row r="60836" spans="31:31" ht="15.75">
      <c r="AE60836" s="67"/>
    </row>
    <row r="60837" spans="31:31" ht="15.75">
      <c r="AE60837" s="67"/>
    </row>
    <row r="60838" spans="31:31" ht="15.75">
      <c r="AE60838" s="67"/>
    </row>
    <row r="60839" spans="31:31" ht="15.75">
      <c r="AE60839" s="67"/>
    </row>
    <row r="60840" spans="31:31" ht="15.75">
      <c r="AE60840" s="67"/>
    </row>
    <row r="60841" spans="31:31" ht="15.75">
      <c r="AE60841" s="67"/>
    </row>
    <row r="60842" spans="31:31" ht="15.75">
      <c r="AE60842" s="67"/>
    </row>
    <row r="60843" spans="31:31" ht="15.75">
      <c r="AE60843" s="67"/>
    </row>
    <row r="60844" spans="31:31" ht="15.75">
      <c r="AE60844" s="67"/>
    </row>
    <row r="60845" spans="31:31" ht="15.75">
      <c r="AE60845" s="67"/>
    </row>
    <row r="60846" spans="31:31" ht="15.75">
      <c r="AE60846" s="67"/>
    </row>
    <row r="60847" spans="31:31" ht="15.75">
      <c r="AE60847" s="67"/>
    </row>
    <row r="60848" spans="31:31" ht="15.75">
      <c r="AE60848" s="67"/>
    </row>
    <row r="60849" spans="31:31" ht="15.75">
      <c r="AE60849" s="67"/>
    </row>
    <row r="60850" spans="31:31" ht="15.75">
      <c r="AE60850" s="67"/>
    </row>
    <row r="60851" spans="31:31" ht="15.75">
      <c r="AE60851" s="67"/>
    </row>
    <row r="60852" spans="31:31" ht="15.75">
      <c r="AE60852" s="67"/>
    </row>
    <row r="60853" spans="31:31" ht="15.75">
      <c r="AE60853" s="67"/>
    </row>
    <row r="60854" spans="31:31" ht="15.75">
      <c r="AE60854" s="67"/>
    </row>
    <row r="60855" spans="31:31" ht="15.75">
      <c r="AE60855" s="67"/>
    </row>
    <row r="60856" spans="31:31" ht="15.75">
      <c r="AE60856" s="67"/>
    </row>
    <row r="60857" spans="31:31" ht="15.75">
      <c r="AE60857" s="67"/>
    </row>
    <row r="60858" spans="31:31" ht="15.75">
      <c r="AE60858" s="67"/>
    </row>
    <row r="60859" spans="31:31" ht="15.75">
      <c r="AE60859" s="67"/>
    </row>
    <row r="60860" spans="31:31" ht="15.75">
      <c r="AE60860" s="67"/>
    </row>
    <row r="60861" spans="31:31" ht="15.75">
      <c r="AE60861" s="67"/>
    </row>
    <row r="60862" spans="31:31" ht="15.75">
      <c r="AE60862" s="67"/>
    </row>
    <row r="60863" spans="31:31" ht="15.75">
      <c r="AE60863" s="67"/>
    </row>
    <row r="60864" spans="31:31" ht="15.75">
      <c r="AE60864" s="67"/>
    </row>
    <row r="60865" spans="31:31" ht="15.75">
      <c r="AE60865" s="67"/>
    </row>
    <row r="60866" spans="31:31" ht="15.75">
      <c r="AE60866" s="67"/>
    </row>
    <row r="60867" spans="31:31" ht="15.75">
      <c r="AE60867" s="67"/>
    </row>
    <row r="60868" spans="31:31" ht="15.75">
      <c r="AE60868" s="67"/>
    </row>
    <row r="60869" spans="31:31" ht="15.75">
      <c r="AE60869" s="67"/>
    </row>
    <row r="60870" spans="31:31" ht="15.75">
      <c r="AE60870" s="67"/>
    </row>
    <row r="60871" spans="31:31" ht="15.75">
      <c r="AE60871" s="67"/>
    </row>
    <row r="60872" spans="31:31" ht="15.75">
      <c r="AE60872" s="67"/>
    </row>
    <row r="60873" spans="31:31" ht="15.75">
      <c r="AE60873" s="67"/>
    </row>
    <row r="60874" spans="31:31" ht="15.75">
      <c r="AE60874" s="67"/>
    </row>
    <row r="60875" spans="31:31" ht="15.75">
      <c r="AE60875" s="67"/>
    </row>
    <row r="60876" spans="31:31" ht="15.75">
      <c r="AE60876" s="67"/>
    </row>
    <row r="60877" spans="31:31" ht="15.75">
      <c r="AE60877" s="67"/>
    </row>
    <row r="60878" spans="31:31" ht="15.75">
      <c r="AE60878" s="67"/>
    </row>
    <row r="60879" spans="31:31" ht="15.75">
      <c r="AE60879" s="67"/>
    </row>
    <row r="60880" spans="31:31" ht="15.75">
      <c r="AE60880" s="67"/>
    </row>
    <row r="60881" spans="31:31" ht="15.75">
      <c r="AE60881" s="67"/>
    </row>
    <row r="60882" spans="31:31" ht="15.75">
      <c r="AE60882" s="67"/>
    </row>
    <row r="60883" spans="31:31" ht="15.75">
      <c r="AE60883" s="67"/>
    </row>
    <row r="60884" spans="31:31" ht="15.75">
      <c r="AE60884" s="67"/>
    </row>
    <row r="60885" spans="31:31" ht="15.75">
      <c r="AE60885" s="67"/>
    </row>
    <row r="60886" spans="31:31" ht="15.75">
      <c r="AE60886" s="67"/>
    </row>
    <row r="60887" spans="31:31" ht="15.75">
      <c r="AE60887" s="67"/>
    </row>
    <row r="60888" spans="31:31" ht="15.75">
      <c r="AE60888" s="67"/>
    </row>
    <row r="60889" spans="31:31" ht="15.75">
      <c r="AE60889" s="67"/>
    </row>
    <row r="60890" spans="31:31" ht="15.75">
      <c r="AE60890" s="67"/>
    </row>
    <row r="60891" spans="31:31" ht="15.75">
      <c r="AE60891" s="67"/>
    </row>
    <row r="60892" spans="31:31" ht="15.75">
      <c r="AE60892" s="67"/>
    </row>
    <row r="60893" spans="31:31" ht="15.75">
      <c r="AE60893" s="67"/>
    </row>
    <row r="60894" spans="31:31" ht="15.75">
      <c r="AE60894" s="67"/>
    </row>
    <row r="60895" spans="31:31" ht="15.75">
      <c r="AE60895" s="67"/>
    </row>
    <row r="60896" spans="31:31" ht="15.75">
      <c r="AE60896" s="67"/>
    </row>
    <row r="60897" spans="31:31" ht="15.75">
      <c r="AE60897" s="67"/>
    </row>
    <row r="60898" spans="31:31" ht="15.75">
      <c r="AE60898" s="67"/>
    </row>
    <row r="60899" spans="31:31" ht="15.75">
      <c r="AE60899" s="67"/>
    </row>
    <row r="60900" spans="31:31" ht="15.75">
      <c r="AE60900" s="67"/>
    </row>
    <row r="60901" spans="31:31" ht="15.75">
      <c r="AE60901" s="67"/>
    </row>
    <row r="60902" spans="31:31" ht="15.75">
      <c r="AE60902" s="67"/>
    </row>
    <row r="60903" spans="31:31" ht="15.75">
      <c r="AE60903" s="67"/>
    </row>
    <row r="60904" spans="31:31" ht="15.75">
      <c r="AE60904" s="67"/>
    </row>
    <row r="60905" spans="31:31" ht="15.75">
      <c r="AE60905" s="67"/>
    </row>
    <row r="60906" spans="31:31" ht="15.75">
      <c r="AE60906" s="67"/>
    </row>
    <row r="60907" spans="31:31" ht="15.75">
      <c r="AE60907" s="67"/>
    </row>
    <row r="60908" spans="31:31" ht="15.75">
      <c r="AE60908" s="67"/>
    </row>
    <row r="60909" spans="31:31" ht="15.75">
      <c r="AE60909" s="67"/>
    </row>
    <row r="60910" spans="31:31" ht="15.75">
      <c r="AE60910" s="67"/>
    </row>
    <row r="60911" spans="31:31" ht="15.75">
      <c r="AE60911" s="67"/>
    </row>
    <row r="60912" spans="31:31" ht="15.75">
      <c r="AE60912" s="67"/>
    </row>
    <row r="60913" spans="31:31" ht="15.75">
      <c r="AE60913" s="67"/>
    </row>
    <row r="60914" spans="31:31" ht="15.75">
      <c r="AE60914" s="67"/>
    </row>
    <row r="60915" spans="31:31" ht="15.75">
      <c r="AE60915" s="67"/>
    </row>
    <row r="60916" spans="31:31" ht="15.75">
      <c r="AE60916" s="67"/>
    </row>
    <row r="60917" spans="31:31" ht="15.75">
      <c r="AE60917" s="67"/>
    </row>
    <row r="60918" spans="31:31" ht="15.75">
      <c r="AE60918" s="67"/>
    </row>
    <row r="60919" spans="31:31" ht="15.75">
      <c r="AE60919" s="67"/>
    </row>
    <row r="60920" spans="31:31" ht="15.75">
      <c r="AE60920" s="67"/>
    </row>
    <row r="60921" spans="31:31" ht="15.75">
      <c r="AE60921" s="67"/>
    </row>
    <row r="60922" spans="31:31" ht="15.75">
      <c r="AE60922" s="67"/>
    </row>
    <row r="60923" spans="31:31" ht="15.75">
      <c r="AE60923" s="67"/>
    </row>
    <row r="60924" spans="31:31" ht="15.75">
      <c r="AE60924" s="67"/>
    </row>
    <row r="60925" spans="31:31" ht="15.75">
      <c r="AE60925" s="67"/>
    </row>
    <row r="60926" spans="31:31" ht="15.75">
      <c r="AE60926" s="67"/>
    </row>
    <row r="60927" spans="31:31" ht="15.75">
      <c r="AE60927" s="67"/>
    </row>
    <row r="60928" spans="31:31" ht="15.75">
      <c r="AE60928" s="67"/>
    </row>
    <row r="60929" spans="31:31" ht="15.75">
      <c r="AE60929" s="67"/>
    </row>
    <row r="60930" spans="31:31" ht="15.75">
      <c r="AE60930" s="67"/>
    </row>
    <row r="60931" spans="31:31" ht="15.75">
      <c r="AE60931" s="67"/>
    </row>
    <row r="60932" spans="31:31" ht="15.75">
      <c r="AE60932" s="67"/>
    </row>
    <row r="60933" spans="31:31" ht="15.75">
      <c r="AE60933" s="67"/>
    </row>
    <row r="60934" spans="31:31" ht="15.75">
      <c r="AE60934" s="67"/>
    </row>
    <row r="60935" spans="31:31" ht="15.75">
      <c r="AE60935" s="67"/>
    </row>
    <row r="60936" spans="31:31" ht="15.75">
      <c r="AE60936" s="67"/>
    </row>
    <row r="60937" spans="31:31" ht="15.75">
      <c r="AE60937" s="67"/>
    </row>
    <row r="60938" spans="31:31" ht="15.75">
      <c r="AE60938" s="67"/>
    </row>
    <row r="60939" spans="31:31" ht="15.75">
      <c r="AE60939" s="67"/>
    </row>
    <row r="60940" spans="31:31" ht="15.75">
      <c r="AE60940" s="67"/>
    </row>
    <row r="60941" spans="31:31" ht="15.75">
      <c r="AE60941" s="67"/>
    </row>
    <row r="60942" spans="31:31" ht="15.75">
      <c r="AE60942" s="67"/>
    </row>
    <row r="60943" spans="31:31" ht="15.75">
      <c r="AE60943" s="67"/>
    </row>
    <row r="60944" spans="31:31" ht="15.75">
      <c r="AE60944" s="67"/>
    </row>
    <row r="60945" spans="31:31" ht="15.75">
      <c r="AE60945" s="67"/>
    </row>
    <row r="60946" spans="31:31" ht="15.75">
      <c r="AE60946" s="67"/>
    </row>
    <row r="60947" spans="31:31" ht="15.75">
      <c r="AE60947" s="67"/>
    </row>
    <row r="60948" spans="31:31" ht="15.75">
      <c r="AE60948" s="67"/>
    </row>
    <row r="60949" spans="31:31" ht="15.75">
      <c r="AE60949" s="67"/>
    </row>
    <row r="60950" spans="31:31" ht="15.75">
      <c r="AE60950" s="67"/>
    </row>
    <row r="60951" spans="31:31" ht="15.75">
      <c r="AE60951" s="67"/>
    </row>
    <row r="60952" spans="31:31" ht="15.75">
      <c r="AE60952" s="67"/>
    </row>
    <row r="60953" spans="31:31" ht="15.75">
      <c r="AE60953" s="67"/>
    </row>
    <row r="60954" spans="31:31" ht="15.75">
      <c r="AE60954" s="67"/>
    </row>
    <row r="60955" spans="31:31" ht="15.75">
      <c r="AE60955" s="67"/>
    </row>
    <row r="60956" spans="31:31" ht="15.75">
      <c r="AE60956" s="67"/>
    </row>
    <row r="60957" spans="31:31" ht="15.75">
      <c r="AE60957" s="67"/>
    </row>
    <row r="60958" spans="31:31" ht="15.75">
      <c r="AE60958" s="67"/>
    </row>
    <row r="60959" spans="31:31" ht="15.75">
      <c r="AE60959" s="67"/>
    </row>
    <row r="60960" spans="31:31" ht="15.75">
      <c r="AE60960" s="67"/>
    </row>
    <row r="60961" spans="31:31" ht="15.75">
      <c r="AE60961" s="67"/>
    </row>
    <row r="60962" spans="31:31" ht="15.75">
      <c r="AE60962" s="67"/>
    </row>
    <row r="60963" spans="31:31" ht="15.75">
      <c r="AE60963" s="67"/>
    </row>
    <row r="60964" spans="31:31" ht="15.75">
      <c r="AE60964" s="67"/>
    </row>
    <row r="60965" spans="31:31" ht="15.75">
      <c r="AE60965" s="67"/>
    </row>
    <row r="60966" spans="31:31" ht="15.75">
      <c r="AE60966" s="67"/>
    </row>
    <row r="60967" spans="31:31" ht="15.75">
      <c r="AE60967" s="67"/>
    </row>
    <row r="60968" spans="31:31" ht="15.75">
      <c r="AE60968" s="67"/>
    </row>
    <row r="60969" spans="31:31" ht="15.75">
      <c r="AE60969" s="67"/>
    </row>
    <row r="60970" spans="31:31" ht="15.75">
      <c r="AE60970" s="67"/>
    </row>
    <row r="60971" spans="31:31" ht="15.75">
      <c r="AE60971" s="67"/>
    </row>
    <row r="60972" spans="31:31" ht="15.75">
      <c r="AE60972" s="67"/>
    </row>
    <row r="60973" spans="31:31" ht="15.75">
      <c r="AE60973" s="67"/>
    </row>
    <row r="60974" spans="31:31" ht="15.75">
      <c r="AE60974" s="67"/>
    </row>
    <row r="60975" spans="31:31" ht="15.75">
      <c r="AE60975" s="67"/>
    </row>
    <row r="60976" spans="31:31" ht="15.75">
      <c r="AE60976" s="67"/>
    </row>
    <row r="60977" spans="31:31" ht="15.75">
      <c r="AE60977" s="67"/>
    </row>
    <row r="60978" spans="31:31" ht="15.75">
      <c r="AE60978" s="67"/>
    </row>
    <row r="60979" spans="31:31" ht="15.75">
      <c r="AE60979" s="67"/>
    </row>
    <row r="60980" spans="31:31" ht="15.75">
      <c r="AE60980" s="67"/>
    </row>
    <row r="60981" spans="31:31" ht="15.75">
      <c r="AE60981" s="67"/>
    </row>
    <row r="60982" spans="31:31" ht="15.75">
      <c r="AE60982" s="67"/>
    </row>
    <row r="60983" spans="31:31" ht="15.75">
      <c r="AE60983" s="67"/>
    </row>
    <row r="60984" spans="31:31" ht="15.75">
      <c r="AE60984" s="67"/>
    </row>
    <row r="60985" spans="31:31" ht="15.75">
      <c r="AE60985" s="67"/>
    </row>
    <row r="60986" spans="31:31" ht="15.75">
      <c r="AE60986" s="67"/>
    </row>
    <row r="60987" spans="31:31" ht="15.75">
      <c r="AE60987" s="67"/>
    </row>
    <row r="60988" spans="31:31" ht="15.75">
      <c r="AE60988" s="67"/>
    </row>
    <row r="60989" spans="31:31" ht="15.75">
      <c r="AE60989" s="67"/>
    </row>
    <row r="60990" spans="31:31" ht="15.75">
      <c r="AE60990" s="67"/>
    </row>
    <row r="60991" spans="31:31" ht="15.75">
      <c r="AE60991" s="67"/>
    </row>
    <row r="60992" spans="31:31" ht="15.75">
      <c r="AE60992" s="67"/>
    </row>
    <row r="60993" spans="31:31" ht="15.75">
      <c r="AE60993" s="67"/>
    </row>
    <row r="60994" spans="31:31" ht="15.75">
      <c r="AE60994" s="67"/>
    </row>
    <row r="60995" spans="31:31" ht="15.75">
      <c r="AE60995" s="67"/>
    </row>
    <row r="60996" spans="31:31" ht="15.75">
      <c r="AE60996" s="67"/>
    </row>
    <row r="60997" spans="31:31" ht="15.75">
      <c r="AE60997" s="67"/>
    </row>
    <row r="60998" spans="31:31" ht="15.75">
      <c r="AE60998" s="67"/>
    </row>
    <row r="60999" spans="31:31" ht="15.75">
      <c r="AE60999" s="67"/>
    </row>
    <row r="61000" spans="31:31" ht="15.75">
      <c r="AE61000" s="67"/>
    </row>
    <row r="61001" spans="31:31" ht="15.75">
      <c r="AE61001" s="67"/>
    </row>
    <row r="61002" spans="31:31" ht="15.75">
      <c r="AE61002" s="67"/>
    </row>
    <row r="61003" spans="31:31" ht="15.75">
      <c r="AE61003" s="67"/>
    </row>
    <row r="61004" spans="31:31" ht="15.75">
      <c r="AE61004" s="67"/>
    </row>
    <row r="61005" spans="31:31" ht="15.75">
      <c r="AE61005" s="67"/>
    </row>
    <row r="61006" spans="31:31" ht="15.75">
      <c r="AE61006" s="67"/>
    </row>
    <row r="61007" spans="31:31" ht="15.75">
      <c r="AE61007" s="67"/>
    </row>
    <row r="61008" spans="31:31" ht="15.75">
      <c r="AE61008" s="67"/>
    </row>
    <row r="61009" spans="31:31" ht="15.75">
      <c r="AE61009" s="67"/>
    </row>
    <row r="61010" spans="31:31" ht="15.75">
      <c r="AE61010" s="67"/>
    </row>
    <row r="61011" spans="31:31" ht="15.75">
      <c r="AE61011" s="67"/>
    </row>
    <row r="61012" spans="31:31" ht="15.75">
      <c r="AE61012" s="67"/>
    </row>
    <row r="61013" spans="31:31" ht="15.75">
      <c r="AE61013" s="67"/>
    </row>
    <row r="61014" spans="31:31" ht="15.75">
      <c r="AE61014" s="67"/>
    </row>
    <row r="61015" spans="31:31" ht="15.75">
      <c r="AE61015" s="67"/>
    </row>
    <row r="61016" spans="31:31" ht="15.75">
      <c r="AE61016" s="67"/>
    </row>
    <row r="61017" spans="31:31" ht="15.75">
      <c r="AE61017" s="67"/>
    </row>
    <row r="61018" spans="31:31" ht="15.75">
      <c r="AE61018" s="67"/>
    </row>
    <row r="61019" spans="31:31" ht="15.75">
      <c r="AE61019" s="67"/>
    </row>
    <row r="61020" spans="31:31" ht="15.75">
      <c r="AE61020" s="67"/>
    </row>
    <row r="61021" spans="31:31" ht="15.75">
      <c r="AE61021" s="67"/>
    </row>
    <row r="61022" spans="31:31" ht="15.75">
      <c r="AE61022" s="67"/>
    </row>
    <row r="61023" spans="31:31" ht="15.75">
      <c r="AE61023" s="67"/>
    </row>
    <row r="61024" spans="31:31" ht="15.75">
      <c r="AE61024" s="67"/>
    </row>
    <row r="61025" spans="31:31" ht="15.75">
      <c r="AE61025" s="67"/>
    </row>
    <row r="61026" spans="31:31" ht="15.75">
      <c r="AE61026" s="67"/>
    </row>
    <row r="61027" spans="31:31" ht="15.75">
      <c r="AE61027" s="67"/>
    </row>
    <row r="61028" spans="31:31" ht="15.75">
      <c r="AE61028" s="67"/>
    </row>
    <row r="61029" spans="31:31" ht="15.75">
      <c r="AE61029" s="67"/>
    </row>
    <row r="61030" spans="31:31" ht="15.75">
      <c r="AE61030" s="67"/>
    </row>
    <row r="61031" spans="31:31" ht="15.75">
      <c r="AE61031" s="67"/>
    </row>
    <row r="61032" spans="31:31" ht="15.75">
      <c r="AE61032" s="67"/>
    </row>
    <row r="61033" spans="31:31" ht="15.75">
      <c r="AE61033" s="67"/>
    </row>
    <row r="61034" spans="31:31" ht="15.75">
      <c r="AE61034" s="67"/>
    </row>
    <row r="61035" spans="31:31" ht="15.75">
      <c r="AE61035" s="67"/>
    </row>
    <row r="61036" spans="31:31" ht="15.75">
      <c r="AE61036" s="67"/>
    </row>
    <row r="61037" spans="31:31" ht="15.75">
      <c r="AE61037" s="67"/>
    </row>
    <row r="61038" spans="31:31" ht="15.75">
      <c r="AE61038" s="67"/>
    </row>
    <row r="61039" spans="31:31" ht="15.75">
      <c r="AE61039" s="67"/>
    </row>
    <row r="61040" spans="31:31" ht="15.75">
      <c r="AE61040" s="67"/>
    </row>
    <row r="61041" spans="31:31" ht="15.75">
      <c r="AE61041" s="67"/>
    </row>
    <row r="61042" spans="31:31" ht="15.75">
      <c r="AE61042" s="67"/>
    </row>
    <row r="61043" spans="31:31" ht="15.75">
      <c r="AE61043" s="67"/>
    </row>
    <row r="61044" spans="31:31" ht="15.75">
      <c r="AE61044" s="67"/>
    </row>
    <row r="61045" spans="31:31" ht="15.75">
      <c r="AE61045" s="67"/>
    </row>
    <row r="61046" spans="31:31" ht="15.75">
      <c r="AE61046" s="67"/>
    </row>
    <row r="61047" spans="31:31" ht="15.75">
      <c r="AE61047" s="67"/>
    </row>
    <row r="61048" spans="31:31" ht="15.75">
      <c r="AE61048" s="67"/>
    </row>
    <row r="61049" spans="31:31" ht="15.75">
      <c r="AE61049" s="67"/>
    </row>
    <row r="61050" spans="31:31" ht="15.75">
      <c r="AE61050" s="67"/>
    </row>
    <row r="61051" spans="31:31" ht="15.75">
      <c r="AE61051" s="67"/>
    </row>
    <row r="61052" spans="31:31" ht="15.75">
      <c r="AE61052" s="67"/>
    </row>
    <row r="61053" spans="31:31" ht="15.75">
      <c r="AE61053" s="67"/>
    </row>
    <row r="61054" spans="31:31" ht="15.75">
      <c r="AE61054" s="67"/>
    </row>
    <row r="61055" spans="31:31" ht="15.75">
      <c r="AE61055" s="67"/>
    </row>
    <row r="61056" spans="31:31" ht="15.75">
      <c r="AE61056" s="67"/>
    </row>
    <row r="61057" spans="31:31" ht="15.75">
      <c r="AE61057" s="67"/>
    </row>
    <row r="61058" spans="31:31" ht="15.75">
      <c r="AE61058" s="67"/>
    </row>
    <row r="61059" spans="31:31" ht="15.75">
      <c r="AE61059" s="67"/>
    </row>
    <row r="61060" spans="31:31" ht="15.75">
      <c r="AE61060" s="67"/>
    </row>
    <row r="61061" spans="31:31" ht="15.75">
      <c r="AE61061" s="67"/>
    </row>
    <row r="61062" spans="31:31" ht="15.75">
      <c r="AE61062" s="67"/>
    </row>
    <row r="61063" spans="31:31" ht="15.75">
      <c r="AE61063" s="67"/>
    </row>
    <row r="61064" spans="31:31" ht="15.75">
      <c r="AE61064" s="67"/>
    </row>
    <row r="61065" spans="31:31" ht="15.75">
      <c r="AE61065" s="67"/>
    </row>
    <row r="61066" spans="31:31" ht="15.75">
      <c r="AE61066" s="67"/>
    </row>
    <row r="61067" spans="31:31" ht="15.75">
      <c r="AE61067" s="67"/>
    </row>
    <row r="61068" spans="31:31" ht="15.75">
      <c r="AE61068" s="67"/>
    </row>
    <row r="61069" spans="31:31" ht="15.75">
      <c r="AE61069" s="67"/>
    </row>
    <row r="61070" spans="31:31" ht="15.75">
      <c r="AE61070" s="67"/>
    </row>
    <row r="61071" spans="31:31" ht="15.75">
      <c r="AE61071" s="67"/>
    </row>
    <row r="61072" spans="31:31" ht="15.75">
      <c r="AE61072" s="67"/>
    </row>
    <row r="61073" spans="31:31" ht="15.75">
      <c r="AE61073" s="67"/>
    </row>
    <row r="61074" spans="31:31" ht="15.75">
      <c r="AE61074" s="67"/>
    </row>
    <row r="61075" spans="31:31" ht="15.75">
      <c r="AE61075" s="67"/>
    </row>
    <row r="61076" spans="31:31" ht="15.75">
      <c r="AE61076" s="67"/>
    </row>
    <row r="61077" spans="31:31" ht="15.75">
      <c r="AE61077" s="67"/>
    </row>
    <row r="61078" spans="31:31" ht="15.75">
      <c r="AE61078" s="67"/>
    </row>
    <row r="61079" spans="31:31" ht="15.75">
      <c r="AE61079" s="67"/>
    </row>
    <row r="61080" spans="31:31" ht="15.75">
      <c r="AE61080" s="67"/>
    </row>
    <row r="61081" spans="31:31" ht="15.75">
      <c r="AE61081" s="67"/>
    </row>
    <row r="61082" spans="31:31" ht="15.75">
      <c r="AE61082" s="67"/>
    </row>
    <row r="61083" spans="31:31" ht="15.75">
      <c r="AE61083" s="67"/>
    </row>
    <row r="61084" spans="31:31" ht="15.75">
      <c r="AE61084" s="67"/>
    </row>
    <row r="61085" spans="31:31" ht="15.75">
      <c r="AE61085" s="67"/>
    </row>
    <row r="61086" spans="31:31" ht="15.75">
      <c r="AE61086" s="67"/>
    </row>
    <row r="61087" spans="31:31" ht="15.75">
      <c r="AE61087" s="67"/>
    </row>
    <row r="61088" spans="31:31" ht="15.75">
      <c r="AE61088" s="67"/>
    </row>
    <row r="61089" spans="31:31" ht="15.75">
      <c r="AE61089" s="67"/>
    </row>
    <row r="61090" spans="31:31" ht="15.75">
      <c r="AE61090" s="67"/>
    </row>
    <row r="61091" spans="31:31" ht="15.75">
      <c r="AE61091" s="67"/>
    </row>
    <row r="61092" spans="31:31" ht="15.75">
      <c r="AE61092" s="67"/>
    </row>
    <row r="61093" spans="31:31" ht="15.75">
      <c r="AE61093" s="67"/>
    </row>
    <row r="61094" spans="31:31" ht="15.75">
      <c r="AE61094" s="67"/>
    </row>
    <row r="61095" spans="31:31" ht="15.75">
      <c r="AE61095" s="67"/>
    </row>
    <row r="61096" spans="31:31" ht="15.75">
      <c r="AE61096" s="67"/>
    </row>
    <row r="61097" spans="31:31" ht="15.75">
      <c r="AE61097" s="67"/>
    </row>
    <row r="61098" spans="31:31" ht="15.75">
      <c r="AE61098" s="67"/>
    </row>
    <row r="61099" spans="31:31" ht="15.75">
      <c r="AE61099" s="67"/>
    </row>
    <row r="61100" spans="31:31" ht="15.75">
      <c r="AE61100" s="67"/>
    </row>
    <row r="61101" spans="31:31" ht="15.75">
      <c r="AE61101" s="67"/>
    </row>
    <row r="61102" spans="31:31" ht="15.75">
      <c r="AE61102" s="67"/>
    </row>
    <row r="61103" spans="31:31" ht="15.75">
      <c r="AE61103" s="67"/>
    </row>
    <row r="61104" spans="31:31" ht="15.75">
      <c r="AE61104" s="67"/>
    </row>
    <row r="61105" spans="31:31" ht="15.75">
      <c r="AE61105" s="67"/>
    </row>
    <row r="61106" spans="31:31" ht="15.75">
      <c r="AE61106" s="67"/>
    </row>
    <row r="61107" spans="31:31" ht="15.75">
      <c r="AE61107" s="67"/>
    </row>
    <row r="61108" spans="31:31" ht="15.75">
      <c r="AE61108" s="67"/>
    </row>
    <row r="61109" spans="31:31" ht="15.75">
      <c r="AE61109" s="67"/>
    </row>
    <row r="61110" spans="31:31" ht="15.75">
      <c r="AE61110" s="67"/>
    </row>
    <row r="61111" spans="31:31" ht="15.75">
      <c r="AE61111" s="67"/>
    </row>
    <row r="61112" spans="31:31" ht="15.75">
      <c r="AE61112" s="67"/>
    </row>
    <row r="61113" spans="31:31" ht="15.75">
      <c r="AE61113" s="67"/>
    </row>
    <row r="61114" spans="31:31" ht="15.75">
      <c r="AE61114" s="67"/>
    </row>
    <row r="61115" spans="31:31" ht="15.75">
      <c r="AE61115" s="67"/>
    </row>
    <row r="61116" spans="31:31" ht="15.75">
      <c r="AE61116" s="67"/>
    </row>
    <row r="61117" spans="31:31" ht="15.75">
      <c r="AE61117" s="67"/>
    </row>
    <row r="61118" spans="31:31" ht="15.75">
      <c r="AE61118" s="67"/>
    </row>
    <row r="61119" spans="31:31" ht="15.75">
      <c r="AE61119" s="67"/>
    </row>
    <row r="61120" spans="31:31" ht="15.75">
      <c r="AE61120" s="67"/>
    </row>
    <row r="61121" spans="31:31" ht="15.75">
      <c r="AE61121" s="67"/>
    </row>
    <row r="61122" spans="31:31" ht="15.75">
      <c r="AE61122" s="67"/>
    </row>
    <row r="61123" spans="31:31" ht="15.75">
      <c r="AE61123" s="67"/>
    </row>
    <row r="61124" spans="31:31" ht="15.75">
      <c r="AE61124" s="67"/>
    </row>
    <row r="61125" spans="31:31" ht="15.75">
      <c r="AE61125" s="67"/>
    </row>
    <row r="61126" spans="31:31" ht="15.75">
      <c r="AE61126" s="67"/>
    </row>
    <row r="61127" spans="31:31" ht="15.75">
      <c r="AE61127" s="67"/>
    </row>
    <row r="61128" spans="31:31" ht="15.75">
      <c r="AE61128" s="67"/>
    </row>
    <row r="61129" spans="31:31" ht="15.75">
      <c r="AE61129" s="67"/>
    </row>
    <row r="61130" spans="31:31" ht="15.75">
      <c r="AE61130" s="67"/>
    </row>
    <row r="61131" spans="31:31" ht="15.75">
      <c r="AE61131" s="67"/>
    </row>
    <row r="61132" spans="31:31" ht="15.75">
      <c r="AE61132" s="67"/>
    </row>
    <row r="61133" spans="31:31" ht="15.75">
      <c r="AE61133" s="67"/>
    </row>
    <row r="61134" spans="31:31" ht="15.75">
      <c r="AE61134" s="67"/>
    </row>
    <row r="61135" spans="31:31" ht="15.75">
      <c r="AE61135" s="67"/>
    </row>
    <row r="61136" spans="31:31" ht="15.75">
      <c r="AE61136" s="67"/>
    </row>
    <row r="61137" spans="31:31" ht="15.75">
      <c r="AE61137" s="67"/>
    </row>
    <row r="61138" spans="31:31" ht="15.75">
      <c r="AE61138" s="67"/>
    </row>
    <row r="61139" spans="31:31" ht="15.75">
      <c r="AE61139" s="67"/>
    </row>
    <row r="61140" spans="31:31" ht="15.75">
      <c r="AE61140" s="67"/>
    </row>
    <row r="61141" spans="31:31" ht="15.75">
      <c r="AE61141" s="67"/>
    </row>
    <row r="61142" spans="31:31" ht="15.75">
      <c r="AE61142" s="67"/>
    </row>
    <row r="61143" spans="31:31" ht="15.75">
      <c r="AE61143" s="67"/>
    </row>
    <row r="61144" spans="31:31" ht="15.75">
      <c r="AE61144" s="67"/>
    </row>
    <row r="61145" spans="31:31" ht="15.75">
      <c r="AE61145" s="67"/>
    </row>
    <row r="61146" spans="31:31" ht="15.75">
      <c r="AE61146" s="67"/>
    </row>
    <row r="61147" spans="31:31" ht="15.75">
      <c r="AE61147" s="67"/>
    </row>
    <row r="61148" spans="31:31" ht="15.75">
      <c r="AE61148" s="67"/>
    </row>
    <row r="61149" spans="31:31" ht="15.75">
      <c r="AE61149" s="67"/>
    </row>
    <row r="61150" spans="31:31" ht="15.75">
      <c r="AE61150" s="67"/>
    </row>
    <row r="61151" spans="31:31" ht="15.75">
      <c r="AE61151" s="67"/>
    </row>
    <row r="61152" spans="31:31" ht="15.75">
      <c r="AE61152" s="67"/>
    </row>
    <row r="61153" spans="31:31" ht="15.75">
      <c r="AE61153" s="67"/>
    </row>
    <row r="61154" spans="31:31" ht="15.75">
      <c r="AE61154" s="67"/>
    </row>
    <row r="61155" spans="31:31" ht="15.75">
      <c r="AE61155" s="67"/>
    </row>
    <row r="61156" spans="31:31" ht="15.75">
      <c r="AE61156" s="67"/>
    </row>
    <row r="61157" spans="31:31" ht="15.75">
      <c r="AE61157" s="67"/>
    </row>
    <row r="61158" spans="31:31" ht="15.75">
      <c r="AE61158" s="67"/>
    </row>
    <row r="61159" spans="31:31" ht="15.75">
      <c r="AE61159" s="67"/>
    </row>
    <row r="61160" spans="31:31" ht="15.75">
      <c r="AE61160" s="67"/>
    </row>
    <row r="61161" spans="31:31" ht="15.75">
      <c r="AE61161" s="67"/>
    </row>
    <row r="61162" spans="31:31" ht="15.75">
      <c r="AE61162" s="67"/>
    </row>
    <row r="61163" spans="31:31" ht="15.75">
      <c r="AE61163" s="67"/>
    </row>
    <row r="61164" spans="31:31" ht="15.75">
      <c r="AE61164" s="67"/>
    </row>
    <row r="61165" spans="31:31" ht="15.75">
      <c r="AE61165" s="67"/>
    </row>
    <row r="61166" spans="31:31" ht="15.75">
      <c r="AE61166" s="67"/>
    </row>
    <row r="61167" spans="31:31" ht="15.75">
      <c r="AE61167" s="67"/>
    </row>
    <row r="61168" spans="31:31" ht="15.75">
      <c r="AE61168" s="67"/>
    </row>
    <row r="61169" spans="31:31" ht="15.75">
      <c r="AE61169" s="67"/>
    </row>
    <row r="61170" spans="31:31" ht="15.75">
      <c r="AE61170" s="67"/>
    </row>
    <row r="61171" spans="31:31" ht="15.75">
      <c r="AE61171" s="67"/>
    </row>
    <row r="61172" spans="31:31" ht="15.75">
      <c r="AE61172" s="67"/>
    </row>
    <row r="61173" spans="31:31" ht="15.75">
      <c r="AE61173" s="67"/>
    </row>
    <row r="61174" spans="31:31" ht="15.75">
      <c r="AE61174" s="67"/>
    </row>
    <row r="61175" spans="31:31" ht="15.75">
      <c r="AE61175" s="67"/>
    </row>
    <row r="61176" spans="31:31" ht="15.75">
      <c r="AE61176" s="67"/>
    </row>
    <row r="61177" spans="31:31" ht="15.75">
      <c r="AE61177" s="67"/>
    </row>
    <row r="61178" spans="31:31" ht="15.75">
      <c r="AE61178" s="67"/>
    </row>
    <row r="61179" spans="31:31" ht="15.75">
      <c r="AE61179" s="67"/>
    </row>
    <row r="61180" spans="31:31" ht="15.75">
      <c r="AE61180" s="67"/>
    </row>
    <row r="61181" spans="31:31" ht="15.75">
      <c r="AE61181" s="67"/>
    </row>
    <row r="61182" spans="31:31" ht="15.75">
      <c r="AE61182" s="67"/>
    </row>
    <row r="61183" spans="31:31" ht="15.75">
      <c r="AE61183" s="67"/>
    </row>
    <row r="61184" spans="31:31" ht="15.75">
      <c r="AE61184" s="67"/>
    </row>
    <row r="61185" spans="31:31" ht="15.75">
      <c r="AE61185" s="67"/>
    </row>
    <row r="61186" spans="31:31" ht="15.75">
      <c r="AE61186" s="67"/>
    </row>
    <row r="61187" spans="31:31" ht="15.75">
      <c r="AE61187" s="67"/>
    </row>
    <row r="61188" spans="31:31" ht="15.75">
      <c r="AE61188" s="67"/>
    </row>
    <row r="61189" spans="31:31" ht="15.75">
      <c r="AE61189" s="67"/>
    </row>
    <row r="61190" spans="31:31" ht="15.75">
      <c r="AE61190" s="67"/>
    </row>
    <row r="61191" spans="31:31" ht="15.75">
      <c r="AE61191" s="67"/>
    </row>
    <row r="61192" spans="31:31" ht="15.75">
      <c r="AE61192" s="67"/>
    </row>
    <row r="61193" spans="31:31" ht="15.75">
      <c r="AE61193" s="67"/>
    </row>
    <row r="61194" spans="31:31" ht="15.75">
      <c r="AE61194" s="67"/>
    </row>
    <row r="61195" spans="31:31" ht="15.75">
      <c r="AE61195" s="67"/>
    </row>
    <row r="61196" spans="31:31" ht="15.75">
      <c r="AE61196" s="67"/>
    </row>
    <row r="61197" spans="31:31" ht="15.75">
      <c r="AE61197" s="67"/>
    </row>
    <row r="61198" spans="31:31" ht="15.75">
      <c r="AE61198" s="67"/>
    </row>
    <row r="61199" spans="31:31" ht="15.75">
      <c r="AE61199" s="67"/>
    </row>
    <row r="61200" spans="31:31" ht="15.75">
      <c r="AE61200" s="67"/>
    </row>
    <row r="61201" spans="31:31" ht="15.75">
      <c r="AE61201" s="67"/>
    </row>
    <row r="61202" spans="31:31" ht="15.75">
      <c r="AE61202" s="67"/>
    </row>
    <row r="61203" spans="31:31" ht="15.75">
      <c r="AE61203" s="67"/>
    </row>
    <row r="61204" spans="31:31" ht="15.75">
      <c r="AE61204" s="67"/>
    </row>
    <row r="61205" spans="31:31" ht="15.75">
      <c r="AE61205" s="67"/>
    </row>
    <row r="61206" spans="31:31" ht="15.75">
      <c r="AE61206" s="67"/>
    </row>
    <row r="61207" spans="31:31" ht="15.75">
      <c r="AE61207" s="67"/>
    </row>
    <row r="61208" spans="31:31" ht="15.75">
      <c r="AE61208" s="67"/>
    </row>
    <row r="61209" spans="31:31" ht="15.75">
      <c r="AE61209" s="67"/>
    </row>
    <row r="61210" spans="31:31" ht="15.75">
      <c r="AE61210" s="67"/>
    </row>
    <row r="61211" spans="31:31" ht="15.75">
      <c r="AE61211" s="67"/>
    </row>
    <row r="61212" spans="31:31" ht="15.75">
      <c r="AE61212" s="67"/>
    </row>
    <row r="61213" spans="31:31" ht="15.75">
      <c r="AE61213" s="67"/>
    </row>
    <row r="61214" spans="31:31" ht="15.75">
      <c r="AE61214" s="67"/>
    </row>
    <row r="61215" spans="31:31" ht="15.75">
      <c r="AE61215" s="67"/>
    </row>
    <row r="61216" spans="31:31" ht="15.75">
      <c r="AE61216" s="67"/>
    </row>
    <row r="61217" spans="31:31" ht="15.75">
      <c r="AE61217" s="67"/>
    </row>
    <row r="61218" spans="31:31" ht="15.75">
      <c r="AE61218" s="67"/>
    </row>
    <row r="61219" spans="31:31" ht="15.75">
      <c r="AE61219" s="67"/>
    </row>
    <row r="61220" spans="31:31" ht="15.75">
      <c r="AE61220" s="67"/>
    </row>
    <row r="61221" spans="31:31" ht="15.75">
      <c r="AE61221" s="67"/>
    </row>
    <row r="61222" spans="31:31" ht="15.75">
      <c r="AE61222" s="67"/>
    </row>
    <row r="61223" spans="31:31" ht="15.75">
      <c r="AE61223" s="67"/>
    </row>
    <row r="61224" spans="31:31" ht="15.75">
      <c r="AE61224" s="67"/>
    </row>
    <row r="61225" spans="31:31" ht="15.75">
      <c r="AE61225" s="67"/>
    </row>
    <row r="61226" spans="31:31" ht="15.75">
      <c r="AE61226" s="67"/>
    </row>
    <row r="61227" spans="31:31" ht="15.75">
      <c r="AE61227" s="67"/>
    </row>
    <row r="61228" spans="31:31" ht="15.75">
      <c r="AE61228" s="67"/>
    </row>
    <row r="61229" spans="31:31" ht="15.75">
      <c r="AE61229" s="67"/>
    </row>
    <row r="61230" spans="31:31" ht="15.75">
      <c r="AE61230" s="67"/>
    </row>
    <row r="61231" spans="31:31" ht="15.75">
      <c r="AE61231" s="67"/>
    </row>
    <row r="61232" spans="31:31" ht="15.75">
      <c r="AE61232" s="67"/>
    </row>
    <row r="61233" spans="31:31" ht="15.75">
      <c r="AE61233" s="67"/>
    </row>
    <row r="61234" spans="31:31" ht="15.75">
      <c r="AE61234" s="67"/>
    </row>
    <row r="61235" spans="31:31" ht="15.75">
      <c r="AE61235" s="67"/>
    </row>
    <row r="61236" spans="31:31" ht="15.75">
      <c r="AE61236" s="67"/>
    </row>
    <row r="61237" spans="31:31" ht="15.75">
      <c r="AE61237" s="67"/>
    </row>
    <row r="61238" spans="31:31" ht="15.75">
      <c r="AE61238" s="67"/>
    </row>
    <row r="61239" spans="31:31" ht="15.75">
      <c r="AE61239" s="67"/>
    </row>
    <row r="61240" spans="31:31" ht="15.75">
      <c r="AE61240" s="67"/>
    </row>
    <row r="61241" spans="31:31" ht="15.75">
      <c r="AE61241" s="67"/>
    </row>
    <row r="61242" spans="31:31" ht="15.75">
      <c r="AE61242" s="67"/>
    </row>
    <row r="61243" spans="31:31" ht="15.75">
      <c r="AE61243" s="67"/>
    </row>
    <row r="61244" spans="31:31" ht="15.75">
      <c r="AE61244" s="67"/>
    </row>
    <row r="61245" spans="31:31" ht="15.75">
      <c r="AE61245" s="67"/>
    </row>
    <row r="61246" spans="31:31" ht="15.75">
      <c r="AE61246" s="67"/>
    </row>
    <row r="61247" spans="31:31" ht="15.75">
      <c r="AE61247" s="67"/>
    </row>
    <row r="61248" spans="31:31" ht="15.75">
      <c r="AE61248" s="67"/>
    </row>
    <row r="61249" spans="31:31" ht="15.75">
      <c r="AE61249" s="67"/>
    </row>
    <row r="61250" spans="31:31" ht="15.75">
      <c r="AE61250" s="67"/>
    </row>
    <row r="61251" spans="31:31" ht="15.75">
      <c r="AE61251" s="67"/>
    </row>
    <row r="61252" spans="31:31" ht="15.75">
      <c r="AE61252" s="67"/>
    </row>
    <row r="61253" spans="31:31" ht="15.75">
      <c r="AE61253" s="67"/>
    </row>
    <row r="61254" spans="31:31" ht="15.75">
      <c r="AE61254" s="67"/>
    </row>
    <row r="61255" spans="31:31" ht="15.75">
      <c r="AE61255" s="67"/>
    </row>
    <row r="61256" spans="31:31" ht="15.75">
      <c r="AE61256" s="67"/>
    </row>
    <row r="61257" spans="31:31" ht="15.75">
      <c r="AE61257" s="67"/>
    </row>
    <row r="61258" spans="31:31" ht="15.75">
      <c r="AE61258" s="67"/>
    </row>
    <row r="61259" spans="31:31" ht="15.75">
      <c r="AE61259" s="67"/>
    </row>
    <row r="61260" spans="31:31" ht="15.75">
      <c r="AE61260" s="67"/>
    </row>
    <row r="61261" spans="31:31" ht="15.75">
      <c r="AE61261" s="67"/>
    </row>
    <row r="61262" spans="31:31" ht="15.75">
      <c r="AE61262" s="67"/>
    </row>
    <row r="61263" spans="31:31" ht="15.75">
      <c r="AE61263" s="67"/>
    </row>
    <row r="61264" spans="31:31" ht="15.75">
      <c r="AE61264" s="67"/>
    </row>
    <row r="61265" spans="31:31" ht="15.75">
      <c r="AE61265" s="67"/>
    </row>
    <row r="61266" spans="31:31" ht="15.75">
      <c r="AE61266" s="67"/>
    </row>
    <row r="61267" spans="31:31" ht="15.75">
      <c r="AE61267" s="67"/>
    </row>
    <row r="61268" spans="31:31" ht="15.75">
      <c r="AE61268" s="67"/>
    </row>
    <row r="61269" spans="31:31" ht="15.75">
      <c r="AE61269" s="67"/>
    </row>
    <row r="61270" spans="31:31" ht="15.75">
      <c r="AE61270" s="67"/>
    </row>
    <row r="61271" spans="31:31" ht="15.75">
      <c r="AE61271" s="67"/>
    </row>
    <row r="61272" spans="31:31" ht="15.75">
      <c r="AE61272" s="67"/>
    </row>
    <row r="61273" spans="31:31" ht="15.75">
      <c r="AE61273" s="67"/>
    </row>
    <row r="61274" spans="31:31" ht="15.75">
      <c r="AE61274" s="67"/>
    </row>
    <row r="61275" spans="31:31" ht="15.75">
      <c r="AE61275" s="67"/>
    </row>
    <row r="61276" spans="31:31" ht="15.75">
      <c r="AE61276" s="67"/>
    </row>
    <row r="61277" spans="31:31" ht="15.75">
      <c r="AE61277" s="67"/>
    </row>
    <row r="61278" spans="31:31" ht="15.75">
      <c r="AE61278" s="67"/>
    </row>
    <row r="61279" spans="31:31" ht="15.75">
      <c r="AE61279" s="67"/>
    </row>
    <row r="61280" spans="31:31" ht="15.75">
      <c r="AE61280" s="67"/>
    </row>
    <row r="61281" spans="31:31" ht="15.75">
      <c r="AE61281" s="67"/>
    </row>
    <row r="61282" spans="31:31" ht="15.75">
      <c r="AE61282" s="67"/>
    </row>
    <row r="61283" spans="31:31" ht="15.75">
      <c r="AE61283" s="67"/>
    </row>
    <row r="61284" spans="31:31" ht="15.75">
      <c r="AE61284" s="67"/>
    </row>
    <row r="61285" spans="31:31" ht="15.75">
      <c r="AE61285" s="67"/>
    </row>
    <row r="61286" spans="31:31" ht="15.75">
      <c r="AE61286" s="67"/>
    </row>
    <row r="61287" spans="31:31" ht="15.75">
      <c r="AE61287" s="67"/>
    </row>
    <row r="61288" spans="31:31" ht="15.75">
      <c r="AE61288" s="67"/>
    </row>
    <row r="61289" spans="31:31" ht="15.75">
      <c r="AE61289" s="67"/>
    </row>
    <row r="61290" spans="31:31" ht="15.75">
      <c r="AE61290" s="67"/>
    </row>
    <row r="61291" spans="31:31" ht="15.75">
      <c r="AE61291" s="67"/>
    </row>
    <row r="61292" spans="31:31" ht="15.75">
      <c r="AE61292" s="67"/>
    </row>
    <row r="61293" spans="31:31" ht="15.75">
      <c r="AE61293" s="67"/>
    </row>
    <row r="61294" spans="31:31" ht="15.75">
      <c r="AE61294" s="67"/>
    </row>
    <row r="61295" spans="31:31" ht="15.75">
      <c r="AE61295" s="67"/>
    </row>
    <row r="61296" spans="31:31" ht="15.75">
      <c r="AE61296" s="67"/>
    </row>
    <row r="61297" spans="31:31" ht="15.75">
      <c r="AE61297" s="67"/>
    </row>
    <row r="61298" spans="31:31" ht="15.75">
      <c r="AE61298" s="67"/>
    </row>
    <row r="61299" spans="31:31" ht="15.75">
      <c r="AE61299" s="67"/>
    </row>
    <row r="61300" spans="31:31" ht="15.75">
      <c r="AE61300" s="67"/>
    </row>
    <row r="61301" spans="31:31" ht="15.75">
      <c r="AE61301" s="67"/>
    </row>
    <row r="61302" spans="31:31" ht="15.75">
      <c r="AE61302" s="67"/>
    </row>
    <row r="61303" spans="31:31" ht="15.75">
      <c r="AE61303" s="67"/>
    </row>
    <row r="61304" spans="31:31" ht="15.75">
      <c r="AE61304" s="67"/>
    </row>
    <row r="61305" spans="31:31" ht="15.75">
      <c r="AE61305" s="67"/>
    </row>
    <row r="61306" spans="31:31" ht="15.75">
      <c r="AE61306" s="67"/>
    </row>
    <row r="61307" spans="31:31" ht="15.75">
      <c r="AE61307" s="67"/>
    </row>
    <row r="61308" spans="31:31" ht="15.75">
      <c r="AE61308" s="67"/>
    </row>
    <row r="61309" spans="31:31" ht="15.75">
      <c r="AE61309" s="67"/>
    </row>
    <row r="61310" spans="31:31" ht="15.75">
      <c r="AE61310" s="67"/>
    </row>
    <row r="61311" spans="31:31" ht="15.75">
      <c r="AE61311" s="67"/>
    </row>
    <row r="61312" spans="31:31" ht="15.75">
      <c r="AE61312" s="67"/>
    </row>
    <row r="61313" spans="31:31" ht="15.75">
      <c r="AE61313" s="67"/>
    </row>
    <row r="61314" spans="31:31" ht="15.75">
      <c r="AE61314" s="67"/>
    </row>
    <row r="61315" spans="31:31" ht="15.75">
      <c r="AE61315" s="67"/>
    </row>
    <row r="61316" spans="31:31" ht="15.75">
      <c r="AE61316" s="67"/>
    </row>
    <row r="61317" spans="31:31" ht="15.75">
      <c r="AE61317" s="67"/>
    </row>
    <row r="61318" spans="31:31" ht="15.75">
      <c r="AE61318" s="67"/>
    </row>
    <row r="61319" spans="31:31" ht="15.75">
      <c r="AE61319" s="67"/>
    </row>
    <row r="61320" spans="31:31" ht="15.75">
      <c r="AE61320" s="67"/>
    </row>
    <row r="61321" spans="31:31" ht="15.75">
      <c r="AE61321" s="67"/>
    </row>
    <row r="61322" spans="31:31" ht="15.75">
      <c r="AE61322" s="67"/>
    </row>
    <row r="61323" spans="31:31" ht="15.75">
      <c r="AE61323" s="67"/>
    </row>
    <row r="61324" spans="31:31" ht="15.75">
      <c r="AE61324" s="67"/>
    </row>
    <row r="61325" spans="31:31" ht="15.75">
      <c r="AE61325" s="67"/>
    </row>
    <row r="61326" spans="31:31" ht="15.75">
      <c r="AE61326" s="67"/>
    </row>
    <row r="61327" spans="31:31" ht="15.75">
      <c r="AE61327" s="67"/>
    </row>
    <row r="61328" spans="31:31" ht="15.75">
      <c r="AE61328" s="67"/>
    </row>
    <row r="61329" spans="31:31" ht="15.75">
      <c r="AE61329" s="67"/>
    </row>
    <row r="61330" spans="31:31" ht="15.75">
      <c r="AE61330" s="67"/>
    </row>
    <row r="61331" spans="31:31" ht="15.75">
      <c r="AE61331" s="67"/>
    </row>
    <row r="61332" spans="31:31" ht="15.75">
      <c r="AE61332" s="67"/>
    </row>
    <row r="61333" spans="31:31" ht="15.75">
      <c r="AE61333" s="67"/>
    </row>
    <row r="61334" spans="31:31" ht="15.75">
      <c r="AE61334" s="67"/>
    </row>
    <row r="61335" spans="31:31" ht="15.75">
      <c r="AE61335" s="67"/>
    </row>
    <row r="61336" spans="31:31" ht="15.75">
      <c r="AE61336" s="67"/>
    </row>
    <row r="61337" spans="31:31" ht="15.75">
      <c r="AE61337" s="67"/>
    </row>
    <row r="61338" spans="31:31" ht="15.75">
      <c r="AE61338" s="67"/>
    </row>
    <row r="61339" spans="31:31" ht="15.75">
      <c r="AE61339" s="67"/>
    </row>
    <row r="61340" spans="31:31" ht="15.75">
      <c r="AE61340" s="67"/>
    </row>
    <row r="61341" spans="31:31" ht="15.75">
      <c r="AE61341" s="67"/>
    </row>
    <row r="61342" spans="31:31" ht="15.75">
      <c r="AE61342" s="67"/>
    </row>
    <row r="61343" spans="31:31" ht="15.75">
      <c r="AE61343" s="67"/>
    </row>
    <row r="61344" spans="31:31" ht="15.75">
      <c r="AE61344" s="67"/>
    </row>
    <row r="61345" spans="31:31" ht="15.75">
      <c r="AE61345" s="67"/>
    </row>
    <row r="61346" spans="31:31" ht="15.75">
      <c r="AE61346" s="67"/>
    </row>
    <row r="61347" spans="31:31" ht="15.75">
      <c r="AE61347" s="67"/>
    </row>
    <row r="61348" spans="31:31" ht="15.75">
      <c r="AE61348" s="67"/>
    </row>
    <row r="61349" spans="31:31" ht="15.75">
      <c r="AE61349" s="67"/>
    </row>
    <row r="61350" spans="31:31" ht="15.75">
      <c r="AE61350" s="67"/>
    </row>
    <row r="61351" spans="31:31" ht="15.75">
      <c r="AE61351" s="67"/>
    </row>
    <row r="61352" spans="31:31" ht="15.75">
      <c r="AE61352" s="67"/>
    </row>
    <row r="61353" spans="31:31" ht="15.75">
      <c r="AE61353" s="67"/>
    </row>
    <row r="61354" spans="31:31" ht="15.75">
      <c r="AE61354" s="67"/>
    </row>
    <row r="61355" spans="31:31" ht="15.75">
      <c r="AE61355" s="67"/>
    </row>
    <row r="61356" spans="31:31" ht="15.75">
      <c r="AE61356" s="67"/>
    </row>
    <row r="61357" spans="31:31" ht="15.75">
      <c r="AE61357" s="67"/>
    </row>
    <row r="61358" spans="31:31" ht="15.75">
      <c r="AE61358" s="67"/>
    </row>
    <row r="61359" spans="31:31" ht="15.75">
      <c r="AE61359" s="67"/>
    </row>
    <row r="61360" spans="31:31" ht="15.75">
      <c r="AE61360" s="67"/>
    </row>
    <row r="61361" spans="31:31" ht="15.75">
      <c r="AE61361" s="67"/>
    </row>
    <row r="61362" spans="31:31" ht="15.75">
      <c r="AE61362" s="67"/>
    </row>
    <row r="61363" spans="31:31" ht="15.75">
      <c r="AE61363" s="67"/>
    </row>
    <row r="61364" spans="31:31" ht="15.75">
      <c r="AE61364" s="67"/>
    </row>
    <row r="61365" spans="31:31" ht="15.75">
      <c r="AE61365" s="67"/>
    </row>
    <row r="61366" spans="31:31" ht="15.75">
      <c r="AE61366" s="67"/>
    </row>
    <row r="61367" spans="31:31" ht="15.75">
      <c r="AE61367" s="67"/>
    </row>
    <row r="61368" spans="31:31" ht="15.75">
      <c r="AE61368" s="67"/>
    </row>
    <row r="61369" spans="31:31" ht="15.75">
      <c r="AE61369" s="67"/>
    </row>
    <row r="61370" spans="31:31" ht="15.75">
      <c r="AE61370" s="67"/>
    </row>
    <row r="61371" spans="31:31" ht="15.75">
      <c r="AE61371" s="67"/>
    </row>
    <row r="61372" spans="31:31" ht="15.75">
      <c r="AE61372" s="67"/>
    </row>
    <row r="61373" spans="31:31" ht="15.75">
      <c r="AE61373" s="67"/>
    </row>
    <row r="61374" spans="31:31" ht="15.75">
      <c r="AE61374" s="67"/>
    </row>
    <row r="61375" spans="31:31" ht="15.75">
      <c r="AE61375" s="67"/>
    </row>
    <row r="61376" spans="31:31" ht="15.75">
      <c r="AE61376" s="67"/>
    </row>
    <row r="61377" spans="31:31" ht="15.75">
      <c r="AE61377" s="67"/>
    </row>
    <row r="61378" spans="31:31" ht="15.75">
      <c r="AE61378" s="67"/>
    </row>
    <row r="61379" spans="31:31" ht="15.75">
      <c r="AE61379" s="67"/>
    </row>
    <row r="61380" spans="31:31" ht="15.75">
      <c r="AE61380" s="67"/>
    </row>
    <row r="61381" spans="31:31" ht="15.75">
      <c r="AE61381" s="67"/>
    </row>
    <row r="61382" spans="31:31" ht="15.75">
      <c r="AE61382" s="67"/>
    </row>
    <row r="61383" spans="31:31" ht="15.75">
      <c r="AE61383" s="67"/>
    </row>
    <row r="61384" spans="31:31" ht="15.75">
      <c r="AE61384" s="67"/>
    </row>
    <row r="61385" spans="31:31" ht="15.75">
      <c r="AE61385" s="67"/>
    </row>
    <row r="61386" spans="31:31" ht="15.75">
      <c r="AE61386" s="67"/>
    </row>
    <row r="61387" spans="31:31" ht="15.75">
      <c r="AE61387" s="67"/>
    </row>
    <row r="61388" spans="31:31" ht="15.75">
      <c r="AE61388" s="67"/>
    </row>
    <row r="61389" spans="31:31" ht="15.75">
      <c r="AE61389" s="67"/>
    </row>
    <row r="61390" spans="31:31" ht="15.75">
      <c r="AE61390" s="67"/>
    </row>
    <row r="61391" spans="31:31" ht="15.75">
      <c r="AE61391" s="67"/>
    </row>
    <row r="61392" spans="31:31" ht="15.75">
      <c r="AE61392" s="67"/>
    </row>
    <row r="61393" spans="31:31" ht="15.75">
      <c r="AE61393" s="67"/>
    </row>
    <row r="61394" spans="31:31" ht="15.75">
      <c r="AE61394" s="67"/>
    </row>
    <row r="61395" spans="31:31" ht="15.75">
      <c r="AE61395" s="67"/>
    </row>
    <row r="61396" spans="31:31" ht="15.75">
      <c r="AE61396" s="67"/>
    </row>
    <row r="61397" spans="31:31" ht="15.75">
      <c r="AE61397" s="67"/>
    </row>
    <row r="61398" spans="31:31" ht="15.75">
      <c r="AE61398" s="67"/>
    </row>
    <row r="61399" spans="31:31" ht="15.75">
      <c r="AE61399" s="67"/>
    </row>
    <row r="61400" spans="31:31" ht="15.75">
      <c r="AE61400" s="67"/>
    </row>
    <row r="61401" spans="31:31" ht="15.75">
      <c r="AE61401" s="67"/>
    </row>
    <row r="61402" spans="31:31" ht="15.75">
      <c r="AE61402" s="67"/>
    </row>
    <row r="61403" spans="31:31" ht="15.75">
      <c r="AE61403" s="67"/>
    </row>
    <row r="61404" spans="31:31" ht="15.75">
      <c r="AE61404" s="67"/>
    </row>
    <row r="61405" spans="31:31" ht="15.75">
      <c r="AE61405" s="67"/>
    </row>
    <row r="61406" spans="31:31" ht="15.75">
      <c r="AE61406" s="67"/>
    </row>
    <row r="61407" spans="31:31" ht="15.75">
      <c r="AE61407" s="67"/>
    </row>
    <row r="61408" spans="31:31" ht="15.75">
      <c r="AE61408" s="67"/>
    </row>
    <row r="61409" spans="31:31" ht="15.75">
      <c r="AE61409" s="67"/>
    </row>
    <row r="61410" spans="31:31" ht="15.75">
      <c r="AE61410" s="67"/>
    </row>
    <row r="61411" spans="31:31" ht="15.75">
      <c r="AE61411" s="67"/>
    </row>
    <row r="61412" spans="31:31" ht="15.75">
      <c r="AE61412" s="67"/>
    </row>
    <row r="61413" spans="31:31" ht="15.75">
      <c r="AE61413" s="67"/>
    </row>
    <row r="61414" spans="31:31" ht="15.75">
      <c r="AE61414" s="67"/>
    </row>
    <row r="61415" spans="31:31" ht="15.75">
      <c r="AE61415" s="67"/>
    </row>
    <row r="61416" spans="31:31" ht="15.75">
      <c r="AE61416" s="67"/>
    </row>
    <row r="61417" spans="31:31" ht="15.75">
      <c r="AE61417" s="67"/>
    </row>
    <row r="61418" spans="31:31" ht="15.75">
      <c r="AE61418" s="67"/>
    </row>
    <row r="61419" spans="31:31" ht="15.75">
      <c r="AE61419" s="67"/>
    </row>
    <row r="61420" spans="31:31" ht="15.75">
      <c r="AE61420" s="67"/>
    </row>
    <row r="61421" spans="31:31" ht="15.75">
      <c r="AE61421" s="67"/>
    </row>
    <row r="61422" spans="31:31" ht="15.75">
      <c r="AE61422" s="67"/>
    </row>
    <row r="61423" spans="31:31" ht="15.75">
      <c r="AE61423" s="67"/>
    </row>
    <row r="61424" spans="31:31" ht="15.75">
      <c r="AE61424" s="67"/>
    </row>
    <row r="61425" spans="31:31" ht="15.75">
      <c r="AE61425" s="67"/>
    </row>
    <row r="61426" spans="31:31" ht="15.75">
      <c r="AE61426" s="67"/>
    </row>
    <row r="61427" spans="31:31" ht="15.75">
      <c r="AE61427" s="67"/>
    </row>
    <row r="61428" spans="31:31" ht="15.75">
      <c r="AE61428" s="67"/>
    </row>
    <row r="61429" spans="31:31" ht="15.75">
      <c r="AE61429" s="67"/>
    </row>
    <row r="61430" spans="31:31" ht="15.75">
      <c r="AE61430" s="67"/>
    </row>
    <row r="61431" spans="31:31" ht="15.75">
      <c r="AE61431" s="67"/>
    </row>
    <row r="61432" spans="31:31" ht="15.75">
      <c r="AE61432" s="67"/>
    </row>
    <row r="61433" spans="31:31" ht="15.75">
      <c r="AE61433" s="67"/>
    </row>
    <row r="61434" spans="31:31" ht="15.75">
      <c r="AE61434" s="67"/>
    </row>
    <row r="61435" spans="31:31" ht="15.75">
      <c r="AE61435" s="67"/>
    </row>
    <row r="61436" spans="31:31" ht="15.75">
      <c r="AE61436" s="67"/>
    </row>
    <row r="61437" spans="31:31" ht="15.75">
      <c r="AE61437" s="67"/>
    </row>
    <row r="61438" spans="31:31" ht="15.75">
      <c r="AE61438" s="67"/>
    </row>
    <row r="61439" spans="31:31" ht="15.75">
      <c r="AE61439" s="67"/>
    </row>
    <row r="61440" spans="31:31" ht="15.75">
      <c r="AE61440" s="67"/>
    </row>
    <row r="61441" spans="31:31" ht="15.75">
      <c r="AE61441" s="67"/>
    </row>
    <row r="61442" spans="31:31" ht="15.75">
      <c r="AE61442" s="67"/>
    </row>
    <row r="61443" spans="31:31" ht="15.75">
      <c r="AE61443" s="67"/>
    </row>
    <row r="61444" spans="31:31" ht="15.75">
      <c r="AE61444" s="67"/>
    </row>
    <row r="61445" spans="31:31" ht="15.75">
      <c r="AE61445" s="67"/>
    </row>
    <row r="61446" spans="31:31" ht="15.75">
      <c r="AE61446" s="67"/>
    </row>
    <row r="61447" spans="31:31" ht="15.75">
      <c r="AE61447" s="67"/>
    </row>
    <row r="61448" spans="31:31" ht="15.75">
      <c r="AE61448" s="67"/>
    </row>
    <row r="61449" spans="31:31" ht="15.75">
      <c r="AE61449" s="67"/>
    </row>
    <row r="61450" spans="31:31" ht="15.75">
      <c r="AE61450" s="67"/>
    </row>
    <row r="61451" spans="31:31" ht="15.75">
      <c r="AE61451" s="67"/>
    </row>
    <row r="61452" spans="31:31" ht="15.75">
      <c r="AE61452" s="67"/>
    </row>
    <row r="61453" spans="31:31" ht="15.75">
      <c r="AE61453" s="67"/>
    </row>
    <row r="61454" spans="31:31" ht="15.75">
      <c r="AE61454" s="67"/>
    </row>
    <row r="61455" spans="31:31" ht="15.75">
      <c r="AE61455" s="67"/>
    </row>
    <row r="61456" spans="31:31" ht="15.75">
      <c r="AE61456" s="67"/>
    </row>
    <row r="61457" spans="31:31" ht="15.75">
      <c r="AE61457" s="67"/>
    </row>
    <row r="61458" spans="31:31" ht="15.75">
      <c r="AE61458" s="67"/>
    </row>
    <row r="61459" spans="31:31" ht="15.75">
      <c r="AE61459" s="67"/>
    </row>
    <row r="61460" spans="31:31" ht="15.75">
      <c r="AE61460" s="67"/>
    </row>
    <row r="61461" spans="31:31" ht="15.75">
      <c r="AE61461" s="67"/>
    </row>
    <row r="61462" spans="31:31" ht="15.75">
      <c r="AE61462" s="67"/>
    </row>
    <row r="61463" spans="31:31" ht="15.75">
      <c r="AE61463" s="67"/>
    </row>
    <row r="61464" spans="31:31" ht="15.75">
      <c r="AE61464" s="67"/>
    </row>
    <row r="61465" spans="31:31" ht="15.75">
      <c r="AE61465" s="67"/>
    </row>
    <row r="61466" spans="31:31" ht="15.75">
      <c r="AE61466" s="67"/>
    </row>
    <row r="61467" spans="31:31" ht="15.75">
      <c r="AE61467" s="67"/>
    </row>
    <row r="61468" spans="31:31" ht="15.75">
      <c r="AE61468" s="67"/>
    </row>
    <row r="61469" spans="31:31" ht="15.75">
      <c r="AE61469" s="67"/>
    </row>
    <row r="61470" spans="31:31" ht="15.75">
      <c r="AE61470" s="67"/>
    </row>
    <row r="61471" spans="31:31" ht="15.75">
      <c r="AE61471" s="67"/>
    </row>
    <row r="61472" spans="31:31" ht="15.75">
      <c r="AE61472" s="67"/>
    </row>
    <row r="61473" spans="31:31" ht="15.75">
      <c r="AE61473" s="67"/>
    </row>
    <row r="61474" spans="31:31" ht="15.75">
      <c r="AE61474" s="67"/>
    </row>
    <row r="61475" spans="31:31" ht="15.75">
      <c r="AE61475" s="67"/>
    </row>
    <row r="61476" spans="31:31" ht="15.75">
      <c r="AE61476" s="67"/>
    </row>
    <row r="61477" spans="31:31" ht="15.75">
      <c r="AE61477" s="67"/>
    </row>
    <row r="61478" spans="31:31" ht="15.75">
      <c r="AE61478" s="67"/>
    </row>
    <row r="61479" spans="31:31" ht="15.75">
      <c r="AE61479" s="67"/>
    </row>
    <row r="61480" spans="31:31" ht="15.75">
      <c r="AE61480" s="67"/>
    </row>
    <row r="61481" spans="31:31" ht="15.75">
      <c r="AE61481" s="67"/>
    </row>
    <row r="61482" spans="31:31" ht="15.75">
      <c r="AE61482" s="67"/>
    </row>
    <row r="61483" spans="31:31" ht="15.75">
      <c r="AE61483" s="67"/>
    </row>
    <row r="61484" spans="31:31" ht="15.75">
      <c r="AE61484" s="67"/>
    </row>
    <row r="61485" spans="31:31" ht="15.75">
      <c r="AE61485" s="67"/>
    </row>
    <row r="61486" spans="31:31" ht="15.75">
      <c r="AE61486" s="67"/>
    </row>
    <row r="61487" spans="31:31" ht="15.75">
      <c r="AE61487" s="67"/>
    </row>
    <row r="61488" spans="31:31" ht="15.75">
      <c r="AE61488" s="67"/>
    </row>
    <row r="61489" spans="31:31" ht="15.75">
      <c r="AE61489" s="67"/>
    </row>
    <row r="61490" spans="31:31" ht="15.75">
      <c r="AE61490" s="67"/>
    </row>
    <row r="61491" spans="31:31" ht="15.75">
      <c r="AE61491" s="67"/>
    </row>
    <row r="61492" spans="31:31" ht="15.75">
      <c r="AE61492" s="67"/>
    </row>
    <row r="61493" spans="31:31" ht="15.75">
      <c r="AE61493" s="67"/>
    </row>
    <row r="61494" spans="31:31" ht="15.75">
      <c r="AE61494" s="67"/>
    </row>
    <row r="61495" spans="31:31" ht="15.75">
      <c r="AE61495" s="67"/>
    </row>
    <row r="61496" spans="31:31" ht="15.75">
      <c r="AE61496" s="67"/>
    </row>
    <row r="61497" spans="31:31" ht="15.75">
      <c r="AE61497" s="67"/>
    </row>
    <row r="61498" spans="31:31" ht="15.75">
      <c r="AE61498" s="67"/>
    </row>
    <row r="61499" spans="31:31" ht="15.75">
      <c r="AE61499" s="67"/>
    </row>
    <row r="61500" spans="31:31" ht="15.75">
      <c r="AE61500" s="67"/>
    </row>
    <row r="61501" spans="31:31" ht="15.75">
      <c r="AE61501" s="67"/>
    </row>
    <row r="61502" spans="31:31" ht="15.75">
      <c r="AE61502" s="67"/>
    </row>
    <row r="61503" spans="31:31" ht="15.75">
      <c r="AE61503" s="67"/>
    </row>
    <row r="61504" spans="31:31" ht="15.75">
      <c r="AE61504" s="67"/>
    </row>
    <row r="61505" spans="31:31" ht="15.75">
      <c r="AE61505" s="67"/>
    </row>
    <row r="61506" spans="31:31" ht="15.75">
      <c r="AE61506" s="67"/>
    </row>
    <row r="61507" spans="31:31" ht="15.75">
      <c r="AE61507" s="67"/>
    </row>
    <row r="61508" spans="31:31" ht="15.75">
      <c r="AE61508" s="67"/>
    </row>
    <row r="61509" spans="31:31" ht="15.75">
      <c r="AE61509" s="67"/>
    </row>
    <row r="61510" spans="31:31" ht="15.75">
      <c r="AE61510" s="67"/>
    </row>
    <row r="61511" spans="31:31" ht="15.75">
      <c r="AE61511" s="67"/>
    </row>
    <row r="61512" spans="31:31" ht="15.75">
      <c r="AE61512" s="67"/>
    </row>
    <row r="61513" spans="31:31" ht="15.75">
      <c r="AE61513" s="67"/>
    </row>
    <row r="61514" spans="31:31" ht="15.75">
      <c r="AE61514" s="67"/>
    </row>
    <row r="61515" spans="31:31" ht="15.75">
      <c r="AE61515" s="67"/>
    </row>
    <row r="61516" spans="31:31" ht="15.75">
      <c r="AE61516" s="67"/>
    </row>
    <row r="61517" spans="31:31" ht="15.75">
      <c r="AE61517" s="67"/>
    </row>
    <row r="61518" spans="31:31" ht="15.75">
      <c r="AE61518" s="67"/>
    </row>
    <row r="61519" spans="31:31" ht="15.75">
      <c r="AE61519" s="67"/>
    </row>
    <row r="61520" spans="31:31" ht="15.75">
      <c r="AE61520" s="67"/>
    </row>
    <row r="61521" spans="31:31" ht="15.75">
      <c r="AE61521" s="67"/>
    </row>
    <row r="61522" spans="31:31" ht="15.75">
      <c r="AE61522" s="67"/>
    </row>
    <row r="61523" spans="31:31" ht="15.75">
      <c r="AE61523" s="67"/>
    </row>
    <row r="61524" spans="31:31" ht="15.75">
      <c r="AE61524" s="67"/>
    </row>
    <row r="61525" spans="31:31" ht="15.75">
      <c r="AE61525" s="67"/>
    </row>
    <row r="61526" spans="31:31" ht="15.75">
      <c r="AE61526" s="67"/>
    </row>
    <row r="61527" spans="31:31" ht="15.75">
      <c r="AE61527" s="67"/>
    </row>
    <row r="61528" spans="31:31" ht="15.75">
      <c r="AE61528" s="67"/>
    </row>
    <row r="61529" spans="31:31" ht="15.75">
      <c r="AE61529" s="67"/>
    </row>
    <row r="61530" spans="31:31" ht="15.75">
      <c r="AE61530" s="67"/>
    </row>
    <row r="61531" spans="31:31" ht="15.75">
      <c r="AE61531" s="67"/>
    </row>
    <row r="61532" spans="31:31" ht="15.75">
      <c r="AE61532" s="67"/>
    </row>
    <row r="61533" spans="31:31" ht="15.75">
      <c r="AE61533" s="67"/>
    </row>
    <row r="61534" spans="31:31" ht="15.75">
      <c r="AE61534" s="67"/>
    </row>
    <row r="61535" spans="31:31" ht="15.75">
      <c r="AE61535" s="67"/>
    </row>
    <row r="61536" spans="31:31" ht="15.75">
      <c r="AE61536" s="67"/>
    </row>
    <row r="61537" spans="31:31" ht="15.75">
      <c r="AE61537" s="67"/>
    </row>
    <row r="61538" spans="31:31" ht="15.75">
      <c r="AE61538" s="67"/>
    </row>
    <row r="61539" spans="31:31" ht="15.75">
      <c r="AE61539" s="67"/>
    </row>
    <row r="61540" spans="31:31" ht="15.75">
      <c r="AE61540" s="67"/>
    </row>
    <row r="61541" spans="31:31" ht="15.75">
      <c r="AE61541" s="67"/>
    </row>
    <row r="61542" spans="31:31" ht="15.75">
      <c r="AE61542" s="67"/>
    </row>
    <row r="61543" spans="31:31" ht="15.75">
      <c r="AE61543" s="67"/>
    </row>
    <row r="61544" spans="31:31" ht="15.75">
      <c r="AE61544" s="67"/>
    </row>
    <row r="61545" spans="31:31" ht="15.75">
      <c r="AE61545" s="67"/>
    </row>
    <row r="61546" spans="31:31" ht="15.75">
      <c r="AE61546" s="67"/>
    </row>
    <row r="61547" spans="31:31" ht="15.75">
      <c r="AE61547" s="67"/>
    </row>
    <row r="61548" spans="31:31" ht="15.75">
      <c r="AE61548" s="67"/>
    </row>
    <row r="61549" spans="31:31" ht="15.75">
      <c r="AE61549" s="67"/>
    </row>
    <row r="61550" spans="31:31" ht="15.75">
      <c r="AE61550" s="67"/>
    </row>
    <row r="61551" spans="31:31" ht="15.75">
      <c r="AE61551" s="67"/>
    </row>
    <row r="61552" spans="31:31" ht="15.75">
      <c r="AE61552" s="67"/>
    </row>
    <row r="61553" spans="31:31" ht="15.75">
      <c r="AE61553" s="67"/>
    </row>
    <row r="61554" spans="31:31" ht="15.75">
      <c r="AE61554" s="67"/>
    </row>
    <row r="61555" spans="31:31" ht="15.75">
      <c r="AE61555" s="67"/>
    </row>
    <row r="61556" spans="31:31" ht="15.75">
      <c r="AE61556" s="67"/>
    </row>
    <row r="61557" spans="31:31" ht="15.75">
      <c r="AE61557" s="67"/>
    </row>
    <row r="61558" spans="31:31" ht="15.75">
      <c r="AE61558" s="67"/>
    </row>
    <row r="61559" spans="31:31" ht="15.75">
      <c r="AE61559" s="67"/>
    </row>
    <row r="61560" spans="31:31" ht="15.75">
      <c r="AE61560" s="67"/>
    </row>
    <row r="61561" spans="31:31" ht="15.75">
      <c r="AE61561" s="67"/>
    </row>
    <row r="61562" spans="31:31" ht="15.75">
      <c r="AE61562" s="67"/>
    </row>
    <row r="61563" spans="31:31" ht="15.75">
      <c r="AE61563" s="67"/>
    </row>
    <row r="61564" spans="31:31" ht="15.75">
      <c r="AE61564" s="67"/>
    </row>
    <row r="61565" spans="31:31" ht="15.75">
      <c r="AE61565" s="67"/>
    </row>
    <row r="61566" spans="31:31" ht="15.75">
      <c r="AE61566" s="67"/>
    </row>
    <row r="61567" spans="31:31" ht="15.75">
      <c r="AE61567" s="67"/>
    </row>
    <row r="61568" spans="31:31" ht="15.75">
      <c r="AE61568" s="67"/>
    </row>
    <row r="61569" spans="31:31" ht="15.75">
      <c r="AE61569" s="67"/>
    </row>
    <row r="61570" spans="31:31" ht="15.75">
      <c r="AE61570" s="67"/>
    </row>
    <row r="61571" spans="31:31" ht="15.75">
      <c r="AE61571" s="67"/>
    </row>
    <row r="61572" spans="31:31" ht="15.75">
      <c r="AE61572" s="67"/>
    </row>
    <row r="61573" spans="31:31" ht="15.75">
      <c r="AE61573" s="67"/>
    </row>
    <row r="61574" spans="31:31" ht="15.75">
      <c r="AE61574" s="67"/>
    </row>
    <row r="61575" spans="31:31" ht="15.75">
      <c r="AE61575" s="67"/>
    </row>
    <row r="61576" spans="31:31" ht="15.75">
      <c r="AE61576" s="67"/>
    </row>
    <row r="61577" spans="31:31" ht="15.75">
      <c r="AE61577" s="67"/>
    </row>
    <row r="61578" spans="31:31" ht="15.75">
      <c r="AE61578" s="67"/>
    </row>
    <row r="61579" spans="31:31" ht="15.75">
      <c r="AE61579" s="67"/>
    </row>
    <row r="61580" spans="31:31" ht="15.75">
      <c r="AE61580" s="67"/>
    </row>
    <row r="61581" spans="31:31" ht="15.75">
      <c r="AE61581" s="67"/>
    </row>
    <row r="61582" spans="31:31" ht="15.75">
      <c r="AE61582" s="67"/>
    </row>
    <row r="61583" spans="31:31" ht="15.75">
      <c r="AE61583" s="67"/>
    </row>
    <row r="61584" spans="31:31" ht="15.75">
      <c r="AE61584" s="67"/>
    </row>
    <row r="61585" spans="31:31" ht="15.75">
      <c r="AE61585" s="67"/>
    </row>
    <row r="61586" spans="31:31" ht="15.75">
      <c r="AE61586" s="67"/>
    </row>
    <row r="61587" spans="31:31" ht="15.75">
      <c r="AE61587" s="67"/>
    </row>
    <row r="61588" spans="31:31" ht="15.75">
      <c r="AE61588" s="67"/>
    </row>
    <row r="61589" spans="31:31" ht="15.75">
      <c r="AE61589" s="67"/>
    </row>
    <row r="61590" spans="31:31" ht="15.75">
      <c r="AE61590" s="67"/>
    </row>
    <row r="61591" spans="31:31" ht="15.75">
      <c r="AE61591" s="67"/>
    </row>
    <row r="61592" spans="31:31" ht="15.75">
      <c r="AE61592" s="67"/>
    </row>
    <row r="61593" spans="31:31" ht="15.75">
      <c r="AE61593" s="67"/>
    </row>
    <row r="61594" spans="31:31" ht="15.75">
      <c r="AE61594" s="67"/>
    </row>
    <row r="61595" spans="31:31" ht="15.75">
      <c r="AE61595" s="67"/>
    </row>
    <row r="61596" spans="31:31" ht="15.75">
      <c r="AE61596" s="67"/>
    </row>
    <row r="61597" spans="31:31" ht="15.75">
      <c r="AE61597" s="67"/>
    </row>
    <row r="61598" spans="31:31" ht="15.75">
      <c r="AE61598" s="67"/>
    </row>
    <row r="61599" spans="31:31" ht="15.75">
      <c r="AE61599" s="67"/>
    </row>
    <row r="61600" spans="31:31" ht="15.75">
      <c r="AE61600" s="67"/>
    </row>
    <row r="61601" spans="31:31" ht="15.75">
      <c r="AE61601" s="67"/>
    </row>
    <row r="61602" spans="31:31" ht="15.75">
      <c r="AE61602" s="67"/>
    </row>
    <row r="61603" spans="31:31" ht="15.75">
      <c r="AE61603" s="67"/>
    </row>
    <row r="61604" spans="31:31" ht="15.75">
      <c r="AE61604" s="67"/>
    </row>
    <row r="61605" spans="31:31" ht="15.75">
      <c r="AE61605" s="67"/>
    </row>
    <row r="61606" spans="31:31" ht="15.75">
      <c r="AE61606" s="67"/>
    </row>
    <row r="61607" spans="31:31" ht="15.75">
      <c r="AE61607" s="67"/>
    </row>
    <row r="61608" spans="31:31" ht="15.75">
      <c r="AE61608" s="67"/>
    </row>
    <row r="61609" spans="31:31" ht="15.75">
      <c r="AE61609" s="67"/>
    </row>
    <row r="61610" spans="31:31" ht="15.75">
      <c r="AE61610" s="67"/>
    </row>
    <row r="61611" spans="31:31" ht="15.75">
      <c r="AE61611" s="67"/>
    </row>
    <row r="61612" spans="31:31" ht="15.75">
      <c r="AE61612" s="67"/>
    </row>
    <row r="61613" spans="31:31" ht="15.75">
      <c r="AE61613" s="67"/>
    </row>
    <row r="61614" spans="31:31" ht="15.75">
      <c r="AE61614" s="67"/>
    </row>
    <row r="61615" spans="31:31" ht="15.75">
      <c r="AE61615" s="67"/>
    </row>
    <row r="61616" spans="31:31" ht="15.75">
      <c r="AE61616" s="67"/>
    </row>
    <row r="61617" spans="31:31" ht="15.75">
      <c r="AE61617" s="67"/>
    </row>
    <row r="61618" spans="31:31" ht="15.75">
      <c r="AE61618" s="67"/>
    </row>
    <row r="61619" spans="31:31" ht="15.75">
      <c r="AE61619" s="67"/>
    </row>
    <row r="61620" spans="31:31" ht="15.75">
      <c r="AE61620" s="67"/>
    </row>
    <row r="61621" spans="31:31" ht="15.75">
      <c r="AE61621" s="67"/>
    </row>
    <row r="61622" spans="31:31" ht="15.75">
      <c r="AE61622" s="67"/>
    </row>
    <row r="61623" spans="31:31" ht="15.75">
      <c r="AE61623" s="67"/>
    </row>
    <row r="61624" spans="31:31" ht="15.75">
      <c r="AE61624" s="67"/>
    </row>
    <row r="61625" spans="31:31" ht="15.75">
      <c r="AE61625" s="67"/>
    </row>
    <row r="61626" spans="31:31" ht="15.75">
      <c r="AE61626" s="67"/>
    </row>
    <row r="61627" spans="31:31" ht="15.75">
      <c r="AE61627" s="67"/>
    </row>
    <row r="61628" spans="31:31" ht="15.75">
      <c r="AE61628" s="67"/>
    </row>
    <row r="61629" spans="31:31" ht="15.75">
      <c r="AE61629" s="67"/>
    </row>
    <row r="61630" spans="31:31" ht="15.75">
      <c r="AE61630" s="67"/>
    </row>
    <row r="61631" spans="31:31" ht="15.75">
      <c r="AE61631" s="67"/>
    </row>
    <row r="61632" spans="31:31" ht="15.75">
      <c r="AE61632" s="67"/>
    </row>
    <row r="61633" spans="31:31" ht="15.75">
      <c r="AE61633" s="67"/>
    </row>
    <row r="61634" spans="31:31" ht="15.75">
      <c r="AE61634" s="67"/>
    </row>
    <row r="61635" spans="31:31" ht="15.75">
      <c r="AE61635" s="67"/>
    </row>
    <row r="61636" spans="31:31" ht="15.75">
      <c r="AE61636" s="67"/>
    </row>
    <row r="61637" spans="31:31" ht="15.75">
      <c r="AE61637" s="67"/>
    </row>
    <row r="61638" spans="31:31" ht="15.75">
      <c r="AE61638" s="67"/>
    </row>
    <row r="61639" spans="31:31" ht="15.75">
      <c r="AE61639" s="67"/>
    </row>
    <row r="61640" spans="31:31" ht="15.75">
      <c r="AE61640" s="67"/>
    </row>
    <row r="61641" spans="31:31" ht="15.75">
      <c r="AE61641" s="67"/>
    </row>
    <row r="61642" spans="31:31" ht="15.75">
      <c r="AE61642" s="67"/>
    </row>
    <row r="61643" spans="31:31" ht="15.75">
      <c r="AE61643" s="67"/>
    </row>
    <row r="61644" spans="31:31" ht="15.75">
      <c r="AE61644" s="67"/>
    </row>
    <row r="61645" spans="31:31" ht="15.75">
      <c r="AE61645" s="67"/>
    </row>
    <row r="61646" spans="31:31" ht="15.75">
      <c r="AE61646" s="67"/>
    </row>
    <row r="61647" spans="31:31" ht="15.75">
      <c r="AE61647" s="67"/>
    </row>
    <row r="61648" spans="31:31" ht="15.75">
      <c r="AE61648" s="67"/>
    </row>
    <row r="61649" spans="31:31" ht="15.75">
      <c r="AE61649" s="67"/>
    </row>
    <row r="61650" spans="31:31" ht="15.75">
      <c r="AE61650" s="67"/>
    </row>
    <row r="61651" spans="31:31" ht="15.75">
      <c r="AE61651" s="67"/>
    </row>
    <row r="61652" spans="31:31" ht="15.75">
      <c r="AE61652" s="67"/>
    </row>
    <row r="61653" spans="31:31" ht="15.75">
      <c r="AE61653" s="67"/>
    </row>
    <row r="61654" spans="31:31" ht="15.75">
      <c r="AE61654" s="67"/>
    </row>
    <row r="61655" spans="31:31" ht="15.75">
      <c r="AE61655" s="67"/>
    </row>
    <row r="61656" spans="31:31" ht="15.75">
      <c r="AE61656" s="67"/>
    </row>
    <row r="61657" spans="31:31" ht="15.75">
      <c r="AE61657" s="67"/>
    </row>
    <row r="61658" spans="31:31" ht="15.75">
      <c r="AE61658" s="67"/>
    </row>
    <row r="61659" spans="31:31" ht="15.75">
      <c r="AE61659" s="67"/>
    </row>
    <row r="61660" spans="31:31" ht="15.75">
      <c r="AE61660" s="67"/>
    </row>
    <row r="61661" spans="31:31" ht="15.75">
      <c r="AE61661" s="67"/>
    </row>
    <row r="61662" spans="31:31" ht="15.75">
      <c r="AE61662" s="67"/>
    </row>
    <row r="61663" spans="31:31" ht="15.75">
      <c r="AE61663" s="67"/>
    </row>
    <row r="61664" spans="31:31" ht="15.75">
      <c r="AE61664" s="67"/>
    </row>
    <row r="61665" spans="31:31" ht="15.75">
      <c r="AE61665" s="67"/>
    </row>
    <row r="61666" spans="31:31" ht="15.75">
      <c r="AE61666" s="67"/>
    </row>
    <row r="61667" spans="31:31" ht="15.75">
      <c r="AE61667" s="67"/>
    </row>
    <row r="61668" spans="31:31" ht="15.75">
      <c r="AE61668" s="67"/>
    </row>
    <row r="61669" spans="31:31" ht="15.75">
      <c r="AE61669" s="67"/>
    </row>
    <row r="61670" spans="31:31" ht="15.75">
      <c r="AE61670" s="67"/>
    </row>
    <row r="61671" spans="31:31" ht="15.75">
      <c r="AE61671" s="67"/>
    </row>
    <row r="61672" spans="31:31" ht="15.75">
      <c r="AE61672" s="67"/>
    </row>
    <row r="61673" spans="31:31" ht="15.75">
      <c r="AE61673" s="67"/>
    </row>
    <row r="61674" spans="31:31" ht="15.75">
      <c r="AE61674" s="67"/>
    </row>
    <row r="61675" spans="31:31" ht="15.75">
      <c r="AE61675" s="67"/>
    </row>
    <row r="61676" spans="31:31" ht="15.75">
      <c r="AE61676" s="67"/>
    </row>
    <row r="61677" spans="31:31" ht="15.75">
      <c r="AE61677" s="67"/>
    </row>
    <row r="61678" spans="31:31" ht="15.75">
      <c r="AE61678" s="67"/>
    </row>
    <row r="61679" spans="31:31" ht="15.75">
      <c r="AE61679" s="67"/>
    </row>
    <row r="61680" spans="31:31" ht="15.75">
      <c r="AE61680" s="67"/>
    </row>
    <row r="61681" spans="31:31" ht="15.75">
      <c r="AE61681" s="67"/>
    </row>
    <row r="61682" spans="31:31" ht="15.75">
      <c r="AE61682" s="67"/>
    </row>
    <row r="61683" spans="31:31" ht="15.75">
      <c r="AE61683" s="67"/>
    </row>
    <row r="61684" spans="31:31" ht="15.75">
      <c r="AE61684" s="67"/>
    </row>
    <row r="61685" spans="31:31" ht="15.75">
      <c r="AE61685" s="67"/>
    </row>
    <row r="61686" spans="31:31" ht="15.75">
      <c r="AE61686" s="67"/>
    </row>
    <row r="61687" spans="31:31" ht="15.75">
      <c r="AE61687" s="67"/>
    </row>
    <row r="61688" spans="31:31" ht="15.75">
      <c r="AE61688" s="67"/>
    </row>
    <row r="61689" spans="31:31" ht="15.75">
      <c r="AE61689" s="67"/>
    </row>
    <row r="61690" spans="31:31" ht="15.75">
      <c r="AE61690" s="67"/>
    </row>
    <row r="61691" spans="31:31" ht="15.75">
      <c r="AE61691" s="67"/>
    </row>
    <row r="61692" spans="31:31" ht="15.75">
      <c r="AE61692" s="67"/>
    </row>
    <row r="61693" spans="31:31" ht="15.75">
      <c r="AE61693" s="67"/>
    </row>
    <row r="61694" spans="31:31" ht="15.75">
      <c r="AE61694" s="67"/>
    </row>
    <row r="61695" spans="31:31" ht="15.75">
      <c r="AE61695" s="67"/>
    </row>
    <row r="61696" spans="31:31" ht="15.75">
      <c r="AE61696" s="67"/>
    </row>
    <row r="61697" spans="31:31" ht="15.75">
      <c r="AE61697" s="67"/>
    </row>
    <row r="61698" spans="31:31" ht="15.75">
      <c r="AE61698" s="67"/>
    </row>
    <row r="61699" spans="31:31" ht="15.75">
      <c r="AE61699" s="67"/>
    </row>
    <row r="61700" spans="31:31" ht="15.75">
      <c r="AE61700" s="67"/>
    </row>
    <row r="61701" spans="31:31" ht="15.75">
      <c r="AE61701" s="67"/>
    </row>
    <row r="61702" spans="31:31" ht="15.75">
      <c r="AE61702" s="67"/>
    </row>
    <row r="61703" spans="31:31" ht="15.75">
      <c r="AE61703" s="67"/>
    </row>
    <row r="61704" spans="31:31" ht="15.75">
      <c r="AE61704" s="67"/>
    </row>
    <row r="61705" spans="31:31" ht="15.75">
      <c r="AE61705" s="67"/>
    </row>
    <row r="61706" spans="31:31" ht="15.75">
      <c r="AE61706" s="67"/>
    </row>
    <row r="61707" spans="31:31" ht="15.75">
      <c r="AE61707" s="67"/>
    </row>
    <row r="61708" spans="31:31" ht="15.75">
      <c r="AE61708" s="67"/>
    </row>
    <row r="61709" spans="31:31" ht="15.75">
      <c r="AE61709" s="67"/>
    </row>
    <row r="61710" spans="31:31" ht="15.75">
      <c r="AE61710" s="67"/>
    </row>
    <row r="61711" spans="31:31" ht="15.75">
      <c r="AE61711" s="67"/>
    </row>
    <row r="61712" spans="31:31" ht="15.75">
      <c r="AE61712" s="67"/>
    </row>
    <row r="61713" spans="31:31" ht="15.75">
      <c r="AE61713" s="67"/>
    </row>
    <row r="61714" spans="31:31" ht="15.75">
      <c r="AE61714" s="67"/>
    </row>
    <row r="61715" spans="31:31" ht="15.75">
      <c r="AE61715" s="67"/>
    </row>
    <row r="61716" spans="31:31" ht="15.75">
      <c r="AE61716" s="67"/>
    </row>
    <row r="61717" spans="31:31" ht="15.75">
      <c r="AE61717" s="67"/>
    </row>
    <row r="61718" spans="31:31" ht="15.75">
      <c r="AE61718" s="67"/>
    </row>
    <row r="61719" spans="31:31" ht="15.75">
      <c r="AE61719" s="67"/>
    </row>
    <row r="61720" spans="31:31" ht="15.75">
      <c r="AE61720" s="67"/>
    </row>
    <row r="61721" spans="31:31" ht="15.75">
      <c r="AE61721" s="67"/>
    </row>
    <row r="61722" spans="31:31" ht="15.75">
      <c r="AE61722" s="67"/>
    </row>
    <row r="61723" spans="31:31" ht="15.75">
      <c r="AE61723" s="67"/>
    </row>
    <row r="61724" spans="31:31" ht="15.75">
      <c r="AE61724" s="67"/>
    </row>
    <row r="61725" spans="31:31" ht="15.75">
      <c r="AE61725" s="67"/>
    </row>
    <row r="61726" spans="31:31" ht="15.75">
      <c r="AE61726" s="67"/>
    </row>
    <row r="61727" spans="31:31" ht="15.75">
      <c r="AE61727" s="67"/>
    </row>
    <row r="61728" spans="31:31" ht="15.75">
      <c r="AE61728" s="67"/>
    </row>
    <row r="61729" spans="31:31" ht="15.75">
      <c r="AE61729" s="67"/>
    </row>
    <row r="61730" spans="31:31" ht="15.75">
      <c r="AE61730" s="67"/>
    </row>
    <row r="61731" spans="31:31" ht="15.75">
      <c r="AE61731" s="67"/>
    </row>
    <row r="61732" spans="31:31" ht="15.75">
      <c r="AE61732" s="67"/>
    </row>
    <row r="61733" spans="31:31" ht="15.75">
      <c r="AE61733" s="67"/>
    </row>
    <row r="61734" spans="31:31" ht="15.75">
      <c r="AE61734" s="67"/>
    </row>
    <row r="61735" spans="31:31" ht="15.75">
      <c r="AE61735" s="67"/>
    </row>
    <row r="61736" spans="31:31" ht="15.75">
      <c r="AE61736" s="67"/>
    </row>
    <row r="61737" spans="31:31" ht="15.75">
      <c r="AE61737" s="67"/>
    </row>
    <row r="61738" spans="31:31" ht="15.75">
      <c r="AE61738" s="67"/>
    </row>
    <row r="61739" spans="31:31" ht="15.75">
      <c r="AE61739" s="67"/>
    </row>
    <row r="61740" spans="31:31" ht="15.75">
      <c r="AE61740" s="67"/>
    </row>
    <row r="61741" spans="31:31" ht="15.75">
      <c r="AE61741" s="67"/>
    </row>
    <row r="61742" spans="31:31" ht="15.75">
      <c r="AE61742" s="67"/>
    </row>
    <row r="61743" spans="31:31" ht="15.75">
      <c r="AE61743" s="67"/>
    </row>
    <row r="61744" spans="31:31" ht="15.75">
      <c r="AE61744" s="67"/>
    </row>
    <row r="61745" spans="31:31" ht="15.75">
      <c r="AE61745" s="67"/>
    </row>
    <row r="61746" spans="31:31" ht="15.75">
      <c r="AE61746" s="67"/>
    </row>
    <row r="61747" spans="31:31" ht="15.75">
      <c r="AE61747" s="67"/>
    </row>
    <row r="61748" spans="31:31" ht="15.75">
      <c r="AE61748" s="67"/>
    </row>
    <row r="61749" spans="31:31" ht="15.75">
      <c r="AE61749" s="67"/>
    </row>
    <row r="61750" spans="31:31" ht="15.75">
      <c r="AE61750" s="67"/>
    </row>
    <row r="61751" spans="31:31" ht="15.75">
      <c r="AE61751" s="67"/>
    </row>
    <row r="61752" spans="31:31" ht="15.75">
      <c r="AE61752" s="67"/>
    </row>
    <row r="61753" spans="31:31" ht="15.75">
      <c r="AE61753" s="67"/>
    </row>
    <row r="61754" spans="31:31" ht="15.75">
      <c r="AE61754" s="67"/>
    </row>
    <row r="61755" spans="31:31" ht="15.75">
      <c r="AE61755" s="67"/>
    </row>
    <row r="61756" spans="31:31" ht="15.75">
      <c r="AE61756" s="67"/>
    </row>
    <row r="61757" spans="31:31" ht="15.75">
      <c r="AE61757" s="67"/>
    </row>
    <row r="61758" spans="31:31" ht="15.75">
      <c r="AE61758" s="67"/>
    </row>
    <row r="61759" spans="31:31" ht="15.75">
      <c r="AE61759" s="67"/>
    </row>
    <row r="61760" spans="31:31" ht="15.75">
      <c r="AE61760" s="67"/>
    </row>
    <row r="61761" spans="31:31" ht="15.75">
      <c r="AE61761" s="67"/>
    </row>
    <row r="61762" spans="31:31" ht="15.75">
      <c r="AE61762" s="67"/>
    </row>
    <row r="61763" spans="31:31" ht="15.75">
      <c r="AE61763" s="67"/>
    </row>
    <row r="61764" spans="31:31" ht="15.75">
      <c r="AE61764" s="67"/>
    </row>
    <row r="61765" spans="31:31" ht="15.75">
      <c r="AE61765" s="67"/>
    </row>
    <row r="61766" spans="31:31" ht="15.75">
      <c r="AE61766" s="67"/>
    </row>
    <row r="61767" spans="31:31" ht="15.75">
      <c r="AE61767" s="67"/>
    </row>
    <row r="61768" spans="31:31" ht="15.75">
      <c r="AE61768" s="67"/>
    </row>
    <row r="61769" spans="31:31" ht="15.75">
      <c r="AE61769" s="67"/>
    </row>
    <row r="61770" spans="31:31" ht="15.75">
      <c r="AE61770" s="67"/>
    </row>
    <row r="61771" spans="31:31" ht="15.75">
      <c r="AE61771" s="67"/>
    </row>
    <row r="61772" spans="31:31" ht="15.75">
      <c r="AE61772" s="67"/>
    </row>
    <row r="61773" spans="31:31" ht="15.75">
      <c r="AE61773" s="67"/>
    </row>
    <row r="61774" spans="31:31" ht="15.75">
      <c r="AE61774" s="67"/>
    </row>
    <row r="61775" spans="31:31" ht="15.75">
      <c r="AE61775" s="67"/>
    </row>
    <row r="61776" spans="31:31" ht="15.75">
      <c r="AE61776" s="67"/>
    </row>
    <row r="61777" spans="31:31" ht="15.75">
      <c r="AE61777" s="67"/>
    </row>
    <row r="61778" spans="31:31" ht="15.75">
      <c r="AE61778" s="67"/>
    </row>
    <row r="61779" spans="31:31" ht="15.75">
      <c r="AE61779" s="67"/>
    </row>
    <row r="61780" spans="31:31" ht="15.75">
      <c r="AE61780" s="67"/>
    </row>
    <row r="61781" spans="31:31" ht="15.75">
      <c r="AE61781" s="67"/>
    </row>
    <row r="61782" spans="31:31" ht="15.75">
      <c r="AE61782" s="67"/>
    </row>
    <row r="61783" spans="31:31" ht="15.75">
      <c r="AE61783" s="67"/>
    </row>
    <row r="61784" spans="31:31" ht="15.75">
      <c r="AE61784" s="67"/>
    </row>
    <row r="61785" spans="31:31" ht="15.75">
      <c r="AE61785" s="67"/>
    </row>
    <row r="61786" spans="31:31" ht="15.75">
      <c r="AE61786" s="67"/>
    </row>
    <row r="61787" spans="31:31" ht="15.75">
      <c r="AE61787" s="67"/>
    </row>
    <row r="61788" spans="31:31" ht="15.75">
      <c r="AE61788" s="67"/>
    </row>
    <row r="61789" spans="31:31" ht="15.75">
      <c r="AE61789" s="67"/>
    </row>
    <row r="61790" spans="31:31" ht="15.75">
      <c r="AE61790" s="67"/>
    </row>
    <row r="61791" spans="31:31" ht="15.75">
      <c r="AE61791" s="67"/>
    </row>
    <row r="61792" spans="31:31" ht="15.75">
      <c r="AE61792" s="67"/>
    </row>
    <row r="61793" spans="31:31" ht="15.75">
      <c r="AE61793" s="67"/>
    </row>
    <row r="61794" spans="31:31" ht="15.75">
      <c r="AE61794" s="67"/>
    </row>
    <row r="61795" spans="31:31" ht="15.75">
      <c r="AE61795" s="67"/>
    </row>
    <row r="61796" spans="31:31" ht="15.75">
      <c r="AE61796" s="67"/>
    </row>
    <row r="61797" spans="31:31" ht="15.75">
      <c r="AE61797" s="67"/>
    </row>
    <row r="61798" spans="31:31" ht="15.75">
      <c r="AE61798" s="67"/>
    </row>
    <row r="61799" spans="31:31" ht="15.75">
      <c r="AE61799" s="67"/>
    </row>
    <row r="61800" spans="31:31" ht="15.75">
      <c r="AE61800" s="67"/>
    </row>
    <row r="61801" spans="31:31" ht="15.75">
      <c r="AE61801" s="67"/>
    </row>
    <row r="61802" spans="31:31" ht="15.75">
      <c r="AE61802" s="67"/>
    </row>
    <row r="61803" spans="31:31" ht="15.75">
      <c r="AE61803" s="67"/>
    </row>
    <row r="61804" spans="31:31" ht="15.75">
      <c r="AE61804" s="67"/>
    </row>
    <row r="61805" spans="31:31" ht="15.75">
      <c r="AE61805" s="67"/>
    </row>
    <row r="61806" spans="31:31" ht="15.75">
      <c r="AE61806" s="67"/>
    </row>
    <row r="61807" spans="31:31" ht="15.75">
      <c r="AE61807" s="67"/>
    </row>
    <row r="61808" spans="31:31" ht="15.75">
      <c r="AE61808" s="67"/>
    </row>
    <row r="61809" spans="31:31" ht="15.75">
      <c r="AE61809" s="67"/>
    </row>
    <row r="61810" spans="31:31" ht="15.75">
      <c r="AE61810" s="67"/>
    </row>
    <row r="61811" spans="31:31" ht="15.75">
      <c r="AE61811" s="67"/>
    </row>
    <row r="61812" spans="31:31" ht="15.75">
      <c r="AE61812" s="67"/>
    </row>
    <row r="61813" spans="31:31" ht="15.75">
      <c r="AE61813" s="67"/>
    </row>
    <row r="61814" spans="31:31" ht="15.75">
      <c r="AE61814" s="67"/>
    </row>
    <row r="61815" spans="31:31" ht="15.75">
      <c r="AE61815" s="67"/>
    </row>
    <row r="61816" spans="31:31" ht="15.75">
      <c r="AE61816" s="67"/>
    </row>
    <row r="61817" spans="31:31" ht="15.75">
      <c r="AE61817" s="67"/>
    </row>
    <row r="61818" spans="31:31" ht="15.75">
      <c r="AE61818" s="67"/>
    </row>
    <row r="61819" spans="31:31" ht="15.75">
      <c r="AE61819" s="67"/>
    </row>
    <row r="61820" spans="31:31" ht="15.75">
      <c r="AE61820" s="67"/>
    </row>
    <row r="61821" spans="31:31" ht="15.75">
      <c r="AE61821" s="67"/>
    </row>
    <row r="61822" spans="31:31" ht="15.75">
      <c r="AE61822" s="67"/>
    </row>
    <row r="61823" spans="31:31" ht="15.75">
      <c r="AE61823" s="67"/>
    </row>
    <row r="61824" spans="31:31" ht="15.75">
      <c r="AE61824" s="67"/>
    </row>
    <row r="61825" spans="31:31" ht="15.75">
      <c r="AE61825" s="67"/>
    </row>
    <row r="61826" spans="31:31" ht="15.75">
      <c r="AE61826" s="67"/>
    </row>
    <row r="61827" spans="31:31" ht="15.75">
      <c r="AE61827" s="67"/>
    </row>
    <row r="61828" spans="31:31" ht="15.75">
      <c r="AE61828" s="67"/>
    </row>
    <row r="61829" spans="31:31" ht="15.75">
      <c r="AE61829" s="67"/>
    </row>
    <row r="61830" spans="31:31" ht="15.75">
      <c r="AE61830" s="67"/>
    </row>
    <row r="61831" spans="31:31" ht="15.75">
      <c r="AE61831" s="67"/>
    </row>
    <row r="61832" spans="31:31" ht="15.75">
      <c r="AE61832" s="67"/>
    </row>
    <row r="61833" spans="31:31" ht="15.75">
      <c r="AE61833" s="67"/>
    </row>
    <row r="61834" spans="31:31" ht="15.75">
      <c r="AE61834" s="67"/>
    </row>
    <row r="61835" spans="31:31" ht="15.75">
      <c r="AE61835" s="67"/>
    </row>
    <row r="61836" spans="31:31" ht="15.75">
      <c r="AE61836" s="67"/>
    </row>
    <row r="61837" spans="31:31" ht="15.75">
      <c r="AE61837" s="67"/>
    </row>
    <row r="61838" spans="31:31" ht="15.75">
      <c r="AE61838" s="67"/>
    </row>
    <row r="61839" spans="31:31" ht="15.75">
      <c r="AE61839" s="67"/>
    </row>
    <row r="61840" spans="31:31" ht="15.75">
      <c r="AE61840" s="67"/>
    </row>
    <row r="61841" spans="31:31" ht="15.75">
      <c r="AE61841" s="67"/>
    </row>
    <row r="61842" spans="31:31" ht="15.75">
      <c r="AE61842" s="67"/>
    </row>
    <row r="61843" spans="31:31" ht="15.75">
      <c r="AE61843" s="67"/>
    </row>
    <row r="61844" spans="31:31" ht="15.75">
      <c r="AE61844" s="67"/>
    </row>
    <row r="61845" spans="31:31" ht="15.75">
      <c r="AE61845" s="67"/>
    </row>
    <row r="61846" spans="31:31" ht="15.75">
      <c r="AE61846" s="67"/>
    </row>
    <row r="61847" spans="31:31" ht="15.75">
      <c r="AE61847" s="67"/>
    </row>
    <row r="61848" spans="31:31" ht="15.75">
      <c r="AE61848" s="67"/>
    </row>
    <row r="61849" spans="31:31" ht="15.75">
      <c r="AE61849" s="67"/>
    </row>
    <row r="61850" spans="31:31" ht="15.75">
      <c r="AE61850" s="67"/>
    </row>
    <row r="61851" spans="31:31" ht="15.75">
      <c r="AE61851" s="67"/>
    </row>
    <row r="61852" spans="31:31" ht="15.75">
      <c r="AE61852" s="67"/>
    </row>
    <row r="61853" spans="31:31" ht="15.75">
      <c r="AE61853" s="67"/>
    </row>
    <row r="61854" spans="31:31" ht="15.75">
      <c r="AE61854" s="67"/>
    </row>
    <row r="61855" spans="31:31" ht="15.75">
      <c r="AE61855" s="67"/>
    </row>
    <row r="61856" spans="31:31" ht="15.75">
      <c r="AE61856" s="67"/>
    </row>
    <row r="61857" spans="31:31" ht="15.75">
      <c r="AE61857" s="67"/>
    </row>
    <row r="61858" spans="31:31" ht="15.75">
      <c r="AE61858" s="67"/>
    </row>
    <row r="61859" spans="31:31" ht="15.75">
      <c r="AE61859" s="67"/>
    </row>
    <row r="61860" spans="31:31" ht="15.75">
      <c r="AE61860" s="67"/>
    </row>
    <row r="61861" spans="31:31" ht="15.75">
      <c r="AE61861" s="67"/>
    </row>
    <row r="61862" spans="31:31" ht="15.75">
      <c r="AE61862" s="67"/>
    </row>
    <row r="61863" spans="31:31" ht="15.75">
      <c r="AE61863" s="67"/>
    </row>
    <row r="61864" spans="31:31" ht="15.75">
      <c r="AE61864" s="67"/>
    </row>
    <row r="61865" spans="31:31" ht="15.75">
      <c r="AE61865" s="67"/>
    </row>
    <row r="61866" spans="31:31" ht="15.75">
      <c r="AE61866" s="67"/>
    </row>
    <row r="61867" spans="31:31" ht="15.75">
      <c r="AE61867" s="67"/>
    </row>
    <row r="61868" spans="31:31" ht="15.75">
      <c r="AE61868" s="67"/>
    </row>
    <row r="61869" spans="31:31" ht="15.75">
      <c r="AE61869" s="67"/>
    </row>
    <row r="61870" spans="31:31" ht="15.75">
      <c r="AE61870" s="67"/>
    </row>
    <row r="61871" spans="31:31" ht="15.75">
      <c r="AE61871" s="67"/>
    </row>
    <row r="61872" spans="31:31" ht="15.75">
      <c r="AE61872" s="67"/>
    </row>
    <row r="61873" spans="31:31" ht="15.75">
      <c r="AE61873" s="67"/>
    </row>
    <row r="61874" spans="31:31" ht="15.75">
      <c r="AE61874" s="67"/>
    </row>
    <row r="61875" spans="31:31" ht="15.75">
      <c r="AE61875" s="67"/>
    </row>
    <row r="61876" spans="31:31" ht="15.75">
      <c r="AE61876" s="67"/>
    </row>
    <row r="61877" spans="31:31" ht="15.75">
      <c r="AE61877" s="67"/>
    </row>
    <row r="61878" spans="31:31" ht="15.75">
      <c r="AE61878" s="67"/>
    </row>
    <row r="61879" spans="31:31" ht="15.75">
      <c r="AE61879" s="67"/>
    </row>
    <row r="61880" spans="31:31" ht="15.75">
      <c r="AE61880" s="67"/>
    </row>
    <row r="61881" spans="31:31" ht="15.75">
      <c r="AE61881" s="67"/>
    </row>
    <row r="61882" spans="31:31" ht="15.75">
      <c r="AE61882" s="67"/>
    </row>
    <row r="61883" spans="31:31" ht="15.75">
      <c r="AE61883" s="67"/>
    </row>
    <row r="61884" spans="31:31" ht="15.75">
      <c r="AE61884" s="67"/>
    </row>
    <row r="61885" spans="31:31" ht="15.75">
      <c r="AE61885" s="67"/>
    </row>
    <row r="61886" spans="31:31" ht="15.75">
      <c r="AE61886" s="67"/>
    </row>
    <row r="61887" spans="31:31" ht="15.75">
      <c r="AE61887" s="67"/>
    </row>
    <row r="61888" spans="31:31" ht="15.75">
      <c r="AE61888" s="67"/>
    </row>
    <row r="61889" spans="31:31" ht="15.75">
      <c r="AE61889" s="67"/>
    </row>
    <row r="61890" spans="31:31" ht="15.75">
      <c r="AE61890" s="67"/>
    </row>
    <row r="61891" spans="31:31" ht="15.75">
      <c r="AE61891" s="67"/>
    </row>
    <row r="61892" spans="31:31" ht="15.75">
      <c r="AE61892" s="67"/>
    </row>
    <row r="61893" spans="31:31" ht="15.75">
      <c r="AE61893" s="67"/>
    </row>
    <row r="61894" spans="31:31" ht="15.75">
      <c r="AE61894" s="67"/>
    </row>
    <row r="61895" spans="31:31" ht="15.75">
      <c r="AE61895" s="67"/>
    </row>
    <row r="61896" spans="31:31" ht="15.75">
      <c r="AE61896" s="67"/>
    </row>
    <row r="61897" spans="31:31" ht="15.75">
      <c r="AE61897" s="67"/>
    </row>
    <row r="61898" spans="31:31" ht="15.75">
      <c r="AE61898" s="67"/>
    </row>
    <row r="61899" spans="31:31" ht="15.75">
      <c r="AE61899" s="67"/>
    </row>
    <row r="61900" spans="31:31" ht="15.75">
      <c r="AE61900" s="67"/>
    </row>
    <row r="61901" spans="31:31" ht="15.75">
      <c r="AE61901" s="67"/>
    </row>
    <row r="61902" spans="31:31" ht="15.75">
      <c r="AE61902" s="67"/>
    </row>
    <row r="61903" spans="31:31" ht="15.75">
      <c r="AE61903" s="67"/>
    </row>
    <row r="61904" spans="31:31" ht="15.75">
      <c r="AE61904" s="67"/>
    </row>
    <row r="61905" spans="31:31" ht="15.75">
      <c r="AE61905" s="67"/>
    </row>
    <row r="61906" spans="31:31" ht="15.75">
      <c r="AE61906" s="67"/>
    </row>
    <row r="61907" spans="31:31" ht="15.75">
      <c r="AE61907" s="67"/>
    </row>
    <row r="61908" spans="31:31" ht="15.75">
      <c r="AE61908" s="67"/>
    </row>
    <row r="61909" spans="31:31" ht="15.75">
      <c r="AE61909" s="67"/>
    </row>
    <row r="61910" spans="31:31" ht="15.75">
      <c r="AE61910" s="67"/>
    </row>
    <row r="61911" spans="31:31" ht="15.75">
      <c r="AE61911" s="67"/>
    </row>
    <row r="61912" spans="31:31" ht="15.75">
      <c r="AE61912" s="67"/>
    </row>
    <row r="61913" spans="31:31" ht="15.75">
      <c r="AE61913" s="67"/>
    </row>
    <row r="61914" spans="31:31" ht="15.75">
      <c r="AE61914" s="67"/>
    </row>
    <row r="61915" spans="31:31" ht="15.75">
      <c r="AE61915" s="67"/>
    </row>
    <row r="61916" spans="31:31" ht="15.75">
      <c r="AE61916" s="67"/>
    </row>
    <row r="61917" spans="31:31" ht="15.75">
      <c r="AE61917" s="67"/>
    </row>
    <row r="61918" spans="31:31" ht="15.75">
      <c r="AE61918" s="67"/>
    </row>
    <row r="61919" spans="31:31" ht="15.75">
      <c r="AE61919" s="67"/>
    </row>
    <row r="61920" spans="31:31" ht="15.75">
      <c r="AE61920" s="67"/>
    </row>
    <row r="61921" spans="31:31" ht="15.75">
      <c r="AE61921" s="67"/>
    </row>
    <row r="61922" spans="31:31" ht="15.75">
      <c r="AE61922" s="67"/>
    </row>
    <row r="61923" spans="31:31" ht="15.75">
      <c r="AE61923" s="67"/>
    </row>
    <row r="61924" spans="31:31" ht="15.75">
      <c r="AE61924" s="67"/>
    </row>
    <row r="61925" spans="31:31" ht="15.75">
      <c r="AE61925" s="67"/>
    </row>
    <row r="61926" spans="31:31" ht="15.75">
      <c r="AE61926" s="67"/>
    </row>
    <row r="61927" spans="31:31" ht="15.75">
      <c r="AE61927" s="67"/>
    </row>
    <row r="61928" spans="31:31" ht="15.75">
      <c r="AE61928" s="67"/>
    </row>
    <row r="61929" spans="31:31" ht="15.75">
      <c r="AE61929" s="67"/>
    </row>
    <row r="61930" spans="31:31" ht="15.75">
      <c r="AE61930" s="67"/>
    </row>
    <row r="61931" spans="31:31" ht="15.75">
      <c r="AE61931" s="67"/>
    </row>
    <row r="61932" spans="31:31" ht="15.75">
      <c r="AE61932" s="67"/>
    </row>
    <row r="61933" spans="31:31" ht="15.75">
      <c r="AE61933" s="67"/>
    </row>
    <row r="61934" spans="31:31" ht="15.75">
      <c r="AE61934" s="67"/>
    </row>
    <row r="61935" spans="31:31" ht="15.75">
      <c r="AE61935" s="67"/>
    </row>
    <row r="61936" spans="31:31" ht="15.75">
      <c r="AE61936" s="67"/>
    </row>
    <row r="61937" spans="31:31" ht="15.75">
      <c r="AE61937" s="67"/>
    </row>
    <row r="61938" spans="31:31" ht="15.75">
      <c r="AE61938" s="67"/>
    </row>
    <row r="61939" spans="31:31" ht="15.75">
      <c r="AE61939" s="67"/>
    </row>
    <row r="61940" spans="31:31" ht="15.75">
      <c r="AE61940" s="67"/>
    </row>
    <row r="61941" spans="31:31" ht="15.75">
      <c r="AE61941" s="67"/>
    </row>
    <row r="61942" spans="31:31" ht="15.75">
      <c r="AE61942" s="67"/>
    </row>
    <row r="61943" spans="31:31" ht="15.75">
      <c r="AE61943" s="67"/>
    </row>
    <row r="61944" spans="31:31" ht="15.75">
      <c r="AE61944" s="67"/>
    </row>
    <row r="61945" spans="31:31" ht="15.75">
      <c r="AE61945" s="67"/>
    </row>
    <row r="61946" spans="31:31" ht="15.75">
      <c r="AE61946" s="67"/>
    </row>
    <row r="61947" spans="31:31" ht="15.75">
      <c r="AE61947" s="67"/>
    </row>
    <row r="61948" spans="31:31" ht="15.75">
      <c r="AE61948" s="67"/>
    </row>
    <row r="61949" spans="31:31" ht="15.75">
      <c r="AE61949" s="67"/>
    </row>
    <row r="61950" spans="31:31" ht="15.75">
      <c r="AE61950" s="67"/>
    </row>
    <row r="61951" spans="31:31" ht="15.75">
      <c r="AE61951" s="67"/>
    </row>
    <row r="61952" spans="31:31" ht="15.75">
      <c r="AE61952" s="67"/>
    </row>
    <row r="61953" spans="31:31" ht="15.75">
      <c r="AE61953" s="67"/>
    </row>
    <row r="61954" spans="31:31" ht="15.75">
      <c r="AE61954" s="67"/>
    </row>
    <row r="61955" spans="31:31" ht="15.75">
      <c r="AE61955" s="67"/>
    </row>
    <row r="61956" spans="31:31" ht="15.75">
      <c r="AE61956" s="67"/>
    </row>
    <row r="61957" spans="31:31" ht="15.75">
      <c r="AE61957" s="67"/>
    </row>
    <row r="61958" spans="31:31" ht="15.75">
      <c r="AE61958" s="67"/>
    </row>
    <row r="61959" spans="31:31" ht="15.75">
      <c r="AE61959" s="67"/>
    </row>
    <row r="61960" spans="31:31" ht="15.75">
      <c r="AE61960" s="67"/>
    </row>
    <row r="61961" spans="31:31" ht="15.75">
      <c r="AE61961" s="67"/>
    </row>
    <row r="61962" spans="31:31" ht="15.75">
      <c r="AE61962" s="67"/>
    </row>
    <row r="61963" spans="31:31" ht="15.75">
      <c r="AE61963" s="67"/>
    </row>
    <row r="61964" spans="31:31" ht="15.75">
      <c r="AE61964" s="67"/>
    </row>
    <row r="61965" spans="31:31" ht="15.75">
      <c r="AE61965" s="67"/>
    </row>
    <row r="61966" spans="31:31" ht="15.75">
      <c r="AE61966" s="67"/>
    </row>
    <row r="61967" spans="31:31" ht="15.75">
      <c r="AE61967" s="67"/>
    </row>
    <row r="61968" spans="31:31" ht="15.75">
      <c r="AE61968" s="67"/>
    </row>
    <row r="61969" spans="31:31" ht="15.75">
      <c r="AE61969" s="67"/>
    </row>
    <row r="61970" spans="31:31" ht="15.75">
      <c r="AE61970" s="67"/>
    </row>
    <row r="61971" spans="31:31" ht="15.75">
      <c r="AE61971" s="67"/>
    </row>
    <row r="61972" spans="31:31" ht="15.75">
      <c r="AE61972" s="67"/>
    </row>
    <row r="61973" spans="31:31" ht="15.75">
      <c r="AE61973" s="67"/>
    </row>
    <row r="61974" spans="31:31" ht="15.75">
      <c r="AE61974" s="67"/>
    </row>
    <row r="61975" spans="31:31" ht="15.75">
      <c r="AE61975" s="67"/>
    </row>
    <row r="61976" spans="31:31" ht="15.75">
      <c r="AE61976" s="67"/>
    </row>
    <row r="61977" spans="31:31" ht="15.75">
      <c r="AE61977" s="67"/>
    </row>
    <row r="61978" spans="31:31" ht="15.75">
      <c r="AE61978" s="67"/>
    </row>
    <row r="61979" spans="31:31" ht="15.75">
      <c r="AE61979" s="67"/>
    </row>
    <row r="61980" spans="31:31" ht="15.75">
      <c r="AE61980" s="67"/>
    </row>
    <row r="61981" spans="31:31" ht="15.75">
      <c r="AE61981" s="67"/>
    </row>
    <row r="61982" spans="31:31" ht="15.75">
      <c r="AE61982" s="67"/>
    </row>
    <row r="61983" spans="31:31" ht="15.75">
      <c r="AE61983" s="67"/>
    </row>
    <row r="61984" spans="31:31" ht="15.75">
      <c r="AE61984" s="67"/>
    </row>
    <row r="61985" spans="31:31" ht="15.75">
      <c r="AE61985" s="67"/>
    </row>
    <row r="61986" spans="31:31" ht="15.75">
      <c r="AE61986" s="67"/>
    </row>
    <row r="61987" spans="31:31" ht="15.75">
      <c r="AE61987" s="67"/>
    </row>
    <row r="61988" spans="31:31" ht="15.75">
      <c r="AE61988" s="67"/>
    </row>
    <row r="61989" spans="31:31" ht="15.75">
      <c r="AE61989" s="67"/>
    </row>
    <row r="61990" spans="31:31" ht="15.75">
      <c r="AE61990" s="67"/>
    </row>
    <row r="61991" spans="31:31" ht="15.75">
      <c r="AE61991" s="67"/>
    </row>
    <row r="61992" spans="31:31" ht="15.75">
      <c r="AE61992" s="67"/>
    </row>
    <row r="61993" spans="31:31" ht="15.75">
      <c r="AE61993" s="67"/>
    </row>
    <row r="61994" spans="31:31" ht="15.75">
      <c r="AE61994" s="67"/>
    </row>
    <row r="61995" spans="31:31" ht="15.75">
      <c r="AE61995" s="67"/>
    </row>
    <row r="61996" spans="31:31" ht="15.75">
      <c r="AE61996" s="67"/>
    </row>
    <row r="61997" spans="31:31" ht="15.75">
      <c r="AE61997" s="67"/>
    </row>
    <row r="61998" spans="31:31" ht="15.75">
      <c r="AE61998" s="67"/>
    </row>
    <row r="61999" spans="31:31" ht="15.75">
      <c r="AE61999" s="67"/>
    </row>
    <row r="62000" spans="31:31" ht="15.75">
      <c r="AE62000" s="67"/>
    </row>
    <row r="62001" spans="31:31" ht="15.75">
      <c r="AE62001" s="67"/>
    </row>
    <row r="62002" spans="31:31" ht="15.75">
      <c r="AE62002" s="67"/>
    </row>
    <row r="62003" spans="31:31" ht="15.75">
      <c r="AE62003" s="67"/>
    </row>
    <row r="62004" spans="31:31" ht="15.75">
      <c r="AE62004" s="67"/>
    </row>
    <row r="62005" spans="31:31" ht="15.75">
      <c r="AE62005" s="67"/>
    </row>
    <row r="62006" spans="31:31" ht="15.75">
      <c r="AE62006" s="67"/>
    </row>
    <row r="62007" spans="31:31" ht="15.75">
      <c r="AE62007" s="67"/>
    </row>
    <row r="62008" spans="31:31" ht="15.75">
      <c r="AE62008" s="67"/>
    </row>
    <row r="62009" spans="31:31" ht="15.75">
      <c r="AE62009" s="67"/>
    </row>
    <row r="62010" spans="31:31" ht="15.75">
      <c r="AE62010" s="67"/>
    </row>
    <row r="62011" spans="31:31" ht="15.75">
      <c r="AE62011" s="67"/>
    </row>
    <row r="62012" spans="31:31" ht="15.75">
      <c r="AE62012" s="67"/>
    </row>
    <row r="62013" spans="31:31" ht="15.75">
      <c r="AE62013" s="67"/>
    </row>
    <row r="62014" spans="31:31" ht="15.75">
      <c r="AE62014" s="67"/>
    </row>
    <row r="62015" spans="31:31" ht="15.75">
      <c r="AE62015" s="67"/>
    </row>
    <row r="62016" spans="31:31" ht="15.75">
      <c r="AE62016" s="67"/>
    </row>
    <row r="62017" spans="31:31" ht="15.75">
      <c r="AE62017" s="67"/>
    </row>
    <row r="62018" spans="31:31" ht="15.75">
      <c r="AE62018" s="67"/>
    </row>
    <row r="62019" spans="31:31" ht="15.75">
      <c r="AE62019" s="67"/>
    </row>
    <row r="62020" spans="31:31" ht="15.75">
      <c r="AE62020" s="67"/>
    </row>
    <row r="62021" spans="31:31" ht="15.75">
      <c r="AE62021" s="67"/>
    </row>
    <row r="62022" spans="31:31" ht="15.75">
      <c r="AE62022" s="67"/>
    </row>
    <row r="62023" spans="31:31" ht="15.75">
      <c r="AE62023" s="67"/>
    </row>
    <row r="62024" spans="31:31" ht="15.75">
      <c r="AE62024" s="67"/>
    </row>
    <row r="62025" spans="31:31" ht="15.75">
      <c r="AE62025" s="67"/>
    </row>
    <row r="62026" spans="31:31" ht="15.75">
      <c r="AE62026" s="67"/>
    </row>
    <row r="62027" spans="31:31" ht="15.75">
      <c r="AE62027" s="67"/>
    </row>
    <row r="62028" spans="31:31" ht="15.75">
      <c r="AE62028" s="67"/>
    </row>
    <row r="62029" spans="31:31" ht="15.75">
      <c r="AE62029" s="67"/>
    </row>
    <row r="62030" spans="31:31" ht="15.75">
      <c r="AE62030" s="67"/>
    </row>
    <row r="62031" spans="31:31" ht="15.75">
      <c r="AE62031" s="67"/>
    </row>
    <row r="62032" spans="31:31" ht="15.75">
      <c r="AE62032" s="67"/>
    </row>
    <row r="62033" spans="31:31" ht="15.75">
      <c r="AE62033" s="67"/>
    </row>
    <row r="62034" spans="31:31" ht="15.75">
      <c r="AE62034" s="67"/>
    </row>
    <row r="62035" spans="31:31" ht="15.75">
      <c r="AE62035" s="67"/>
    </row>
    <row r="62036" spans="31:31" ht="15.75">
      <c r="AE62036" s="67"/>
    </row>
    <row r="62037" spans="31:31" ht="15.75">
      <c r="AE62037" s="67"/>
    </row>
    <row r="62038" spans="31:31" ht="15.75">
      <c r="AE62038" s="67"/>
    </row>
    <row r="62039" spans="31:31" ht="15.75">
      <c r="AE62039" s="67"/>
    </row>
    <row r="62040" spans="31:31" ht="15.75">
      <c r="AE62040" s="67"/>
    </row>
    <row r="62041" spans="31:31" ht="15.75">
      <c r="AE62041" s="67"/>
    </row>
    <row r="62042" spans="31:31" ht="15.75">
      <c r="AE62042" s="67"/>
    </row>
    <row r="62043" spans="31:31" ht="15.75">
      <c r="AE62043" s="67"/>
    </row>
    <row r="62044" spans="31:31" ht="15.75">
      <c r="AE62044" s="67"/>
    </row>
    <row r="62045" spans="31:31" ht="15.75">
      <c r="AE62045" s="67"/>
    </row>
    <row r="62046" spans="31:31" ht="15.75">
      <c r="AE62046" s="67"/>
    </row>
    <row r="62047" spans="31:31" ht="15.75">
      <c r="AE62047" s="67"/>
    </row>
    <row r="62048" spans="31:31" ht="15.75">
      <c r="AE62048" s="67"/>
    </row>
    <row r="62049" spans="31:31" ht="15.75">
      <c r="AE62049" s="67"/>
    </row>
    <row r="62050" spans="31:31" ht="15.75">
      <c r="AE62050" s="67"/>
    </row>
    <row r="62051" spans="31:31" ht="15.75">
      <c r="AE62051" s="67"/>
    </row>
    <row r="62052" spans="31:31" ht="15.75">
      <c r="AE62052" s="67"/>
    </row>
    <row r="62053" spans="31:31" ht="15.75">
      <c r="AE62053" s="67"/>
    </row>
    <row r="62054" spans="31:31" ht="15.75">
      <c r="AE62054" s="67"/>
    </row>
    <row r="62055" spans="31:31" ht="15.75">
      <c r="AE62055" s="67"/>
    </row>
    <row r="62056" spans="31:31" ht="15.75">
      <c r="AE62056" s="67"/>
    </row>
    <row r="62057" spans="31:31" ht="15.75">
      <c r="AE62057" s="67"/>
    </row>
    <row r="62058" spans="31:31" ht="15.75">
      <c r="AE62058" s="67"/>
    </row>
    <row r="62059" spans="31:31" ht="15.75">
      <c r="AE62059" s="67"/>
    </row>
    <row r="62060" spans="31:31" ht="15.75">
      <c r="AE62060" s="67"/>
    </row>
    <row r="62061" spans="31:31" ht="15.75">
      <c r="AE62061" s="67"/>
    </row>
    <row r="62062" spans="31:31" ht="15.75">
      <c r="AE62062" s="67"/>
    </row>
    <row r="62063" spans="31:31" ht="15.75">
      <c r="AE62063" s="67"/>
    </row>
    <row r="62064" spans="31:31" ht="15.75">
      <c r="AE62064" s="67"/>
    </row>
    <row r="62065" spans="31:31" ht="15.75">
      <c r="AE62065" s="67"/>
    </row>
    <row r="62066" spans="31:31" ht="15.75">
      <c r="AE62066" s="67"/>
    </row>
    <row r="62067" spans="31:31" ht="15.75">
      <c r="AE62067" s="67"/>
    </row>
    <row r="62068" spans="31:31" ht="15.75">
      <c r="AE62068" s="67"/>
    </row>
    <row r="62069" spans="31:31" ht="15.75">
      <c r="AE62069" s="67"/>
    </row>
    <row r="62070" spans="31:31" ht="15.75">
      <c r="AE62070" s="67"/>
    </row>
    <row r="62071" spans="31:31" ht="15.75">
      <c r="AE62071" s="67"/>
    </row>
    <row r="62072" spans="31:31" ht="15.75">
      <c r="AE62072" s="67"/>
    </row>
    <row r="62073" spans="31:31" ht="15.75">
      <c r="AE62073" s="67"/>
    </row>
    <row r="62074" spans="31:31" ht="15.75">
      <c r="AE62074" s="67"/>
    </row>
    <row r="62075" spans="31:31" ht="15.75">
      <c r="AE62075" s="67"/>
    </row>
    <row r="62076" spans="31:31" ht="15.75">
      <c r="AE62076" s="67"/>
    </row>
    <row r="62077" spans="31:31" ht="15.75">
      <c r="AE62077" s="67"/>
    </row>
    <row r="62078" spans="31:31" ht="15.75">
      <c r="AE62078" s="67"/>
    </row>
    <row r="62079" spans="31:31" ht="15.75">
      <c r="AE62079" s="67"/>
    </row>
    <row r="62080" spans="31:31" ht="15.75">
      <c r="AE62080" s="67"/>
    </row>
    <row r="62081" spans="31:31" ht="15.75">
      <c r="AE62081" s="67"/>
    </row>
    <row r="62082" spans="31:31" ht="15.75">
      <c r="AE62082" s="67"/>
    </row>
    <row r="62083" spans="31:31" ht="15.75">
      <c r="AE62083" s="67"/>
    </row>
    <row r="62084" spans="31:31" ht="15.75">
      <c r="AE62084" s="67"/>
    </row>
    <row r="62085" spans="31:31" ht="15.75">
      <c r="AE62085" s="67"/>
    </row>
    <row r="62086" spans="31:31" ht="15.75">
      <c r="AE62086" s="67"/>
    </row>
    <row r="62087" spans="31:31" ht="15.75">
      <c r="AE62087" s="67"/>
    </row>
    <row r="62088" spans="31:31" ht="15.75">
      <c r="AE62088" s="67"/>
    </row>
    <row r="62089" spans="31:31" ht="15.75">
      <c r="AE62089" s="67"/>
    </row>
    <row r="62090" spans="31:31" ht="15.75">
      <c r="AE62090" s="67"/>
    </row>
    <row r="62091" spans="31:31" ht="15.75">
      <c r="AE62091" s="67"/>
    </row>
    <row r="62092" spans="31:31" ht="15.75">
      <c r="AE62092" s="67"/>
    </row>
    <row r="62093" spans="31:31" ht="15.75">
      <c r="AE62093" s="67"/>
    </row>
    <row r="62094" spans="31:31" ht="15.75">
      <c r="AE62094" s="67"/>
    </row>
    <row r="62095" spans="31:31" ht="15.75">
      <c r="AE62095" s="67"/>
    </row>
    <row r="62096" spans="31:31" ht="15.75">
      <c r="AE62096" s="67"/>
    </row>
    <row r="62097" spans="31:31" ht="15.75">
      <c r="AE62097" s="67"/>
    </row>
    <row r="62098" spans="31:31" ht="15.75">
      <c r="AE62098" s="67"/>
    </row>
    <row r="62099" spans="31:31" ht="15.75">
      <c r="AE62099" s="67"/>
    </row>
    <row r="62100" spans="31:31" ht="15.75">
      <c r="AE62100" s="67"/>
    </row>
    <row r="62101" spans="31:31" ht="15.75">
      <c r="AE62101" s="67"/>
    </row>
    <row r="62102" spans="31:31" ht="15.75">
      <c r="AE62102" s="67"/>
    </row>
    <row r="62103" spans="31:31" ht="15.75">
      <c r="AE62103" s="67"/>
    </row>
    <row r="62104" spans="31:31" ht="15.75">
      <c r="AE62104" s="67"/>
    </row>
    <row r="62105" spans="31:31" ht="15.75">
      <c r="AE62105" s="67"/>
    </row>
    <row r="62106" spans="31:31" ht="15.75">
      <c r="AE62106" s="67"/>
    </row>
    <row r="62107" spans="31:31" ht="15.75">
      <c r="AE62107" s="67"/>
    </row>
    <row r="62108" spans="31:31" ht="15.75">
      <c r="AE62108" s="67"/>
    </row>
    <row r="62109" spans="31:31" ht="15.75">
      <c r="AE62109" s="67"/>
    </row>
    <row r="62110" spans="31:31" ht="15.75">
      <c r="AE62110" s="67"/>
    </row>
    <row r="62111" spans="31:31" ht="15.75">
      <c r="AE62111" s="67"/>
    </row>
    <row r="62112" spans="31:31" ht="15.75">
      <c r="AE62112" s="67"/>
    </row>
    <row r="62113" spans="31:31" ht="15.75">
      <c r="AE62113" s="67"/>
    </row>
    <row r="62114" spans="31:31" ht="15.75">
      <c r="AE62114" s="67"/>
    </row>
    <row r="62115" spans="31:31" ht="15.75">
      <c r="AE62115" s="67"/>
    </row>
    <row r="62116" spans="31:31" ht="15.75">
      <c r="AE62116" s="67"/>
    </row>
    <row r="62117" spans="31:31" ht="15.75">
      <c r="AE62117" s="67"/>
    </row>
    <row r="62118" spans="31:31" ht="15.75">
      <c r="AE62118" s="67"/>
    </row>
    <row r="62119" spans="31:31" ht="15.75">
      <c r="AE62119" s="67"/>
    </row>
    <row r="62120" spans="31:31" ht="15.75">
      <c r="AE62120" s="67"/>
    </row>
    <row r="62121" spans="31:31" ht="15.75">
      <c r="AE62121" s="67"/>
    </row>
    <row r="62122" spans="31:31" ht="15.75">
      <c r="AE62122" s="67"/>
    </row>
    <row r="62123" spans="31:31" ht="15.75">
      <c r="AE62123" s="67"/>
    </row>
    <row r="62124" spans="31:31" ht="15.75">
      <c r="AE62124" s="67"/>
    </row>
    <row r="62125" spans="31:31" ht="15.75">
      <c r="AE62125" s="67"/>
    </row>
    <row r="62126" spans="31:31" ht="15.75">
      <c r="AE62126" s="67"/>
    </row>
    <row r="62127" spans="31:31" ht="15.75">
      <c r="AE62127" s="67"/>
    </row>
    <row r="62128" spans="31:31" ht="15.75">
      <c r="AE62128" s="67"/>
    </row>
    <row r="62129" spans="31:31" ht="15.75">
      <c r="AE62129" s="67"/>
    </row>
    <row r="62130" spans="31:31" ht="15.75">
      <c r="AE62130" s="67"/>
    </row>
    <row r="62131" spans="31:31" ht="15.75">
      <c r="AE62131" s="67"/>
    </row>
    <row r="62132" spans="31:31" ht="15.75">
      <c r="AE62132" s="67"/>
    </row>
    <row r="62133" spans="31:31" ht="15.75">
      <c r="AE62133" s="67"/>
    </row>
    <row r="62134" spans="31:31" ht="15.75">
      <c r="AE62134" s="67"/>
    </row>
    <row r="62135" spans="31:31" ht="15.75">
      <c r="AE62135" s="67"/>
    </row>
    <row r="62136" spans="31:31" ht="15.75">
      <c r="AE62136" s="67"/>
    </row>
    <row r="62137" spans="31:31" ht="15.75">
      <c r="AE62137" s="67"/>
    </row>
    <row r="62138" spans="31:31" ht="15.75">
      <c r="AE62138" s="67"/>
    </row>
    <row r="62139" spans="31:31" ht="15.75">
      <c r="AE62139" s="67"/>
    </row>
    <row r="62140" spans="31:31" ht="15.75">
      <c r="AE62140" s="67"/>
    </row>
    <row r="62141" spans="31:31" ht="15.75">
      <c r="AE62141" s="67"/>
    </row>
    <row r="62142" spans="31:31" ht="15.75">
      <c r="AE62142" s="67"/>
    </row>
    <row r="62143" spans="31:31" ht="15.75">
      <c r="AE62143" s="67"/>
    </row>
    <row r="62144" spans="31:31" ht="15.75">
      <c r="AE62144" s="67"/>
    </row>
    <row r="62145" spans="31:31" ht="15.75">
      <c r="AE62145" s="67"/>
    </row>
    <row r="62146" spans="31:31" ht="15.75">
      <c r="AE62146" s="67"/>
    </row>
    <row r="62147" spans="31:31" ht="15.75">
      <c r="AE62147" s="67"/>
    </row>
    <row r="62148" spans="31:31" ht="15.75">
      <c r="AE62148" s="67"/>
    </row>
    <row r="62149" spans="31:31" ht="15.75">
      <c r="AE62149" s="67"/>
    </row>
    <row r="62150" spans="31:31" ht="15.75">
      <c r="AE62150" s="67"/>
    </row>
    <row r="62151" spans="31:31" ht="15.75">
      <c r="AE62151" s="67"/>
    </row>
    <row r="62152" spans="31:31" ht="15.75">
      <c r="AE62152" s="67"/>
    </row>
    <row r="62153" spans="31:31" ht="15.75">
      <c r="AE62153" s="67"/>
    </row>
    <row r="62154" spans="31:31" ht="15.75">
      <c r="AE62154" s="67"/>
    </row>
    <row r="62155" spans="31:31" ht="15.75">
      <c r="AE62155" s="67"/>
    </row>
    <row r="62156" spans="31:31" ht="15.75">
      <c r="AE62156" s="67"/>
    </row>
    <row r="62157" spans="31:31" ht="15.75">
      <c r="AE62157" s="67"/>
    </row>
    <row r="62158" spans="31:31" ht="15.75">
      <c r="AE62158" s="67"/>
    </row>
    <row r="62159" spans="31:31" ht="15.75">
      <c r="AE62159" s="67"/>
    </row>
    <row r="62160" spans="31:31" ht="15.75">
      <c r="AE62160" s="67"/>
    </row>
    <row r="62161" spans="31:31" ht="15.75">
      <c r="AE62161" s="67"/>
    </row>
    <row r="62162" spans="31:31" ht="15.75">
      <c r="AE62162" s="67"/>
    </row>
    <row r="62163" spans="31:31" ht="15.75">
      <c r="AE62163" s="67"/>
    </row>
    <row r="62164" spans="31:31" ht="15.75">
      <c r="AE62164" s="67"/>
    </row>
    <row r="62165" spans="31:31" ht="15.75">
      <c r="AE62165" s="67"/>
    </row>
    <row r="62166" spans="31:31" ht="15.75">
      <c r="AE62166" s="67"/>
    </row>
    <row r="62167" spans="31:31" ht="15.75">
      <c r="AE62167" s="67"/>
    </row>
    <row r="62168" spans="31:31" ht="15.75">
      <c r="AE62168" s="67"/>
    </row>
    <row r="62169" spans="31:31" ht="15.75">
      <c r="AE62169" s="67"/>
    </row>
    <row r="62170" spans="31:31" ht="15.75">
      <c r="AE62170" s="67"/>
    </row>
    <row r="62171" spans="31:31" ht="15.75">
      <c r="AE62171" s="67"/>
    </row>
    <row r="62172" spans="31:31" ht="15.75">
      <c r="AE62172" s="67"/>
    </row>
    <row r="62173" spans="31:31" ht="15.75">
      <c r="AE62173" s="67"/>
    </row>
    <row r="62174" spans="31:31" ht="15.75">
      <c r="AE62174" s="67"/>
    </row>
    <row r="62175" spans="31:31" ht="15.75">
      <c r="AE62175" s="67"/>
    </row>
    <row r="62176" spans="31:31" ht="15.75">
      <c r="AE62176" s="67"/>
    </row>
    <row r="62177" spans="31:31" ht="15.75">
      <c r="AE62177" s="67"/>
    </row>
    <row r="62178" spans="31:31" ht="15.75">
      <c r="AE62178" s="67"/>
    </row>
    <row r="62179" spans="31:31" ht="15.75">
      <c r="AE62179" s="67"/>
    </row>
    <row r="62180" spans="31:31" ht="15.75">
      <c r="AE62180" s="67"/>
    </row>
    <row r="62181" spans="31:31" ht="15.75">
      <c r="AE62181" s="67"/>
    </row>
    <row r="62182" spans="31:31" ht="15.75">
      <c r="AE62182" s="67"/>
    </row>
    <row r="62183" spans="31:31" ht="15.75">
      <c r="AE62183" s="67"/>
    </row>
    <row r="62184" spans="31:31" ht="15.75">
      <c r="AE62184" s="67"/>
    </row>
    <row r="62185" spans="31:31" ht="15.75">
      <c r="AE62185" s="67"/>
    </row>
    <row r="62186" spans="31:31" ht="15.75">
      <c r="AE62186" s="67"/>
    </row>
    <row r="62187" spans="31:31" ht="15.75">
      <c r="AE62187" s="67"/>
    </row>
    <row r="62188" spans="31:31" ht="15.75">
      <c r="AE62188" s="67"/>
    </row>
    <row r="62189" spans="31:31" ht="15.75">
      <c r="AE62189" s="67"/>
    </row>
    <row r="62190" spans="31:31" ht="15.75">
      <c r="AE62190" s="67"/>
    </row>
    <row r="62191" spans="31:31" ht="15.75">
      <c r="AE62191" s="67"/>
    </row>
    <row r="62192" spans="31:31" ht="15.75">
      <c r="AE62192" s="67"/>
    </row>
    <row r="62193" spans="31:31" ht="15.75">
      <c r="AE62193" s="67"/>
    </row>
    <row r="62194" spans="31:31" ht="15.75">
      <c r="AE62194" s="67"/>
    </row>
    <row r="62195" spans="31:31" ht="15.75">
      <c r="AE62195" s="67"/>
    </row>
    <row r="62196" spans="31:31" ht="15.75">
      <c r="AE62196" s="67"/>
    </row>
    <row r="62197" spans="31:31" ht="15.75">
      <c r="AE62197" s="67"/>
    </row>
    <row r="62198" spans="31:31" ht="15.75">
      <c r="AE62198" s="67"/>
    </row>
    <row r="62199" spans="31:31" ht="15.75">
      <c r="AE62199" s="67"/>
    </row>
    <row r="62200" spans="31:31" ht="15.75">
      <c r="AE62200" s="67"/>
    </row>
    <row r="62201" spans="31:31" ht="15.75">
      <c r="AE62201" s="67"/>
    </row>
    <row r="62202" spans="31:31" ht="15.75">
      <c r="AE62202" s="67"/>
    </row>
    <row r="62203" spans="31:31" ht="15.75">
      <c r="AE62203" s="67"/>
    </row>
    <row r="62204" spans="31:31" ht="15.75">
      <c r="AE62204" s="67"/>
    </row>
    <row r="62205" spans="31:31" ht="15.75">
      <c r="AE62205" s="67"/>
    </row>
    <row r="62206" spans="31:31" ht="15.75">
      <c r="AE62206" s="67"/>
    </row>
    <row r="62207" spans="31:31" ht="15.75">
      <c r="AE62207" s="67"/>
    </row>
    <row r="62208" spans="31:31" ht="15.75">
      <c r="AE62208" s="67"/>
    </row>
    <row r="62209" spans="31:31" ht="15.75">
      <c r="AE62209" s="67"/>
    </row>
    <row r="62210" spans="31:31" ht="15.75">
      <c r="AE62210" s="67"/>
    </row>
    <row r="62211" spans="31:31" ht="15.75">
      <c r="AE62211" s="67"/>
    </row>
    <row r="62212" spans="31:31" ht="15.75">
      <c r="AE62212" s="67"/>
    </row>
    <row r="62213" spans="31:31" ht="15.75">
      <c r="AE62213" s="67"/>
    </row>
    <row r="62214" spans="31:31" ht="15.75">
      <c r="AE62214" s="67"/>
    </row>
    <row r="62215" spans="31:31" ht="15.75">
      <c r="AE62215" s="67"/>
    </row>
    <row r="62216" spans="31:31" ht="15.75">
      <c r="AE62216" s="67"/>
    </row>
    <row r="62217" spans="31:31" ht="15.75">
      <c r="AE62217" s="67"/>
    </row>
    <row r="62218" spans="31:31" ht="15.75">
      <c r="AE62218" s="67"/>
    </row>
    <row r="62219" spans="31:31" ht="15.75">
      <c r="AE62219" s="67"/>
    </row>
    <row r="62220" spans="31:31" ht="15.75">
      <c r="AE62220" s="67"/>
    </row>
    <row r="62221" spans="31:31" ht="15.75">
      <c r="AE62221" s="67"/>
    </row>
    <row r="62222" spans="31:31" ht="15.75">
      <c r="AE62222" s="67"/>
    </row>
    <row r="62223" spans="31:31" ht="15.75">
      <c r="AE62223" s="67"/>
    </row>
    <row r="62224" spans="31:31" ht="15.75">
      <c r="AE62224" s="67"/>
    </row>
    <row r="62225" spans="31:31" ht="15.75">
      <c r="AE62225" s="67"/>
    </row>
    <row r="62226" spans="31:31" ht="15.75">
      <c r="AE62226" s="67"/>
    </row>
    <row r="62227" spans="31:31" ht="15.75">
      <c r="AE62227" s="67"/>
    </row>
    <row r="62228" spans="31:31" ht="15.75">
      <c r="AE62228" s="67"/>
    </row>
    <row r="62229" spans="31:31" ht="15.75">
      <c r="AE62229" s="67"/>
    </row>
    <row r="62230" spans="31:31" ht="15.75">
      <c r="AE62230" s="67"/>
    </row>
    <row r="62231" spans="31:31" ht="15.75">
      <c r="AE62231" s="67"/>
    </row>
    <row r="62232" spans="31:31" ht="15.75">
      <c r="AE62232" s="67"/>
    </row>
    <row r="62233" spans="31:31" ht="15.75">
      <c r="AE62233" s="67"/>
    </row>
    <row r="62234" spans="31:31" ht="15.75">
      <c r="AE62234" s="67"/>
    </row>
    <row r="62235" spans="31:31" ht="15.75">
      <c r="AE62235" s="67"/>
    </row>
    <row r="62236" spans="31:31" ht="15.75">
      <c r="AE62236" s="67"/>
    </row>
    <row r="62237" spans="31:31" ht="15.75">
      <c r="AE62237" s="67"/>
    </row>
    <row r="62238" spans="31:31" ht="15.75">
      <c r="AE62238" s="67"/>
    </row>
    <row r="62239" spans="31:31" ht="15.75">
      <c r="AE62239" s="67"/>
    </row>
    <row r="62240" spans="31:31" ht="15.75">
      <c r="AE62240" s="67"/>
    </row>
    <row r="62241" spans="31:31" ht="15.75">
      <c r="AE62241" s="67"/>
    </row>
    <row r="62242" spans="31:31" ht="15.75">
      <c r="AE62242" s="67"/>
    </row>
    <row r="62243" spans="31:31" ht="15.75">
      <c r="AE62243" s="67"/>
    </row>
    <row r="62244" spans="31:31" ht="15.75">
      <c r="AE62244" s="67"/>
    </row>
    <row r="62245" spans="31:31" ht="15.75">
      <c r="AE62245" s="67"/>
    </row>
    <row r="62246" spans="31:31" ht="15.75">
      <c r="AE62246" s="67"/>
    </row>
    <row r="62247" spans="31:31" ht="15.75">
      <c r="AE62247" s="67"/>
    </row>
    <row r="62248" spans="31:31" ht="15.75">
      <c r="AE62248" s="67"/>
    </row>
    <row r="62249" spans="31:31" ht="15.75">
      <c r="AE62249" s="67"/>
    </row>
    <row r="62250" spans="31:31" ht="15.75">
      <c r="AE62250" s="67"/>
    </row>
    <row r="62251" spans="31:31" ht="15.75">
      <c r="AE62251" s="67"/>
    </row>
    <row r="62252" spans="31:31" ht="15.75">
      <c r="AE62252" s="67"/>
    </row>
    <row r="62253" spans="31:31" ht="15.75">
      <c r="AE62253" s="67"/>
    </row>
    <row r="62254" spans="31:31" ht="15.75">
      <c r="AE62254" s="67"/>
    </row>
    <row r="62255" spans="31:31" ht="15.75">
      <c r="AE62255" s="67"/>
    </row>
    <row r="62256" spans="31:31" ht="15.75">
      <c r="AE62256" s="67"/>
    </row>
    <row r="62257" spans="31:31" ht="15.75">
      <c r="AE62257" s="67"/>
    </row>
    <row r="62258" spans="31:31" ht="15.75">
      <c r="AE62258" s="67"/>
    </row>
    <row r="62259" spans="31:31" ht="15.75">
      <c r="AE62259" s="67"/>
    </row>
    <row r="62260" spans="31:31" ht="15.75">
      <c r="AE62260" s="67"/>
    </row>
    <row r="62261" spans="31:31" ht="15.75">
      <c r="AE62261" s="67"/>
    </row>
    <row r="62262" spans="31:31" ht="15.75">
      <c r="AE62262" s="67"/>
    </row>
    <row r="62263" spans="31:31" ht="15.75">
      <c r="AE62263" s="67"/>
    </row>
    <row r="62264" spans="31:31" ht="15.75">
      <c r="AE62264" s="67"/>
    </row>
    <row r="62265" spans="31:31" ht="15.75">
      <c r="AE62265" s="67"/>
    </row>
    <row r="62266" spans="31:31" ht="15.75">
      <c r="AE62266" s="67"/>
    </row>
    <row r="62267" spans="31:31" ht="15.75">
      <c r="AE62267" s="67"/>
    </row>
    <row r="62268" spans="31:31" ht="15.75">
      <c r="AE62268" s="67"/>
    </row>
    <row r="62269" spans="31:31" ht="15.75">
      <c r="AE62269" s="67"/>
    </row>
    <row r="62270" spans="31:31" ht="15.75">
      <c r="AE62270" s="67"/>
    </row>
    <row r="62271" spans="31:31" ht="15.75">
      <c r="AE62271" s="67"/>
    </row>
    <row r="62272" spans="31:31" ht="15.75">
      <c r="AE62272" s="67"/>
    </row>
    <row r="62273" spans="31:31" ht="15.75">
      <c r="AE62273" s="67"/>
    </row>
    <row r="62274" spans="31:31" ht="15.75">
      <c r="AE62274" s="67"/>
    </row>
    <row r="62275" spans="31:31" ht="15.75">
      <c r="AE62275" s="67"/>
    </row>
    <row r="62276" spans="31:31" ht="15.75">
      <c r="AE62276" s="67"/>
    </row>
    <row r="62277" spans="31:31" ht="15.75">
      <c r="AE62277" s="67"/>
    </row>
    <row r="62278" spans="31:31" ht="15.75">
      <c r="AE62278" s="67"/>
    </row>
    <row r="62279" spans="31:31" ht="15.75">
      <c r="AE62279" s="67"/>
    </row>
    <row r="62280" spans="31:31" ht="15.75">
      <c r="AE62280" s="67"/>
    </row>
    <row r="62281" spans="31:31" ht="15.75">
      <c r="AE62281" s="67"/>
    </row>
    <row r="62282" spans="31:31" ht="15.75">
      <c r="AE62282" s="67"/>
    </row>
    <row r="62283" spans="31:31" ht="15.75">
      <c r="AE62283" s="67"/>
    </row>
    <row r="62284" spans="31:31" ht="15.75">
      <c r="AE62284" s="67"/>
    </row>
    <row r="62285" spans="31:31" ht="15.75">
      <c r="AE62285" s="67"/>
    </row>
    <row r="62286" spans="31:31" ht="15.75">
      <c r="AE62286" s="67"/>
    </row>
    <row r="62287" spans="31:31" ht="15.75">
      <c r="AE62287" s="67"/>
    </row>
    <row r="62288" spans="31:31" ht="15.75">
      <c r="AE62288" s="67"/>
    </row>
    <row r="62289" spans="31:31" ht="15.75">
      <c r="AE62289" s="67"/>
    </row>
    <row r="62290" spans="31:31" ht="15.75">
      <c r="AE62290" s="67"/>
    </row>
    <row r="62291" spans="31:31" ht="15.75">
      <c r="AE62291" s="67"/>
    </row>
    <row r="62292" spans="31:31" ht="15.75">
      <c r="AE62292" s="67"/>
    </row>
    <row r="62293" spans="31:31" ht="15.75">
      <c r="AE62293" s="67"/>
    </row>
    <row r="62294" spans="31:31" ht="15.75">
      <c r="AE62294" s="67"/>
    </row>
    <row r="62295" spans="31:31" ht="15.75">
      <c r="AE62295" s="67"/>
    </row>
    <row r="62296" spans="31:31" ht="15.75">
      <c r="AE62296" s="67"/>
    </row>
    <row r="62297" spans="31:31" ht="15.75">
      <c r="AE62297" s="67"/>
    </row>
    <row r="62298" spans="31:31" ht="15.75">
      <c r="AE62298" s="67"/>
    </row>
    <row r="62299" spans="31:31" ht="15.75">
      <c r="AE62299" s="67"/>
    </row>
    <row r="62300" spans="31:31" ht="15.75">
      <c r="AE62300" s="67"/>
    </row>
    <row r="62301" spans="31:31" ht="15.75">
      <c r="AE62301" s="67"/>
    </row>
    <row r="62302" spans="31:31" ht="15.75">
      <c r="AE62302" s="67"/>
    </row>
    <row r="62303" spans="31:31" ht="15.75">
      <c r="AE62303" s="67"/>
    </row>
    <row r="62304" spans="31:31" ht="15.75">
      <c r="AE62304" s="67"/>
    </row>
    <row r="62305" spans="31:31" ht="15.75">
      <c r="AE62305" s="67"/>
    </row>
    <row r="62306" spans="31:31" ht="15.75">
      <c r="AE62306" s="67"/>
    </row>
    <row r="62307" spans="31:31" ht="15.75">
      <c r="AE62307" s="67"/>
    </row>
    <row r="62308" spans="31:31" ht="15.75">
      <c r="AE62308" s="67"/>
    </row>
    <row r="62309" spans="31:31" ht="15.75">
      <c r="AE62309" s="67"/>
    </row>
    <row r="62310" spans="31:31" ht="15.75">
      <c r="AE62310" s="67"/>
    </row>
    <row r="62311" spans="31:31" ht="15.75">
      <c r="AE62311" s="67"/>
    </row>
    <row r="62312" spans="31:31" ht="15.75">
      <c r="AE62312" s="67"/>
    </row>
    <row r="62313" spans="31:31" ht="15.75">
      <c r="AE62313" s="67"/>
    </row>
    <row r="62314" spans="31:31" ht="15.75">
      <c r="AE62314" s="67"/>
    </row>
    <row r="62315" spans="31:31" ht="15.75">
      <c r="AE62315" s="67"/>
    </row>
    <row r="62316" spans="31:31" ht="15.75">
      <c r="AE62316" s="67"/>
    </row>
    <row r="62317" spans="31:31" ht="15.75">
      <c r="AE62317" s="67"/>
    </row>
    <row r="62318" spans="31:31" ht="15.75">
      <c r="AE62318" s="67"/>
    </row>
    <row r="62319" spans="31:31" ht="15.75">
      <c r="AE62319" s="67"/>
    </row>
    <row r="62320" spans="31:31" ht="15.75">
      <c r="AE62320" s="67"/>
    </row>
    <row r="62321" spans="31:31" ht="15.75">
      <c r="AE62321" s="67"/>
    </row>
    <row r="62322" spans="31:31" ht="15.75">
      <c r="AE62322" s="67"/>
    </row>
    <row r="62323" spans="31:31" ht="15.75">
      <c r="AE62323" s="67"/>
    </row>
    <row r="62324" spans="31:31" ht="15.75">
      <c r="AE62324" s="67"/>
    </row>
    <row r="62325" spans="31:31" ht="15.75">
      <c r="AE62325" s="67"/>
    </row>
    <row r="62326" spans="31:31" ht="15.75">
      <c r="AE62326" s="67"/>
    </row>
    <row r="62327" spans="31:31" ht="15.75">
      <c r="AE62327" s="67"/>
    </row>
    <row r="62328" spans="31:31" ht="15.75">
      <c r="AE62328" s="67"/>
    </row>
    <row r="62329" spans="31:31" ht="15.75">
      <c r="AE62329" s="67"/>
    </row>
    <row r="62330" spans="31:31" ht="15.75">
      <c r="AE62330" s="67"/>
    </row>
    <row r="62331" spans="31:31" ht="15.75">
      <c r="AE62331" s="67"/>
    </row>
    <row r="62332" spans="31:31" ht="15.75">
      <c r="AE62332" s="67"/>
    </row>
    <row r="62333" spans="31:31" ht="15.75">
      <c r="AE62333" s="67"/>
    </row>
    <row r="62334" spans="31:31" ht="15.75">
      <c r="AE62334" s="67"/>
    </row>
    <row r="62335" spans="31:31" ht="15.75">
      <c r="AE62335" s="67"/>
    </row>
    <row r="62336" spans="31:31" ht="15.75">
      <c r="AE62336" s="67"/>
    </row>
    <row r="62337" spans="31:31" ht="15.75">
      <c r="AE62337" s="67"/>
    </row>
    <row r="62338" spans="31:31" ht="15.75">
      <c r="AE62338" s="67"/>
    </row>
    <row r="62339" spans="31:31" ht="15.75">
      <c r="AE62339" s="67"/>
    </row>
    <row r="62340" spans="31:31" ht="15.75">
      <c r="AE62340" s="67"/>
    </row>
    <row r="62341" spans="31:31" ht="15.75">
      <c r="AE62341" s="67"/>
    </row>
    <row r="62342" spans="31:31" ht="15.75">
      <c r="AE62342" s="67"/>
    </row>
    <row r="62343" spans="31:31" ht="15.75">
      <c r="AE62343" s="67"/>
    </row>
    <row r="62344" spans="31:31" ht="15.75">
      <c r="AE62344" s="67"/>
    </row>
    <row r="62345" spans="31:31" ht="15.75">
      <c r="AE62345" s="67"/>
    </row>
    <row r="62346" spans="31:31" ht="15.75">
      <c r="AE62346" s="67"/>
    </row>
    <row r="62347" spans="31:31" ht="15.75">
      <c r="AE62347" s="67"/>
    </row>
    <row r="62348" spans="31:31" ht="15.75">
      <c r="AE62348" s="67"/>
    </row>
    <row r="62349" spans="31:31" ht="15.75">
      <c r="AE62349" s="67"/>
    </row>
    <row r="62350" spans="31:31" ht="15.75">
      <c r="AE62350" s="67"/>
    </row>
    <row r="62351" spans="31:31" ht="15.75">
      <c r="AE62351" s="67"/>
    </row>
    <row r="62352" spans="31:31" ht="15.75">
      <c r="AE62352" s="67"/>
    </row>
    <row r="62353" spans="31:31" ht="15.75">
      <c r="AE62353" s="67"/>
    </row>
    <row r="62354" spans="31:31" ht="15.75">
      <c r="AE62354" s="67"/>
    </row>
    <row r="62355" spans="31:31" ht="15.75">
      <c r="AE62355" s="67"/>
    </row>
    <row r="62356" spans="31:31" ht="15.75">
      <c r="AE62356" s="67"/>
    </row>
    <row r="62357" spans="31:31" ht="15.75">
      <c r="AE62357" s="67"/>
    </row>
    <row r="62358" spans="31:31" ht="15.75">
      <c r="AE62358" s="67"/>
    </row>
    <row r="62359" spans="31:31" ht="15.75">
      <c r="AE62359" s="67"/>
    </row>
    <row r="62360" spans="31:31" ht="15.75">
      <c r="AE62360" s="67"/>
    </row>
    <row r="62361" spans="31:31" ht="15.75">
      <c r="AE62361" s="67"/>
    </row>
    <row r="62362" spans="31:31" ht="15.75">
      <c r="AE62362" s="67"/>
    </row>
    <row r="62363" spans="31:31" ht="15.75">
      <c r="AE62363" s="67"/>
    </row>
    <row r="62364" spans="31:31" ht="15.75">
      <c r="AE62364" s="67"/>
    </row>
    <row r="62365" spans="31:31" ht="15.75">
      <c r="AE62365" s="67"/>
    </row>
    <row r="62366" spans="31:31" ht="15.75">
      <c r="AE62366" s="67"/>
    </row>
    <row r="62367" spans="31:31" ht="15.75">
      <c r="AE62367" s="67"/>
    </row>
    <row r="62368" spans="31:31" ht="15.75">
      <c r="AE62368" s="67"/>
    </row>
    <row r="62369" spans="31:31" ht="15.75">
      <c r="AE62369" s="67"/>
    </row>
    <row r="62370" spans="31:31" ht="15.75">
      <c r="AE62370" s="67"/>
    </row>
    <row r="62371" spans="31:31" ht="15.75">
      <c r="AE62371" s="67"/>
    </row>
    <row r="62372" spans="31:31" ht="15.75">
      <c r="AE62372" s="67"/>
    </row>
    <row r="62373" spans="31:31" ht="15.75">
      <c r="AE62373" s="67"/>
    </row>
    <row r="62374" spans="31:31" ht="15.75">
      <c r="AE62374" s="67"/>
    </row>
    <row r="62375" spans="31:31" ht="15.75">
      <c r="AE62375" s="67"/>
    </row>
    <row r="62376" spans="31:31" ht="15.75">
      <c r="AE62376" s="67"/>
    </row>
    <row r="62377" spans="31:31" ht="15.75">
      <c r="AE62377" s="67"/>
    </row>
    <row r="62378" spans="31:31" ht="15.75">
      <c r="AE62378" s="67"/>
    </row>
    <row r="62379" spans="31:31" ht="15.75">
      <c r="AE62379" s="67"/>
    </row>
    <row r="62380" spans="31:31" ht="15.75">
      <c r="AE62380" s="67"/>
    </row>
    <row r="62381" spans="31:31" ht="15.75">
      <c r="AE62381" s="67"/>
    </row>
    <row r="62382" spans="31:31" ht="15.75">
      <c r="AE62382" s="67"/>
    </row>
    <row r="62383" spans="31:31" ht="15.75">
      <c r="AE62383" s="67"/>
    </row>
    <row r="62384" spans="31:31" ht="15.75">
      <c r="AE62384" s="67"/>
    </row>
    <row r="62385" spans="31:31" ht="15.75">
      <c r="AE62385" s="67"/>
    </row>
    <row r="62386" spans="31:31" ht="15.75">
      <c r="AE62386" s="67"/>
    </row>
    <row r="62387" spans="31:31" ht="15.75">
      <c r="AE62387" s="67"/>
    </row>
    <row r="62388" spans="31:31" ht="15.75">
      <c r="AE62388" s="67"/>
    </row>
    <row r="62389" spans="31:31" ht="15.75">
      <c r="AE62389" s="67"/>
    </row>
    <row r="62390" spans="31:31" ht="15.75">
      <c r="AE62390" s="67"/>
    </row>
    <row r="62391" spans="31:31" ht="15.75">
      <c r="AE62391" s="67"/>
    </row>
    <row r="62392" spans="31:31" ht="15.75">
      <c r="AE62392" s="67"/>
    </row>
    <row r="62393" spans="31:31" ht="15.75">
      <c r="AE62393" s="67"/>
    </row>
    <row r="62394" spans="31:31" ht="15.75">
      <c r="AE62394" s="67"/>
    </row>
    <row r="62395" spans="31:31" ht="15.75">
      <c r="AE62395" s="67"/>
    </row>
    <row r="62396" spans="31:31" ht="15.75">
      <c r="AE62396" s="67"/>
    </row>
    <row r="62397" spans="31:31" ht="15.75">
      <c r="AE62397" s="67"/>
    </row>
    <row r="62398" spans="31:31" ht="15.75">
      <c r="AE62398" s="67"/>
    </row>
    <row r="62399" spans="31:31" ht="15.75">
      <c r="AE62399" s="67"/>
    </row>
    <row r="62400" spans="31:31" ht="15.75">
      <c r="AE62400" s="67"/>
    </row>
    <row r="62401" spans="31:31" ht="15.75">
      <c r="AE62401" s="67"/>
    </row>
    <row r="62402" spans="31:31" ht="15.75">
      <c r="AE62402" s="67"/>
    </row>
    <row r="62403" spans="31:31" ht="15.75">
      <c r="AE62403" s="67"/>
    </row>
    <row r="62404" spans="31:31" ht="15.75">
      <c r="AE62404" s="67"/>
    </row>
    <row r="62405" spans="31:31" ht="15.75">
      <c r="AE62405" s="67"/>
    </row>
    <row r="62406" spans="31:31" ht="15.75">
      <c r="AE62406" s="67"/>
    </row>
    <row r="62407" spans="31:31" ht="15.75">
      <c r="AE62407" s="67"/>
    </row>
    <row r="62408" spans="31:31" ht="15.75">
      <c r="AE62408" s="67"/>
    </row>
    <row r="62409" spans="31:31" ht="15.75">
      <c r="AE62409" s="67"/>
    </row>
    <row r="62410" spans="31:31" ht="15.75">
      <c r="AE62410" s="67"/>
    </row>
    <row r="62411" spans="31:31" ht="15.75">
      <c r="AE62411" s="67"/>
    </row>
    <row r="62412" spans="31:31" ht="15.75">
      <c r="AE62412" s="67"/>
    </row>
    <row r="62413" spans="31:31" ht="15.75">
      <c r="AE62413" s="67"/>
    </row>
    <row r="62414" spans="31:31" ht="15.75">
      <c r="AE62414" s="67"/>
    </row>
    <row r="62415" spans="31:31" ht="15.75">
      <c r="AE62415" s="67"/>
    </row>
    <row r="62416" spans="31:31" ht="15.75">
      <c r="AE62416" s="67"/>
    </row>
    <row r="62417" spans="31:31" ht="15.75">
      <c r="AE62417" s="67"/>
    </row>
    <row r="62418" spans="31:31" ht="15.75">
      <c r="AE62418" s="67"/>
    </row>
    <row r="62419" spans="31:31" ht="15.75">
      <c r="AE62419" s="67"/>
    </row>
    <row r="62420" spans="31:31" ht="15.75">
      <c r="AE62420" s="67"/>
    </row>
    <row r="62421" spans="31:31" ht="15.75">
      <c r="AE62421" s="67"/>
    </row>
    <row r="62422" spans="31:31" ht="15.75">
      <c r="AE62422" s="67"/>
    </row>
    <row r="62423" spans="31:31" ht="15.75">
      <c r="AE62423" s="67"/>
    </row>
    <row r="62424" spans="31:31" ht="15.75">
      <c r="AE62424" s="67"/>
    </row>
    <row r="62425" spans="31:31" ht="15.75">
      <c r="AE62425" s="67"/>
    </row>
    <row r="62426" spans="31:31" ht="15.75">
      <c r="AE62426" s="67"/>
    </row>
    <row r="62427" spans="31:31" ht="15.75">
      <c r="AE62427" s="67"/>
    </row>
    <row r="62428" spans="31:31" ht="15.75">
      <c r="AE62428" s="67"/>
    </row>
    <row r="62429" spans="31:31" ht="15.75">
      <c r="AE62429" s="67"/>
    </row>
    <row r="62430" spans="31:31" ht="15.75">
      <c r="AE62430" s="67"/>
    </row>
    <row r="62431" spans="31:31" ht="15.75">
      <c r="AE62431" s="67"/>
    </row>
    <row r="62432" spans="31:31" ht="15.75">
      <c r="AE62432" s="67"/>
    </row>
    <row r="62433" spans="31:31" ht="15.75">
      <c r="AE62433" s="67"/>
    </row>
    <row r="62434" spans="31:31" ht="15.75">
      <c r="AE62434" s="67"/>
    </row>
    <row r="62435" spans="31:31" ht="15.75">
      <c r="AE62435" s="67"/>
    </row>
    <row r="62436" spans="31:31" ht="15.75">
      <c r="AE62436" s="67"/>
    </row>
    <row r="62437" spans="31:31" ht="15.75">
      <c r="AE62437" s="67"/>
    </row>
    <row r="62438" spans="31:31" ht="15.75">
      <c r="AE62438" s="67"/>
    </row>
    <row r="62439" spans="31:31" ht="15.75">
      <c r="AE62439" s="67"/>
    </row>
    <row r="62440" spans="31:31" ht="15.75">
      <c r="AE62440" s="67"/>
    </row>
    <row r="62441" spans="31:31" ht="15.75">
      <c r="AE62441" s="67"/>
    </row>
    <row r="62442" spans="31:31" ht="15.75">
      <c r="AE62442" s="67"/>
    </row>
    <row r="62443" spans="31:31" ht="15.75">
      <c r="AE62443" s="67"/>
    </row>
    <row r="62444" spans="31:31" ht="15.75">
      <c r="AE62444" s="67"/>
    </row>
    <row r="62445" spans="31:31" ht="15.75">
      <c r="AE62445" s="67"/>
    </row>
    <row r="62446" spans="31:31" ht="15.75">
      <c r="AE62446" s="67"/>
    </row>
    <row r="62447" spans="31:31" ht="15.75">
      <c r="AE62447" s="67"/>
    </row>
    <row r="62448" spans="31:31" ht="15.75">
      <c r="AE62448" s="67"/>
    </row>
    <row r="62449" spans="31:31" ht="15.75">
      <c r="AE62449" s="67"/>
    </row>
    <row r="62450" spans="31:31" ht="15.75">
      <c r="AE62450" s="67"/>
    </row>
    <row r="62451" spans="31:31" ht="15.75">
      <c r="AE62451" s="67"/>
    </row>
    <row r="62452" spans="31:31" ht="15.75">
      <c r="AE62452" s="67"/>
    </row>
    <row r="62453" spans="31:31" ht="15.75">
      <c r="AE62453" s="67"/>
    </row>
    <row r="62454" spans="31:31" ht="15.75">
      <c r="AE62454" s="67"/>
    </row>
    <row r="62455" spans="31:31" ht="15.75">
      <c r="AE62455" s="67"/>
    </row>
    <row r="62456" spans="31:31" ht="15.75">
      <c r="AE62456" s="67"/>
    </row>
    <row r="62457" spans="31:31" ht="15.75">
      <c r="AE62457" s="67"/>
    </row>
    <row r="62458" spans="31:31" ht="15.75">
      <c r="AE62458" s="67"/>
    </row>
    <row r="62459" spans="31:31" ht="15.75">
      <c r="AE62459" s="67"/>
    </row>
    <row r="62460" spans="31:31" ht="15.75">
      <c r="AE62460" s="67"/>
    </row>
    <row r="62461" spans="31:31" ht="15.75">
      <c r="AE62461" s="67"/>
    </row>
    <row r="62462" spans="31:31" ht="15.75">
      <c r="AE62462" s="67"/>
    </row>
    <row r="62463" spans="31:31" ht="15.75">
      <c r="AE62463" s="67"/>
    </row>
    <row r="62464" spans="31:31" ht="15.75">
      <c r="AE62464" s="67"/>
    </row>
    <row r="62465" spans="31:31" ht="15.75">
      <c r="AE62465" s="67"/>
    </row>
    <row r="62466" spans="31:31" ht="15.75">
      <c r="AE62466" s="67"/>
    </row>
    <row r="62467" spans="31:31" ht="15.75">
      <c r="AE62467" s="67"/>
    </row>
    <row r="62468" spans="31:31" ht="15.75">
      <c r="AE62468" s="67"/>
    </row>
    <row r="62469" spans="31:31" ht="15.75">
      <c r="AE62469" s="67"/>
    </row>
    <row r="62470" spans="31:31" ht="15.75">
      <c r="AE62470" s="67"/>
    </row>
    <row r="62471" spans="31:31" ht="15.75">
      <c r="AE62471" s="67"/>
    </row>
    <row r="62472" spans="31:31" ht="15.75">
      <c r="AE62472" s="67"/>
    </row>
    <row r="62473" spans="31:31" ht="15.75">
      <c r="AE62473" s="67"/>
    </row>
    <row r="62474" spans="31:31" ht="15.75">
      <c r="AE62474" s="67"/>
    </row>
    <row r="62475" spans="31:31" ht="15.75">
      <c r="AE62475" s="67"/>
    </row>
    <row r="62476" spans="31:31" ht="15.75">
      <c r="AE62476" s="67"/>
    </row>
    <row r="62477" spans="31:31" ht="15.75">
      <c r="AE62477" s="67"/>
    </row>
    <row r="62478" spans="31:31" ht="15.75">
      <c r="AE62478" s="67"/>
    </row>
    <row r="62479" spans="31:31" ht="15.75">
      <c r="AE62479" s="67"/>
    </row>
    <row r="62480" spans="31:31" ht="15.75">
      <c r="AE62480" s="67"/>
    </row>
    <row r="62481" spans="31:31" ht="15.75">
      <c r="AE62481" s="67"/>
    </row>
    <row r="62482" spans="31:31" ht="15.75">
      <c r="AE62482" s="67"/>
    </row>
    <row r="62483" spans="31:31" ht="15.75">
      <c r="AE62483" s="67"/>
    </row>
    <row r="62484" spans="31:31" ht="15.75">
      <c r="AE62484" s="67"/>
    </row>
    <row r="62485" spans="31:31" ht="15.75">
      <c r="AE62485" s="67"/>
    </row>
    <row r="62486" spans="31:31" ht="15.75">
      <c r="AE62486" s="67"/>
    </row>
    <row r="62487" spans="31:31" ht="15.75">
      <c r="AE62487" s="67"/>
    </row>
    <row r="62488" spans="31:31" ht="15.75">
      <c r="AE62488" s="67"/>
    </row>
    <row r="62489" spans="31:31" ht="15.75">
      <c r="AE62489" s="67"/>
    </row>
    <row r="62490" spans="31:31" ht="15.75">
      <c r="AE62490" s="67"/>
    </row>
    <row r="62491" spans="31:31" ht="15.75">
      <c r="AE62491" s="67"/>
    </row>
    <row r="62492" spans="31:31" ht="15.75">
      <c r="AE62492" s="67"/>
    </row>
    <row r="62493" spans="31:31" ht="15.75">
      <c r="AE62493" s="67"/>
    </row>
    <row r="62494" spans="31:31" ht="15.75">
      <c r="AE62494" s="67"/>
    </row>
    <row r="62495" spans="31:31" ht="15.75">
      <c r="AE62495" s="67"/>
    </row>
    <row r="62496" spans="31:31" ht="15.75">
      <c r="AE62496" s="67"/>
    </row>
    <row r="62497" spans="31:31" ht="15.75">
      <c r="AE62497" s="67"/>
    </row>
    <row r="62498" spans="31:31" ht="15.75">
      <c r="AE62498" s="67"/>
    </row>
    <row r="62499" spans="31:31" ht="15.75">
      <c r="AE62499" s="67"/>
    </row>
    <row r="62500" spans="31:31" ht="15.75">
      <c r="AE62500" s="67"/>
    </row>
    <row r="62501" spans="31:31" ht="15.75">
      <c r="AE62501" s="67"/>
    </row>
    <row r="62502" spans="31:31" ht="15.75">
      <c r="AE62502" s="67"/>
    </row>
    <row r="62503" spans="31:31" ht="15.75">
      <c r="AE62503" s="67"/>
    </row>
    <row r="62504" spans="31:31" ht="15.75">
      <c r="AE62504" s="67"/>
    </row>
    <row r="62505" spans="31:31" ht="15.75">
      <c r="AE62505" s="67"/>
    </row>
    <row r="62506" spans="31:31" ht="15.75">
      <c r="AE62506" s="67"/>
    </row>
    <row r="62507" spans="31:31" ht="15.75">
      <c r="AE62507" s="67"/>
    </row>
    <row r="62508" spans="31:31" ht="15.75">
      <c r="AE62508" s="67"/>
    </row>
    <row r="62509" spans="31:31" ht="15.75">
      <c r="AE62509" s="67"/>
    </row>
    <row r="62510" spans="31:31" ht="15.75">
      <c r="AE62510" s="67"/>
    </row>
    <row r="62511" spans="31:31" ht="15.75">
      <c r="AE62511" s="67"/>
    </row>
    <row r="62512" spans="31:31" ht="15.75">
      <c r="AE62512" s="67"/>
    </row>
    <row r="62513" spans="31:31" ht="15.75">
      <c r="AE62513" s="67"/>
    </row>
    <row r="62514" spans="31:31" ht="15.75">
      <c r="AE62514" s="67"/>
    </row>
    <row r="62515" spans="31:31" ht="15.75">
      <c r="AE62515" s="67"/>
    </row>
    <row r="62516" spans="31:31" ht="15.75">
      <c r="AE62516" s="67"/>
    </row>
    <row r="62517" spans="31:31" ht="15.75">
      <c r="AE62517" s="67"/>
    </row>
    <row r="62518" spans="31:31" ht="15.75">
      <c r="AE62518" s="67"/>
    </row>
    <row r="62519" spans="31:31" ht="15.75">
      <c r="AE62519" s="67"/>
    </row>
    <row r="62520" spans="31:31" ht="15.75">
      <c r="AE62520" s="67"/>
    </row>
    <row r="62521" spans="31:31" ht="15.75">
      <c r="AE62521" s="67"/>
    </row>
    <row r="62522" spans="31:31" ht="15.75">
      <c r="AE62522" s="67"/>
    </row>
    <row r="62523" spans="31:31" ht="15.75">
      <c r="AE62523" s="67"/>
    </row>
    <row r="62524" spans="31:31" ht="15.75">
      <c r="AE62524" s="67"/>
    </row>
    <row r="62525" spans="31:31" ht="15.75">
      <c r="AE62525" s="67"/>
    </row>
    <row r="62526" spans="31:31" ht="15.75">
      <c r="AE62526" s="67"/>
    </row>
    <row r="62527" spans="31:31" ht="15.75">
      <c r="AE62527" s="67"/>
    </row>
    <row r="62528" spans="31:31" ht="15.75">
      <c r="AE62528" s="67"/>
    </row>
    <row r="62529" spans="31:31" ht="15.75">
      <c r="AE62529" s="67"/>
    </row>
    <row r="62530" spans="31:31" ht="15.75">
      <c r="AE62530" s="67"/>
    </row>
    <row r="62531" spans="31:31" ht="15.75">
      <c r="AE62531" s="67"/>
    </row>
    <row r="62532" spans="31:31" ht="15.75">
      <c r="AE62532" s="67"/>
    </row>
    <row r="62533" spans="31:31" ht="15.75">
      <c r="AE62533" s="67"/>
    </row>
    <row r="62534" spans="31:31" ht="15.75">
      <c r="AE62534" s="67"/>
    </row>
    <row r="62535" spans="31:31" ht="15.75">
      <c r="AE62535" s="67"/>
    </row>
    <row r="62536" spans="31:31" ht="15.75">
      <c r="AE62536" s="67"/>
    </row>
    <row r="62537" spans="31:31" ht="15.75">
      <c r="AE62537" s="67"/>
    </row>
    <row r="62538" spans="31:31" ht="15.75">
      <c r="AE62538" s="67"/>
    </row>
    <row r="62539" spans="31:31" ht="15.75">
      <c r="AE62539" s="67"/>
    </row>
    <row r="62540" spans="31:31" ht="15.75">
      <c r="AE62540" s="67"/>
    </row>
    <row r="62541" spans="31:31" ht="15.75">
      <c r="AE62541" s="67"/>
    </row>
    <row r="62542" spans="31:31" ht="15.75">
      <c r="AE62542" s="67"/>
    </row>
    <row r="62543" spans="31:31" ht="15.75">
      <c r="AE62543" s="67"/>
    </row>
    <row r="62544" spans="31:31" ht="15.75">
      <c r="AE62544" s="67"/>
    </row>
    <row r="62545" spans="31:31" ht="15.75">
      <c r="AE62545" s="67"/>
    </row>
    <row r="62546" spans="31:31" ht="15.75">
      <c r="AE62546" s="67"/>
    </row>
    <row r="62547" spans="31:31" ht="15.75">
      <c r="AE62547" s="67"/>
    </row>
    <row r="62548" spans="31:31" ht="15.75">
      <c r="AE62548" s="67"/>
    </row>
    <row r="62549" spans="31:31" ht="15.75">
      <c r="AE62549" s="67"/>
    </row>
    <row r="62550" spans="31:31" ht="15.75">
      <c r="AE62550" s="67"/>
    </row>
    <row r="62551" spans="31:31" ht="15.75">
      <c r="AE62551" s="67"/>
    </row>
    <row r="62552" spans="31:31" ht="15.75">
      <c r="AE62552" s="67"/>
    </row>
    <row r="62553" spans="31:31" ht="15.75">
      <c r="AE62553" s="67"/>
    </row>
    <row r="62554" spans="31:31" ht="15.75">
      <c r="AE62554" s="67"/>
    </row>
    <row r="62555" spans="31:31" ht="15.75">
      <c r="AE62555" s="67"/>
    </row>
    <row r="62556" spans="31:31" ht="15.75">
      <c r="AE62556" s="67"/>
    </row>
    <row r="62557" spans="31:31" ht="15.75">
      <c r="AE62557" s="67"/>
    </row>
    <row r="62558" spans="31:31" ht="15.75">
      <c r="AE62558" s="67"/>
    </row>
    <row r="62559" spans="31:31" ht="15.75">
      <c r="AE62559" s="67"/>
    </row>
    <row r="62560" spans="31:31" ht="15.75">
      <c r="AE62560" s="67"/>
    </row>
    <row r="62561" spans="31:31" ht="15.75">
      <c r="AE62561" s="67"/>
    </row>
    <row r="62562" spans="31:31" ht="15.75">
      <c r="AE62562" s="67"/>
    </row>
    <row r="62563" spans="31:31" ht="15.75">
      <c r="AE62563" s="67"/>
    </row>
    <row r="62564" spans="31:31" ht="15.75">
      <c r="AE62564" s="67"/>
    </row>
    <row r="62565" spans="31:31" ht="15.75">
      <c r="AE62565" s="67"/>
    </row>
    <row r="62566" spans="31:31" ht="15.75">
      <c r="AE62566" s="67"/>
    </row>
    <row r="62567" spans="31:31" ht="15.75">
      <c r="AE62567" s="67"/>
    </row>
    <row r="62568" spans="31:31" ht="15.75">
      <c r="AE62568" s="67"/>
    </row>
    <row r="62569" spans="31:31" ht="15.75">
      <c r="AE62569" s="67"/>
    </row>
    <row r="62570" spans="31:31" ht="15.75">
      <c r="AE62570" s="67"/>
    </row>
    <row r="62571" spans="31:31" ht="15.75">
      <c r="AE62571" s="67"/>
    </row>
    <row r="62572" spans="31:31" ht="15.75">
      <c r="AE62572" s="67"/>
    </row>
    <row r="62573" spans="31:31" ht="15.75">
      <c r="AE62573" s="67"/>
    </row>
    <row r="62574" spans="31:31" ht="15.75">
      <c r="AE62574" s="67"/>
    </row>
    <row r="62575" spans="31:31" ht="15.75">
      <c r="AE62575" s="67"/>
    </row>
    <row r="62576" spans="31:31" ht="15.75">
      <c r="AE62576" s="67"/>
    </row>
    <row r="62577" spans="31:31" ht="15.75">
      <c r="AE62577" s="67"/>
    </row>
    <row r="62578" spans="31:31" ht="15.75">
      <c r="AE62578" s="67"/>
    </row>
    <row r="62579" spans="31:31" ht="15.75">
      <c r="AE62579" s="67"/>
    </row>
    <row r="62580" spans="31:31" ht="15.75">
      <c r="AE62580" s="67"/>
    </row>
    <row r="62581" spans="31:31" ht="15.75">
      <c r="AE62581" s="67"/>
    </row>
    <row r="62582" spans="31:31" ht="15.75">
      <c r="AE62582" s="67"/>
    </row>
    <row r="62583" spans="31:31" ht="15.75">
      <c r="AE62583" s="67"/>
    </row>
    <row r="62584" spans="31:31" ht="15.75">
      <c r="AE62584" s="67"/>
    </row>
    <row r="62585" spans="31:31" ht="15.75">
      <c r="AE62585" s="67"/>
    </row>
    <row r="62586" spans="31:31" ht="15.75">
      <c r="AE62586" s="67"/>
    </row>
    <row r="62587" spans="31:31" ht="15.75">
      <c r="AE62587" s="67"/>
    </row>
    <row r="62588" spans="31:31" ht="15.75">
      <c r="AE62588" s="67"/>
    </row>
    <row r="62589" spans="31:31" ht="15.75">
      <c r="AE62589" s="67"/>
    </row>
    <row r="62590" spans="31:31" ht="15.75">
      <c r="AE62590" s="67"/>
    </row>
    <row r="62591" spans="31:31" ht="15.75">
      <c r="AE62591" s="67"/>
    </row>
    <row r="62592" spans="31:31" ht="15.75">
      <c r="AE62592" s="67"/>
    </row>
    <row r="62593" spans="31:31" ht="15.75">
      <c r="AE62593" s="67"/>
    </row>
    <row r="62594" spans="31:31" ht="15.75">
      <c r="AE62594" s="67"/>
    </row>
    <row r="62595" spans="31:31" ht="15.75">
      <c r="AE62595" s="67"/>
    </row>
    <row r="62596" spans="31:31" ht="15.75">
      <c r="AE62596" s="67"/>
    </row>
    <row r="62597" spans="31:31" ht="15.75">
      <c r="AE62597" s="67"/>
    </row>
    <row r="62598" spans="31:31" ht="15.75">
      <c r="AE62598" s="67"/>
    </row>
    <row r="62599" spans="31:31" ht="15.75">
      <c r="AE62599" s="67"/>
    </row>
    <row r="62600" spans="31:31" ht="15.75">
      <c r="AE62600" s="67"/>
    </row>
    <row r="62601" spans="31:31" ht="15.75">
      <c r="AE62601" s="67"/>
    </row>
    <row r="62602" spans="31:31" ht="15.75">
      <c r="AE62602" s="67"/>
    </row>
    <row r="62603" spans="31:31" ht="15.75">
      <c r="AE62603" s="67"/>
    </row>
    <row r="62604" spans="31:31" ht="15.75">
      <c r="AE62604" s="67"/>
    </row>
    <row r="62605" spans="31:31" ht="15.75">
      <c r="AE62605" s="67"/>
    </row>
    <row r="62606" spans="31:31" ht="15.75">
      <c r="AE62606" s="67"/>
    </row>
    <row r="62607" spans="31:31" ht="15.75">
      <c r="AE62607" s="67"/>
    </row>
    <row r="62608" spans="31:31" ht="15.75">
      <c r="AE62608" s="67"/>
    </row>
    <row r="62609" spans="31:31" ht="15.75">
      <c r="AE62609" s="67"/>
    </row>
    <row r="62610" spans="31:31" ht="15.75">
      <c r="AE62610" s="67"/>
    </row>
    <row r="62611" spans="31:31" ht="15.75">
      <c r="AE62611" s="67"/>
    </row>
    <row r="62612" spans="31:31" ht="15.75">
      <c r="AE62612" s="67"/>
    </row>
    <row r="62613" spans="31:31" ht="15.75">
      <c r="AE62613" s="67"/>
    </row>
    <row r="62614" spans="31:31" ht="15.75">
      <c r="AE62614" s="67"/>
    </row>
    <row r="62615" spans="31:31" ht="15.75">
      <c r="AE62615" s="67"/>
    </row>
    <row r="62616" spans="31:31" ht="15.75">
      <c r="AE62616" s="67"/>
    </row>
    <row r="62617" spans="31:31" ht="15.75">
      <c r="AE62617" s="67"/>
    </row>
    <row r="62618" spans="31:31" ht="15.75">
      <c r="AE62618" s="67"/>
    </row>
    <row r="62619" spans="31:31" ht="15.75">
      <c r="AE62619" s="67"/>
    </row>
    <row r="62620" spans="31:31" ht="15.75">
      <c r="AE62620" s="67"/>
    </row>
    <row r="62621" spans="31:31" ht="15.75">
      <c r="AE62621" s="67"/>
    </row>
    <row r="62622" spans="31:31" ht="15.75">
      <c r="AE62622" s="67"/>
    </row>
    <row r="62623" spans="31:31" ht="15.75">
      <c r="AE62623" s="67"/>
    </row>
    <row r="62624" spans="31:31" ht="15.75">
      <c r="AE62624" s="67"/>
    </row>
    <row r="62625" spans="31:31" ht="15.75">
      <c r="AE62625" s="67"/>
    </row>
    <row r="62626" spans="31:31" ht="15.75">
      <c r="AE62626" s="67"/>
    </row>
    <row r="62627" spans="31:31" ht="15.75">
      <c r="AE62627" s="67"/>
    </row>
    <row r="62628" spans="31:31" ht="15.75">
      <c r="AE62628" s="67"/>
    </row>
    <row r="62629" spans="31:31" ht="15.75">
      <c r="AE62629" s="67"/>
    </row>
    <row r="62630" spans="31:31" ht="15.75">
      <c r="AE62630" s="67"/>
    </row>
    <row r="62631" spans="31:31" ht="15.75">
      <c r="AE62631" s="67"/>
    </row>
    <row r="62632" spans="31:31" ht="15.75">
      <c r="AE62632" s="67"/>
    </row>
    <row r="62633" spans="31:31" ht="15.75">
      <c r="AE62633" s="67"/>
    </row>
    <row r="62634" spans="31:31" ht="15.75">
      <c r="AE62634" s="67"/>
    </row>
    <row r="62635" spans="31:31" ht="15.75">
      <c r="AE62635" s="67"/>
    </row>
    <row r="62636" spans="31:31" ht="15.75">
      <c r="AE62636" s="67"/>
    </row>
    <row r="62637" spans="31:31" ht="15.75">
      <c r="AE62637" s="67"/>
    </row>
    <row r="62638" spans="31:31" ht="15.75">
      <c r="AE62638" s="67"/>
    </row>
    <row r="62639" spans="31:31" ht="15.75">
      <c r="AE62639" s="67"/>
    </row>
    <row r="62640" spans="31:31" ht="15.75">
      <c r="AE62640" s="67"/>
    </row>
    <row r="62641" spans="31:31" ht="15.75">
      <c r="AE62641" s="67"/>
    </row>
    <row r="62642" spans="31:31" ht="15.75">
      <c r="AE62642" s="67"/>
    </row>
    <row r="62643" spans="31:31" ht="15.75">
      <c r="AE62643" s="67"/>
    </row>
    <row r="62644" spans="31:31" ht="15.75">
      <c r="AE62644" s="67"/>
    </row>
    <row r="62645" spans="31:31" ht="15.75">
      <c r="AE62645" s="67"/>
    </row>
    <row r="62646" spans="31:31" ht="15.75">
      <c r="AE62646" s="67"/>
    </row>
    <row r="62647" spans="31:31" ht="15.75">
      <c r="AE62647" s="67"/>
    </row>
    <row r="62648" spans="31:31" ht="15.75">
      <c r="AE62648" s="67"/>
    </row>
    <row r="62649" spans="31:31" ht="15.75">
      <c r="AE62649" s="67"/>
    </row>
    <row r="62650" spans="31:31" ht="15.75">
      <c r="AE62650" s="67"/>
    </row>
    <row r="62651" spans="31:31" ht="15.75">
      <c r="AE62651" s="67"/>
    </row>
    <row r="62652" spans="31:31" ht="15.75">
      <c r="AE62652" s="67"/>
    </row>
    <row r="62653" spans="31:31" ht="15.75">
      <c r="AE62653" s="67"/>
    </row>
    <row r="62654" spans="31:31" ht="15.75">
      <c r="AE62654" s="67"/>
    </row>
    <row r="62655" spans="31:31" ht="15.75">
      <c r="AE62655" s="67"/>
    </row>
    <row r="62656" spans="31:31" ht="15.75">
      <c r="AE62656" s="67"/>
    </row>
    <row r="62657" spans="31:31" ht="15.75">
      <c r="AE62657" s="67"/>
    </row>
    <row r="62658" spans="31:31" ht="15.75">
      <c r="AE62658" s="67"/>
    </row>
    <row r="62659" spans="31:31" ht="15.75">
      <c r="AE62659" s="67"/>
    </row>
    <row r="62660" spans="31:31" ht="15.75">
      <c r="AE62660" s="67"/>
    </row>
    <row r="62661" spans="31:31" ht="15.75">
      <c r="AE62661" s="67"/>
    </row>
    <row r="62662" spans="31:31" ht="15.75">
      <c r="AE62662" s="67"/>
    </row>
    <row r="62663" spans="31:31" ht="15.75">
      <c r="AE62663" s="67"/>
    </row>
    <row r="62664" spans="31:31" ht="15.75">
      <c r="AE62664" s="67"/>
    </row>
    <row r="62665" spans="31:31" ht="15.75">
      <c r="AE62665" s="67"/>
    </row>
    <row r="62666" spans="31:31" ht="15.75">
      <c r="AE62666" s="67"/>
    </row>
    <row r="62667" spans="31:31" ht="15.75">
      <c r="AE62667" s="67"/>
    </row>
    <row r="62668" spans="31:31" ht="15.75">
      <c r="AE62668" s="67"/>
    </row>
    <row r="62669" spans="31:31" ht="15.75">
      <c r="AE62669" s="67"/>
    </row>
    <row r="62670" spans="31:31" ht="15.75">
      <c r="AE62670" s="67"/>
    </row>
    <row r="62671" spans="31:31" ht="15.75">
      <c r="AE62671" s="67"/>
    </row>
    <row r="62672" spans="31:31" ht="15.75">
      <c r="AE62672" s="67"/>
    </row>
    <row r="62673" spans="31:31" ht="15.75">
      <c r="AE62673" s="67"/>
    </row>
    <row r="62674" spans="31:31" ht="15.75">
      <c r="AE62674" s="67"/>
    </row>
    <row r="62675" spans="31:31" ht="15.75">
      <c r="AE62675" s="67"/>
    </row>
    <row r="62676" spans="31:31" ht="15.75">
      <c r="AE62676" s="67"/>
    </row>
    <row r="62677" spans="31:31" ht="15.75">
      <c r="AE62677" s="67"/>
    </row>
    <row r="62678" spans="31:31" ht="15.75">
      <c r="AE62678" s="67"/>
    </row>
    <row r="62679" spans="31:31" ht="15.75">
      <c r="AE62679" s="67"/>
    </row>
    <row r="62680" spans="31:31" ht="15.75">
      <c r="AE62680" s="67"/>
    </row>
    <row r="62681" spans="31:31" ht="15.75">
      <c r="AE62681" s="67"/>
    </row>
    <row r="62682" spans="31:31" ht="15.75">
      <c r="AE62682" s="67"/>
    </row>
    <row r="62683" spans="31:31" ht="15.75">
      <c r="AE62683" s="67"/>
    </row>
    <row r="62684" spans="31:31" ht="15.75">
      <c r="AE62684" s="67"/>
    </row>
    <row r="62685" spans="31:31" ht="15.75">
      <c r="AE62685" s="67"/>
    </row>
    <row r="62686" spans="31:31" ht="15.75">
      <c r="AE62686" s="67"/>
    </row>
    <row r="62687" spans="31:31" ht="15.75">
      <c r="AE62687" s="67"/>
    </row>
    <row r="62688" spans="31:31" ht="15.75">
      <c r="AE62688" s="67"/>
    </row>
    <row r="62689" spans="31:31" ht="15.75">
      <c r="AE62689" s="67"/>
    </row>
    <row r="62690" spans="31:31" ht="15.75">
      <c r="AE62690" s="67"/>
    </row>
    <row r="62691" spans="31:31" ht="15.75">
      <c r="AE62691" s="67"/>
    </row>
    <row r="62692" spans="31:31" ht="15.75">
      <c r="AE62692" s="67"/>
    </row>
    <row r="62693" spans="31:31" ht="15.75">
      <c r="AE62693" s="67"/>
    </row>
    <row r="62694" spans="31:31" ht="15.75">
      <c r="AE62694" s="67"/>
    </row>
    <row r="62695" spans="31:31" ht="15.75">
      <c r="AE62695" s="67"/>
    </row>
    <row r="62696" spans="31:31" ht="15.75">
      <c r="AE62696" s="67"/>
    </row>
    <row r="62697" spans="31:31" ht="15.75">
      <c r="AE62697" s="67"/>
    </row>
    <row r="62698" spans="31:31" ht="15.75">
      <c r="AE62698" s="67"/>
    </row>
    <row r="62699" spans="31:31" ht="15.75">
      <c r="AE62699" s="67"/>
    </row>
    <row r="62700" spans="31:31" ht="15.75">
      <c r="AE62700" s="67"/>
    </row>
    <row r="62701" spans="31:31" ht="15.75">
      <c r="AE62701" s="67"/>
    </row>
    <row r="62702" spans="31:31" ht="15.75">
      <c r="AE62702" s="67"/>
    </row>
    <row r="62703" spans="31:31" ht="15.75">
      <c r="AE62703" s="67"/>
    </row>
    <row r="62704" spans="31:31" ht="15.75">
      <c r="AE62704" s="67"/>
    </row>
    <row r="62705" spans="31:31" ht="15.75">
      <c r="AE62705" s="67"/>
    </row>
    <row r="62706" spans="31:31" ht="15.75">
      <c r="AE62706" s="67"/>
    </row>
    <row r="62707" spans="31:31" ht="15.75">
      <c r="AE62707" s="67"/>
    </row>
    <row r="62708" spans="31:31" ht="15.75">
      <c r="AE62708" s="67"/>
    </row>
    <row r="62709" spans="31:31" ht="15.75">
      <c r="AE62709" s="67"/>
    </row>
    <row r="62710" spans="31:31" ht="15.75">
      <c r="AE62710" s="67"/>
    </row>
    <row r="62711" spans="31:31" ht="15.75">
      <c r="AE62711" s="67"/>
    </row>
    <row r="62712" spans="31:31" ht="15.75">
      <c r="AE62712" s="67"/>
    </row>
    <row r="62713" spans="31:31" ht="15.75">
      <c r="AE62713" s="67"/>
    </row>
    <row r="62714" spans="31:31" ht="15.75">
      <c r="AE62714" s="67"/>
    </row>
    <row r="62715" spans="31:31" ht="15.75">
      <c r="AE62715" s="67"/>
    </row>
    <row r="62716" spans="31:31" ht="15.75">
      <c r="AE62716" s="67"/>
    </row>
    <row r="62717" spans="31:31" ht="15.75">
      <c r="AE62717" s="67"/>
    </row>
    <row r="62718" spans="31:31" ht="15.75">
      <c r="AE62718" s="67"/>
    </row>
    <row r="62719" spans="31:31" ht="15.75">
      <c r="AE62719" s="67"/>
    </row>
    <row r="62720" spans="31:31" ht="15.75">
      <c r="AE62720" s="67"/>
    </row>
    <row r="62721" spans="31:31" ht="15.75">
      <c r="AE62721" s="67"/>
    </row>
    <row r="62722" spans="31:31" ht="15.75">
      <c r="AE62722" s="67"/>
    </row>
    <row r="62723" spans="31:31" ht="15.75">
      <c r="AE62723" s="67"/>
    </row>
    <row r="62724" spans="31:31" ht="15.75">
      <c r="AE62724" s="67"/>
    </row>
    <row r="62725" spans="31:31" ht="15.75">
      <c r="AE62725" s="67"/>
    </row>
    <row r="62726" spans="31:31" ht="15.75">
      <c r="AE62726" s="67"/>
    </row>
    <row r="62727" spans="31:31" ht="15.75">
      <c r="AE62727" s="67"/>
    </row>
    <row r="62728" spans="31:31" ht="15.75">
      <c r="AE62728" s="67"/>
    </row>
    <row r="62729" spans="31:31" ht="15.75">
      <c r="AE62729" s="67"/>
    </row>
    <row r="62730" spans="31:31" ht="15.75">
      <c r="AE62730" s="67"/>
    </row>
    <row r="62731" spans="31:31" ht="15.75">
      <c r="AE62731" s="67"/>
    </row>
    <row r="62732" spans="31:31" ht="15.75">
      <c r="AE62732" s="67"/>
    </row>
    <row r="62733" spans="31:31" ht="15.75">
      <c r="AE62733" s="67"/>
    </row>
    <row r="62734" spans="31:31" ht="15.75">
      <c r="AE62734" s="67"/>
    </row>
    <row r="62735" spans="31:31" ht="15.75">
      <c r="AE62735" s="67"/>
    </row>
    <row r="62736" spans="31:31" ht="15.75">
      <c r="AE62736" s="67"/>
    </row>
    <row r="62737" spans="31:31" ht="15.75">
      <c r="AE62737" s="67"/>
    </row>
    <row r="62738" spans="31:31" ht="15.75">
      <c r="AE62738" s="67"/>
    </row>
    <row r="62739" spans="31:31" ht="15.75">
      <c r="AE62739" s="67"/>
    </row>
    <row r="62740" spans="31:31" ht="15.75">
      <c r="AE62740" s="67"/>
    </row>
    <row r="62741" spans="31:31" ht="15.75">
      <c r="AE62741" s="67"/>
    </row>
    <row r="62742" spans="31:31" ht="15.75">
      <c r="AE62742" s="67"/>
    </row>
    <row r="62743" spans="31:31" ht="15.75">
      <c r="AE62743" s="67"/>
    </row>
    <row r="62744" spans="31:31" ht="15.75">
      <c r="AE62744" s="67"/>
    </row>
    <row r="62745" spans="31:31" ht="15.75">
      <c r="AE62745" s="67"/>
    </row>
    <row r="62746" spans="31:31" ht="15.75">
      <c r="AE62746" s="67"/>
    </row>
    <row r="62747" spans="31:31" ht="15.75">
      <c r="AE62747" s="67"/>
    </row>
    <row r="62748" spans="31:31" ht="15.75">
      <c r="AE62748" s="67"/>
    </row>
    <row r="62749" spans="31:31" ht="15.75">
      <c r="AE62749" s="67"/>
    </row>
    <row r="62750" spans="31:31" ht="15.75">
      <c r="AE62750" s="67"/>
    </row>
    <row r="62751" spans="31:31" ht="15.75">
      <c r="AE62751" s="67"/>
    </row>
    <row r="62752" spans="31:31" ht="15.75">
      <c r="AE62752" s="67"/>
    </row>
    <row r="62753" spans="31:31" ht="15.75">
      <c r="AE62753" s="67"/>
    </row>
    <row r="62754" spans="31:31" ht="15.75">
      <c r="AE62754" s="67"/>
    </row>
    <row r="62755" spans="31:31" ht="15.75">
      <c r="AE62755" s="67"/>
    </row>
    <row r="62756" spans="31:31" ht="15.75">
      <c r="AE62756" s="67"/>
    </row>
    <row r="62757" spans="31:31" ht="15.75">
      <c r="AE62757" s="67"/>
    </row>
    <row r="62758" spans="31:31" ht="15.75">
      <c r="AE62758" s="67"/>
    </row>
    <row r="62759" spans="31:31" ht="15.75">
      <c r="AE62759" s="67"/>
    </row>
    <row r="62760" spans="31:31" ht="15.75">
      <c r="AE62760" s="67"/>
    </row>
    <row r="62761" spans="31:31" ht="15.75">
      <c r="AE62761" s="67"/>
    </row>
    <row r="62762" spans="31:31" ht="15.75">
      <c r="AE62762" s="67"/>
    </row>
    <row r="62763" spans="31:31" ht="15.75">
      <c r="AE62763" s="67"/>
    </row>
    <row r="62764" spans="31:31" ht="15.75">
      <c r="AE62764" s="67"/>
    </row>
    <row r="62765" spans="31:31" ht="15.75">
      <c r="AE62765" s="67"/>
    </row>
    <row r="62766" spans="31:31" ht="15.75">
      <c r="AE62766" s="67"/>
    </row>
    <row r="62767" spans="31:31" ht="15.75">
      <c r="AE62767" s="67"/>
    </row>
    <row r="62768" spans="31:31" ht="15.75">
      <c r="AE62768" s="67"/>
    </row>
    <row r="62769" spans="31:31" ht="15.75">
      <c r="AE62769" s="67"/>
    </row>
    <row r="62770" spans="31:31" ht="15.75">
      <c r="AE62770" s="67"/>
    </row>
    <row r="62771" spans="31:31" ht="15.75">
      <c r="AE62771" s="67"/>
    </row>
    <row r="62772" spans="31:31" ht="15.75">
      <c r="AE62772" s="67"/>
    </row>
    <row r="62773" spans="31:31" ht="15.75">
      <c r="AE62773" s="67"/>
    </row>
    <row r="62774" spans="31:31" ht="15.75">
      <c r="AE62774" s="67"/>
    </row>
    <row r="62775" spans="31:31" ht="15.75">
      <c r="AE62775" s="67"/>
    </row>
    <row r="62776" spans="31:31" ht="15.75">
      <c r="AE62776" s="67"/>
    </row>
    <row r="62777" spans="31:31" ht="15.75">
      <c r="AE62777" s="67"/>
    </row>
    <row r="62778" spans="31:31" ht="15.75">
      <c r="AE62778" s="67"/>
    </row>
    <row r="62779" spans="31:31" ht="15.75">
      <c r="AE62779" s="67"/>
    </row>
    <row r="62780" spans="31:31" ht="15.75">
      <c r="AE62780" s="67"/>
    </row>
    <row r="62781" spans="31:31" ht="15.75">
      <c r="AE62781" s="67"/>
    </row>
    <row r="62782" spans="31:31" ht="15.75">
      <c r="AE62782" s="67"/>
    </row>
    <row r="62783" spans="31:31" ht="15.75">
      <c r="AE62783" s="67"/>
    </row>
    <row r="62784" spans="31:31" ht="15.75">
      <c r="AE62784" s="67"/>
    </row>
    <row r="62785" spans="31:31" ht="15.75">
      <c r="AE62785" s="67"/>
    </row>
    <row r="62786" spans="31:31" ht="15.75">
      <c r="AE62786" s="67"/>
    </row>
    <row r="62787" spans="31:31" ht="15.75">
      <c r="AE62787" s="67"/>
    </row>
    <row r="62788" spans="31:31" ht="15.75">
      <c r="AE62788" s="67"/>
    </row>
    <row r="62789" spans="31:31" ht="15.75">
      <c r="AE62789" s="67"/>
    </row>
    <row r="62790" spans="31:31" ht="15.75">
      <c r="AE62790" s="67"/>
    </row>
    <row r="62791" spans="31:31" ht="15.75">
      <c r="AE62791" s="67"/>
    </row>
    <row r="62792" spans="31:31" ht="15.75">
      <c r="AE62792" s="67"/>
    </row>
    <row r="62793" spans="31:31" ht="15.75">
      <c r="AE62793" s="67"/>
    </row>
    <row r="62794" spans="31:31" ht="15.75">
      <c r="AE62794" s="67"/>
    </row>
    <row r="62795" spans="31:31" ht="15.75">
      <c r="AE62795" s="67"/>
    </row>
    <row r="62796" spans="31:31" ht="15.75">
      <c r="AE62796" s="67"/>
    </row>
    <row r="62797" spans="31:31" ht="15.75">
      <c r="AE62797" s="67"/>
    </row>
    <row r="62798" spans="31:31" ht="15.75">
      <c r="AE62798" s="67"/>
    </row>
    <row r="62799" spans="31:31" ht="15.75">
      <c r="AE62799" s="67"/>
    </row>
    <row r="62800" spans="31:31" ht="15.75">
      <c r="AE62800" s="67"/>
    </row>
    <row r="62801" spans="31:31" ht="15.75">
      <c r="AE62801" s="67"/>
    </row>
    <row r="62802" spans="31:31" ht="15.75">
      <c r="AE62802" s="67"/>
    </row>
    <row r="62803" spans="31:31" ht="15.75">
      <c r="AE62803" s="67"/>
    </row>
    <row r="62804" spans="31:31" ht="15.75">
      <c r="AE62804" s="67"/>
    </row>
    <row r="62805" spans="31:31" ht="15.75">
      <c r="AE62805" s="67"/>
    </row>
    <row r="62806" spans="31:31" ht="15.75">
      <c r="AE62806" s="67"/>
    </row>
    <row r="62807" spans="31:31" ht="15.75">
      <c r="AE62807" s="67"/>
    </row>
    <row r="62808" spans="31:31" ht="15.75">
      <c r="AE62808" s="67"/>
    </row>
    <row r="62809" spans="31:31" ht="15.75">
      <c r="AE62809" s="67"/>
    </row>
    <row r="62810" spans="31:31" ht="15.75">
      <c r="AE62810" s="67"/>
    </row>
    <row r="62811" spans="31:31" ht="15.75">
      <c r="AE62811" s="67"/>
    </row>
    <row r="62812" spans="31:31" ht="15.75">
      <c r="AE62812" s="67"/>
    </row>
    <row r="62813" spans="31:31" ht="15.75">
      <c r="AE62813" s="67"/>
    </row>
    <row r="62814" spans="31:31" ht="15.75">
      <c r="AE62814" s="67"/>
    </row>
    <row r="62815" spans="31:31" ht="15.75">
      <c r="AE62815" s="67"/>
    </row>
    <row r="62816" spans="31:31" ht="15.75">
      <c r="AE62816" s="67"/>
    </row>
    <row r="62817" spans="31:31" ht="15.75">
      <c r="AE62817" s="67"/>
    </row>
    <row r="62818" spans="31:31" ht="15.75">
      <c r="AE62818" s="67"/>
    </row>
    <row r="62819" spans="31:31" ht="15.75">
      <c r="AE62819" s="67"/>
    </row>
    <row r="62820" spans="31:31" ht="15.75">
      <c r="AE62820" s="67"/>
    </row>
    <row r="62821" spans="31:31" ht="15.75">
      <c r="AE62821" s="67"/>
    </row>
    <row r="62822" spans="31:31" ht="15.75">
      <c r="AE62822" s="67"/>
    </row>
    <row r="62823" spans="31:31" ht="15.75">
      <c r="AE62823" s="67"/>
    </row>
    <row r="62824" spans="31:31" ht="15.75">
      <c r="AE62824" s="67"/>
    </row>
    <row r="62825" spans="31:31" ht="15.75">
      <c r="AE62825" s="67"/>
    </row>
    <row r="62826" spans="31:31" ht="15.75">
      <c r="AE62826" s="67"/>
    </row>
    <row r="62827" spans="31:31" ht="15.75">
      <c r="AE62827" s="67"/>
    </row>
    <row r="62828" spans="31:31" ht="15.75">
      <c r="AE62828" s="67"/>
    </row>
    <row r="62829" spans="31:31" ht="15.75">
      <c r="AE62829" s="67"/>
    </row>
    <row r="62830" spans="31:31" ht="15.75">
      <c r="AE62830" s="67"/>
    </row>
    <row r="62831" spans="31:31" ht="15.75">
      <c r="AE62831" s="67"/>
    </row>
    <row r="62832" spans="31:31" ht="15.75">
      <c r="AE62832" s="67"/>
    </row>
    <row r="62833" spans="31:31" ht="15.75">
      <c r="AE62833" s="67"/>
    </row>
    <row r="62834" spans="31:31" ht="15.75">
      <c r="AE62834" s="67"/>
    </row>
    <row r="62835" spans="31:31" ht="15.75">
      <c r="AE62835" s="67"/>
    </row>
    <row r="62836" spans="31:31" ht="15.75">
      <c r="AE62836" s="67"/>
    </row>
    <row r="62837" spans="31:31" ht="15.75">
      <c r="AE62837" s="67"/>
    </row>
    <row r="62838" spans="31:31" ht="15.75">
      <c r="AE62838" s="67"/>
    </row>
    <row r="62839" spans="31:31" ht="15.75">
      <c r="AE62839" s="67"/>
    </row>
    <row r="62840" spans="31:31" ht="15.75">
      <c r="AE62840" s="67"/>
    </row>
    <row r="62841" spans="31:31" ht="15.75">
      <c r="AE62841" s="67"/>
    </row>
    <row r="62842" spans="31:31" ht="15.75">
      <c r="AE62842" s="67"/>
    </row>
    <row r="62843" spans="31:31" ht="15.75">
      <c r="AE62843" s="67"/>
    </row>
    <row r="62844" spans="31:31" ht="15.75">
      <c r="AE62844" s="67"/>
    </row>
    <row r="62845" spans="31:31" ht="15.75">
      <c r="AE62845" s="67"/>
    </row>
    <row r="62846" spans="31:31" ht="15.75">
      <c r="AE62846" s="67"/>
    </row>
    <row r="62847" spans="31:31" ht="15.75">
      <c r="AE62847" s="67"/>
    </row>
    <row r="62848" spans="31:31" ht="15.75">
      <c r="AE62848" s="67"/>
    </row>
    <row r="62849" spans="31:31" ht="15.75">
      <c r="AE62849" s="67"/>
    </row>
    <row r="62850" spans="31:31" ht="15.75">
      <c r="AE62850" s="67"/>
    </row>
    <row r="62851" spans="31:31" ht="15.75">
      <c r="AE62851" s="67"/>
    </row>
    <row r="62852" spans="31:31" ht="15.75">
      <c r="AE62852" s="67"/>
    </row>
    <row r="62853" spans="31:31" ht="15.75">
      <c r="AE62853" s="67"/>
    </row>
    <row r="62854" spans="31:31" ht="15.75">
      <c r="AE62854" s="67"/>
    </row>
    <row r="62855" spans="31:31" ht="15.75">
      <c r="AE62855" s="67"/>
    </row>
    <row r="62856" spans="31:31" ht="15.75">
      <c r="AE62856" s="67"/>
    </row>
    <row r="62857" spans="31:31" ht="15.75">
      <c r="AE62857" s="67"/>
    </row>
    <row r="62858" spans="31:31" ht="15.75">
      <c r="AE62858" s="67"/>
    </row>
    <row r="62859" spans="31:31" ht="15.75">
      <c r="AE62859" s="67"/>
    </row>
    <row r="62860" spans="31:31" ht="15.75">
      <c r="AE62860" s="67"/>
    </row>
    <row r="62861" spans="31:31" ht="15.75">
      <c r="AE62861" s="67"/>
    </row>
    <row r="62862" spans="31:31" ht="15.75">
      <c r="AE62862" s="67"/>
    </row>
    <row r="62863" spans="31:31" ht="15.75">
      <c r="AE62863" s="67"/>
    </row>
    <row r="62864" spans="31:31" ht="15.75">
      <c r="AE62864" s="67"/>
    </row>
    <row r="62865" spans="31:31" ht="15.75">
      <c r="AE62865" s="67"/>
    </row>
    <row r="62866" spans="31:31" ht="15.75">
      <c r="AE62866" s="67"/>
    </row>
    <row r="62867" spans="31:31" ht="15.75">
      <c r="AE62867" s="67"/>
    </row>
    <row r="62868" spans="31:31" ht="15.75">
      <c r="AE62868" s="67"/>
    </row>
    <row r="62869" spans="31:31" ht="15.75">
      <c r="AE62869" s="67"/>
    </row>
    <row r="62870" spans="31:31" ht="15.75">
      <c r="AE62870" s="67"/>
    </row>
    <row r="62871" spans="31:31" ht="15.75">
      <c r="AE62871" s="67"/>
    </row>
    <row r="62872" spans="31:31" ht="15.75">
      <c r="AE62872" s="67"/>
    </row>
    <row r="62873" spans="31:31" ht="15.75">
      <c r="AE62873" s="67"/>
    </row>
    <row r="62874" spans="31:31" ht="15.75">
      <c r="AE62874" s="67"/>
    </row>
    <row r="62875" spans="31:31" ht="15.75">
      <c r="AE62875" s="67"/>
    </row>
    <row r="62876" spans="31:31" ht="15.75">
      <c r="AE62876" s="67"/>
    </row>
    <row r="62877" spans="31:31" ht="15.75">
      <c r="AE62877" s="67"/>
    </row>
    <row r="62878" spans="31:31" ht="15.75">
      <c r="AE62878" s="67"/>
    </row>
    <row r="62879" spans="31:31" ht="15.75">
      <c r="AE62879" s="67"/>
    </row>
    <row r="62880" spans="31:31" ht="15.75">
      <c r="AE62880" s="67"/>
    </row>
    <row r="62881" spans="31:31" ht="15.75">
      <c r="AE62881" s="67"/>
    </row>
    <row r="62882" spans="31:31" ht="15.75">
      <c r="AE62882" s="67"/>
    </row>
    <row r="62883" spans="31:31" ht="15.75">
      <c r="AE62883" s="67"/>
    </row>
    <row r="62884" spans="31:31" ht="15.75">
      <c r="AE62884" s="67"/>
    </row>
    <row r="62885" spans="31:31" ht="15.75">
      <c r="AE62885" s="67"/>
    </row>
    <row r="62886" spans="31:31" ht="15.75">
      <c r="AE62886" s="67"/>
    </row>
    <row r="62887" spans="31:31" ht="15.75">
      <c r="AE62887" s="67"/>
    </row>
    <row r="62888" spans="31:31" ht="15.75">
      <c r="AE62888" s="67"/>
    </row>
    <row r="62889" spans="31:31" ht="15.75">
      <c r="AE62889" s="67"/>
    </row>
    <row r="62890" spans="31:31" ht="15.75">
      <c r="AE62890" s="67"/>
    </row>
    <row r="62891" spans="31:31" ht="15.75">
      <c r="AE62891" s="67"/>
    </row>
    <row r="62892" spans="31:31" ht="15.75">
      <c r="AE62892" s="67"/>
    </row>
    <row r="62893" spans="31:31" ht="15.75">
      <c r="AE62893" s="67"/>
    </row>
    <row r="62894" spans="31:31" ht="15.75">
      <c r="AE62894" s="67"/>
    </row>
    <row r="62895" spans="31:31" ht="15.75">
      <c r="AE62895" s="67"/>
    </row>
    <row r="62896" spans="31:31" ht="15.75">
      <c r="AE62896" s="67"/>
    </row>
    <row r="62897" spans="31:31" ht="15.75">
      <c r="AE62897" s="67"/>
    </row>
    <row r="62898" spans="31:31" ht="15.75">
      <c r="AE62898" s="67"/>
    </row>
    <row r="62899" spans="31:31" ht="15.75">
      <c r="AE62899" s="67"/>
    </row>
    <row r="62900" spans="31:31" ht="15.75">
      <c r="AE62900" s="67"/>
    </row>
    <row r="62901" spans="31:31" ht="15.75">
      <c r="AE62901" s="67"/>
    </row>
    <row r="62902" spans="31:31" ht="15.75">
      <c r="AE62902" s="67"/>
    </row>
    <row r="62903" spans="31:31" ht="15.75">
      <c r="AE62903" s="67"/>
    </row>
    <row r="62904" spans="31:31" ht="15.75">
      <c r="AE62904" s="67"/>
    </row>
    <row r="62905" spans="31:31" ht="15.75">
      <c r="AE62905" s="67"/>
    </row>
    <row r="62906" spans="31:31" ht="15.75">
      <c r="AE62906" s="67"/>
    </row>
    <row r="62907" spans="31:31" ht="15.75">
      <c r="AE62907" s="67"/>
    </row>
    <row r="62908" spans="31:31" ht="15.75">
      <c r="AE62908" s="67"/>
    </row>
    <row r="62909" spans="31:31" ht="15.75">
      <c r="AE62909" s="67"/>
    </row>
    <row r="62910" spans="31:31" ht="15.75">
      <c r="AE62910" s="67"/>
    </row>
    <row r="62911" spans="31:31" ht="15.75">
      <c r="AE62911" s="67"/>
    </row>
    <row r="62912" spans="31:31" ht="15.75">
      <c r="AE62912" s="67"/>
    </row>
    <row r="62913" spans="31:31" ht="15.75">
      <c r="AE62913" s="67"/>
    </row>
    <row r="62914" spans="31:31" ht="15.75">
      <c r="AE62914" s="67"/>
    </row>
    <row r="62915" spans="31:31" ht="15.75">
      <c r="AE62915" s="67"/>
    </row>
    <row r="62916" spans="31:31" ht="15.75">
      <c r="AE62916" s="67"/>
    </row>
    <row r="62917" spans="31:31" ht="15.75">
      <c r="AE62917" s="67"/>
    </row>
    <row r="62918" spans="31:31" ht="15.75">
      <c r="AE62918" s="67"/>
    </row>
    <row r="62919" spans="31:31" ht="15.75">
      <c r="AE62919" s="67"/>
    </row>
    <row r="62920" spans="31:31" ht="15.75">
      <c r="AE62920" s="67"/>
    </row>
    <row r="62921" spans="31:31" ht="15.75">
      <c r="AE62921" s="67"/>
    </row>
    <row r="62922" spans="31:31" ht="15.75">
      <c r="AE62922" s="67"/>
    </row>
    <row r="62923" spans="31:31" ht="15.75">
      <c r="AE62923" s="67"/>
    </row>
    <row r="62924" spans="31:31" ht="15.75">
      <c r="AE62924" s="67"/>
    </row>
    <row r="62925" spans="31:31" ht="15.75">
      <c r="AE62925" s="67"/>
    </row>
    <row r="62926" spans="31:31" ht="15.75">
      <c r="AE62926" s="67"/>
    </row>
    <row r="62927" spans="31:31" ht="15.75">
      <c r="AE62927" s="67"/>
    </row>
    <row r="62928" spans="31:31" ht="15.75">
      <c r="AE62928" s="67"/>
    </row>
    <row r="62929" spans="31:31" ht="15.75">
      <c r="AE62929" s="67"/>
    </row>
    <row r="62930" spans="31:31" ht="15.75">
      <c r="AE62930" s="67"/>
    </row>
    <row r="62931" spans="31:31" ht="15.75">
      <c r="AE62931" s="67"/>
    </row>
    <row r="62932" spans="31:31" ht="15.75">
      <c r="AE62932" s="67"/>
    </row>
    <row r="62933" spans="31:31" ht="15.75">
      <c r="AE62933" s="67"/>
    </row>
    <row r="62934" spans="31:31" ht="15.75">
      <c r="AE62934" s="67"/>
    </row>
    <row r="62935" spans="31:31" ht="15.75">
      <c r="AE62935" s="67"/>
    </row>
    <row r="62936" spans="31:31" ht="15.75">
      <c r="AE62936" s="67"/>
    </row>
    <row r="62937" spans="31:31" ht="15.75">
      <c r="AE62937" s="67"/>
    </row>
    <row r="62938" spans="31:31" ht="15.75">
      <c r="AE62938" s="67"/>
    </row>
    <row r="62939" spans="31:31" ht="15.75">
      <c r="AE62939" s="67"/>
    </row>
    <row r="62940" spans="31:31" ht="15.75">
      <c r="AE62940" s="67"/>
    </row>
    <row r="62941" spans="31:31" ht="15.75">
      <c r="AE62941" s="67"/>
    </row>
    <row r="62942" spans="31:31" ht="15.75">
      <c r="AE62942" s="67"/>
    </row>
    <row r="62943" spans="31:31" ht="15.75">
      <c r="AE62943" s="67"/>
    </row>
    <row r="62944" spans="31:31" ht="15.75">
      <c r="AE62944" s="67"/>
    </row>
    <row r="62945" spans="31:31" ht="15.75">
      <c r="AE62945" s="67"/>
    </row>
    <row r="62946" spans="31:31" ht="15.75">
      <c r="AE62946" s="67"/>
    </row>
    <row r="62947" spans="31:31" ht="15.75">
      <c r="AE62947" s="67"/>
    </row>
    <row r="62948" spans="31:31" ht="15.75">
      <c r="AE62948" s="67"/>
    </row>
    <row r="62949" spans="31:31" ht="15.75">
      <c r="AE62949" s="67"/>
    </row>
    <row r="62950" spans="31:31" ht="15.75">
      <c r="AE62950" s="67"/>
    </row>
    <row r="62951" spans="31:31" ht="15.75">
      <c r="AE62951" s="67"/>
    </row>
    <row r="62952" spans="31:31" ht="15.75">
      <c r="AE62952" s="67"/>
    </row>
    <row r="62953" spans="31:31" ht="15.75">
      <c r="AE62953" s="67"/>
    </row>
    <row r="62954" spans="31:31" ht="15.75">
      <c r="AE62954" s="67"/>
    </row>
    <row r="62955" spans="31:31" ht="15.75">
      <c r="AE62955" s="67"/>
    </row>
    <row r="62956" spans="31:31" ht="15.75">
      <c r="AE62956" s="67"/>
    </row>
    <row r="62957" spans="31:31" ht="15.75">
      <c r="AE62957" s="67"/>
    </row>
    <row r="62958" spans="31:31" ht="15.75">
      <c r="AE62958" s="67"/>
    </row>
    <row r="62959" spans="31:31" ht="15.75">
      <c r="AE62959" s="67"/>
    </row>
    <row r="62960" spans="31:31" ht="15.75">
      <c r="AE62960" s="67"/>
    </row>
    <row r="62961" spans="31:31" ht="15.75">
      <c r="AE62961" s="67"/>
    </row>
    <row r="62962" spans="31:31" ht="15.75">
      <c r="AE62962" s="67"/>
    </row>
    <row r="62963" spans="31:31" ht="15.75">
      <c r="AE62963" s="67"/>
    </row>
    <row r="62964" spans="31:31" ht="15.75">
      <c r="AE62964" s="67"/>
    </row>
    <row r="62965" spans="31:31" ht="15.75">
      <c r="AE62965" s="67"/>
    </row>
    <row r="62966" spans="31:31" ht="15.75">
      <c r="AE62966" s="67"/>
    </row>
    <row r="62967" spans="31:31" ht="15.75">
      <c r="AE62967" s="67"/>
    </row>
    <row r="62968" spans="31:31" ht="15.75">
      <c r="AE62968" s="67"/>
    </row>
    <row r="62969" spans="31:31" ht="15.75">
      <c r="AE62969" s="67"/>
    </row>
    <row r="62970" spans="31:31" ht="15.75">
      <c r="AE62970" s="67"/>
    </row>
    <row r="62971" spans="31:31" ht="15.75">
      <c r="AE62971" s="67"/>
    </row>
    <row r="62972" spans="31:31" ht="15.75">
      <c r="AE62972" s="67"/>
    </row>
    <row r="62973" spans="31:31" ht="15.75">
      <c r="AE62973" s="67"/>
    </row>
    <row r="62974" spans="31:31" ht="15.75">
      <c r="AE62974" s="67"/>
    </row>
    <row r="62975" spans="31:31" ht="15.75">
      <c r="AE62975" s="67"/>
    </row>
    <row r="62976" spans="31:31" ht="15.75">
      <c r="AE62976" s="67"/>
    </row>
    <row r="62977" spans="31:31" ht="15.75">
      <c r="AE62977" s="67"/>
    </row>
    <row r="62978" spans="31:31" ht="15.75">
      <c r="AE62978" s="67"/>
    </row>
    <row r="62979" spans="31:31" ht="15.75">
      <c r="AE62979" s="67"/>
    </row>
    <row r="62980" spans="31:31" ht="15.75">
      <c r="AE62980" s="67"/>
    </row>
    <row r="62981" spans="31:31" ht="15.75">
      <c r="AE62981" s="67"/>
    </row>
    <row r="62982" spans="31:31" ht="15.75">
      <c r="AE62982" s="67"/>
    </row>
    <row r="62983" spans="31:31" ht="15.75">
      <c r="AE62983" s="67"/>
    </row>
    <row r="62984" spans="31:31" ht="15.75">
      <c r="AE62984" s="67"/>
    </row>
    <row r="62985" spans="31:31" ht="15.75">
      <c r="AE62985" s="67"/>
    </row>
    <row r="62986" spans="31:31" ht="15.75">
      <c r="AE62986" s="67"/>
    </row>
    <row r="62987" spans="31:31" ht="15.75">
      <c r="AE62987" s="67"/>
    </row>
    <row r="62988" spans="31:31" ht="15.75">
      <c r="AE62988" s="67"/>
    </row>
    <row r="62989" spans="31:31" ht="15.75">
      <c r="AE62989" s="67"/>
    </row>
    <row r="62990" spans="31:31" ht="15.75">
      <c r="AE62990" s="67"/>
    </row>
    <row r="62991" spans="31:31" ht="15.75">
      <c r="AE62991" s="67"/>
    </row>
    <row r="62992" spans="31:31" ht="15.75">
      <c r="AE62992" s="67"/>
    </row>
    <row r="62993" spans="31:31" ht="15.75">
      <c r="AE62993" s="67"/>
    </row>
    <row r="62994" spans="31:31" ht="15.75">
      <c r="AE62994" s="67"/>
    </row>
    <row r="62995" spans="31:31" ht="15.75">
      <c r="AE62995" s="67"/>
    </row>
    <row r="62996" spans="31:31" ht="15.75">
      <c r="AE62996" s="67"/>
    </row>
    <row r="62997" spans="31:31" ht="15.75">
      <c r="AE62997" s="67"/>
    </row>
    <row r="62998" spans="31:31" ht="15.75">
      <c r="AE62998" s="67"/>
    </row>
    <row r="62999" spans="31:31" ht="15.75">
      <c r="AE62999" s="67"/>
    </row>
    <row r="63000" spans="31:31" ht="15.75">
      <c r="AE63000" s="67"/>
    </row>
    <row r="63001" spans="31:31" ht="15.75">
      <c r="AE63001" s="67"/>
    </row>
    <row r="63002" spans="31:31" ht="15.75">
      <c r="AE63002" s="67"/>
    </row>
    <row r="63003" spans="31:31" ht="15.75">
      <c r="AE63003" s="67"/>
    </row>
    <row r="63004" spans="31:31" ht="15.75">
      <c r="AE63004" s="67"/>
    </row>
    <row r="63005" spans="31:31" ht="15.75">
      <c r="AE63005" s="67"/>
    </row>
    <row r="63006" spans="31:31" ht="15.75">
      <c r="AE63006" s="67"/>
    </row>
    <row r="63007" spans="31:31" ht="15.75">
      <c r="AE63007" s="67"/>
    </row>
    <row r="63008" spans="31:31" ht="15.75">
      <c r="AE63008" s="67"/>
    </row>
    <row r="63009" spans="31:31" ht="15.75">
      <c r="AE63009" s="67"/>
    </row>
    <row r="63010" spans="31:31" ht="15.75">
      <c r="AE63010" s="67"/>
    </row>
    <row r="63011" spans="31:31" ht="15.75">
      <c r="AE63011" s="67"/>
    </row>
    <row r="63012" spans="31:31" ht="15.75">
      <c r="AE63012" s="67"/>
    </row>
    <row r="63013" spans="31:31" ht="15.75">
      <c r="AE63013" s="67"/>
    </row>
    <row r="63014" spans="31:31" ht="15.75">
      <c r="AE63014" s="67"/>
    </row>
    <row r="63015" spans="31:31" ht="15.75">
      <c r="AE63015" s="67"/>
    </row>
    <row r="63016" spans="31:31" ht="15.75">
      <c r="AE63016" s="67"/>
    </row>
    <row r="63017" spans="31:31" ht="15.75">
      <c r="AE63017" s="67"/>
    </row>
    <row r="63018" spans="31:31" ht="15.75">
      <c r="AE63018" s="67"/>
    </row>
    <row r="63019" spans="31:31" ht="15.75">
      <c r="AE63019" s="67"/>
    </row>
    <row r="63020" spans="31:31" ht="15.75">
      <c r="AE63020" s="67"/>
    </row>
    <row r="63021" spans="31:31" ht="15.75">
      <c r="AE63021" s="67"/>
    </row>
    <row r="63022" spans="31:31" ht="15.75">
      <c r="AE63022" s="67"/>
    </row>
    <row r="63023" spans="31:31" ht="15.75">
      <c r="AE63023" s="67"/>
    </row>
    <row r="63024" spans="31:31" ht="15.75">
      <c r="AE63024" s="67"/>
    </row>
    <row r="63025" spans="31:31" ht="15.75">
      <c r="AE63025" s="67"/>
    </row>
    <row r="63026" spans="31:31" ht="15.75">
      <c r="AE63026" s="67"/>
    </row>
    <row r="63027" spans="31:31" ht="15.75">
      <c r="AE63027" s="67"/>
    </row>
    <row r="63028" spans="31:31" ht="15.75">
      <c r="AE63028" s="67"/>
    </row>
    <row r="63029" spans="31:31" ht="15.75">
      <c r="AE63029" s="67"/>
    </row>
    <row r="63030" spans="31:31" ht="15.75">
      <c r="AE63030" s="67"/>
    </row>
    <row r="63031" spans="31:31" ht="15.75">
      <c r="AE63031" s="67"/>
    </row>
    <row r="63032" spans="31:31" ht="15.75">
      <c r="AE63032" s="67"/>
    </row>
    <row r="63033" spans="31:31" ht="15.75">
      <c r="AE63033" s="67"/>
    </row>
    <row r="63034" spans="31:31" ht="15.75">
      <c r="AE63034" s="67"/>
    </row>
    <row r="63035" spans="31:31" ht="15.75">
      <c r="AE63035" s="67"/>
    </row>
    <row r="63036" spans="31:31" ht="15.75">
      <c r="AE63036" s="67"/>
    </row>
    <row r="63037" spans="31:31" ht="15.75">
      <c r="AE63037" s="67"/>
    </row>
    <row r="63038" spans="31:31" ht="15.75">
      <c r="AE63038" s="67"/>
    </row>
    <row r="63039" spans="31:31" ht="15.75">
      <c r="AE63039" s="67"/>
    </row>
    <row r="63040" spans="31:31" ht="15.75">
      <c r="AE63040" s="67"/>
    </row>
    <row r="63041" spans="31:31" ht="15.75">
      <c r="AE63041" s="67"/>
    </row>
    <row r="63042" spans="31:31" ht="15.75">
      <c r="AE63042" s="67"/>
    </row>
    <row r="63043" spans="31:31" ht="15.75">
      <c r="AE63043" s="67"/>
    </row>
    <row r="63044" spans="31:31" ht="15.75">
      <c r="AE63044" s="67"/>
    </row>
    <row r="63045" spans="31:31" ht="15.75">
      <c r="AE63045" s="67"/>
    </row>
    <row r="63046" spans="31:31" ht="15.75">
      <c r="AE63046" s="67"/>
    </row>
    <row r="63047" spans="31:31" ht="15.75">
      <c r="AE63047" s="67"/>
    </row>
    <row r="63048" spans="31:31" ht="15.75">
      <c r="AE63048" s="67"/>
    </row>
    <row r="63049" spans="31:31" ht="15.75">
      <c r="AE63049" s="67"/>
    </row>
    <row r="63050" spans="31:31" ht="15.75">
      <c r="AE63050" s="67"/>
    </row>
    <row r="63051" spans="31:31" ht="15.75">
      <c r="AE63051" s="67"/>
    </row>
    <row r="63052" spans="31:31" ht="15.75">
      <c r="AE63052" s="67"/>
    </row>
    <row r="63053" spans="31:31" ht="15.75">
      <c r="AE63053" s="67"/>
    </row>
    <row r="63054" spans="31:31" ht="15.75">
      <c r="AE63054" s="67"/>
    </row>
    <row r="63055" spans="31:31" ht="15.75">
      <c r="AE63055" s="67"/>
    </row>
    <row r="63056" spans="31:31" ht="15.75">
      <c r="AE63056" s="67"/>
    </row>
    <row r="63057" spans="31:31" ht="15.75">
      <c r="AE63057" s="67"/>
    </row>
    <row r="63058" spans="31:31" ht="15.75">
      <c r="AE63058" s="67"/>
    </row>
    <row r="63059" spans="31:31" ht="15.75">
      <c r="AE63059" s="67"/>
    </row>
    <row r="63060" spans="31:31" ht="15.75">
      <c r="AE63060" s="67"/>
    </row>
    <row r="63061" spans="31:31" ht="15.75">
      <c r="AE63061" s="67"/>
    </row>
    <row r="63062" spans="31:31" ht="15.75">
      <c r="AE63062" s="67"/>
    </row>
    <row r="63063" spans="31:31" ht="15.75">
      <c r="AE63063" s="67"/>
    </row>
    <row r="63064" spans="31:31" ht="15.75">
      <c r="AE63064" s="67"/>
    </row>
    <row r="63065" spans="31:31" ht="15.75">
      <c r="AE63065" s="67"/>
    </row>
    <row r="63066" spans="31:31" ht="15.75">
      <c r="AE63066" s="67"/>
    </row>
    <row r="63067" spans="31:31" ht="15.75">
      <c r="AE63067" s="67"/>
    </row>
    <row r="63068" spans="31:31" ht="15.75">
      <c r="AE63068" s="67"/>
    </row>
    <row r="63069" spans="31:31" ht="15.75">
      <c r="AE63069" s="67"/>
    </row>
    <row r="63070" spans="31:31" ht="15.75">
      <c r="AE63070" s="67"/>
    </row>
    <row r="63071" spans="31:31" ht="15.75">
      <c r="AE63071" s="67"/>
    </row>
    <row r="63072" spans="31:31" ht="15.75">
      <c r="AE63072" s="67"/>
    </row>
    <row r="63073" spans="31:31" ht="15.75">
      <c r="AE63073" s="67"/>
    </row>
    <row r="63074" spans="31:31" ht="15.75">
      <c r="AE63074" s="67"/>
    </row>
    <row r="63075" spans="31:31" ht="15.75">
      <c r="AE63075" s="67"/>
    </row>
    <row r="63076" spans="31:31" ht="15.75">
      <c r="AE63076" s="67"/>
    </row>
    <row r="63077" spans="31:31" ht="15.75">
      <c r="AE63077" s="67"/>
    </row>
    <row r="63078" spans="31:31" ht="15.75">
      <c r="AE63078" s="67"/>
    </row>
    <row r="63079" spans="31:31" ht="15.75">
      <c r="AE63079" s="67"/>
    </row>
    <row r="63080" spans="31:31" ht="15.75">
      <c r="AE63080" s="67"/>
    </row>
    <row r="63081" spans="31:31" ht="15.75">
      <c r="AE63081" s="67"/>
    </row>
    <row r="63082" spans="31:31" ht="15.75">
      <c r="AE63082" s="67"/>
    </row>
    <row r="63083" spans="31:31" ht="15.75">
      <c r="AE63083" s="67"/>
    </row>
    <row r="63084" spans="31:31" ht="15.75">
      <c r="AE63084" s="67"/>
    </row>
    <row r="63085" spans="31:31" ht="15.75">
      <c r="AE63085" s="67"/>
    </row>
    <row r="63086" spans="31:31" ht="15.75">
      <c r="AE63086" s="67"/>
    </row>
    <row r="63087" spans="31:31" ht="15.75">
      <c r="AE63087" s="67"/>
    </row>
    <row r="63088" spans="31:31" ht="15.75">
      <c r="AE63088" s="67"/>
    </row>
    <row r="63089" spans="31:31" ht="15.75">
      <c r="AE63089" s="67"/>
    </row>
    <row r="63090" spans="31:31" ht="15.75">
      <c r="AE63090" s="67"/>
    </row>
    <row r="63091" spans="31:31" ht="15.75">
      <c r="AE63091" s="67"/>
    </row>
    <row r="63092" spans="31:31" ht="15.75">
      <c r="AE63092" s="67"/>
    </row>
    <row r="63093" spans="31:31" ht="15.75">
      <c r="AE63093" s="67"/>
    </row>
    <row r="63094" spans="31:31" ht="15.75">
      <c r="AE63094" s="67"/>
    </row>
    <row r="63095" spans="31:31" ht="15.75">
      <c r="AE63095" s="67"/>
    </row>
    <row r="63096" spans="31:31" ht="15.75">
      <c r="AE63096" s="67"/>
    </row>
    <row r="63097" spans="31:31" ht="15.75">
      <c r="AE63097" s="67"/>
    </row>
    <row r="63098" spans="31:31" ht="15.75">
      <c r="AE63098" s="67"/>
    </row>
    <row r="63099" spans="31:31" ht="15.75">
      <c r="AE63099" s="67"/>
    </row>
    <row r="63100" spans="31:31" ht="15.75">
      <c r="AE63100" s="67"/>
    </row>
    <row r="63101" spans="31:31" ht="15.75">
      <c r="AE63101" s="67"/>
    </row>
    <row r="63102" spans="31:31" ht="15.75">
      <c r="AE63102" s="67"/>
    </row>
    <row r="63103" spans="31:31" ht="15.75">
      <c r="AE63103" s="67"/>
    </row>
    <row r="63104" spans="31:31" ht="15.75">
      <c r="AE63104" s="67"/>
    </row>
    <row r="63105" spans="31:31" ht="15.75">
      <c r="AE63105" s="67"/>
    </row>
    <row r="63106" spans="31:31" ht="15.75">
      <c r="AE63106" s="67"/>
    </row>
    <row r="63107" spans="31:31" ht="15.75">
      <c r="AE63107" s="67"/>
    </row>
    <row r="63108" spans="31:31" ht="15.75">
      <c r="AE63108" s="67"/>
    </row>
    <row r="63109" spans="31:31" ht="15.75">
      <c r="AE63109" s="67"/>
    </row>
    <row r="63110" spans="31:31" ht="15.75">
      <c r="AE63110" s="67"/>
    </row>
    <row r="63111" spans="31:31" ht="15.75">
      <c r="AE63111" s="67"/>
    </row>
    <row r="63112" spans="31:31" ht="15.75">
      <c r="AE63112" s="67"/>
    </row>
    <row r="63113" spans="31:31" ht="15.75">
      <c r="AE63113" s="67"/>
    </row>
    <row r="63114" spans="31:31" ht="15.75">
      <c r="AE63114" s="67"/>
    </row>
    <row r="63115" spans="31:31" ht="15.75">
      <c r="AE63115" s="67"/>
    </row>
    <row r="63116" spans="31:31" ht="15.75">
      <c r="AE63116" s="67"/>
    </row>
    <row r="63117" spans="31:31" ht="15.75">
      <c r="AE63117" s="67"/>
    </row>
    <row r="63118" spans="31:31" ht="15.75">
      <c r="AE63118" s="67"/>
    </row>
    <row r="63119" spans="31:31" ht="15.75">
      <c r="AE63119" s="67"/>
    </row>
    <row r="63120" spans="31:31" ht="15.75">
      <c r="AE63120" s="67"/>
    </row>
    <row r="63121" spans="31:31" ht="15.75">
      <c r="AE63121" s="67"/>
    </row>
    <row r="63122" spans="31:31" ht="15.75">
      <c r="AE63122" s="67"/>
    </row>
    <row r="63123" spans="31:31" ht="15.75">
      <c r="AE63123" s="67"/>
    </row>
    <row r="63124" spans="31:31" ht="15.75">
      <c r="AE63124" s="67"/>
    </row>
    <row r="63125" spans="31:31" ht="15.75">
      <c r="AE63125" s="67"/>
    </row>
    <row r="63126" spans="31:31" ht="15.75">
      <c r="AE63126" s="67"/>
    </row>
    <row r="63127" spans="31:31" ht="15.75">
      <c r="AE63127" s="67"/>
    </row>
    <row r="63128" spans="31:31" ht="15.75">
      <c r="AE63128" s="67"/>
    </row>
    <row r="63129" spans="31:31" ht="15.75">
      <c r="AE63129" s="67"/>
    </row>
    <row r="63130" spans="31:31" ht="15.75">
      <c r="AE63130" s="67"/>
    </row>
    <row r="63131" spans="31:31" ht="15.75">
      <c r="AE63131" s="67"/>
    </row>
    <row r="63132" spans="31:31" ht="15.75">
      <c r="AE63132" s="67"/>
    </row>
    <row r="63133" spans="31:31" ht="15.75">
      <c r="AE63133" s="67"/>
    </row>
    <row r="63134" spans="31:31" ht="15.75">
      <c r="AE63134" s="67"/>
    </row>
    <row r="63135" spans="31:31" ht="15.75">
      <c r="AE63135" s="67"/>
    </row>
    <row r="63136" spans="31:31" ht="15.75">
      <c r="AE63136" s="67"/>
    </row>
    <row r="63137" spans="31:31" ht="15.75">
      <c r="AE63137" s="67"/>
    </row>
    <row r="63138" spans="31:31" ht="15.75">
      <c r="AE63138" s="67"/>
    </row>
    <row r="63139" spans="31:31" ht="15.75">
      <c r="AE63139" s="67"/>
    </row>
    <row r="63140" spans="31:31" ht="15.75">
      <c r="AE63140" s="67"/>
    </row>
    <row r="63141" spans="31:31" ht="15.75">
      <c r="AE63141" s="67"/>
    </row>
    <row r="63142" spans="31:31" ht="15.75">
      <c r="AE63142" s="67"/>
    </row>
    <row r="63143" spans="31:31" ht="15.75">
      <c r="AE63143" s="67"/>
    </row>
    <row r="63144" spans="31:31" ht="15.75">
      <c r="AE63144" s="67"/>
    </row>
    <row r="63145" spans="31:31" ht="15.75">
      <c r="AE63145" s="67"/>
    </row>
    <row r="63146" spans="31:31" ht="15.75">
      <c r="AE63146" s="67"/>
    </row>
    <row r="63147" spans="31:31" ht="15.75">
      <c r="AE63147" s="67"/>
    </row>
    <row r="63148" spans="31:31" ht="15.75">
      <c r="AE63148" s="67"/>
    </row>
    <row r="63149" spans="31:31" ht="15.75">
      <c r="AE63149" s="67"/>
    </row>
    <row r="63150" spans="31:31" ht="15.75">
      <c r="AE63150" s="67"/>
    </row>
    <row r="63151" spans="31:31" ht="15.75">
      <c r="AE63151" s="67"/>
    </row>
    <row r="63152" spans="31:31" ht="15.75">
      <c r="AE63152" s="67"/>
    </row>
    <row r="63153" spans="31:31" ht="15.75">
      <c r="AE63153" s="67"/>
    </row>
    <row r="63154" spans="31:31" ht="15.75">
      <c r="AE63154" s="67"/>
    </row>
    <row r="63155" spans="31:31" ht="15.75">
      <c r="AE63155" s="67"/>
    </row>
    <row r="63156" spans="31:31" ht="15.75">
      <c r="AE63156" s="67"/>
    </row>
    <row r="63157" spans="31:31" ht="15.75">
      <c r="AE63157" s="67"/>
    </row>
    <row r="63158" spans="31:31" ht="15.75">
      <c r="AE63158" s="67"/>
    </row>
    <row r="63159" spans="31:31" ht="15.75">
      <c r="AE63159" s="67"/>
    </row>
    <row r="63160" spans="31:31" ht="15.75">
      <c r="AE63160" s="67"/>
    </row>
    <row r="63161" spans="31:31" ht="15.75">
      <c r="AE63161" s="67"/>
    </row>
    <row r="63162" spans="31:31" ht="15.75">
      <c r="AE63162" s="67"/>
    </row>
    <row r="63163" spans="31:31" ht="15.75">
      <c r="AE63163" s="67"/>
    </row>
    <row r="63164" spans="31:31" ht="15.75">
      <c r="AE63164" s="67"/>
    </row>
    <row r="63165" spans="31:31" ht="15.75">
      <c r="AE63165" s="67"/>
    </row>
    <row r="63166" spans="31:31" ht="15.75">
      <c r="AE63166" s="67"/>
    </row>
    <row r="63167" spans="31:31" ht="15.75">
      <c r="AE63167" s="67"/>
    </row>
    <row r="63168" spans="31:31" ht="15.75">
      <c r="AE63168" s="67"/>
    </row>
    <row r="63169" spans="31:31" ht="15.75">
      <c r="AE63169" s="67"/>
    </row>
    <row r="63170" spans="31:31" ht="15.75">
      <c r="AE63170" s="67"/>
    </row>
    <row r="63171" spans="31:31" ht="15.75">
      <c r="AE63171" s="67"/>
    </row>
    <row r="63172" spans="31:31" ht="15.75">
      <c r="AE63172" s="67"/>
    </row>
    <row r="63173" spans="31:31" ht="15.75">
      <c r="AE63173" s="67"/>
    </row>
    <row r="63174" spans="31:31" ht="15.75">
      <c r="AE63174" s="67"/>
    </row>
    <row r="63175" spans="31:31" ht="15.75">
      <c r="AE63175" s="67"/>
    </row>
    <row r="63176" spans="31:31" ht="15.75">
      <c r="AE63176" s="67"/>
    </row>
    <row r="63177" spans="31:31" ht="15.75">
      <c r="AE63177" s="67"/>
    </row>
    <row r="63178" spans="31:31" ht="15.75">
      <c r="AE63178" s="67"/>
    </row>
    <row r="63179" spans="31:31" ht="15.75">
      <c r="AE63179" s="67"/>
    </row>
    <row r="63180" spans="31:31" ht="15.75">
      <c r="AE63180" s="67"/>
    </row>
    <row r="63181" spans="31:31" ht="15.75">
      <c r="AE63181" s="67"/>
    </row>
    <row r="63182" spans="31:31" ht="15.75">
      <c r="AE63182" s="67"/>
    </row>
    <row r="63183" spans="31:31" ht="15.75">
      <c r="AE63183" s="67"/>
    </row>
    <row r="63184" spans="31:31" ht="15.75">
      <c r="AE63184" s="67"/>
    </row>
    <row r="63185" spans="31:31" ht="15.75">
      <c r="AE63185" s="67"/>
    </row>
    <row r="63186" spans="31:31" ht="15.75">
      <c r="AE63186" s="67"/>
    </row>
    <row r="63187" spans="31:31" ht="15.75">
      <c r="AE63187" s="67"/>
    </row>
    <row r="63188" spans="31:31" ht="15.75">
      <c r="AE63188" s="67"/>
    </row>
    <row r="63189" spans="31:31" ht="15.75">
      <c r="AE63189" s="67"/>
    </row>
    <row r="63190" spans="31:31" ht="15.75">
      <c r="AE63190" s="67"/>
    </row>
    <row r="63191" spans="31:31" ht="15.75">
      <c r="AE63191" s="67"/>
    </row>
    <row r="63192" spans="31:31" ht="15.75">
      <c r="AE63192" s="67"/>
    </row>
    <row r="63193" spans="31:31" ht="15.75">
      <c r="AE63193" s="67"/>
    </row>
    <row r="63194" spans="31:31" ht="15.75">
      <c r="AE63194" s="67"/>
    </row>
    <row r="63195" spans="31:31" ht="15.75">
      <c r="AE63195" s="67"/>
    </row>
    <row r="63196" spans="31:31" ht="15.75">
      <c r="AE63196" s="67"/>
    </row>
    <row r="63197" spans="31:31" ht="15.75">
      <c r="AE63197" s="67"/>
    </row>
    <row r="63198" spans="31:31" ht="15.75">
      <c r="AE63198" s="67"/>
    </row>
    <row r="63199" spans="31:31" ht="15.75">
      <c r="AE63199" s="67"/>
    </row>
    <row r="63200" spans="31:31" ht="15.75">
      <c r="AE63200" s="67"/>
    </row>
    <row r="63201" spans="31:31" ht="15.75">
      <c r="AE63201" s="67"/>
    </row>
    <row r="63202" spans="31:31" ht="15.75">
      <c r="AE63202" s="67"/>
    </row>
    <row r="63203" spans="31:31" ht="15.75">
      <c r="AE63203" s="67"/>
    </row>
    <row r="63204" spans="31:31" ht="15.75">
      <c r="AE63204" s="67"/>
    </row>
    <row r="63205" spans="31:31" ht="15.75">
      <c r="AE63205" s="67"/>
    </row>
    <row r="63206" spans="31:31" ht="15.75">
      <c r="AE63206" s="67"/>
    </row>
    <row r="63207" spans="31:31" ht="15.75">
      <c r="AE63207" s="67"/>
    </row>
    <row r="63208" spans="31:31" ht="15.75">
      <c r="AE63208" s="67"/>
    </row>
    <row r="63209" spans="31:31" ht="15.75">
      <c r="AE63209" s="67"/>
    </row>
    <row r="63210" spans="31:31" ht="15.75">
      <c r="AE63210" s="67"/>
    </row>
    <row r="63211" spans="31:31" ht="15.75">
      <c r="AE63211" s="67"/>
    </row>
    <row r="63212" spans="31:31" ht="15.75">
      <c r="AE63212" s="67"/>
    </row>
    <row r="63213" spans="31:31" ht="15.75">
      <c r="AE63213" s="67"/>
    </row>
    <row r="63214" spans="31:31" ht="15.75">
      <c r="AE63214" s="67"/>
    </row>
    <row r="63215" spans="31:31" ht="15.75">
      <c r="AE63215" s="67"/>
    </row>
    <row r="63216" spans="31:31" ht="15.75">
      <c r="AE63216" s="67"/>
    </row>
    <row r="63217" spans="31:31" ht="15.75">
      <c r="AE63217" s="67"/>
    </row>
    <row r="63218" spans="31:31" ht="15.75">
      <c r="AE63218" s="67"/>
    </row>
    <row r="63219" spans="31:31" ht="15.75">
      <c r="AE63219" s="67"/>
    </row>
    <row r="63220" spans="31:31" ht="15.75">
      <c r="AE63220" s="67"/>
    </row>
    <row r="63221" spans="31:31" ht="15.75">
      <c r="AE63221" s="67"/>
    </row>
    <row r="63222" spans="31:31" ht="15.75">
      <c r="AE63222" s="67"/>
    </row>
    <row r="63223" spans="31:31" ht="15.75">
      <c r="AE63223" s="67"/>
    </row>
    <row r="63224" spans="31:31" ht="15.75">
      <c r="AE63224" s="67"/>
    </row>
    <row r="63225" spans="31:31" ht="15.75">
      <c r="AE63225" s="67"/>
    </row>
    <row r="63226" spans="31:31" ht="15.75">
      <c r="AE63226" s="67"/>
    </row>
    <row r="63227" spans="31:31" ht="15.75">
      <c r="AE63227" s="67"/>
    </row>
    <row r="63228" spans="31:31" ht="15.75">
      <c r="AE63228" s="67"/>
    </row>
    <row r="63229" spans="31:31" ht="15.75">
      <c r="AE63229" s="67"/>
    </row>
    <row r="63230" spans="31:31" ht="15.75">
      <c r="AE63230" s="67"/>
    </row>
    <row r="63231" spans="31:31" ht="15.75">
      <c r="AE63231" s="67"/>
    </row>
    <row r="63232" spans="31:31" ht="15.75">
      <c r="AE63232" s="67"/>
    </row>
    <row r="63233" spans="31:31" ht="15.75">
      <c r="AE63233" s="67"/>
    </row>
    <row r="63234" spans="31:31" ht="15.75">
      <c r="AE63234" s="67"/>
    </row>
    <row r="63235" spans="31:31" ht="15.75">
      <c r="AE63235" s="67"/>
    </row>
    <row r="63236" spans="31:31" ht="15.75">
      <c r="AE63236" s="67"/>
    </row>
    <row r="63237" spans="31:31" ht="15.75">
      <c r="AE63237" s="67"/>
    </row>
    <row r="63238" spans="31:31" ht="15.75">
      <c r="AE63238" s="67"/>
    </row>
    <row r="63239" spans="31:31" ht="15.75">
      <c r="AE63239" s="67"/>
    </row>
    <row r="63240" spans="31:31" ht="15.75">
      <c r="AE63240" s="67"/>
    </row>
    <row r="63241" spans="31:31" ht="15.75">
      <c r="AE63241" s="67"/>
    </row>
    <row r="63242" spans="31:31" ht="15.75">
      <c r="AE63242" s="67"/>
    </row>
    <row r="63243" spans="31:31" ht="15.75">
      <c r="AE63243" s="67"/>
    </row>
    <row r="63244" spans="31:31" ht="15.75">
      <c r="AE63244" s="67"/>
    </row>
    <row r="63245" spans="31:31" ht="15.75">
      <c r="AE63245" s="67"/>
    </row>
    <row r="63246" spans="31:31" ht="15.75">
      <c r="AE63246" s="67"/>
    </row>
    <row r="63247" spans="31:31" ht="15.75">
      <c r="AE63247" s="67"/>
    </row>
    <row r="63248" spans="31:31" ht="15.75">
      <c r="AE63248" s="67"/>
    </row>
    <row r="63249" spans="31:31" ht="15.75">
      <c r="AE63249" s="67"/>
    </row>
    <row r="63250" spans="31:31" ht="15.75">
      <c r="AE63250" s="67"/>
    </row>
    <row r="63251" spans="31:31" ht="15.75">
      <c r="AE63251" s="67"/>
    </row>
    <row r="63252" spans="31:31" ht="15.75">
      <c r="AE63252" s="67"/>
    </row>
    <row r="63253" spans="31:31" ht="15.75">
      <c r="AE63253" s="67"/>
    </row>
    <row r="63254" spans="31:31" ht="15.75">
      <c r="AE63254" s="67"/>
    </row>
    <row r="63255" spans="31:31" ht="15.75">
      <c r="AE63255" s="67"/>
    </row>
    <row r="63256" spans="31:31" ht="15.75">
      <c r="AE63256" s="67"/>
    </row>
    <row r="63257" spans="31:31" ht="15.75">
      <c r="AE63257" s="67"/>
    </row>
    <row r="63258" spans="31:31" ht="15.75">
      <c r="AE63258" s="67"/>
    </row>
    <row r="63259" spans="31:31" ht="15.75">
      <c r="AE63259" s="67"/>
    </row>
    <row r="63260" spans="31:31" ht="15.75">
      <c r="AE63260" s="67"/>
    </row>
    <row r="63261" spans="31:31" ht="15.75">
      <c r="AE63261" s="67"/>
    </row>
    <row r="63262" spans="31:31" ht="15.75">
      <c r="AE63262" s="67"/>
    </row>
    <row r="63263" spans="31:31" ht="15.75">
      <c r="AE63263" s="67"/>
    </row>
    <row r="63264" spans="31:31" ht="15.75">
      <c r="AE63264" s="67"/>
    </row>
    <row r="63265" spans="31:31" ht="15.75">
      <c r="AE63265" s="67"/>
    </row>
    <row r="63266" spans="31:31" ht="15.75">
      <c r="AE63266" s="67"/>
    </row>
    <row r="63267" spans="31:31" ht="15.75">
      <c r="AE63267" s="67"/>
    </row>
    <row r="63268" spans="31:31" ht="15.75">
      <c r="AE63268" s="67"/>
    </row>
    <row r="63269" spans="31:31" ht="15.75">
      <c r="AE63269" s="67"/>
    </row>
    <row r="63270" spans="31:31" ht="15.75">
      <c r="AE63270" s="67"/>
    </row>
    <row r="63271" spans="31:31" ht="15.75">
      <c r="AE63271" s="67"/>
    </row>
    <row r="63272" spans="31:31" ht="15.75">
      <c r="AE63272" s="67"/>
    </row>
    <row r="63273" spans="31:31" ht="15.75">
      <c r="AE63273" s="67"/>
    </row>
    <row r="63274" spans="31:31" ht="15.75">
      <c r="AE63274" s="67"/>
    </row>
    <row r="63275" spans="31:31" ht="15.75">
      <c r="AE63275" s="67"/>
    </row>
    <row r="63276" spans="31:31" ht="15.75">
      <c r="AE63276" s="67"/>
    </row>
    <row r="63277" spans="31:31" ht="15.75">
      <c r="AE63277" s="67"/>
    </row>
    <row r="63278" spans="31:31" ht="15.75">
      <c r="AE63278" s="67"/>
    </row>
    <row r="63279" spans="31:31" ht="15.75">
      <c r="AE63279" s="67"/>
    </row>
    <row r="63280" spans="31:31" ht="15.75">
      <c r="AE63280" s="67"/>
    </row>
    <row r="63281" spans="31:31" ht="15.75">
      <c r="AE63281" s="67"/>
    </row>
    <row r="63282" spans="31:31" ht="15.75">
      <c r="AE63282" s="67"/>
    </row>
    <row r="63283" spans="31:31" ht="15.75">
      <c r="AE63283" s="67"/>
    </row>
    <row r="63284" spans="31:31" ht="15.75">
      <c r="AE63284" s="67"/>
    </row>
    <row r="63285" spans="31:31" ht="15.75">
      <c r="AE63285" s="67"/>
    </row>
    <row r="63286" spans="31:31" ht="15.75">
      <c r="AE63286" s="67"/>
    </row>
    <row r="63287" spans="31:31" ht="15.75">
      <c r="AE63287" s="67"/>
    </row>
    <row r="63288" spans="31:31" ht="15.75">
      <c r="AE63288" s="67"/>
    </row>
    <row r="63289" spans="31:31" ht="15.75">
      <c r="AE63289" s="67"/>
    </row>
    <row r="63290" spans="31:31" ht="15.75">
      <c r="AE63290" s="67"/>
    </row>
    <row r="63291" spans="31:31" ht="15.75">
      <c r="AE63291" s="67"/>
    </row>
    <row r="63292" spans="31:31" ht="15.75">
      <c r="AE63292" s="67"/>
    </row>
    <row r="63293" spans="31:31" ht="15.75">
      <c r="AE63293" s="67"/>
    </row>
    <row r="63294" spans="31:31" ht="15.75">
      <c r="AE63294" s="67"/>
    </row>
    <row r="63295" spans="31:31" ht="15.75">
      <c r="AE63295" s="67"/>
    </row>
    <row r="63296" spans="31:31" ht="15.75">
      <c r="AE63296" s="67"/>
    </row>
    <row r="63297" spans="31:31" ht="15.75">
      <c r="AE63297" s="67"/>
    </row>
    <row r="63298" spans="31:31" ht="15.75">
      <c r="AE63298" s="67"/>
    </row>
    <row r="63299" spans="31:31" ht="15.75">
      <c r="AE63299" s="67"/>
    </row>
    <row r="63300" spans="31:31" ht="15.75">
      <c r="AE63300" s="67"/>
    </row>
    <row r="63301" spans="31:31" ht="15.75">
      <c r="AE63301" s="67"/>
    </row>
    <row r="63302" spans="31:31" ht="15.75">
      <c r="AE63302" s="67"/>
    </row>
    <row r="63303" spans="31:31" ht="15.75">
      <c r="AE63303" s="67"/>
    </row>
    <row r="63304" spans="31:31" ht="15.75">
      <c r="AE63304" s="67"/>
    </row>
    <row r="63305" spans="31:31" ht="15.75">
      <c r="AE63305" s="67"/>
    </row>
    <row r="63306" spans="31:31" ht="15.75">
      <c r="AE63306" s="67"/>
    </row>
    <row r="63307" spans="31:31" ht="15.75">
      <c r="AE63307" s="67"/>
    </row>
    <row r="63308" spans="31:31" ht="15.75">
      <c r="AE63308" s="67"/>
    </row>
    <row r="63309" spans="31:31" ht="15.75">
      <c r="AE63309" s="67"/>
    </row>
    <row r="63310" spans="31:31" ht="15.75">
      <c r="AE63310" s="67"/>
    </row>
    <row r="63311" spans="31:31" ht="15.75">
      <c r="AE63311" s="67"/>
    </row>
    <row r="63312" spans="31:31" ht="15.75">
      <c r="AE63312" s="67"/>
    </row>
    <row r="63313" spans="31:31" ht="15.75">
      <c r="AE63313" s="67"/>
    </row>
    <row r="63314" spans="31:31" ht="15.75">
      <c r="AE63314" s="67"/>
    </row>
    <row r="63315" spans="31:31" ht="15.75">
      <c r="AE63315" s="67"/>
    </row>
    <row r="63316" spans="31:31" ht="15.75">
      <c r="AE63316" s="67"/>
    </row>
    <row r="63317" spans="31:31" ht="15.75">
      <c r="AE63317" s="67"/>
    </row>
    <row r="63318" spans="31:31" ht="15.75">
      <c r="AE63318" s="67"/>
    </row>
    <row r="63319" spans="31:31" ht="15.75">
      <c r="AE63319" s="67"/>
    </row>
    <row r="63320" spans="31:31" ht="15.75">
      <c r="AE63320" s="67"/>
    </row>
    <row r="63321" spans="31:31" ht="15.75">
      <c r="AE63321" s="67"/>
    </row>
    <row r="63322" spans="31:31" ht="15.75">
      <c r="AE63322" s="67"/>
    </row>
    <row r="63323" spans="31:31" ht="15.75">
      <c r="AE63323" s="67"/>
    </row>
    <row r="63324" spans="31:31" ht="15.75">
      <c r="AE63324" s="67"/>
    </row>
    <row r="63325" spans="31:31" ht="15.75">
      <c r="AE63325" s="67"/>
    </row>
    <row r="63326" spans="31:31" ht="15.75">
      <c r="AE63326" s="67"/>
    </row>
    <row r="63327" spans="31:31" ht="15.75">
      <c r="AE63327" s="67"/>
    </row>
    <row r="63328" spans="31:31" ht="15.75">
      <c r="AE63328" s="67"/>
    </row>
    <row r="63329" spans="31:31" ht="15.75">
      <c r="AE63329" s="67"/>
    </row>
    <row r="63330" spans="31:31" ht="15.75">
      <c r="AE63330" s="67"/>
    </row>
    <row r="63331" spans="31:31" ht="15.75">
      <c r="AE63331" s="67"/>
    </row>
    <row r="63332" spans="31:31" ht="15.75">
      <c r="AE63332" s="67"/>
    </row>
    <row r="63333" spans="31:31" ht="15.75">
      <c r="AE63333" s="67"/>
    </row>
    <row r="63334" spans="31:31" ht="15.75">
      <c r="AE63334" s="67"/>
    </row>
    <row r="63335" spans="31:31" ht="15.75">
      <c r="AE63335" s="67"/>
    </row>
    <row r="63336" spans="31:31" ht="15.75">
      <c r="AE63336" s="67"/>
    </row>
    <row r="63337" spans="31:31" ht="15.75">
      <c r="AE63337" s="67"/>
    </row>
    <row r="63338" spans="31:31" ht="15.75">
      <c r="AE63338" s="67"/>
    </row>
    <row r="63339" spans="31:31" ht="15.75">
      <c r="AE63339" s="67"/>
    </row>
    <row r="63340" spans="31:31" ht="15.75">
      <c r="AE63340" s="67"/>
    </row>
    <row r="63341" spans="31:31" ht="15.75">
      <c r="AE63341" s="67"/>
    </row>
    <row r="63342" spans="31:31" ht="15.75">
      <c r="AE63342" s="67"/>
    </row>
    <row r="63343" spans="31:31" ht="15.75">
      <c r="AE63343" s="67"/>
    </row>
    <row r="63344" spans="31:31" ht="15.75">
      <c r="AE63344" s="67"/>
    </row>
    <row r="63345" spans="31:31" ht="15.75">
      <c r="AE63345" s="67"/>
    </row>
    <row r="63346" spans="31:31" ht="15.75">
      <c r="AE63346" s="67"/>
    </row>
    <row r="63347" spans="31:31" ht="15.75">
      <c r="AE63347" s="67"/>
    </row>
    <row r="63348" spans="31:31" ht="15.75">
      <c r="AE63348" s="67"/>
    </row>
    <row r="63349" spans="31:31" ht="15.75">
      <c r="AE63349" s="67"/>
    </row>
    <row r="63350" spans="31:31" ht="15.75">
      <c r="AE63350" s="67"/>
    </row>
    <row r="63351" spans="31:31" ht="15.75">
      <c r="AE63351" s="67"/>
    </row>
    <row r="63352" spans="31:31" ht="15.75">
      <c r="AE63352" s="67"/>
    </row>
    <row r="63353" spans="31:31" ht="15.75">
      <c r="AE63353" s="67"/>
    </row>
    <row r="63354" spans="31:31" ht="15.75">
      <c r="AE63354" s="67"/>
    </row>
    <row r="63355" spans="31:31" ht="15.75">
      <c r="AE63355" s="67"/>
    </row>
    <row r="63356" spans="31:31" ht="15.75">
      <c r="AE63356" s="67"/>
    </row>
    <row r="63357" spans="31:31" ht="15.75">
      <c r="AE63357" s="67"/>
    </row>
    <row r="63358" spans="31:31" ht="15.75">
      <c r="AE63358" s="67"/>
    </row>
    <row r="63359" spans="31:31" ht="15.75">
      <c r="AE63359" s="67"/>
    </row>
    <row r="63360" spans="31:31" ht="15.75">
      <c r="AE63360" s="67"/>
    </row>
    <row r="63361" spans="31:31" ht="15.75">
      <c r="AE63361" s="67"/>
    </row>
    <row r="63362" spans="31:31" ht="15.75">
      <c r="AE63362" s="67"/>
    </row>
    <row r="63363" spans="31:31" ht="15.75">
      <c r="AE63363" s="67"/>
    </row>
    <row r="63364" spans="31:31" ht="15.75">
      <c r="AE63364" s="67"/>
    </row>
    <row r="63365" spans="31:31" ht="15.75">
      <c r="AE63365" s="67"/>
    </row>
    <row r="63366" spans="31:31" ht="15.75">
      <c r="AE63366" s="67"/>
    </row>
    <row r="63367" spans="31:31" ht="15.75">
      <c r="AE63367" s="67"/>
    </row>
    <row r="63368" spans="31:31" ht="15.75">
      <c r="AE63368" s="67"/>
    </row>
    <row r="63369" spans="31:31" ht="15.75">
      <c r="AE63369" s="67"/>
    </row>
    <row r="63370" spans="31:31" ht="15.75">
      <c r="AE63370" s="67"/>
    </row>
    <row r="63371" spans="31:31" ht="15.75">
      <c r="AE63371" s="67"/>
    </row>
    <row r="63372" spans="31:31" ht="15.75">
      <c r="AE63372" s="67"/>
    </row>
    <row r="63373" spans="31:31" ht="15.75">
      <c r="AE63373" s="67"/>
    </row>
    <row r="63374" spans="31:31" ht="15.75">
      <c r="AE63374" s="67"/>
    </row>
    <row r="63375" spans="31:31" ht="15.75">
      <c r="AE63375" s="67"/>
    </row>
    <row r="63376" spans="31:31" ht="15.75">
      <c r="AE63376" s="67"/>
    </row>
    <row r="63377" spans="31:31" ht="15.75">
      <c r="AE63377" s="67"/>
    </row>
    <row r="63378" spans="31:31" ht="15.75">
      <c r="AE63378" s="67"/>
    </row>
    <row r="63379" spans="31:31" ht="15.75">
      <c r="AE63379" s="67"/>
    </row>
    <row r="63380" spans="31:31" ht="15.75">
      <c r="AE63380" s="67"/>
    </row>
    <row r="63381" spans="31:31" ht="15.75">
      <c r="AE63381" s="67"/>
    </row>
    <row r="63382" spans="31:31" ht="15.75">
      <c r="AE63382" s="67"/>
    </row>
    <row r="63383" spans="31:31" ht="15.75">
      <c r="AE63383" s="67"/>
    </row>
    <row r="63384" spans="31:31" ht="15.75">
      <c r="AE63384" s="67"/>
    </row>
    <row r="63385" spans="31:31" ht="15.75">
      <c r="AE63385" s="67"/>
    </row>
    <row r="63386" spans="31:31" ht="15.75">
      <c r="AE63386" s="67"/>
    </row>
    <row r="63387" spans="31:31" ht="15.75">
      <c r="AE63387" s="67"/>
    </row>
    <row r="63388" spans="31:31" ht="15.75">
      <c r="AE63388" s="67"/>
    </row>
    <row r="63389" spans="31:31" ht="15.75">
      <c r="AE63389" s="67"/>
    </row>
    <row r="63390" spans="31:31" ht="15.75">
      <c r="AE63390" s="67"/>
    </row>
    <row r="63391" spans="31:31" ht="15.75">
      <c r="AE63391" s="67"/>
    </row>
    <row r="63392" spans="31:31" ht="15.75">
      <c r="AE63392" s="67"/>
    </row>
    <row r="63393" spans="31:31" ht="15.75">
      <c r="AE63393" s="67"/>
    </row>
    <row r="63394" spans="31:31" ht="15.75">
      <c r="AE63394" s="67"/>
    </row>
    <row r="63395" spans="31:31" ht="15.75">
      <c r="AE63395" s="67"/>
    </row>
    <row r="63396" spans="31:31" ht="15.75">
      <c r="AE63396" s="67"/>
    </row>
    <row r="63397" spans="31:31" ht="15.75">
      <c r="AE63397" s="67"/>
    </row>
    <row r="63398" spans="31:31" ht="15.75">
      <c r="AE63398" s="67"/>
    </row>
    <row r="63399" spans="31:31" ht="15.75">
      <c r="AE63399" s="67"/>
    </row>
    <row r="63400" spans="31:31" ht="15.75">
      <c r="AE63400" s="67"/>
    </row>
    <row r="63401" spans="31:31" ht="15.75">
      <c r="AE63401" s="67"/>
    </row>
    <row r="63402" spans="31:31" ht="15.75">
      <c r="AE63402" s="67"/>
    </row>
    <row r="63403" spans="31:31" ht="15.75">
      <c r="AE63403" s="67"/>
    </row>
    <row r="63404" spans="31:31" ht="15.75">
      <c r="AE63404" s="67"/>
    </row>
    <row r="63405" spans="31:31" ht="15.75">
      <c r="AE63405" s="67"/>
    </row>
    <row r="63406" spans="31:31" ht="15.75">
      <c r="AE63406" s="67"/>
    </row>
    <row r="63407" spans="31:31" ht="15.75">
      <c r="AE63407" s="67"/>
    </row>
    <row r="63408" spans="31:31" ht="15.75">
      <c r="AE63408" s="67"/>
    </row>
    <row r="63409" spans="31:31" ht="15.75">
      <c r="AE63409" s="67"/>
    </row>
    <row r="63410" spans="31:31" ht="15.75">
      <c r="AE63410" s="67"/>
    </row>
    <row r="63411" spans="31:31" ht="15.75">
      <c r="AE63411" s="67"/>
    </row>
    <row r="63412" spans="31:31" ht="15.75">
      <c r="AE63412" s="67"/>
    </row>
    <row r="63413" spans="31:31" ht="15.75">
      <c r="AE63413" s="67"/>
    </row>
    <row r="63414" spans="31:31" ht="15.75">
      <c r="AE63414" s="67"/>
    </row>
    <row r="63415" spans="31:31" ht="15.75">
      <c r="AE63415" s="67"/>
    </row>
    <row r="63416" spans="31:31" ht="15.75">
      <c r="AE63416" s="67"/>
    </row>
    <row r="63417" spans="31:31" ht="15.75">
      <c r="AE63417" s="67"/>
    </row>
    <row r="63418" spans="31:31" ht="15.75">
      <c r="AE63418" s="67"/>
    </row>
    <row r="63419" spans="31:31" ht="15.75">
      <c r="AE63419" s="67"/>
    </row>
    <row r="63420" spans="31:31" ht="15.75">
      <c r="AE63420" s="67"/>
    </row>
    <row r="63421" spans="31:31" ht="15.75">
      <c r="AE63421" s="67"/>
    </row>
    <row r="63422" spans="31:31" ht="15.75">
      <c r="AE63422" s="67"/>
    </row>
    <row r="63423" spans="31:31" ht="15.75">
      <c r="AE63423" s="67"/>
    </row>
    <row r="63424" spans="31:31" ht="15.75">
      <c r="AE63424" s="67"/>
    </row>
    <row r="63425" spans="31:31" ht="15.75">
      <c r="AE63425" s="67"/>
    </row>
    <row r="63426" spans="31:31" ht="15.75">
      <c r="AE63426" s="67"/>
    </row>
    <row r="63427" spans="31:31" ht="15.75">
      <c r="AE63427" s="67"/>
    </row>
    <row r="63428" spans="31:31" ht="15.75">
      <c r="AE63428" s="67"/>
    </row>
    <row r="63429" spans="31:31" ht="15.75">
      <c r="AE63429" s="67"/>
    </row>
    <row r="63430" spans="31:31" ht="15.75">
      <c r="AE63430" s="67"/>
    </row>
    <row r="63431" spans="31:31" ht="15.75">
      <c r="AE63431" s="67"/>
    </row>
    <row r="63432" spans="31:31" ht="15.75">
      <c r="AE63432" s="67"/>
    </row>
    <row r="63433" spans="31:31" ht="15.75">
      <c r="AE63433" s="67"/>
    </row>
    <row r="63434" spans="31:31" ht="15.75">
      <c r="AE63434" s="67"/>
    </row>
    <row r="63435" spans="31:31" ht="15.75">
      <c r="AE63435" s="67"/>
    </row>
    <row r="63436" spans="31:31" ht="15.75">
      <c r="AE63436" s="67"/>
    </row>
    <row r="63437" spans="31:31" ht="15.75">
      <c r="AE63437" s="67"/>
    </row>
    <row r="63438" spans="31:31" ht="15.75">
      <c r="AE63438" s="67"/>
    </row>
    <row r="63439" spans="31:31" ht="15.75">
      <c r="AE63439" s="67"/>
    </row>
    <row r="63440" spans="31:31" ht="15.75">
      <c r="AE63440" s="67"/>
    </row>
    <row r="63441" spans="31:31" ht="15.75">
      <c r="AE63441" s="67"/>
    </row>
    <row r="63442" spans="31:31" ht="15.75">
      <c r="AE63442" s="67"/>
    </row>
    <row r="63443" spans="31:31" ht="15.75">
      <c r="AE63443" s="67"/>
    </row>
    <row r="63444" spans="31:31" ht="15.75">
      <c r="AE63444" s="67"/>
    </row>
    <row r="63445" spans="31:31" ht="15.75">
      <c r="AE63445" s="67"/>
    </row>
    <row r="63446" spans="31:31" ht="15.75">
      <c r="AE63446" s="67"/>
    </row>
    <row r="63447" spans="31:31" ht="15.75">
      <c r="AE63447" s="67"/>
    </row>
    <row r="63448" spans="31:31" ht="15.75">
      <c r="AE63448" s="67"/>
    </row>
    <row r="63449" spans="31:31" ht="15.75">
      <c r="AE63449" s="67"/>
    </row>
    <row r="63450" spans="31:31" ht="15.75">
      <c r="AE63450" s="67"/>
    </row>
    <row r="63451" spans="31:31" ht="15.75">
      <c r="AE63451" s="67"/>
    </row>
    <row r="63452" spans="31:31" ht="15.75">
      <c r="AE63452" s="67"/>
    </row>
    <row r="63453" spans="31:31" ht="15.75">
      <c r="AE63453" s="67"/>
    </row>
    <row r="63454" spans="31:31" ht="15.75">
      <c r="AE63454" s="67"/>
    </row>
    <row r="63455" spans="31:31" ht="15.75">
      <c r="AE63455" s="67"/>
    </row>
    <row r="63456" spans="31:31" ht="15.75">
      <c r="AE63456" s="67"/>
    </row>
    <row r="63457" spans="31:31" ht="15.75">
      <c r="AE63457" s="67"/>
    </row>
    <row r="63458" spans="31:31" ht="15.75">
      <c r="AE63458" s="67"/>
    </row>
    <row r="63459" spans="31:31" ht="15.75">
      <c r="AE63459" s="67"/>
    </row>
    <row r="63460" spans="31:31" ht="15.75">
      <c r="AE63460" s="67"/>
    </row>
    <row r="63461" spans="31:31" ht="15.75">
      <c r="AE63461" s="67"/>
    </row>
    <row r="63462" spans="31:31" ht="15.75">
      <c r="AE63462" s="67"/>
    </row>
    <row r="63463" spans="31:31" ht="15.75">
      <c r="AE63463" s="67"/>
    </row>
    <row r="63464" spans="31:31" ht="15.75">
      <c r="AE63464" s="67"/>
    </row>
    <row r="63465" spans="31:31" ht="15.75">
      <c r="AE63465" s="67"/>
    </row>
    <row r="63466" spans="31:31" ht="15.75">
      <c r="AE63466" s="67"/>
    </row>
    <row r="63467" spans="31:31" ht="15.75">
      <c r="AE63467" s="67"/>
    </row>
    <row r="63468" spans="31:31" ht="15.75">
      <c r="AE63468" s="67"/>
    </row>
    <row r="63469" spans="31:31" ht="15.75">
      <c r="AE63469" s="67"/>
    </row>
    <row r="63470" spans="31:31" ht="15.75">
      <c r="AE63470" s="67"/>
    </row>
    <row r="63471" spans="31:31" ht="15.75">
      <c r="AE63471" s="67"/>
    </row>
    <row r="63472" spans="31:31" ht="15.75">
      <c r="AE63472" s="67"/>
    </row>
    <row r="63473" spans="31:31" ht="15.75">
      <c r="AE63473" s="67"/>
    </row>
    <row r="63474" spans="31:31" ht="15.75">
      <c r="AE63474" s="67"/>
    </row>
    <row r="63475" spans="31:31" ht="15.75">
      <c r="AE63475" s="67"/>
    </row>
    <row r="63476" spans="31:31" ht="15.75">
      <c r="AE63476" s="67"/>
    </row>
    <row r="63477" spans="31:31" ht="15.75">
      <c r="AE63477" s="67"/>
    </row>
    <row r="63478" spans="31:31" ht="15.75">
      <c r="AE63478" s="67"/>
    </row>
    <row r="63479" spans="31:31" ht="15.75">
      <c r="AE63479" s="67"/>
    </row>
    <row r="63480" spans="31:31" ht="15.75">
      <c r="AE63480" s="67"/>
    </row>
    <row r="63481" spans="31:31" ht="15.75">
      <c r="AE63481" s="67"/>
    </row>
    <row r="63482" spans="31:31" ht="15.75">
      <c r="AE63482" s="67"/>
    </row>
    <row r="63483" spans="31:31" ht="15.75">
      <c r="AE63483" s="67"/>
    </row>
    <row r="63484" spans="31:31" ht="15.75">
      <c r="AE63484" s="67"/>
    </row>
    <row r="63485" spans="31:31" ht="15.75">
      <c r="AE63485" s="67"/>
    </row>
    <row r="63486" spans="31:31" ht="15.75">
      <c r="AE63486" s="67"/>
    </row>
    <row r="63487" spans="31:31" ht="15.75">
      <c r="AE63487" s="67"/>
    </row>
    <row r="63488" spans="31:31" ht="15.75">
      <c r="AE63488" s="67"/>
    </row>
    <row r="63489" spans="31:31" ht="15.75">
      <c r="AE63489" s="67"/>
    </row>
    <row r="63490" spans="31:31" ht="15.75">
      <c r="AE63490" s="67"/>
    </row>
    <row r="63491" spans="31:31" ht="15.75">
      <c r="AE63491" s="67"/>
    </row>
    <row r="63492" spans="31:31" ht="15.75">
      <c r="AE63492" s="67"/>
    </row>
    <row r="63493" spans="31:31" ht="15.75">
      <c r="AE63493" s="67"/>
    </row>
    <row r="63494" spans="31:31" ht="15.75">
      <c r="AE63494" s="67"/>
    </row>
    <row r="63495" spans="31:31" ht="15.75">
      <c r="AE63495" s="67"/>
    </row>
    <row r="63496" spans="31:31" ht="15.75">
      <c r="AE63496" s="67"/>
    </row>
    <row r="63497" spans="31:31" ht="15.75">
      <c r="AE63497" s="67"/>
    </row>
    <row r="63498" spans="31:31" ht="15.75">
      <c r="AE63498" s="67"/>
    </row>
    <row r="63499" spans="31:31" ht="15.75">
      <c r="AE63499" s="67"/>
    </row>
    <row r="63500" spans="31:31" ht="15.75">
      <c r="AE63500" s="67"/>
    </row>
    <row r="63501" spans="31:31" ht="15.75">
      <c r="AE63501" s="67"/>
    </row>
    <row r="63502" spans="31:31" ht="15.75">
      <c r="AE63502" s="67"/>
    </row>
    <row r="63503" spans="31:31" ht="15.75">
      <c r="AE63503" s="67"/>
    </row>
    <row r="63504" spans="31:31" ht="15.75">
      <c r="AE63504" s="67"/>
    </row>
    <row r="63505" spans="31:31" ht="15.75">
      <c r="AE63505" s="67"/>
    </row>
    <row r="63506" spans="31:31" ht="15.75">
      <c r="AE63506" s="67"/>
    </row>
    <row r="63507" spans="31:31" ht="15.75">
      <c r="AE63507" s="67"/>
    </row>
    <row r="63508" spans="31:31" ht="15.75">
      <c r="AE63508" s="67"/>
    </row>
    <row r="63509" spans="31:31" ht="15.75">
      <c r="AE63509" s="67"/>
    </row>
    <row r="63510" spans="31:31" ht="15.75">
      <c r="AE63510" s="67"/>
    </row>
    <row r="63511" spans="31:31" ht="15.75">
      <c r="AE63511" s="67"/>
    </row>
    <row r="63512" spans="31:31" ht="15.75">
      <c r="AE63512" s="67"/>
    </row>
    <row r="63513" spans="31:31" ht="15.75">
      <c r="AE63513" s="67"/>
    </row>
    <row r="63514" spans="31:31" ht="15.75">
      <c r="AE63514" s="67"/>
    </row>
    <row r="63515" spans="31:31" ht="15.75">
      <c r="AE63515" s="67"/>
    </row>
    <row r="63516" spans="31:31" ht="15.75">
      <c r="AE63516" s="67"/>
    </row>
    <row r="63517" spans="31:31" ht="15.75">
      <c r="AE63517" s="67"/>
    </row>
    <row r="63518" spans="31:31" ht="15.75">
      <c r="AE63518" s="67"/>
    </row>
    <row r="63519" spans="31:31" ht="15.75">
      <c r="AE63519" s="67"/>
    </row>
    <row r="63520" spans="31:31" ht="15.75">
      <c r="AE63520" s="67"/>
    </row>
    <row r="63521" spans="31:31" ht="15.75">
      <c r="AE63521" s="67"/>
    </row>
    <row r="63522" spans="31:31" ht="15.75">
      <c r="AE63522" s="67"/>
    </row>
    <row r="63523" spans="31:31" ht="15.75">
      <c r="AE63523" s="67"/>
    </row>
    <row r="63524" spans="31:31" ht="15.75">
      <c r="AE63524" s="67"/>
    </row>
    <row r="63525" spans="31:31" ht="15.75">
      <c r="AE63525" s="67"/>
    </row>
    <row r="63526" spans="31:31" ht="15.75">
      <c r="AE63526" s="67"/>
    </row>
    <row r="63527" spans="31:31" ht="15.75">
      <c r="AE63527" s="67"/>
    </row>
    <row r="63528" spans="31:31" ht="15.75">
      <c r="AE63528" s="67"/>
    </row>
    <row r="63529" spans="31:31" ht="15.75">
      <c r="AE63529" s="67"/>
    </row>
    <row r="63530" spans="31:31" ht="15.75">
      <c r="AE63530" s="67"/>
    </row>
    <row r="63531" spans="31:31" ht="15.75">
      <c r="AE63531" s="67"/>
    </row>
    <row r="63532" spans="31:31" ht="15.75">
      <c r="AE63532" s="67"/>
    </row>
    <row r="63533" spans="31:31" ht="15.75">
      <c r="AE63533" s="67"/>
    </row>
    <row r="63534" spans="31:31" ht="15.75">
      <c r="AE63534" s="67"/>
    </row>
    <row r="63535" spans="31:31" ht="15.75">
      <c r="AE63535" s="67"/>
    </row>
    <row r="63536" spans="31:31" ht="15.75">
      <c r="AE63536" s="67"/>
    </row>
    <row r="63537" spans="31:31" ht="15.75">
      <c r="AE63537" s="67"/>
    </row>
    <row r="63538" spans="31:31" ht="15.75">
      <c r="AE63538" s="67"/>
    </row>
    <row r="63539" spans="31:31" ht="15.75">
      <c r="AE63539" s="67"/>
    </row>
    <row r="63540" spans="31:31" ht="15.75">
      <c r="AE63540" s="67"/>
    </row>
    <row r="63541" spans="31:31" ht="15.75">
      <c r="AE63541" s="67"/>
    </row>
    <row r="63542" spans="31:31" ht="15.75">
      <c r="AE63542" s="67"/>
    </row>
    <row r="63543" spans="31:31" ht="15.75">
      <c r="AE63543" s="67"/>
    </row>
    <row r="63544" spans="31:31" ht="15.75">
      <c r="AE63544" s="67"/>
    </row>
    <row r="63545" spans="31:31" ht="15.75">
      <c r="AE63545" s="67"/>
    </row>
    <row r="63546" spans="31:31" ht="15.75">
      <c r="AE63546" s="67"/>
    </row>
    <row r="63547" spans="31:31" ht="15.75">
      <c r="AE63547" s="67"/>
    </row>
    <row r="63548" spans="31:31" ht="15.75">
      <c r="AE63548" s="67"/>
    </row>
    <row r="63549" spans="31:31" ht="15.75">
      <c r="AE63549" s="67"/>
    </row>
    <row r="63550" spans="31:31" ht="15.75">
      <c r="AE63550" s="67"/>
    </row>
    <row r="63551" spans="31:31" ht="15.75">
      <c r="AE63551" s="67"/>
    </row>
    <row r="63552" spans="31:31" ht="15.75">
      <c r="AE63552" s="67"/>
    </row>
    <row r="63553" spans="31:31" ht="15.75">
      <c r="AE63553" s="67"/>
    </row>
    <row r="63554" spans="31:31" ht="15.75">
      <c r="AE63554" s="67"/>
    </row>
    <row r="63555" spans="31:31" ht="15.75">
      <c r="AE63555" s="67"/>
    </row>
    <row r="63556" spans="31:31" ht="15.75">
      <c r="AE63556" s="67"/>
    </row>
    <row r="63557" spans="31:31" ht="15.75">
      <c r="AE63557" s="67"/>
    </row>
    <row r="63558" spans="31:31" ht="15.75">
      <c r="AE63558" s="67"/>
    </row>
    <row r="63559" spans="31:31" ht="15.75">
      <c r="AE63559" s="67"/>
    </row>
    <row r="63560" spans="31:31" ht="15.75">
      <c r="AE63560" s="67"/>
    </row>
    <row r="63561" spans="31:31" ht="15.75">
      <c r="AE63561" s="67"/>
    </row>
    <row r="63562" spans="31:31" ht="15.75">
      <c r="AE63562" s="67"/>
    </row>
    <row r="63563" spans="31:31" ht="15.75">
      <c r="AE63563" s="67"/>
    </row>
    <row r="63564" spans="31:31" ht="15.75">
      <c r="AE63564" s="67"/>
    </row>
    <row r="63565" spans="31:31" ht="15.75">
      <c r="AE63565" s="67"/>
    </row>
    <row r="63566" spans="31:31" ht="15.75">
      <c r="AE63566" s="67"/>
    </row>
    <row r="63567" spans="31:31" ht="15.75">
      <c r="AE63567" s="67"/>
    </row>
    <row r="63568" spans="31:31" ht="15.75">
      <c r="AE63568" s="67"/>
    </row>
    <row r="63569" spans="31:31" ht="15.75">
      <c r="AE63569" s="67"/>
    </row>
    <row r="63570" spans="31:31" ht="15.75">
      <c r="AE63570" s="67"/>
    </row>
    <row r="63571" spans="31:31" ht="15.75">
      <c r="AE63571" s="67"/>
    </row>
    <row r="63572" spans="31:31" ht="15.75">
      <c r="AE63572" s="67"/>
    </row>
    <row r="63573" spans="31:31" ht="15.75">
      <c r="AE63573" s="67"/>
    </row>
    <row r="63574" spans="31:31" ht="15.75">
      <c r="AE63574" s="67"/>
    </row>
    <row r="63575" spans="31:31" ht="15.75">
      <c r="AE63575" s="67"/>
    </row>
    <row r="63576" spans="31:31" ht="15.75">
      <c r="AE63576" s="67"/>
    </row>
    <row r="63577" spans="31:31" ht="15.75">
      <c r="AE63577" s="67"/>
    </row>
    <row r="63578" spans="31:31" ht="15.75">
      <c r="AE63578" s="67"/>
    </row>
    <row r="63579" spans="31:31" ht="15.75">
      <c r="AE63579" s="67"/>
    </row>
    <row r="63580" spans="31:31" ht="15.75">
      <c r="AE63580" s="67"/>
    </row>
    <row r="63581" spans="31:31" ht="15.75">
      <c r="AE63581" s="67"/>
    </row>
    <row r="63582" spans="31:31" ht="15.75">
      <c r="AE63582" s="67"/>
    </row>
    <row r="63583" spans="31:31" ht="15.75">
      <c r="AE63583" s="67"/>
    </row>
    <row r="63584" spans="31:31" ht="15.75">
      <c r="AE63584" s="67"/>
    </row>
    <row r="63585" spans="31:31" ht="15.75">
      <c r="AE63585" s="67"/>
    </row>
    <row r="63586" spans="31:31" ht="15.75">
      <c r="AE63586" s="67"/>
    </row>
    <row r="63587" spans="31:31" ht="15.75">
      <c r="AE63587" s="67"/>
    </row>
    <row r="63588" spans="31:31" ht="15.75">
      <c r="AE63588" s="67"/>
    </row>
    <row r="63589" spans="31:31" ht="15.75">
      <c r="AE63589" s="67"/>
    </row>
    <row r="63590" spans="31:31" ht="15.75">
      <c r="AE63590" s="67"/>
    </row>
    <row r="63591" spans="31:31" ht="15.75">
      <c r="AE63591" s="67"/>
    </row>
    <row r="63592" spans="31:31" ht="15.75">
      <c r="AE63592" s="67"/>
    </row>
    <row r="63593" spans="31:31" ht="15.75">
      <c r="AE63593" s="67"/>
    </row>
    <row r="63594" spans="31:31" ht="15.75">
      <c r="AE63594" s="67"/>
    </row>
    <row r="63595" spans="31:31" ht="15.75">
      <c r="AE63595" s="67"/>
    </row>
    <row r="63596" spans="31:31" ht="15.75">
      <c r="AE63596" s="67"/>
    </row>
    <row r="63597" spans="31:31" ht="15.75">
      <c r="AE63597" s="67"/>
    </row>
    <row r="63598" spans="31:31" ht="15.75">
      <c r="AE63598" s="67"/>
    </row>
    <row r="63599" spans="31:31" ht="15.75">
      <c r="AE63599" s="67"/>
    </row>
    <row r="63600" spans="31:31" ht="15.75">
      <c r="AE63600" s="67"/>
    </row>
    <row r="63601" spans="31:31" ht="15.75">
      <c r="AE63601" s="67"/>
    </row>
    <row r="63602" spans="31:31" ht="15.75">
      <c r="AE63602" s="67"/>
    </row>
    <row r="63603" spans="31:31" ht="15.75">
      <c r="AE63603" s="67"/>
    </row>
    <row r="63604" spans="31:31" ht="15.75">
      <c r="AE63604" s="67"/>
    </row>
    <row r="63605" spans="31:31" ht="15.75">
      <c r="AE63605" s="67"/>
    </row>
    <row r="63606" spans="31:31" ht="15.75">
      <c r="AE63606" s="67"/>
    </row>
    <row r="63607" spans="31:31" ht="15.75">
      <c r="AE63607" s="67"/>
    </row>
    <row r="63608" spans="31:31" ht="15.75">
      <c r="AE63608" s="67"/>
    </row>
    <row r="63609" spans="31:31" ht="15.75">
      <c r="AE63609" s="67"/>
    </row>
    <row r="63610" spans="31:31" ht="15.75">
      <c r="AE63610" s="67"/>
    </row>
    <row r="63611" spans="31:31" ht="15.75">
      <c r="AE63611" s="67"/>
    </row>
    <row r="63612" spans="31:31" ht="15.75">
      <c r="AE63612" s="67"/>
    </row>
    <row r="63613" spans="31:31" ht="15.75">
      <c r="AE63613" s="67"/>
    </row>
    <row r="63614" spans="31:31" ht="15.75">
      <c r="AE63614" s="67"/>
    </row>
    <row r="63615" spans="31:31" ht="15.75">
      <c r="AE63615" s="67"/>
    </row>
    <row r="63616" spans="31:31" ht="15.75">
      <c r="AE63616" s="67"/>
    </row>
    <row r="63617" spans="31:31" ht="15.75">
      <c r="AE63617" s="67"/>
    </row>
    <row r="63618" spans="31:31" ht="15.75">
      <c r="AE63618" s="67"/>
    </row>
    <row r="63619" spans="31:31" ht="15.75">
      <c r="AE63619" s="67"/>
    </row>
    <row r="63620" spans="31:31" ht="15.75">
      <c r="AE63620" s="67"/>
    </row>
    <row r="63621" spans="31:31" ht="15.75">
      <c r="AE63621" s="67"/>
    </row>
    <row r="63622" spans="31:31" ht="15.75">
      <c r="AE63622" s="67"/>
    </row>
    <row r="63623" spans="31:31" ht="15.75">
      <c r="AE63623" s="67"/>
    </row>
    <row r="63624" spans="31:31" ht="15.75">
      <c r="AE63624" s="67"/>
    </row>
    <row r="63625" spans="31:31" ht="15.75">
      <c r="AE63625" s="67"/>
    </row>
    <row r="63626" spans="31:31" ht="15.75">
      <c r="AE63626" s="67"/>
    </row>
    <row r="63627" spans="31:31" ht="15.75">
      <c r="AE63627" s="67"/>
    </row>
    <row r="63628" spans="31:31" ht="15.75">
      <c r="AE63628" s="67"/>
    </row>
    <row r="63629" spans="31:31" ht="15.75">
      <c r="AE63629" s="67"/>
    </row>
    <row r="63630" spans="31:31" ht="15.75">
      <c r="AE63630" s="67"/>
    </row>
    <row r="63631" spans="31:31" ht="15.75">
      <c r="AE63631" s="67"/>
    </row>
    <row r="63632" spans="31:31" ht="15.75">
      <c r="AE63632" s="67"/>
    </row>
    <row r="63633" spans="31:31" ht="15.75">
      <c r="AE63633" s="67"/>
    </row>
    <row r="63634" spans="31:31" ht="15.75">
      <c r="AE63634" s="67"/>
    </row>
    <row r="63635" spans="31:31" ht="15.75">
      <c r="AE63635" s="67"/>
    </row>
    <row r="63636" spans="31:31" ht="15.75">
      <c r="AE63636" s="67"/>
    </row>
    <row r="63637" spans="31:31" ht="15.75">
      <c r="AE63637" s="67"/>
    </row>
    <row r="63638" spans="31:31" ht="15.75">
      <c r="AE63638" s="67"/>
    </row>
    <row r="63639" spans="31:31" ht="15.75">
      <c r="AE63639" s="67"/>
    </row>
    <row r="63640" spans="31:31" ht="15.75">
      <c r="AE63640" s="67"/>
    </row>
    <row r="63641" spans="31:31" ht="15.75">
      <c r="AE63641" s="67"/>
    </row>
    <row r="63642" spans="31:31" ht="15.75">
      <c r="AE63642" s="67"/>
    </row>
    <row r="63643" spans="31:31" ht="15.75">
      <c r="AE63643" s="67"/>
    </row>
    <row r="63644" spans="31:31" ht="15.75">
      <c r="AE63644" s="67"/>
    </row>
    <row r="63645" spans="31:31" ht="15.75">
      <c r="AE63645" s="67"/>
    </row>
    <row r="63646" spans="31:31" ht="15.75">
      <c r="AE63646" s="67"/>
    </row>
    <row r="63647" spans="31:31" ht="15.75">
      <c r="AE63647" s="67"/>
    </row>
    <row r="63648" spans="31:31" ht="15.75">
      <c r="AE63648" s="67"/>
    </row>
    <row r="63649" spans="31:31" ht="15.75">
      <c r="AE63649" s="67"/>
    </row>
    <row r="63650" spans="31:31" ht="15.75">
      <c r="AE63650" s="67"/>
    </row>
    <row r="63651" spans="31:31" ht="15.75">
      <c r="AE63651" s="67"/>
    </row>
    <row r="63652" spans="31:31" ht="15.75">
      <c r="AE63652" s="67"/>
    </row>
    <row r="63653" spans="31:31" ht="15.75">
      <c r="AE63653" s="67"/>
    </row>
    <row r="63654" spans="31:31" ht="15.75">
      <c r="AE63654" s="67"/>
    </row>
    <row r="63655" spans="31:31" ht="15.75">
      <c r="AE63655" s="67"/>
    </row>
    <row r="63656" spans="31:31" ht="15.75">
      <c r="AE63656" s="67"/>
    </row>
    <row r="63657" spans="31:31" ht="15.75">
      <c r="AE63657" s="67"/>
    </row>
    <row r="63658" spans="31:31" ht="15.75">
      <c r="AE63658" s="67"/>
    </row>
    <row r="63659" spans="31:31" ht="15.75">
      <c r="AE63659" s="67"/>
    </row>
    <row r="63660" spans="31:31" ht="15.75">
      <c r="AE63660" s="67"/>
    </row>
    <row r="63661" spans="31:31" ht="15.75">
      <c r="AE63661" s="67"/>
    </row>
    <row r="63662" spans="31:31" ht="15.75">
      <c r="AE63662" s="67"/>
    </row>
    <row r="63663" spans="31:31" ht="15.75">
      <c r="AE63663" s="67"/>
    </row>
    <row r="63664" spans="31:31" ht="15.75">
      <c r="AE63664" s="67"/>
    </row>
    <row r="63665" spans="31:31" ht="15.75">
      <c r="AE63665" s="67"/>
    </row>
    <row r="63666" spans="31:31" ht="15.75">
      <c r="AE63666" s="67"/>
    </row>
    <row r="63667" spans="31:31" ht="15.75">
      <c r="AE63667" s="67"/>
    </row>
    <row r="63668" spans="31:31" ht="15.75">
      <c r="AE63668" s="67"/>
    </row>
    <row r="63669" spans="31:31" ht="15.75">
      <c r="AE63669" s="67"/>
    </row>
    <row r="63670" spans="31:31" ht="15.75">
      <c r="AE63670" s="67"/>
    </row>
    <row r="63671" spans="31:31" ht="15.75">
      <c r="AE63671" s="67"/>
    </row>
    <row r="63672" spans="31:31" ht="15.75">
      <c r="AE63672" s="67"/>
    </row>
    <row r="63673" spans="31:31" ht="15.75">
      <c r="AE63673" s="67"/>
    </row>
    <row r="63674" spans="31:31" ht="15.75">
      <c r="AE63674" s="67"/>
    </row>
    <row r="63675" spans="31:31" ht="15.75">
      <c r="AE63675" s="67"/>
    </row>
    <row r="63676" spans="31:31" ht="15.75">
      <c r="AE63676" s="67"/>
    </row>
    <row r="63677" spans="31:31" ht="15.75">
      <c r="AE63677" s="67"/>
    </row>
    <row r="63678" spans="31:31" ht="15.75">
      <c r="AE63678" s="67"/>
    </row>
    <row r="63679" spans="31:31" ht="15.75">
      <c r="AE63679" s="67"/>
    </row>
    <row r="63680" spans="31:31" ht="15.75">
      <c r="AE63680" s="67"/>
    </row>
    <row r="63681" spans="31:31" ht="15.75">
      <c r="AE63681" s="67"/>
    </row>
    <row r="63682" spans="31:31" ht="15.75">
      <c r="AE63682" s="67"/>
    </row>
    <row r="63683" spans="31:31" ht="15.75">
      <c r="AE63683" s="67"/>
    </row>
    <row r="63684" spans="31:31" ht="15.75">
      <c r="AE63684" s="67"/>
    </row>
    <row r="63685" spans="31:31" ht="15.75">
      <c r="AE63685" s="67"/>
    </row>
    <row r="63686" spans="31:31" ht="15.75">
      <c r="AE63686" s="67"/>
    </row>
    <row r="63687" spans="31:31" ht="15.75">
      <c r="AE63687" s="67"/>
    </row>
    <row r="63688" spans="31:31" ht="15.75">
      <c r="AE63688" s="67"/>
    </row>
    <row r="63689" spans="31:31" ht="15.75">
      <c r="AE63689" s="67"/>
    </row>
    <row r="63690" spans="31:31" ht="15.75">
      <c r="AE63690" s="67"/>
    </row>
    <row r="63691" spans="31:31" ht="15.75">
      <c r="AE63691" s="67"/>
    </row>
    <row r="63692" spans="31:31" ht="15.75">
      <c r="AE63692" s="67"/>
    </row>
    <row r="63693" spans="31:31" ht="15.75">
      <c r="AE63693" s="67"/>
    </row>
    <row r="63694" spans="31:31" ht="15.75">
      <c r="AE63694" s="67"/>
    </row>
    <row r="63695" spans="31:31" ht="15.75">
      <c r="AE63695" s="67"/>
    </row>
    <row r="63696" spans="31:31" ht="15.75">
      <c r="AE63696" s="67"/>
    </row>
    <row r="63697" spans="31:31" ht="15.75">
      <c r="AE63697" s="67"/>
    </row>
    <row r="63698" spans="31:31" ht="15.75">
      <c r="AE63698" s="67"/>
    </row>
    <row r="63699" spans="31:31" ht="15.75">
      <c r="AE63699" s="67"/>
    </row>
    <row r="63700" spans="31:31" ht="15.75">
      <c r="AE63700" s="67"/>
    </row>
    <row r="63701" spans="31:31" ht="15.75">
      <c r="AE63701" s="67"/>
    </row>
    <row r="63702" spans="31:31" ht="15.75">
      <c r="AE63702" s="67"/>
    </row>
    <row r="63703" spans="31:31" ht="15.75">
      <c r="AE63703" s="67"/>
    </row>
    <row r="63704" spans="31:31" ht="15.75">
      <c r="AE63704" s="67"/>
    </row>
    <row r="63705" spans="31:31" ht="15.75">
      <c r="AE63705" s="67"/>
    </row>
    <row r="63706" spans="31:31" ht="15.75">
      <c r="AE63706" s="67"/>
    </row>
    <row r="63707" spans="31:31" ht="15.75">
      <c r="AE63707" s="67"/>
    </row>
    <row r="63708" spans="31:31" ht="15.75">
      <c r="AE63708" s="67"/>
    </row>
    <row r="63709" spans="31:31" ht="15.75">
      <c r="AE63709" s="67"/>
    </row>
    <row r="63710" spans="31:31" ht="15.75">
      <c r="AE63710" s="67"/>
    </row>
    <row r="63711" spans="31:31" ht="15.75">
      <c r="AE63711" s="67"/>
    </row>
    <row r="63712" spans="31:31" ht="15.75">
      <c r="AE63712" s="67"/>
    </row>
    <row r="63713" spans="31:31" ht="15.75">
      <c r="AE63713" s="67"/>
    </row>
    <row r="63714" spans="31:31" ht="15.75">
      <c r="AE63714" s="67"/>
    </row>
    <row r="63715" spans="31:31" ht="15.75">
      <c r="AE63715" s="67"/>
    </row>
    <row r="63716" spans="31:31" ht="15.75">
      <c r="AE63716" s="67"/>
    </row>
    <row r="63717" spans="31:31" ht="15.75">
      <c r="AE63717" s="67"/>
    </row>
    <row r="63718" spans="31:31" ht="15.75">
      <c r="AE63718" s="67"/>
    </row>
    <row r="63719" spans="31:31" ht="15.75">
      <c r="AE63719" s="67"/>
    </row>
    <row r="63720" spans="31:31" ht="15.75">
      <c r="AE63720" s="67"/>
    </row>
    <row r="63721" spans="31:31" ht="15.75">
      <c r="AE63721" s="67"/>
    </row>
    <row r="63722" spans="31:31" ht="15.75">
      <c r="AE63722" s="67"/>
    </row>
    <row r="63723" spans="31:31" ht="15.75">
      <c r="AE63723" s="67"/>
    </row>
    <row r="63724" spans="31:31" ht="15.75">
      <c r="AE63724" s="67"/>
    </row>
    <row r="63725" spans="31:31" ht="15.75">
      <c r="AE63725" s="67"/>
    </row>
    <row r="63726" spans="31:31" ht="15.75">
      <c r="AE63726" s="67"/>
    </row>
    <row r="63727" spans="31:31" ht="15.75">
      <c r="AE63727" s="67"/>
    </row>
    <row r="63728" spans="31:31" ht="15.75">
      <c r="AE63728" s="67"/>
    </row>
    <row r="63729" spans="31:31" ht="15.75">
      <c r="AE63729" s="67"/>
    </row>
    <row r="63730" spans="31:31" ht="15.75">
      <c r="AE63730" s="67"/>
    </row>
    <row r="63731" spans="31:31" ht="15.75">
      <c r="AE63731" s="67"/>
    </row>
    <row r="63732" spans="31:31" ht="15.75">
      <c r="AE63732" s="67"/>
    </row>
    <row r="63733" spans="31:31" ht="15.75">
      <c r="AE63733" s="67"/>
    </row>
    <row r="63734" spans="31:31" ht="15.75">
      <c r="AE63734" s="67"/>
    </row>
    <row r="63735" spans="31:31" ht="15.75">
      <c r="AE63735" s="67"/>
    </row>
    <row r="63736" spans="31:31" ht="15.75">
      <c r="AE63736" s="67"/>
    </row>
    <row r="63737" spans="31:31" ht="15.75">
      <c r="AE63737" s="67"/>
    </row>
    <row r="63738" spans="31:31" ht="15.75">
      <c r="AE63738" s="67"/>
    </row>
    <row r="63739" spans="31:31" ht="15.75">
      <c r="AE63739" s="67"/>
    </row>
    <row r="63740" spans="31:31" ht="15.75">
      <c r="AE63740" s="67"/>
    </row>
    <row r="63741" spans="31:31" ht="15.75">
      <c r="AE63741" s="67"/>
    </row>
    <row r="63742" spans="31:31" ht="15.75">
      <c r="AE63742" s="67"/>
    </row>
    <row r="63743" spans="31:31" ht="15.75">
      <c r="AE63743" s="67"/>
    </row>
    <row r="63744" spans="31:31" ht="15.75">
      <c r="AE63744" s="67"/>
    </row>
    <row r="63745" spans="31:31" ht="15.75">
      <c r="AE63745" s="67"/>
    </row>
    <row r="63746" spans="31:31" ht="15.75">
      <c r="AE63746" s="67"/>
    </row>
    <row r="63747" spans="31:31" ht="15.75">
      <c r="AE63747" s="67"/>
    </row>
    <row r="63748" spans="31:31" ht="15.75">
      <c r="AE63748" s="67"/>
    </row>
    <row r="63749" spans="31:31" ht="15.75">
      <c r="AE63749" s="67"/>
    </row>
    <row r="63750" spans="31:31" ht="15.75">
      <c r="AE63750" s="67"/>
    </row>
    <row r="63751" spans="31:31" ht="15.75">
      <c r="AE63751" s="67"/>
    </row>
    <row r="63752" spans="31:31" ht="15.75">
      <c r="AE63752" s="67"/>
    </row>
    <row r="63753" spans="31:31" ht="15.75">
      <c r="AE63753" s="67"/>
    </row>
    <row r="63754" spans="31:31" ht="15.75">
      <c r="AE63754" s="67"/>
    </row>
    <row r="63755" spans="31:31" ht="15.75">
      <c r="AE63755" s="67"/>
    </row>
    <row r="63756" spans="31:31" ht="15.75">
      <c r="AE63756" s="67"/>
    </row>
    <row r="63757" spans="31:31" ht="15.75">
      <c r="AE63757" s="67"/>
    </row>
    <row r="63758" spans="31:31" ht="15.75">
      <c r="AE63758" s="67"/>
    </row>
    <row r="63759" spans="31:31" ht="15.75">
      <c r="AE63759" s="67"/>
    </row>
    <row r="63760" spans="31:31" ht="15.75">
      <c r="AE63760" s="67"/>
    </row>
    <row r="63761" spans="31:31" ht="15.75">
      <c r="AE63761" s="67"/>
    </row>
    <row r="63762" spans="31:31" ht="15.75">
      <c r="AE63762" s="67"/>
    </row>
    <row r="63763" spans="31:31" ht="15.75">
      <c r="AE63763" s="67"/>
    </row>
    <row r="63764" spans="31:31" ht="15.75">
      <c r="AE63764" s="67"/>
    </row>
    <row r="63765" spans="31:31" ht="15.75">
      <c r="AE63765" s="67"/>
    </row>
    <row r="63766" spans="31:31" ht="15.75">
      <c r="AE63766" s="67"/>
    </row>
    <row r="63767" spans="31:31" ht="15.75">
      <c r="AE63767" s="67"/>
    </row>
    <row r="63768" spans="31:31" ht="15.75">
      <c r="AE63768" s="67"/>
    </row>
    <row r="63769" spans="31:31" ht="15.75">
      <c r="AE63769" s="67"/>
    </row>
    <row r="63770" spans="31:31" ht="15.75">
      <c r="AE63770" s="67"/>
    </row>
    <row r="63771" spans="31:31" ht="15.75">
      <c r="AE63771" s="67"/>
    </row>
    <row r="63772" spans="31:31" ht="15.75">
      <c r="AE63772" s="67"/>
    </row>
    <row r="63773" spans="31:31" ht="15.75">
      <c r="AE63773" s="67"/>
    </row>
    <row r="63774" spans="31:31" ht="15.75">
      <c r="AE63774" s="67"/>
    </row>
    <row r="63775" spans="31:31" ht="15.75">
      <c r="AE63775" s="67"/>
    </row>
    <row r="63776" spans="31:31" ht="15.75">
      <c r="AE63776" s="67"/>
    </row>
    <row r="63777" spans="31:31" ht="15.75">
      <c r="AE63777" s="67"/>
    </row>
    <row r="63778" spans="31:31" ht="15.75">
      <c r="AE63778" s="67"/>
    </row>
    <row r="63779" spans="31:31" ht="15.75">
      <c r="AE63779" s="67"/>
    </row>
    <row r="63780" spans="31:31" ht="15.75">
      <c r="AE63780" s="67"/>
    </row>
    <row r="63781" spans="31:31" ht="15.75">
      <c r="AE63781" s="67"/>
    </row>
    <row r="63782" spans="31:31" ht="15.75">
      <c r="AE63782" s="67"/>
    </row>
    <row r="63783" spans="31:31" ht="15.75">
      <c r="AE63783" s="67"/>
    </row>
    <row r="63784" spans="31:31" ht="15.75">
      <c r="AE63784" s="67"/>
    </row>
    <row r="63785" spans="31:31" ht="15.75">
      <c r="AE63785" s="67"/>
    </row>
    <row r="63786" spans="31:31" ht="15.75">
      <c r="AE63786" s="67"/>
    </row>
    <row r="63787" spans="31:31" ht="15.75">
      <c r="AE63787" s="67"/>
    </row>
    <row r="63788" spans="31:31" ht="15.75">
      <c r="AE63788" s="67"/>
    </row>
    <row r="63789" spans="31:31" ht="15.75">
      <c r="AE63789" s="67"/>
    </row>
    <row r="63790" spans="31:31" ht="15.75">
      <c r="AE63790" s="67"/>
    </row>
    <row r="63791" spans="31:31" ht="15.75">
      <c r="AE63791" s="67"/>
    </row>
    <row r="63792" spans="31:31" ht="15.75">
      <c r="AE63792" s="67"/>
    </row>
    <row r="63793" spans="31:31" ht="15.75">
      <c r="AE63793" s="67"/>
    </row>
    <row r="63794" spans="31:31" ht="15.75">
      <c r="AE63794" s="67"/>
    </row>
    <row r="63795" spans="31:31" ht="15.75">
      <c r="AE63795" s="67"/>
    </row>
    <row r="63796" spans="31:31" ht="15.75">
      <c r="AE63796" s="67"/>
    </row>
    <row r="63797" spans="31:31" ht="15.75">
      <c r="AE63797" s="67"/>
    </row>
    <row r="63798" spans="31:31" ht="15.75">
      <c r="AE63798" s="67"/>
    </row>
    <row r="63799" spans="31:31" ht="15.75">
      <c r="AE63799" s="67"/>
    </row>
    <row r="63800" spans="31:31" ht="15.75">
      <c r="AE63800" s="67"/>
    </row>
    <row r="63801" spans="31:31" ht="15.75">
      <c r="AE63801" s="67"/>
    </row>
    <row r="63802" spans="31:31" ht="15.75">
      <c r="AE63802" s="67"/>
    </row>
    <row r="63803" spans="31:31" ht="15.75">
      <c r="AE63803" s="67"/>
    </row>
    <row r="63804" spans="31:31" ht="15.75">
      <c r="AE63804" s="67"/>
    </row>
    <row r="63805" spans="31:31" ht="15.75">
      <c r="AE63805" s="67"/>
    </row>
    <row r="63806" spans="31:31" ht="15.75">
      <c r="AE63806" s="67"/>
    </row>
    <row r="63807" spans="31:31" ht="15.75">
      <c r="AE63807" s="67"/>
    </row>
    <row r="63808" spans="31:31" ht="15.75">
      <c r="AE63808" s="67"/>
    </row>
    <row r="63809" spans="31:31" ht="15.75">
      <c r="AE63809" s="67"/>
    </row>
    <row r="63810" spans="31:31" ht="15.75">
      <c r="AE63810" s="67"/>
    </row>
    <row r="63811" spans="31:31" ht="15.75">
      <c r="AE63811" s="67"/>
    </row>
    <row r="63812" spans="31:31" ht="15.75">
      <c r="AE63812" s="67"/>
    </row>
    <row r="63813" spans="31:31" ht="15.75">
      <c r="AE63813" s="67"/>
    </row>
    <row r="63814" spans="31:31" ht="15.75">
      <c r="AE63814" s="67"/>
    </row>
    <row r="63815" spans="31:31" ht="15.75">
      <c r="AE63815" s="67"/>
    </row>
    <row r="63816" spans="31:31" ht="15.75">
      <c r="AE63816" s="67"/>
    </row>
    <row r="63817" spans="31:31" ht="15.75">
      <c r="AE63817" s="67"/>
    </row>
    <row r="63818" spans="31:31" ht="15.75">
      <c r="AE63818" s="67"/>
    </row>
    <row r="63819" spans="31:31" ht="15.75">
      <c r="AE63819" s="67"/>
    </row>
    <row r="63820" spans="31:31" ht="15.75">
      <c r="AE63820" s="67"/>
    </row>
    <row r="63821" spans="31:31" ht="15.75">
      <c r="AE63821" s="67"/>
    </row>
    <row r="63822" spans="31:31" ht="15.75">
      <c r="AE63822" s="67"/>
    </row>
    <row r="63823" spans="31:31" ht="15.75">
      <c r="AE63823" s="67"/>
    </row>
    <row r="63824" spans="31:31" ht="15.75">
      <c r="AE63824" s="67"/>
    </row>
    <row r="63825" spans="31:31" ht="15.75">
      <c r="AE63825" s="67"/>
    </row>
    <row r="63826" spans="31:31" ht="15.75">
      <c r="AE63826" s="67"/>
    </row>
    <row r="63827" spans="31:31" ht="15.75">
      <c r="AE63827" s="67"/>
    </row>
    <row r="63828" spans="31:31" ht="15.75">
      <c r="AE63828" s="67"/>
    </row>
    <row r="63829" spans="31:31" ht="15.75">
      <c r="AE63829" s="67"/>
    </row>
    <row r="63830" spans="31:31" ht="15.75">
      <c r="AE63830" s="67"/>
    </row>
    <row r="63831" spans="31:31" ht="15.75">
      <c r="AE63831" s="67"/>
    </row>
    <row r="63832" spans="31:31" ht="15.75">
      <c r="AE63832" s="67"/>
    </row>
    <row r="63833" spans="31:31" ht="15.75">
      <c r="AE63833" s="67"/>
    </row>
    <row r="63834" spans="31:31" ht="15.75">
      <c r="AE63834" s="67"/>
    </row>
    <row r="63835" spans="31:31" ht="15.75">
      <c r="AE63835" s="67"/>
    </row>
    <row r="63836" spans="31:31" ht="15.75">
      <c r="AE63836" s="67"/>
    </row>
    <row r="63837" spans="31:31" ht="15.75">
      <c r="AE63837" s="67"/>
    </row>
    <row r="63838" spans="31:31" ht="15.75">
      <c r="AE63838" s="67"/>
    </row>
    <row r="63839" spans="31:31" ht="15.75">
      <c r="AE63839" s="67"/>
    </row>
    <row r="63840" spans="31:31" ht="15.75">
      <c r="AE63840" s="67"/>
    </row>
    <row r="63841" spans="31:31" ht="15.75">
      <c r="AE63841" s="67"/>
    </row>
    <row r="63842" spans="31:31" ht="15.75">
      <c r="AE63842" s="67"/>
    </row>
    <row r="63843" spans="31:31" ht="15.75">
      <c r="AE63843" s="67"/>
    </row>
    <row r="63844" spans="31:31" ht="15.75">
      <c r="AE63844" s="67"/>
    </row>
    <row r="63845" spans="31:31" ht="15.75">
      <c r="AE63845" s="67"/>
    </row>
    <row r="63846" spans="31:31" ht="15.75">
      <c r="AE63846" s="67"/>
    </row>
    <row r="63847" spans="31:31" ht="15.75">
      <c r="AE63847" s="67"/>
    </row>
    <row r="63848" spans="31:31" ht="15.75">
      <c r="AE63848" s="67"/>
    </row>
    <row r="63849" spans="31:31" ht="15.75">
      <c r="AE63849" s="67"/>
    </row>
    <row r="63850" spans="31:31" ht="15.75">
      <c r="AE63850" s="67"/>
    </row>
    <row r="63851" spans="31:31" ht="15.75">
      <c r="AE63851" s="67"/>
    </row>
    <row r="63852" spans="31:31" ht="15.75">
      <c r="AE63852" s="67"/>
    </row>
    <row r="63853" spans="31:31" ht="15.75">
      <c r="AE63853" s="67"/>
    </row>
    <row r="63854" spans="31:31" ht="15.75">
      <c r="AE63854" s="67"/>
    </row>
    <row r="63855" spans="31:31" ht="15.75">
      <c r="AE63855" s="67"/>
    </row>
    <row r="63856" spans="31:31" ht="15.75">
      <c r="AE63856" s="67"/>
    </row>
    <row r="63857" spans="31:31" ht="15.75">
      <c r="AE63857" s="67"/>
    </row>
    <row r="63858" spans="31:31" ht="15.75">
      <c r="AE63858" s="67"/>
    </row>
    <row r="63859" spans="31:31" ht="15.75">
      <c r="AE63859" s="67"/>
    </row>
    <row r="63860" spans="31:31" ht="15.75">
      <c r="AE63860" s="67"/>
    </row>
    <row r="63861" spans="31:31" ht="15.75">
      <c r="AE63861" s="67"/>
    </row>
    <row r="63862" spans="31:31" ht="15.75">
      <c r="AE63862" s="67"/>
    </row>
    <row r="63863" spans="31:31" ht="15.75">
      <c r="AE63863" s="67"/>
    </row>
    <row r="63864" spans="31:31" ht="15.75">
      <c r="AE63864" s="67"/>
    </row>
    <row r="63865" spans="31:31" ht="15.75">
      <c r="AE63865" s="67"/>
    </row>
    <row r="63866" spans="31:31" ht="15.75">
      <c r="AE63866" s="67"/>
    </row>
    <row r="63867" spans="31:31" ht="15.75">
      <c r="AE63867" s="67"/>
    </row>
    <row r="63868" spans="31:31" ht="15.75">
      <c r="AE63868" s="67"/>
    </row>
    <row r="63869" spans="31:31" ht="15.75">
      <c r="AE63869" s="67"/>
    </row>
    <row r="63870" spans="31:31" ht="15.75">
      <c r="AE63870" s="67"/>
    </row>
    <row r="63871" spans="31:31" ht="15.75">
      <c r="AE63871" s="67"/>
    </row>
    <row r="63872" spans="31:31" ht="15.75">
      <c r="AE63872" s="67"/>
    </row>
    <row r="63873" spans="31:31" ht="15.75">
      <c r="AE63873" s="67"/>
    </row>
    <row r="63874" spans="31:31" ht="15.75">
      <c r="AE63874" s="67"/>
    </row>
    <row r="63875" spans="31:31" ht="15.75">
      <c r="AE63875" s="67"/>
    </row>
    <row r="63876" spans="31:31" ht="15.75">
      <c r="AE63876" s="67"/>
    </row>
    <row r="63877" spans="31:31" ht="15.75">
      <c r="AE63877" s="67"/>
    </row>
    <row r="63878" spans="31:31" ht="15.75">
      <c r="AE63878" s="67"/>
    </row>
    <row r="63879" spans="31:31" ht="15.75">
      <c r="AE63879" s="67"/>
    </row>
    <row r="63880" spans="31:31" ht="15.75">
      <c r="AE63880" s="67"/>
    </row>
    <row r="63881" spans="31:31" ht="15.75">
      <c r="AE63881" s="67"/>
    </row>
    <row r="63882" spans="31:31" ht="15.75">
      <c r="AE63882" s="67"/>
    </row>
    <row r="63883" spans="31:31" ht="15.75">
      <c r="AE63883" s="67"/>
    </row>
    <row r="63884" spans="31:31" ht="15.75">
      <c r="AE63884" s="67"/>
    </row>
    <row r="63885" spans="31:31" ht="15.75">
      <c r="AE63885" s="67"/>
    </row>
    <row r="63886" spans="31:31" ht="15.75">
      <c r="AE63886" s="67"/>
    </row>
    <row r="63887" spans="31:31" ht="15.75">
      <c r="AE63887" s="67"/>
    </row>
    <row r="63888" spans="31:31" ht="15.75">
      <c r="AE63888" s="67"/>
    </row>
    <row r="63889" spans="31:31" ht="15.75">
      <c r="AE63889" s="67"/>
    </row>
    <row r="63890" spans="31:31" ht="15.75">
      <c r="AE63890" s="67"/>
    </row>
    <row r="63891" spans="31:31" ht="15.75">
      <c r="AE63891" s="67"/>
    </row>
    <row r="63892" spans="31:31" ht="15.75">
      <c r="AE63892" s="67"/>
    </row>
    <row r="63893" spans="31:31" ht="15.75">
      <c r="AE63893" s="67"/>
    </row>
    <row r="63894" spans="31:31" ht="15.75">
      <c r="AE63894" s="67"/>
    </row>
    <row r="63895" spans="31:31" ht="15.75">
      <c r="AE63895" s="67"/>
    </row>
    <row r="63896" spans="31:31" ht="15.75">
      <c r="AE63896" s="67"/>
    </row>
    <row r="63897" spans="31:31" ht="15.75">
      <c r="AE63897" s="67"/>
    </row>
    <row r="63898" spans="31:31" ht="15.75">
      <c r="AE63898" s="67"/>
    </row>
    <row r="63899" spans="31:31" ht="15.75">
      <c r="AE63899" s="67"/>
    </row>
    <row r="63900" spans="31:31" ht="15.75">
      <c r="AE63900" s="67"/>
    </row>
    <row r="63901" spans="31:31" ht="15.75">
      <c r="AE63901" s="67"/>
    </row>
    <row r="63902" spans="31:31" ht="15.75">
      <c r="AE63902" s="67"/>
    </row>
    <row r="63903" spans="31:31" ht="15.75">
      <c r="AE63903" s="67"/>
    </row>
    <row r="63904" spans="31:31" ht="15.75">
      <c r="AE63904" s="67"/>
    </row>
    <row r="63905" spans="31:31" ht="15.75">
      <c r="AE63905" s="67"/>
    </row>
    <row r="63906" spans="31:31" ht="15.75">
      <c r="AE63906" s="67"/>
    </row>
    <row r="63907" spans="31:31" ht="15.75">
      <c r="AE63907" s="67"/>
    </row>
    <row r="63908" spans="31:31" ht="15.75">
      <c r="AE63908" s="67"/>
    </row>
    <row r="63909" spans="31:31" ht="15.75">
      <c r="AE63909" s="67"/>
    </row>
    <row r="63910" spans="31:31" ht="15.75">
      <c r="AE63910" s="67"/>
    </row>
    <row r="63911" spans="31:31" ht="15.75">
      <c r="AE63911" s="67"/>
    </row>
    <row r="63912" spans="31:31" ht="15.75">
      <c r="AE63912" s="67"/>
    </row>
    <row r="63913" spans="31:31" ht="15.75">
      <c r="AE63913" s="67"/>
    </row>
    <row r="63914" spans="31:31" ht="15.75">
      <c r="AE63914" s="67"/>
    </row>
    <row r="63915" spans="31:31" ht="15.75">
      <c r="AE63915" s="67"/>
    </row>
    <row r="63916" spans="31:31" ht="15.75">
      <c r="AE63916" s="67"/>
    </row>
    <row r="63917" spans="31:31" ht="15.75">
      <c r="AE63917" s="67"/>
    </row>
    <row r="63918" spans="31:31" ht="15.75">
      <c r="AE63918" s="67"/>
    </row>
    <row r="63919" spans="31:31" ht="15.75">
      <c r="AE63919" s="67"/>
    </row>
    <row r="63920" spans="31:31" ht="15.75">
      <c r="AE63920" s="67"/>
    </row>
    <row r="63921" spans="31:31" ht="15.75">
      <c r="AE63921" s="67"/>
    </row>
    <row r="63922" spans="31:31" ht="15.75">
      <c r="AE63922" s="67"/>
    </row>
    <row r="63923" spans="31:31" ht="15.75">
      <c r="AE63923" s="67"/>
    </row>
    <row r="63924" spans="31:31" ht="15.75">
      <c r="AE63924" s="67"/>
    </row>
    <row r="63925" spans="31:31" ht="15.75">
      <c r="AE63925" s="67"/>
    </row>
    <row r="63926" spans="31:31" ht="15.75">
      <c r="AE63926" s="67"/>
    </row>
    <row r="63927" spans="31:31" ht="15.75">
      <c r="AE63927" s="67"/>
    </row>
    <row r="63928" spans="31:31" ht="15.75">
      <c r="AE63928" s="67"/>
    </row>
    <row r="63929" spans="31:31" ht="15.75">
      <c r="AE63929" s="67"/>
    </row>
    <row r="63930" spans="31:31" ht="15.75">
      <c r="AE63930" s="67"/>
    </row>
    <row r="63931" spans="31:31" ht="15.75">
      <c r="AE63931" s="67"/>
    </row>
    <row r="63932" spans="31:31" ht="15.75">
      <c r="AE63932" s="67"/>
    </row>
    <row r="63933" spans="31:31" ht="15.75">
      <c r="AE63933" s="67"/>
    </row>
    <row r="63934" spans="31:31" ht="15.75">
      <c r="AE63934" s="67"/>
    </row>
    <row r="63935" spans="31:31" ht="15.75">
      <c r="AE63935" s="67"/>
    </row>
    <row r="63936" spans="31:31" ht="15.75">
      <c r="AE63936" s="67"/>
    </row>
    <row r="63937" spans="31:31" ht="15.75">
      <c r="AE63937" s="67"/>
    </row>
    <row r="63938" spans="31:31" ht="15.75">
      <c r="AE63938" s="67"/>
    </row>
    <row r="63939" spans="31:31" ht="15.75">
      <c r="AE63939" s="67"/>
    </row>
    <row r="63940" spans="31:31" ht="15.75">
      <c r="AE63940" s="67"/>
    </row>
    <row r="63941" spans="31:31" ht="15.75">
      <c r="AE63941" s="67"/>
    </row>
    <row r="63942" spans="31:31" ht="15.75">
      <c r="AE63942" s="67"/>
    </row>
    <row r="63943" spans="31:31" ht="15.75">
      <c r="AE63943" s="67"/>
    </row>
    <row r="63944" spans="31:31" ht="15.75">
      <c r="AE63944" s="67"/>
    </row>
    <row r="63945" spans="31:31" ht="15.75">
      <c r="AE63945" s="67"/>
    </row>
    <row r="63946" spans="31:31" ht="15.75">
      <c r="AE63946" s="67"/>
    </row>
    <row r="63947" spans="31:31" ht="15.75">
      <c r="AE63947" s="67"/>
    </row>
    <row r="63948" spans="31:31" ht="15.75">
      <c r="AE63948" s="67"/>
    </row>
    <row r="63949" spans="31:31" ht="15.75">
      <c r="AE63949" s="67"/>
    </row>
    <row r="63950" spans="31:31" ht="15.75">
      <c r="AE63950" s="67"/>
    </row>
    <row r="63951" spans="31:31" ht="15.75">
      <c r="AE63951" s="67"/>
    </row>
    <row r="63952" spans="31:31" ht="15.75">
      <c r="AE63952" s="67"/>
    </row>
    <row r="63953" spans="31:31" ht="15.75">
      <c r="AE63953" s="67"/>
    </row>
    <row r="63954" spans="31:31" ht="15.75">
      <c r="AE63954" s="67"/>
    </row>
    <row r="63955" spans="31:31" ht="15.75">
      <c r="AE63955" s="67"/>
    </row>
    <row r="63956" spans="31:31" ht="15.75">
      <c r="AE63956" s="67"/>
    </row>
    <row r="63957" spans="31:31" ht="15.75">
      <c r="AE63957" s="67"/>
    </row>
    <row r="63958" spans="31:31" ht="15.75">
      <c r="AE63958" s="67"/>
    </row>
    <row r="63959" spans="31:31" ht="15.75">
      <c r="AE63959" s="67"/>
    </row>
    <row r="63960" spans="31:31" ht="15.75">
      <c r="AE63960" s="67"/>
    </row>
    <row r="63961" spans="31:31" ht="15.75">
      <c r="AE63961" s="67"/>
    </row>
    <row r="63962" spans="31:31" ht="15.75">
      <c r="AE63962" s="67"/>
    </row>
    <row r="63963" spans="31:31" ht="15.75">
      <c r="AE63963" s="67"/>
    </row>
    <row r="63964" spans="31:31" ht="15.75">
      <c r="AE63964" s="67"/>
    </row>
    <row r="63965" spans="31:31" ht="15.75">
      <c r="AE63965" s="67"/>
    </row>
    <row r="63966" spans="31:31" ht="15.75">
      <c r="AE63966" s="67"/>
    </row>
    <row r="63967" spans="31:31" ht="15.75">
      <c r="AE63967" s="67"/>
    </row>
    <row r="63968" spans="31:31" ht="15.75">
      <c r="AE63968" s="67"/>
    </row>
    <row r="63969" spans="31:31" ht="15.75">
      <c r="AE63969" s="67"/>
    </row>
    <row r="63970" spans="31:31" ht="15.75">
      <c r="AE63970" s="67"/>
    </row>
    <row r="63971" spans="31:31" ht="15.75">
      <c r="AE63971" s="67"/>
    </row>
    <row r="63972" spans="31:31" ht="15.75">
      <c r="AE63972" s="67"/>
    </row>
    <row r="63973" spans="31:31" ht="15.75">
      <c r="AE63973" s="67"/>
    </row>
    <row r="63974" spans="31:31" ht="15.75">
      <c r="AE63974" s="67"/>
    </row>
    <row r="63975" spans="31:31" ht="15.75">
      <c r="AE63975" s="67"/>
    </row>
    <row r="63976" spans="31:31" ht="15.75">
      <c r="AE63976" s="67"/>
    </row>
    <row r="63977" spans="31:31" ht="15.75">
      <c r="AE63977" s="67"/>
    </row>
    <row r="63978" spans="31:31" ht="15.75">
      <c r="AE63978" s="67"/>
    </row>
    <row r="63979" spans="31:31" ht="15.75">
      <c r="AE63979" s="67"/>
    </row>
    <row r="63980" spans="31:31" ht="15.75">
      <c r="AE63980" s="67"/>
    </row>
    <row r="63981" spans="31:31" ht="15.75">
      <c r="AE63981" s="67"/>
    </row>
    <row r="63982" spans="31:31" ht="15.75">
      <c r="AE63982" s="67"/>
    </row>
    <row r="63983" spans="31:31" ht="15.75">
      <c r="AE63983" s="67"/>
    </row>
    <row r="63984" spans="31:31" ht="15.75">
      <c r="AE63984" s="67"/>
    </row>
    <row r="63985" spans="31:31" ht="15.75">
      <c r="AE63985" s="67"/>
    </row>
    <row r="63986" spans="31:31" ht="15.75">
      <c r="AE63986" s="67"/>
    </row>
    <row r="63987" spans="31:31" ht="15.75">
      <c r="AE63987" s="67"/>
    </row>
    <row r="63988" spans="31:31" ht="15.75">
      <c r="AE63988" s="67"/>
    </row>
    <row r="63989" spans="31:31" ht="15.75">
      <c r="AE63989" s="67"/>
    </row>
    <row r="63990" spans="31:31" ht="15.75">
      <c r="AE63990" s="67"/>
    </row>
    <row r="63991" spans="31:31" ht="15.75">
      <c r="AE63991" s="67"/>
    </row>
    <row r="63992" spans="31:31" ht="15.75">
      <c r="AE63992" s="67"/>
    </row>
    <row r="63993" spans="31:31" ht="15.75">
      <c r="AE63993" s="67"/>
    </row>
    <row r="63994" spans="31:31" ht="15.75">
      <c r="AE63994" s="67"/>
    </row>
    <row r="63995" spans="31:31" ht="15.75">
      <c r="AE63995" s="67"/>
    </row>
    <row r="63996" spans="31:31" ht="15.75">
      <c r="AE63996" s="67"/>
    </row>
    <row r="63997" spans="31:31" ht="15.75">
      <c r="AE63997" s="67"/>
    </row>
    <row r="63998" spans="31:31" ht="15.75">
      <c r="AE63998" s="67"/>
    </row>
    <row r="63999" spans="31:31" ht="15.75">
      <c r="AE63999" s="67"/>
    </row>
    <row r="64000" spans="31:31" ht="15.75">
      <c r="AE64000" s="67"/>
    </row>
    <row r="64001" spans="31:31" ht="15.75">
      <c r="AE64001" s="67"/>
    </row>
    <row r="64002" spans="31:31" ht="15.75">
      <c r="AE64002" s="67"/>
    </row>
    <row r="64003" spans="31:31" ht="15.75">
      <c r="AE64003" s="67"/>
    </row>
    <row r="64004" spans="31:31" ht="15.75">
      <c r="AE64004" s="67"/>
    </row>
    <row r="64005" spans="31:31" ht="15.75">
      <c r="AE64005" s="67"/>
    </row>
    <row r="64006" spans="31:31" ht="15.75">
      <c r="AE64006" s="67"/>
    </row>
    <row r="64007" spans="31:31" ht="15.75">
      <c r="AE64007" s="67"/>
    </row>
    <row r="64008" spans="31:31" ht="15.75">
      <c r="AE64008" s="67"/>
    </row>
    <row r="64009" spans="31:31" ht="15.75">
      <c r="AE64009" s="67"/>
    </row>
    <row r="64010" spans="31:31" ht="15.75">
      <c r="AE64010" s="67"/>
    </row>
    <row r="64011" spans="31:31" ht="15.75">
      <c r="AE64011" s="67"/>
    </row>
    <row r="64012" spans="31:31" ht="15.75">
      <c r="AE64012" s="67"/>
    </row>
    <row r="64013" spans="31:31" ht="15.75">
      <c r="AE64013" s="67"/>
    </row>
    <row r="64014" spans="31:31" ht="15.75">
      <c r="AE64014" s="67"/>
    </row>
    <row r="64015" spans="31:31" ht="15.75">
      <c r="AE64015" s="67"/>
    </row>
    <row r="64016" spans="31:31" ht="15.75">
      <c r="AE64016" s="67"/>
    </row>
    <row r="64017" spans="31:31" ht="15.75">
      <c r="AE64017" s="67"/>
    </row>
    <row r="64018" spans="31:31" ht="15.75">
      <c r="AE64018" s="67"/>
    </row>
    <row r="64019" spans="31:31" ht="15.75">
      <c r="AE64019" s="67"/>
    </row>
    <row r="64020" spans="31:31" ht="15.75">
      <c r="AE64020" s="67"/>
    </row>
    <row r="64021" spans="31:31" ht="15.75">
      <c r="AE64021" s="67"/>
    </row>
    <row r="64022" spans="31:31" ht="15.75">
      <c r="AE64022" s="67"/>
    </row>
    <row r="64023" spans="31:31" ht="15.75">
      <c r="AE64023" s="67"/>
    </row>
    <row r="64024" spans="31:31" ht="15.75">
      <c r="AE64024" s="67"/>
    </row>
    <row r="64025" spans="31:31" ht="15.75">
      <c r="AE64025" s="67"/>
    </row>
    <row r="64026" spans="31:31" ht="15.75">
      <c r="AE64026" s="67"/>
    </row>
    <row r="64027" spans="31:31" ht="15.75">
      <c r="AE64027" s="67"/>
    </row>
    <row r="64028" spans="31:31" ht="15.75">
      <c r="AE64028" s="67"/>
    </row>
    <row r="64029" spans="31:31" ht="15.75">
      <c r="AE64029" s="67"/>
    </row>
    <row r="64030" spans="31:31" ht="15.75">
      <c r="AE64030" s="67"/>
    </row>
    <row r="64031" spans="31:31" ht="15.75">
      <c r="AE64031" s="67"/>
    </row>
    <row r="64032" spans="31:31" ht="15.75">
      <c r="AE64032" s="67"/>
    </row>
    <row r="64033" spans="31:31" ht="15.75">
      <c r="AE64033" s="67"/>
    </row>
    <row r="64034" spans="31:31" ht="15.75">
      <c r="AE64034" s="67"/>
    </row>
    <row r="64035" spans="31:31" ht="15.75">
      <c r="AE64035" s="67"/>
    </row>
    <row r="64036" spans="31:31" ht="15.75">
      <c r="AE64036" s="67"/>
    </row>
    <row r="64037" spans="31:31" ht="15.75">
      <c r="AE64037" s="67"/>
    </row>
    <row r="64038" spans="31:31" ht="15.75">
      <c r="AE64038" s="67"/>
    </row>
    <row r="64039" spans="31:31" ht="15.75">
      <c r="AE64039" s="67"/>
    </row>
    <row r="64040" spans="31:31" ht="15.75">
      <c r="AE64040" s="67"/>
    </row>
    <row r="64041" spans="31:31" ht="15.75">
      <c r="AE64041" s="67"/>
    </row>
    <row r="64042" spans="31:31" ht="15.75">
      <c r="AE64042" s="67"/>
    </row>
    <row r="64043" spans="31:31" ht="15.75">
      <c r="AE64043" s="67"/>
    </row>
    <row r="64044" spans="31:31" ht="15.75">
      <c r="AE64044" s="67"/>
    </row>
    <row r="64045" spans="31:31" ht="15.75">
      <c r="AE64045" s="67"/>
    </row>
    <row r="64046" spans="31:31" ht="15.75">
      <c r="AE64046" s="67"/>
    </row>
    <row r="64047" spans="31:31" ht="15.75">
      <c r="AE64047" s="67"/>
    </row>
    <row r="64048" spans="31:31" ht="15.75">
      <c r="AE64048" s="67"/>
    </row>
    <row r="64049" spans="31:31" ht="15.75">
      <c r="AE64049" s="67"/>
    </row>
    <row r="64050" spans="31:31" ht="15.75">
      <c r="AE64050" s="67"/>
    </row>
    <row r="64051" spans="31:31" ht="15.75">
      <c r="AE64051" s="67"/>
    </row>
    <row r="64052" spans="31:31" ht="15.75">
      <c r="AE64052" s="67"/>
    </row>
    <row r="64053" spans="31:31" ht="15.75">
      <c r="AE64053" s="67"/>
    </row>
    <row r="64054" spans="31:31" ht="15.75">
      <c r="AE64054" s="67"/>
    </row>
    <row r="64055" spans="31:31" ht="15.75">
      <c r="AE64055" s="67"/>
    </row>
    <row r="64056" spans="31:31" ht="15.75">
      <c r="AE64056" s="67"/>
    </row>
    <row r="64057" spans="31:31" ht="15.75">
      <c r="AE64057" s="67"/>
    </row>
    <row r="64058" spans="31:31" ht="15.75">
      <c r="AE64058" s="67"/>
    </row>
    <row r="64059" spans="31:31" ht="15.75">
      <c r="AE64059" s="67"/>
    </row>
    <row r="64060" spans="31:31" ht="15.75">
      <c r="AE64060" s="67"/>
    </row>
    <row r="64061" spans="31:31" ht="15.75">
      <c r="AE64061" s="67"/>
    </row>
    <row r="64062" spans="31:31" ht="15.75">
      <c r="AE64062" s="67"/>
    </row>
    <row r="64063" spans="31:31" ht="15.75">
      <c r="AE64063" s="67"/>
    </row>
    <row r="64064" spans="31:31" ht="15.75">
      <c r="AE64064" s="67"/>
    </row>
    <row r="64065" spans="31:31" ht="15.75">
      <c r="AE64065" s="67"/>
    </row>
    <row r="64066" spans="31:31" ht="15.75">
      <c r="AE64066" s="67"/>
    </row>
    <row r="64067" spans="31:31" ht="15.75">
      <c r="AE64067" s="67"/>
    </row>
    <row r="64068" spans="31:31" ht="15.75">
      <c r="AE64068" s="67"/>
    </row>
    <row r="64069" spans="31:31" ht="15.75">
      <c r="AE64069" s="67"/>
    </row>
    <row r="64070" spans="31:31" ht="15.75">
      <c r="AE64070" s="67"/>
    </row>
    <row r="64071" spans="31:31" ht="15.75">
      <c r="AE64071" s="67"/>
    </row>
    <row r="64072" spans="31:31" ht="15.75">
      <c r="AE64072" s="67"/>
    </row>
    <row r="64073" spans="31:31" ht="15.75">
      <c r="AE64073" s="67"/>
    </row>
    <row r="64074" spans="31:31" ht="15.75">
      <c r="AE64074" s="67"/>
    </row>
    <row r="64075" spans="31:31" ht="15.75">
      <c r="AE64075" s="67"/>
    </row>
    <row r="64076" spans="31:31" ht="15.75">
      <c r="AE64076" s="67"/>
    </row>
    <row r="64077" spans="31:31" ht="15.75">
      <c r="AE64077" s="67"/>
    </row>
    <row r="64078" spans="31:31" ht="15.75">
      <c r="AE64078" s="67"/>
    </row>
    <row r="64079" spans="31:31" ht="15.75">
      <c r="AE64079" s="67"/>
    </row>
    <row r="64080" spans="31:31" ht="15.75">
      <c r="AE64080" s="67"/>
    </row>
    <row r="64081" spans="31:31" ht="15.75">
      <c r="AE64081" s="67"/>
    </row>
    <row r="64082" spans="31:31" ht="15.75">
      <c r="AE64082" s="67"/>
    </row>
    <row r="64083" spans="31:31" ht="15.75">
      <c r="AE64083" s="67"/>
    </row>
    <row r="64084" spans="31:31" ht="15.75">
      <c r="AE64084" s="67"/>
    </row>
    <row r="64085" spans="31:31" ht="15.75">
      <c r="AE64085" s="67"/>
    </row>
    <row r="64086" spans="31:31" ht="15.75">
      <c r="AE64086" s="67"/>
    </row>
    <row r="64087" spans="31:31" ht="15.75">
      <c r="AE64087" s="67"/>
    </row>
    <row r="64088" spans="31:31" ht="15.75">
      <c r="AE64088" s="67"/>
    </row>
    <row r="64089" spans="31:31" ht="15.75">
      <c r="AE64089" s="67"/>
    </row>
    <row r="64090" spans="31:31" ht="15.75">
      <c r="AE64090" s="67"/>
    </row>
    <row r="64091" spans="31:31" ht="15.75">
      <c r="AE64091" s="67"/>
    </row>
    <row r="64092" spans="31:31" ht="15.75">
      <c r="AE64092" s="67"/>
    </row>
    <row r="64093" spans="31:31" ht="15.75">
      <c r="AE64093" s="67"/>
    </row>
    <row r="64094" spans="31:31" ht="15.75">
      <c r="AE64094" s="67"/>
    </row>
    <row r="64095" spans="31:31" ht="15.75">
      <c r="AE64095" s="67"/>
    </row>
    <row r="64096" spans="31:31" ht="15.75">
      <c r="AE64096" s="67"/>
    </row>
    <row r="64097" spans="31:31" ht="15.75">
      <c r="AE64097" s="67"/>
    </row>
    <row r="64098" spans="31:31" ht="15.75">
      <c r="AE64098" s="67"/>
    </row>
    <row r="64099" spans="31:31" ht="15.75">
      <c r="AE64099" s="67"/>
    </row>
    <row r="64100" spans="31:31" ht="15.75">
      <c r="AE64100" s="67"/>
    </row>
    <row r="64101" spans="31:31" ht="15.75">
      <c r="AE64101" s="67"/>
    </row>
    <row r="64102" spans="31:31" ht="15.75">
      <c r="AE64102" s="67"/>
    </row>
    <row r="64103" spans="31:31" ht="15.75">
      <c r="AE64103" s="67"/>
    </row>
    <row r="64104" spans="31:31" ht="15.75">
      <c r="AE64104" s="67"/>
    </row>
    <row r="64105" spans="31:31" ht="15.75">
      <c r="AE64105" s="67"/>
    </row>
    <row r="64106" spans="31:31" ht="15.75">
      <c r="AE64106" s="67"/>
    </row>
    <row r="64107" spans="31:31" ht="15.75">
      <c r="AE64107" s="67"/>
    </row>
    <row r="64108" spans="31:31" ht="15.75">
      <c r="AE64108" s="67"/>
    </row>
    <row r="64109" spans="31:31" ht="15.75">
      <c r="AE64109" s="67"/>
    </row>
    <row r="64110" spans="31:31" ht="15.75">
      <c r="AE64110" s="67"/>
    </row>
    <row r="64111" spans="31:31" ht="15.75">
      <c r="AE64111" s="67"/>
    </row>
    <row r="64112" spans="31:31" ht="15.75">
      <c r="AE64112" s="67"/>
    </row>
    <row r="64113" spans="31:31" ht="15.75">
      <c r="AE64113" s="67"/>
    </row>
    <row r="64114" spans="31:31" ht="15.75">
      <c r="AE64114" s="67"/>
    </row>
    <row r="64115" spans="31:31" ht="15.75">
      <c r="AE64115" s="67"/>
    </row>
    <row r="64116" spans="31:31" ht="15.75">
      <c r="AE64116" s="67"/>
    </row>
    <row r="64117" spans="31:31" ht="15.75">
      <c r="AE64117" s="67"/>
    </row>
    <row r="64118" spans="31:31" ht="15.75">
      <c r="AE64118" s="67"/>
    </row>
    <row r="64119" spans="31:31" ht="15.75">
      <c r="AE64119" s="67"/>
    </row>
    <row r="64120" spans="31:31" ht="15.75">
      <c r="AE64120" s="67"/>
    </row>
    <row r="64121" spans="31:31" ht="15.75">
      <c r="AE64121" s="67"/>
    </row>
    <row r="64122" spans="31:31" ht="15.75">
      <c r="AE64122" s="67"/>
    </row>
    <row r="64123" spans="31:31" ht="15.75">
      <c r="AE64123" s="67"/>
    </row>
    <row r="64124" spans="31:31" ht="15.75">
      <c r="AE64124" s="67"/>
    </row>
    <row r="64125" spans="31:31" ht="15.75">
      <c r="AE64125" s="67"/>
    </row>
    <row r="64126" spans="31:31" ht="15.75">
      <c r="AE64126" s="67"/>
    </row>
    <row r="64127" spans="31:31" ht="15.75">
      <c r="AE64127" s="67"/>
    </row>
    <row r="64128" spans="31:31" ht="15.75">
      <c r="AE64128" s="67"/>
    </row>
    <row r="64129" spans="31:31" ht="15.75">
      <c r="AE64129" s="67"/>
    </row>
    <row r="64130" spans="31:31" ht="15.75">
      <c r="AE64130" s="67"/>
    </row>
    <row r="64131" spans="31:31" ht="15.75">
      <c r="AE64131" s="67"/>
    </row>
    <row r="64132" spans="31:31" ht="15.75">
      <c r="AE64132" s="67"/>
    </row>
    <row r="64133" spans="31:31" ht="15.75">
      <c r="AE64133" s="67"/>
    </row>
    <row r="64134" spans="31:31" ht="15.75">
      <c r="AE64134" s="67"/>
    </row>
    <row r="64135" spans="31:31" ht="15.75">
      <c r="AE64135" s="67"/>
    </row>
    <row r="64136" spans="31:31" ht="15.75">
      <c r="AE64136" s="67"/>
    </row>
    <row r="64137" spans="31:31" ht="15.75">
      <c r="AE64137" s="67"/>
    </row>
    <row r="64138" spans="31:31" ht="15.75">
      <c r="AE64138" s="67"/>
    </row>
    <row r="64139" spans="31:31" ht="15.75">
      <c r="AE64139" s="67"/>
    </row>
    <row r="64140" spans="31:31" ht="15.75">
      <c r="AE64140" s="67"/>
    </row>
    <row r="64141" spans="31:31" ht="15.75">
      <c r="AE64141" s="67"/>
    </row>
    <row r="64142" spans="31:31" ht="15.75">
      <c r="AE64142" s="67"/>
    </row>
    <row r="64143" spans="31:31" ht="15.75">
      <c r="AE64143" s="67"/>
    </row>
    <row r="64144" spans="31:31" ht="15.75">
      <c r="AE64144" s="67"/>
    </row>
    <row r="64145" spans="31:31" ht="15.75">
      <c r="AE64145" s="67"/>
    </row>
    <row r="64146" spans="31:31" ht="15.75">
      <c r="AE64146" s="67"/>
    </row>
    <row r="64147" spans="31:31" ht="15.75">
      <c r="AE64147" s="67"/>
    </row>
    <row r="64148" spans="31:31" ht="15.75">
      <c r="AE64148" s="67"/>
    </row>
    <row r="64149" spans="31:31" ht="15.75">
      <c r="AE64149" s="67"/>
    </row>
    <row r="64150" spans="31:31" ht="15.75">
      <c r="AE64150" s="67"/>
    </row>
    <row r="64151" spans="31:31" ht="15.75">
      <c r="AE64151" s="67"/>
    </row>
    <row r="64152" spans="31:31" ht="15.75">
      <c r="AE64152" s="67"/>
    </row>
    <row r="64153" spans="31:31" ht="15.75">
      <c r="AE64153" s="67"/>
    </row>
    <row r="64154" spans="31:31" ht="15.75">
      <c r="AE64154" s="67"/>
    </row>
    <row r="64155" spans="31:31" ht="15.75">
      <c r="AE64155" s="67"/>
    </row>
    <row r="64156" spans="31:31" ht="15.75">
      <c r="AE64156" s="67"/>
    </row>
    <row r="64157" spans="31:31" ht="15.75">
      <c r="AE64157" s="67"/>
    </row>
    <row r="64158" spans="31:31" ht="15.75">
      <c r="AE64158" s="67"/>
    </row>
    <row r="64159" spans="31:31" ht="15.75">
      <c r="AE64159" s="67"/>
    </row>
    <row r="64160" spans="31:31" ht="15.75">
      <c r="AE64160" s="67"/>
    </row>
    <row r="64161" spans="31:31" ht="15.75">
      <c r="AE64161" s="67"/>
    </row>
    <row r="64162" spans="31:31" ht="15.75">
      <c r="AE64162" s="67"/>
    </row>
    <row r="64163" spans="31:31" ht="15.75">
      <c r="AE64163" s="67"/>
    </row>
    <row r="64164" spans="31:31" ht="15.75">
      <c r="AE64164" s="67"/>
    </row>
    <row r="64165" spans="31:31" ht="15.75">
      <c r="AE64165" s="67"/>
    </row>
    <row r="64166" spans="31:31" ht="15.75">
      <c r="AE64166" s="67"/>
    </row>
    <row r="64167" spans="31:31" ht="15.75">
      <c r="AE64167" s="67"/>
    </row>
    <row r="64168" spans="31:31" ht="15.75">
      <c r="AE64168" s="67"/>
    </row>
    <row r="64169" spans="31:31" ht="15.75">
      <c r="AE64169" s="67"/>
    </row>
    <row r="64170" spans="31:31" ht="15.75">
      <c r="AE64170" s="67"/>
    </row>
    <row r="64171" spans="31:31" ht="15.75">
      <c r="AE64171" s="67"/>
    </row>
    <row r="64172" spans="31:31" ht="15.75">
      <c r="AE64172" s="67"/>
    </row>
    <row r="64173" spans="31:31" ht="15.75">
      <c r="AE64173" s="67"/>
    </row>
    <row r="64174" spans="31:31" ht="15.75">
      <c r="AE64174" s="67"/>
    </row>
    <row r="64175" spans="31:31" ht="15.75">
      <c r="AE64175" s="67"/>
    </row>
    <row r="64176" spans="31:31" ht="15.75">
      <c r="AE64176" s="67"/>
    </row>
    <row r="64177" spans="31:31" ht="15.75">
      <c r="AE64177" s="67"/>
    </row>
    <row r="64178" spans="31:31" ht="15.75">
      <c r="AE64178" s="67"/>
    </row>
    <row r="64179" spans="31:31" ht="15.75">
      <c r="AE64179" s="67"/>
    </row>
    <row r="64180" spans="31:31" ht="15.75">
      <c r="AE64180" s="67"/>
    </row>
    <row r="64181" spans="31:31" ht="15.75">
      <c r="AE64181" s="67"/>
    </row>
    <row r="64182" spans="31:31" ht="15.75">
      <c r="AE64182" s="67"/>
    </row>
    <row r="64183" spans="31:31" ht="15.75">
      <c r="AE64183" s="67"/>
    </row>
    <row r="64184" spans="31:31" ht="15.75">
      <c r="AE64184" s="67"/>
    </row>
    <row r="64185" spans="31:31" ht="15.75">
      <c r="AE64185" s="67"/>
    </row>
    <row r="64186" spans="31:31" ht="15.75">
      <c r="AE64186" s="67"/>
    </row>
    <row r="64187" spans="31:31" ht="15.75">
      <c r="AE64187" s="67"/>
    </row>
    <row r="64188" spans="31:31" ht="15.75">
      <c r="AE64188" s="67"/>
    </row>
    <row r="64189" spans="31:31" ht="15.75">
      <c r="AE64189" s="67"/>
    </row>
    <row r="64190" spans="31:31" ht="15.75">
      <c r="AE64190" s="67"/>
    </row>
    <row r="64191" spans="31:31" ht="15.75">
      <c r="AE64191" s="67"/>
    </row>
    <row r="64192" spans="31:31" ht="15.75">
      <c r="AE64192" s="67"/>
    </row>
    <row r="64193" spans="31:31" ht="15.75">
      <c r="AE64193" s="67"/>
    </row>
    <row r="64194" spans="31:31" ht="15.75">
      <c r="AE64194" s="67"/>
    </row>
    <row r="64195" spans="31:31" ht="15.75">
      <c r="AE64195" s="67"/>
    </row>
    <row r="64196" spans="31:31" ht="15.75">
      <c r="AE64196" s="67"/>
    </row>
    <row r="64197" spans="31:31" ht="15.75">
      <c r="AE64197" s="67"/>
    </row>
    <row r="64198" spans="31:31" ht="15.75">
      <c r="AE64198" s="67"/>
    </row>
    <row r="64199" spans="31:31" ht="15.75">
      <c r="AE64199" s="67"/>
    </row>
    <row r="64200" spans="31:31" ht="15.75">
      <c r="AE64200" s="67"/>
    </row>
    <row r="64201" spans="31:31" ht="15.75">
      <c r="AE64201" s="67"/>
    </row>
    <row r="64202" spans="31:31" ht="15.75">
      <c r="AE64202" s="67"/>
    </row>
    <row r="64203" spans="31:31" ht="15.75">
      <c r="AE64203" s="67"/>
    </row>
    <row r="64204" spans="31:31" ht="15.75">
      <c r="AE64204" s="67"/>
    </row>
    <row r="64205" spans="31:31" ht="15.75">
      <c r="AE64205" s="67"/>
    </row>
    <row r="64206" spans="31:31" ht="15.75">
      <c r="AE64206" s="67"/>
    </row>
    <row r="64207" spans="31:31" ht="15.75">
      <c r="AE64207" s="67"/>
    </row>
    <row r="64208" spans="31:31" ht="15.75">
      <c r="AE64208" s="67"/>
    </row>
    <row r="64209" spans="31:31" ht="15.75">
      <c r="AE64209" s="67"/>
    </row>
    <row r="64210" spans="31:31" ht="15.75">
      <c r="AE64210" s="67"/>
    </row>
    <row r="64211" spans="31:31" ht="15.75">
      <c r="AE64211" s="67"/>
    </row>
    <row r="64212" spans="31:31" ht="15.75">
      <c r="AE64212" s="67"/>
    </row>
    <row r="64213" spans="31:31" ht="15.75">
      <c r="AE64213" s="67"/>
    </row>
    <row r="64214" spans="31:31" ht="15.75">
      <c r="AE64214" s="67"/>
    </row>
    <row r="64215" spans="31:31" ht="15.75">
      <c r="AE64215" s="67"/>
    </row>
    <row r="64216" spans="31:31" ht="15.75">
      <c r="AE64216" s="67"/>
    </row>
    <row r="64217" spans="31:31" ht="15.75">
      <c r="AE64217" s="67"/>
    </row>
    <row r="64218" spans="31:31" ht="15.75">
      <c r="AE64218" s="67"/>
    </row>
    <row r="64219" spans="31:31" ht="15.75">
      <c r="AE64219" s="67"/>
    </row>
    <row r="64220" spans="31:31" ht="15.75">
      <c r="AE64220" s="67"/>
    </row>
    <row r="64221" spans="31:31" ht="15.75">
      <c r="AE64221" s="67"/>
    </row>
    <row r="64222" spans="31:31" ht="15.75">
      <c r="AE64222" s="67"/>
    </row>
    <row r="64223" spans="31:31" ht="15.75">
      <c r="AE64223" s="67"/>
    </row>
    <row r="64224" spans="31:31" ht="15.75">
      <c r="AE64224" s="67"/>
    </row>
    <row r="64225" spans="31:31" ht="15.75">
      <c r="AE64225" s="67"/>
    </row>
    <row r="64226" spans="31:31" ht="15.75">
      <c r="AE64226" s="67"/>
    </row>
    <row r="64227" spans="31:31" ht="15.75">
      <c r="AE64227" s="67"/>
    </row>
    <row r="64228" spans="31:31" ht="15.75">
      <c r="AE64228" s="67"/>
    </row>
    <row r="64229" spans="31:31" ht="15.75">
      <c r="AE64229" s="67"/>
    </row>
    <row r="64230" spans="31:31" ht="15.75">
      <c r="AE64230" s="67"/>
    </row>
    <row r="64231" spans="31:31" ht="15.75">
      <c r="AE64231" s="67"/>
    </row>
    <row r="64232" spans="31:31" ht="15.75">
      <c r="AE64232" s="67"/>
    </row>
    <row r="64233" spans="31:31" ht="15.75">
      <c r="AE64233" s="67"/>
    </row>
    <row r="64234" spans="31:31" ht="15.75">
      <c r="AE64234" s="67"/>
    </row>
    <row r="64235" spans="31:31" ht="15.75">
      <c r="AE64235" s="67"/>
    </row>
    <row r="64236" spans="31:31" ht="15.75">
      <c r="AE64236" s="67"/>
    </row>
    <row r="64237" spans="31:31" ht="15.75">
      <c r="AE64237" s="67"/>
    </row>
    <row r="64238" spans="31:31" ht="15.75">
      <c r="AE64238" s="67"/>
    </row>
    <row r="64239" spans="31:31" ht="15.75">
      <c r="AE64239" s="67"/>
    </row>
    <row r="64240" spans="31:31" ht="15.75">
      <c r="AE64240" s="67"/>
    </row>
    <row r="64241" spans="31:31" ht="15.75">
      <c r="AE64241" s="67"/>
    </row>
    <row r="64242" spans="31:31" ht="15.75">
      <c r="AE64242" s="67"/>
    </row>
    <row r="64243" spans="31:31" ht="15.75">
      <c r="AE64243" s="67"/>
    </row>
    <row r="64244" spans="31:31" ht="15.75">
      <c r="AE64244" s="67"/>
    </row>
    <row r="64245" spans="31:31" ht="15.75">
      <c r="AE64245" s="67"/>
    </row>
    <row r="64246" spans="31:31" ht="15.75">
      <c r="AE64246" s="67"/>
    </row>
    <row r="64247" spans="31:31" ht="15.75">
      <c r="AE64247" s="67"/>
    </row>
    <row r="64248" spans="31:31" ht="15.75">
      <c r="AE64248" s="67"/>
    </row>
    <row r="64249" spans="31:31" ht="15.75">
      <c r="AE64249" s="67"/>
    </row>
    <row r="64250" spans="31:31" ht="15.75">
      <c r="AE64250" s="67"/>
    </row>
    <row r="64251" spans="31:31" ht="15.75">
      <c r="AE64251" s="67"/>
    </row>
    <row r="64252" spans="31:31" ht="15.75">
      <c r="AE64252" s="67"/>
    </row>
    <row r="64253" spans="31:31" ht="15.75">
      <c r="AE64253" s="67"/>
    </row>
    <row r="64254" spans="31:31" ht="15.75">
      <c r="AE64254" s="67"/>
    </row>
    <row r="64255" spans="31:31" ht="15.75">
      <c r="AE64255" s="67"/>
    </row>
    <row r="64256" spans="31:31" ht="15.75">
      <c r="AE64256" s="67"/>
    </row>
    <row r="64257" spans="31:31" ht="15.75">
      <c r="AE64257" s="67"/>
    </row>
    <row r="64258" spans="31:31" ht="15.75">
      <c r="AE64258" s="67"/>
    </row>
    <row r="64259" spans="31:31" ht="15.75">
      <c r="AE64259" s="67"/>
    </row>
    <row r="64260" spans="31:31" ht="15.75">
      <c r="AE64260" s="67"/>
    </row>
    <row r="64261" spans="31:31" ht="15.75">
      <c r="AE64261" s="67"/>
    </row>
    <row r="64262" spans="31:31" ht="15.75">
      <c r="AE64262" s="67"/>
    </row>
    <row r="64263" spans="31:31" ht="15.75">
      <c r="AE64263" s="67"/>
    </row>
    <row r="64264" spans="31:31" ht="15.75">
      <c r="AE64264" s="67"/>
    </row>
    <row r="64265" spans="31:31" ht="15.75">
      <c r="AE64265" s="67"/>
    </row>
    <row r="64266" spans="31:31" ht="15.75">
      <c r="AE64266" s="67"/>
    </row>
    <row r="64267" spans="31:31" ht="15.75">
      <c r="AE64267" s="67"/>
    </row>
    <row r="64268" spans="31:31" ht="15.75">
      <c r="AE64268" s="67"/>
    </row>
    <row r="64269" spans="31:31" ht="15.75">
      <c r="AE64269" s="67"/>
    </row>
    <row r="64270" spans="31:31" ht="15.75">
      <c r="AE64270" s="67"/>
    </row>
    <row r="64271" spans="31:31" ht="15.75">
      <c r="AE64271" s="67"/>
    </row>
    <row r="64272" spans="31:31" ht="15.75">
      <c r="AE64272" s="67"/>
    </row>
    <row r="64273" spans="31:31" ht="15.75">
      <c r="AE64273" s="67"/>
    </row>
    <row r="64274" spans="31:31" ht="15.75">
      <c r="AE64274" s="67"/>
    </row>
    <row r="64275" spans="31:31" ht="15.75">
      <c r="AE64275" s="67"/>
    </row>
    <row r="64276" spans="31:31" ht="15.75">
      <c r="AE64276" s="67"/>
    </row>
    <row r="64277" spans="31:31" ht="15.75">
      <c r="AE64277" s="67"/>
    </row>
    <row r="64278" spans="31:31" ht="15.75">
      <c r="AE64278" s="67"/>
    </row>
    <row r="64279" spans="31:31" ht="15.75">
      <c r="AE64279" s="67"/>
    </row>
    <row r="64280" spans="31:31" ht="15.75">
      <c r="AE64280" s="67"/>
    </row>
    <row r="64281" spans="31:31" ht="15.75">
      <c r="AE64281" s="67"/>
    </row>
    <row r="64282" spans="31:31" ht="15.75">
      <c r="AE64282" s="67"/>
    </row>
    <row r="64283" spans="31:31" ht="15.75">
      <c r="AE64283" s="67"/>
    </row>
    <row r="64284" spans="31:31" ht="15.75">
      <c r="AE64284" s="67"/>
    </row>
    <row r="64285" spans="31:31" ht="15.75">
      <c r="AE64285" s="67"/>
    </row>
    <row r="64286" spans="31:31" ht="15.75">
      <c r="AE64286" s="67"/>
    </row>
    <row r="64287" spans="31:31" ht="15.75">
      <c r="AE64287" s="67"/>
    </row>
    <row r="64288" spans="31:31" ht="15.75">
      <c r="AE64288" s="67"/>
    </row>
    <row r="64289" spans="31:31" ht="15.75">
      <c r="AE64289" s="67"/>
    </row>
    <row r="64290" spans="31:31" ht="15.75">
      <c r="AE64290" s="67"/>
    </row>
    <row r="64291" spans="31:31" ht="15.75">
      <c r="AE64291" s="67"/>
    </row>
    <row r="64292" spans="31:31" ht="15.75">
      <c r="AE64292" s="67"/>
    </row>
    <row r="64293" spans="31:31" ht="15.75">
      <c r="AE64293" s="67"/>
    </row>
    <row r="64294" spans="31:31" ht="15.75">
      <c r="AE64294" s="67"/>
    </row>
    <row r="64295" spans="31:31" ht="15.75">
      <c r="AE64295" s="67"/>
    </row>
    <row r="64296" spans="31:31" ht="15.75">
      <c r="AE64296" s="67"/>
    </row>
    <row r="64297" spans="31:31" ht="15.75">
      <c r="AE64297" s="67"/>
    </row>
    <row r="64298" spans="31:31" ht="15.75">
      <c r="AE64298" s="67"/>
    </row>
    <row r="64299" spans="31:31" ht="15.75">
      <c r="AE64299" s="67"/>
    </row>
    <row r="64300" spans="31:31" ht="15.75">
      <c r="AE64300" s="67"/>
    </row>
    <row r="64301" spans="31:31" ht="15.75">
      <c r="AE64301" s="67"/>
    </row>
    <row r="64302" spans="31:31" ht="15.75">
      <c r="AE64302" s="67"/>
    </row>
    <row r="64303" spans="31:31" ht="15.75">
      <c r="AE64303" s="67"/>
    </row>
    <row r="64304" spans="31:31" ht="15.75">
      <c r="AE64304" s="67"/>
    </row>
    <row r="64305" spans="31:31" ht="15.75">
      <c r="AE64305" s="67"/>
    </row>
    <row r="64306" spans="31:31" ht="15.75">
      <c r="AE64306" s="67"/>
    </row>
    <row r="64307" spans="31:31" ht="15.75">
      <c r="AE64307" s="67"/>
    </row>
    <row r="64308" spans="31:31" ht="15.75">
      <c r="AE64308" s="67"/>
    </row>
    <row r="64309" spans="31:31" ht="15.75">
      <c r="AE64309" s="67"/>
    </row>
    <row r="64310" spans="31:31" ht="15.75">
      <c r="AE64310" s="67"/>
    </row>
    <row r="64311" spans="31:31" ht="15.75">
      <c r="AE64311" s="67"/>
    </row>
    <row r="64312" spans="31:31" ht="15.75">
      <c r="AE64312" s="67"/>
    </row>
    <row r="64313" spans="31:31" ht="15.75">
      <c r="AE64313" s="67"/>
    </row>
    <row r="64314" spans="31:31" ht="15.75">
      <c r="AE64314" s="67"/>
    </row>
    <row r="64315" spans="31:31" ht="15.75">
      <c r="AE64315" s="67"/>
    </row>
    <row r="64316" spans="31:31" ht="15.75">
      <c r="AE64316" s="67"/>
    </row>
    <row r="64317" spans="31:31" ht="15.75">
      <c r="AE64317" s="67"/>
    </row>
    <row r="64318" spans="31:31" ht="15.75">
      <c r="AE64318" s="67"/>
    </row>
    <row r="64319" spans="31:31" ht="15.75">
      <c r="AE64319" s="67"/>
    </row>
    <row r="64320" spans="31:31" ht="15.75">
      <c r="AE64320" s="67"/>
    </row>
    <row r="64321" spans="31:31" ht="15.75">
      <c r="AE64321" s="67"/>
    </row>
    <row r="64322" spans="31:31" ht="15.75">
      <c r="AE64322" s="67"/>
    </row>
    <row r="64323" spans="31:31" ht="15.75">
      <c r="AE64323" s="67"/>
    </row>
    <row r="64324" spans="31:31" ht="15.75">
      <c r="AE64324" s="67"/>
    </row>
    <row r="64325" spans="31:31" ht="15.75">
      <c r="AE64325" s="67"/>
    </row>
    <row r="64326" spans="31:31" ht="15.75">
      <c r="AE64326" s="67"/>
    </row>
    <row r="64327" spans="31:31" ht="15.75">
      <c r="AE64327" s="67"/>
    </row>
    <row r="64328" spans="31:31" ht="15.75">
      <c r="AE64328" s="67"/>
    </row>
    <row r="64329" spans="31:31" ht="15.75">
      <c r="AE64329" s="67"/>
    </row>
    <row r="64330" spans="31:31" ht="15.75">
      <c r="AE64330" s="67"/>
    </row>
    <row r="64331" spans="31:31" ht="15.75">
      <c r="AE64331" s="67"/>
    </row>
    <row r="64332" spans="31:31" ht="15.75">
      <c r="AE64332" s="67"/>
    </row>
    <row r="64333" spans="31:31" ht="15.75">
      <c r="AE64333" s="67"/>
    </row>
    <row r="64334" spans="31:31" ht="15.75">
      <c r="AE64334" s="67"/>
    </row>
    <row r="64335" spans="31:31" ht="15.75">
      <c r="AE64335" s="67"/>
    </row>
    <row r="64336" spans="31:31" ht="15.75">
      <c r="AE64336" s="67"/>
    </row>
    <row r="64337" spans="31:31" ht="15.75">
      <c r="AE64337" s="67"/>
    </row>
    <row r="64338" spans="31:31" ht="15.75">
      <c r="AE64338" s="67"/>
    </row>
    <row r="64339" spans="31:31" ht="15.75">
      <c r="AE64339" s="67"/>
    </row>
    <row r="64340" spans="31:31" ht="15.75">
      <c r="AE64340" s="67"/>
    </row>
    <row r="64341" spans="31:31" ht="15.75">
      <c r="AE64341" s="67"/>
    </row>
    <row r="64342" spans="31:31" ht="15.75">
      <c r="AE64342" s="67"/>
    </row>
    <row r="64343" spans="31:31" ht="15.75">
      <c r="AE64343" s="67"/>
    </row>
    <row r="64344" spans="31:31" ht="15.75">
      <c r="AE64344" s="67"/>
    </row>
    <row r="64345" spans="31:31" ht="15.75">
      <c r="AE64345" s="67"/>
    </row>
    <row r="64346" spans="31:31" ht="15.75">
      <c r="AE64346" s="67"/>
    </row>
    <row r="64347" spans="31:31" ht="15.75">
      <c r="AE64347" s="67"/>
    </row>
    <row r="64348" spans="31:31" ht="15.75">
      <c r="AE64348" s="67"/>
    </row>
    <row r="64349" spans="31:31" ht="15.75">
      <c r="AE64349" s="67"/>
    </row>
    <row r="64350" spans="31:31" ht="15.75">
      <c r="AE64350" s="67"/>
    </row>
    <row r="64351" spans="31:31" ht="15.75">
      <c r="AE64351" s="67"/>
    </row>
    <row r="64352" spans="31:31" ht="15.75">
      <c r="AE64352" s="67"/>
    </row>
    <row r="64353" spans="31:31" ht="15.75">
      <c r="AE64353" s="67"/>
    </row>
    <row r="64354" spans="31:31" ht="15.75">
      <c r="AE64354" s="67"/>
    </row>
    <row r="64355" spans="31:31" ht="15.75">
      <c r="AE64355" s="67"/>
    </row>
    <row r="64356" spans="31:31" ht="15.75">
      <c r="AE64356" s="67"/>
    </row>
    <row r="64357" spans="31:31" ht="15.75">
      <c r="AE64357" s="67"/>
    </row>
    <row r="64358" spans="31:31" ht="15.75">
      <c r="AE64358" s="67"/>
    </row>
    <row r="64359" spans="31:31" ht="15.75">
      <c r="AE64359" s="67"/>
    </row>
    <row r="64360" spans="31:31" ht="15.75">
      <c r="AE64360" s="67"/>
    </row>
    <row r="64361" spans="31:31" ht="15.75">
      <c r="AE64361" s="67"/>
    </row>
    <row r="64362" spans="31:31" ht="15.75">
      <c r="AE64362" s="67"/>
    </row>
    <row r="64363" spans="31:31" ht="15.75">
      <c r="AE64363" s="67"/>
    </row>
    <row r="64364" spans="31:31" ht="15.75">
      <c r="AE64364" s="67"/>
    </row>
    <row r="64365" spans="31:31" ht="15.75">
      <c r="AE64365" s="67"/>
    </row>
    <row r="64366" spans="31:31" ht="15.75">
      <c r="AE64366" s="67"/>
    </row>
    <row r="64367" spans="31:31" ht="15.75">
      <c r="AE64367" s="67"/>
    </row>
    <row r="64368" spans="31:31" ht="15.75">
      <c r="AE64368" s="67"/>
    </row>
    <row r="64369" spans="31:31" ht="15.75">
      <c r="AE64369" s="67"/>
    </row>
    <row r="64370" spans="31:31" ht="15.75">
      <c r="AE64370" s="67"/>
    </row>
    <row r="64371" spans="31:31" ht="15.75">
      <c r="AE64371" s="67"/>
    </row>
    <row r="64372" spans="31:31" ht="15.75">
      <c r="AE64372" s="67"/>
    </row>
    <row r="64373" spans="31:31" ht="15.75">
      <c r="AE64373" s="67"/>
    </row>
    <row r="64374" spans="31:31" ht="15.75">
      <c r="AE64374" s="67"/>
    </row>
    <row r="64375" spans="31:31" ht="15.75">
      <c r="AE64375" s="67"/>
    </row>
    <row r="64376" spans="31:31" ht="15.75">
      <c r="AE64376" s="67"/>
    </row>
    <row r="64377" spans="31:31" ht="15.75">
      <c r="AE64377" s="67"/>
    </row>
    <row r="64378" spans="31:31" ht="15.75">
      <c r="AE64378" s="67"/>
    </row>
    <row r="64379" spans="31:31" ht="15.75">
      <c r="AE64379" s="67"/>
    </row>
    <row r="64380" spans="31:31" ht="15.75">
      <c r="AE64380" s="67"/>
    </row>
    <row r="64381" spans="31:31" ht="15.75">
      <c r="AE64381" s="67"/>
    </row>
    <row r="64382" spans="31:31" ht="15.75">
      <c r="AE64382" s="67"/>
    </row>
    <row r="64383" spans="31:31" ht="15.75">
      <c r="AE64383" s="67"/>
    </row>
    <row r="64384" spans="31:31" ht="15.75">
      <c r="AE64384" s="67"/>
    </row>
    <row r="64385" spans="31:31" ht="15.75">
      <c r="AE64385" s="67"/>
    </row>
    <row r="64386" spans="31:31" ht="15.75">
      <c r="AE64386" s="67"/>
    </row>
    <row r="64387" spans="31:31" ht="15.75">
      <c r="AE64387" s="67"/>
    </row>
    <row r="64388" spans="31:31" ht="15.75">
      <c r="AE64388" s="67"/>
    </row>
    <row r="64389" spans="31:31" ht="15.75">
      <c r="AE64389" s="67"/>
    </row>
    <row r="64390" spans="31:31" ht="15.75">
      <c r="AE64390" s="67"/>
    </row>
    <row r="64391" spans="31:31" ht="15.75">
      <c r="AE64391" s="67"/>
    </row>
    <row r="64392" spans="31:31" ht="15.75">
      <c r="AE64392" s="67"/>
    </row>
    <row r="64393" spans="31:31" ht="15.75">
      <c r="AE64393" s="67"/>
    </row>
    <row r="64394" spans="31:31" ht="15.75">
      <c r="AE64394" s="67"/>
    </row>
    <row r="64395" spans="31:31" ht="15.75">
      <c r="AE64395" s="67"/>
    </row>
    <row r="64396" spans="31:31" ht="15.75">
      <c r="AE64396" s="67"/>
    </row>
    <row r="64397" spans="31:31" ht="15.75">
      <c r="AE64397" s="67"/>
    </row>
    <row r="64398" spans="31:31" ht="15.75">
      <c r="AE64398" s="67"/>
    </row>
    <row r="64399" spans="31:31" ht="15.75">
      <c r="AE64399" s="67"/>
    </row>
    <row r="64400" spans="31:31" ht="15.75">
      <c r="AE64400" s="67"/>
    </row>
    <row r="64401" spans="31:31" ht="15.75">
      <c r="AE64401" s="67"/>
    </row>
    <row r="64402" spans="31:31" ht="15.75">
      <c r="AE64402" s="67"/>
    </row>
    <row r="64403" spans="31:31" ht="15.75">
      <c r="AE64403" s="67"/>
    </row>
    <row r="64404" spans="31:31" ht="15.75">
      <c r="AE64404" s="67"/>
    </row>
    <row r="64405" spans="31:31" ht="15.75">
      <c r="AE64405" s="67"/>
    </row>
    <row r="64406" spans="31:31" ht="15.75">
      <c r="AE64406" s="67"/>
    </row>
    <row r="64407" spans="31:31" ht="15.75">
      <c r="AE64407" s="67"/>
    </row>
    <row r="64408" spans="31:31" ht="15.75">
      <c r="AE64408" s="67"/>
    </row>
    <row r="64409" spans="31:31" ht="15.75">
      <c r="AE64409" s="67"/>
    </row>
    <row r="64410" spans="31:31" ht="15.75">
      <c r="AE64410" s="67"/>
    </row>
    <row r="64411" spans="31:31" ht="15.75">
      <c r="AE64411" s="67"/>
    </row>
    <row r="64412" spans="31:31" ht="15.75">
      <c r="AE64412" s="67"/>
    </row>
    <row r="64413" spans="31:31" ht="15.75">
      <c r="AE64413" s="67"/>
    </row>
    <row r="64414" spans="31:31" ht="15.75">
      <c r="AE64414" s="67"/>
    </row>
    <row r="64415" spans="31:31" ht="15.75">
      <c r="AE64415" s="67"/>
    </row>
    <row r="64416" spans="31:31" ht="15.75">
      <c r="AE64416" s="67"/>
    </row>
    <row r="64417" spans="31:31" ht="15.75">
      <c r="AE64417" s="67"/>
    </row>
    <row r="64418" spans="31:31" ht="15.75">
      <c r="AE64418" s="67"/>
    </row>
    <row r="64419" spans="31:31" ht="15.75">
      <c r="AE64419" s="67"/>
    </row>
    <row r="64420" spans="31:31" ht="15.75">
      <c r="AE64420" s="67"/>
    </row>
    <row r="64421" spans="31:31" ht="15.75">
      <c r="AE64421" s="67"/>
    </row>
    <row r="64422" spans="31:31" ht="15.75">
      <c r="AE64422" s="67"/>
    </row>
    <row r="64423" spans="31:31" ht="15.75">
      <c r="AE64423" s="67"/>
    </row>
    <row r="64424" spans="31:31" ht="15.75">
      <c r="AE64424" s="67"/>
    </row>
    <row r="64425" spans="31:31" ht="15.75">
      <c r="AE64425" s="67"/>
    </row>
    <row r="64426" spans="31:31" ht="15.75">
      <c r="AE64426" s="67"/>
    </row>
    <row r="64427" spans="31:31" ht="15.75">
      <c r="AE64427" s="67"/>
    </row>
    <row r="64428" spans="31:31" ht="15.75">
      <c r="AE64428" s="67"/>
    </row>
    <row r="64429" spans="31:31" ht="15.75">
      <c r="AE64429" s="67"/>
    </row>
    <row r="64430" spans="31:31" ht="15.75">
      <c r="AE64430" s="67"/>
    </row>
    <row r="64431" spans="31:31" ht="15.75">
      <c r="AE64431" s="67"/>
    </row>
    <row r="64432" spans="31:31" ht="15.75">
      <c r="AE64432" s="67"/>
    </row>
    <row r="64433" spans="31:31" ht="15.75">
      <c r="AE64433" s="67"/>
    </row>
    <row r="64434" spans="31:31" ht="15.75">
      <c r="AE64434" s="67"/>
    </row>
    <row r="64435" spans="31:31" ht="15.75">
      <c r="AE64435" s="67"/>
    </row>
    <row r="64436" spans="31:31" ht="15.75">
      <c r="AE64436" s="67"/>
    </row>
    <row r="64437" spans="31:31" ht="15.75">
      <c r="AE64437" s="67"/>
    </row>
    <row r="64438" spans="31:31" ht="15.75">
      <c r="AE64438" s="67"/>
    </row>
    <row r="64439" spans="31:31" ht="15.75">
      <c r="AE64439" s="67"/>
    </row>
    <row r="64440" spans="31:31" ht="15.75">
      <c r="AE64440" s="67"/>
    </row>
    <row r="64441" spans="31:31" ht="15.75">
      <c r="AE64441" s="67"/>
    </row>
    <row r="64442" spans="31:31" ht="15.75">
      <c r="AE64442" s="67"/>
    </row>
    <row r="64443" spans="31:31" ht="15.75">
      <c r="AE64443" s="67"/>
    </row>
    <row r="64444" spans="31:31" ht="15.75">
      <c r="AE64444" s="67"/>
    </row>
    <row r="64445" spans="31:31" ht="15.75">
      <c r="AE64445" s="67"/>
    </row>
    <row r="64446" spans="31:31" ht="15.75">
      <c r="AE64446" s="67"/>
    </row>
    <row r="64447" spans="31:31" ht="15.75">
      <c r="AE64447" s="67"/>
    </row>
    <row r="64448" spans="31:31" ht="15.75">
      <c r="AE64448" s="67"/>
    </row>
    <row r="64449" spans="31:31" ht="15.75">
      <c r="AE64449" s="67"/>
    </row>
    <row r="64450" spans="31:31" ht="15.75">
      <c r="AE64450" s="67"/>
    </row>
    <row r="64451" spans="31:31" ht="15.75">
      <c r="AE64451" s="67"/>
    </row>
    <row r="64452" spans="31:31" ht="15.75">
      <c r="AE64452" s="67"/>
    </row>
    <row r="64453" spans="31:31" ht="15.75">
      <c r="AE64453" s="67"/>
    </row>
    <row r="64454" spans="31:31" ht="15.75">
      <c r="AE64454" s="67"/>
    </row>
    <row r="64455" spans="31:31" ht="15.75">
      <c r="AE64455" s="67"/>
    </row>
    <row r="64456" spans="31:31" ht="15.75">
      <c r="AE64456" s="67"/>
    </row>
    <row r="64457" spans="31:31" ht="15.75">
      <c r="AE64457" s="67"/>
    </row>
    <row r="64458" spans="31:31" ht="15.75">
      <c r="AE64458" s="67"/>
    </row>
    <row r="64459" spans="31:31" ht="15.75">
      <c r="AE64459" s="67"/>
    </row>
    <row r="64460" spans="31:31" ht="15.75">
      <c r="AE64460" s="67"/>
    </row>
    <row r="64461" spans="31:31" ht="15.75">
      <c r="AE64461" s="67"/>
    </row>
    <row r="64462" spans="31:31" ht="15.75">
      <c r="AE64462" s="67"/>
    </row>
    <row r="64463" spans="31:31" ht="15.75">
      <c r="AE64463" s="67"/>
    </row>
    <row r="64464" spans="31:31" ht="15.75">
      <c r="AE64464" s="67"/>
    </row>
    <row r="64465" spans="31:31" ht="15.75">
      <c r="AE64465" s="67"/>
    </row>
    <row r="64466" spans="31:31" ht="15.75">
      <c r="AE64466" s="67"/>
    </row>
    <row r="64467" spans="31:31" ht="15.75">
      <c r="AE64467" s="67"/>
    </row>
    <row r="64468" spans="31:31" ht="15.75">
      <c r="AE64468" s="67"/>
    </row>
    <row r="64469" spans="31:31" ht="15.75">
      <c r="AE64469" s="67"/>
    </row>
    <row r="64470" spans="31:31" ht="15.75">
      <c r="AE64470" s="67"/>
    </row>
    <row r="64471" spans="31:31" ht="15.75">
      <c r="AE64471" s="67"/>
    </row>
    <row r="64472" spans="31:31" ht="15.75">
      <c r="AE64472" s="67"/>
    </row>
    <row r="64473" spans="31:31" ht="15.75">
      <c r="AE64473" s="67"/>
    </row>
    <row r="64474" spans="31:31" ht="15.75">
      <c r="AE64474" s="67"/>
    </row>
    <row r="64475" spans="31:31" ht="15.75">
      <c r="AE64475" s="67"/>
    </row>
    <row r="64476" spans="31:31" ht="15.75">
      <c r="AE64476" s="67"/>
    </row>
    <row r="64477" spans="31:31" ht="15.75">
      <c r="AE64477" s="67"/>
    </row>
    <row r="64478" spans="31:31" ht="15.75">
      <c r="AE64478" s="67"/>
    </row>
    <row r="64479" spans="31:31" ht="15.75">
      <c r="AE64479" s="67"/>
    </row>
    <row r="64480" spans="31:31" ht="15.75">
      <c r="AE64480" s="67"/>
    </row>
    <row r="64481" spans="31:31" ht="15.75">
      <c r="AE64481" s="67"/>
    </row>
    <row r="64482" spans="31:31" ht="15.75">
      <c r="AE64482" s="67"/>
    </row>
    <row r="64483" spans="31:31" ht="15.75">
      <c r="AE64483" s="67"/>
    </row>
    <row r="64484" spans="31:31" ht="15.75">
      <c r="AE64484" s="67"/>
    </row>
    <row r="64485" spans="31:31" ht="15.75">
      <c r="AE64485" s="67"/>
    </row>
    <row r="64486" spans="31:31" ht="15.75">
      <c r="AE64486" s="67"/>
    </row>
    <row r="64487" spans="31:31" ht="15.75">
      <c r="AE64487" s="67"/>
    </row>
    <row r="64488" spans="31:31" ht="15.75">
      <c r="AE64488" s="67"/>
    </row>
    <row r="64489" spans="31:31" ht="15.75">
      <c r="AE64489" s="67"/>
    </row>
    <row r="64490" spans="31:31" ht="15.75">
      <c r="AE64490" s="67"/>
    </row>
    <row r="64491" spans="31:31" ht="15.75">
      <c r="AE64491" s="67"/>
    </row>
    <row r="64492" spans="31:31" ht="15.75">
      <c r="AE64492" s="67"/>
    </row>
    <row r="64493" spans="31:31" ht="15.75">
      <c r="AE64493" s="67"/>
    </row>
    <row r="64494" spans="31:31" ht="15.75">
      <c r="AE64494" s="67"/>
    </row>
    <row r="64495" spans="31:31" ht="15.75">
      <c r="AE64495" s="67"/>
    </row>
    <row r="64496" spans="31:31" ht="15.75">
      <c r="AE64496" s="67"/>
    </row>
    <row r="64497" spans="31:31" ht="15.75">
      <c r="AE64497" s="67"/>
    </row>
    <row r="64498" spans="31:31" ht="15.75">
      <c r="AE64498" s="67"/>
    </row>
    <row r="64499" spans="31:31" ht="15.75">
      <c r="AE64499" s="67"/>
    </row>
    <row r="64500" spans="31:31" ht="15.75">
      <c r="AE64500" s="67"/>
    </row>
    <row r="64501" spans="31:31" ht="15.75">
      <c r="AE64501" s="67"/>
    </row>
    <row r="64502" spans="31:31" ht="15.75">
      <c r="AE64502" s="67"/>
    </row>
    <row r="64503" spans="31:31" ht="15.75">
      <c r="AE64503" s="67"/>
    </row>
    <row r="64504" spans="31:31" ht="15.75">
      <c r="AE64504" s="67"/>
    </row>
    <row r="64505" spans="31:31" ht="15.75">
      <c r="AE64505" s="67"/>
    </row>
    <row r="64506" spans="31:31" ht="15.75">
      <c r="AE64506" s="67"/>
    </row>
    <row r="64507" spans="31:31" ht="15.75">
      <c r="AE64507" s="67"/>
    </row>
    <row r="64508" spans="31:31" ht="15.75">
      <c r="AE64508" s="67"/>
    </row>
    <row r="64509" spans="31:31" ht="15.75">
      <c r="AE64509" s="67"/>
    </row>
    <row r="64510" spans="31:31" ht="15.75">
      <c r="AE64510" s="67"/>
    </row>
    <row r="64511" spans="31:31" ht="15.75">
      <c r="AE64511" s="67"/>
    </row>
    <row r="64512" spans="31:31" ht="15.75">
      <c r="AE64512" s="67"/>
    </row>
    <row r="64513" spans="31:31" ht="15.75">
      <c r="AE64513" s="67"/>
    </row>
    <row r="64514" spans="31:31" ht="15.75">
      <c r="AE64514" s="67"/>
    </row>
    <row r="64515" spans="31:31" ht="15.75">
      <c r="AE64515" s="67"/>
    </row>
    <row r="64516" spans="31:31" ht="15.75">
      <c r="AE64516" s="67"/>
    </row>
    <row r="64517" spans="31:31" ht="15.75">
      <c r="AE64517" s="67"/>
    </row>
    <row r="64518" spans="31:31" ht="15.75">
      <c r="AE64518" s="67"/>
    </row>
    <row r="64519" spans="31:31" ht="15.75">
      <c r="AE64519" s="67"/>
    </row>
    <row r="64520" spans="31:31" ht="15.75">
      <c r="AE64520" s="67"/>
    </row>
    <row r="64521" spans="31:31" ht="15.75">
      <c r="AE64521" s="67"/>
    </row>
    <row r="64522" spans="31:31" ht="15.75">
      <c r="AE64522" s="67"/>
    </row>
    <row r="64523" spans="31:31" ht="15.75">
      <c r="AE64523" s="67"/>
    </row>
    <row r="64524" spans="31:31" ht="15.75">
      <c r="AE64524" s="67"/>
    </row>
    <row r="64525" spans="31:31" ht="15.75">
      <c r="AE64525" s="67"/>
    </row>
    <row r="64526" spans="31:31" ht="15.75">
      <c r="AE64526" s="67"/>
    </row>
    <row r="64527" spans="31:31" ht="15.75">
      <c r="AE64527" s="67"/>
    </row>
    <row r="64528" spans="31:31" ht="15.75">
      <c r="AE64528" s="67"/>
    </row>
    <row r="64529" spans="31:31" ht="15.75">
      <c r="AE64529" s="67"/>
    </row>
    <row r="64530" spans="31:31" ht="15.75">
      <c r="AE64530" s="67"/>
    </row>
    <row r="64531" spans="31:31" ht="15.75">
      <c r="AE64531" s="67"/>
    </row>
    <row r="64532" spans="31:31" ht="15.75">
      <c r="AE64532" s="67"/>
    </row>
    <row r="64533" spans="31:31" ht="15.75">
      <c r="AE64533" s="67"/>
    </row>
    <row r="64534" spans="31:31" ht="15.75">
      <c r="AE64534" s="67"/>
    </row>
    <row r="64535" spans="31:31" ht="15.75">
      <c r="AE64535" s="67"/>
    </row>
    <row r="64536" spans="31:31" ht="15.75">
      <c r="AE64536" s="67"/>
    </row>
    <row r="64537" spans="31:31" ht="15.75">
      <c r="AE64537" s="67"/>
    </row>
    <row r="64538" spans="31:31" ht="15.75">
      <c r="AE64538" s="67"/>
    </row>
    <row r="64539" spans="31:31" ht="15.75">
      <c r="AE64539" s="67"/>
    </row>
    <row r="64540" spans="31:31" ht="15.75">
      <c r="AE64540" s="67"/>
    </row>
    <row r="64541" spans="31:31" ht="15.75">
      <c r="AE64541" s="67"/>
    </row>
    <row r="64542" spans="31:31" ht="15.75">
      <c r="AE64542" s="67"/>
    </row>
    <row r="64543" spans="31:31" ht="15.75">
      <c r="AE64543" s="67"/>
    </row>
    <row r="64544" spans="31:31" ht="15.75">
      <c r="AE64544" s="67"/>
    </row>
    <row r="64545" spans="31:31" ht="15.75">
      <c r="AE64545" s="67"/>
    </row>
    <row r="64546" spans="31:31" ht="15.75">
      <c r="AE64546" s="67"/>
    </row>
    <row r="64547" spans="31:31" ht="15.75">
      <c r="AE64547" s="67"/>
    </row>
    <row r="64548" spans="31:31" ht="15.75">
      <c r="AE64548" s="67"/>
    </row>
    <row r="64549" spans="31:31" ht="15.75">
      <c r="AE64549" s="67"/>
    </row>
    <row r="64550" spans="31:31" ht="15.75">
      <c r="AE64550" s="67"/>
    </row>
    <row r="64551" spans="31:31" ht="15.75">
      <c r="AE64551" s="67"/>
    </row>
    <row r="64552" spans="31:31" ht="15.75">
      <c r="AE64552" s="67"/>
    </row>
    <row r="64553" spans="31:31" ht="15.75">
      <c r="AE64553" s="67"/>
    </row>
    <row r="64554" spans="31:31" ht="15.75">
      <c r="AE64554" s="67"/>
    </row>
    <row r="64555" spans="31:31" ht="15.75">
      <c r="AE64555" s="67"/>
    </row>
    <row r="64556" spans="31:31" ht="15.75">
      <c r="AE64556" s="67"/>
    </row>
    <row r="64557" spans="31:31" ht="15.75">
      <c r="AE64557" s="67"/>
    </row>
    <row r="64558" spans="31:31" ht="15.75">
      <c r="AE64558" s="67"/>
    </row>
    <row r="64559" spans="31:31" ht="15.75">
      <c r="AE64559" s="67"/>
    </row>
    <row r="64560" spans="31:31" ht="15.75">
      <c r="AE64560" s="67"/>
    </row>
    <row r="64561" spans="31:31" ht="15.75">
      <c r="AE64561" s="67"/>
    </row>
    <row r="64562" spans="31:31" ht="15.75">
      <c r="AE64562" s="67"/>
    </row>
    <row r="64563" spans="31:31" ht="15.75">
      <c r="AE64563" s="67"/>
    </row>
    <row r="64564" spans="31:31" ht="15.75">
      <c r="AE64564" s="67"/>
    </row>
    <row r="64565" spans="31:31" ht="15.75">
      <c r="AE64565" s="67"/>
    </row>
    <row r="64566" spans="31:31" ht="15.75">
      <c r="AE64566" s="67"/>
    </row>
    <row r="64567" spans="31:31" ht="15.75">
      <c r="AE64567" s="67"/>
    </row>
    <row r="64568" spans="31:31" ht="15.75">
      <c r="AE64568" s="67"/>
    </row>
    <row r="64569" spans="31:31" ht="15.75">
      <c r="AE64569" s="67"/>
    </row>
    <row r="64570" spans="31:31" ht="15.75">
      <c r="AE64570" s="67"/>
    </row>
    <row r="64571" spans="31:31" ht="15.75">
      <c r="AE64571" s="67"/>
    </row>
    <row r="64572" spans="31:31" ht="15.75">
      <c r="AE64572" s="67"/>
    </row>
    <row r="64573" spans="31:31" ht="15.75">
      <c r="AE64573" s="67"/>
    </row>
    <row r="64574" spans="31:31" ht="15.75">
      <c r="AE64574" s="67"/>
    </row>
    <row r="64575" spans="31:31" ht="15.75">
      <c r="AE64575" s="67"/>
    </row>
    <row r="64576" spans="31:31" ht="15.75">
      <c r="AE64576" s="67"/>
    </row>
    <row r="64577" spans="31:31" ht="15.75">
      <c r="AE64577" s="67"/>
    </row>
    <row r="64578" spans="31:31" ht="15.75">
      <c r="AE64578" s="67"/>
    </row>
    <row r="64579" spans="31:31" ht="15.75">
      <c r="AE64579" s="67"/>
    </row>
    <row r="64580" spans="31:31" ht="15.75">
      <c r="AE64580" s="67"/>
    </row>
    <row r="64581" spans="31:31" ht="15.75">
      <c r="AE64581" s="67"/>
    </row>
    <row r="64582" spans="31:31" ht="15.75">
      <c r="AE64582" s="67"/>
    </row>
    <row r="64583" spans="31:31" ht="15.75">
      <c r="AE64583" s="67"/>
    </row>
    <row r="64584" spans="31:31" ht="15.75">
      <c r="AE64584" s="67"/>
    </row>
    <row r="64585" spans="31:31" ht="15.75">
      <c r="AE64585" s="67"/>
    </row>
    <row r="64586" spans="31:31" ht="15.75">
      <c r="AE64586" s="67"/>
    </row>
    <row r="64587" spans="31:31" ht="15.75">
      <c r="AE64587" s="67"/>
    </row>
    <row r="64588" spans="31:31" ht="15.75">
      <c r="AE64588" s="67"/>
    </row>
    <row r="64589" spans="31:31" ht="15.75">
      <c r="AE64589" s="67"/>
    </row>
    <row r="64590" spans="31:31" ht="15.75">
      <c r="AE64590" s="67"/>
    </row>
    <row r="64591" spans="31:31" ht="15.75">
      <c r="AE64591" s="67"/>
    </row>
    <row r="64592" spans="31:31" ht="15.75">
      <c r="AE64592" s="67"/>
    </row>
    <row r="64593" spans="31:31" ht="15.75">
      <c r="AE64593" s="67"/>
    </row>
    <row r="64594" spans="31:31" ht="15.75">
      <c r="AE64594" s="67"/>
    </row>
    <row r="64595" spans="31:31" ht="15.75">
      <c r="AE64595" s="67"/>
    </row>
    <row r="64596" spans="31:31" ht="15.75">
      <c r="AE64596" s="67"/>
    </row>
    <row r="64597" spans="31:31" ht="15.75">
      <c r="AE64597" s="67"/>
    </row>
    <row r="64598" spans="31:31" ht="15.75">
      <c r="AE64598" s="67"/>
    </row>
    <row r="64599" spans="31:31" ht="15.75">
      <c r="AE64599" s="67"/>
    </row>
    <row r="64600" spans="31:31" ht="15.75">
      <c r="AE64600" s="67"/>
    </row>
    <row r="64601" spans="31:31" ht="15.75">
      <c r="AE64601" s="67"/>
    </row>
    <row r="64602" spans="31:31" ht="15.75">
      <c r="AE64602" s="67"/>
    </row>
    <row r="64603" spans="31:31" ht="15.75">
      <c r="AE64603" s="67"/>
    </row>
    <row r="64604" spans="31:31" ht="15.75">
      <c r="AE64604" s="67"/>
    </row>
    <row r="64605" spans="31:31" ht="15.75">
      <c r="AE64605" s="67"/>
    </row>
    <row r="64606" spans="31:31" ht="15.75">
      <c r="AE64606" s="67"/>
    </row>
    <row r="64607" spans="31:31" ht="15.75">
      <c r="AE64607" s="67"/>
    </row>
    <row r="64608" spans="31:31" ht="15.75">
      <c r="AE64608" s="67"/>
    </row>
    <row r="64609" spans="31:31" ht="15.75">
      <c r="AE64609" s="67"/>
    </row>
    <row r="64610" spans="31:31" ht="15.75">
      <c r="AE64610" s="67"/>
    </row>
    <row r="64611" spans="31:31" ht="15.75">
      <c r="AE64611" s="67"/>
    </row>
    <row r="64612" spans="31:31" ht="15.75">
      <c r="AE64612" s="67"/>
    </row>
    <row r="64613" spans="31:31" ht="15.75">
      <c r="AE64613" s="67"/>
    </row>
    <row r="64614" spans="31:31" ht="15.75">
      <c r="AE64614" s="67"/>
    </row>
    <row r="64615" spans="31:31" ht="15.75">
      <c r="AE64615" s="67"/>
    </row>
    <row r="64616" spans="31:31" ht="15.75">
      <c r="AE64616" s="67"/>
    </row>
    <row r="64617" spans="31:31" ht="15.75">
      <c r="AE64617" s="67"/>
    </row>
    <row r="64618" spans="31:31" ht="15.75">
      <c r="AE64618" s="67"/>
    </row>
    <row r="64619" spans="31:31" ht="15.75">
      <c r="AE64619" s="67"/>
    </row>
    <row r="64620" spans="31:31" ht="15.75">
      <c r="AE64620" s="67"/>
    </row>
    <row r="64621" spans="31:31" ht="15.75">
      <c r="AE64621" s="67"/>
    </row>
    <row r="64622" spans="31:31" ht="15.75">
      <c r="AE64622" s="67"/>
    </row>
    <row r="64623" spans="31:31" ht="15.75">
      <c r="AE64623" s="67"/>
    </row>
    <row r="64624" spans="31:31" ht="15.75">
      <c r="AE64624" s="67"/>
    </row>
    <row r="64625" spans="31:31" ht="15.75">
      <c r="AE64625" s="67"/>
    </row>
    <row r="64626" spans="31:31" ht="15.75">
      <c r="AE64626" s="67"/>
    </row>
    <row r="64627" spans="31:31" ht="15.75">
      <c r="AE64627" s="67"/>
    </row>
    <row r="64628" spans="31:31" ht="15.75">
      <c r="AE64628" s="67"/>
    </row>
    <row r="64629" spans="31:31" ht="15.75">
      <c r="AE64629" s="67"/>
    </row>
    <row r="64630" spans="31:31" ht="15.75">
      <c r="AE64630" s="67"/>
    </row>
    <row r="64631" spans="31:31" ht="15.75">
      <c r="AE64631" s="67"/>
    </row>
    <row r="64632" spans="31:31" ht="15.75">
      <c r="AE64632" s="67"/>
    </row>
    <row r="64633" spans="31:31" ht="15.75">
      <c r="AE64633" s="67"/>
    </row>
    <row r="64634" spans="31:31" ht="15.75">
      <c r="AE64634" s="67"/>
    </row>
    <row r="64635" spans="31:31" ht="15.75">
      <c r="AE64635" s="67"/>
    </row>
    <row r="64636" spans="31:31" ht="15.75">
      <c r="AE64636" s="67"/>
    </row>
    <row r="64637" spans="31:31" ht="15.75">
      <c r="AE64637" s="67"/>
    </row>
    <row r="64638" spans="31:31" ht="15.75">
      <c r="AE64638" s="67"/>
    </row>
    <row r="64639" spans="31:31" ht="15.75">
      <c r="AE64639" s="67"/>
    </row>
    <row r="64640" spans="31:31" ht="15.75">
      <c r="AE64640" s="67"/>
    </row>
    <row r="64641" spans="31:31" ht="15.75">
      <c r="AE64641" s="67"/>
    </row>
    <row r="64642" spans="31:31" ht="15.75">
      <c r="AE64642" s="67"/>
    </row>
    <row r="64643" spans="31:31" ht="15.75">
      <c r="AE64643" s="67"/>
    </row>
    <row r="64644" spans="31:31" ht="15.75">
      <c r="AE64644" s="67"/>
    </row>
    <row r="64645" spans="31:31" ht="15.75">
      <c r="AE64645" s="67"/>
    </row>
    <row r="64646" spans="31:31" ht="15.75">
      <c r="AE64646" s="67"/>
    </row>
    <row r="64647" spans="31:31" ht="15.75">
      <c r="AE64647" s="67"/>
    </row>
    <row r="64648" spans="31:31" ht="15.75">
      <c r="AE64648" s="67"/>
    </row>
    <row r="64649" spans="31:31" ht="15.75">
      <c r="AE64649" s="67"/>
    </row>
    <row r="64650" spans="31:31" ht="15.75">
      <c r="AE64650" s="67"/>
    </row>
    <row r="64651" spans="31:31" ht="15.75">
      <c r="AE64651" s="67"/>
    </row>
    <row r="64652" spans="31:31" ht="15.75">
      <c r="AE64652" s="67"/>
    </row>
    <row r="64653" spans="31:31" ht="15.75">
      <c r="AE64653" s="67"/>
    </row>
    <row r="64654" spans="31:31" ht="15.75">
      <c r="AE64654" s="67"/>
    </row>
    <row r="64655" spans="31:31" ht="15.75">
      <c r="AE64655" s="67"/>
    </row>
    <row r="64656" spans="31:31" ht="15.75">
      <c r="AE64656" s="67"/>
    </row>
    <row r="64657" spans="31:31" ht="15.75">
      <c r="AE64657" s="67"/>
    </row>
    <row r="64658" spans="31:31" ht="15.75">
      <c r="AE64658" s="67"/>
    </row>
    <row r="64659" spans="31:31" ht="15.75">
      <c r="AE64659" s="67"/>
    </row>
    <row r="64660" spans="31:31" ht="15.75">
      <c r="AE64660" s="67"/>
    </row>
    <row r="64661" spans="31:31" ht="15.75">
      <c r="AE64661" s="67"/>
    </row>
    <row r="64662" spans="31:31" ht="15.75">
      <c r="AE64662" s="67"/>
    </row>
    <row r="64663" spans="31:31" ht="15.75">
      <c r="AE64663" s="67"/>
    </row>
    <row r="64664" spans="31:31" ht="15.75">
      <c r="AE64664" s="67"/>
    </row>
    <row r="64665" spans="31:31" ht="15.75">
      <c r="AE64665" s="67"/>
    </row>
    <row r="64666" spans="31:31" ht="15.75">
      <c r="AE64666" s="67"/>
    </row>
    <row r="64667" spans="31:31" ht="15.75">
      <c r="AE64667" s="67"/>
    </row>
    <row r="64668" spans="31:31" ht="15.75">
      <c r="AE64668" s="67"/>
    </row>
    <row r="64669" spans="31:31" ht="15.75">
      <c r="AE64669" s="67"/>
    </row>
    <row r="64670" spans="31:31" ht="15.75">
      <c r="AE64670" s="67"/>
    </row>
    <row r="64671" spans="31:31" ht="15.75">
      <c r="AE64671" s="67"/>
    </row>
    <row r="64672" spans="31:31" ht="15.75">
      <c r="AE64672" s="67"/>
    </row>
    <row r="64673" spans="31:31" ht="15.75">
      <c r="AE64673" s="67"/>
    </row>
    <row r="64674" spans="31:31" ht="15.75">
      <c r="AE64674" s="67"/>
    </row>
    <row r="64675" spans="31:31" ht="15.75">
      <c r="AE64675" s="67"/>
    </row>
    <row r="64676" spans="31:31" ht="15.75">
      <c r="AE64676" s="67"/>
    </row>
    <row r="64677" spans="31:31" ht="15.75">
      <c r="AE64677" s="67"/>
    </row>
    <row r="64678" spans="31:31" ht="15.75">
      <c r="AE64678" s="67"/>
    </row>
    <row r="64679" spans="31:31" ht="15.75">
      <c r="AE64679" s="67"/>
    </row>
    <row r="64680" spans="31:31" ht="15.75">
      <c r="AE64680" s="67"/>
    </row>
    <row r="64681" spans="31:31" ht="15.75">
      <c r="AE64681" s="67"/>
    </row>
    <row r="64682" spans="31:31" ht="15.75">
      <c r="AE64682" s="67"/>
    </row>
    <row r="64683" spans="31:31" ht="15.75">
      <c r="AE64683" s="67"/>
    </row>
    <row r="64684" spans="31:31" ht="15.75">
      <c r="AE64684" s="67"/>
    </row>
    <row r="64685" spans="31:31" ht="15.75">
      <c r="AE64685" s="67"/>
    </row>
    <row r="64686" spans="31:31" ht="15.75">
      <c r="AE64686" s="67"/>
    </row>
    <row r="64687" spans="31:31" ht="15.75">
      <c r="AE64687" s="67"/>
    </row>
    <row r="64688" spans="31:31" ht="15.75">
      <c r="AE64688" s="67"/>
    </row>
    <row r="64689" spans="31:31" ht="15.75">
      <c r="AE64689" s="67"/>
    </row>
    <row r="64690" spans="31:31" ht="15.75">
      <c r="AE64690" s="67"/>
    </row>
    <row r="64691" spans="31:31" ht="15.75">
      <c r="AE64691" s="67"/>
    </row>
    <row r="64692" spans="31:31" ht="15.75">
      <c r="AE64692" s="67"/>
    </row>
    <row r="64693" spans="31:31" ht="15.75">
      <c r="AE64693" s="67"/>
    </row>
    <row r="64694" spans="31:31" ht="15.75">
      <c r="AE64694" s="67"/>
    </row>
    <row r="64695" spans="31:31" ht="15.75">
      <c r="AE64695" s="67"/>
    </row>
    <row r="64696" spans="31:31" ht="15.75">
      <c r="AE64696" s="67"/>
    </row>
    <row r="64697" spans="31:31" ht="15.75">
      <c r="AE64697" s="67"/>
    </row>
    <row r="64698" spans="31:31" ht="15.75">
      <c r="AE64698" s="67"/>
    </row>
    <row r="64699" spans="31:31" ht="15.75">
      <c r="AE64699" s="67"/>
    </row>
    <row r="64700" spans="31:31" ht="15.75">
      <c r="AE64700" s="67"/>
    </row>
    <row r="64701" spans="31:31" ht="15.75">
      <c r="AE64701" s="67"/>
    </row>
    <row r="64702" spans="31:31" ht="15.75">
      <c r="AE64702" s="67"/>
    </row>
    <row r="64703" spans="31:31" ht="15.75">
      <c r="AE64703" s="67"/>
    </row>
    <row r="64704" spans="31:31" ht="15.75">
      <c r="AE64704" s="67"/>
    </row>
    <row r="64705" spans="31:31" ht="15.75">
      <c r="AE64705" s="67"/>
    </row>
    <row r="64706" spans="31:31" ht="15.75">
      <c r="AE64706" s="67"/>
    </row>
    <row r="64707" spans="31:31" ht="15.75">
      <c r="AE64707" s="67"/>
    </row>
    <row r="64708" spans="31:31" ht="15.75">
      <c r="AE64708" s="67"/>
    </row>
    <row r="64709" spans="31:31" ht="15.75">
      <c r="AE64709" s="67"/>
    </row>
    <row r="64710" spans="31:31" ht="15.75">
      <c r="AE64710" s="67"/>
    </row>
    <row r="64711" spans="31:31" ht="15.75">
      <c r="AE64711" s="67"/>
    </row>
    <row r="64712" spans="31:31" ht="15.75">
      <c r="AE64712" s="67"/>
    </row>
    <row r="64713" spans="31:31" ht="15.75">
      <c r="AE64713" s="67"/>
    </row>
    <row r="64714" spans="31:31" ht="15.75">
      <c r="AE64714" s="67"/>
    </row>
    <row r="64715" spans="31:31" ht="15.75">
      <c r="AE64715" s="67"/>
    </row>
    <row r="64716" spans="31:31" ht="15.75">
      <c r="AE64716" s="67"/>
    </row>
    <row r="64717" spans="31:31" ht="15.75">
      <c r="AE64717" s="67"/>
    </row>
    <row r="64718" spans="31:31" ht="15.75">
      <c r="AE64718" s="67"/>
    </row>
    <row r="64719" spans="31:31" ht="15.75">
      <c r="AE64719" s="67"/>
    </row>
    <row r="64720" spans="31:31" ht="15.75">
      <c r="AE64720" s="67"/>
    </row>
    <row r="64721" spans="31:31" ht="15.75">
      <c r="AE64721" s="67"/>
    </row>
    <row r="64722" spans="31:31" ht="15.75">
      <c r="AE64722" s="67"/>
    </row>
    <row r="64723" spans="31:31" ht="15.75">
      <c r="AE64723" s="67"/>
    </row>
    <row r="64724" spans="31:31" ht="15.75">
      <c r="AE64724" s="67"/>
    </row>
    <row r="64725" spans="31:31" ht="15.75">
      <c r="AE64725" s="67"/>
    </row>
    <row r="64726" spans="31:31" ht="15.75">
      <c r="AE64726" s="67"/>
    </row>
    <row r="64727" spans="31:31" ht="15.75">
      <c r="AE64727" s="67"/>
    </row>
    <row r="64728" spans="31:31" ht="15.75">
      <c r="AE64728" s="67"/>
    </row>
    <row r="64729" spans="31:31" ht="15.75">
      <c r="AE64729" s="67"/>
    </row>
    <row r="64730" spans="31:31" ht="15.75">
      <c r="AE64730" s="67"/>
    </row>
    <row r="64731" spans="31:31" ht="15.75">
      <c r="AE64731" s="67"/>
    </row>
    <row r="64732" spans="31:31" ht="15.75">
      <c r="AE64732" s="67"/>
    </row>
    <row r="64733" spans="31:31" ht="15.75">
      <c r="AE64733" s="67"/>
    </row>
    <row r="64734" spans="31:31" ht="15.75">
      <c r="AE64734" s="67"/>
    </row>
    <row r="64735" spans="31:31" ht="15.75">
      <c r="AE64735" s="67"/>
    </row>
    <row r="64736" spans="31:31" ht="15.75">
      <c r="AE64736" s="67"/>
    </row>
    <row r="64737" spans="31:31" ht="15.75">
      <c r="AE64737" s="67"/>
    </row>
    <row r="64738" spans="31:31" ht="15.75">
      <c r="AE64738" s="67"/>
    </row>
    <row r="64739" spans="31:31" ht="15.75">
      <c r="AE64739" s="67"/>
    </row>
    <row r="64740" spans="31:31" ht="15.75">
      <c r="AE64740" s="67"/>
    </row>
    <row r="64741" spans="31:31" ht="15.75">
      <c r="AE64741" s="67"/>
    </row>
    <row r="64742" spans="31:31" ht="15.75">
      <c r="AE64742" s="67"/>
    </row>
    <row r="64743" spans="31:31" ht="15.75">
      <c r="AE64743" s="67"/>
    </row>
    <row r="64744" spans="31:31" ht="15.75">
      <c r="AE64744" s="67"/>
    </row>
    <row r="64745" spans="31:31" ht="15.75">
      <c r="AE64745" s="67"/>
    </row>
    <row r="64746" spans="31:31" ht="15.75">
      <c r="AE64746" s="67"/>
    </row>
    <row r="64747" spans="31:31" ht="15.75">
      <c r="AE64747" s="67"/>
    </row>
    <row r="64748" spans="31:31" ht="15.75">
      <c r="AE64748" s="67"/>
    </row>
    <row r="64749" spans="31:31" ht="15.75">
      <c r="AE64749" s="67"/>
    </row>
    <row r="64750" spans="31:31" ht="15.75">
      <c r="AE64750" s="67"/>
    </row>
    <row r="64751" spans="31:31" ht="15.75">
      <c r="AE64751" s="67"/>
    </row>
    <row r="64752" spans="31:31" ht="15.75">
      <c r="AE64752" s="67"/>
    </row>
    <row r="64753" spans="31:31" ht="15.75">
      <c r="AE64753" s="67"/>
    </row>
    <row r="64754" spans="31:31" ht="15.75">
      <c r="AE64754" s="67"/>
    </row>
    <row r="64755" spans="31:31" ht="15.75">
      <c r="AE64755" s="67"/>
    </row>
    <row r="64756" spans="31:31" ht="15.75">
      <c r="AE64756" s="67"/>
    </row>
    <row r="64757" spans="31:31" ht="15.75">
      <c r="AE64757" s="67"/>
    </row>
    <row r="64758" spans="31:31" ht="15.75">
      <c r="AE64758" s="67"/>
    </row>
    <row r="64759" spans="31:31" ht="15.75">
      <c r="AE64759" s="67"/>
    </row>
    <row r="64760" spans="31:31" ht="15.75">
      <c r="AE64760" s="67"/>
    </row>
    <row r="64761" spans="31:31" ht="15.75">
      <c r="AE64761" s="67"/>
    </row>
    <row r="64762" spans="31:31" ht="15.75">
      <c r="AE64762" s="67"/>
    </row>
    <row r="64763" spans="31:31" ht="15.75">
      <c r="AE64763" s="67"/>
    </row>
    <row r="64764" spans="31:31" ht="15.75">
      <c r="AE64764" s="67"/>
    </row>
    <row r="64765" spans="31:31" ht="15.75">
      <c r="AE64765" s="67"/>
    </row>
    <row r="64766" spans="31:31" ht="15.75">
      <c r="AE64766" s="67"/>
    </row>
    <row r="64767" spans="31:31" ht="15.75">
      <c r="AE64767" s="67"/>
    </row>
    <row r="64768" spans="31:31" ht="15.75">
      <c r="AE64768" s="67"/>
    </row>
    <row r="64769" spans="31:31" ht="15.75">
      <c r="AE64769" s="67"/>
    </row>
    <row r="64770" spans="31:31" ht="15.75">
      <c r="AE64770" s="67"/>
    </row>
    <row r="64771" spans="31:31" ht="15.75">
      <c r="AE64771" s="67"/>
    </row>
    <row r="64772" spans="31:31" ht="15.75">
      <c r="AE64772" s="67"/>
    </row>
    <row r="64773" spans="31:31" ht="15.75">
      <c r="AE64773" s="67"/>
    </row>
    <row r="64774" spans="31:31" ht="15.75">
      <c r="AE64774" s="67"/>
    </row>
    <row r="64775" spans="31:31" ht="15.75">
      <c r="AE64775" s="67"/>
    </row>
    <row r="64776" spans="31:31" ht="15.75">
      <c r="AE64776" s="67"/>
    </row>
    <row r="64777" spans="31:31" ht="15.75">
      <c r="AE64777" s="67"/>
    </row>
    <row r="64778" spans="31:31" ht="15.75">
      <c r="AE64778" s="67"/>
    </row>
    <row r="64779" spans="31:31" ht="15.75">
      <c r="AE64779" s="67"/>
    </row>
    <row r="64780" spans="31:31" ht="15.75">
      <c r="AE64780" s="67"/>
    </row>
    <row r="64781" spans="31:31" ht="15.75">
      <c r="AE64781" s="67"/>
    </row>
    <row r="64782" spans="31:31" ht="15.75">
      <c r="AE64782" s="67"/>
    </row>
    <row r="64783" spans="31:31" ht="15.75">
      <c r="AE64783" s="67"/>
    </row>
    <row r="64784" spans="31:31" ht="15.75">
      <c r="AE64784" s="67"/>
    </row>
    <row r="64785" spans="31:31" ht="15.75">
      <c r="AE64785" s="67"/>
    </row>
    <row r="64786" spans="31:31" ht="15.75">
      <c r="AE64786" s="67"/>
    </row>
    <row r="64787" spans="31:31" ht="15.75">
      <c r="AE64787" s="67"/>
    </row>
    <row r="64788" spans="31:31" ht="15.75">
      <c r="AE64788" s="67"/>
    </row>
    <row r="64789" spans="31:31" ht="15.75">
      <c r="AE64789" s="67"/>
    </row>
    <row r="64790" spans="31:31" ht="15.75">
      <c r="AE64790" s="67"/>
    </row>
    <row r="64791" spans="31:31" ht="15.75">
      <c r="AE64791" s="67"/>
    </row>
    <row r="64792" spans="31:31" ht="15.75">
      <c r="AE64792" s="67"/>
    </row>
    <row r="64793" spans="31:31" ht="15.75">
      <c r="AE64793" s="67"/>
    </row>
    <row r="64794" spans="31:31" ht="15.75">
      <c r="AE64794" s="67"/>
    </row>
    <row r="64795" spans="31:31" ht="15.75">
      <c r="AE64795" s="67"/>
    </row>
    <row r="64796" spans="31:31" ht="15.75">
      <c r="AE64796" s="67"/>
    </row>
    <row r="64797" spans="31:31" ht="15.75">
      <c r="AE64797" s="67"/>
    </row>
    <row r="64798" spans="31:31" ht="15.75">
      <c r="AE64798" s="67"/>
    </row>
    <row r="64799" spans="31:31" ht="15.75">
      <c r="AE64799" s="67"/>
    </row>
    <row r="64800" spans="31:31" ht="15.75">
      <c r="AE64800" s="67"/>
    </row>
    <row r="64801" spans="31:31" ht="15.75">
      <c r="AE64801" s="67"/>
    </row>
    <row r="64802" spans="31:31" ht="15.75">
      <c r="AE64802" s="67"/>
    </row>
    <row r="64803" spans="31:31" ht="15.75">
      <c r="AE64803" s="67"/>
    </row>
    <row r="64804" spans="31:31" ht="15.75">
      <c r="AE64804" s="67"/>
    </row>
    <row r="64805" spans="31:31" ht="15.75">
      <c r="AE64805" s="67"/>
    </row>
    <row r="64806" spans="31:31" ht="15.75">
      <c r="AE64806" s="67"/>
    </row>
    <row r="64807" spans="31:31" ht="15.75">
      <c r="AE64807" s="67"/>
    </row>
    <row r="64808" spans="31:31" ht="15.75">
      <c r="AE64808" s="67"/>
    </row>
    <row r="64809" spans="31:31" ht="15.75">
      <c r="AE64809" s="67"/>
    </row>
    <row r="64810" spans="31:31" ht="15.75">
      <c r="AE64810" s="67"/>
    </row>
    <row r="64811" spans="31:31" ht="15.75">
      <c r="AE64811" s="67"/>
    </row>
    <row r="64812" spans="31:31" ht="15.75">
      <c r="AE64812" s="67"/>
    </row>
    <row r="64813" spans="31:31" ht="15.75">
      <c r="AE64813" s="67"/>
    </row>
    <row r="64814" spans="31:31" ht="15.75">
      <c r="AE64814" s="67"/>
    </row>
    <row r="64815" spans="31:31" ht="15.75">
      <c r="AE64815" s="67"/>
    </row>
    <row r="64816" spans="31:31" ht="15.75">
      <c r="AE64816" s="67"/>
    </row>
    <row r="64817" spans="31:31" ht="15.75">
      <c r="AE64817" s="67"/>
    </row>
    <row r="64818" spans="31:31" ht="15.75">
      <c r="AE64818" s="67"/>
    </row>
    <row r="64819" spans="31:31" ht="15.75">
      <c r="AE64819" s="67"/>
    </row>
    <row r="64820" spans="31:31" ht="15.75">
      <c r="AE64820" s="67"/>
    </row>
    <row r="64821" spans="31:31" ht="15.75">
      <c r="AE64821" s="67"/>
    </row>
    <row r="64822" spans="31:31" ht="15.75">
      <c r="AE64822" s="67"/>
    </row>
    <row r="64823" spans="31:31" ht="15.75">
      <c r="AE64823" s="67"/>
    </row>
    <row r="64824" spans="31:31" ht="15.75">
      <c r="AE64824" s="67"/>
    </row>
    <row r="64825" spans="31:31" ht="15.75">
      <c r="AE64825" s="67"/>
    </row>
    <row r="64826" spans="31:31" ht="15.75">
      <c r="AE64826" s="67"/>
    </row>
    <row r="64827" spans="31:31" ht="15.75">
      <c r="AE64827" s="67"/>
    </row>
    <row r="64828" spans="31:31" ht="15.75">
      <c r="AE64828" s="67"/>
    </row>
    <row r="64829" spans="31:31" ht="15.75">
      <c r="AE64829" s="67"/>
    </row>
    <row r="64830" spans="31:31" ht="15.75">
      <c r="AE64830" s="67"/>
    </row>
    <row r="64831" spans="31:31" ht="15.75">
      <c r="AE64831" s="67"/>
    </row>
    <row r="64832" spans="31:31" ht="15.75">
      <c r="AE64832" s="67"/>
    </row>
    <row r="64833" spans="31:31" ht="15.75">
      <c r="AE64833" s="67"/>
    </row>
    <row r="64834" spans="31:31" ht="15.75">
      <c r="AE64834" s="67"/>
    </row>
    <row r="64835" spans="31:31" ht="15.75">
      <c r="AE64835" s="67"/>
    </row>
    <row r="64836" spans="31:31" ht="15.75">
      <c r="AE64836" s="67"/>
    </row>
    <row r="64837" spans="31:31" ht="15.75">
      <c r="AE64837" s="67"/>
    </row>
    <row r="64838" spans="31:31" ht="15.75">
      <c r="AE64838" s="67"/>
    </row>
    <row r="64839" spans="31:31" ht="15.75">
      <c r="AE64839" s="67"/>
    </row>
    <row r="64840" spans="31:31" ht="15.75">
      <c r="AE64840" s="67"/>
    </row>
    <row r="64841" spans="31:31" ht="15.75">
      <c r="AE64841" s="67"/>
    </row>
    <row r="64842" spans="31:31" ht="15.75">
      <c r="AE64842" s="67"/>
    </row>
    <row r="64843" spans="31:31" ht="15.75">
      <c r="AE64843" s="67"/>
    </row>
    <row r="64844" spans="31:31" ht="15.75">
      <c r="AE64844" s="67"/>
    </row>
    <row r="64845" spans="31:31" ht="15.75">
      <c r="AE64845" s="67"/>
    </row>
    <row r="64846" spans="31:31" ht="15.75">
      <c r="AE64846" s="67"/>
    </row>
    <row r="64847" spans="31:31" ht="15.75">
      <c r="AE64847" s="67"/>
    </row>
    <row r="64848" spans="31:31" ht="15.75">
      <c r="AE64848" s="67"/>
    </row>
    <row r="64849" spans="31:31" ht="15.75">
      <c r="AE64849" s="67"/>
    </row>
    <row r="64850" spans="31:31" ht="15.75">
      <c r="AE64850" s="67"/>
    </row>
    <row r="64851" spans="31:31" ht="15.75">
      <c r="AE64851" s="67"/>
    </row>
    <row r="64852" spans="31:31" ht="15.75">
      <c r="AE64852" s="67"/>
    </row>
    <row r="64853" spans="31:31" ht="15.75">
      <c r="AE64853" s="67"/>
    </row>
    <row r="64854" spans="31:31" ht="15.75">
      <c r="AE64854" s="67"/>
    </row>
    <row r="64855" spans="31:31" ht="15.75">
      <c r="AE64855" s="67"/>
    </row>
    <row r="64856" spans="31:31" ht="15.75">
      <c r="AE64856" s="67"/>
    </row>
    <row r="64857" spans="31:31" ht="15.75">
      <c r="AE64857" s="67"/>
    </row>
    <row r="64858" spans="31:31" ht="15.75">
      <c r="AE64858" s="67"/>
    </row>
    <row r="64859" spans="31:31" ht="15.75">
      <c r="AE64859" s="67"/>
    </row>
    <row r="64860" spans="31:31" ht="15.75">
      <c r="AE64860" s="67"/>
    </row>
    <row r="64861" spans="31:31" ht="15.75">
      <c r="AE64861" s="67"/>
    </row>
    <row r="64862" spans="31:31" ht="15.75">
      <c r="AE64862" s="67"/>
    </row>
    <row r="64863" spans="31:31" ht="15.75">
      <c r="AE64863" s="67"/>
    </row>
    <row r="64864" spans="31:31" ht="15.75">
      <c r="AE64864" s="67"/>
    </row>
    <row r="64865" spans="31:31" ht="15.75">
      <c r="AE64865" s="67"/>
    </row>
    <row r="64866" spans="31:31" ht="15.75">
      <c r="AE64866" s="67"/>
    </row>
    <row r="64867" spans="31:31" ht="15.75">
      <c r="AE64867" s="67"/>
    </row>
    <row r="64868" spans="31:31" ht="15.75">
      <c r="AE64868" s="67"/>
    </row>
    <row r="64869" spans="31:31" ht="15.75">
      <c r="AE64869" s="67"/>
    </row>
    <row r="64870" spans="31:31" ht="15.75">
      <c r="AE64870" s="67"/>
    </row>
    <row r="64871" spans="31:31" ht="15.75">
      <c r="AE64871" s="67"/>
    </row>
    <row r="64872" spans="31:31" ht="15.75">
      <c r="AE64872" s="67"/>
    </row>
    <row r="64873" spans="31:31" ht="15.75">
      <c r="AE64873" s="67"/>
    </row>
    <row r="64874" spans="31:31" ht="15.75">
      <c r="AE64874" s="67"/>
    </row>
    <row r="64875" spans="31:31" ht="15.75">
      <c r="AE64875" s="67"/>
    </row>
    <row r="64876" spans="31:31" ht="15.75">
      <c r="AE64876" s="67"/>
    </row>
    <row r="64877" spans="31:31" ht="15.75">
      <c r="AE64877" s="67"/>
    </row>
    <row r="64878" spans="31:31" ht="15.75">
      <c r="AE64878" s="67"/>
    </row>
    <row r="64879" spans="31:31" ht="15.75">
      <c r="AE64879" s="67"/>
    </row>
    <row r="64880" spans="31:31" ht="15.75">
      <c r="AE64880" s="67"/>
    </row>
    <row r="64881" spans="31:31" ht="15.75">
      <c r="AE64881" s="67"/>
    </row>
    <row r="64882" spans="31:31" ht="15.75">
      <c r="AE64882" s="67"/>
    </row>
    <row r="64883" spans="31:31" ht="15.75">
      <c r="AE64883" s="67"/>
    </row>
    <row r="64884" spans="31:31" ht="15.75">
      <c r="AE64884" s="67"/>
    </row>
    <row r="64885" spans="31:31" ht="15.75">
      <c r="AE64885" s="67"/>
    </row>
    <row r="64886" spans="31:31" ht="15.75">
      <c r="AE64886" s="67"/>
    </row>
    <row r="64887" spans="31:31" ht="15.75">
      <c r="AE64887" s="67"/>
    </row>
    <row r="64888" spans="31:31" ht="15.75">
      <c r="AE64888" s="67"/>
    </row>
    <row r="64889" spans="31:31" ht="15.75">
      <c r="AE64889" s="67"/>
    </row>
    <row r="64890" spans="31:31" ht="15.75">
      <c r="AE64890" s="67"/>
    </row>
    <row r="64891" spans="31:31" ht="15.75">
      <c r="AE64891" s="67"/>
    </row>
    <row r="64892" spans="31:31" ht="15.75">
      <c r="AE64892" s="67"/>
    </row>
    <row r="64893" spans="31:31" ht="15.75">
      <c r="AE64893" s="67"/>
    </row>
    <row r="64894" spans="31:31" ht="15.75">
      <c r="AE64894" s="67"/>
    </row>
    <row r="64895" spans="31:31" ht="15.75">
      <c r="AE64895" s="67"/>
    </row>
    <row r="64896" spans="31:31" ht="15.75">
      <c r="AE64896" s="67"/>
    </row>
    <row r="64897" spans="31:31" ht="15.75">
      <c r="AE64897" s="67"/>
    </row>
    <row r="64898" spans="31:31" ht="15.75">
      <c r="AE64898" s="67"/>
    </row>
    <row r="64899" spans="31:31" ht="15.75">
      <c r="AE64899" s="67"/>
    </row>
    <row r="64900" spans="31:31" ht="15.75">
      <c r="AE64900" s="67"/>
    </row>
    <row r="64901" spans="31:31" ht="15.75">
      <c r="AE64901" s="67"/>
    </row>
    <row r="64902" spans="31:31" ht="15.75">
      <c r="AE64902" s="67"/>
    </row>
    <row r="64903" spans="31:31" ht="15.75">
      <c r="AE64903" s="67"/>
    </row>
    <row r="64904" spans="31:31" ht="15.75">
      <c r="AE64904" s="67"/>
    </row>
    <row r="64905" spans="31:31" ht="15.75">
      <c r="AE64905" s="67"/>
    </row>
    <row r="64906" spans="31:31" ht="15.75">
      <c r="AE64906" s="67"/>
    </row>
    <row r="64907" spans="31:31" ht="15.75">
      <c r="AE64907" s="67"/>
    </row>
    <row r="64908" spans="31:31" ht="15.75">
      <c r="AE64908" s="67"/>
    </row>
    <row r="64909" spans="31:31" ht="15.75">
      <c r="AE64909" s="67"/>
    </row>
    <row r="64910" spans="31:31" ht="15.75">
      <c r="AE64910" s="67"/>
    </row>
    <row r="64911" spans="31:31" ht="15.75">
      <c r="AE64911" s="67"/>
    </row>
    <row r="64912" spans="31:31" ht="15.75">
      <c r="AE64912" s="67"/>
    </row>
    <row r="64913" spans="31:31" ht="15.75">
      <c r="AE64913" s="67"/>
    </row>
    <row r="64914" spans="31:31" ht="15.75">
      <c r="AE64914" s="67"/>
    </row>
    <row r="64915" spans="31:31" ht="15.75">
      <c r="AE64915" s="67"/>
    </row>
    <row r="64916" spans="31:31" ht="15.75">
      <c r="AE64916" s="67"/>
    </row>
    <row r="64917" spans="31:31" ht="15.75">
      <c r="AE64917" s="67"/>
    </row>
    <row r="64918" spans="31:31" ht="15.75">
      <c r="AE64918" s="67"/>
    </row>
    <row r="64919" spans="31:31" ht="15.75">
      <c r="AE64919" s="67"/>
    </row>
    <row r="64920" spans="31:31" ht="15.75">
      <c r="AE64920" s="67"/>
    </row>
    <row r="64921" spans="31:31" ht="15.75">
      <c r="AE64921" s="67"/>
    </row>
    <row r="64922" spans="31:31" ht="15.75">
      <c r="AE64922" s="67"/>
    </row>
    <row r="64923" spans="31:31" ht="15.75">
      <c r="AE64923" s="67"/>
    </row>
    <row r="64924" spans="31:31" ht="15.75">
      <c r="AE64924" s="67"/>
    </row>
    <row r="64925" spans="31:31" ht="15.75">
      <c r="AE64925" s="67"/>
    </row>
    <row r="64926" spans="31:31" ht="15.75">
      <c r="AE64926" s="67"/>
    </row>
    <row r="64927" spans="31:31" ht="15.75">
      <c r="AE64927" s="67"/>
    </row>
    <row r="64928" spans="31:31" ht="15.75">
      <c r="AE64928" s="67"/>
    </row>
    <row r="64929" spans="31:31" ht="15.75">
      <c r="AE64929" s="67"/>
    </row>
    <row r="64930" spans="31:31" ht="15.75">
      <c r="AE64930" s="67"/>
    </row>
    <row r="64931" spans="31:31" ht="15.75">
      <c r="AE64931" s="67"/>
    </row>
    <row r="64932" spans="31:31" ht="15.75">
      <c r="AE64932" s="67"/>
    </row>
    <row r="64933" spans="31:31" ht="15.75">
      <c r="AE64933" s="67"/>
    </row>
    <row r="64934" spans="31:31" ht="15.75">
      <c r="AE64934" s="67"/>
    </row>
    <row r="64935" spans="31:31" ht="15.75">
      <c r="AE64935" s="67"/>
    </row>
    <row r="64936" spans="31:31" ht="15.75">
      <c r="AE64936" s="67"/>
    </row>
    <row r="64937" spans="31:31" ht="15.75">
      <c r="AE64937" s="67"/>
    </row>
    <row r="64938" spans="31:31" ht="15.75">
      <c r="AE64938" s="67"/>
    </row>
    <row r="64939" spans="31:31" ht="15.75">
      <c r="AE64939" s="67"/>
    </row>
    <row r="64940" spans="31:31" ht="15.75">
      <c r="AE64940" s="67"/>
    </row>
    <row r="64941" spans="31:31" ht="15.75">
      <c r="AE64941" s="67"/>
    </row>
    <row r="64942" spans="31:31" ht="15.75">
      <c r="AE64942" s="67"/>
    </row>
    <row r="64943" spans="31:31" ht="15.75">
      <c r="AE64943" s="67"/>
    </row>
    <row r="64944" spans="31:31" ht="15.75">
      <c r="AE64944" s="67"/>
    </row>
    <row r="64945" spans="31:31" ht="15.75">
      <c r="AE64945" s="67"/>
    </row>
    <row r="64946" spans="31:31" ht="15.75">
      <c r="AE64946" s="67"/>
    </row>
    <row r="64947" spans="31:31" ht="15.75">
      <c r="AE64947" s="67"/>
    </row>
    <row r="64948" spans="31:31" ht="15.75">
      <c r="AE64948" s="67"/>
    </row>
    <row r="64949" spans="31:31" ht="15.75">
      <c r="AE64949" s="67"/>
    </row>
    <row r="64950" spans="31:31" ht="15.75">
      <c r="AE64950" s="67"/>
    </row>
    <row r="64951" spans="31:31" ht="15.75">
      <c r="AE64951" s="67"/>
    </row>
    <row r="64952" spans="31:31" ht="15.75">
      <c r="AE64952" s="67"/>
    </row>
    <row r="64953" spans="31:31" ht="15.75">
      <c r="AE64953" s="67"/>
    </row>
    <row r="64954" spans="31:31" ht="15.75">
      <c r="AE64954" s="67"/>
    </row>
    <row r="64955" spans="31:31" ht="15.75">
      <c r="AE64955" s="67"/>
    </row>
    <row r="64956" spans="31:31" ht="15.75">
      <c r="AE64956" s="67"/>
    </row>
    <row r="64957" spans="31:31" ht="15.75">
      <c r="AE64957" s="67"/>
    </row>
    <row r="64958" spans="31:31" ht="15.75">
      <c r="AE64958" s="67"/>
    </row>
    <row r="64959" spans="31:31" ht="15.75">
      <c r="AE64959" s="67"/>
    </row>
    <row r="64960" spans="31:31" ht="15.75">
      <c r="AE64960" s="67"/>
    </row>
    <row r="64961" spans="31:31" ht="15.75">
      <c r="AE64961" s="67"/>
    </row>
    <row r="64962" spans="31:31" ht="15.75">
      <c r="AE64962" s="67"/>
    </row>
    <row r="64963" spans="31:31" ht="15.75">
      <c r="AE64963" s="67"/>
    </row>
    <row r="64964" spans="31:31" ht="15.75">
      <c r="AE64964" s="67"/>
    </row>
    <row r="64965" spans="31:31" ht="15.75">
      <c r="AE64965" s="67"/>
    </row>
    <row r="64966" spans="31:31" ht="15.75">
      <c r="AE64966" s="67"/>
    </row>
    <row r="64967" spans="31:31" ht="15.75">
      <c r="AE64967" s="67"/>
    </row>
    <row r="64968" spans="31:31" ht="15.75">
      <c r="AE64968" s="67"/>
    </row>
    <row r="64969" spans="31:31" ht="15.75">
      <c r="AE64969" s="67"/>
    </row>
    <row r="64970" spans="31:31" ht="15.75">
      <c r="AE64970" s="67"/>
    </row>
    <row r="64971" spans="31:31" ht="15.75">
      <c r="AE64971" s="67"/>
    </row>
    <row r="64972" spans="31:31" ht="15.75">
      <c r="AE64972" s="67"/>
    </row>
    <row r="64973" spans="31:31" ht="15.75">
      <c r="AE64973" s="67"/>
    </row>
    <row r="64974" spans="31:31" ht="15.75">
      <c r="AE64974" s="67"/>
    </row>
    <row r="64975" spans="31:31" ht="15.75">
      <c r="AE64975" s="67"/>
    </row>
    <row r="64976" spans="31:31" ht="15.75">
      <c r="AE64976" s="67"/>
    </row>
    <row r="64977" spans="31:31" ht="15.75">
      <c r="AE64977" s="67"/>
    </row>
    <row r="64978" spans="31:31" ht="15.75">
      <c r="AE64978" s="67"/>
    </row>
    <row r="64979" spans="31:31" ht="15.75">
      <c r="AE64979" s="67"/>
    </row>
    <row r="64980" spans="31:31" ht="15.75">
      <c r="AE64980" s="67"/>
    </row>
    <row r="64981" spans="31:31" ht="15.75">
      <c r="AE64981" s="67"/>
    </row>
    <row r="64982" spans="31:31" ht="15.75">
      <c r="AE64982" s="67"/>
    </row>
    <row r="64983" spans="31:31" ht="15.75">
      <c r="AE64983" s="67"/>
    </row>
    <row r="64984" spans="31:31" ht="15.75">
      <c r="AE64984" s="67"/>
    </row>
    <row r="64985" spans="31:31" ht="15.75">
      <c r="AE64985" s="67"/>
    </row>
    <row r="64986" spans="31:31" ht="15.75">
      <c r="AE64986" s="67"/>
    </row>
    <row r="64987" spans="31:31" ht="15.75">
      <c r="AE64987" s="67"/>
    </row>
    <row r="64988" spans="31:31" ht="15.75">
      <c r="AE64988" s="67"/>
    </row>
    <row r="64989" spans="31:31" ht="15.75">
      <c r="AE64989" s="67"/>
    </row>
    <row r="64990" spans="31:31" ht="15.75">
      <c r="AE64990" s="67"/>
    </row>
    <row r="64991" spans="31:31" ht="15.75">
      <c r="AE64991" s="67"/>
    </row>
    <row r="64992" spans="31:31" ht="15.75">
      <c r="AE64992" s="67"/>
    </row>
    <row r="64993" spans="31:31" ht="15.75">
      <c r="AE64993" s="67"/>
    </row>
    <row r="64994" spans="31:31" ht="15.75">
      <c r="AE64994" s="67"/>
    </row>
    <row r="64995" spans="31:31" ht="15.75">
      <c r="AE64995" s="67"/>
    </row>
    <row r="64996" spans="31:31" ht="15.75">
      <c r="AE64996" s="67"/>
    </row>
    <row r="64997" spans="31:31" ht="15.75">
      <c r="AE64997" s="67"/>
    </row>
    <row r="64998" spans="31:31" ht="15.75">
      <c r="AE64998" s="67"/>
    </row>
    <row r="64999" spans="31:31" ht="15.75">
      <c r="AE64999" s="67"/>
    </row>
    <row r="65000" spans="31:31" ht="15.75">
      <c r="AE65000" s="67"/>
    </row>
    <row r="65001" spans="31:31" ht="15.75">
      <c r="AE65001" s="67"/>
    </row>
    <row r="65002" spans="31:31" ht="15.75">
      <c r="AE65002" s="67"/>
    </row>
    <row r="65003" spans="31:31" ht="15.75">
      <c r="AE65003" s="67"/>
    </row>
    <row r="65004" spans="31:31" ht="15.75">
      <c r="AE65004" s="67"/>
    </row>
    <row r="65005" spans="31:31" ht="15.75">
      <c r="AE65005" s="67"/>
    </row>
    <row r="65006" spans="31:31" ht="15.75">
      <c r="AE65006" s="67"/>
    </row>
    <row r="65007" spans="31:31" ht="15.75">
      <c r="AE65007" s="67"/>
    </row>
    <row r="65008" spans="31:31" ht="15.75">
      <c r="AE65008" s="67"/>
    </row>
    <row r="65009" spans="31:31" ht="15.75">
      <c r="AE65009" s="67"/>
    </row>
    <row r="65010" spans="31:31" ht="15.75">
      <c r="AE65010" s="67"/>
    </row>
    <row r="65011" spans="31:31" ht="15.75">
      <c r="AE65011" s="67"/>
    </row>
    <row r="65012" spans="31:31" ht="15.75">
      <c r="AE65012" s="67"/>
    </row>
    <row r="65013" spans="31:31" ht="15.75">
      <c r="AE65013" s="67"/>
    </row>
    <row r="65014" spans="31:31" ht="15.75">
      <c r="AE65014" s="67"/>
    </row>
    <row r="65015" spans="31:31" ht="15.75">
      <c r="AE65015" s="67"/>
    </row>
    <row r="65016" spans="31:31" ht="15.75">
      <c r="AE65016" s="67"/>
    </row>
    <row r="65017" spans="31:31" ht="15.75">
      <c r="AE65017" s="67"/>
    </row>
    <row r="65018" spans="31:31" ht="15.75">
      <c r="AE65018" s="67"/>
    </row>
    <row r="65019" spans="31:31" ht="15.75">
      <c r="AE65019" s="67"/>
    </row>
    <row r="65020" spans="31:31" ht="15.75">
      <c r="AE65020" s="67"/>
    </row>
    <row r="65021" spans="31:31" ht="15.75">
      <c r="AE65021" s="67"/>
    </row>
    <row r="65022" spans="31:31" ht="15.75">
      <c r="AE65022" s="67"/>
    </row>
    <row r="65023" spans="31:31" ht="15.75">
      <c r="AE65023" s="67"/>
    </row>
    <row r="65024" spans="31:31" ht="15.75">
      <c r="AE65024" s="67"/>
    </row>
    <row r="65025" spans="31:31" ht="15.75">
      <c r="AE65025" s="67"/>
    </row>
    <row r="65026" spans="31:31" ht="15.75">
      <c r="AE65026" s="67"/>
    </row>
    <row r="65027" spans="31:31" ht="15.75">
      <c r="AE65027" s="67"/>
    </row>
    <row r="65028" spans="31:31" ht="15.75">
      <c r="AE65028" s="67"/>
    </row>
    <row r="65029" spans="31:31" ht="15.75">
      <c r="AE65029" s="67"/>
    </row>
    <row r="65030" spans="31:31" ht="15.75">
      <c r="AE65030" s="67"/>
    </row>
    <row r="65031" spans="31:31" ht="15.75">
      <c r="AE65031" s="67"/>
    </row>
    <row r="65032" spans="31:31" ht="15.75">
      <c r="AE65032" s="67"/>
    </row>
    <row r="65033" spans="31:31" ht="15.75">
      <c r="AE65033" s="67"/>
    </row>
    <row r="65034" spans="31:31" ht="15.75">
      <c r="AE65034" s="67"/>
    </row>
    <row r="65035" spans="31:31" ht="15.75">
      <c r="AE65035" s="67"/>
    </row>
    <row r="65036" spans="31:31" ht="15.75">
      <c r="AE65036" s="67"/>
    </row>
    <row r="65037" spans="31:31" ht="15.75">
      <c r="AE65037" s="67"/>
    </row>
    <row r="65038" spans="31:31" ht="15.75">
      <c r="AE65038" s="67"/>
    </row>
    <row r="65039" spans="31:31" ht="15.75">
      <c r="AE65039" s="67"/>
    </row>
    <row r="65040" spans="31:31" ht="15.75">
      <c r="AE65040" s="67"/>
    </row>
    <row r="65041" spans="31:31" ht="15.75">
      <c r="AE65041" s="67"/>
    </row>
    <row r="65042" spans="31:31" ht="15.75">
      <c r="AE65042" s="67"/>
    </row>
    <row r="65043" spans="31:31" ht="15.75">
      <c r="AE65043" s="67"/>
    </row>
    <row r="65044" spans="31:31" ht="15.75">
      <c r="AE65044" s="67"/>
    </row>
    <row r="65045" spans="31:31" ht="15.75">
      <c r="AE65045" s="67"/>
    </row>
    <row r="65046" spans="31:31" ht="15.75">
      <c r="AE65046" s="67"/>
    </row>
    <row r="65047" spans="31:31" ht="15.75">
      <c r="AE65047" s="67"/>
    </row>
    <row r="65048" spans="31:31" ht="15.75">
      <c r="AE65048" s="67"/>
    </row>
    <row r="65049" spans="31:31" ht="15.75">
      <c r="AE65049" s="67"/>
    </row>
    <row r="65050" spans="31:31" ht="15.75">
      <c r="AE65050" s="67"/>
    </row>
    <row r="65051" spans="31:31" ht="15.75">
      <c r="AE65051" s="67"/>
    </row>
    <row r="65052" spans="31:31" ht="15.75">
      <c r="AE65052" s="67"/>
    </row>
    <row r="65053" spans="31:31" ht="15.75">
      <c r="AE65053" s="67"/>
    </row>
    <row r="65054" spans="31:31" ht="15.75">
      <c r="AE65054" s="67"/>
    </row>
    <row r="65055" spans="31:31" ht="15.75">
      <c r="AE65055" s="67"/>
    </row>
    <row r="65056" spans="31:31" ht="15.75">
      <c r="AE65056" s="67"/>
    </row>
    <row r="65057" spans="31:31" ht="15.75">
      <c r="AE65057" s="67"/>
    </row>
    <row r="65058" spans="31:31" ht="15.75">
      <c r="AE65058" s="67"/>
    </row>
    <row r="65059" spans="31:31" ht="15.75">
      <c r="AE65059" s="67"/>
    </row>
    <row r="65060" spans="31:31" ht="15.75">
      <c r="AE65060" s="67"/>
    </row>
    <row r="65061" spans="31:31" ht="15.75">
      <c r="AE65061" s="67"/>
    </row>
    <row r="65062" spans="31:31" ht="15.75">
      <c r="AE65062" s="67"/>
    </row>
    <row r="65063" spans="31:31" ht="15.75">
      <c r="AE65063" s="67"/>
    </row>
    <row r="65064" spans="31:31" ht="15.75">
      <c r="AE65064" s="67"/>
    </row>
    <row r="65065" spans="31:31" ht="15.75">
      <c r="AE65065" s="67"/>
    </row>
    <row r="65066" spans="31:31" ht="15.75">
      <c r="AE65066" s="67"/>
    </row>
    <row r="65067" spans="31:31" ht="15.75">
      <c r="AE65067" s="67"/>
    </row>
    <row r="65068" spans="31:31" ht="15.75">
      <c r="AE65068" s="67"/>
    </row>
    <row r="65069" spans="31:31" ht="15.75">
      <c r="AE65069" s="67"/>
    </row>
    <row r="65070" spans="31:31" ht="15.75">
      <c r="AE65070" s="67"/>
    </row>
    <row r="65071" spans="31:31" ht="15.75">
      <c r="AE65071" s="67"/>
    </row>
    <row r="65072" spans="31:31" ht="15.75">
      <c r="AE65072" s="67"/>
    </row>
    <row r="65073" spans="31:31" ht="15.75">
      <c r="AE65073" s="67"/>
    </row>
    <row r="65074" spans="31:31" ht="15.75">
      <c r="AE65074" s="67"/>
    </row>
    <row r="65075" spans="31:31" ht="15.75">
      <c r="AE65075" s="67"/>
    </row>
    <row r="65076" spans="31:31" ht="15.75">
      <c r="AE65076" s="67"/>
    </row>
    <row r="65077" spans="31:31" ht="15.75">
      <c r="AE65077" s="67"/>
    </row>
    <row r="65078" spans="31:31" ht="15.75">
      <c r="AE65078" s="67"/>
    </row>
    <row r="65079" spans="31:31" ht="15.75">
      <c r="AE65079" s="67"/>
    </row>
    <row r="65080" spans="31:31" ht="15.75">
      <c r="AE65080" s="67"/>
    </row>
    <row r="65081" spans="31:31" ht="15.75">
      <c r="AE65081" s="67"/>
    </row>
    <row r="65082" spans="31:31" ht="15.75">
      <c r="AE65082" s="67"/>
    </row>
    <row r="65083" spans="31:31" ht="15.75">
      <c r="AE65083" s="67"/>
    </row>
    <row r="65084" spans="31:31" ht="15.75">
      <c r="AE65084" s="67"/>
    </row>
    <row r="65085" spans="31:31" ht="15.75">
      <c r="AE65085" s="67"/>
    </row>
    <row r="65086" spans="31:31" ht="15.75">
      <c r="AE65086" s="67"/>
    </row>
    <row r="65087" spans="31:31" ht="15.75">
      <c r="AE65087" s="67"/>
    </row>
    <row r="65088" spans="31:31" ht="15.75">
      <c r="AE65088" s="67"/>
    </row>
    <row r="65089" spans="31:31" ht="15.75">
      <c r="AE65089" s="67"/>
    </row>
    <row r="65090" spans="31:31" ht="15.75">
      <c r="AE65090" s="67"/>
    </row>
    <row r="65091" spans="31:31" ht="15.75">
      <c r="AE65091" s="67"/>
    </row>
    <row r="65092" spans="31:31" ht="15.75">
      <c r="AE65092" s="67"/>
    </row>
    <row r="65093" spans="31:31" ht="15.75">
      <c r="AE65093" s="67"/>
    </row>
    <row r="65094" spans="31:31" ht="15.75">
      <c r="AE65094" s="67"/>
    </row>
    <row r="65095" spans="31:31" ht="15.75">
      <c r="AE65095" s="67"/>
    </row>
    <row r="65096" spans="31:31" ht="15.75">
      <c r="AE65096" s="67"/>
    </row>
    <row r="65097" spans="31:31" ht="15.75">
      <c r="AE65097" s="67"/>
    </row>
    <row r="65098" spans="31:31" ht="15.75">
      <c r="AE65098" s="67"/>
    </row>
    <row r="65099" spans="31:31" ht="15.75">
      <c r="AE65099" s="67"/>
    </row>
    <row r="65100" spans="31:31" ht="15.75">
      <c r="AE65100" s="67"/>
    </row>
    <row r="65101" spans="31:31" ht="15.75">
      <c r="AE65101" s="67"/>
    </row>
    <row r="65102" spans="31:31" ht="15.75">
      <c r="AE65102" s="67"/>
    </row>
    <row r="65103" spans="31:31" ht="15.75">
      <c r="AE65103" s="67"/>
    </row>
    <row r="65104" spans="31:31" ht="15.75">
      <c r="AE65104" s="67"/>
    </row>
    <row r="65105" spans="31:31" ht="15.75">
      <c r="AE65105" s="67"/>
    </row>
    <row r="65106" spans="31:31" ht="15.75">
      <c r="AE65106" s="67"/>
    </row>
    <row r="65107" spans="31:31" ht="15.75">
      <c r="AE65107" s="67"/>
    </row>
    <row r="65108" spans="31:31" ht="15.75">
      <c r="AE65108" s="67"/>
    </row>
    <row r="65109" spans="31:31" ht="15.75">
      <c r="AE65109" s="67"/>
    </row>
    <row r="65110" spans="31:31" ht="15.75">
      <c r="AE65110" s="67"/>
    </row>
    <row r="65111" spans="31:31" ht="15.75">
      <c r="AE65111" s="67"/>
    </row>
    <row r="65112" spans="31:31" ht="15.75">
      <c r="AE65112" s="67"/>
    </row>
    <row r="65113" spans="31:31" ht="15.75">
      <c r="AE65113" s="67"/>
    </row>
    <row r="65114" spans="31:31" ht="15.75">
      <c r="AE65114" s="67"/>
    </row>
    <row r="65115" spans="31:31" ht="15.75">
      <c r="AE65115" s="67"/>
    </row>
    <row r="65116" spans="31:31" ht="15.75">
      <c r="AE65116" s="67"/>
    </row>
    <row r="65117" spans="31:31" ht="15.75">
      <c r="AE65117" s="67"/>
    </row>
    <row r="65118" spans="31:31" ht="15.75">
      <c r="AE65118" s="67"/>
    </row>
    <row r="65119" spans="31:31" ht="15.75">
      <c r="AE65119" s="67"/>
    </row>
    <row r="65120" spans="31:31" ht="15.75">
      <c r="AE65120" s="67"/>
    </row>
    <row r="65121" spans="31:31" ht="15.75">
      <c r="AE65121" s="67"/>
    </row>
    <row r="65122" spans="31:31" ht="15.75">
      <c r="AE65122" s="67"/>
    </row>
    <row r="65123" spans="31:31" ht="15.75">
      <c r="AE65123" s="67"/>
    </row>
    <row r="65124" spans="31:31" ht="15.75">
      <c r="AE65124" s="67"/>
    </row>
    <row r="65125" spans="31:31" ht="15.75">
      <c r="AE65125" s="67"/>
    </row>
    <row r="65126" spans="31:31" ht="15.75">
      <c r="AE65126" s="67"/>
    </row>
    <row r="65127" spans="31:31" ht="15.75">
      <c r="AE65127" s="67"/>
    </row>
    <row r="65128" spans="31:31" ht="15.75">
      <c r="AE65128" s="67"/>
    </row>
    <row r="65129" spans="31:31" ht="15.75">
      <c r="AE65129" s="67"/>
    </row>
    <row r="65130" spans="31:31" ht="15.75">
      <c r="AE65130" s="67"/>
    </row>
    <row r="65131" spans="31:31" ht="15.75">
      <c r="AE65131" s="67"/>
    </row>
    <row r="65132" spans="31:31" ht="15.75">
      <c r="AE65132" s="67"/>
    </row>
    <row r="65133" spans="31:31" ht="15.75">
      <c r="AE65133" s="67"/>
    </row>
    <row r="65134" spans="31:31" ht="15.75">
      <c r="AE65134" s="67"/>
    </row>
    <row r="65135" spans="31:31" ht="15.75">
      <c r="AE65135" s="67"/>
    </row>
    <row r="65136" spans="31:31" ht="15.75">
      <c r="AE65136" s="67"/>
    </row>
    <row r="65137" spans="31:31" ht="15.75">
      <c r="AE65137" s="67"/>
    </row>
    <row r="65138" spans="31:31" ht="15.75">
      <c r="AE65138" s="67"/>
    </row>
    <row r="65139" spans="31:31" ht="15.75">
      <c r="AE65139" s="67"/>
    </row>
    <row r="65140" spans="31:31" ht="15.75">
      <c r="AE65140" s="67"/>
    </row>
    <row r="65141" spans="31:31" ht="15.75">
      <c r="AE65141" s="67"/>
    </row>
    <row r="65142" spans="31:31" ht="15.75">
      <c r="AE65142" s="67"/>
    </row>
    <row r="65143" spans="31:31" ht="15.75">
      <c r="AE65143" s="67"/>
    </row>
    <row r="65144" spans="31:31" ht="15.75">
      <c r="AE65144" s="67"/>
    </row>
    <row r="65145" spans="31:31" ht="15.75">
      <c r="AE65145" s="67"/>
    </row>
    <row r="65146" spans="31:31" ht="15.75">
      <c r="AE65146" s="67"/>
    </row>
    <row r="65147" spans="31:31" ht="15.75">
      <c r="AE65147" s="67"/>
    </row>
    <row r="65148" spans="31:31" ht="15.75">
      <c r="AE65148" s="67"/>
    </row>
    <row r="65149" spans="31:31" ht="15.75">
      <c r="AE65149" s="67"/>
    </row>
    <row r="65150" spans="31:31" ht="15.75">
      <c r="AE65150" s="67"/>
    </row>
    <row r="65151" spans="31:31" ht="15.75">
      <c r="AE65151" s="67"/>
    </row>
    <row r="65152" spans="31:31" ht="15.75">
      <c r="AE65152" s="67"/>
    </row>
    <row r="65153" spans="31:31" ht="15.75">
      <c r="AE65153" s="67"/>
    </row>
    <row r="65154" spans="31:31" ht="15.75">
      <c r="AE65154" s="67"/>
    </row>
    <row r="65155" spans="31:31" ht="15.75">
      <c r="AE65155" s="67"/>
    </row>
    <row r="65156" spans="31:31" ht="15.75">
      <c r="AE65156" s="67"/>
    </row>
    <row r="65157" spans="31:31" ht="15.75">
      <c r="AE65157" s="67"/>
    </row>
    <row r="65158" spans="31:31" ht="15.75">
      <c r="AE65158" s="67"/>
    </row>
    <row r="65159" spans="31:31" ht="15.75">
      <c r="AE65159" s="67"/>
    </row>
    <row r="65160" spans="31:31" ht="15.75">
      <c r="AE65160" s="67"/>
    </row>
    <row r="65161" spans="31:31" ht="15.75">
      <c r="AE65161" s="67"/>
    </row>
    <row r="65162" spans="31:31" ht="15.75">
      <c r="AE65162" s="67"/>
    </row>
    <row r="65163" spans="31:31" ht="15.75">
      <c r="AE65163" s="67"/>
    </row>
    <row r="65164" spans="31:31" ht="15.75">
      <c r="AE65164" s="67"/>
    </row>
    <row r="65165" spans="31:31" ht="15.75">
      <c r="AE65165" s="67"/>
    </row>
    <row r="65166" spans="31:31" ht="15.75">
      <c r="AE65166" s="67"/>
    </row>
    <row r="65167" spans="31:31" ht="15.75">
      <c r="AE65167" s="67"/>
    </row>
    <row r="65168" spans="31:31" ht="15.75">
      <c r="AE65168" s="67"/>
    </row>
    <row r="65169" spans="31:31" ht="15.75">
      <c r="AE65169" s="67"/>
    </row>
    <row r="65170" spans="31:31" ht="15.75">
      <c r="AE65170" s="67"/>
    </row>
    <row r="65171" spans="31:31" ht="15.75">
      <c r="AE65171" s="67"/>
    </row>
    <row r="65172" spans="31:31" ht="15.75">
      <c r="AE65172" s="67"/>
    </row>
    <row r="65173" spans="31:31" ht="15.75">
      <c r="AE65173" s="67"/>
    </row>
    <row r="65174" spans="31:31" ht="15.75">
      <c r="AE65174" s="67"/>
    </row>
    <row r="65175" spans="31:31" ht="15.75">
      <c r="AE65175" s="67"/>
    </row>
    <row r="65176" spans="31:31" ht="15.75">
      <c r="AE65176" s="67"/>
    </row>
    <row r="65177" spans="31:31" ht="15.75">
      <c r="AE65177" s="67"/>
    </row>
    <row r="65178" spans="31:31" ht="15.75">
      <c r="AE65178" s="67"/>
    </row>
    <row r="65179" spans="31:31" ht="15.75">
      <c r="AE65179" s="67"/>
    </row>
    <row r="65180" spans="31:31" ht="15.75">
      <c r="AE65180" s="67"/>
    </row>
    <row r="65181" spans="31:31" ht="15.75">
      <c r="AE65181" s="67"/>
    </row>
    <row r="65182" spans="31:31" ht="15.75">
      <c r="AE65182" s="67"/>
    </row>
    <row r="65183" spans="31:31" ht="15.75">
      <c r="AE65183" s="67"/>
    </row>
    <row r="65184" spans="31:31" ht="15.75">
      <c r="AE65184" s="67"/>
    </row>
    <row r="65185" spans="31:31" ht="15.75">
      <c r="AE65185" s="67"/>
    </row>
    <row r="65186" spans="31:31" ht="15.75">
      <c r="AE65186" s="67"/>
    </row>
    <row r="65187" spans="31:31" ht="15.75">
      <c r="AE65187" s="67"/>
    </row>
    <row r="65188" spans="31:31" ht="15.75">
      <c r="AE65188" s="67"/>
    </row>
    <row r="65189" spans="31:31" ht="15.75">
      <c r="AE65189" s="67"/>
    </row>
    <row r="65190" spans="31:31" ht="15.75">
      <c r="AE65190" s="67"/>
    </row>
    <row r="65191" spans="31:31" ht="15.75">
      <c r="AE65191" s="67"/>
    </row>
    <row r="65192" spans="31:31" ht="15.75">
      <c r="AE65192" s="67"/>
    </row>
    <row r="65193" spans="31:31" ht="15.75">
      <c r="AE65193" s="67"/>
    </row>
    <row r="65194" spans="31:31" ht="15.75">
      <c r="AE65194" s="67"/>
    </row>
    <row r="65195" spans="31:31" ht="15.75">
      <c r="AE65195" s="67"/>
    </row>
    <row r="65196" spans="31:31" ht="15.75">
      <c r="AE65196" s="67"/>
    </row>
    <row r="65197" spans="31:31" ht="15.75">
      <c r="AE65197" s="67"/>
    </row>
    <row r="65198" spans="31:31" ht="15.75">
      <c r="AE65198" s="67"/>
    </row>
    <row r="65199" spans="31:31" ht="15.75">
      <c r="AE65199" s="67"/>
    </row>
    <row r="65200" spans="31:31" ht="15.75">
      <c r="AE65200" s="67"/>
    </row>
    <row r="65201" spans="31:31" ht="15.75">
      <c r="AE65201" s="67"/>
    </row>
    <row r="65202" spans="31:31" ht="15.75">
      <c r="AE65202" s="67"/>
    </row>
    <row r="65203" spans="31:31" ht="15.75">
      <c r="AE65203" s="67"/>
    </row>
    <row r="65204" spans="31:31" ht="15.75">
      <c r="AE65204" s="67"/>
    </row>
    <row r="65205" spans="31:31" ht="15.75">
      <c r="AE65205" s="67"/>
    </row>
    <row r="65206" spans="31:31" ht="15.75">
      <c r="AE65206" s="67"/>
    </row>
    <row r="65207" spans="31:31" ht="15.75">
      <c r="AE65207" s="67"/>
    </row>
    <row r="65208" spans="31:31" ht="15.75">
      <c r="AE65208" s="67"/>
    </row>
    <row r="65209" spans="31:31" ht="15.75">
      <c r="AE65209" s="67"/>
    </row>
    <row r="65210" spans="31:31" ht="15.75">
      <c r="AE65210" s="67"/>
    </row>
    <row r="65211" spans="31:31" ht="15.75">
      <c r="AE65211" s="67"/>
    </row>
    <row r="65212" spans="31:31" ht="15.75">
      <c r="AE65212" s="67"/>
    </row>
    <row r="65213" spans="31:31" ht="15.75">
      <c r="AE65213" s="67"/>
    </row>
    <row r="65214" spans="31:31" ht="15.75">
      <c r="AE65214" s="67"/>
    </row>
    <row r="65215" spans="31:31" ht="15.75">
      <c r="AE65215" s="67"/>
    </row>
    <row r="65216" spans="31:31" ht="15.75">
      <c r="AE65216" s="67"/>
    </row>
    <row r="65217" spans="31:31" ht="15.75">
      <c r="AE65217" s="67"/>
    </row>
    <row r="65218" spans="31:31" ht="15.75">
      <c r="AE65218" s="67"/>
    </row>
    <row r="65219" spans="31:31" ht="15.75">
      <c r="AE65219" s="67"/>
    </row>
    <row r="65220" spans="31:31" ht="15.75">
      <c r="AE65220" s="67"/>
    </row>
    <row r="65221" spans="31:31" ht="15.75">
      <c r="AE65221" s="67"/>
    </row>
    <row r="65222" spans="31:31" ht="15.75">
      <c r="AE65222" s="67"/>
    </row>
    <row r="65223" spans="31:31" ht="15.75">
      <c r="AE65223" s="67"/>
    </row>
    <row r="65224" spans="31:31" ht="15.75">
      <c r="AE65224" s="67"/>
    </row>
    <row r="65225" spans="31:31" ht="15.75">
      <c r="AE65225" s="67"/>
    </row>
    <row r="65226" spans="31:31" ht="15.75">
      <c r="AE65226" s="67"/>
    </row>
    <row r="65227" spans="31:31" ht="15.75">
      <c r="AE65227" s="67"/>
    </row>
    <row r="65228" spans="31:31" ht="15.75">
      <c r="AE65228" s="67"/>
    </row>
    <row r="65229" spans="31:31" ht="15.75">
      <c r="AE65229" s="67"/>
    </row>
    <row r="65230" spans="31:31" ht="15.75">
      <c r="AE65230" s="67"/>
    </row>
    <row r="65231" spans="31:31" ht="15.75">
      <c r="AE65231" s="67"/>
    </row>
    <row r="65232" spans="31:31" ht="15.75">
      <c r="AE65232" s="67"/>
    </row>
    <row r="65233" spans="31:31" ht="15.75">
      <c r="AE65233" s="67"/>
    </row>
    <row r="65234" spans="31:31" ht="15.75">
      <c r="AE65234" s="67"/>
    </row>
    <row r="65235" spans="31:31" ht="15.75">
      <c r="AE65235" s="67"/>
    </row>
    <row r="65236" spans="31:31" ht="15.75">
      <c r="AE65236" s="67"/>
    </row>
    <row r="65237" spans="31:31" ht="15.75">
      <c r="AE65237" s="67"/>
    </row>
    <row r="65238" spans="31:31" ht="15.75">
      <c r="AE65238" s="67"/>
    </row>
    <row r="65239" spans="31:31" ht="15.75">
      <c r="AE65239" s="67"/>
    </row>
    <row r="65240" spans="31:31" ht="15.75">
      <c r="AE65240" s="67"/>
    </row>
    <row r="65241" spans="31:31" ht="15.75">
      <c r="AE65241" s="67"/>
    </row>
    <row r="65242" spans="31:31" ht="15.75">
      <c r="AE65242" s="67"/>
    </row>
    <row r="65243" spans="31:31" ht="15.75">
      <c r="AE65243" s="67"/>
    </row>
    <row r="65244" spans="31:31" ht="15.75">
      <c r="AE65244" s="67"/>
    </row>
    <row r="65245" spans="31:31" ht="15.75">
      <c r="AE65245" s="67"/>
    </row>
    <row r="65246" spans="31:31" ht="15.75">
      <c r="AE65246" s="67"/>
    </row>
    <row r="65247" spans="31:31" ht="15.75">
      <c r="AE65247" s="67"/>
    </row>
    <row r="65248" spans="31:31" ht="15.75">
      <c r="AE65248" s="67"/>
    </row>
    <row r="65249" spans="31:31" ht="15.75">
      <c r="AE65249" s="67"/>
    </row>
    <row r="65250" spans="31:31" ht="15.75">
      <c r="AE65250" s="67"/>
    </row>
    <row r="65251" spans="31:31" ht="15.75">
      <c r="AE65251" s="67"/>
    </row>
    <row r="65252" spans="31:31" ht="15.75">
      <c r="AE65252" s="67"/>
    </row>
    <row r="65253" spans="31:31" ht="15.75">
      <c r="AE65253" s="67"/>
    </row>
    <row r="65254" spans="31:31" ht="15.75">
      <c r="AE65254" s="67"/>
    </row>
    <row r="65255" spans="31:31" ht="15.75">
      <c r="AE65255" s="67"/>
    </row>
    <row r="65256" spans="31:31" ht="15.75">
      <c r="AE65256" s="67"/>
    </row>
    <row r="65257" spans="31:31" ht="15.75">
      <c r="AE65257" s="67"/>
    </row>
    <row r="65258" spans="31:31" ht="15.75">
      <c r="AE65258" s="67"/>
    </row>
    <row r="65259" spans="31:31" ht="15.75">
      <c r="AE65259" s="67"/>
    </row>
    <row r="65260" spans="31:31" ht="15.75">
      <c r="AE65260" s="67"/>
    </row>
    <row r="65261" spans="31:31" ht="15.75">
      <c r="AE65261" s="67"/>
    </row>
    <row r="65262" spans="31:31" ht="15.75">
      <c r="AE65262" s="67"/>
    </row>
    <row r="65263" spans="31:31" ht="15.75">
      <c r="AE65263" s="67"/>
    </row>
    <row r="65264" spans="31:31" ht="15.75">
      <c r="AE65264" s="67"/>
    </row>
    <row r="65265" spans="31:31" ht="15.75">
      <c r="AE65265" s="67"/>
    </row>
    <row r="65266" spans="31:31" ht="15.75">
      <c r="AE65266" s="67"/>
    </row>
    <row r="65267" spans="31:31" ht="15.75">
      <c r="AE65267" s="67"/>
    </row>
    <row r="65268" spans="31:31" ht="15.75">
      <c r="AE65268" s="67"/>
    </row>
    <row r="65269" spans="31:31" ht="15.75">
      <c r="AE65269" s="67"/>
    </row>
    <row r="65270" spans="31:31" ht="15.75">
      <c r="AE65270" s="67"/>
    </row>
    <row r="65271" spans="31:31" ht="15.75">
      <c r="AE65271" s="67"/>
    </row>
    <row r="65272" spans="31:31" ht="15.75">
      <c r="AE65272" s="67"/>
    </row>
    <row r="65273" spans="31:31" ht="15.75">
      <c r="AE65273" s="67"/>
    </row>
    <row r="65274" spans="31:31" ht="15.75">
      <c r="AE65274" s="67"/>
    </row>
    <row r="65275" spans="31:31" ht="15.75">
      <c r="AE65275" s="67"/>
    </row>
    <row r="65276" spans="31:31" ht="15.75">
      <c r="AE65276" s="67"/>
    </row>
    <row r="65277" spans="31:31" ht="15.75">
      <c r="AE65277" s="67"/>
    </row>
    <row r="65278" spans="31:31" ht="15.75">
      <c r="AE65278" s="67"/>
    </row>
    <row r="65279" spans="31:31" ht="15.75">
      <c r="AE65279" s="67"/>
    </row>
    <row r="65280" spans="31:31" ht="15.75">
      <c r="AE65280" s="67"/>
    </row>
    <row r="65281" spans="31:31" ht="15.75">
      <c r="AE65281" s="67"/>
    </row>
    <row r="65282" spans="31:31" ht="15.75">
      <c r="AE65282" s="67"/>
    </row>
    <row r="65283" spans="31:31" ht="15.75">
      <c r="AE65283" s="67"/>
    </row>
    <row r="65284" spans="31:31" ht="15.75">
      <c r="AE65284" s="67"/>
    </row>
    <row r="65285" spans="31:31" ht="15.75">
      <c r="AE65285" s="67"/>
    </row>
    <row r="65286" spans="31:31" ht="15.75">
      <c r="AE65286" s="67"/>
    </row>
    <row r="65287" spans="31:31" ht="15.75">
      <c r="AE65287" s="67"/>
    </row>
    <row r="65288" spans="31:31" ht="15.75">
      <c r="AE65288" s="67"/>
    </row>
    <row r="65289" spans="31:31" ht="15.75">
      <c r="AE65289" s="67"/>
    </row>
    <row r="65290" spans="31:31" ht="15.75">
      <c r="AE65290" s="67"/>
    </row>
    <row r="65291" spans="31:31" ht="15.75">
      <c r="AE65291" s="67"/>
    </row>
    <row r="65292" spans="31:31" ht="15.75">
      <c r="AE65292" s="67"/>
    </row>
    <row r="65293" spans="31:31" ht="15.75">
      <c r="AE65293" s="67"/>
    </row>
    <row r="65294" spans="31:31" ht="15.75">
      <c r="AE65294" s="67"/>
    </row>
    <row r="65295" spans="31:31" ht="15.75">
      <c r="AE65295" s="67"/>
    </row>
    <row r="65296" spans="31:31" ht="15.75">
      <c r="AE65296" s="67"/>
    </row>
    <row r="65297" spans="31:31" ht="15.75">
      <c r="AE65297" s="67"/>
    </row>
    <row r="65298" spans="31:31" ht="15.75">
      <c r="AE65298" s="67"/>
    </row>
    <row r="65299" spans="31:31" ht="15.75">
      <c r="AE65299" s="67"/>
    </row>
    <row r="65300" spans="31:31" ht="15.75">
      <c r="AE65300" s="67"/>
    </row>
    <row r="65301" spans="31:31" ht="15.75">
      <c r="AE65301" s="67"/>
    </row>
    <row r="65302" spans="31:31" ht="15.75">
      <c r="AE65302" s="67"/>
    </row>
    <row r="65303" spans="31:31" ht="15.75">
      <c r="AE65303" s="67"/>
    </row>
    <row r="65304" spans="31:31" ht="15.75">
      <c r="AE65304" s="67"/>
    </row>
    <row r="65305" spans="31:31" ht="15.75">
      <c r="AE65305" s="67"/>
    </row>
    <row r="65306" spans="31:31" ht="15.75">
      <c r="AE65306" s="67"/>
    </row>
    <row r="65307" spans="31:31" ht="15.75">
      <c r="AE65307" s="67"/>
    </row>
    <row r="65308" spans="31:31" ht="15.75">
      <c r="AE65308" s="67"/>
    </row>
    <row r="65309" spans="31:31" ht="15.75">
      <c r="AE65309" s="67"/>
    </row>
    <row r="65310" spans="31:31" ht="15.75">
      <c r="AE65310" s="67"/>
    </row>
    <row r="65311" spans="31:31" ht="15.75">
      <c r="AE65311" s="67"/>
    </row>
    <row r="65312" spans="31:31" ht="15.75">
      <c r="AE65312" s="67"/>
    </row>
    <row r="65313" spans="31:31" ht="15.75">
      <c r="AE65313" s="67"/>
    </row>
    <row r="65314" spans="31:31" ht="15.75">
      <c r="AE65314" s="67"/>
    </row>
    <row r="65315" spans="31:31" ht="15.75">
      <c r="AE65315" s="67"/>
    </row>
    <row r="65316" spans="31:31" ht="15.75">
      <c r="AE65316" s="67"/>
    </row>
    <row r="65317" spans="31:31" ht="15.75">
      <c r="AE65317" s="67"/>
    </row>
    <row r="65318" spans="31:31" ht="15.75">
      <c r="AE65318" s="67"/>
    </row>
    <row r="65319" spans="31:31" ht="15.75">
      <c r="AE65319" s="67"/>
    </row>
    <row r="65320" spans="31:31" ht="15.75">
      <c r="AE65320" s="67"/>
    </row>
    <row r="65321" spans="31:31" ht="15.75">
      <c r="AE65321" s="67"/>
    </row>
    <row r="65322" spans="31:31" ht="15.75">
      <c r="AE65322" s="67"/>
    </row>
    <row r="65323" spans="31:31" ht="15.75">
      <c r="AE65323" s="67"/>
    </row>
    <row r="65324" spans="31:31" ht="15.75">
      <c r="AE65324" s="67"/>
    </row>
    <row r="65325" spans="31:31" ht="15.75">
      <c r="AE65325" s="67"/>
    </row>
    <row r="65326" spans="31:31" ht="15.75">
      <c r="AE65326" s="67"/>
    </row>
    <row r="65327" spans="31:31" ht="15.75">
      <c r="AE65327" s="67"/>
    </row>
    <row r="65328" spans="31:31" ht="15.75">
      <c r="AE65328" s="67"/>
    </row>
    <row r="65329" spans="31:31" ht="15.75">
      <c r="AE65329" s="67"/>
    </row>
    <row r="65330" spans="31:31" ht="15.75">
      <c r="AE65330" s="67"/>
    </row>
    <row r="65331" spans="31:31" ht="15.75">
      <c r="AE65331" s="67"/>
    </row>
    <row r="65332" spans="31:31" ht="15.75">
      <c r="AE65332" s="67"/>
    </row>
    <row r="65333" spans="31:31" ht="15.75">
      <c r="AE65333" s="67"/>
    </row>
    <row r="65334" spans="31:31" ht="15.75">
      <c r="AE65334" s="67"/>
    </row>
    <row r="65335" spans="31:31" ht="15.75">
      <c r="AE65335" s="67"/>
    </row>
    <row r="65336" spans="31:31" ht="15.75">
      <c r="AE65336" s="67"/>
    </row>
    <row r="65337" spans="31:31" ht="15.75">
      <c r="AE65337" s="67"/>
    </row>
    <row r="65338" spans="31:31" ht="15.75">
      <c r="AE65338" s="67"/>
    </row>
    <row r="65339" spans="31:31" ht="15.75">
      <c r="AE65339" s="67"/>
    </row>
    <row r="65340" spans="31:31" ht="15.75">
      <c r="AE65340" s="67"/>
    </row>
    <row r="65341" spans="31:31" ht="15.75">
      <c r="AE65341" s="67"/>
    </row>
    <row r="65342" spans="31:31" ht="15.75">
      <c r="AE65342" s="67"/>
    </row>
    <row r="65343" spans="31:31" ht="15.75">
      <c r="AE65343" s="67"/>
    </row>
    <row r="65344" spans="31:31" ht="15.75">
      <c r="AE65344" s="67"/>
    </row>
    <row r="65345" spans="31:31" ht="15.75">
      <c r="AE65345" s="67"/>
    </row>
    <row r="65346" spans="31:31" ht="15.75">
      <c r="AE65346" s="67"/>
    </row>
    <row r="65347" spans="31:31" ht="15.75">
      <c r="AE65347" s="67"/>
    </row>
    <row r="65348" spans="31:31" ht="15.75">
      <c r="AE65348" s="67"/>
    </row>
    <row r="65349" spans="31:31" ht="15.75">
      <c r="AE65349" s="67"/>
    </row>
    <row r="65350" spans="31:31" ht="15.75">
      <c r="AE65350" s="67"/>
    </row>
    <row r="65351" spans="31:31" ht="15.75">
      <c r="AE65351" s="67"/>
    </row>
    <row r="65352" spans="31:31" ht="15.75">
      <c r="AE65352" s="67"/>
    </row>
    <row r="65353" spans="31:31" ht="15.75">
      <c r="AE65353" s="67"/>
    </row>
    <row r="65354" spans="31:31" ht="15.75">
      <c r="AE65354" s="67"/>
    </row>
    <row r="65355" spans="31:31" ht="15.75">
      <c r="AE65355" s="67"/>
    </row>
    <row r="65356" spans="31:31" ht="15.75">
      <c r="AE65356" s="67"/>
    </row>
    <row r="65357" spans="31:31" ht="15.75">
      <c r="AE65357" s="67"/>
    </row>
    <row r="65358" spans="31:31" ht="15.75">
      <c r="AE65358" s="67"/>
    </row>
    <row r="65359" spans="31:31" ht="15.75">
      <c r="AE65359" s="67"/>
    </row>
    <row r="65360" spans="31:31" ht="15.75">
      <c r="AE65360" s="67"/>
    </row>
    <row r="65361" spans="31:31" ht="15.75">
      <c r="AE65361" s="67"/>
    </row>
    <row r="65362" spans="31:31" ht="15.75">
      <c r="AE65362" s="67"/>
    </row>
    <row r="65363" spans="31:31" ht="15.75">
      <c r="AE65363" s="67"/>
    </row>
    <row r="65364" spans="31:31" ht="15.75">
      <c r="AE65364" s="67"/>
    </row>
    <row r="65365" spans="31:31" ht="15.75">
      <c r="AE65365" s="67"/>
    </row>
    <row r="65366" spans="31:31" ht="15.75">
      <c r="AE65366" s="67"/>
    </row>
    <row r="65367" spans="31:31" ht="15.75">
      <c r="AE65367" s="67"/>
    </row>
    <row r="65368" spans="31:31" ht="15.75">
      <c r="AE65368" s="67"/>
    </row>
    <row r="65369" spans="31:31" ht="15.75">
      <c r="AE65369" s="67"/>
    </row>
    <row r="65370" spans="31:31" ht="15.75">
      <c r="AE65370" s="67"/>
    </row>
    <row r="65371" spans="31:31" ht="15.75">
      <c r="AE65371" s="67"/>
    </row>
    <row r="65372" spans="31:31" ht="15.75">
      <c r="AE65372" s="67"/>
    </row>
    <row r="65373" spans="31:31" ht="15.75">
      <c r="AE65373" s="67"/>
    </row>
    <row r="65374" spans="31:31" ht="15.75">
      <c r="AE65374" s="67"/>
    </row>
    <row r="65375" spans="31:31" ht="15.75">
      <c r="AE65375" s="67"/>
    </row>
    <row r="65376" spans="31:31" ht="15.75">
      <c r="AE65376" s="67"/>
    </row>
    <row r="65377" spans="31:31" ht="15.75">
      <c r="AE65377" s="67"/>
    </row>
    <row r="65378" spans="31:31" ht="15.75">
      <c r="AE65378" s="67"/>
    </row>
    <row r="65379" spans="31:31" ht="15.75">
      <c r="AE65379" s="67"/>
    </row>
    <row r="65380" spans="31:31" ht="15.75">
      <c r="AE65380" s="67"/>
    </row>
    <row r="65381" spans="31:31" ht="15.75">
      <c r="AE65381" s="67"/>
    </row>
    <row r="65382" spans="31:31" ht="15.75">
      <c r="AE65382" s="67"/>
    </row>
    <row r="65383" spans="31:31" ht="15.75">
      <c r="AE65383" s="67"/>
    </row>
    <row r="65384" spans="31:31" ht="15.75">
      <c r="AE65384" s="67"/>
    </row>
    <row r="65385" spans="31:31" ht="15.75">
      <c r="AE65385" s="67"/>
    </row>
    <row r="65386" spans="31:31" ht="15.75">
      <c r="AE65386" s="67"/>
    </row>
    <row r="65387" spans="31:31" ht="15.75">
      <c r="AE65387" s="67"/>
    </row>
    <row r="65388" spans="31:31" ht="15.75">
      <c r="AE65388" s="67"/>
    </row>
    <row r="65389" spans="31:31" ht="15.75">
      <c r="AE65389" s="67"/>
    </row>
    <row r="65390" spans="31:31" ht="15.75">
      <c r="AE65390" s="67"/>
    </row>
    <row r="65391" spans="31:31" ht="15.75">
      <c r="AE65391" s="67"/>
    </row>
    <row r="65392" spans="31:31" ht="15.75">
      <c r="AE65392" s="67"/>
    </row>
    <row r="65393" spans="31:31" ht="15.75">
      <c r="AE65393" s="67"/>
    </row>
    <row r="65394" spans="31:31" ht="15.75">
      <c r="AE65394" s="67"/>
    </row>
    <row r="65395" spans="31:31" ht="15.75">
      <c r="AE65395" s="67"/>
    </row>
    <row r="65396" spans="31:31" ht="15.75">
      <c r="AE65396" s="67"/>
    </row>
    <row r="65397" spans="31:31" ht="15.75">
      <c r="AE65397" s="67"/>
    </row>
    <row r="65398" spans="31:31" ht="15.75">
      <c r="AE65398" s="67"/>
    </row>
    <row r="65399" spans="31:31" ht="15.75">
      <c r="AE65399" s="67"/>
    </row>
    <row r="65400" spans="31:31" ht="15.75">
      <c r="AE65400" s="67"/>
    </row>
    <row r="65401" spans="31:31" ht="15.75">
      <c r="AE65401" s="67"/>
    </row>
    <row r="65402" spans="31:31" ht="15.75">
      <c r="AE65402" s="67"/>
    </row>
    <row r="65403" spans="31:31" ht="15.75">
      <c r="AE65403" s="67"/>
    </row>
    <row r="65404" spans="31:31" ht="15.75">
      <c r="AE65404" s="67"/>
    </row>
    <row r="65405" spans="31:31" ht="15.75">
      <c r="AE65405" s="67"/>
    </row>
    <row r="65406" spans="31:31" ht="15.75">
      <c r="AE65406" s="67"/>
    </row>
    <row r="65407" spans="31:31" ht="15.75">
      <c r="AE65407" s="67"/>
    </row>
    <row r="65408" spans="31:31" ht="15.75">
      <c r="AE65408" s="67"/>
    </row>
    <row r="65409" spans="31:31" ht="15.75">
      <c r="AE65409" s="67"/>
    </row>
    <row r="65410" spans="31:31" ht="15.75">
      <c r="AE65410" s="67"/>
    </row>
    <row r="65411" spans="31:31" ht="15.75">
      <c r="AE65411" s="67"/>
    </row>
    <row r="65412" spans="31:31" ht="15.75">
      <c r="AE65412" s="67"/>
    </row>
    <row r="65413" spans="31:31" ht="15.75">
      <c r="AE65413" s="67"/>
    </row>
    <row r="65414" spans="31:31" ht="15.75">
      <c r="AE65414" s="67"/>
    </row>
    <row r="65415" spans="31:31" ht="15.75">
      <c r="AE65415" s="67"/>
    </row>
    <row r="65416" spans="31:31" ht="15.75">
      <c r="AE65416" s="67"/>
    </row>
    <row r="65417" spans="31:31" ht="15.75">
      <c r="AE65417" s="67"/>
    </row>
    <row r="65418" spans="31:31" ht="15.75">
      <c r="AE65418" s="67"/>
    </row>
    <row r="65419" spans="31:31" ht="15.75">
      <c r="AE65419" s="67"/>
    </row>
    <row r="65420" spans="31:31" ht="15.75">
      <c r="AE65420" s="67"/>
    </row>
    <row r="65421" spans="31:31" ht="15.75">
      <c r="AE65421" s="67"/>
    </row>
    <row r="65422" spans="31:31" ht="15.75">
      <c r="AE65422" s="67"/>
    </row>
    <row r="65423" spans="31:31" ht="15.75">
      <c r="AE65423" s="67"/>
    </row>
    <row r="65424" spans="31:31" ht="15.75">
      <c r="AE65424" s="67"/>
    </row>
    <row r="65425" spans="31:31" ht="15.75">
      <c r="AE65425" s="67"/>
    </row>
    <row r="65426" spans="31:31" ht="15.75">
      <c r="AE65426" s="67"/>
    </row>
    <row r="65427" spans="31:31" ht="15.75">
      <c r="AE65427" s="67"/>
    </row>
    <row r="65428" spans="31:31" ht="15.75">
      <c r="AE65428" s="67"/>
    </row>
    <row r="65429" spans="31:31" ht="15.75">
      <c r="AE65429" s="67"/>
    </row>
    <row r="65430" spans="31:31" ht="15.75">
      <c r="AE65430" s="67"/>
    </row>
    <row r="65431" spans="31:31" ht="15.75">
      <c r="AE65431" s="67"/>
    </row>
    <row r="65432" spans="31:31" ht="15.75">
      <c r="AE65432" s="67"/>
    </row>
    <row r="65433" spans="31:31" ht="15.75">
      <c r="AE65433" s="67"/>
    </row>
    <row r="65434" spans="31:31" ht="15.75">
      <c r="AE65434" s="67"/>
    </row>
    <row r="65435" spans="31:31" ht="15.75">
      <c r="AE65435" s="67"/>
    </row>
    <row r="65436" spans="31:31" ht="15.75">
      <c r="AE65436" s="67"/>
    </row>
    <row r="65437" spans="31:31" ht="15.75">
      <c r="AE65437" s="67"/>
    </row>
    <row r="65438" spans="31:31" ht="15.75">
      <c r="AE65438" s="67"/>
    </row>
    <row r="65439" spans="31:31" ht="15.75">
      <c r="AE65439" s="67"/>
    </row>
    <row r="65440" spans="31:31" ht="15.75">
      <c r="AE65440" s="67"/>
    </row>
    <row r="65441" spans="31:31" ht="15.75">
      <c r="AE65441" s="67"/>
    </row>
    <row r="65442" spans="31:31" ht="15.75">
      <c r="AE65442" s="67"/>
    </row>
    <row r="65443" spans="31:31" ht="15.75">
      <c r="AE65443" s="67"/>
    </row>
    <row r="65444" spans="31:31" ht="15.75">
      <c r="AE65444" s="67"/>
    </row>
    <row r="65445" spans="31:31" ht="15.75">
      <c r="AE65445" s="67"/>
    </row>
    <row r="65446" spans="31:31" ht="15.75">
      <c r="AE65446" s="67"/>
    </row>
    <row r="65447" spans="31:31" ht="15.75">
      <c r="AE65447" s="67"/>
    </row>
    <row r="65448" spans="31:31" ht="15.75">
      <c r="AE65448" s="67"/>
    </row>
    <row r="65449" spans="31:31" ht="15.75">
      <c r="AE65449" s="67"/>
    </row>
    <row r="65450" spans="31:31" ht="15.75">
      <c r="AE65450" s="67"/>
    </row>
    <row r="65451" spans="31:31" ht="15.75">
      <c r="AE65451" s="67"/>
    </row>
    <row r="65452" spans="31:31" ht="15.75">
      <c r="AE65452" s="67"/>
    </row>
    <row r="65453" spans="31:31" ht="15.75">
      <c r="AE65453" s="67"/>
    </row>
    <row r="65454" spans="31:31" ht="15.75">
      <c r="AE65454" s="67"/>
    </row>
    <row r="65455" spans="31:31" ht="15.75">
      <c r="AE65455" s="67"/>
    </row>
    <row r="65456" spans="31:31" ht="15.75">
      <c r="AE65456" s="67"/>
    </row>
    <row r="65457" spans="31:31" ht="15.75">
      <c r="AE65457" s="67"/>
    </row>
    <row r="65458" spans="31:31" ht="15.75">
      <c r="AE65458" s="67"/>
    </row>
    <row r="65459" spans="31:31" ht="15.75">
      <c r="AE65459" s="67"/>
    </row>
    <row r="65460" spans="31:31" ht="15.75">
      <c r="AE65460" s="67"/>
    </row>
    <row r="65461" spans="31:31" ht="15.75">
      <c r="AE65461" s="67"/>
    </row>
    <row r="65462" spans="31:31" ht="15.75">
      <c r="AE65462" s="67"/>
    </row>
    <row r="65463" spans="31:31" ht="15.75">
      <c r="AE65463" s="67"/>
    </row>
    <row r="65464" spans="31:31" ht="15.75">
      <c r="AE65464" s="67"/>
    </row>
    <row r="65465" spans="31:31" ht="15.75">
      <c r="AE65465" s="67"/>
    </row>
    <row r="65466" spans="31:31" ht="15.75">
      <c r="AE65466" s="67"/>
    </row>
    <row r="65467" spans="31:31" ht="15.75">
      <c r="AE65467" s="67"/>
    </row>
    <row r="65468" spans="31:31" ht="15.75">
      <c r="AE65468" s="67"/>
    </row>
    <row r="65469" spans="31:31" ht="15.75">
      <c r="AE65469" s="67"/>
    </row>
    <row r="65470" spans="31:31" ht="15.75">
      <c r="AE65470" s="67"/>
    </row>
    <row r="65471" spans="31:31" ht="15.75">
      <c r="AE65471" s="67"/>
    </row>
    <row r="65472" spans="31:31" ht="15.75">
      <c r="AE65472" s="67"/>
    </row>
    <row r="65473" spans="31:31" ht="15.75">
      <c r="AE65473" s="67"/>
    </row>
    <row r="65474" spans="31:31" ht="15.75">
      <c r="AE65474" s="67"/>
    </row>
    <row r="65475" spans="31:31" ht="15.75">
      <c r="AE65475" s="67"/>
    </row>
    <row r="65476" spans="31:31" ht="15.75">
      <c r="AE65476" s="67"/>
    </row>
    <row r="65477" spans="31:31" ht="15.75">
      <c r="AE65477" s="67"/>
    </row>
    <row r="65478" spans="31:31" ht="15.75">
      <c r="AE65478" s="67"/>
    </row>
    <row r="65479" spans="31:31" ht="15.75">
      <c r="AE65479" s="67"/>
    </row>
    <row r="65480" spans="31:31" ht="15.75">
      <c r="AE65480" s="67"/>
    </row>
    <row r="65481" spans="31:31" ht="15.75">
      <c r="AE65481" s="67"/>
    </row>
    <row r="65482" spans="31:31" ht="15.75">
      <c r="AE65482" s="67"/>
    </row>
    <row r="65483" spans="31:31" ht="15.75">
      <c r="AE65483" s="67"/>
    </row>
    <row r="65484" spans="31:31" ht="15.75">
      <c r="AE65484" s="67"/>
    </row>
    <row r="65485" spans="31:31" ht="15.75">
      <c r="AE65485" s="67"/>
    </row>
    <row r="65486" spans="31:31" ht="15.75">
      <c r="AE65486" s="67"/>
    </row>
    <row r="65487" spans="31:31" ht="15.75">
      <c r="AE65487" s="67"/>
    </row>
    <row r="65488" spans="31:31" ht="15.75">
      <c r="AE65488" s="67"/>
    </row>
    <row r="65489" spans="31:31" ht="15.75">
      <c r="AE65489" s="67"/>
    </row>
    <row r="65490" spans="31:31" ht="15.75">
      <c r="AE65490" s="67"/>
    </row>
    <row r="65491" spans="31:31" ht="15.75">
      <c r="AE65491" s="67"/>
    </row>
    <row r="65492" spans="31:31" ht="15.75">
      <c r="AE65492" s="67"/>
    </row>
    <row r="65493" spans="31:31" ht="15.75">
      <c r="AE65493" s="67"/>
    </row>
    <row r="65494" spans="31:31" ht="15.75">
      <c r="AE65494" s="67"/>
    </row>
    <row r="65495" spans="31:31" ht="15.75">
      <c r="AE65495" s="67"/>
    </row>
    <row r="65496" spans="31:31" ht="15.75">
      <c r="AE65496" s="67"/>
    </row>
    <row r="65497" spans="31:31" ht="15.75">
      <c r="AE65497" s="67"/>
    </row>
    <row r="65498" spans="31:31" ht="15.75">
      <c r="AE65498" s="67"/>
    </row>
    <row r="65499" spans="31:31" ht="15.75">
      <c r="AE65499" s="67"/>
    </row>
    <row r="65500" spans="31:31" ht="15.75">
      <c r="AE65500" s="67"/>
    </row>
    <row r="65501" spans="31:31" ht="15.75">
      <c r="AE65501" s="67"/>
    </row>
    <row r="65502" spans="31:31" ht="15.75">
      <c r="AE65502" s="67"/>
    </row>
    <row r="65503" spans="31:31" ht="15.75">
      <c r="AE65503" s="67"/>
    </row>
    <row r="65504" spans="31:31" ht="15.75">
      <c r="AE65504" s="67"/>
    </row>
    <row r="65505" spans="31:31" ht="15.75">
      <c r="AE65505" s="67"/>
    </row>
    <row r="65506" spans="31:31" ht="15.75">
      <c r="AE65506" s="67"/>
    </row>
    <row r="65507" spans="31:31" ht="15.75">
      <c r="AE65507" s="67"/>
    </row>
    <row r="65508" spans="31:31" ht="15.75">
      <c r="AE65508" s="67"/>
    </row>
    <row r="65509" spans="31:31" ht="15.75">
      <c r="AE65509" s="67"/>
    </row>
    <row r="65510" spans="31:31" ht="15.75">
      <c r="AE65510" s="67"/>
    </row>
    <row r="65511" spans="31:31" ht="15.75">
      <c r="AE65511" s="67"/>
    </row>
    <row r="65512" spans="31:31" ht="15.75">
      <c r="AE65512" s="67"/>
    </row>
    <row r="65513" spans="31:31" ht="15.75">
      <c r="AE65513" s="67"/>
    </row>
    <row r="65514" spans="31:31" ht="15.75">
      <c r="AE65514" s="67"/>
    </row>
    <row r="65515" spans="31:31" ht="15.75">
      <c r="AE65515" s="67"/>
    </row>
    <row r="65516" spans="31:31" ht="15.75">
      <c r="AE65516" s="67"/>
    </row>
    <row r="65517" spans="31:31" ht="15.75">
      <c r="AE65517" s="67"/>
    </row>
    <row r="65518" spans="31:31" ht="15.75">
      <c r="AE65518" s="67"/>
    </row>
    <row r="65519" spans="31:31" ht="15.75">
      <c r="AE65519" s="67"/>
    </row>
    <row r="65520" spans="31:31" ht="15.75">
      <c r="AE65520" s="67"/>
    </row>
    <row r="65521" spans="31:31" ht="15.75">
      <c r="AE65521" s="67"/>
    </row>
    <row r="65522" spans="31:31" ht="15.75">
      <c r="AE65522" s="67"/>
    </row>
    <row r="65523" spans="31:31" ht="15.75">
      <c r="AE65523" s="67"/>
    </row>
    <row r="65524" spans="31:31" ht="15.75">
      <c r="AE65524" s="67"/>
    </row>
    <row r="65525" spans="31:31" ht="15.75">
      <c r="AE65525" s="67"/>
    </row>
    <row r="65526" spans="31:31" ht="15.75">
      <c r="AE65526" s="67"/>
    </row>
    <row r="65527" spans="31:31" ht="15.75">
      <c r="AE65527" s="67"/>
    </row>
    <row r="65528" spans="31:31" ht="15.75">
      <c r="AE65528" s="67"/>
    </row>
    <row r="65529" spans="31:31" ht="15.75">
      <c r="AE65529" s="67"/>
    </row>
    <row r="65530" spans="31:31" ht="15.75">
      <c r="AE65530" s="67"/>
    </row>
    <row r="65531" spans="31:31" ht="15.75">
      <c r="AE65531" s="67"/>
    </row>
    <row r="65532" spans="31:31" ht="15.75">
      <c r="AE65532" s="67"/>
    </row>
    <row r="65533" spans="31:31" ht="15.75">
      <c r="AE65533" s="67"/>
    </row>
    <row r="65534" spans="31:31" ht="15.75">
      <c r="AE65534" s="67"/>
    </row>
    <row r="65535" spans="31:31" ht="15.75">
      <c r="AE65535" s="67"/>
    </row>
  </sheetData>
  <sheetProtection algorithmName="SHA-512" hashValue="TjRtTFVIgXDLSD5CV8t4cLLgAmt3WFScVQsBwezU4JMgk0BSlRQDGcKzLaMlZKwyL4eZGoD5GuhJwBAx8E43tA==" saltValue="D6m0h+4sZnHpJLq33fpPkQ==" spinCount="100000" sheet="1" formatCells="0" formatColumns="0" formatRows="0" autoFilter="0" pivotTables="0"/>
  <autoFilter ref="C9:AZ248" xr:uid="{E07CC1C6-A478-4EAD-A40D-0B404E08FA1D}"/>
  <dataConsolidate/>
  <mergeCells count="12">
    <mergeCell ref="C7:E8"/>
    <mergeCell ref="F7:AZ7"/>
    <mergeCell ref="F8:X8"/>
    <mergeCell ref="Y8:AE8"/>
    <mergeCell ref="AF8:AR8"/>
    <mergeCell ref="AS8:AV8"/>
    <mergeCell ref="AW8:AZ8"/>
    <mergeCell ref="F1:F2"/>
    <mergeCell ref="G1:AX2"/>
    <mergeCell ref="G3:AX3"/>
    <mergeCell ref="G4:AX4"/>
    <mergeCell ref="G5:S5"/>
  </mergeCells>
  <phoneticPr fontId="33" type="noConversion"/>
  <conditionalFormatting sqref="I10:V248">
    <cfRule type="cellIs" dxfId="162" priority="7" stopIfTrue="1" operator="equal">
      <formula>"TOLERABLE"</formula>
    </cfRule>
  </conditionalFormatting>
  <conditionalFormatting sqref="AA44:AA62">
    <cfRule type="containsText" dxfId="161" priority="114" operator="containsText" text="Débil">
      <formula>NOT(ISERROR(SEARCH("Débil",AA44)))</formula>
    </cfRule>
    <cfRule type="containsText" dxfId="160" priority="115" operator="containsText" text="Moderado">
      <formula>NOT(ISERROR(SEARCH("Moderado",AA44)))</formula>
    </cfRule>
    <cfRule type="containsText" dxfId="159" priority="116" operator="containsText" text="Fuerte">
      <formula>NOT(ISERROR(SEARCH("Fuerte",AA44)))</formula>
    </cfRule>
  </conditionalFormatting>
  <conditionalFormatting sqref="AA10:AB43 X10:X62">
    <cfRule type="containsText" dxfId="158" priority="17" operator="containsText" text="Débil">
      <formula>NOT(ISERROR(SEARCH("Débil",X10)))</formula>
    </cfRule>
    <cfRule type="containsText" dxfId="157" priority="18" operator="containsText" text="Moderado">
      <formula>NOT(ISERROR(SEARCH("Moderado",X10)))</formula>
    </cfRule>
    <cfRule type="containsText" dxfId="156" priority="19" operator="containsText" text="Fuerte">
      <formula>NOT(ISERROR(SEARCH("Fuerte",X10)))</formula>
    </cfRule>
  </conditionalFormatting>
  <conditionalFormatting sqref="AB44:AB88">
    <cfRule type="containsText" dxfId="155" priority="111" operator="containsText" text="Débil">
      <formula>NOT(ISERROR(SEARCH("Débil",AB44)))</formula>
    </cfRule>
    <cfRule type="containsText" dxfId="154" priority="112" operator="containsText" text="Moderado">
      <formula>NOT(ISERROR(SEARCH("Moderado",AB44)))</formula>
    </cfRule>
    <cfRule type="containsText" dxfId="153" priority="113" operator="containsText" text="Fuerte">
      <formula>NOT(ISERROR(SEARCH("Fuerte",AB44)))</formula>
    </cfRule>
  </conditionalFormatting>
  <conditionalFormatting sqref="AC10:AC248">
    <cfRule type="cellIs" dxfId="152" priority="24" stopIfTrue="1" operator="equal">
      <formula>"Sí"</formula>
    </cfRule>
    <cfRule type="cellIs" dxfId="151" priority="25" stopIfTrue="1" operator="equal">
      <formula>"No"</formula>
    </cfRule>
  </conditionalFormatting>
  <conditionalFormatting sqref="AF10:AF23 AF24:AH43 AF44:AF63">
    <cfRule type="containsText" dxfId="150" priority="108" operator="containsText" text="Débil">
      <formula>NOT(ISERROR(SEARCH("Débil",AF10)))</formula>
    </cfRule>
    <cfRule type="containsText" dxfId="149" priority="109" operator="containsText" text="Moderado">
      <formula>NOT(ISERROR(SEARCH("Moderado",AF10)))</formula>
    </cfRule>
    <cfRule type="containsText" dxfId="148" priority="110" operator="containsText" text="Fuerte">
      <formula>NOT(ISERROR(SEARCH("Fuerte",AF10)))</formula>
    </cfRule>
  </conditionalFormatting>
  <conditionalFormatting sqref="AM10:AM73">
    <cfRule type="cellIs" dxfId="147" priority="20" stopIfTrue="1" operator="equal">
      <formula>"Zona Extrema"</formula>
    </cfRule>
    <cfRule type="cellIs" dxfId="146" priority="21" stopIfTrue="1" operator="equal">
      <formula>"Zona Alta"</formula>
    </cfRule>
    <cfRule type="cellIs" dxfId="145" priority="22" stopIfTrue="1" operator="equal">
      <formula>"Zona Moderada"</formula>
    </cfRule>
    <cfRule type="cellIs" dxfId="144" priority="23" stopIfTrue="1" operator="equal">
      <formula>"Zona Baja"</formula>
    </cfRule>
  </conditionalFormatting>
  <conditionalFormatting sqref="AM49:AM248">
    <cfRule type="cellIs" dxfId="143" priority="128" stopIfTrue="1" operator="equal">
      <formula>"Zona Extrema"</formula>
    </cfRule>
    <cfRule type="cellIs" dxfId="142" priority="129" stopIfTrue="1" operator="equal">
      <formula>"Zona Alta"</formula>
    </cfRule>
    <cfRule type="cellIs" dxfId="141" priority="130" stopIfTrue="1" operator="equal">
      <formula>"Zona Moderada"</formula>
    </cfRule>
    <cfRule type="cellIs" dxfId="140" priority="131" stopIfTrue="1" operator="equal">
      <formula>"Zona Baja"</formula>
    </cfRule>
  </conditionalFormatting>
  <dataValidations count="12">
    <dataValidation type="list" allowBlank="1" showInputMessage="1" showErrorMessage="1" sqref="WVL983081:WVM983082 IZ41:JA42 SV41:SW42 ACR41:ACS42 AMN41:AMO42 AWJ41:AWK42 BGF41:BGG42 BQB41:BQC42 BZX41:BZY42 CJT41:CJU42 CTP41:CTQ42 DDL41:DDM42 DNH41:DNI42 DXD41:DXE42 EGZ41:EHA42 EQV41:EQW42 FAR41:FAS42 FKN41:FKO42 FUJ41:FUK42 GEF41:GEG42 GOB41:GOC42 GXX41:GXY42 HHT41:HHU42 HRP41:HRQ42 IBL41:IBM42 ILH41:ILI42 IVD41:IVE42 JEZ41:JFA42 JOV41:JOW42 JYR41:JYS42 KIN41:KIO42 KSJ41:KSK42 LCF41:LCG42 LMB41:LMC42 LVX41:LVY42 MFT41:MFU42 MPP41:MPQ42 MZL41:MZM42 NJH41:NJI42 NTD41:NTE42 OCZ41:ODA42 OMV41:OMW42 OWR41:OWS42 PGN41:PGO42 PQJ41:PQK42 QAF41:QAG42 QKB41:QKC42 QTX41:QTY42 RDT41:RDU42 RNP41:RNQ42 RXL41:RXM42 SHH41:SHI42 SRD41:SRE42 TAZ41:TBA42 TKV41:TKW42 TUR41:TUS42 UEN41:UEO42 UOJ41:UOK42 UYF41:UYG42 VIB41:VIC42 VRX41:VRY42 WBT41:WBU42 WLP41:WLQ42 WVL41:WVM42 D65577:E65578 IZ65577:JA65578 SV65577:SW65578 ACR65577:ACS65578 AMN65577:AMO65578 AWJ65577:AWK65578 BGF65577:BGG65578 BQB65577:BQC65578 BZX65577:BZY65578 CJT65577:CJU65578 CTP65577:CTQ65578 DDL65577:DDM65578 DNH65577:DNI65578 DXD65577:DXE65578 EGZ65577:EHA65578 EQV65577:EQW65578 FAR65577:FAS65578 FKN65577:FKO65578 FUJ65577:FUK65578 GEF65577:GEG65578 GOB65577:GOC65578 GXX65577:GXY65578 HHT65577:HHU65578 HRP65577:HRQ65578 IBL65577:IBM65578 ILH65577:ILI65578 IVD65577:IVE65578 JEZ65577:JFA65578 JOV65577:JOW65578 JYR65577:JYS65578 KIN65577:KIO65578 KSJ65577:KSK65578 LCF65577:LCG65578 LMB65577:LMC65578 LVX65577:LVY65578 MFT65577:MFU65578 MPP65577:MPQ65578 MZL65577:MZM65578 NJH65577:NJI65578 NTD65577:NTE65578 OCZ65577:ODA65578 OMV65577:OMW65578 OWR65577:OWS65578 PGN65577:PGO65578 PQJ65577:PQK65578 QAF65577:QAG65578 QKB65577:QKC65578 QTX65577:QTY65578 RDT65577:RDU65578 RNP65577:RNQ65578 RXL65577:RXM65578 SHH65577:SHI65578 SRD65577:SRE65578 TAZ65577:TBA65578 TKV65577:TKW65578 TUR65577:TUS65578 UEN65577:UEO65578 UOJ65577:UOK65578 UYF65577:UYG65578 VIB65577:VIC65578 VRX65577:VRY65578 WBT65577:WBU65578 WLP65577:WLQ65578 WVL65577:WVM65578 D131113:E131114 IZ131113:JA131114 SV131113:SW131114 ACR131113:ACS131114 AMN131113:AMO131114 AWJ131113:AWK131114 BGF131113:BGG131114 BQB131113:BQC131114 BZX131113:BZY131114 CJT131113:CJU131114 CTP131113:CTQ131114 DDL131113:DDM131114 DNH131113:DNI131114 DXD131113:DXE131114 EGZ131113:EHA131114 EQV131113:EQW131114 FAR131113:FAS131114 FKN131113:FKO131114 FUJ131113:FUK131114 GEF131113:GEG131114 GOB131113:GOC131114 GXX131113:GXY131114 HHT131113:HHU131114 HRP131113:HRQ131114 IBL131113:IBM131114 ILH131113:ILI131114 IVD131113:IVE131114 JEZ131113:JFA131114 JOV131113:JOW131114 JYR131113:JYS131114 KIN131113:KIO131114 KSJ131113:KSK131114 LCF131113:LCG131114 LMB131113:LMC131114 LVX131113:LVY131114 MFT131113:MFU131114 MPP131113:MPQ131114 MZL131113:MZM131114 NJH131113:NJI131114 NTD131113:NTE131114 OCZ131113:ODA131114 OMV131113:OMW131114 OWR131113:OWS131114 PGN131113:PGO131114 PQJ131113:PQK131114 QAF131113:QAG131114 QKB131113:QKC131114 QTX131113:QTY131114 RDT131113:RDU131114 RNP131113:RNQ131114 RXL131113:RXM131114 SHH131113:SHI131114 SRD131113:SRE131114 TAZ131113:TBA131114 TKV131113:TKW131114 TUR131113:TUS131114 UEN131113:UEO131114 UOJ131113:UOK131114 UYF131113:UYG131114 VIB131113:VIC131114 VRX131113:VRY131114 WBT131113:WBU131114 WLP131113:WLQ131114 WVL131113:WVM131114 D196649:E196650 IZ196649:JA196650 SV196649:SW196650 ACR196649:ACS196650 AMN196649:AMO196650 AWJ196649:AWK196650 BGF196649:BGG196650 BQB196649:BQC196650 BZX196649:BZY196650 CJT196649:CJU196650 CTP196649:CTQ196650 DDL196649:DDM196650 DNH196649:DNI196650 DXD196649:DXE196650 EGZ196649:EHA196650 EQV196649:EQW196650 FAR196649:FAS196650 FKN196649:FKO196650 FUJ196649:FUK196650 GEF196649:GEG196650 GOB196649:GOC196650 GXX196649:GXY196650 HHT196649:HHU196650 HRP196649:HRQ196650 IBL196649:IBM196650 ILH196649:ILI196650 IVD196649:IVE196650 JEZ196649:JFA196650 JOV196649:JOW196650 JYR196649:JYS196650 KIN196649:KIO196650 KSJ196649:KSK196650 LCF196649:LCG196650 LMB196649:LMC196650 LVX196649:LVY196650 MFT196649:MFU196650 MPP196649:MPQ196650 MZL196649:MZM196650 NJH196649:NJI196650 NTD196649:NTE196650 OCZ196649:ODA196650 OMV196649:OMW196650 OWR196649:OWS196650 PGN196649:PGO196650 PQJ196649:PQK196650 QAF196649:QAG196650 QKB196649:QKC196650 QTX196649:QTY196650 RDT196649:RDU196650 RNP196649:RNQ196650 RXL196649:RXM196650 SHH196649:SHI196650 SRD196649:SRE196650 TAZ196649:TBA196650 TKV196649:TKW196650 TUR196649:TUS196650 UEN196649:UEO196650 UOJ196649:UOK196650 UYF196649:UYG196650 VIB196649:VIC196650 VRX196649:VRY196650 WBT196649:WBU196650 WLP196649:WLQ196650 WVL196649:WVM196650 D262185:E262186 IZ262185:JA262186 SV262185:SW262186 ACR262185:ACS262186 AMN262185:AMO262186 AWJ262185:AWK262186 BGF262185:BGG262186 BQB262185:BQC262186 BZX262185:BZY262186 CJT262185:CJU262186 CTP262185:CTQ262186 DDL262185:DDM262186 DNH262185:DNI262186 DXD262185:DXE262186 EGZ262185:EHA262186 EQV262185:EQW262186 FAR262185:FAS262186 FKN262185:FKO262186 FUJ262185:FUK262186 GEF262185:GEG262186 GOB262185:GOC262186 GXX262185:GXY262186 HHT262185:HHU262186 HRP262185:HRQ262186 IBL262185:IBM262186 ILH262185:ILI262186 IVD262185:IVE262186 JEZ262185:JFA262186 JOV262185:JOW262186 JYR262185:JYS262186 KIN262185:KIO262186 KSJ262185:KSK262186 LCF262185:LCG262186 LMB262185:LMC262186 LVX262185:LVY262186 MFT262185:MFU262186 MPP262185:MPQ262186 MZL262185:MZM262186 NJH262185:NJI262186 NTD262185:NTE262186 OCZ262185:ODA262186 OMV262185:OMW262186 OWR262185:OWS262186 PGN262185:PGO262186 PQJ262185:PQK262186 QAF262185:QAG262186 QKB262185:QKC262186 QTX262185:QTY262186 RDT262185:RDU262186 RNP262185:RNQ262186 RXL262185:RXM262186 SHH262185:SHI262186 SRD262185:SRE262186 TAZ262185:TBA262186 TKV262185:TKW262186 TUR262185:TUS262186 UEN262185:UEO262186 UOJ262185:UOK262186 UYF262185:UYG262186 VIB262185:VIC262186 VRX262185:VRY262186 WBT262185:WBU262186 WLP262185:WLQ262186 WVL262185:WVM262186 D327721:E327722 IZ327721:JA327722 SV327721:SW327722 ACR327721:ACS327722 AMN327721:AMO327722 AWJ327721:AWK327722 BGF327721:BGG327722 BQB327721:BQC327722 BZX327721:BZY327722 CJT327721:CJU327722 CTP327721:CTQ327722 DDL327721:DDM327722 DNH327721:DNI327722 DXD327721:DXE327722 EGZ327721:EHA327722 EQV327721:EQW327722 FAR327721:FAS327722 FKN327721:FKO327722 FUJ327721:FUK327722 GEF327721:GEG327722 GOB327721:GOC327722 GXX327721:GXY327722 HHT327721:HHU327722 HRP327721:HRQ327722 IBL327721:IBM327722 ILH327721:ILI327722 IVD327721:IVE327722 JEZ327721:JFA327722 JOV327721:JOW327722 JYR327721:JYS327722 KIN327721:KIO327722 KSJ327721:KSK327722 LCF327721:LCG327722 LMB327721:LMC327722 LVX327721:LVY327722 MFT327721:MFU327722 MPP327721:MPQ327722 MZL327721:MZM327722 NJH327721:NJI327722 NTD327721:NTE327722 OCZ327721:ODA327722 OMV327721:OMW327722 OWR327721:OWS327722 PGN327721:PGO327722 PQJ327721:PQK327722 QAF327721:QAG327722 QKB327721:QKC327722 QTX327721:QTY327722 RDT327721:RDU327722 RNP327721:RNQ327722 RXL327721:RXM327722 SHH327721:SHI327722 SRD327721:SRE327722 TAZ327721:TBA327722 TKV327721:TKW327722 TUR327721:TUS327722 UEN327721:UEO327722 UOJ327721:UOK327722 UYF327721:UYG327722 VIB327721:VIC327722 VRX327721:VRY327722 WBT327721:WBU327722 WLP327721:WLQ327722 WVL327721:WVM327722 D393257:E393258 IZ393257:JA393258 SV393257:SW393258 ACR393257:ACS393258 AMN393257:AMO393258 AWJ393257:AWK393258 BGF393257:BGG393258 BQB393257:BQC393258 BZX393257:BZY393258 CJT393257:CJU393258 CTP393257:CTQ393258 DDL393257:DDM393258 DNH393257:DNI393258 DXD393257:DXE393258 EGZ393257:EHA393258 EQV393257:EQW393258 FAR393257:FAS393258 FKN393257:FKO393258 FUJ393257:FUK393258 GEF393257:GEG393258 GOB393257:GOC393258 GXX393257:GXY393258 HHT393257:HHU393258 HRP393257:HRQ393258 IBL393257:IBM393258 ILH393257:ILI393258 IVD393257:IVE393258 JEZ393257:JFA393258 JOV393257:JOW393258 JYR393257:JYS393258 KIN393257:KIO393258 KSJ393257:KSK393258 LCF393257:LCG393258 LMB393257:LMC393258 LVX393257:LVY393258 MFT393257:MFU393258 MPP393257:MPQ393258 MZL393257:MZM393258 NJH393257:NJI393258 NTD393257:NTE393258 OCZ393257:ODA393258 OMV393257:OMW393258 OWR393257:OWS393258 PGN393257:PGO393258 PQJ393257:PQK393258 QAF393257:QAG393258 QKB393257:QKC393258 QTX393257:QTY393258 RDT393257:RDU393258 RNP393257:RNQ393258 RXL393257:RXM393258 SHH393257:SHI393258 SRD393257:SRE393258 TAZ393257:TBA393258 TKV393257:TKW393258 TUR393257:TUS393258 UEN393257:UEO393258 UOJ393257:UOK393258 UYF393257:UYG393258 VIB393257:VIC393258 VRX393257:VRY393258 WBT393257:WBU393258 WLP393257:WLQ393258 WVL393257:WVM393258 D458793:E458794 IZ458793:JA458794 SV458793:SW458794 ACR458793:ACS458794 AMN458793:AMO458794 AWJ458793:AWK458794 BGF458793:BGG458794 BQB458793:BQC458794 BZX458793:BZY458794 CJT458793:CJU458794 CTP458793:CTQ458794 DDL458793:DDM458794 DNH458793:DNI458794 DXD458793:DXE458794 EGZ458793:EHA458794 EQV458793:EQW458794 FAR458793:FAS458794 FKN458793:FKO458794 FUJ458793:FUK458794 GEF458793:GEG458794 GOB458793:GOC458794 GXX458793:GXY458794 HHT458793:HHU458794 HRP458793:HRQ458794 IBL458793:IBM458794 ILH458793:ILI458794 IVD458793:IVE458794 JEZ458793:JFA458794 JOV458793:JOW458794 JYR458793:JYS458794 KIN458793:KIO458794 KSJ458793:KSK458794 LCF458793:LCG458794 LMB458793:LMC458794 LVX458793:LVY458794 MFT458793:MFU458794 MPP458793:MPQ458794 MZL458793:MZM458794 NJH458793:NJI458794 NTD458793:NTE458794 OCZ458793:ODA458794 OMV458793:OMW458794 OWR458793:OWS458794 PGN458793:PGO458794 PQJ458793:PQK458794 QAF458793:QAG458794 QKB458793:QKC458794 QTX458793:QTY458794 RDT458793:RDU458794 RNP458793:RNQ458794 RXL458793:RXM458794 SHH458793:SHI458794 SRD458793:SRE458794 TAZ458793:TBA458794 TKV458793:TKW458794 TUR458793:TUS458794 UEN458793:UEO458794 UOJ458793:UOK458794 UYF458793:UYG458794 VIB458793:VIC458794 VRX458793:VRY458794 WBT458793:WBU458794 WLP458793:WLQ458794 WVL458793:WVM458794 D524329:E524330 IZ524329:JA524330 SV524329:SW524330 ACR524329:ACS524330 AMN524329:AMO524330 AWJ524329:AWK524330 BGF524329:BGG524330 BQB524329:BQC524330 BZX524329:BZY524330 CJT524329:CJU524330 CTP524329:CTQ524330 DDL524329:DDM524330 DNH524329:DNI524330 DXD524329:DXE524330 EGZ524329:EHA524330 EQV524329:EQW524330 FAR524329:FAS524330 FKN524329:FKO524330 FUJ524329:FUK524330 GEF524329:GEG524330 GOB524329:GOC524330 GXX524329:GXY524330 HHT524329:HHU524330 HRP524329:HRQ524330 IBL524329:IBM524330 ILH524329:ILI524330 IVD524329:IVE524330 JEZ524329:JFA524330 JOV524329:JOW524330 JYR524329:JYS524330 KIN524329:KIO524330 KSJ524329:KSK524330 LCF524329:LCG524330 LMB524329:LMC524330 LVX524329:LVY524330 MFT524329:MFU524330 MPP524329:MPQ524330 MZL524329:MZM524330 NJH524329:NJI524330 NTD524329:NTE524330 OCZ524329:ODA524330 OMV524329:OMW524330 OWR524329:OWS524330 PGN524329:PGO524330 PQJ524329:PQK524330 QAF524329:QAG524330 QKB524329:QKC524330 QTX524329:QTY524330 RDT524329:RDU524330 RNP524329:RNQ524330 RXL524329:RXM524330 SHH524329:SHI524330 SRD524329:SRE524330 TAZ524329:TBA524330 TKV524329:TKW524330 TUR524329:TUS524330 UEN524329:UEO524330 UOJ524329:UOK524330 UYF524329:UYG524330 VIB524329:VIC524330 VRX524329:VRY524330 WBT524329:WBU524330 WLP524329:WLQ524330 WVL524329:WVM524330 D589865:E589866 IZ589865:JA589866 SV589865:SW589866 ACR589865:ACS589866 AMN589865:AMO589866 AWJ589865:AWK589866 BGF589865:BGG589866 BQB589865:BQC589866 BZX589865:BZY589866 CJT589865:CJU589866 CTP589865:CTQ589866 DDL589865:DDM589866 DNH589865:DNI589866 DXD589865:DXE589866 EGZ589865:EHA589866 EQV589865:EQW589866 FAR589865:FAS589866 FKN589865:FKO589866 FUJ589865:FUK589866 GEF589865:GEG589866 GOB589865:GOC589866 GXX589865:GXY589866 HHT589865:HHU589866 HRP589865:HRQ589866 IBL589865:IBM589866 ILH589865:ILI589866 IVD589865:IVE589866 JEZ589865:JFA589866 JOV589865:JOW589866 JYR589865:JYS589866 KIN589865:KIO589866 KSJ589865:KSK589866 LCF589865:LCG589866 LMB589865:LMC589866 LVX589865:LVY589866 MFT589865:MFU589866 MPP589865:MPQ589866 MZL589865:MZM589866 NJH589865:NJI589866 NTD589865:NTE589866 OCZ589865:ODA589866 OMV589865:OMW589866 OWR589865:OWS589866 PGN589865:PGO589866 PQJ589865:PQK589866 QAF589865:QAG589866 QKB589865:QKC589866 QTX589865:QTY589866 RDT589865:RDU589866 RNP589865:RNQ589866 RXL589865:RXM589866 SHH589865:SHI589866 SRD589865:SRE589866 TAZ589865:TBA589866 TKV589865:TKW589866 TUR589865:TUS589866 UEN589865:UEO589866 UOJ589865:UOK589866 UYF589865:UYG589866 VIB589865:VIC589866 VRX589865:VRY589866 WBT589865:WBU589866 WLP589865:WLQ589866 WVL589865:WVM589866 D655401:E655402 IZ655401:JA655402 SV655401:SW655402 ACR655401:ACS655402 AMN655401:AMO655402 AWJ655401:AWK655402 BGF655401:BGG655402 BQB655401:BQC655402 BZX655401:BZY655402 CJT655401:CJU655402 CTP655401:CTQ655402 DDL655401:DDM655402 DNH655401:DNI655402 DXD655401:DXE655402 EGZ655401:EHA655402 EQV655401:EQW655402 FAR655401:FAS655402 FKN655401:FKO655402 FUJ655401:FUK655402 GEF655401:GEG655402 GOB655401:GOC655402 GXX655401:GXY655402 HHT655401:HHU655402 HRP655401:HRQ655402 IBL655401:IBM655402 ILH655401:ILI655402 IVD655401:IVE655402 JEZ655401:JFA655402 JOV655401:JOW655402 JYR655401:JYS655402 KIN655401:KIO655402 KSJ655401:KSK655402 LCF655401:LCG655402 LMB655401:LMC655402 LVX655401:LVY655402 MFT655401:MFU655402 MPP655401:MPQ655402 MZL655401:MZM655402 NJH655401:NJI655402 NTD655401:NTE655402 OCZ655401:ODA655402 OMV655401:OMW655402 OWR655401:OWS655402 PGN655401:PGO655402 PQJ655401:PQK655402 QAF655401:QAG655402 QKB655401:QKC655402 QTX655401:QTY655402 RDT655401:RDU655402 RNP655401:RNQ655402 RXL655401:RXM655402 SHH655401:SHI655402 SRD655401:SRE655402 TAZ655401:TBA655402 TKV655401:TKW655402 TUR655401:TUS655402 UEN655401:UEO655402 UOJ655401:UOK655402 UYF655401:UYG655402 VIB655401:VIC655402 VRX655401:VRY655402 WBT655401:WBU655402 WLP655401:WLQ655402 WVL655401:WVM655402 D720937:E720938 IZ720937:JA720938 SV720937:SW720938 ACR720937:ACS720938 AMN720937:AMO720938 AWJ720937:AWK720938 BGF720937:BGG720938 BQB720937:BQC720938 BZX720937:BZY720938 CJT720937:CJU720938 CTP720937:CTQ720938 DDL720937:DDM720938 DNH720937:DNI720938 DXD720937:DXE720938 EGZ720937:EHA720938 EQV720937:EQW720938 FAR720937:FAS720938 FKN720937:FKO720938 FUJ720937:FUK720938 GEF720937:GEG720938 GOB720937:GOC720938 GXX720937:GXY720938 HHT720937:HHU720938 HRP720937:HRQ720938 IBL720937:IBM720938 ILH720937:ILI720938 IVD720937:IVE720938 JEZ720937:JFA720938 JOV720937:JOW720938 JYR720937:JYS720938 KIN720937:KIO720938 KSJ720937:KSK720938 LCF720937:LCG720938 LMB720937:LMC720938 LVX720937:LVY720938 MFT720937:MFU720938 MPP720937:MPQ720938 MZL720937:MZM720938 NJH720937:NJI720938 NTD720937:NTE720938 OCZ720937:ODA720938 OMV720937:OMW720938 OWR720937:OWS720938 PGN720937:PGO720938 PQJ720937:PQK720938 QAF720937:QAG720938 QKB720937:QKC720938 QTX720937:QTY720938 RDT720937:RDU720938 RNP720937:RNQ720938 RXL720937:RXM720938 SHH720937:SHI720938 SRD720937:SRE720938 TAZ720937:TBA720938 TKV720937:TKW720938 TUR720937:TUS720938 UEN720937:UEO720938 UOJ720937:UOK720938 UYF720937:UYG720938 VIB720937:VIC720938 VRX720937:VRY720938 WBT720937:WBU720938 WLP720937:WLQ720938 WVL720937:WVM720938 D786473:E786474 IZ786473:JA786474 SV786473:SW786474 ACR786473:ACS786474 AMN786473:AMO786474 AWJ786473:AWK786474 BGF786473:BGG786474 BQB786473:BQC786474 BZX786473:BZY786474 CJT786473:CJU786474 CTP786473:CTQ786474 DDL786473:DDM786474 DNH786473:DNI786474 DXD786473:DXE786474 EGZ786473:EHA786474 EQV786473:EQW786474 FAR786473:FAS786474 FKN786473:FKO786474 FUJ786473:FUK786474 GEF786473:GEG786474 GOB786473:GOC786474 GXX786473:GXY786474 HHT786473:HHU786474 HRP786473:HRQ786474 IBL786473:IBM786474 ILH786473:ILI786474 IVD786473:IVE786474 JEZ786473:JFA786474 JOV786473:JOW786474 JYR786473:JYS786474 KIN786473:KIO786474 KSJ786473:KSK786474 LCF786473:LCG786474 LMB786473:LMC786474 LVX786473:LVY786474 MFT786473:MFU786474 MPP786473:MPQ786474 MZL786473:MZM786474 NJH786473:NJI786474 NTD786473:NTE786474 OCZ786473:ODA786474 OMV786473:OMW786474 OWR786473:OWS786474 PGN786473:PGO786474 PQJ786473:PQK786474 QAF786473:QAG786474 QKB786473:QKC786474 QTX786473:QTY786474 RDT786473:RDU786474 RNP786473:RNQ786474 RXL786473:RXM786474 SHH786473:SHI786474 SRD786473:SRE786474 TAZ786473:TBA786474 TKV786473:TKW786474 TUR786473:TUS786474 UEN786473:UEO786474 UOJ786473:UOK786474 UYF786473:UYG786474 VIB786473:VIC786474 VRX786473:VRY786474 WBT786473:WBU786474 WLP786473:WLQ786474 WVL786473:WVM786474 D852009:E852010 IZ852009:JA852010 SV852009:SW852010 ACR852009:ACS852010 AMN852009:AMO852010 AWJ852009:AWK852010 BGF852009:BGG852010 BQB852009:BQC852010 BZX852009:BZY852010 CJT852009:CJU852010 CTP852009:CTQ852010 DDL852009:DDM852010 DNH852009:DNI852010 DXD852009:DXE852010 EGZ852009:EHA852010 EQV852009:EQW852010 FAR852009:FAS852010 FKN852009:FKO852010 FUJ852009:FUK852010 GEF852009:GEG852010 GOB852009:GOC852010 GXX852009:GXY852010 HHT852009:HHU852010 HRP852009:HRQ852010 IBL852009:IBM852010 ILH852009:ILI852010 IVD852009:IVE852010 JEZ852009:JFA852010 JOV852009:JOW852010 JYR852009:JYS852010 KIN852009:KIO852010 KSJ852009:KSK852010 LCF852009:LCG852010 LMB852009:LMC852010 LVX852009:LVY852010 MFT852009:MFU852010 MPP852009:MPQ852010 MZL852009:MZM852010 NJH852009:NJI852010 NTD852009:NTE852010 OCZ852009:ODA852010 OMV852009:OMW852010 OWR852009:OWS852010 PGN852009:PGO852010 PQJ852009:PQK852010 QAF852009:QAG852010 QKB852009:QKC852010 QTX852009:QTY852010 RDT852009:RDU852010 RNP852009:RNQ852010 RXL852009:RXM852010 SHH852009:SHI852010 SRD852009:SRE852010 TAZ852009:TBA852010 TKV852009:TKW852010 TUR852009:TUS852010 UEN852009:UEO852010 UOJ852009:UOK852010 UYF852009:UYG852010 VIB852009:VIC852010 VRX852009:VRY852010 WBT852009:WBU852010 WLP852009:WLQ852010 WVL852009:WVM852010 D917545:E917546 IZ917545:JA917546 SV917545:SW917546 ACR917545:ACS917546 AMN917545:AMO917546 AWJ917545:AWK917546 BGF917545:BGG917546 BQB917545:BQC917546 BZX917545:BZY917546 CJT917545:CJU917546 CTP917545:CTQ917546 DDL917545:DDM917546 DNH917545:DNI917546 DXD917545:DXE917546 EGZ917545:EHA917546 EQV917545:EQW917546 FAR917545:FAS917546 FKN917545:FKO917546 FUJ917545:FUK917546 GEF917545:GEG917546 GOB917545:GOC917546 GXX917545:GXY917546 HHT917545:HHU917546 HRP917545:HRQ917546 IBL917545:IBM917546 ILH917545:ILI917546 IVD917545:IVE917546 JEZ917545:JFA917546 JOV917545:JOW917546 JYR917545:JYS917546 KIN917545:KIO917546 KSJ917545:KSK917546 LCF917545:LCG917546 LMB917545:LMC917546 LVX917545:LVY917546 MFT917545:MFU917546 MPP917545:MPQ917546 MZL917545:MZM917546 NJH917545:NJI917546 NTD917545:NTE917546 OCZ917545:ODA917546 OMV917545:OMW917546 OWR917545:OWS917546 PGN917545:PGO917546 PQJ917545:PQK917546 QAF917545:QAG917546 QKB917545:QKC917546 QTX917545:QTY917546 RDT917545:RDU917546 RNP917545:RNQ917546 RXL917545:RXM917546 SHH917545:SHI917546 SRD917545:SRE917546 TAZ917545:TBA917546 TKV917545:TKW917546 TUR917545:TUS917546 UEN917545:UEO917546 UOJ917545:UOK917546 UYF917545:UYG917546 VIB917545:VIC917546 VRX917545:VRY917546 WBT917545:WBU917546 WLP917545:WLQ917546 WVL917545:WVM917546 D983081:E983082 IZ983081:JA983082 SV983081:SW983082 ACR983081:ACS983082 AMN983081:AMO983082 AWJ983081:AWK983082 BGF983081:BGG983082 BQB983081:BQC983082 BZX983081:BZY983082 CJT983081:CJU983082 CTP983081:CTQ983082 DDL983081:DDM983082 DNH983081:DNI983082 DXD983081:DXE983082 EGZ983081:EHA983082 EQV983081:EQW983082 FAR983081:FAS983082 FKN983081:FKO983082 FUJ983081:FUK983082 GEF983081:GEG983082 GOB983081:GOC983082 GXX983081:GXY983082 HHT983081:HHU983082 HRP983081:HRQ983082 IBL983081:IBM983082 ILH983081:ILI983082 IVD983081:IVE983082 JEZ983081:JFA983082 JOV983081:JOW983082 JYR983081:JYS983082 KIN983081:KIO983082 KSJ983081:KSK983082 LCF983081:LCG983082 LMB983081:LMC983082 LVX983081:LVY983082 MFT983081:MFU983082 MPP983081:MPQ983082 MZL983081:MZM983082 NJH983081:NJI983082 NTD983081:NTE983082 OCZ983081:ODA983082 OMV983081:OMW983082 OWR983081:OWS983082 PGN983081:PGO983082 PQJ983081:PQK983082 QAF983081:QAG983082 QKB983081:QKC983082 QTX983081:QTY983082 RDT983081:RDU983082 RNP983081:RNQ983082 RXL983081:RXM983082 SHH983081:SHI983082 SRD983081:SRE983082 TAZ983081:TBA983082 TKV983081:TKW983082 TUR983081:TUS983082 UEN983081:UEO983082 UOJ983081:UOK983082 UYF983081:UYG983082 VIB983081:VIC983082 VRX983081:VRY983082 WBT983081:WBU983082 WLP983081:WLQ983082" xr:uid="{F4E3D941-6A93-428E-AC79-B96FF83EBAD5}"/>
    <dataValidation type="list" allowBlank="1" showInputMessage="1" showErrorMessage="1" sqref="H65545:H65784 JD65545:JD65784 SZ65545:SZ65784 ACV65545:ACV65784 AMR65545:AMR65784 AWN65545:AWN65784 BGJ65545:BGJ65784 BQF65545:BQF65784 CAB65545:CAB65784 CJX65545:CJX65784 CTT65545:CTT65784 DDP65545:DDP65784 DNL65545:DNL65784 DXH65545:DXH65784 EHD65545:EHD65784 EQZ65545:EQZ65784 FAV65545:FAV65784 FKR65545:FKR65784 FUN65545:FUN65784 GEJ65545:GEJ65784 GOF65545:GOF65784 GYB65545:GYB65784 HHX65545:HHX65784 HRT65545:HRT65784 IBP65545:IBP65784 ILL65545:ILL65784 IVH65545:IVH65784 JFD65545:JFD65784 JOZ65545:JOZ65784 JYV65545:JYV65784 KIR65545:KIR65784 KSN65545:KSN65784 LCJ65545:LCJ65784 LMF65545:LMF65784 LWB65545:LWB65784 MFX65545:MFX65784 MPT65545:MPT65784 MZP65545:MZP65784 NJL65545:NJL65784 NTH65545:NTH65784 ODD65545:ODD65784 OMZ65545:OMZ65784 OWV65545:OWV65784 PGR65545:PGR65784 PQN65545:PQN65784 QAJ65545:QAJ65784 QKF65545:QKF65784 QUB65545:QUB65784 RDX65545:RDX65784 RNT65545:RNT65784 RXP65545:RXP65784 SHL65545:SHL65784 SRH65545:SRH65784 TBD65545:TBD65784 TKZ65545:TKZ65784 TUV65545:TUV65784 UER65545:UER65784 UON65545:UON65784 UYJ65545:UYJ65784 VIF65545:VIF65784 VSB65545:VSB65784 WBX65545:WBX65784 WLT65545:WLT65784 WVP65545:WVP65784 H131081:H131320 JD131081:JD131320 SZ131081:SZ131320 ACV131081:ACV131320 AMR131081:AMR131320 AWN131081:AWN131320 BGJ131081:BGJ131320 BQF131081:BQF131320 CAB131081:CAB131320 CJX131081:CJX131320 CTT131081:CTT131320 DDP131081:DDP131320 DNL131081:DNL131320 DXH131081:DXH131320 EHD131081:EHD131320 EQZ131081:EQZ131320 FAV131081:FAV131320 FKR131081:FKR131320 FUN131081:FUN131320 GEJ131081:GEJ131320 GOF131081:GOF131320 GYB131081:GYB131320 HHX131081:HHX131320 HRT131081:HRT131320 IBP131081:IBP131320 ILL131081:ILL131320 IVH131081:IVH131320 JFD131081:JFD131320 JOZ131081:JOZ131320 JYV131081:JYV131320 KIR131081:KIR131320 KSN131081:KSN131320 LCJ131081:LCJ131320 LMF131081:LMF131320 LWB131081:LWB131320 MFX131081:MFX131320 MPT131081:MPT131320 MZP131081:MZP131320 NJL131081:NJL131320 NTH131081:NTH131320 ODD131081:ODD131320 OMZ131081:OMZ131320 OWV131081:OWV131320 PGR131081:PGR131320 PQN131081:PQN131320 QAJ131081:QAJ131320 QKF131081:QKF131320 QUB131081:QUB131320 RDX131081:RDX131320 RNT131081:RNT131320 RXP131081:RXP131320 SHL131081:SHL131320 SRH131081:SRH131320 TBD131081:TBD131320 TKZ131081:TKZ131320 TUV131081:TUV131320 UER131081:UER131320 UON131081:UON131320 UYJ131081:UYJ131320 VIF131081:VIF131320 VSB131081:VSB131320 WBX131081:WBX131320 WLT131081:WLT131320 WVP131081:WVP131320 H196617:H196856 JD196617:JD196856 SZ196617:SZ196856 ACV196617:ACV196856 AMR196617:AMR196856 AWN196617:AWN196856 BGJ196617:BGJ196856 BQF196617:BQF196856 CAB196617:CAB196856 CJX196617:CJX196856 CTT196617:CTT196856 DDP196617:DDP196856 DNL196617:DNL196856 DXH196617:DXH196856 EHD196617:EHD196856 EQZ196617:EQZ196856 FAV196617:FAV196856 FKR196617:FKR196856 FUN196617:FUN196856 GEJ196617:GEJ196856 GOF196617:GOF196856 GYB196617:GYB196856 HHX196617:HHX196856 HRT196617:HRT196856 IBP196617:IBP196856 ILL196617:ILL196856 IVH196617:IVH196856 JFD196617:JFD196856 JOZ196617:JOZ196856 JYV196617:JYV196856 KIR196617:KIR196856 KSN196617:KSN196856 LCJ196617:LCJ196856 LMF196617:LMF196856 LWB196617:LWB196856 MFX196617:MFX196856 MPT196617:MPT196856 MZP196617:MZP196856 NJL196617:NJL196856 NTH196617:NTH196856 ODD196617:ODD196856 OMZ196617:OMZ196856 OWV196617:OWV196856 PGR196617:PGR196856 PQN196617:PQN196856 QAJ196617:QAJ196856 QKF196617:QKF196856 QUB196617:QUB196856 RDX196617:RDX196856 RNT196617:RNT196856 RXP196617:RXP196856 SHL196617:SHL196856 SRH196617:SRH196856 TBD196617:TBD196856 TKZ196617:TKZ196856 TUV196617:TUV196856 UER196617:UER196856 UON196617:UON196856 UYJ196617:UYJ196856 VIF196617:VIF196856 VSB196617:VSB196856 WBX196617:WBX196856 WLT196617:WLT196856 WVP196617:WVP196856 H262153:H262392 JD262153:JD262392 SZ262153:SZ262392 ACV262153:ACV262392 AMR262153:AMR262392 AWN262153:AWN262392 BGJ262153:BGJ262392 BQF262153:BQF262392 CAB262153:CAB262392 CJX262153:CJX262392 CTT262153:CTT262392 DDP262153:DDP262392 DNL262153:DNL262392 DXH262153:DXH262392 EHD262153:EHD262392 EQZ262153:EQZ262392 FAV262153:FAV262392 FKR262153:FKR262392 FUN262153:FUN262392 GEJ262153:GEJ262392 GOF262153:GOF262392 GYB262153:GYB262392 HHX262153:HHX262392 HRT262153:HRT262392 IBP262153:IBP262392 ILL262153:ILL262392 IVH262153:IVH262392 JFD262153:JFD262392 JOZ262153:JOZ262392 JYV262153:JYV262392 KIR262153:KIR262392 KSN262153:KSN262392 LCJ262153:LCJ262392 LMF262153:LMF262392 LWB262153:LWB262392 MFX262153:MFX262392 MPT262153:MPT262392 MZP262153:MZP262392 NJL262153:NJL262392 NTH262153:NTH262392 ODD262153:ODD262392 OMZ262153:OMZ262392 OWV262153:OWV262392 PGR262153:PGR262392 PQN262153:PQN262392 QAJ262153:QAJ262392 QKF262153:QKF262392 QUB262153:QUB262392 RDX262153:RDX262392 RNT262153:RNT262392 RXP262153:RXP262392 SHL262153:SHL262392 SRH262153:SRH262392 TBD262153:TBD262392 TKZ262153:TKZ262392 TUV262153:TUV262392 UER262153:UER262392 UON262153:UON262392 UYJ262153:UYJ262392 VIF262153:VIF262392 VSB262153:VSB262392 WBX262153:WBX262392 WLT262153:WLT262392 WVP262153:WVP262392 H327689:H327928 JD327689:JD327928 SZ327689:SZ327928 ACV327689:ACV327928 AMR327689:AMR327928 AWN327689:AWN327928 BGJ327689:BGJ327928 BQF327689:BQF327928 CAB327689:CAB327928 CJX327689:CJX327928 CTT327689:CTT327928 DDP327689:DDP327928 DNL327689:DNL327928 DXH327689:DXH327928 EHD327689:EHD327928 EQZ327689:EQZ327928 FAV327689:FAV327928 FKR327689:FKR327928 FUN327689:FUN327928 GEJ327689:GEJ327928 GOF327689:GOF327928 GYB327689:GYB327928 HHX327689:HHX327928 HRT327689:HRT327928 IBP327689:IBP327928 ILL327689:ILL327928 IVH327689:IVH327928 JFD327689:JFD327928 JOZ327689:JOZ327928 JYV327689:JYV327928 KIR327689:KIR327928 KSN327689:KSN327928 LCJ327689:LCJ327928 LMF327689:LMF327928 LWB327689:LWB327928 MFX327689:MFX327928 MPT327689:MPT327928 MZP327689:MZP327928 NJL327689:NJL327928 NTH327689:NTH327928 ODD327689:ODD327928 OMZ327689:OMZ327928 OWV327689:OWV327928 PGR327689:PGR327928 PQN327689:PQN327928 QAJ327689:QAJ327928 QKF327689:QKF327928 QUB327689:QUB327928 RDX327689:RDX327928 RNT327689:RNT327928 RXP327689:RXP327928 SHL327689:SHL327928 SRH327689:SRH327928 TBD327689:TBD327928 TKZ327689:TKZ327928 TUV327689:TUV327928 UER327689:UER327928 UON327689:UON327928 UYJ327689:UYJ327928 VIF327689:VIF327928 VSB327689:VSB327928 WBX327689:WBX327928 WLT327689:WLT327928 WVP327689:WVP327928 H393225:H393464 JD393225:JD393464 SZ393225:SZ393464 ACV393225:ACV393464 AMR393225:AMR393464 AWN393225:AWN393464 BGJ393225:BGJ393464 BQF393225:BQF393464 CAB393225:CAB393464 CJX393225:CJX393464 CTT393225:CTT393464 DDP393225:DDP393464 DNL393225:DNL393464 DXH393225:DXH393464 EHD393225:EHD393464 EQZ393225:EQZ393464 FAV393225:FAV393464 FKR393225:FKR393464 FUN393225:FUN393464 GEJ393225:GEJ393464 GOF393225:GOF393464 GYB393225:GYB393464 HHX393225:HHX393464 HRT393225:HRT393464 IBP393225:IBP393464 ILL393225:ILL393464 IVH393225:IVH393464 JFD393225:JFD393464 JOZ393225:JOZ393464 JYV393225:JYV393464 KIR393225:KIR393464 KSN393225:KSN393464 LCJ393225:LCJ393464 LMF393225:LMF393464 LWB393225:LWB393464 MFX393225:MFX393464 MPT393225:MPT393464 MZP393225:MZP393464 NJL393225:NJL393464 NTH393225:NTH393464 ODD393225:ODD393464 OMZ393225:OMZ393464 OWV393225:OWV393464 PGR393225:PGR393464 PQN393225:PQN393464 QAJ393225:QAJ393464 QKF393225:QKF393464 QUB393225:QUB393464 RDX393225:RDX393464 RNT393225:RNT393464 RXP393225:RXP393464 SHL393225:SHL393464 SRH393225:SRH393464 TBD393225:TBD393464 TKZ393225:TKZ393464 TUV393225:TUV393464 UER393225:UER393464 UON393225:UON393464 UYJ393225:UYJ393464 VIF393225:VIF393464 VSB393225:VSB393464 WBX393225:WBX393464 WLT393225:WLT393464 WVP393225:WVP393464 H458761:H459000 JD458761:JD459000 SZ458761:SZ459000 ACV458761:ACV459000 AMR458761:AMR459000 AWN458761:AWN459000 BGJ458761:BGJ459000 BQF458761:BQF459000 CAB458761:CAB459000 CJX458761:CJX459000 CTT458761:CTT459000 DDP458761:DDP459000 DNL458761:DNL459000 DXH458761:DXH459000 EHD458761:EHD459000 EQZ458761:EQZ459000 FAV458761:FAV459000 FKR458761:FKR459000 FUN458761:FUN459000 GEJ458761:GEJ459000 GOF458761:GOF459000 GYB458761:GYB459000 HHX458761:HHX459000 HRT458761:HRT459000 IBP458761:IBP459000 ILL458761:ILL459000 IVH458761:IVH459000 JFD458761:JFD459000 JOZ458761:JOZ459000 JYV458761:JYV459000 KIR458761:KIR459000 KSN458761:KSN459000 LCJ458761:LCJ459000 LMF458761:LMF459000 LWB458761:LWB459000 MFX458761:MFX459000 MPT458761:MPT459000 MZP458761:MZP459000 NJL458761:NJL459000 NTH458761:NTH459000 ODD458761:ODD459000 OMZ458761:OMZ459000 OWV458761:OWV459000 PGR458761:PGR459000 PQN458761:PQN459000 QAJ458761:QAJ459000 QKF458761:QKF459000 QUB458761:QUB459000 RDX458761:RDX459000 RNT458761:RNT459000 RXP458761:RXP459000 SHL458761:SHL459000 SRH458761:SRH459000 TBD458761:TBD459000 TKZ458761:TKZ459000 TUV458761:TUV459000 UER458761:UER459000 UON458761:UON459000 UYJ458761:UYJ459000 VIF458761:VIF459000 VSB458761:VSB459000 WBX458761:WBX459000 WLT458761:WLT459000 WVP458761:WVP459000 H524297:H524536 JD524297:JD524536 SZ524297:SZ524536 ACV524297:ACV524536 AMR524297:AMR524536 AWN524297:AWN524536 BGJ524297:BGJ524536 BQF524297:BQF524536 CAB524297:CAB524536 CJX524297:CJX524536 CTT524297:CTT524536 DDP524297:DDP524536 DNL524297:DNL524536 DXH524297:DXH524536 EHD524297:EHD524536 EQZ524297:EQZ524536 FAV524297:FAV524536 FKR524297:FKR524536 FUN524297:FUN524536 GEJ524297:GEJ524536 GOF524297:GOF524536 GYB524297:GYB524536 HHX524297:HHX524536 HRT524297:HRT524536 IBP524297:IBP524536 ILL524297:ILL524536 IVH524297:IVH524536 JFD524297:JFD524536 JOZ524297:JOZ524536 JYV524297:JYV524536 KIR524297:KIR524536 KSN524297:KSN524536 LCJ524297:LCJ524536 LMF524297:LMF524536 LWB524297:LWB524536 MFX524297:MFX524536 MPT524297:MPT524536 MZP524297:MZP524536 NJL524297:NJL524536 NTH524297:NTH524536 ODD524297:ODD524536 OMZ524297:OMZ524536 OWV524297:OWV524536 PGR524297:PGR524536 PQN524297:PQN524536 QAJ524297:QAJ524536 QKF524297:QKF524536 QUB524297:QUB524536 RDX524297:RDX524536 RNT524297:RNT524536 RXP524297:RXP524536 SHL524297:SHL524536 SRH524297:SRH524536 TBD524297:TBD524536 TKZ524297:TKZ524536 TUV524297:TUV524536 UER524297:UER524536 UON524297:UON524536 UYJ524297:UYJ524536 VIF524297:VIF524536 VSB524297:VSB524536 WBX524297:WBX524536 WLT524297:WLT524536 WVP524297:WVP524536 H589833:H590072 JD589833:JD590072 SZ589833:SZ590072 ACV589833:ACV590072 AMR589833:AMR590072 AWN589833:AWN590072 BGJ589833:BGJ590072 BQF589833:BQF590072 CAB589833:CAB590072 CJX589833:CJX590072 CTT589833:CTT590072 DDP589833:DDP590072 DNL589833:DNL590072 DXH589833:DXH590072 EHD589833:EHD590072 EQZ589833:EQZ590072 FAV589833:FAV590072 FKR589833:FKR590072 FUN589833:FUN590072 GEJ589833:GEJ590072 GOF589833:GOF590072 GYB589833:GYB590072 HHX589833:HHX590072 HRT589833:HRT590072 IBP589833:IBP590072 ILL589833:ILL590072 IVH589833:IVH590072 JFD589833:JFD590072 JOZ589833:JOZ590072 JYV589833:JYV590072 KIR589833:KIR590072 KSN589833:KSN590072 LCJ589833:LCJ590072 LMF589833:LMF590072 LWB589833:LWB590072 MFX589833:MFX590072 MPT589833:MPT590072 MZP589833:MZP590072 NJL589833:NJL590072 NTH589833:NTH590072 ODD589833:ODD590072 OMZ589833:OMZ590072 OWV589833:OWV590072 PGR589833:PGR590072 PQN589833:PQN590072 QAJ589833:QAJ590072 QKF589833:QKF590072 QUB589833:QUB590072 RDX589833:RDX590072 RNT589833:RNT590072 RXP589833:RXP590072 SHL589833:SHL590072 SRH589833:SRH590072 TBD589833:TBD590072 TKZ589833:TKZ590072 TUV589833:TUV590072 UER589833:UER590072 UON589833:UON590072 UYJ589833:UYJ590072 VIF589833:VIF590072 VSB589833:VSB590072 WBX589833:WBX590072 WLT589833:WLT590072 WVP589833:WVP590072 H655369:H655608 JD655369:JD655608 SZ655369:SZ655608 ACV655369:ACV655608 AMR655369:AMR655608 AWN655369:AWN655608 BGJ655369:BGJ655608 BQF655369:BQF655608 CAB655369:CAB655608 CJX655369:CJX655608 CTT655369:CTT655608 DDP655369:DDP655608 DNL655369:DNL655608 DXH655369:DXH655608 EHD655369:EHD655608 EQZ655369:EQZ655608 FAV655369:FAV655608 FKR655369:FKR655608 FUN655369:FUN655608 GEJ655369:GEJ655608 GOF655369:GOF655608 GYB655369:GYB655608 HHX655369:HHX655608 HRT655369:HRT655608 IBP655369:IBP655608 ILL655369:ILL655608 IVH655369:IVH655608 JFD655369:JFD655608 JOZ655369:JOZ655608 JYV655369:JYV655608 KIR655369:KIR655608 KSN655369:KSN655608 LCJ655369:LCJ655608 LMF655369:LMF655608 LWB655369:LWB655608 MFX655369:MFX655608 MPT655369:MPT655608 MZP655369:MZP655608 NJL655369:NJL655608 NTH655369:NTH655608 ODD655369:ODD655608 OMZ655369:OMZ655608 OWV655369:OWV655608 PGR655369:PGR655608 PQN655369:PQN655608 QAJ655369:QAJ655608 QKF655369:QKF655608 QUB655369:QUB655608 RDX655369:RDX655608 RNT655369:RNT655608 RXP655369:RXP655608 SHL655369:SHL655608 SRH655369:SRH655608 TBD655369:TBD655608 TKZ655369:TKZ655608 TUV655369:TUV655608 UER655369:UER655608 UON655369:UON655608 UYJ655369:UYJ655608 VIF655369:VIF655608 VSB655369:VSB655608 WBX655369:WBX655608 WLT655369:WLT655608 WVP655369:WVP655608 H720905:H721144 JD720905:JD721144 SZ720905:SZ721144 ACV720905:ACV721144 AMR720905:AMR721144 AWN720905:AWN721144 BGJ720905:BGJ721144 BQF720905:BQF721144 CAB720905:CAB721144 CJX720905:CJX721144 CTT720905:CTT721144 DDP720905:DDP721144 DNL720905:DNL721144 DXH720905:DXH721144 EHD720905:EHD721144 EQZ720905:EQZ721144 FAV720905:FAV721144 FKR720905:FKR721144 FUN720905:FUN721144 GEJ720905:GEJ721144 GOF720905:GOF721144 GYB720905:GYB721144 HHX720905:HHX721144 HRT720905:HRT721144 IBP720905:IBP721144 ILL720905:ILL721144 IVH720905:IVH721144 JFD720905:JFD721144 JOZ720905:JOZ721144 JYV720905:JYV721144 KIR720905:KIR721144 KSN720905:KSN721144 LCJ720905:LCJ721144 LMF720905:LMF721144 LWB720905:LWB721144 MFX720905:MFX721144 MPT720905:MPT721144 MZP720905:MZP721144 NJL720905:NJL721144 NTH720905:NTH721144 ODD720905:ODD721144 OMZ720905:OMZ721144 OWV720905:OWV721144 PGR720905:PGR721144 PQN720905:PQN721144 QAJ720905:QAJ721144 QKF720905:QKF721144 QUB720905:QUB721144 RDX720905:RDX721144 RNT720905:RNT721144 RXP720905:RXP721144 SHL720905:SHL721144 SRH720905:SRH721144 TBD720905:TBD721144 TKZ720905:TKZ721144 TUV720905:TUV721144 UER720905:UER721144 UON720905:UON721144 UYJ720905:UYJ721144 VIF720905:VIF721144 VSB720905:VSB721144 WBX720905:WBX721144 WLT720905:WLT721144 WVP720905:WVP721144 H786441:H786680 JD786441:JD786680 SZ786441:SZ786680 ACV786441:ACV786680 AMR786441:AMR786680 AWN786441:AWN786680 BGJ786441:BGJ786680 BQF786441:BQF786680 CAB786441:CAB786680 CJX786441:CJX786680 CTT786441:CTT786680 DDP786441:DDP786680 DNL786441:DNL786680 DXH786441:DXH786680 EHD786441:EHD786680 EQZ786441:EQZ786680 FAV786441:FAV786680 FKR786441:FKR786680 FUN786441:FUN786680 GEJ786441:GEJ786680 GOF786441:GOF786680 GYB786441:GYB786680 HHX786441:HHX786680 HRT786441:HRT786680 IBP786441:IBP786680 ILL786441:ILL786680 IVH786441:IVH786680 JFD786441:JFD786680 JOZ786441:JOZ786680 JYV786441:JYV786680 KIR786441:KIR786680 KSN786441:KSN786680 LCJ786441:LCJ786680 LMF786441:LMF786680 LWB786441:LWB786680 MFX786441:MFX786680 MPT786441:MPT786680 MZP786441:MZP786680 NJL786441:NJL786680 NTH786441:NTH786680 ODD786441:ODD786680 OMZ786441:OMZ786680 OWV786441:OWV786680 PGR786441:PGR786680 PQN786441:PQN786680 QAJ786441:QAJ786680 QKF786441:QKF786680 QUB786441:QUB786680 RDX786441:RDX786680 RNT786441:RNT786680 RXP786441:RXP786680 SHL786441:SHL786680 SRH786441:SRH786680 TBD786441:TBD786680 TKZ786441:TKZ786680 TUV786441:TUV786680 UER786441:UER786680 UON786441:UON786680 UYJ786441:UYJ786680 VIF786441:VIF786680 VSB786441:VSB786680 WBX786441:WBX786680 WLT786441:WLT786680 WVP786441:WVP786680 H851977:H852216 JD851977:JD852216 SZ851977:SZ852216 ACV851977:ACV852216 AMR851977:AMR852216 AWN851977:AWN852216 BGJ851977:BGJ852216 BQF851977:BQF852216 CAB851977:CAB852216 CJX851977:CJX852216 CTT851977:CTT852216 DDP851977:DDP852216 DNL851977:DNL852216 DXH851977:DXH852216 EHD851977:EHD852216 EQZ851977:EQZ852216 FAV851977:FAV852216 FKR851977:FKR852216 FUN851977:FUN852216 GEJ851977:GEJ852216 GOF851977:GOF852216 GYB851977:GYB852216 HHX851977:HHX852216 HRT851977:HRT852216 IBP851977:IBP852216 ILL851977:ILL852216 IVH851977:IVH852216 JFD851977:JFD852216 JOZ851977:JOZ852216 JYV851977:JYV852216 KIR851977:KIR852216 KSN851977:KSN852216 LCJ851977:LCJ852216 LMF851977:LMF852216 LWB851977:LWB852216 MFX851977:MFX852216 MPT851977:MPT852216 MZP851977:MZP852216 NJL851977:NJL852216 NTH851977:NTH852216 ODD851977:ODD852216 OMZ851977:OMZ852216 OWV851977:OWV852216 PGR851977:PGR852216 PQN851977:PQN852216 QAJ851977:QAJ852216 QKF851977:QKF852216 QUB851977:QUB852216 RDX851977:RDX852216 RNT851977:RNT852216 RXP851977:RXP852216 SHL851977:SHL852216 SRH851977:SRH852216 TBD851977:TBD852216 TKZ851977:TKZ852216 TUV851977:TUV852216 UER851977:UER852216 UON851977:UON852216 UYJ851977:UYJ852216 VIF851977:VIF852216 VSB851977:VSB852216 WBX851977:WBX852216 WLT851977:WLT852216 WVP851977:WVP852216 H917513:H917752 JD917513:JD917752 SZ917513:SZ917752 ACV917513:ACV917752 AMR917513:AMR917752 AWN917513:AWN917752 BGJ917513:BGJ917752 BQF917513:BQF917752 CAB917513:CAB917752 CJX917513:CJX917752 CTT917513:CTT917752 DDP917513:DDP917752 DNL917513:DNL917752 DXH917513:DXH917752 EHD917513:EHD917752 EQZ917513:EQZ917752 FAV917513:FAV917752 FKR917513:FKR917752 FUN917513:FUN917752 GEJ917513:GEJ917752 GOF917513:GOF917752 GYB917513:GYB917752 HHX917513:HHX917752 HRT917513:HRT917752 IBP917513:IBP917752 ILL917513:ILL917752 IVH917513:IVH917752 JFD917513:JFD917752 JOZ917513:JOZ917752 JYV917513:JYV917752 KIR917513:KIR917752 KSN917513:KSN917752 LCJ917513:LCJ917752 LMF917513:LMF917752 LWB917513:LWB917752 MFX917513:MFX917752 MPT917513:MPT917752 MZP917513:MZP917752 NJL917513:NJL917752 NTH917513:NTH917752 ODD917513:ODD917752 OMZ917513:OMZ917752 OWV917513:OWV917752 PGR917513:PGR917752 PQN917513:PQN917752 QAJ917513:QAJ917752 QKF917513:QKF917752 QUB917513:QUB917752 RDX917513:RDX917752 RNT917513:RNT917752 RXP917513:RXP917752 SHL917513:SHL917752 SRH917513:SRH917752 TBD917513:TBD917752 TKZ917513:TKZ917752 TUV917513:TUV917752 UER917513:UER917752 UON917513:UON917752 UYJ917513:UYJ917752 VIF917513:VIF917752 VSB917513:VSB917752 WBX917513:WBX917752 WLT917513:WLT917752 WVP917513:WVP917752 H983049:H983288 JD983049:JD983288 SZ983049:SZ983288 ACV983049:ACV983288 AMR983049:AMR983288 AWN983049:AWN983288 BGJ983049:BGJ983288 BQF983049:BQF983288 CAB983049:CAB983288 CJX983049:CJX983288 CTT983049:CTT983288 DDP983049:DDP983288 DNL983049:DNL983288 DXH983049:DXH983288 EHD983049:EHD983288 EQZ983049:EQZ983288 FAV983049:FAV983288 FKR983049:FKR983288 FUN983049:FUN983288 GEJ983049:GEJ983288 GOF983049:GOF983288 GYB983049:GYB983288 HHX983049:HHX983288 HRT983049:HRT983288 IBP983049:IBP983288 ILL983049:ILL983288 IVH983049:IVH983288 JFD983049:JFD983288 JOZ983049:JOZ983288 JYV983049:JYV983288 KIR983049:KIR983288 KSN983049:KSN983288 LCJ983049:LCJ983288 LMF983049:LMF983288 LWB983049:LWB983288 MFX983049:MFX983288 MPT983049:MPT983288 MZP983049:MZP983288 NJL983049:NJL983288 NTH983049:NTH983288 ODD983049:ODD983288 OMZ983049:OMZ983288 OWV983049:OWV983288 PGR983049:PGR983288 PQN983049:PQN983288 QAJ983049:QAJ983288 QKF983049:QKF983288 QUB983049:QUB983288 RDX983049:RDX983288 RNT983049:RNT983288 RXP983049:RXP983288 SHL983049:SHL983288 SRH983049:SRH983288 TBD983049:TBD983288 TKZ983049:TKZ983288 TUV983049:TUV983288 UER983049:UER983288 UON983049:UON983288 UYJ983049:UYJ983288 VIF983049:VIF983288 VSB983049:VSB983288 WBX983049:WBX983288 WLT983049:WLT983288 WVP983049:WVP983288 WVP10:WVP248 WLT10:WLT248 WBX10:WBX248 VSB10:VSB248 VIF10:VIF248 UYJ10:UYJ248 UON10:UON248 UER10:UER248 TUV10:TUV248 TKZ10:TKZ248 TBD10:TBD248 SRH10:SRH248 SHL10:SHL248 RXP10:RXP248 RNT10:RNT248 RDX10:RDX248 QUB10:QUB248 QKF10:QKF248 QAJ10:QAJ248 PQN10:PQN248 PGR10:PGR248 OWV10:OWV248 OMZ10:OMZ248 ODD10:ODD248 NTH10:NTH248 NJL10:NJL248 MZP10:MZP248 MPT10:MPT248 MFX10:MFX248 LWB10:LWB248 LMF10:LMF248 LCJ10:LCJ248 KSN10:KSN248 KIR10:KIR248 JYV10:JYV248 JOZ10:JOZ248 JFD10:JFD248 IVH10:IVH248 ILL10:ILL248 IBP10:IBP248 HRT10:HRT248 HHX10:HHX248 GYB10:GYB248 GOF10:GOF248 GEJ10:GEJ248 FUN10:FUN248 FKR10:FKR248 FAV10:FAV248 EQZ10:EQZ248 EHD10:EHD248 DXH10:DXH248 DNL10:DNL248 DDP10:DDP248 CTT10:CTT248 CJX10:CJX248 CAB10:CAB248 BQF10:BQF248 BGJ10:BGJ248 AWN10:AWN248 AMR10:AMR248 ACV10:ACV248 SZ10:SZ248 JD10:JD248 H10:H248" xr:uid="{18ADE3CE-679D-4BE2-908F-86D482D275E7}">
      <formula1>"Directamente,Indirectamente,No disminuye"</formula1>
    </dataValidation>
    <dataValidation type="list" allowBlank="1" showInputMessage="1" showErrorMessage="1" sqref="G45:G248 JC45:JC248 SY45:SY248 ACU45:ACU248 AMQ45:AMQ248 AWM45:AWM248 BGI45:BGI248 BQE45:BQE248 CAA45:CAA248 CJW45:CJW248 CTS45:CTS248 DDO45:DDO248 DNK45:DNK248 DXG45:DXG248 EHC45:EHC248 EQY45:EQY248 FAU45:FAU248 FKQ45:FKQ248 FUM45:FUM248 GEI45:GEI248 GOE45:GOE248 GYA45:GYA248 HHW45:HHW248 HRS45:HRS248 IBO45:IBO248 ILK45:ILK248 IVG45:IVG248 JFC45:JFC248 JOY45:JOY248 JYU45:JYU248 KIQ45:KIQ248 KSM45:KSM248 LCI45:LCI248 LME45:LME248 LWA45:LWA248 MFW45:MFW248 MPS45:MPS248 MZO45:MZO248 NJK45:NJK248 NTG45:NTG248 ODC45:ODC248 OMY45:OMY248 OWU45:OWU248 PGQ45:PGQ248 PQM45:PQM248 QAI45:QAI248 QKE45:QKE248 QUA45:QUA248 RDW45:RDW248 RNS45:RNS248 RXO45:RXO248 SHK45:SHK248 SRG45:SRG248 TBC45:TBC248 TKY45:TKY248 TUU45:TUU248 UEQ45:UEQ248 UOM45:UOM248 UYI45:UYI248 VIE45:VIE248 VSA45:VSA248 WBW45:WBW248 WLS45:WLS248 WVO45:WVO248 G65581:G65784 JC65581:JC65784 SY65581:SY65784 ACU65581:ACU65784 AMQ65581:AMQ65784 AWM65581:AWM65784 BGI65581:BGI65784 BQE65581:BQE65784 CAA65581:CAA65784 CJW65581:CJW65784 CTS65581:CTS65784 DDO65581:DDO65784 DNK65581:DNK65784 DXG65581:DXG65784 EHC65581:EHC65784 EQY65581:EQY65784 FAU65581:FAU65784 FKQ65581:FKQ65784 FUM65581:FUM65784 GEI65581:GEI65784 GOE65581:GOE65784 GYA65581:GYA65784 HHW65581:HHW65784 HRS65581:HRS65784 IBO65581:IBO65784 ILK65581:ILK65784 IVG65581:IVG65784 JFC65581:JFC65784 JOY65581:JOY65784 JYU65581:JYU65784 KIQ65581:KIQ65784 KSM65581:KSM65784 LCI65581:LCI65784 LME65581:LME65784 LWA65581:LWA65784 MFW65581:MFW65784 MPS65581:MPS65784 MZO65581:MZO65784 NJK65581:NJK65784 NTG65581:NTG65784 ODC65581:ODC65784 OMY65581:OMY65784 OWU65581:OWU65784 PGQ65581:PGQ65784 PQM65581:PQM65784 QAI65581:QAI65784 QKE65581:QKE65784 QUA65581:QUA65784 RDW65581:RDW65784 RNS65581:RNS65784 RXO65581:RXO65784 SHK65581:SHK65784 SRG65581:SRG65784 TBC65581:TBC65784 TKY65581:TKY65784 TUU65581:TUU65784 UEQ65581:UEQ65784 UOM65581:UOM65784 UYI65581:UYI65784 VIE65581:VIE65784 VSA65581:VSA65784 WBW65581:WBW65784 WLS65581:WLS65784 WVO65581:WVO65784 G131117:G131320 JC131117:JC131320 SY131117:SY131320 ACU131117:ACU131320 AMQ131117:AMQ131320 AWM131117:AWM131320 BGI131117:BGI131320 BQE131117:BQE131320 CAA131117:CAA131320 CJW131117:CJW131320 CTS131117:CTS131320 DDO131117:DDO131320 DNK131117:DNK131320 DXG131117:DXG131320 EHC131117:EHC131320 EQY131117:EQY131320 FAU131117:FAU131320 FKQ131117:FKQ131320 FUM131117:FUM131320 GEI131117:GEI131320 GOE131117:GOE131320 GYA131117:GYA131320 HHW131117:HHW131320 HRS131117:HRS131320 IBO131117:IBO131320 ILK131117:ILK131320 IVG131117:IVG131320 JFC131117:JFC131320 JOY131117:JOY131320 JYU131117:JYU131320 KIQ131117:KIQ131320 KSM131117:KSM131320 LCI131117:LCI131320 LME131117:LME131320 LWA131117:LWA131320 MFW131117:MFW131320 MPS131117:MPS131320 MZO131117:MZO131320 NJK131117:NJK131320 NTG131117:NTG131320 ODC131117:ODC131320 OMY131117:OMY131320 OWU131117:OWU131320 PGQ131117:PGQ131320 PQM131117:PQM131320 QAI131117:QAI131320 QKE131117:QKE131320 QUA131117:QUA131320 RDW131117:RDW131320 RNS131117:RNS131320 RXO131117:RXO131320 SHK131117:SHK131320 SRG131117:SRG131320 TBC131117:TBC131320 TKY131117:TKY131320 TUU131117:TUU131320 UEQ131117:UEQ131320 UOM131117:UOM131320 UYI131117:UYI131320 VIE131117:VIE131320 VSA131117:VSA131320 WBW131117:WBW131320 WLS131117:WLS131320 WVO131117:WVO131320 G196653:G196856 JC196653:JC196856 SY196653:SY196856 ACU196653:ACU196856 AMQ196653:AMQ196856 AWM196653:AWM196856 BGI196653:BGI196856 BQE196653:BQE196856 CAA196653:CAA196856 CJW196653:CJW196856 CTS196653:CTS196856 DDO196653:DDO196856 DNK196653:DNK196856 DXG196653:DXG196856 EHC196653:EHC196856 EQY196653:EQY196856 FAU196653:FAU196856 FKQ196653:FKQ196856 FUM196653:FUM196856 GEI196653:GEI196856 GOE196653:GOE196856 GYA196653:GYA196856 HHW196653:HHW196856 HRS196653:HRS196856 IBO196653:IBO196856 ILK196653:ILK196856 IVG196653:IVG196856 JFC196653:JFC196856 JOY196653:JOY196856 JYU196653:JYU196856 KIQ196653:KIQ196856 KSM196653:KSM196856 LCI196653:LCI196856 LME196653:LME196856 LWA196653:LWA196856 MFW196653:MFW196856 MPS196653:MPS196856 MZO196653:MZO196856 NJK196653:NJK196856 NTG196653:NTG196856 ODC196653:ODC196856 OMY196653:OMY196856 OWU196653:OWU196856 PGQ196653:PGQ196856 PQM196653:PQM196856 QAI196653:QAI196856 QKE196653:QKE196856 QUA196653:QUA196856 RDW196653:RDW196856 RNS196653:RNS196856 RXO196653:RXO196856 SHK196653:SHK196856 SRG196653:SRG196856 TBC196653:TBC196856 TKY196653:TKY196856 TUU196653:TUU196856 UEQ196653:UEQ196856 UOM196653:UOM196856 UYI196653:UYI196856 VIE196653:VIE196856 VSA196653:VSA196856 WBW196653:WBW196856 WLS196653:WLS196856 WVO196653:WVO196856 G262189:G262392 JC262189:JC262392 SY262189:SY262392 ACU262189:ACU262392 AMQ262189:AMQ262392 AWM262189:AWM262392 BGI262189:BGI262392 BQE262189:BQE262392 CAA262189:CAA262392 CJW262189:CJW262392 CTS262189:CTS262392 DDO262189:DDO262392 DNK262189:DNK262392 DXG262189:DXG262392 EHC262189:EHC262392 EQY262189:EQY262392 FAU262189:FAU262392 FKQ262189:FKQ262392 FUM262189:FUM262392 GEI262189:GEI262392 GOE262189:GOE262392 GYA262189:GYA262392 HHW262189:HHW262392 HRS262189:HRS262392 IBO262189:IBO262392 ILK262189:ILK262392 IVG262189:IVG262392 JFC262189:JFC262392 JOY262189:JOY262392 JYU262189:JYU262392 KIQ262189:KIQ262392 KSM262189:KSM262392 LCI262189:LCI262392 LME262189:LME262392 LWA262189:LWA262392 MFW262189:MFW262392 MPS262189:MPS262392 MZO262189:MZO262392 NJK262189:NJK262392 NTG262189:NTG262392 ODC262189:ODC262392 OMY262189:OMY262392 OWU262189:OWU262392 PGQ262189:PGQ262392 PQM262189:PQM262392 QAI262189:QAI262392 QKE262189:QKE262392 QUA262189:QUA262392 RDW262189:RDW262392 RNS262189:RNS262392 RXO262189:RXO262392 SHK262189:SHK262392 SRG262189:SRG262392 TBC262189:TBC262392 TKY262189:TKY262392 TUU262189:TUU262392 UEQ262189:UEQ262392 UOM262189:UOM262392 UYI262189:UYI262392 VIE262189:VIE262392 VSA262189:VSA262392 WBW262189:WBW262392 WLS262189:WLS262392 WVO262189:WVO262392 G327725:G327928 JC327725:JC327928 SY327725:SY327928 ACU327725:ACU327928 AMQ327725:AMQ327928 AWM327725:AWM327928 BGI327725:BGI327928 BQE327725:BQE327928 CAA327725:CAA327928 CJW327725:CJW327928 CTS327725:CTS327928 DDO327725:DDO327928 DNK327725:DNK327928 DXG327725:DXG327928 EHC327725:EHC327928 EQY327725:EQY327928 FAU327725:FAU327928 FKQ327725:FKQ327928 FUM327725:FUM327928 GEI327725:GEI327928 GOE327725:GOE327928 GYA327725:GYA327928 HHW327725:HHW327928 HRS327725:HRS327928 IBO327725:IBO327928 ILK327725:ILK327928 IVG327725:IVG327928 JFC327725:JFC327928 JOY327725:JOY327928 JYU327725:JYU327928 KIQ327725:KIQ327928 KSM327725:KSM327928 LCI327725:LCI327928 LME327725:LME327928 LWA327725:LWA327928 MFW327725:MFW327928 MPS327725:MPS327928 MZO327725:MZO327928 NJK327725:NJK327928 NTG327725:NTG327928 ODC327725:ODC327928 OMY327725:OMY327928 OWU327725:OWU327928 PGQ327725:PGQ327928 PQM327725:PQM327928 QAI327725:QAI327928 QKE327725:QKE327928 QUA327725:QUA327928 RDW327725:RDW327928 RNS327725:RNS327928 RXO327725:RXO327928 SHK327725:SHK327928 SRG327725:SRG327928 TBC327725:TBC327928 TKY327725:TKY327928 TUU327725:TUU327928 UEQ327725:UEQ327928 UOM327725:UOM327928 UYI327725:UYI327928 VIE327725:VIE327928 VSA327725:VSA327928 WBW327725:WBW327928 WLS327725:WLS327928 WVO327725:WVO327928 G393261:G393464 JC393261:JC393464 SY393261:SY393464 ACU393261:ACU393464 AMQ393261:AMQ393464 AWM393261:AWM393464 BGI393261:BGI393464 BQE393261:BQE393464 CAA393261:CAA393464 CJW393261:CJW393464 CTS393261:CTS393464 DDO393261:DDO393464 DNK393261:DNK393464 DXG393261:DXG393464 EHC393261:EHC393464 EQY393261:EQY393464 FAU393261:FAU393464 FKQ393261:FKQ393464 FUM393261:FUM393464 GEI393261:GEI393464 GOE393261:GOE393464 GYA393261:GYA393464 HHW393261:HHW393464 HRS393261:HRS393464 IBO393261:IBO393464 ILK393261:ILK393464 IVG393261:IVG393464 JFC393261:JFC393464 JOY393261:JOY393464 JYU393261:JYU393464 KIQ393261:KIQ393464 KSM393261:KSM393464 LCI393261:LCI393464 LME393261:LME393464 LWA393261:LWA393464 MFW393261:MFW393464 MPS393261:MPS393464 MZO393261:MZO393464 NJK393261:NJK393464 NTG393261:NTG393464 ODC393261:ODC393464 OMY393261:OMY393464 OWU393261:OWU393464 PGQ393261:PGQ393464 PQM393261:PQM393464 QAI393261:QAI393464 QKE393261:QKE393464 QUA393261:QUA393464 RDW393261:RDW393464 RNS393261:RNS393464 RXO393261:RXO393464 SHK393261:SHK393464 SRG393261:SRG393464 TBC393261:TBC393464 TKY393261:TKY393464 TUU393261:TUU393464 UEQ393261:UEQ393464 UOM393261:UOM393464 UYI393261:UYI393464 VIE393261:VIE393464 VSA393261:VSA393464 WBW393261:WBW393464 WLS393261:WLS393464 WVO393261:WVO393464 G458797:G459000 JC458797:JC459000 SY458797:SY459000 ACU458797:ACU459000 AMQ458797:AMQ459000 AWM458797:AWM459000 BGI458797:BGI459000 BQE458797:BQE459000 CAA458797:CAA459000 CJW458797:CJW459000 CTS458797:CTS459000 DDO458797:DDO459000 DNK458797:DNK459000 DXG458797:DXG459000 EHC458797:EHC459000 EQY458797:EQY459000 FAU458797:FAU459000 FKQ458797:FKQ459000 FUM458797:FUM459000 GEI458797:GEI459000 GOE458797:GOE459000 GYA458797:GYA459000 HHW458797:HHW459000 HRS458797:HRS459000 IBO458797:IBO459000 ILK458797:ILK459000 IVG458797:IVG459000 JFC458797:JFC459000 JOY458797:JOY459000 JYU458797:JYU459000 KIQ458797:KIQ459000 KSM458797:KSM459000 LCI458797:LCI459000 LME458797:LME459000 LWA458797:LWA459000 MFW458797:MFW459000 MPS458797:MPS459000 MZO458797:MZO459000 NJK458797:NJK459000 NTG458797:NTG459000 ODC458797:ODC459000 OMY458797:OMY459000 OWU458797:OWU459000 PGQ458797:PGQ459000 PQM458797:PQM459000 QAI458797:QAI459000 QKE458797:QKE459000 QUA458797:QUA459000 RDW458797:RDW459000 RNS458797:RNS459000 RXO458797:RXO459000 SHK458797:SHK459000 SRG458797:SRG459000 TBC458797:TBC459000 TKY458797:TKY459000 TUU458797:TUU459000 UEQ458797:UEQ459000 UOM458797:UOM459000 UYI458797:UYI459000 VIE458797:VIE459000 VSA458797:VSA459000 WBW458797:WBW459000 WLS458797:WLS459000 WVO458797:WVO459000 G524333:G524536 JC524333:JC524536 SY524333:SY524536 ACU524333:ACU524536 AMQ524333:AMQ524536 AWM524333:AWM524536 BGI524333:BGI524536 BQE524333:BQE524536 CAA524333:CAA524536 CJW524333:CJW524536 CTS524333:CTS524536 DDO524333:DDO524536 DNK524333:DNK524536 DXG524333:DXG524536 EHC524333:EHC524536 EQY524333:EQY524536 FAU524333:FAU524536 FKQ524333:FKQ524536 FUM524333:FUM524536 GEI524333:GEI524536 GOE524333:GOE524536 GYA524333:GYA524536 HHW524333:HHW524536 HRS524333:HRS524536 IBO524333:IBO524536 ILK524333:ILK524536 IVG524333:IVG524536 JFC524333:JFC524536 JOY524333:JOY524536 JYU524333:JYU524536 KIQ524333:KIQ524536 KSM524333:KSM524536 LCI524333:LCI524536 LME524333:LME524536 LWA524333:LWA524536 MFW524333:MFW524536 MPS524333:MPS524536 MZO524333:MZO524536 NJK524333:NJK524536 NTG524333:NTG524536 ODC524333:ODC524536 OMY524333:OMY524536 OWU524333:OWU524536 PGQ524333:PGQ524536 PQM524333:PQM524536 QAI524333:QAI524536 QKE524333:QKE524536 QUA524333:QUA524536 RDW524333:RDW524536 RNS524333:RNS524536 RXO524333:RXO524536 SHK524333:SHK524536 SRG524333:SRG524536 TBC524333:TBC524536 TKY524333:TKY524536 TUU524333:TUU524536 UEQ524333:UEQ524536 UOM524333:UOM524536 UYI524333:UYI524536 VIE524333:VIE524536 VSA524333:VSA524536 WBW524333:WBW524536 WLS524333:WLS524536 WVO524333:WVO524536 G589869:G590072 JC589869:JC590072 SY589869:SY590072 ACU589869:ACU590072 AMQ589869:AMQ590072 AWM589869:AWM590072 BGI589869:BGI590072 BQE589869:BQE590072 CAA589869:CAA590072 CJW589869:CJW590072 CTS589869:CTS590072 DDO589869:DDO590072 DNK589869:DNK590072 DXG589869:DXG590072 EHC589869:EHC590072 EQY589869:EQY590072 FAU589869:FAU590072 FKQ589869:FKQ590072 FUM589869:FUM590072 GEI589869:GEI590072 GOE589869:GOE590072 GYA589869:GYA590072 HHW589869:HHW590072 HRS589869:HRS590072 IBO589869:IBO590072 ILK589869:ILK590072 IVG589869:IVG590072 JFC589869:JFC590072 JOY589869:JOY590072 JYU589869:JYU590072 KIQ589869:KIQ590072 KSM589869:KSM590072 LCI589869:LCI590072 LME589869:LME590072 LWA589869:LWA590072 MFW589869:MFW590072 MPS589869:MPS590072 MZO589869:MZO590072 NJK589869:NJK590072 NTG589869:NTG590072 ODC589869:ODC590072 OMY589869:OMY590072 OWU589869:OWU590072 PGQ589869:PGQ590072 PQM589869:PQM590072 QAI589869:QAI590072 QKE589869:QKE590072 QUA589869:QUA590072 RDW589869:RDW590072 RNS589869:RNS590072 RXO589869:RXO590072 SHK589869:SHK590072 SRG589869:SRG590072 TBC589869:TBC590072 TKY589869:TKY590072 TUU589869:TUU590072 UEQ589869:UEQ590072 UOM589869:UOM590072 UYI589869:UYI590072 VIE589869:VIE590072 VSA589869:VSA590072 WBW589869:WBW590072 WLS589869:WLS590072 WVO589869:WVO590072 G655405:G655608 JC655405:JC655608 SY655405:SY655608 ACU655405:ACU655608 AMQ655405:AMQ655608 AWM655405:AWM655608 BGI655405:BGI655608 BQE655405:BQE655608 CAA655405:CAA655608 CJW655405:CJW655608 CTS655405:CTS655608 DDO655405:DDO655608 DNK655405:DNK655608 DXG655405:DXG655608 EHC655405:EHC655608 EQY655405:EQY655608 FAU655405:FAU655608 FKQ655405:FKQ655608 FUM655405:FUM655608 GEI655405:GEI655608 GOE655405:GOE655608 GYA655405:GYA655608 HHW655405:HHW655608 HRS655405:HRS655608 IBO655405:IBO655608 ILK655405:ILK655608 IVG655405:IVG655608 JFC655405:JFC655608 JOY655405:JOY655608 JYU655405:JYU655608 KIQ655405:KIQ655608 KSM655405:KSM655608 LCI655405:LCI655608 LME655405:LME655608 LWA655405:LWA655608 MFW655405:MFW655608 MPS655405:MPS655608 MZO655405:MZO655608 NJK655405:NJK655608 NTG655405:NTG655608 ODC655405:ODC655608 OMY655405:OMY655608 OWU655405:OWU655608 PGQ655405:PGQ655608 PQM655405:PQM655608 QAI655405:QAI655608 QKE655405:QKE655608 QUA655405:QUA655608 RDW655405:RDW655608 RNS655405:RNS655608 RXO655405:RXO655608 SHK655405:SHK655608 SRG655405:SRG655608 TBC655405:TBC655608 TKY655405:TKY655608 TUU655405:TUU655608 UEQ655405:UEQ655608 UOM655405:UOM655608 UYI655405:UYI655608 VIE655405:VIE655608 VSA655405:VSA655608 WBW655405:WBW655608 WLS655405:WLS655608 WVO655405:WVO655608 G720941:G721144 JC720941:JC721144 SY720941:SY721144 ACU720941:ACU721144 AMQ720941:AMQ721144 AWM720941:AWM721144 BGI720941:BGI721144 BQE720941:BQE721144 CAA720941:CAA721144 CJW720941:CJW721144 CTS720941:CTS721144 DDO720941:DDO721144 DNK720941:DNK721144 DXG720941:DXG721144 EHC720941:EHC721144 EQY720941:EQY721144 FAU720941:FAU721144 FKQ720941:FKQ721144 FUM720941:FUM721144 GEI720941:GEI721144 GOE720941:GOE721144 GYA720941:GYA721144 HHW720941:HHW721144 HRS720941:HRS721144 IBO720941:IBO721144 ILK720941:ILK721144 IVG720941:IVG721144 JFC720941:JFC721144 JOY720941:JOY721144 JYU720941:JYU721144 KIQ720941:KIQ721144 KSM720941:KSM721144 LCI720941:LCI721144 LME720941:LME721144 LWA720941:LWA721144 MFW720941:MFW721144 MPS720941:MPS721144 MZO720941:MZO721144 NJK720941:NJK721144 NTG720941:NTG721144 ODC720941:ODC721144 OMY720941:OMY721144 OWU720941:OWU721144 PGQ720941:PGQ721144 PQM720941:PQM721144 QAI720941:QAI721144 QKE720941:QKE721144 QUA720941:QUA721144 RDW720941:RDW721144 RNS720941:RNS721144 RXO720941:RXO721144 SHK720941:SHK721144 SRG720941:SRG721144 TBC720941:TBC721144 TKY720941:TKY721144 TUU720941:TUU721144 UEQ720941:UEQ721144 UOM720941:UOM721144 UYI720941:UYI721144 VIE720941:VIE721144 VSA720941:VSA721144 WBW720941:WBW721144 WLS720941:WLS721144 WVO720941:WVO721144 G786477:G786680 JC786477:JC786680 SY786477:SY786680 ACU786477:ACU786680 AMQ786477:AMQ786680 AWM786477:AWM786680 BGI786477:BGI786680 BQE786477:BQE786680 CAA786477:CAA786680 CJW786477:CJW786680 CTS786477:CTS786680 DDO786477:DDO786680 DNK786477:DNK786680 DXG786477:DXG786680 EHC786477:EHC786680 EQY786477:EQY786680 FAU786477:FAU786680 FKQ786477:FKQ786680 FUM786477:FUM786680 GEI786477:GEI786680 GOE786477:GOE786680 GYA786477:GYA786680 HHW786477:HHW786680 HRS786477:HRS786680 IBO786477:IBO786680 ILK786477:ILK786680 IVG786477:IVG786680 JFC786477:JFC786680 JOY786477:JOY786680 JYU786477:JYU786680 KIQ786477:KIQ786680 KSM786477:KSM786680 LCI786477:LCI786680 LME786477:LME786680 LWA786477:LWA786680 MFW786477:MFW786680 MPS786477:MPS786680 MZO786477:MZO786680 NJK786477:NJK786680 NTG786477:NTG786680 ODC786477:ODC786680 OMY786477:OMY786680 OWU786477:OWU786680 PGQ786477:PGQ786680 PQM786477:PQM786680 QAI786477:QAI786680 QKE786477:QKE786680 QUA786477:QUA786680 RDW786477:RDW786680 RNS786477:RNS786680 RXO786477:RXO786680 SHK786477:SHK786680 SRG786477:SRG786680 TBC786477:TBC786680 TKY786477:TKY786680 TUU786477:TUU786680 UEQ786477:UEQ786680 UOM786477:UOM786680 UYI786477:UYI786680 VIE786477:VIE786680 VSA786477:VSA786680 WBW786477:WBW786680 WLS786477:WLS786680 WVO786477:WVO786680 G852013:G852216 JC852013:JC852216 SY852013:SY852216 ACU852013:ACU852216 AMQ852013:AMQ852216 AWM852013:AWM852216 BGI852013:BGI852216 BQE852013:BQE852216 CAA852013:CAA852216 CJW852013:CJW852216 CTS852013:CTS852216 DDO852013:DDO852216 DNK852013:DNK852216 DXG852013:DXG852216 EHC852013:EHC852216 EQY852013:EQY852216 FAU852013:FAU852216 FKQ852013:FKQ852216 FUM852013:FUM852216 GEI852013:GEI852216 GOE852013:GOE852216 GYA852013:GYA852216 HHW852013:HHW852216 HRS852013:HRS852216 IBO852013:IBO852216 ILK852013:ILK852216 IVG852013:IVG852216 JFC852013:JFC852216 JOY852013:JOY852216 JYU852013:JYU852216 KIQ852013:KIQ852216 KSM852013:KSM852216 LCI852013:LCI852216 LME852013:LME852216 LWA852013:LWA852216 MFW852013:MFW852216 MPS852013:MPS852216 MZO852013:MZO852216 NJK852013:NJK852216 NTG852013:NTG852216 ODC852013:ODC852216 OMY852013:OMY852216 OWU852013:OWU852216 PGQ852013:PGQ852216 PQM852013:PQM852216 QAI852013:QAI852216 QKE852013:QKE852216 QUA852013:QUA852216 RDW852013:RDW852216 RNS852013:RNS852216 RXO852013:RXO852216 SHK852013:SHK852216 SRG852013:SRG852216 TBC852013:TBC852216 TKY852013:TKY852216 TUU852013:TUU852216 UEQ852013:UEQ852216 UOM852013:UOM852216 UYI852013:UYI852216 VIE852013:VIE852216 VSA852013:VSA852216 WBW852013:WBW852216 WLS852013:WLS852216 WVO852013:WVO852216 G917549:G917752 JC917549:JC917752 SY917549:SY917752 ACU917549:ACU917752 AMQ917549:AMQ917752 AWM917549:AWM917752 BGI917549:BGI917752 BQE917549:BQE917752 CAA917549:CAA917752 CJW917549:CJW917752 CTS917549:CTS917752 DDO917549:DDO917752 DNK917549:DNK917752 DXG917549:DXG917752 EHC917549:EHC917752 EQY917549:EQY917752 FAU917549:FAU917752 FKQ917549:FKQ917752 FUM917549:FUM917752 GEI917549:GEI917752 GOE917549:GOE917752 GYA917549:GYA917752 HHW917549:HHW917752 HRS917549:HRS917752 IBO917549:IBO917752 ILK917549:ILK917752 IVG917549:IVG917752 JFC917549:JFC917752 JOY917549:JOY917752 JYU917549:JYU917752 KIQ917549:KIQ917752 KSM917549:KSM917752 LCI917549:LCI917752 LME917549:LME917752 LWA917549:LWA917752 MFW917549:MFW917752 MPS917549:MPS917752 MZO917549:MZO917752 NJK917549:NJK917752 NTG917549:NTG917752 ODC917549:ODC917752 OMY917549:OMY917752 OWU917549:OWU917752 PGQ917549:PGQ917752 PQM917549:PQM917752 QAI917549:QAI917752 QKE917549:QKE917752 QUA917549:QUA917752 RDW917549:RDW917752 RNS917549:RNS917752 RXO917549:RXO917752 SHK917549:SHK917752 SRG917549:SRG917752 TBC917549:TBC917752 TKY917549:TKY917752 TUU917549:TUU917752 UEQ917549:UEQ917752 UOM917549:UOM917752 UYI917549:UYI917752 VIE917549:VIE917752 VSA917549:VSA917752 WBW917549:WBW917752 WLS917549:WLS917752 WVO917549:WVO917752 G983085:G983288 JC983085:JC983288 SY983085:SY983288 ACU983085:ACU983288 AMQ983085:AMQ983288 AWM983085:AWM983288 BGI983085:BGI983288 BQE983085:BQE983288 CAA983085:CAA983288 CJW983085:CJW983288 CTS983085:CTS983288 DDO983085:DDO983288 DNK983085:DNK983288 DXG983085:DXG983288 EHC983085:EHC983288 EQY983085:EQY983288 FAU983085:FAU983288 FKQ983085:FKQ983288 FUM983085:FUM983288 GEI983085:GEI983288 GOE983085:GOE983288 GYA983085:GYA983288 HHW983085:HHW983288 HRS983085:HRS983288 IBO983085:IBO983288 ILK983085:ILK983288 IVG983085:IVG983288 JFC983085:JFC983288 JOY983085:JOY983288 JYU983085:JYU983288 KIQ983085:KIQ983288 KSM983085:KSM983288 LCI983085:LCI983288 LME983085:LME983288 LWA983085:LWA983288 MFW983085:MFW983288 MPS983085:MPS983288 MZO983085:MZO983288 NJK983085:NJK983288 NTG983085:NTG983288 ODC983085:ODC983288 OMY983085:OMY983288 OWU983085:OWU983288 PGQ983085:PGQ983288 PQM983085:PQM983288 QAI983085:QAI983288 QKE983085:QKE983288 QUA983085:QUA983288 RDW983085:RDW983288 RNS983085:RNS983288 RXO983085:RXO983288 SHK983085:SHK983288 SRG983085:SRG983288 TBC983085:TBC983288 TKY983085:TKY983288 TUU983085:TUU983288 UEQ983085:UEQ983288 UOM983085:UOM983288 UYI983085:UYI983288 VIE983085:VIE983288 VSA983085:VSA983288 WBW983085:WBW983288 WLS983085:WLS983288 WVO983085:WVO983288 G34:G40 JC34:JC40 SY34:SY40 ACU34:ACU40 AMQ34:AMQ40 AWM34:AWM40 BGI34:BGI40 BQE34:BQE40 CAA34:CAA40 CJW34:CJW40 CTS34:CTS40 DDO34:DDO40 DNK34:DNK40 DXG34:DXG40 EHC34:EHC40 EQY34:EQY40 FAU34:FAU40 FKQ34:FKQ40 FUM34:FUM40 GEI34:GEI40 GOE34:GOE40 GYA34:GYA40 HHW34:HHW40 HRS34:HRS40 IBO34:IBO40 ILK34:ILK40 IVG34:IVG40 JFC34:JFC40 JOY34:JOY40 JYU34:JYU40 KIQ34:KIQ40 KSM34:KSM40 LCI34:LCI40 LME34:LME40 LWA34:LWA40 MFW34:MFW40 MPS34:MPS40 MZO34:MZO40 NJK34:NJK40 NTG34:NTG40 ODC34:ODC40 OMY34:OMY40 OWU34:OWU40 PGQ34:PGQ40 PQM34:PQM40 QAI34:QAI40 QKE34:QKE40 QUA34:QUA40 RDW34:RDW40 RNS34:RNS40 RXO34:RXO40 SHK34:SHK40 SRG34:SRG40 TBC34:TBC40 TKY34:TKY40 TUU34:TUU40 UEQ34:UEQ40 UOM34:UOM40 UYI34:UYI40 VIE34:VIE40 VSA34:VSA40 WBW34:WBW40 WLS34:WLS40 WVO34:WVO40 G65570:G65576 JC65570:JC65576 SY65570:SY65576 ACU65570:ACU65576 AMQ65570:AMQ65576 AWM65570:AWM65576 BGI65570:BGI65576 BQE65570:BQE65576 CAA65570:CAA65576 CJW65570:CJW65576 CTS65570:CTS65576 DDO65570:DDO65576 DNK65570:DNK65576 DXG65570:DXG65576 EHC65570:EHC65576 EQY65570:EQY65576 FAU65570:FAU65576 FKQ65570:FKQ65576 FUM65570:FUM65576 GEI65570:GEI65576 GOE65570:GOE65576 GYA65570:GYA65576 HHW65570:HHW65576 HRS65570:HRS65576 IBO65570:IBO65576 ILK65570:ILK65576 IVG65570:IVG65576 JFC65570:JFC65576 JOY65570:JOY65576 JYU65570:JYU65576 KIQ65570:KIQ65576 KSM65570:KSM65576 LCI65570:LCI65576 LME65570:LME65576 LWA65570:LWA65576 MFW65570:MFW65576 MPS65570:MPS65576 MZO65570:MZO65576 NJK65570:NJK65576 NTG65570:NTG65576 ODC65570:ODC65576 OMY65570:OMY65576 OWU65570:OWU65576 PGQ65570:PGQ65576 PQM65570:PQM65576 QAI65570:QAI65576 QKE65570:QKE65576 QUA65570:QUA65576 RDW65570:RDW65576 RNS65570:RNS65576 RXO65570:RXO65576 SHK65570:SHK65576 SRG65570:SRG65576 TBC65570:TBC65576 TKY65570:TKY65576 TUU65570:TUU65576 UEQ65570:UEQ65576 UOM65570:UOM65576 UYI65570:UYI65576 VIE65570:VIE65576 VSA65570:VSA65576 WBW65570:WBW65576 WLS65570:WLS65576 WVO65570:WVO65576 G131106:G131112 JC131106:JC131112 SY131106:SY131112 ACU131106:ACU131112 AMQ131106:AMQ131112 AWM131106:AWM131112 BGI131106:BGI131112 BQE131106:BQE131112 CAA131106:CAA131112 CJW131106:CJW131112 CTS131106:CTS131112 DDO131106:DDO131112 DNK131106:DNK131112 DXG131106:DXG131112 EHC131106:EHC131112 EQY131106:EQY131112 FAU131106:FAU131112 FKQ131106:FKQ131112 FUM131106:FUM131112 GEI131106:GEI131112 GOE131106:GOE131112 GYA131106:GYA131112 HHW131106:HHW131112 HRS131106:HRS131112 IBO131106:IBO131112 ILK131106:ILK131112 IVG131106:IVG131112 JFC131106:JFC131112 JOY131106:JOY131112 JYU131106:JYU131112 KIQ131106:KIQ131112 KSM131106:KSM131112 LCI131106:LCI131112 LME131106:LME131112 LWA131106:LWA131112 MFW131106:MFW131112 MPS131106:MPS131112 MZO131106:MZO131112 NJK131106:NJK131112 NTG131106:NTG131112 ODC131106:ODC131112 OMY131106:OMY131112 OWU131106:OWU131112 PGQ131106:PGQ131112 PQM131106:PQM131112 QAI131106:QAI131112 QKE131106:QKE131112 QUA131106:QUA131112 RDW131106:RDW131112 RNS131106:RNS131112 RXO131106:RXO131112 SHK131106:SHK131112 SRG131106:SRG131112 TBC131106:TBC131112 TKY131106:TKY131112 TUU131106:TUU131112 UEQ131106:UEQ131112 UOM131106:UOM131112 UYI131106:UYI131112 VIE131106:VIE131112 VSA131106:VSA131112 WBW131106:WBW131112 WLS131106:WLS131112 WVO131106:WVO131112 G196642:G196648 JC196642:JC196648 SY196642:SY196648 ACU196642:ACU196648 AMQ196642:AMQ196648 AWM196642:AWM196648 BGI196642:BGI196648 BQE196642:BQE196648 CAA196642:CAA196648 CJW196642:CJW196648 CTS196642:CTS196648 DDO196642:DDO196648 DNK196642:DNK196648 DXG196642:DXG196648 EHC196642:EHC196648 EQY196642:EQY196648 FAU196642:FAU196648 FKQ196642:FKQ196648 FUM196642:FUM196648 GEI196642:GEI196648 GOE196642:GOE196648 GYA196642:GYA196648 HHW196642:HHW196648 HRS196642:HRS196648 IBO196642:IBO196648 ILK196642:ILK196648 IVG196642:IVG196648 JFC196642:JFC196648 JOY196642:JOY196648 JYU196642:JYU196648 KIQ196642:KIQ196648 KSM196642:KSM196648 LCI196642:LCI196648 LME196642:LME196648 LWA196642:LWA196648 MFW196642:MFW196648 MPS196642:MPS196648 MZO196642:MZO196648 NJK196642:NJK196648 NTG196642:NTG196648 ODC196642:ODC196648 OMY196642:OMY196648 OWU196642:OWU196648 PGQ196642:PGQ196648 PQM196642:PQM196648 QAI196642:QAI196648 QKE196642:QKE196648 QUA196642:QUA196648 RDW196642:RDW196648 RNS196642:RNS196648 RXO196642:RXO196648 SHK196642:SHK196648 SRG196642:SRG196648 TBC196642:TBC196648 TKY196642:TKY196648 TUU196642:TUU196648 UEQ196642:UEQ196648 UOM196642:UOM196648 UYI196642:UYI196648 VIE196642:VIE196648 VSA196642:VSA196648 WBW196642:WBW196648 WLS196642:WLS196648 WVO196642:WVO196648 G262178:G262184 JC262178:JC262184 SY262178:SY262184 ACU262178:ACU262184 AMQ262178:AMQ262184 AWM262178:AWM262184 BGI262178:BGI262184 BQE262178:BQE262184 CAA262178:CAA262184 CJW262178:CJW262184 CTS262178:CTS262184 DDO262178:DDO262184 DNK262178:DNK262184 DXG262178:DXG262184 EHC262178:EHC262184 EQY262178:EQY262184 FAU262178:FAU262184 FKQ262178:FKQ262184 FUM262178:FUM262184 GEI262178:GEI262184 GOE262178:GOE262184 GYA262178:GYA262184 HHW262178:HHW262184 HRS262178:HRS262184 IBO262178:IBO262184 ILK262178:ILK262184 IVG262178:IVG262184 JFC262178:JFC262184 JOY262178:JOY262184 JYU262178:JYU262184 KIQ262178:KIQ262184 KSM262178:KSM262184 LCI262178:LCI262184 LME262178:LME262184 LWA262178:LWA262184 MFW262178:MFW262184 MPS262178:MPS262184 MZO262178:MZO262184 NJK262178:NJK262184 NTG262178:NTG262184 ODC262178:ODC262184 OMY262178:OMY262184 OWU262178:OWU262184 PGQ262178:PGQ262184 PQM262178:PQM262184 QAI262178:QAI262184 QKE262178:QKE262184 QUA262178:QUA262184 RDW262178:RDW262184 RNS262178:RNS262184 RXO262178:RXO262184 SHK262178:SHK262184 SRG262178:SRG262184 TBC262178:TBC262184 TKY262178:TKY262184 TUU262178:TUU262184 UEQ262178:UEQ262184 UOM262178:UOM262184 UYI262178:UYI262184 VIE262178:VIE262184 VSA262178:VSA262184 WBW262178:WBW262184 WLS262178:WLS262184 WVO262178:WVO262184 G327714:G327720 JC327714:JC327720 SY327714:SY327720 ACU327714:ACU327720 AMQ327714:AMQ327720 AWM327714:AWM327720 BGI327714:BGI327720 BQE327714:BQE327720 CAA327714:CAA327720 CJW327714:CJW327720 CTS327714:CTS327720 DDO327714:DDO327720 DNK327714:DNK327720 DXG327714:DXG327720 EHC327714:EHC327720 EQY327714:EQY327720 FAU327714:FAU327720 FKQ327714:FKQ327720 FUM327714:FUM327720 GEI327714:GEI327720 GOE327714:GOE327720 GYA327714:GYA327720 HHW327714:HHW327720 HRS327714:HRS327720 IBO327714:IBO327720 ILK327714:ILK327720 IVG327714:IVG327720 JFC327714:JFC327720 JOY327714:JOY327720 JYU327714:JYU327720 KIQ327714:KIQ327720 KSM327714:KSM327720 LCI327714:LCI327720 LME327714:LME327720 LWA327714:LWA327720 MFW327714:MFW327720 MPS327714:MPS327720 MZO327714:MZO327720 NJK327714:NJK327720 NTG327714:NTG327720 ODC327714:ODC327720 OMY327714:OMY327720 OWU327714:OWU327720 PGQ327714:PGQ327720 PQM327714:PQM327720 QAI327714:QAI327720 QKE327714:QKE327720 QUA327714:QUA327720 RDW327714:RDW327720 RNS327714:RNS327720 RXO327714:RXO327720 SHK327714:SHK327720 SRG327714:SRG327720 TBC327714:TBC327720 TKY327714:TKY327720 TUU327714:TUU327720 UEQ327714:UEQ327720 UOM327714:UOM327720 UYI327714:UYI327720 VIE327714:VIE327720 VSA327714:VSA327720 WBW327714:WBW327720 WLS327714:WLS327720 WVO327714:WVO327720 G393250:G393256 JC393250:JC393256 SY393250:SY393256 ACU393250:ACU393256 AMQ393250:AMQ393256 AWM393250:AWM393256 BGI393250:BGI393256 BQE393250:BQE393256 CAA393250:CAA393256 CJW393250:CJW393256 CTS393250:CTS393256 DDO393250:DDO393256 DNK393250:DNK393256 DXG393250:DXG393256 EHC393250:EHC393256 EQY393250:EQY393256 FAU393250:FAU393256 FKQ393250:FKQ393256 FUM393250:FUM393256 GEI393250:GEI393256 GOE393250:GOE393256 GYA393250:GYA393256 HHW393250:HHW393256 HRS393250:HRS393256 IBO393250:IBO393256 ILK393250:ILK393256 IVG393250:IVG393256 JFC393250:JFC393256 JOY393250:JOY393256 JYU393250:JYU393256 KIQ393250:KIQ393256 KSM393250:KSM393256 LCI393250:LCI393256 LME393250:LME393256 LWA393250:LWA393256 MFW393250:MFW393256 MPS393250:MPS393256 MZO393250:MZO393256 NJK393250:NJK393256 NTG393250:NTG393256 ODC393250:ODC393256 OMY393250:OMY393256 OWU393250:OWU393256 PGQ393250:PGQ393256 PQM393250:PQM393256 QAI393250:QAI393256 QKE393250:QKE393256 QUA393250:QUA393256 RDW393250:RDW393256 RNS393250:RNS393256 RXO393250:RXO393256 SHK393250:SHK393256 SRG393250:SRG393256 TBC393250:TBC393256 TKY393250:TKY393256 TUU393250:TUU393256 UEQ393250:UEQ393256 UOM393250:UOM393256 UYI393250:UYI393256 VIE393250:VIE393256 VSA393250:VSA393256 WBW393250:WBW393256 WLS393250:WLS393256 WVO393250:WVO393256 G458786:G458792 JC458786:JC458792 SY458786:SY458792 ACU458786:ACU458792 AMQ458786:AMQ458792 AWM458786:AWM458792 BGI458786:BGI458792 BQE458786:BQE458792 CAA458786:CAA458792 CJW458786:CJW458792 CTS458786:CTS458792 DDO458786:DDO458792 DNK458786:DNK458792 DXG458786:DXG458792 EHC458786:EHC458792 EQY458786:EQY458792 FAU458786:FAU458792 FKQ458786:FKQ458792 FUM458786:FUM458792 GEI458786:GEI458792 GOE458786:GOE458792 GYA458786:GYA458792 HHW458786:HHW458792 HRS458786:HRS458792 IBO458786:IBO458792 ILK458786:ILK458792 IVG458786:IVG458792 JFC458786:JFC458792 JOY458786:JOY458792 JYU458786:JYU458792 KIQ458786:KIQ458792 KSM458786:KSM458792 LCI458786:LCI458792 LME458786:LME458792 LWA458786:LWA458792 MFW458786:MFW458792 MPS458786:MPS458792 MZO458786:MZO458792 NJK458786:NJK458792 NTG458786:NTG458792 ODC458786:ODC458792 OMY458786:OMY458792 OWU458786:OWU458792 PGQ458786:PGQ458792 PQM458786:PQM458792 QAI458786:QAI458792 QKE458786:QKE458792 QUA458786:QUA458792 RDW458786:RDW458792 RNS458786:RNS458792 RXO458786:RXO458792 SHK458786:SHK458792 SRG458786:SRG458792 TBC458786:TBC458792 TKY458786:TKY458792 TUU458786:TUU458792 UEQ458786:UEQ458792 UOM458786:UOM458792 UYI458786:UYI458792 VIE458786:VIE458792 VSA458786:VSA458792 WBW458786:WBW458792 WLS458786:WLS458792 WVO458786:WVO458792 G524322:G524328 JC524322:JC524328 SY524322:SY524328 ACU524322:ACU524328 AMQ524322:AMQ524328 AWM524322:AWM524328 BGI524322:BGI524328 BQE524322:BQE524328 CAA524322:CAA524328 CJW524322:CJW524328 CTS524322:CTS524328 DDO524322:DDO524328 DNK524322:DNK524328 DXG524322:DXG524328 EHC524322:EHC524328 EQY524322:EQY524328 FAU524322:FAU524328 FKQ524322:FKQ524328 FUM524322:FUM524328 GEI524322:GEI524328 GOE524322:GOE524328 GYA524322:GYA524328 HHW524322:HHW524328 HRS524322:HRS524328 IBO524322:IBO524328 ILK524322:ILK524328 IVG524322:IVG524328 JFC524322:JFC524328 JOY524322:JOY524328 JYU524322:JYU524328 KIQ524322:KIQ524328 KSM524322:KSM524328 LCI524322:LCI524328 LME524322:LME524328 LWA524322:LWA524328 MFW524322:MFW524328 MPS524322:MPS524328 MZO524322:MZO524328 NJK524322:NJK524328 NTG524322:NTG524328 ODC524322:ODC524328 OMY524322:OMY524328 OWU524322:OWU524328 PGQ524322:PGQ524328 PQM524322:PQM524328 QAI524322:QAI524328 QKE524322:QKE524328 QUA524322:QUA524328 RDW524322:RDW524328 RNS524322:RNS524328 RXO524322:RXO524328 SHK524322:SHK524328 SRG524322:SRG524328 TBC524322:TBC524328 TKY524322:TKY524328 TUU524322:TUU524328 UEQ524322:UEQ524328 UOM524322:UOM524328 UYI524322:UYI524328 VIE524322:VIE524328 VSA524322:VSA524328 WBW524322:WBW524328 WLS524322:WLS524328 WVO524322:WVO524328 G589858:G589864 JC589858:JC589864 SY589858:SY589864 ACU589858:ACU589864 AMQ589858:AMQ589864 AWM589858:AWM589864 BGI589858:BGI589864 BQE589858:BQE589864 CAA589858:CAA589864 CJW589858:CJW589864 CTS589858:CTS589864 DDO589858:DDO589864 DNK589858:DNK589864 DXG589858:DXG589864 EHC589858:EHC589864 EQY589858:EQY589864 FAU589858:FAU589864 FKQ589858:FKQ589864 FUM589858:FUM589864 GEI589858:GEI589864 GOE589858:GOE589864 GYA589858:GYA589864 HHW589858:HHW589864 HRS589858:HRS589864 IBO589858:IBO589864 ILK589858:ILK589864 IVG589858:IVG589864 JFC589858:JFC589864 JOY589858:JOY589864 JYU589858:JYU589864 KIQ589858:KIQ589864 KSM589858:KSM589864 LCI589858:LCI589864 LME589858:LME589864 LWA589858:LWA589864 MFW589858:MFW589864 MPS589858:MPS589864 MZO589858:MZO589864 NJK589858:NJK589864 NTG589858:NTG589864 ODC589858:ODC589864 OMY589858:OMY589864 OWU589858:OWU589864 PGQ589858:PGQ589864 PQM589858:PQM589864 QAI589858:QAI589864 QKE589858:QKE589864 QUA589858:QUA589864 RDW589858:RDW589864 RNS589858:RNS589864 RXO589858:RXO589864 SHK589858:SHK589864 SRG589858:SRG589864 TBC589858:TBC589864 TKY589858:TKY589864 TUU589858:TUU589864 UEQ589858:UEQ589864 UOM589858:UOM589864 UYI589858:UYI589864 VIE589858:VIE589864 VSA589858:VSA589864 WBW589858:WBW589864 WLS589858:WLS589864 WVO589858:WVO589864 G655394:G655400 JC655394:JC655400 SY655394:SY655400 ACU655394:ACU655400 AMQ655394:AMQ655400 AWM655394:AWM655400 BGI655394:BGI655400 BQE655394:BQE655400 CAA655394:CAA655400 CJW655394:CJW655400 CTS655394:CTS655400 DDO655394:DDO655400 DNK655394:DNK655400 DXG655394:DXG655400 EHC655394:EHC655400 EQY655394:EQY655400 FAU655394:FAU655400 FKQ655394:FKQ655400 FUM655394:FUM655400 GEI655394:GEI655400 GOE655394:GOE655400 GYA655394:GYA655400 HHW655394:HHW655400 HRS655394:HRS655400 IBO655394:IBO655400 ILK655394:ILK655400 IVG655394:IVG655400 JFC655394:JFC655400 JOY655394:JOY655400 JYU655394:JYU655400 KIQ655394:KIQ655400 KSM655394:KSM655400 LCI655394:LCI655400 LME655394:LME655400 LWA655394:LWA655400 MFW655394:MFW655400 MPS655394:MPS655400 MZO655394:MZO655400 NJK655394:NJK655400 NTG655394:NTG655400 ODC655394:ODC655400 OMY655394:OMY655400 OWU655394:OWU655400 PGQ655394:PGQ655400 PQM655394:PQM655400 QAI655394:QAI655400 QKE655394:QKE655400 QUA655394:QUA655400 RDW655394:RDW655400 RNS655394:RNS655400 RXO655394:RXO655400 SHK655394:SHK655400 SRG655394:SRG655400 TBC655394:TBC655400 TKY655394:TKY655400 TUU655394:TUU655400 UEQ655394:UEQ655400 UOM655394:UOM655400 UYI655394:UYI655400 VIE655394:VIE655400 VSA655394:VSA655400 WBW655394:WBW655400 WLS655394:WLS655400 WVO655394:WVO655400 G720930:G720936 JC720930:JC720936 SY720930:SY720936 ACU720930:ACU720936 AMQ720930:AMQ720936 AWM720930:AWM720936 BGI720930:BGI720936 BQE720930:BQE720936 CAA720930:CAA720936 CJW720930:CJW720936 CTS720930:CTS720936 DDO720930:DDO720936 DNK720930:DNK720936 DXG720930:DXG720936 EHC720930:EHC720936 EQY720930:EQY720936 FAU720930:FAU720936 FKQ720930:FKQ720936 FUM720930:FUM720936 GEI720930:GEI720936 GOE720930:GOE720936 GYA720930:GYA720936 HHW720930:HHW720936 HRS720930:HRS720936 IBO720930:IBO720936 ILK720930:ILK720936 IVG720930:IVG720936 JFC720930:JFC720936 JOY720930:JOY720936 JYU720930:JYU720936 KIQ720930:KIQ720936 KSM720930:KSM720936 LCI720930:LCI720936 LME720930:LME720936 LWA720930:LWA720936 MFW720930:MFW720936 MPS720930:MPS720936 MZO720930:MZO720936 NJK720930:NJK720936 NTG720930:NTG720936 ODC720930:ODC720936 OMY720930:OMY720936 OWU720930:OWU720936 PGQ720930:PGQ720936 PQM720930:PQM720936 QAI720930:QAI720936 QKE720930:QKE720936 QUA720930:QUA720936 RDW720930:RDW720936 RNS720930:RNS720936 RXO720930:RXO720936 SHK720930:SHK720936 SRG720930:SRG720936 TBC720930:TBC720936 TKY720930:TKY720936 TUU720930:TUU720936 UEQ720930:UEQ720936 UOM720930:UOM720936 UYI720930:UYI720936 VIE720930:VIE720936 VSA720930:VSA720936 WBW720930:WBW720936 WLS720930:WLS720936 WVO720930:WVO720936 G786466:G786472 JC786466:JC786472 SY786466:SY786472 ACU786466:ACU786472 AMQ786466:AMQ786472 AWM786466:AWM786472 BGI786466:BGI786472 BQE786466:BQE786472 CAA786466:CAA786472 CJW786466:CJW786472 CTS786466:CTS786472 DDO786466:DDO786472 DNK786466:DNK786472 DXG786466:DXG786472 EHC786466:EHC786472 EQY786466:EQY786472 FAU786466:FAU786472 FKQ786466:FKQ786472 FUM786466:FUM786472 GEI786466:GEI786472 GOE786466:GOE786472 GYA786466:GYA786472 HHW786466:HHW786472 HRS786466:HRS786472 IBO786466:IBO786472 ILK786466:ILK786472 IVG786466:IVG786472 JFC786466:JFC786472 JOY786466:JOY786472 JYU786466:JYU786472 KIQ786466:KIQ786472 KSM786466:KSM786472 LCI786466:LCI786472 LME786466:LME786472 LWA786466:LWA786472 MFW786466:MFW786472 MPS786466:MPS786472 MZO786466:MZO786472 NJK786466:NJK786472 NTG786466:NTG786472 ODC786466:ODC786472 OMY786466:OMY786472 OWU786466:OWU786472 PGQ786466:PGQ786472 PQM786466:PQM786472 QAI786466:QAI786472 QKE786466:QKE786472 QUA786466:QUA786472 RDW786466:RDW786472 RNS786466:RNS786472 RXO786466:RXO786472 SHK786466:SHK786472 SRG786466:SRG786472 TBC786466:TBC786472 TKY786466:TKY786472 TUU786466:TUU786472 UEQ786466:UEQ786472 UOM786466:UOM786472 UYI786466:UYI786472 VIE786466:VIE786472 VSA786466:VSA786472 WBW786466:WBW786472 WLS786466:WLS786472 WVO786466:WVO786472 G852002:G852008 JC852002:JC852008 SY852002:SY852008 ACU852002:ACU852008 AMQ852002:AMQ852008 AWM852002:AWM852008 BGI852002:BGI852008 BQE852002:BQE852008 CAA852002:CAA852008 CJW852002:CJW852008 CTS852002:CTS852008 DDO852002:DDO852008 DNK852002:DNK852008 DXG852002:DXG852008 EHC852002:EHC852008 EQY852002:EQY852008 FAU852002:FAU852008 FKQ852002:FKQ852008 FUM852002:FUM852008 GEI852002:GEI852008 GOE852002:GOE852008 GYA852002:GYA852008 HHW852002:HHW852008 HRS852002:HRS852008 IBO852002:IBO852008 ILK852002:ILK852008 IVG852002:IVG852008 JFC852002:JFC852008 JOY852002:JOY852008 JYU852002:JYU852008 KIQ852002:KIQ852008 KSM852002:KSM852008 LCI852002:LCI852008 LME852002:LME852008 LWA852002:LWA852008 MFW852002:MFW852008 MPS852002:MPS852008 MZO852002:MZO852008 NJK852002:NJK852008 NTG852002:NTG852008 ODC852002:ODC852008 OMY852002:OMY852008 OWU852002:OWU852008 PGQ852002:PGQ852008 PQM852002:PQM852008 QAI852002:QAI852008 QKE852002:QKE852008 QUA852002:QUA852008 RDW852002:RDW852008 RNS852002:RNS852008 RXO852002:RXO852008 SHK852002:SHK852008 SRG852002:SRG852008 TBC852002:TBC852008 TKY852002:TKY852008 TUU852002:TUU852008 UEQ852002:UEQ852008 UOM852002:UOM852008 UYI852002:UYI852008 VIE852002:VIE852008 VSA852002:VSA852008 WBW852002:WBW852008 WLS852002:WLS852008 WVO852002:WVO852008 G917538:G917544 JC917538:JC917544 SY917538:SY917544 ACU917538:ACU917544 AMQ917538:AMQ917544 AWM917538:AWM917544 BGI917538:BGI917544 BQE917538:BQE917544 CAA917538:CAA917544 CJW917538:CJW917544 CTS917538:CTS917544 DDO917538:DDO917544 DNK917538:DNK917544 DXG917538:DXG917544 EHC917538:EHC917544 EQY917538:EQY917544 FAU917538:FAU917544 FKQ917538:FKQ917544 FUM917538:FUM917544 GEI917538:GEI917544 GOE917538:GOE917544 GYA917538:GYA917544 HHW917538:HHW917544 HRS917538:HRS917544 IBO917538:IBO917544 ILK917538:ILK917544 IVG917538:IVG917544 JFC917538:JFC917544 JOY917538:JOY917544 JYU917538:JYU917544 KIQ917538:KIQ917544 KSM917538:KSM917544 LCI917538:LCI917544 LME917538:LME917544 LWA917538:LWA917544 MFW917538:MFW917544 MPS917538:MPS917544 MZO917538:MZO917544 NJK917538:NJK917544 NTG917538:NTG917544 ODC917538:ODC917544 OMY917538:OMY917544 OWU917538:OWU917544 PGQ917538:PGQ917544 PQM917538:PQM917544 QAI917538:QAI917544 QKE917538:QKE917544 QUA917538:QUA917544 RDW917538:RDW917544 RNS917538:RNS917544 RXO917538:RXO917544 SHK917538:SHK917544 SRG917538:SRG917544 TBC917538:TBC917544 TKY917538:TKY917544 TUU917538:TUU917544 UEQ917538:UEQ917544 UOM917538:UOM917544 UYI917538:UYI917544 VIE917538:VIE917544 VSA917538:VSA917544 WBW917538:WBW917544 WLS917538:WLS917544 WVO917538:WVO917544 G983074:G983080 JC983074:JC983080 SY983074:SY983080 ACU983074:ACU983080 AMQ983074:AMQ983080 AWM983074:AWM983080 BGI983074:BGI983080 BQE983074:BQE983080 CAA983074:CAA983080 CJW983074:CJW983080 CTS983074:CTS983080 DDO983074:DDO983080 DNK983074:DNK983080 DXG983074:DXG983080 EHC983074:EHC983080 EQY983074:EQY983080 FAU983074:FAU983080 FKQ983074:FKQ983080 FUM983074:FUM983080 GEI983074:GEI983080 GOE983074:GOE983080 GYA983074:GYA983080 HHW983074:HHW983080 HRS983074:HRS983080 IBO983074:IBO983080 ILK983074:ILK983080 IVG983074:IVG983080 JFC983074:JFC983080 JOY983074:JOY983080 JYU983074:JYU983080 KIQ983074:KIQ983080 KSM983074:KSM983080 LCI983074:LCI983080 LME983074:LME983080 LWA983074:LWA983080 MFW983074:MFW983080 MPS983074:MPS983080 MZO983074:MZO983080 NJK983074:NJK983080 NTG983074:NTG983080 ODC983074:ODC983080 OMY983074:OMY983080 OWU983074:OWU983080 PGQ983074:PGQ983080 PQM983074:PQM983080 QAI983074:QAI983080 QKE983074:QKE983080 QUA983074:QUA983080 RDW983074:RDW983080 RNS983074:RNS983080 RXO983074:RXO983080 SHK983074:SHK983080 SRG983074:SRG983080 TBC983074:TBC983080 TKY983074:TKY983080 TUU983074:TUU983080 UEQ983074:UEQ983080 UOM983074:UOM983080 UYI983074:UYI983080 VIE983074:VIE983080 VSA983074:VSA983080 WBW983074:WBW983080 WLS983074:WLS983080 WVO983074:WVO983080" xr:uid="{C500C6BE-4596-403B-A621-3261F514986A}">
      <formula1>"Directamente,No disminuye"</formula1>
    </dataValidation>
    <dataValidation type="list" allowBlank="1" showInputMessage="1" showErrorMessage="1" sqref="WVQ983049:WVQ983288 I65545:I65784 JE65545:JE65784 TA65545:TA65784 ACW65545:ACW65784 AMS65545:AMS65784 AWO65545:AWO65784 BGK65545:BGK65784 BQG65545:BQG65784 CAC65545:CAC65784 CJY65545:CJY65784 CTU65545:CTU65784 DDQ65545:DDQ65784 DNM65545:DNM65784 DXI65545:DXI65784 EHE65545:EHE65784 ERA65545:ERA65784 FAW65545:FAW65784 FKS65545:FKS65784 FUO65545:FUO65784 GEK65545:GEK65784 GOG65545:GOG65784 GYC65545:GYC65784 HHY65545:HHY65784 HRU65545:HRU65784 IBQ65545:IBQ65784 ILM65545:ILM65784 IVI65545:IVI65784 JFE65545:JFE65784 JPA65545:JPA65784 JYW65545:JYW65784 KIS65545:KIS65784 KSO65545:KSO65784 LCK65545:LCK65784 LMG65545:LMG65784 LWC65545:LWC65784 MFY65545:MFY65784 MPU65545:MPU65784 MZQ65545:MZQ65784 NJM65545:NJM65784 NTI65545:NTI65784 ODE65545:ODE65784 ONA65545:ONA65784 OWW65545:OWW65784 PGS65545:PGS65784 PQO65545:PQO65784 QAK65545:QAK65784 QKG65545:QKG65784 QUC65545:QUC65784 RDY65545:RDY65784 RNU65545:RNU65784 RXQ65545:RXQ65784 SHM65545:SHM65784 SRI65545:SRI65784 TBE65545:TBE65784 TLA65545:TLA65784 TUW65545:TUW65784 UES65545:UES65784 UOO65545:UOO65784 UYK65545:UYK65784 VIG65545:VIG65784 VSC65545:VSC65784 WBY65545:WBY65784 WLU65545:WLU65784 WVQ65545:WVQ65784 I131081:I131320 JE131081:JE131320 TA131081:TA131320 ACW131081:ACW131320 AMS131081:AMS131320 AWO131081:AWO131320 BGK131081:BGK131320 BQG131081:BQG131320 CAC131081:CAC131320 CJY131081:CJY131320 CTU131081:CTU131320 DDQ131081:DDQ131320 DNM131081:DNM131320 DXI131081:DXI131320 EHE131081:EHE131320 ERA131081:ERA131320 FAW131081:FAW131320 FKS131081:FKS131320 FUO131081:FUO131320 GEK131081:GEK131320 GOG131081:GOG131320 GYC131081:GYC131320 HHY131081:HHY131320 HRU131081:HRU131320 IBQ131081:IBQ131320 ILM131081:ILM131320 IVI131081:IVI131320 JFE131081:JFE131320 JPA131081:JPA131320 JYW131081:JYW131320 KIS131081:KIS131320 KSO131081:KSO131320 LCK131081:LCK131320 LMG131081:LMG131320 LWC131081:LWC131320 MFY131081:MFY131320 MPU131081:MPU131320 MZQ131081:MZQ131320 NJM131081:NJM131320 NTI131081:NTI131320 ODE131081:ODE131320 ONA131081:ONA131320 OWW131081:OWW131320 PGS131081:PGS131320 PQO131081:PQO131320 QAK131081:QAK131320 QKG131081:QKG131320 QUC131081:QUC131320 RDY131081:RDY131320 RNU131081:RNU131320 RXQ131081:RXQ131320 SHM131081:SHM131320 SRI131081:SRI131320 TBE131081:TBE131320 TLA131081:TLA131320 TUW131081:TUW131320 UES131081:UES131320 UOO131081:UOO131320 UYK131081:UYK131320 VIG131081:VIG131320 VSC131081:VSC131320 WBY131081:WBY131320 WLU131081:WLU131320 WVQ131081:WVQ131320 I196617:I196856 JE196617:JE196856 TA196617:TA196856 ACW196617:ACW196856 AMS196617:AMS196856 AWO196617:AWO196856 BGK196617:BGK196856 BQG196617:BQG196856 CAC196617:CAC196856 CJY196617:CJY196856 CTU196617:CTU196856 DDQ196617:DDQ196856 DNM196617:DNM196856 DXI196617:DXI196856 EHE196617:EHE196856 ERA196617:ERA196856 FAW196617:FAW196856 FKS196617:FKS196856 FUO196617:FUO196856 GEK196617:GEK196856 GOG196617:GOG196856 GYC196617:GYC196856 HHY196617:HHY196856 HRU196617:HRU196856 IBQ196617:IBQ196856 ILM196617:ILM196856 IVI196617:IVI196856 JFE196617:JFE196856 JPA196617:JPA196856 JYW196617:JYW196856 KIS196617:KIS196856 KSO196617:KSO196856 LCK196617:LCK196856 LMG196617:LMG196856 LWC196617:LWC196856 MFY196617:MFY196856 MPU196617:MPU196856 MZQ196617:MZQ196856 NJM196617:NJM196856 NTI196617:NTI196856 ODE196617:ODE196856 ONA196617:ONA196856 OWW196617:OWW196856 PGS196617:PGS196856 PQO196617:PQO196856 QAK196617:QAK196856 QKG196617:QKG196856 QUC196617:QUC196856 RDY196617:RDY196856 RNU196617:RNU196856 RXQ196617:RXQ196856 SHM196617:SHM196856 SRI196617:SRI196856 TBE196617:TBE196856 TLA196617:TLA196856 TUW196617:TUW196856 UES196617:UES196856 UOO196617:UOO196856 UYK196617:UYK196856 VIG196617:VIG196856 VSC196617:VSC196856 WBY196617:WBY196856 WLU196617:WLU196856 WVQ196617:WVQ196856 I262153:I262392 JE262153:JE262392 TA262153:TA262392 ACW262153:ACW262392 AMS262153:AMS262392 AWO262153:AWO262392 BGK262153:BGK262392 BQG262153:BQG262392 CAC262153:CAC262392 CJY262153:CJY262392 CTU262153:CTU262392 DDQ262153:DDQ262392 DNM262153:DNM262392 DXI262153:DXI262392 EHE262153:EHE262392 ERA262153:ERA262392 FAW262153:FAW262392 FKS262153:FKS262392 FUO262153:FUO262392 GEK262153:GEK262392 GOG262153:GOG262392 GYC262153:GYC262392 HHY262153:HHY262392 HRU262153:HRU262392 IBQ262153:IBQ262392 ILM262153:ILM262392 IVI262153:IVI262392 JFE262153:JFE262392 JPA262153:JPA262392 JYW262153:JYW262392 KIS262153:KIS262392 KSO262153:KSO262392 LCK262153:LCK262392 LMG262153:LMG262392 LWC262153:LWC262392 MFY262153:MFY262392 MPU262153:MPU262392 MZQ262153:MZQ262392 NJM262153:NJM262392 NTI262153:NTI262392 ODE262153:ODE262392 ONA262153:ONA262392 OWW262153:OWW262392 PGS262153:PGS262392 PQO262153:PQO262392 QAK262153:QAK262392 QKG262153:QKG262392 QUC262153:QUC262392 RDY262153:RDY262392 RNU262153:RNU262392 RXQ262153:RXQ262392 SHM262153:SHM262392 SRI262153:SRI262392 TBE262153:TBE262392 TLA262153:TLA262392 TUW262153:TUW262392 UES262153:UES262392 UOO262153:UOO262392 UYK262153:UYK262392 VIG262153:VIG262392 VSC262153:VSC262392 WBY262153:WBY262392 WLU262153:WLU262392 WVQ262153:WVQ262392 I327689:I327928 JE327689:JE327928 TA327689:TA327928 ACW327689:ACW327928 AMS327689:AMS327928 AWO327689:AWO327928 BGK327689:BGK327928 BQG327689:BQG327928 CAC327689:CAC327928 CJY327689:CJY327928 CTU327689:CTU327928 DDQ327689:DDQ327928 DNM327689:DNM327928 DXI327689:DXI327928 EHE327689:EHE327928 ERA327689:ERA327928 FAW327689:FAW327928 FKS327689:FKS327928 FUO327689:FUO327928 GEK327689:GEK327928 GOG327689:GOG327928 GYC327689:GYC327928 HHY327689:HHY327928 HRU327689:HRU327928 IBQ327689:IBQ327928 ILM327689:ILM327928 IVI327689:IVI327928 JFE327689:JFE327928 JPA327689:JPA327928 JYW327689:JYW327928 KIS327689:KIS327928 KSO327689:KSO327928 LCK327689:LCK327928 LMG327689:LMG327928 LWC327689:LWC327928 MFY327689:MFY327928 MPU327689:MPU327928 MZQ327689:MZQ327928 NJM327689:NJM327928 NTI327689:NTI327928 ODE327689:ODE327928 ONA327689:ONA327928 OWW327689:OWW327928 PGS327689:PGS327928 PQO327689:PQO327928 QAK327689:QAK327928 QKG327689:QKG327928 QUC327689:QUC327928 RDY327689:RDY327928 RNU327689:RNU327928 RXQ327689:RXQ327928 SHM327689:SHM327928 SRI327689:SRI327928 TBE327689:TBE327928 TLA327689:TLA327928 TUW327689:TUW327928 UES327689:UES327928 UOO327689:UOO327928 UYK327689:UYK327928 VIG327689:VIG327928 VSC327689:VSC327928 WBY327689:WBY327928 WLU327689:WLU327928 WVQ327689:WVQ327928 I393225:I393464 JE393225:JE393464 TA393225:TA393464 ACW393225:ACW393464 AMS393225:AMS393464 AWO393225:AWO393464 BGK393225:BGK393464 BQG393225:BQG393464 CAC393225:CAC393464 CJY393225:CJY393464 CTU393225:CTU393464 DDQ393225:DDQ393464 DNM393225:DNM393464 DXI393225:DXI393464 EHE393225:EHE393464 ERA393225:ERA393464 FAW393225:FAW393464 FKS393225:FKS393464 FUO393225:FUO393464 GEK393225:GEK393464 GOG393225:GOG393464 GYC393225:GYC393464 HHY393225:HHY393464 HRU393225:HRU393464 IBQ393225:IBQ393464 ILM393225:ILM393464 IVI393225:IVI393464 JFE393225:JFE393464 JPA393225:JPA393464 JYW393225:JYW393464 KIS393225:KIS393464 KSO393225:KSO393464 LCK393225:LCK393464 LMG393225:LMG393464 LWC393225:LWC393464 MFY393225:MFY393464 MPU393225:MPU393464 MZQ393225:MZQ393464 NJM393225:NJM393464 NTI393225:NTI393464 ODE393225:ODE393464 ONA393225:ONA393464 OWW393225:OWW393464 PGS393225:PGS393464 PQO393225:PQO393464 QAK393225:QAK393464 QKG393225:QKG393464 QUC393225:QUC393464 RDY393225:RDY393464 RNU393225:RNU393464 RXQ393225:RXQ393464 SHM393225:SHM393464 SRI393225:SRI393464 TBE393225:TBE393464 TLA393225:TLA393464 TUW393225:TUW393464 UES393225:UES393464 UOO393225:UOO393464 UYK393225:UYK393464 VIG393225:VIG393464 VSC393225:VSC393464 WBY393225:WBY393464 WLU393225:WLU393464 WVQ393225:WVQ393464 I458761:I459000 JE458761:JE459000 TA458761:TA459000 ACW458761:ACW459000 AMS458761:AMS459000 AWO458761:AWO459000 BGK458761:BGK459000 BQG458761:BQG459000 CAC458761:CAC459000 CJY458761:CJY459000 CTU458761:CTU459000 DDQ458761:DDQ459000 DNM458761:DNM459000 DXI458761:DXI459000 EHE458761:EHE459000 ERA458761:ERA459000 FAW458761:FAW459000 FKS458761:FKS459000 FUO458761:FUO459000 GEK458761:GEK459000 GOG458761:GOG459000 GYC458761:GYC459000 HHY458761:HHY459000 HRU458761:HRU459000 IBQ458761:IBQ459000 ILM458761:ILM459000 IVI458761:IVI459000 JFE458761:JFE459000 JPA458761:JPA459000 JYW458761:JYW459000 KIS458761:KIS459000 KSO458761:KSO459000 LCK458761:LCK459000 LMG458761:LMG459000 LWC458761:LWC459000 MFY458761:MFY459000 MPU458761:MPU459000 MZQ458761:MZQ459000 NJM458761:NJM459000 NTI458761:NTI459000 ODE458761:ODE459000 ONA458761:ONA459000 OWW458761:OWW459000 PGS458761:PGS459000 PQO458761:PQO459000 QAK458761:QAK459000 QKG458761:QKG459000 QUC458761:QUC459000 RDY458761:RDY459000 RNU458761:RNU459000 RXQ458761:RXQ459000 SHM458761:SHM459000 SRI458761:SRI459000 TBE458761:TBE459000 TLA458761:TLA459000 TUW458761:TUW459000 UES458761:UES459000 UOO458761:UOO459000 UYK458761:UYK459000 VIG458761:VIG459000 VSC458761:VSC459000 WBY458761:WBY459000 WLU458761:WLU459000 WVQ458761:WVQ459000 I524297:I524536 JE524297:JE524536 TA524297:TA524536 ACW524297:ACW524536 AMS524297:AMS524536 AWO524297:AWO524536 BGK524297:BGK524536 BQG524297:BQG524536 CAC524297:CAC524536 CJY524297:CJY524536 CTU524297:CTU524536 DDQ524297:DDQ524536 DNM524297:DNM524536 DXI524297:DXI524536 EHE524297:EHE524536 ERA524297:ERA524536 FAW524297:FAW524536 FKS524297:FKS524536 FUO524297:FUO524536 GEK524297:GEK524536 GOG524297:GOG524536 GYC524297:GYC524536 HHY524297:HHY524536 HRU524297:HRU524536 IBQ524297:IBQ524536 ILM524297:ILM524536 IVI524297:IVI524536 JFE524297:JFE524536 JPA524297:JPA524536 JYW524297:JYW524536 KIS524297:KIS524536 KSO524297:KSO524536 LCK524297:LCK524536 LMG524297:LMG524536 LWC524297:LWC524536 MFY524297:MFY524536 MPU524297:MPU524536 MZQ524297:MZQ524536 NJM524297:NJM524536 NTI524297:NTI524536 ODE524297:ODE524536 ONA524297:ONA524536 OWW524297:OWW524536 PGS524297:PGS524536 PQO524297:PQO524536 QAK524297:QAK524536 QKG524297:QKG524536 QUC524297:QUC524536 RDY524297:RDY524536 RNU524297:RNU524536 RXQ524297:RXQ524536 SHM524297:SHM524536 SRI524297:SRI524536 TBE524297:TBE524536 TLA524297:TLA524536 TUW524297:TUW524536 UES524297:UES524536 UOO524297:UOO524536 UYK524297:UYK524536 VIG524297:VIG524536 VSC524297:VSC524536 WBY524297:WBY524536 WLU524297:WLU524536 WVQ524297:WVQ524536 I589833:I590072 JE589833:JE590072 TA589833:TA590072 ACW589833:ACW590072 AMS589833:AMS590072 AWO589833:AWO590072 BGK589833:BGK590072 BQG589833:BQG590072 CAC589833:CAC590072 CJY589833:CJY590072 CTU589833:CTU590072 DDQ589833:DDQ590072 DNM589833:DNM590072 DXI589833:DXI590072 EHE589833:EHE590072 ERA589833:ERA590072 FAW589833:FAW590072 FKS589833:FKS590072 FUO589833:FUO590072 GEK589833:GEK590072 GOG589833:GOG590072 GYC589833:GYC590072 HHY589833:HHY590072 HRU589833:HRU590072 IBQ589833:IBQ590072 ILM589833:ILM590072 IVI589833:IVI590072 JFE589833:JFE590072 JPA589833:JPA590072 JYW589833:JYW590072 KIS589833:KIS590072 KSO589833:KSO590072 LCK589833:LCK590072 LMG589833:LMG590072 LWC589833:LWC590072 MFY589833:MFY590072 MPU589833:MPU590072 MZQ589833:MZQ590072 NJM589833:NJM590072 NTI589833:NTI590072 ODE589833:ODE590072 ONA589833:ONA590072 OWW589833:OWW590072 PGS589833:PGS590072 PQO589833:PQO590072 QAK589833:QAK590072 QKG589833:QKG590072 QUC589833:QUC590072 RDY589833:RDY590072 RNU589833:RNU590072 RXQ589833:RXQ590072 SHM589833:SHM590072 SRI589833:SRI590072 TBE589833:TBE590072 TLA589833:TLA590072 TUW589833:TUW590072 UES589833:UES590072 UOO589833:UOO590072 UYK589833:UYK590072 VIG589833:VIG590072 VSC589833:VSC590072 WBY589833:WBY590072 WLU589833:WLU590072 WVQ589833:WVQ590072 I655369:I655608 JE655369:JE655608 TA655369:TA655608 ACW655369:ACW655608 AMS655369:AMS655608 AWO655369:AWO655608 BGK655369:BGK655608 BQG655369:BQG655608 CAC655369:CAC655608 CJY655369:CJY655608 CTU655369:CTU655608 DDQ655369:DDQ655608 DNM655369:DNM655608 DXI655369:DXI655608 EHE655369:EHE655608 ERA655369:ERA655608 FAW655369:FAW655608 FKS655369:FKS655608 FUO655369:FUO655608 GEK655369:GEK655608 GOG655369:GOG655608 GYC655369:GYC655608 HHY655369:HHY655608 HRU655369:HRU655608 IBQ655369:IBQ655608 ILM655369:ILM655608 IVI655369:IVI655608 JFE655369:JFE655608 JPA655369:JPA655608 JYW655369:JYW655608 KIS655369:KIS655608 KSO655369:KSO655608 LCK655369:LCK655608 LMG655369:LMG655608 LWC655369:LWC655608 MFY655369:MFY655608 MPU655369:MPU655608 MZQ655369:MZQ655608 NJM655369:NJM655608 NTI655369:NTI655608 ODE655369:ODE655608 ONA655369:ONA655608 OWW655369:OWW655608 PGS655369:PGS655608 PQO655369:PQO655608 QAK655369:QAK655608 QKG655369:QKG655608 QUC655369:QUC655608 RDY655369:RDY655608 RNU655369:RNU655608 RXQ655369:RXQ655608 SHM655369:SHM655608 SRI655369:SRI655608 TBE655369:TBE655608 TLA655369:TLA655608 TUW655369:TUW655608 UES655369:UES655608 UOO655369:UOO655608 UYK655369:UYK655608 VIG655369:VIG655608 VSC655369:VSC655608 WBY655369:WBY655608 WLU655369:WLU655608 WVQ655369:WVQ655608 I720905:I721144 JE720905:JE721144 TA720905:TA721144 ACW720905:ACW721144 AMS720905:AMS721144 AWO720905:AWO721144 BGK720905:BGK721144 BQG720905:BQG721144 CAC720905:CAC721144 CJY720905:CJY721144 CTU720905:CTU721144 DDQ720905:DDQ721144 DNM720905:DNM721144 DXI720905:DXI721144 EHE720905:EHE721144 ERA720905:ERA721144 FAW720905:FAW721144 FKS720905:FKS721144 FUO720905:FUO721144 GEK720905:GEK721144 GOG720905:GOG721144 GYC720905:GYC721144 HHY720905:HHY721144 HRU720905:HRU721144 IBQ720905:IBQ721144 ILM720905:ILM721144 IVI720905:IVI721144 JFE720905:JFE721144 JPA720905:JPA721144 JYW720905:JYW721144 KIS720905:KIS721144 KSO720905:KSO721144 LCK720905:LCK721144 LMG720905:LMG721144 LWC720905:LWC721144 MFY720905:MFY721144 MPU720905:MPU721144 MZQ720905:MZQ721144 NJM720905:NJM721144 NTI720905:NTI721144 ODE720905:ODE721144 ONA720905:ONA721144 OWW720905:OWW721144 PGS720905:PGS721144 PQO720905:PQO721144 QAK720905:QAK721144 QKG720905:QKG721144 QUC720905:QUC721144 RDY720905:RDY721144 RNU720905:RNU721144 RXQ720905:RXQ721144 SHM720905:SHM721144 SRI720905:SRI721144 TBE720905:TBE721144 TLA720905:TLA721144 TUW720905:TUW721144 UES720905:UES721144 UOO720905:UOO721144 UYK720905:UYK721144 VIG720905:VIG721144 VSC720905:VSC721144 WBY720905:WBY721144 WLU720905:WLU721144 WVQ720905:WVQ721144 I786441:I786680 JE786441:JE786680 TA786441:TA786680 ACW786441:ACW786680 AMS786441:AMS786680 AWO786441:AWO786680 BGK786441:BGK786680 BQG786441:BQG786680 CAC786441:CAC786680 CJY786441:CJY786680 CTU786441:CTU786680 DDQ786441:DDQ786680 DNM786441:DNM786680 DXI786441:DXI786680 EHE786441:EHE786680 ERA786441:ERA786680 FAW786441:FAW786680 FKS786441:FKS786680 FUO786441:FUO786680 GEK786441:GEK786680 GOG786441:GOG786680 GYC786441:GYC786680 HHY786441:HHY786680 HRU786441:HRU786680 IBQ786441:IBQ786680 ILM786441:ILM786680 IVI786441:IVI786680 JFE786441:JFE786680 JPA786441:JPA786680 JYW786441:JYW786680 KIS786441:KIS786680 KSO786441:KSO786680 LCK786441:LCK786680 LMG786441:LMG786680 LWC786441:LWC786680 MFY786441:MFY786680 MPU786441:MPU786680 MZQ786441:MZQ786680 NJM786441:NJM786680 NTI786441:NTI786680 ODE786441:ODE786680 ONA786441:ONA786680 OWW786441:OWW786680 PGS786441:PGS786680 PQO786441:PQO786680 QAK786441:QAK786680 QKG786441:QKG786680 QUC786441:QUC786680 RDY786441:RDY786680 RNU786441:RNU786680 RXQ786441:RXQ786680 SHM786441:SHM786680 SRI786441:SRI786680 TBE786441:TBE786680 TLA786441:TLA786680 TUW786441:TUW786680 UES786441:UES786680 UOO786441:UOO786680 UYK786441:UYK786680 VIG786441:VIG786680 VSC786441:VSC786680 WBY786441:WBY786680 WLU786441:WLU786680 WVQ786441:WVQ786680 I851977:I852216 JE851977:JE852216 TA851977:TA852216 ACW851977:ACW852216 AMS851977:AMS852216 AWO851977:AWO852216 BGK851977:BGK852216 BQG851977:BQG852216 CAC851977:CAC852216 CJY851977:CJY852216 CTU851977:CTU852216 DDQ851977:DDQ852216 DNM851977:DNM852216 DXI851977:DXI852216 EHE851977:EHE852216 ERA851977:ERA852216 FAW851977:FAW852216 FKS851977:FKS852216 FUO851977:FUO852216 GEK851977:GEK852216 GOG851977:GOG852216 GYC851977:GYC852216 HHY851977:HHY852216 HRU851977:HRU852216 IBQ851977:IBQ852216 ILM851977:ILM852216 IVI851977:IVI852216 JFE851977:JFE852216 JPA851977:JPA852216 JYW851977:JYW852216 KIS851977:KIS852216 KSO851977:KSO852216 LCK851977:LCK852216 LMG851977:LMG852216 LWC851977:LWC852216 MFY851977:MFY852216 MPU851977:MPU852216 MZQ851977:MZQ852216 NJM851977:NJM852216 NTI851977:NTI852216 ODE851977:ODE852216 ONA851977:ONA852216 OWW851977:OWW852216 PGS851977:PGS852216 PQO851977:PQO852216 QAK851977:QAK852216 QKG851977:QKG852216 QUC851977:QUC852216 RDY851977:RDY852216 RNU851977:RNU852216 RXQ851977:RXQ852216 SHM851977:SHM852216 SRI851977:SRI852216 TBE851977:TBE852216 TLA851977:TLA852216 TUW851977:TUW852216 UES851977:UES852216 UOO851977:UOO852216 UYK851977:UYK852216 VIG851977:VIG852216 VSC851977:VSC852216 WBY851977:WBY852216 WLU851977:WLU852216 WVQ851977:WVQ852216 I917513:I917752 JE917513:JE917752 TA917513:TA917752 ACW917513:ACW917752 AMS917513:AMS917752 AWO917513:AWO917752 BGK917513:BGK917752 BQG917513:BQG917752 CAC917513:CAC917752 CJY917513:CJY917752 CTU917513:CTU917752 DDQ917513:DDQ917752 DNM917513:DNM917752 DXI917513:DXI917752 EHE917513:EHE917752 ERA917513:ERA917752 FAW917513:FAW917752 FKS917513:FKS917752 FUO917513:FUO917752 GEK917513:GEK917752 GOG917513:GOG917752 GYC917513:GYC917752 HHY917513:HHY917752 HRU917513:HRU917752 IBQ917513:IBQ917752 ILM917513:ILM917752 IVI917513:IVI917752 JFE917513:JFE917752 JPA917513:JPA917752 JYW917513:JYW917752 KIS917513:KIS917752 KSO917513:KSO917752 LCK917513:LCK917752 LMG917513:LMG917752 LWC917513:LWC917752 MFY917513:MFY917752 MPU917513:MPU917752 MZQ917513:MZQ917752 NJM917513:NJM917752 NTI917513:NTI917752 ODE917513:ODE917752 ONA917513:ONA917752 OWW917513:OWW917752 PGS917513:PGS917752 PQO917513:PQO917752 QAK917513:QAK917752 QKG917513:QKG917752 QUC917513:QUC917752 RDY917513:RDY917752 RNU917513:RNU917752 RXQ917513:RXQ917752 SHM917513:SHM917752 SRI917513:SRI917752 TBE917513:TBE917752 TLA917513:TLA917752 TUW917513:TUW917752 UES917513:UES917752 UOO917513:UOO917752 UYK917513:UYK917752 VIG917513:VIG917752 VSC917513:VSC917752 WBY917513:WBY917752 WLU917513:WLU917752 WVQ917513:WVQ917752 I983049:I983288 JE983049:JE983288 TA983049:TA983288 ACW983049:ACW983288 AMS983049:AMS983288 AWO983049:AWO983288 BGK983049:BGK983288 BQG983049:BQG983288 CAC983049:CAC983288 CJY983049:CJY983288 CTU983049:CTU983288 DDQ983049:DDQ983288 DNM983049:DNM983288 DXI983049:DXI983288 EHE983049:EHE983288 ERA983049:ERA983288 FAW983049:FAW983288 FKS983049:FKS983288 FUO983049:FUO983288 GEK983049:GEK983288 GOG983049:GOG983288 GYC983049:GYC983288 HHY983049:HHY983288 HRU983049:HRU983288 IBQ983049:IBQ983288 ILM983049:ILM983288 IVI983049:IVI983288 JFE983049:JFE983288 JPA983049:JPA983288 JYW983049:JYW983288 KIS983049:KIS983288 KSO983049:KSO983288 LCK983049:LCK983288 LMG983049:LMG983288 LWC983049:LWC983288 MFY983049:MFY983288 MPU983049:MPU983288 MZQ983049:MZQ983288 NJM983049:NJM983288 NTI983049:NTI983288 ODE983049:ODE983288 ONA983049:ONA983288 OWW983049:OWW983288 PGS983049:PGS983288 PQO983049:PQO983288 QAK983049:QAK983288 QKG983049:QKG983288 QUC983049:QUC983288 RDY983049:RDY983288 RNU983049:RNU983288 RXQ983049:RXQ983288 SHM983049:SHM983288 SRI983049:SRI983288 TBE983049:TBE983288 TLA983049:TLA983288 TUW983049:TUW983288 UES983049:UES983288 UOO983049:UOO983288 UYK983049:UYK983288 VIG983049:VIG983288 VSC983049:VSC983288 WBY983049:WBY983288 WLU983049:WLU983288 I10:I248 WVQ10:WVQ248 WLU10:WLU248 WBY10:WBY248 VSC10:VSC248 VIG10:VIG248 UYK10:UYK248 UOO10:UOO248 UES10:UES248 TUW10:TUW248 TLA10:TLA248 TBE10:TBE248 SRI10:SRI248 SHM10:SHM248 RXQ10:RXQ248 RNU10:RNU248 RDY10:RDY248 QUC10:QUC248 QKG10:QKG248 QAK10:QAK248 PQO10:PQO248 PGS10:PGS248 OWW10:OWW248 ONA10:ONA248 ODE10:ODE248 NTI10:NTI248 NJM10:NJM248 MZQ10:MZQ248 MPU10:MPU248 MFY10:MFY248 LWC10:LWC248 LMG10:LMG248 LCK10:LCK248 KSO10:KSO248 KIS10:KIS248 JYW10:JYW248 JPA10:JPA248 JFE10:JFE248 IVI10:IVI248 ILM10:ILM248 IBQ10:IBQ248 HRU10:HRU248 HHY10:HHY248 GYC10:GYC248 GOG10:GOG248 GEK10:GEK248 FUO10:FUO248 FKS10:FKS248 FAW10:FAW248 ERA10:ERA248 EHE10:EHE248 DXI10:DXI248 DNM10:DNM248 DDQ10:DDQ248 CTU10:CTU248 CJY10:CJY248 CAC10:CAC248 BQG10:BQG248 BGK10:BGK248 AWO10:AWO248 AMS10:AMS248 ACW10:ACW248 TA10:TA248 JE10:JE248" xr:uid="{2F6C7661-0433-442B-A709-18EDEF72B0D1}">
      <formula1>"Asignado,No asignado"</formula1>
    </dataValidation>
    <dataValidation type="list" allowBlank="1" showInputMessage="1" showErrorMessage="1" sqref="K65545:K65784 JG65545:JG65784 TC65545:TC65784 ACY65545:ACY65784 AMU65545:AMU65784 AWQ65545:AWQ65784 BGM65545:BGM65784 BQI65545:BQI65784 CAE65545:CAE65784 CKA65545:CKA65784 CTW65545:CTW65784 DDS65545:DDS65784 DNO65545:DNO65784 DXK65545:DXK65784 EHG65545:EHG65784 ERC65545:ERC65784 FAY65545:FAY65784 FKU65545:FKU65784 FUQ65545:FUQ65784 GEM65545:GEM65784 GOI65545:GOI65784 GYE65545:GYE65784 HIA65545:HIA65784 HRW65545:HRW65784 IBS65545:IBS65784 ILO65545:ILO65784 IVK65545:IVK65784 JFG65545:JFG65784 JPC65545:JPC65784 JYY65545:JYY65784 KIU65545:KIU65784 KSQ65545:KSQ65784 LCM65545:LCM65784 LMI65545:LMI65784 LWE65545:LWE65784 MGA65545:MGA65784 MPW65545:MPW65784 MZS65545:MZS65784 NJO65545:NJO65784 NTK65545:NTK65784 ODG65545:ODG65784 ONC65545:ONC65784 OWY65545:OWY65784 PGU65545:PGU65784 PQQ65545:PQQ65784 QAM65545:QAM65784 QKI65545:QKI65784 QUE65545:QUE65784 REA65545:REA65784 RNW65545:RNW65784 RXS65545:RXS65784 SHO65545:SHO65784 SRK65545:SRK65784 TBG65545:TBG65784 TLC65545:TLC65784 TUY65545:TUY65784 UEU65545:UEU65784 UOQ65545:UOQ65784 UYM65545:UYM65784 VII65545:VII65784 VSE65545:VSE65784 WCA65545:WCA65784 WLW65545:WLW65784 WVS65545:WVS65784 K131081:K131320 JG131081:JG131320 TC131081:TC131320 ACY131081:ACY131320 AMU131081:AMU131320 AWQ131081:AWQ131320 BGM131081:BGM131320 BQI131081:BQI131320 CAE131081:CAE131320 CKA131081:CKA131320 CTW131081:CTW131320 DDS131081:DDS131320 DNO131081:DNO131320 DXK131081:DXK131320 EHG131081:EHG131320 ERC131081:ERC131320 FAY131081:FAY131320 FKU131081:FKU131320 FUQ131081:FUQ131320 GEM131081:GEM131320 GOI131081:GOI131320 GYE131081:GYE131320 HIA131081:HIA131320 HRW131081:HRW131320 IBS131081:IBS131320 ILO131081:ILO131320 IVK131081:IVK131320 JFG131081:JFG131320 JPC131081:JPC131320 JYY131081:JYY131320 KIU131081:KIU131320 KSQ131081:KSQ131320 LCM131081:LCM131320 LMI131081:LMI131320 LWE131081:LWE131320 MGA131081:MGA131320 MPW131081:MPW131320 MZS131081:MZS131320 NJO131081:NJO131320 NTK131081:NTK131320 ODG131081:ODG131320 ONC131081:ONC131320 OWY131081:OWY131320 PGU131081:PGU131320 PQQ131081:PQQ131320 QAM131081:QAM131320 QKI131081:QKI131320 QUE131081:QUE131320 REA131081:REA131320 RNW131081:RNW131320 RXS131081:RXS131320 SHO131081:SHO131320 SRK131081:SRK131320 TBG131081:TBG131320 TLC131081:TLC131320 TUY131081:TUY131320 UEU131081:UEU131320 UOQ131081:UOQ131320 UYM131081:UYM131320 VII131081:VII131320 VSE131081:VSE131320 WCA131081:WCA131320 WLW131081:WLW131320 WVS131081:WVS131320 K196617:K196856 JG196617:JG196856 TC196617:TC196856 ACY196617:ACY196856 AMU196617:AMU196856 AWQ196617:AWQ196856 BGM196617:BGM196856 BQI196617:BQI196856 CAE196617:CAE196856 CKA196617:CKA196856 CTW196617:CTW196856 DDS196617:DDS196856 DNO196617:DNO196856 DXK196617:DXK196856 EHG196617:EHG196856 ERC196617:ERC196856 FAY196617:FAY196856 FKU196617:FKU196856 FUQ196617:FUQ196856 GEM196617:GEM196856 GOI196617:GOI196856 GYE196617:GYE196856 HIA196617:HIA196856 HRW196617:HRW196856 IBS196617:IBS196856 ILO196617:ILO196856 IVK196617:IVK196856 JFG196617:JFG196856 JPC196617:JPC196856 JYY196617:JYY196856 KIU196617:KIU196856 KSQ196617:KSQ196856 LCM196617:LCM196856 LMI196617:LMI196856 LWE196617:LWE196856 MGA196617:MGA196856 MPW196617:MPW196856 MZS196617:MZS196856 NJO196617:NJO196856 NTK196617:NTK196856 ODG196617:ODG196856 ONC196617:ONC196856 OWY196617:OWY196856 PGU196617:PGU196856 PQQ196617:PQQ196856 QAM196617:QAM196856 QKI196617:QKI196856 QUE196617:QUE196856 REA196617:REA196856 RNW196617:RNW196856 RXS196617:RXS196856 SHO196617:SHO196856 SRK196617:SRK196856 TBG196617:TBG196856 TLC196617:TLC196856 TUY196617:TUY196856 UEU196617:UEU196856 UOQ196617:UOQ196856 UYM196617:UYM196856 VII196617:VII196856 VSE196617:VSE196856 WCA196617:WCA196856 WLW196617:WLW196856 WVS196617:WVS196856 K262153:K262392 JG262153:JG262392 TC262153:TC262392 ACY262153:ACY262392 AMU262153:AMU262392 AWQ262153:AWQ262392 BGM262153:BGM262392 BQI262153:BQI262392 CAE262153:CAE262392 CKA262153:CKA262392 CTW262153:CTW262392 DDS262153:DDS262392 DNO262153:DNO262392 DXK262153:DXK262392 EHG262153:EHG262392 ERC262153:ERC262392 FAY262153:FAY262392 FKU262153:FKU262392 FUQ262153:FUQ262392 GEM262153:GEM262392 GOI262153:GOI262392 GYE262153:GYE262392 HIA262153:HIA262392 HRW262153:HRW262392 IBS262153:IBS262392 ILO262153:ILO262392 IVK262153:IVK262392 JFG262153:JFG262392 JPC262153:JPC262392 JYY262153:JYY262392 KIU262153:KIU262392 KSQ262153:KSQ262392 LCM262153:LCM262392 LMI262153:LMI262392 LWE262153:LWE262392 MGA262153:MGA262392 MPW262153:MPW262392 MZS262153:MZS262392 NJO262153:NJO262392 NTK262153:NTK262392 ODG262153:ODG262392 ONC262153:ONC262392 OWY262153:OWY262392 PGU262153:PGU262392 PQQ262153:PQQ262392 QAM262153:QAM262392 QKI262153:QKI262392 QUE262153:QUE262392 REA262153:REA262392 RNW262153:RNW262392 RXS262153:RXS262392 SHO262153:SHO262392 SRK262153:SRK262392 TBG262153:TBG262392 TLC262153:TLC262392 TUY262153:TUY262392 UEU262153:UEU262392 UOQ262153:UOQ262392 UYM262153:UYM262392 VII262153:VII262392 VSE262153:VSE262392 WCA262153:WCA262392 WLW262153:WLW262392 WVS262153:WVS262392 K327689:K327928 JG327689:JG327928 TC327689:TC327928 ACY327689:ACY327928 AMU327689:AMU327928 AWQ327689:AWQ327928 BGM327689:BGM327928 BQI327689:BQI327928 CAE327689:CAE327928 CKA327689:CKA327928 CTW327689:CTW327928 DDS327689:DDS327928 DNO327689:DNO327928 DXK327689:DXK327928 EHG327689:EHG327928 ERC327689:ERC327928 FAY327689:FAY327928 FKU327689:FKU327928 FUQ327689:FUQ327928 GEM327689:GEM327928 GOI327689:GOI327928 GYE327689:GYE327928 HIA327689:HIA327928 HRW327689:HRW327928 IBS327689:IBS327928 ILO327689:ILO327928 IVK327689:IVK327928 JFG327689:JFG327928 JPC327689:JPC327928 JYY327689:JYY327928 KIU327689:KIU327928 KSQ327689:KSQ327928 LCM327689:LCM327928 LMI327689:LMI327928 LWE327689:LWE327928 MGA327689:MGA327928 MPW327689:MPW327928 MZS327689:MZS327928 NJO327689:NJO327928 NTK327689:NTK327928 ODG327689:ODG327928 ONC327689:ONC327928 OWY327689:OWY327928 PGU327689:PGU327928 PQQ327689:PQQ327928 QAM327689:QAM327928 QKI327689:QKI327928 QUE327689:QUE327928 REA327689:REA327928 RNW327689:RNW327928 RXS327689:RXS327928 SHO327689:SHO327928 SRK327689:SRK327928 TBG327689:TBG327928 TLC327689:TLC327928 TUY327689:TUY327928 UEU327689:UEU327928 UOQ327689:UOQ327928 UYM327689:UYM327928 VII327689:VII327928 VSE327689:VSE327928 WCA327689:WCA327928 WLW327689:WLW327928 WVS327689:WVS327928 K393225:K393464 JG393225:JG393464 TC393225:TC393464 ACY393225:ACY393464 AMU393225:AMU393464 AWQ393225:AWQ393464 BGM393225:BGM393464 BQI393225:BQI393464 CAE393225:CAE393464 CKA393225:CKA393464 CTW393225:CTW393464 DDS393225:DDS393464 DNO393225:DNO393464 DXK393225:DXK393464 EHG393225:EHG393464 ERC393225:ERC393464 FAY393225:FAY393464 FKU393225:FKU393464 FUQ393225:FUQ393464 GEM393225:GEM393464 GOI393225:GOI393464 GYE393225:GYE393464 HIA393225:HIA393464 HRW393225:HRW393464 IBS393225:IBS393464 ILO393225:ILO393464 IVK393225:IVK393464 JFG393225:JFG393464 JPC393225:JPC393464 JYY393225:JYY393464 KIU393225:KIU393464 KSQ393225:KSQ393464 LCM393225:LCM393464 LMI393225:LMI393464 LWE393225:LWE393464 MGA393225:MGA393464 MPW393225:MPW393464 MZS393225:MZS393464 NJO393225:NJO393464 NTK393225:NTK393464 ODG393225:ODG393464 ONC393225:ONC393464 OWY393225:OWY393464 PGU393225:PGU393464 PQQ393225:PQQ393464 QAM393225:QAM393464 QKI393225:QKI393464 QUE393225:QUE393464 REA393225:REA393464 RNW393225:RNW393464 RXS393225:RXS393464 SHO393225:SHO393464 SRK393225:SRK393464 TBG393225:TBG393464 TLC393225:TLC393464 TUY393225:TUY393464 UEU393225:UEU393464 UOQ393225:UOQ393464 UYM393225:UYM393464 VII393225:VII393464 VSE393225:VSE393464 WCA393225:WCA393464 WLW393225:WLW393464 WVS393225:WVS393464 K458761:K459000 JG458761:JG459000 TC458761:TC459000 ACY458761:ACY459000 AMU458761:AMU459000 AWQ458761:AWQ459000 BGM458761:BGM459000 BQI458761:BQI459000 CAE458761:CAE459000 CKA458761:CKA459000 CTW458761:CTW459000 DDS458761:DDS459000 DNO458761:DNO459000 DXK458761:DXK459000 EHG458761:EHG459000 ERC458761:ERC459000 FAY458761:FAY459000 FKU458761:FKU459000 FUQ458761:FUQ459000 GEM458761:GEM459000 GOI458761:GOI459000 GYE458761:GYE459000 HIA458761:HIA459000 HRW458761:HRW459000 IBS458761:IBS459000 ILO458761:ILO459000 IVK458761:IVK459000 JFG458761:JFG459000 JPC458761:JPC459000 JYY458761:JYY459000 KIU458761:KIU459000 KSQ458761:KSQ459000 LCM458761:LCM459000 LMI458761:LMI459000 LWE458761:LWE459000 MGA458761:MGA459000 MPW458761:MPW459000 MZS458761:MZS459000 NJO458761:NJO459000 NTK458761:NTK459000 ODG458761:ODG459000 ONC458761:ONC459000 OWY458761:OWY459000 PGU458761:PGU459000 PQQ458761:PQQ459000 QAM458761:QAM459000 QKI458761:QKI459000 QUE458761:QUE459000 REA458761:REA459000 RNW458761:RNW459000 RXS458761:RXS459000 SHO458761:SHO459000 SRK458761:SRK459000 TBG458761:TBG459000 TLC458761:TLC459000 TUY458761:TUY459000 UEU458761:UEU459000 UOQ458761:UOQ459000 UYM458761:UYM459000 VII458761:VII459000 VSE458761:VSE459000 WCA458761:WCA459000 WLW458761:WLW459000 WVS458761:WVS459000 K524297:K524536 JG524297:JG524536 TC524297:TC524536 ACY524297:ACY524536 AMU524297:AMU524536 AWQ524297:AWQ524536 BGM524297:BGM524536 BQI524297:BQI524536 CAE524297:CAE524536 CKA524297:CKA524536 CTW524297:CTW524536 DDS524297:DDS524536 DNO524297:DNO524536 DXK524297:DXK524536 EHG524297:EHG524536 ERC524297:ERC524536 FAY524297:FAY524536 FKU524297:FKU524536 FUQ524297:FUQ524536 GEM524297:GEM524536 GOI524297:GOI524536 GYE524297:GYE524536 HIA524297:HIA524536 HRW524297:HRW524536 IBS524297:IBS524536 ILO524297:ILO524536 IVK524297:IVK524536 JFG524297:JFG524536 JPC524297:JPC524536 JYY524297:JYY524536 KIU524297:KIU524536 KSQ524297:KSQ524536 LCM524297:LCM524536 LMI524297:LMI524536 LWE524297:LWE524536 MGA524297:MGA524536 MPW524297:MPW524536 MZS524297:MZS524536 NJO524297:NJO524536 NTK524297:NTK524536 ODG524297:ODG524536 ONC524297:ONC524536 OWY524297:OWY524536 PGU524297:PGU524536 PQQ524297:PQQ524536 QAM524297:QAM524536 QKI524297:QKI524536 QUE524297:QUE524536 REA524297:REA524536 RNW524297:RNW524536 RXS524297:RXS524536 SHO524297:SHO524536 SRK524297:SRK524536 TBG524297:TBG524536 TLC524297:TLC524536 TUY524297:TUY524536 UEU524297:UEU524536 UOQ524297:UOQ524536 UYM524297:UYM524536 VII524297:VII524536 VSE524297:VSE524536 WCA524297:WCA524536 WLW524297:WLW524536 WVS524297:WVS524536 K589833:K590072 JG589833:JG590072 TC589833:TC590072 ACY589833:ACY590072 AMU589833:AMU590072 AWQ589833:AWQ590072 BGM589833:BGM590072 BQI589833:BQI590072 CAE589833:CAE590072 CKA589833:CKA590072 CTW589833:CTW590072 DDS589833:DDS590072 DNO589833:DNO590072 DXK589833:DXK590072 EHG589833:EHG590072 ERC589833:ERC590072 FAY589833:FAY590072 FKU589833:FKU590072 FUQ589833:FUQ590072 GEM589833:GEM590072 GOI589833:GOI590072 GYE589833:GYE590072 HIA589833:HIA590072 HRW589833:HRW590072 IBS589833:IBS590072 ILO589833:ILO590072 IVK589833:IVK590072 JFG589833:JFG590072 JPC589833:JPC590072 JYY589833:JYY590072 KIU589833:KIU590072 KSQ589833:KSQ590072 LCM589833:LCM590072 LMI589833:LMI590072 LWE589833:LWE590072 MGA589833:MGA590072 MPW589833:MPW590072 MZS589833:MZS590072 NJO589833:NJO590072 NTK589833:NTK590072 ODG589833:ODG590072 ONC589833:ONC590072 OWY589833:OWY590072 PGU589833:PGU590072 PQQ589833:PQQ590072 QAM589833:QAM590072 QKI589833:QKI590072 QUE589833:QUE590072 REA589833:REA590072 RNW589833:RNW590072 RXS589833:RXS590072 SHO589833:SHO590072 SRK589833:SRK590072 TBG589833:TBG590072 TLC589833:TLC590072 TUY589833:TUY590072 UEU589833:UEU590072 UOQ589833:UOQ590072 UYM589833:UYM590072 VII589833:VII590072 VSE589833:VSE590072 WCA589833:WCA590072 WLW589833:WLW590072 WVS589833:WVS590072 K655369:K655608 JG655369:JG655608 TC655369:TC655608 ACY655369:ACY655608 AMU655369:AMU655608 AWQ655369:AWQ655608 BGM655369:BGM655608 BQI655369:BQI655608 CAE655369:CAE655608 CKA655369:CKA655608 CTW655369:CTW655608 DDS655369:DDS655608 DNO655369:DNO655608 DXK655369:DXK655608 EHG655369:EHG655608 ERC655369:ERC655608 FAY655369:FAY655608 FKU655369:FKU655608 FUQ655369:FUQ655608 GEM655369:GEM655608 GOI655369:GOI655608 GYE655369:GYE655608 HIA655369:HIA655608 HRW655369:HRW655608 IBS655369:IBS655608 ILO655369:ILO655608 IVK655369:IVK655608 JFG655369:JFG655608 JPC655369:JPC655608 JYY655369:JYY655608 KIU655369:KIU655608 KSQ655369:KSQ655608 LCM655369:LCM655608 LMI655369:LMI655608 LWE655369:LWE655608 MGA655369:MGA655608 MPW655369:MPW655608 MZS655369:MZS655608 NJO655369:NJO655608 NTK655369:NTK655608 ODG655369:ODG655608 ONC655369:ONC655608 OWY655369:OWY655608 PGU655369:PGU655608 PQQ655369:PQQ655608 QAM655369:QAM655608 QKI655369:QKI655608 QUE655369:QUE655608 REA655369:REA655608 RNW655369:RNW655608 RXS655369:RXS655608 SHO655369:SHO655608 SRK655369:SRK655608 TBG655369:TBG655608 TLC655369:TLC655608 TUY655369:TUY655608 UEU655369:UEU655608 UOQ655369:UOQ655608 UYM655369:UYM655608 VII655369:VII655608 VSE655369:VSE655608 WCA655369:WCA655608 WLW655369:WLW655608 WVS655369:WVS655608 K720905:K721144 JG720905:JG721144 TC720905:TC721144 ACY720905:ACY721144 AMU720905:AMU721144 AWQ720905:AWQ721144 BGM720905:BGM721144 BQI720905:BQI721144 CAE720905:CAE721144 CKA720905:CKA721144 CTW720905:CTW721144 DDS720905:DDS721144 DNO720905:DNO721144 DXK720905:DXK721144 EHG720905:EHG721144 ERC720905:ERC721144 FAY720905:FAY721144 FKU720905:FKU721144 FUQ720905:FUQ721144 GEM720905:GEM721144 GOI720905:GOI721144 GYE720905:GYE721144 HIA720905:HIA721144 HRW720905:HRW721144 IBS720905:IBS721144 ILO720905:ILO721144 IVK720905:IVK721144 JFG720905:JFG721144 JPC720905:JPC721144 JYY720905:JYY721144 KIU720905:KIU721144 KSQ720905:KSQ721144 LCM720905:LCM721144 LMI720905:LMI721144 LWE720905:LWE721144 MGA720905:MGA721144 MPW720905:MPW721144 MZS720905:MZS721144 NJO720905:NJO721144 NTK720905:NTK721144 ODG720905:ODG721144 ONC720905:ONC721144 OWY720905:OWY721144 PGU720905:PGU721144 PQQ720905:PQQ721144 QAM720905:QAM721144 QKI720905:QKI721144 QUE720905:QUE721144 REA720905:REA721144 RNW720905:RNW721144 RXS720905:RXS721144 SHO720905:SHO721144 SRK720905:SRK721144 TBG720905:TBG721144 TLC720905:TLC721144 TUY720905:TUY721144 UEU720905:UEU721144 UOQ720905:UOQ721144 UYM720905:UYM721144 VII720905:VII721144 VSE720905:VSE721144 WCA720905:WCA721144 WLW720905:WLW721144 WVS720905:WVS721144 K786441:K786680 JG786441:JG786680 TC786441:TC786680 ACY786441:ACY786680 AMU786441:AMU786680 AWQ786441:AWQ786680 BGM786441:BGM786680 BQI786441:BQI786680 CAE786441:CAE786680 CKA786441:CKA786680 CTW786441:CTW786680 DDS786441:DDS786680 DNO786441:DNO786680 DXK786441:DXK786680 EHG786441:EHG786680 ERC786441:ERC786680 FAY786441:FAY786680 FKU786441:FKU786680 FUQ786441:FUQ786680 GEM786441:GEM786680 GOI786441:GOI786680 GYE786441:GYE786680 HIA786441:HIA786680 HRW786441:HRW786680 IBS786441:IBS786680 ILO786441:ILO786680 IVK786441:IVK786680 JFG786441:JFG786680 JPC786441:JPC786680 JYY786441:JYY786680 KIU786441:KIU786680 KSQ786441:KSQ786680 LCM786441:LCM786680 LMI786441:LMI786680 LWE786441:LWE786680 MGA786441:MGA786680 MPW786441:MPW786680 MZS786441:MZS786680 NJO786441:NJO786680 NTK786441:NTK786680 ODG786441:ODG786680 ONC786441:ONC786680 OWY786441:OWY786680 PGU786441:PGU786680 PQQ786441:PQQ786680 QAM786441:QAM786680 QKI786441:QKI786680 QUE786441:QUE786680 REA786441:REA786680 RNW786441:RNW786680 RXS786441:RXS786680 SHO786441:SHO786680 SRK786441:SRK786680 TBG786441:TBG786680 TLC786441:TLC786680 TUY786441:TUY786680 UEU786441:UEU786680 UOQ786441:UOQ786680 UYM786441:UYM786680 VII786441:VII786680 VSE786441:VSE786680 WCA786441:WCA786680 WLW786441:WLW786680 WVS786441:WVS786680 K851977:K852216 JG851977:JG852216 TC851977:TC852216 ACY851977:ACY852216 AMU851977:AMU852216 AWQ851977:AWQ852216 BGM851977:BGM852216 BQI851977:BQI852216 CAE851977:CAE852216 CKA851977:CKA852216 CTW851977:CTW852216 DDS851977:DDS852216 DNO851977:DNO852216 DXK851977:DXK852216 EHG851977:EHG852216 ERC851977:ERC852216 FAY851977:FAY852216 FKU851977:FKU852216 FUQ851977:FUQ852216 GEM851977:GEM852216 GOI851977:GOI852216 GYE851977:GYE852216 HIA851977:HIA852216 HRW851977:HRW852216 IBS851977:IBS852216 ILO851977:ILO852216 IVK851977:IVK852216 JFG851977:JFG852216 JPC851977:JPC852216 JYY851977:JYY852216 KIU851977:KIU852216 KSQ851977:KSQ852216 LCM851977:LCM852216 LMI851977:LMI852216 LWE851977:LWE852216 MGA851977:MGA852216 MPW851977:MPW852216 MZS851977:MZS852216 NJO851977:NJO852216 NTK851977:NTK852216 ODG851977:ODG852216 ONC851977:ONC852216 OWY851977:OWY852216 PGU851977:PGU852216 PQQ851977:PQQ852216 QAM851977:QAM852216 QKI851977:QKI852216 QUE851977:QUE852216 REA851977:REA852216 RNW851977:RNW852216 RXS851977:RXS852216 SHO851977:SHO852216 SRK851977:SRK852216 TBG851977:TBG852216 TLC851977:TLC852216 TUY851977:TUY852216 UEU851977:UEU852216 UOQ851977:UOQ852216 UYM851977:UYM852216 VII851977:VII852216 VSE851977:VSE852216 WCA851977:WCA852216 WLW851977:WLW852216 WVS851977:WVS852216 K917513:K917752 JG917513:JG917752 TC917513:TC917752 ACY917513:ACY917752 AMU917513:AMU917752 AWQ917513:AWQ917752 BGM917513:BGM917752 BQI917513:BQI917752 CAE917513:CAE917752 CKA917513:CKA917752 CTW917513:CTW917752 DDS917513:DDS917752 DNO917513:DNO917752 DXK917513:DXK917752 EHG917513:EHG917752 ERC917513:ERC917752 FAY917513:FAY917752 FKU917513:FKU917752 FUQ917513:FUQ917752 GEM917513:GEM917752 GOI917513:GOI917752 GYE917513:GYE917752 HIA917513:HIA917752 HRW917513:HRW917752 IBS917513:IBS917752 ILO917513:ILO917752 IVK917513:IVK917752 JFG917513:JFG917752 JPC917513:JPC917752 JYY917513:JYY917752 KIU917513:KIU917752 KSQ917513:KSQ917752 LCM917513:LCM917752 LMI917513:LMI917752 LWE917513:LWE917752 MGA917513:MGA917752 MPW917513:MPW917752 MZS917513:MZS917752 NJO917513:NJO917752 NTK917513:NTK917752 ODG917513:ODG917752 ONC917513:ONC917752 OWY917513:OWY917752 PGU917513:PGU917752 PQQ917513:PQQ917752 QAM917513:QAM917752 QKI917513:QKI917752 QUE917513:QUE917752 REA917513:REA917752 RNW917513:RNW917752 RXS917513:RXS917752 SHO917513:SHO917752 SRK917513:SRK917752 TBG917513:TBG917752 TLC917513:TLC917752 TUY917513:TUY917752 UEU917513:UEU917752 UOQ917513:UOQ917752 UYM917513:UYM917752 VII917513:VII917752 VSE917513:VSE917752 WCA917513:WCA917752 WLW917513:WLW917752 WVS917513:WVS917752 K983049:K983288 JG983049:JG983288 TC983049:TC983288 ACY983049:ACY983288 AMU983049:AMU983288 AWQ983049:AWQ983288 BGM983049:BGM983288 BQI983049:BQI983288 CAE983049:CAE983288 CKA983049:CKA983288 CTW983049:CTW983288 DDS983049:DDS983288 DNO983049:DNO983288 DXK983049:DXK983288 EHG983049:EHG983288 ERC983049:ERC983288 FAY983049:FAY983288 FKU983049:FKU983288 FUQ983049:FUQ983288 GEM983049:GEM983288 GOI983049:GOI983288 GYE983049:GYE983288 HIA983049:HIA983288 HRW983049:HRW983288 IBS983049:IBS983288 ILO983049:ILO983288 IVK983049:IVK983288 JFG983049:JFG983288 JPC983049:JPC983288 JYY983049:JYY983288 KIU983049:KIU983288 KSQ983049:KSQ983288 LCM983049:LCM983288 LMI983049:LMI983288 LWE983049:LWE983288 MGA983049:MGA983288 MPW983049:MPW983288 MZS983049:MZS983288 NJO983049:NJO983288 NTK983049:NTK983288 ODG983049:ODG983288 ONC983049:ONC983288 OWY983049:OWY983288 PGU983049:PGU983288 PQQ983049:PQQ983288 QAM983049:QAM983288 QKI983049:QKI983288 QUE983049:QUE983288 REA983049:REA983288 RNW983049:RNW983288 RXS983049:RXS983288 SHO983049:SHO983288 SRK983049:SRK983288 TBG983049:TBG983288 TLC983049:TLC983288 TUY983049:TUY983288 UEU983049:UEU983288 UOQ983049:UOQ983288 UYM983049:UYM983288 VII983049:VII983288 VSE983049:VSE983288 WCA983049:WCA983288 WLW983049:WLW983288 WVS983049:WVS983288 WVS10:WVS248 WLW10:WLW248 WCA10:WCA248 VSE10:VSE248 VII10:VII248 UYM10:UYM248 UOQ10:UOQ248 UEU10:UEU248 TUY10:TUY248 TLC10:TLC248 TBG10:TBG248 SRK10:SRK248 SHO10:SHO248 RXS10:RXS248 RNW10:RNW248 REA10:REA248 QUE10:QUE248 QKI10:QKI248 QAM10:QAM248 PQQ10:PQQ248 PGU10:PGU248 OWY10:OWY248 ONC10:ONC248 ODG10:ODG248 NTK10:NTK248 NJO10:NJO248 MZS10:MZS248 MPW10:MPW248 MGA10:MGA248 LWE10:LWE248 LMI10:LMI248 LCM10:LCM248 KSQ10:KSQ248 KIU10:KIU248 JYY10:JYY248 JPC10:JPC248 JFG10:JFG248 IVK10:IVK248 ILO10:ILO248 IBS10:IBS248 HRW10:HRW248 HIA10:HIA248 GYE10:GYE248 GOI10:GOI248 GEM10:GEM248 FUQ10:FUQ248 FKU10:FKU248 FAY10:FAY248 ERC10:ERC248 EHG10:EHG248 DXK10:DXK248 DNO10:DNO248 DDS10:DDS248 CTW10:CTW248 CKA10:CKA248 CAE10:CAE248 BQI10:BQI248 BGM10:BGM248 AWQ10:AWQ248 AMU10:AMU248 ACY10:ACY248 TC10:TC248 JG10:JG248 K10:K248" xr:uid="{9D7EB133-0ECA-4CD9-BE79-F3CFF82DB7A2}">
      <formula1>"Adecuado,Inadecuado"</formula1>
    </dataValidation>
    <dataValidation type="list" allowBlank="1" showInputMessage="1" showErrorMessage="1" sqref="M65545:M65784 JI65545:JI65784 TE65545:TE65784 ADA65545:ADA65784 AMW65545:AMW65784 AWS65545:AWS65784 BGO65545:BGO65784 BQK65545:BQK65784 CAG65545:CAG65784 CKC65545:CKC65784 CTY65545:CTY65784 DDU65545:DDU65784 DNQ65545:DNQ65784 DXM65545:DXM65784 EHI65545:EHI65784 ERE65545:ERE65784 FBA65545:FBA65784 FKW65545:FKW65784 FUS65545:FUS65784 GEO65545:GEO65784 GOK65545:GOK65784 GYG65545:GYG65784 HIC65545:HIC65784 HRY65545:HRY65784 IBU65545:IBU65784 ILQ65545:ILQ65784 IVM65545:IVM65784 JFI65545:JFI65784 JPE65545:JPE65784 JZA65545:JZA65784 KIW65545:KIW65784 KSS65545:KSS65784 LCO65545:LCO65784 LMK65545:LMK65784 LWG65545:LWG65784 MGC65545:MGC65784 MPY65545:MPY65784 MZU65545:MZU65784 NJQ65545:NJQ65784 NTM65545:NTM65784 ODI65545:ODI65784 ONE65545:ONE65784 OXA65545:OXA65784 PGW65545:PGW65784 PQS65545:PQS65784 QAO65545:QAO65784 QKK65545:QKK65784 QUG65545:QUG65784 REC65545:REC65784 RNY65545:RNY65784 RXU65545:RXU65784 SHQ65545:SHQ65784 SRM65545:SRM65784 TBI65545:TBI65784 TLE65545:TLE65784 TVA65545:TVA65784 UEW65545:UEW65784 UOS65545:UOS65784 UYO65545:UYO65784 VIK65545:VIK65784 VSG65545:VSG65784 WCC65545:WCC65784 WLY65545:WLY65784 WVU65545:WVU65784 M131081:M131320 JI131081:JI131320 TE131081:TE131320 ADA131081:ADA131320 AMW131081:AMW131320 AWS131081:AWS131320 BGO131081:BGO131320 BQK131081:BQK131320 CAG131081:CAG131320 CKC131081:CKC131320 CTY131081:CTY131320 DDU131081:DDU131320 DNQ131081:DNQ131320 DXM131081:DXM131320 EHI131081:EHI131320 ERE131081:ERE131320 FBA131081:FBA131320 FKW131081:FKW131320 FUS131081:FUS131320 GEO131081:GEO131320 GOK131081:GOK131320 GYG131081:GYG131320 HIC131081:HIC131320 HRY131081:HRY131320 IBU131081:IBU131320 ILQ131081:ILQ131320 IVM131081:IVM131320 JFI131081:JFI131320 JPE131081:JPE131320 JZA131081:JZA131320 KIW131081:KIW131320 KSS131081:KSS131320 LCO131081:LCO131320 LMK131081:LMK131320 LWG131081:LWG131320 MGC131081:MGC131320 MPY131081:MPY131320 MZU131081:MZU131320 NJQ131081:NJQ131320 NTM131081:NTM131320 ODI131081:ODI131320 ONE131081:ONE131320 OXA131081:OXA131320 PGW131081:PGW131320 PQS131081:PQS131320 QAO131081:QAO131320 QKK131081:QKK131320 QUG131081:QUG131320 REC131081:REC131320 RNY131081:RNY131320 RXU131081:RXU131320 SHQ131081:SHQ131320 SRM131081:SRM131320 TBI131081:TBI131320 TLE131081:TLE131320 TVA131081:TVA131320 UEW131081:UEW131320 UOS131081:UOS131320 UYO131081:UYO131320 VIK131081:VIK131320 VSG131081:VSG131320 WCC131081:WCC131320 WLY131081:WLY131320 WVU131081:WVU131320 M196617:M196856 JI196617:JI196856 TE196617:TE196856 ADA196617:ADA196856 AMW196617:AMW196856 AWS196617:AWS196856 BGO196617:BGO196856 BQK196617:BQK196856 CAG196617:CAG196856 CKC196617:CKC196856 CTY196617:CTY196856 DDU196617:DDU196856 DNQ196617:DNQ196856 DXM196617:DXM196856 EHI196617:EHI196856 ERE196617:ERE196856 FBA196617:FBA196856 FKW196617:FKW196856 FUS196617:FUS196856 GEO196617:GEO196856 GOK196617:GOK196856 GYG196617:GYG196856 HIC196617:HIC196856 HRY196617:HRY196856 IBU196617:IBU196856 ILQ196617:ILQ196856 IVM196617:IVM196856 JFI196617:JFI196856 JPE196617:JPE196856 JZA196617:JZA196856 KIW196617:KIW196856 KSS196617:KSS196856 LCO196617:LCO196856 LMK196617:LMK196856 LWG196617:LWG196856 MGC196617:MGC196856 MPY196617:MPY196856 MZU196617:MZU196856 NJQ196617:NJQ196856 NTM196617:NTM196856 ODI196617:ODI196856 ONE196617:ONE196856 OXA196617:OXA196856 PGW196617:PGW196856 PQS196617:PQS196856 QAO196617:QAO196856 QKK196617:QKK196856 QUG196617:QUG196856 REC196617:REC196856 RNY196617:RNY196856 RXU196617:RXU196856 SHQ196617:SHQ196856 SRM196617:SRM196856 TBI196617:TBI196856 TLE196617:TLE196856 TVA196617:TVA196856 UEW196617:UEW196856 UOS196617:UOS196856 UYO196617:UYO196856 VIK196617:VIK196856 VSG196617:VSG196856 WCC196617:WCC196856 WLY196617:WLY196856 WVU196617:WVU196856 M262153:M262392 JI262153:JI262392 TE262153:TE262392 ADA262153:ADA262392 AMW262153:AMW262392 AWS262153:AWS262392 BGO262153:BGO262392 BQK262153:BQK262392 CAG262153:CAG262392 CKC262153:CKC262392 CTY262153:CTY262392 DDU262153:DDU262392 DNQ262153:DNQ262392 DXM262153:DXM262392 EHI262153:EHI262392 ERE262153:ERE262392 FBA262153:FBA262392 FKW262153:FKW262392 FUS262153:FUS262392 GEO262153:GEO262392 GOK262153:GOK262392 GYG262153:GYG262392 HIC262153:HIC262392 HRY262153:HRY262392 IBU262153:IBU262392 ILQ262153:ILQ262392 IVM262153:IVM262392 JFI262153:JFI262392 JPE262153:JPE262392 JZA262153:JZA262392 KIW262153:KIW262392 KSS262153:KSS262392 LCO262153:LCO262392 LMK262153:LMK262392 LWG262153:LWG262392 MGC262153:MGC262392 MPY262153:MPY262392 MZU262153:MZU262392 NJQ262153:NJQ262392 NTM262153:NTM262392 ODI262153:ODI262392 ONE262153:ONE262392 OXA262153:OXA262392 PGW262153:PGW262392 PQS262153:PQS262392 QAO262153:QAO262392 QKK262153:QKK262392 QUG262153:QUG262392 REC262153:REC262392 RNY262153:RNY262392 RXU262153:RXU262392 SHQ262153:SHQ262392 SRM262153:SRM262392 TBI262153:TBI262392 TLE262153:TLE262392 TVA262153:TVA262392 UEW262153:UEW262392 UOS262153:UOS262392 UYO262153:UYO262392 VIK262153:VIK262392 VSG262153:VSG262392 WCC262153:WCC262392 WLY262153:WLY262392 WVU262153:WVU262392 M327689:M327928 JI327689:JI327928 TE327689:TE327928 ADA327689:ADA327928 AMW327689:AMW327928 AWS327689:AWS327928 BGO327689:BGO327928 BQK327689:BQK327928 CAG327689:CAG327928 CKC327689:CKC327928 CTY327689:CTY327928 DDU327689:DDU327928 DNQ327689:DNQ327928 DXM327689:DXM327928 EHI327689:EHI327928 ERE327689:ERE327928 FBA327689:FBA327928 FKW327689:FKW327928 FUS327689:FUS327928 GEO327689:GEO327928 GOK327689:GOK327928 GYG327689:GYG327928 HIC327689:HIC327928 HRY327689:HRY327928 IBU327689:IBU327928 ILQ327689:ILQ327928 IVM327689:IVM327928 JFI327689:JFI327928 JPE327689:JPE327928 JZA327689:JZA327928 KIW327689:KIW327928 KSS327689:KSS327928 LCO327689:LCO327928 LMK327689:LMK327928 LWG327689:LWG327928 MGC327689:MGC327928 MPY327689:MPY327928 MZU327689:MZU327928 NJQ327689:NJQ327928 NTM327689:NTM327928 ODI327689:ODI327928 ONE327689:ONE327928 OXA327689:OXA327928 PGW327689:PGW327928 PQS327689:PQS327928 QAO327689:QAO327928 QKK327689:QKK327928 QUG327689:QUG327928 REC327689:REC327928 RNY327689:RNY327928 RXU327689:RXU327928 SHQ327689:SHQ327928 SRM327689:SRM327928 TBI327689:TBI327928 TLE327689:TLE327928 TVA327689:TVA327928 UEW327689:UEW327928 UOS327689:UOS327928 UYO327689:UYO327928 VIK327689:VIK327928 VSG327689:VSG327928 WCC327689:WCC327928 WLY327689:WLY327928 WVU327689:WVU327928 M393225:M393464 JI393225:JI393464 TE393225:TE393464 ADA393225:ADA393464 AMW393225:AMW393464 AWS393225:AWS393464 BGO393225:BGO393464 BQK393225:BQK393464 CAG393225:CAG393464 CKC393225:CKC393464 CTY393225:CTY393464 DDU393225:DDU393464 DNQ393225:DNQ393464 DXM393225:DXM393464 EHI393225:EHI393464 ERE393225:ERE393464 FBA393225:FBA393464 FKW393225:FKW393464 FUS393225:FUS393464 GEO393225:GEO393464 GOK393225:GOK393464 GYG393225:GYG393464 HIC393225:HIC393464 HRY393225:HRY393464 IBU393225:IBU393464 ILQ393225:ILQ393464 IVM393225:IVM393464 JFI393225:JFI393464 JPE393225:JPE393464 JZA393225:JZA393464 KIW393225:KIW393464 KSS393225:KSS393464 LCO393225:LCO393464 LMK393225:LMK393464 LWG393225:LWG393464 MGC393225:MGC393464 MPY393225:MPY393464 MZU393225:MZU393464 NJQ393225:NJQ393464 NTM393225:NTM393464 ODI393225:ODI393464 ONE393225:ONE393464 OXA393225:OXA393464 PGW393225:PGW393464 PQS393225:PQS393464 QAO393225:QAO393464 QKK393225:QKK393464 QUG393225:QUG393464 REC393225:REC393464 RNY393225:RNY393464 RXU393225:RXU393464 SHQ393225:SHQ393464 SRM393225:SRM393464 TBI393225:TBI393464 TLE393225:TLE393464 TVA393225:TVA393464 UEW393225:UEW393464 UOS393225:UOS393464 UYO393225:UYO393464 VIK393225:VIK393464 VSG393225:VSG393464 WCC393225:WCC393464 WLY393225:WLY393464 WVU393225:WVU393464 M458761:M459000 JI458761:JI459000 TE458761:TE459000 ADA458761:ADA459000 AMW458761:AMW459000 AWS458761:AWS459000 BGO458761:BGO459000 BQK458761:BQK459000 CAG458761:CAG459000 CKC458761:CKC459000 CTY458761:CTY459000 DDU458761:DDU459000 DNQ458761:DNQ459000 DXM458761:DXM459000 EHI458761:EHI459000 ERE458761:ERE459000 FBA458761:FBA459000 FKW458761:FKW459000 FUS458761:FUS459000 GEO458761:GEO459000 GOK458761:GOK459000 GYG458761:GYG459000 HIC458761:HIC459000 HRY458761:HRY459000 IBU458761:IBU459000 ILQ458761:ILQ459000 IVM458761:IVM459000 JFI458761:JFI459000 JPE458761:JPE459000 JZA458761:JZA459000 KIW458761:KIW459000 KSS458761:KSS459000 LCO458761:LCO459000 LMK458761:LMK459000 LWG458761:LWG459000 MGC458761:MGC459000 MPY458761:MPY459000 MZU458761:MZU459000 NJQ458761:NJQ459000 NTM458761:NTM459000 ODI458761:ODI459000 ONE458761:ONE459000 OXA458761:OXA459000 PGW458761:PGW459000 PQS458761:PQS459000 QAO458761:QAO459000 QKK458761:QKK459000 QUG458761:QUG459000 REC458761:REC459000 RNY458761:RNY459000 RXU458761:RXU459000 SHQ458761:SHQ459000 SRM458761:SRM459000 TBI458761:TBI459000 TLE458761:TLE459000 TVA458761:TVA459000 UEW458761:UEW459000 UOS458761:UOS459000 UYO458761:UYO459000 VIK458761:VIK459000 VSG458761:VSG459000 WCC458761:WCC459000 WLY458761:WLY459000 WVU458761:WVU459000 M524297:M524536 JI524297:JI524536 TE524297:TE524536 ADA524297:ADA524536 AMW524297:AMW524536 AWS524297:AWS524536 BGO524297:BGO524536 BQK524297:BQK524536 CAG524297:CAG524536 CKC524297:CKC524536 CTY524297:CTY524536 DDU524297:DDU524536 DNQ524297:DNQ524536 DXM524297:DXM524536 EHI524297:EHI524536 ERE524297:ERE524536 FBA524297:FBA524536 FKW524297:FKW524536 FUS524297:FUS524536 GEO524297:GEO524536 GOK524297:GOK524536 GYG524297:GYG524536 HIC524297:HIC524536 HRY524297:HRY524536 IBU524297:IBU524536 ILQ524297:ILQ524536 IVM524297:IVM524536 JFI524297:JFI524536 JPE524297:JPE524536 JZA524297:JZA524536 KIW524297:KIW524536 KSS524297:KSS524536 LCO524297:LCO524536 LMK524297:LMK524536 LWG524297:LWG524536 MGC524297:MGC524536 MPY524297:MPY524536 MZU524297:MZU524536 NJQ524297:NJQ524536 NTM524297:NTM524536 ODI524297:ODI524536 ONE524297:ONE524536 OXA524297:OXA524536 PGW524297:PGW524536 PQS524297:PQS524536 QAO524297:QAO524536 QKK524297:QKK524536 QUG524297:QUG524536 REC524297:REC524536 RNY524297:RNY524536 RXU524297:RXU524536 SHQ524297:SHQ524536 SRM524297:SRM524536 TBI524297:TBI524536 TLE524297:TLE524536 TVA524297:TVA524536 UEW524297:UEW524536 UOS524297:UOS524536 UYO524297:UYO524536 VIK524297:VIK524536 VSG524297:VSG524536 WCC524297:WCC524536 WLY524297:WLY524536 WVU524297:WVU524536 M589833:M590072 JI589833:JI590072 TE589833:TE590072 ADA589833:ADA590072 AMW589833:AMW590072 AWS589833:AWS590072 BGO589833:BGO590072 BQK589833:BQK590072 CAG589833:CAG590072 CKC589833:CKC590072 CTY589833:CTY590072 DDU589833:DDU590072 DNQ589833:DNQ590072 DXM589833:DXM590072 EHI589833:EHI590072 ERE589833:ERE590072 FBA589833:FBA590072 FKW589833:FKW590072 FUS589833:FUS590072 GEO589833:GEO590072 GOK589833:GOK590072 GYG589833:GYG590072 HIC589833:HIC590072 HRY589833:HRY590072 IBU589833:IBU590072 ILQ589833:ILQ590072 IVM589833:IVM590072 JFI589833:JFI590072 JPE589833:JPE590072 JZA589833:JZA590072 KIW589833:KIW590072 KSS589833:KSS590072 LCO589833:LCO590072 LMK589833:LMK590072 LWG589833:LWG590072 MGC589833:MGC590072 MPY589833:MPY590072 MZU589833:MZU590072 NJQ589833:NJQ590072 NTM589833:NTM590072 ODI589833:ODI590072 ONE589833:ONE590072 OXA589833:OXA590072 PGW589833:PGW590072 PQS589833:PQS590072 QAO589833:QAO590072 QKK589833:QKK590072 QUG589833:QUG590072 REC589833:REC590072 RNY589833:RNY590072 RXU589833:RXU590072 SHQ589833:SHQ590072 SRM589833:SRM590072 TBI589833:TBI590072 TLE589833:TLE590072 TVA589833:TVA590072 UEW589833:UEW590072 UOS589833:UOS590072 UYO589833:UYO590072 VIK589833:VIK590072 VSG589833:VSG590072 WCC589833:WCC590072 WLY589833:WLY590072 WVU589833:WVU590072 M655369:M655608 JI655369:JI655608 TE655369:TE655608 ADA655369:ADA655608 AMW655369:AMW655608 AWS655369:AWS655608 BGO655369:BGO655608 BQK655369:BQK655608 CAG655369:CAG655608 CKC655369:CKC655608 CTY655369:CTY655608 DDU655369:DDU655608 DNQ655369:DNQ655608 DXM655369:DXM655608 EHI655369:EHI655608 ERE655369:ERE655608 FBA655369:FBA655608 FKW655369:FKW655608 FUS655369:FUS655608 GEO655369:GEO655608 GOK655369:GOK655608 GYG655369:GYG655608 HIC655369:HIC655608 HRY655369:HRY655608 IBU655369:IBU655608 ILQ655369:ILQ655608 IVM655369:IVM655608 JFI655369:JFI655608 JPE655369:JPE655608 JZA655369:JZA655608 KIW655369:KIW655608 KSS655369:KSS655608 LCO655369:LCO655608 LMK655369:LMK655608 LWG655369:LWG655608 MGC655369:MGC655608 MPY655369:MPY655608 MZU655369:MZU655608 NJQ655369:NJQ655608 NTM655369:NTM655608 ODI655369:ODI655608 ONE655369:ONE655608 OXA655369:OXA655608 PGW655369:PGW655608 PQS655369:PQS655608 QAO655369:QAO655608 QKK655369:QKK655608 QUG655369:QUG655608 REC655369:REC655608 RNY655369:RNY655608 RXU655369:RXU655608 SHQ655369:SHQ655608 SRM655369:SRM655608 TBI655369:TBI655608 TLE655369:TLE655608 TVA655369:TVA655608 UEW655369:UEW655608 UOS655369:UOS655608 UYO655369:UYO655608 VIK655369:VIK655608 VSG655369:VSG655608 WCC655369:WCC655608 WLY655369:WLY655608 WVU655369:WVU655608 M720905:M721144 JI720905:JI721144 TE720905:TE721144 ADA720905:ADA721144 AMW720905:AMW721144 AWS720905:AWS721144 BGO720905:BGO721144 BQK720905:BQK721144 CAG720905:CAG721144 CKC720905:CKC721144 CTY720905:CTY721144 DDU720905:DDU721144 DNQ720905:DNQ721144 DXM720905:DXM721144 EHI720905:EHI721144 ERE720905:ERE721144 FBA720905:FBA721144 FKW720905:FKW721144 FUS720905:FUS721144 GEO720905:GEO721144 GOK720905:GOK721144 GYG720905:GYG721144 HIC720905:HIC721144 HRY720905:HRY721144 IBU720905:IBU721144 ILQ720905:ILQ721144 IVM720905:IVM721144 JFI720905:JFI721144 JPE720905:JPE721144 JZA720905:JZA721144 KIW720905:KIW721144 KSS720905:KSS721144 LCO720905:LCO721144 LMK720905:LMK721144 LWG720905:LWG721144 MGC720905:MGC721144 MPY720905:MPY721144 MZU720905:MZU721144 NJQ720905:NJQ721144 NTM720905:NTM721144 ODI720905:ODI721144 ONE720905:ONE721144 OXA720905:OXA721144 PGW720905:PGW721144 PQS720905:PQS721144 QAO720905:QAO721144 QKK720905:QKK721144 QUG720905:QUG721144 REC720905:REC721144 RNY720905:RNY721144 RXU720905:RXU721144 SHQ720905:SHQ721144 SRM720905:SRM721144 TBI720905:TBI721144 TLE720905:TLE721144 TVA720905:TVA721144 UEW720905:UEW721144 UOS720905:UOS721144 UYO720905:UYO721144 VIK720905:VIK721144 VSG720905:VSG721144 WCC720905:WCC721144 WLY720905:WLY721144 WVU720905:WVU721144 M786441:M786680 JI786441:JI786680 TE786441:TE786680 ADA786441:ADA786680 AMW786441:AMW786680 AWS786441:AWS786680 BGO786441:BGO786680 BQK786441:BQK786680 CAG786441:CAG786680 CKC786441:CKC786680 CTY786441:CTY786680 DDU786441:DDU786680 DNQ786441:DNQ786680 DXM786441:DXM786680 EHI786441:EHI786680 ERE786441:ERE786680 FBA786441:FBA786680 FKW786441:FKW786680 FUS786441:FUS786680 GEO786441:GEO786680 GOK786441:GOK786680 GYG786441:GYG786680 HIC786441:HIC786680 HRY786441:HRY786680 IBU786441:IBU786680 ILQ786441:ILQ786680 IVM786441:IVM786680 JFI786441:JFI786680 JPE786441:JPE786680 JZA786441:JZA786680 KIW786441:KIW786680 KSS786441:KSS786680 LCO786441:LCO786680 LMK786441:LMK786680 LWG786441:LWG786680 MGC786441:MGC786680 MPY786441:MPY786680 MZU786441:MZU786680 NJQ786441:NJQ786680 NTM786441:NTM786680 ODI786441:ODI786680 ONE786441:ONE786680 OXA786441:OXA786680 PGW786441:PGW786680 PQS786441:PQS786680 QAO786441:QAO786680 QKK786441:QKK786680 QUG786441:QUG786680 REC786441:REC786680 RNY786441:RNY786680 RXU786441:RXU786680 SHQ786441:SHQ786680 SRM786441:SRM786680 TBI786441:TBI786680 TLE786441:TLE786680 TVA786441:TVA786680 UEW786441:UEW786680 UOS786441:UOS786680 UYO786441:UYO786680 VIK786441:VIK786680 VSG786441:VSG786680 WCC786441:WCC786680 WLY786441:WLY786680 WVU786441:WVU786680 M851977:M852216 JI851977:JI852216 TE851977:TE852216 ADA851977:ADA852216 AMW851977:AMW852216 AWS851977:AWS852216 BGO851977:BGO852216 BQK851977:BQK852216 CAG851977:CAG852216 CKC851977:CKC852216 CTY851977:CTY852216 DDU851977:DDU852216 DNQ851977:DNQ852216 DXM851977:DXM852216 EHI851977:EHI852216 ERE851977:ERE852216 FBA851977:FBA852216 FKW851977:FKW852216 FUS851977:FUS852216 GEO851977:GEO852216 GOK851977:GOK852216 GYG851977:GYG852216 HIC851977:HIC852216 HRY851977:HRY852216 IBU851977:IBU852216 ILQ851977:ILQ852216 IVM851977:IVM852216 JFI851977:JFI852216 JPE851977:JPE852216 JZA851977:JZA852216 KIW851977:KIW852216 KSS851977:KSS852216 LCO851977:LCO852216 LMK851977:LMK852216 LWG851977:LWG852216 MGC851977:MGC852216 MPY851977:MPY852216 MZU851977:MZU852216 NJQ851977:NJQ852216 NTM851977:NTM852216 ODI851977:ODI852216 ONE851977:ONE852216 OXA851977:OXA852216 PGW851977:PGW852216 PQS851977:PQS852216 QAO851977:QAO852216 QKK851977:QKK852216 QUG851977:QUG852216 REC851977:REC852216 RNY851977:RNY852216 RXU851977:RXU852216 SHQ851977:SHQ852216 SRM851977:SRM852216 TBI851977:TBI852216 TLE851977:TLE852216 TVA851977:TVA852216 UEW851977:UEW852216 UOS851977:UOS852216 UYO851977:UYO852216 VIK851977:VIK852216 VSG851977:VSG852216 WCC851977:WCC852216 WLY851977:WLY852216 WVU851977:WVU852216 M917513:M917752 JI917513:JI917752 TE917513:TE917752 ADA917513:ADA917752 AMW917513:AMW917752 AWS917513:AWS917752 BGO917513:BGO917752 BQK917513:BQK917752 CAG917513:CAG917752 CKC917513:CKC917752 CTY917513:CTY917752 DDU917513:DDU917752 DNQ917513:DNQ917752 DXM917513:DXM917752 EHI917513:EHI917752 ERE917513:ERE917752 FBA917513:FBA917752 FKW917513:FKW917752 FUS917513:FUS917752 GEO917513:GEO917752 GOK917513:GOK917752 GYG917513:GYG917752 HIC917513:HIC917752 HRY917513:HRY917752 IBU917513:IBU917752 ILQ917513:ILQ917752 IVM917513:IVM917752 JFI917513:JFI917752 JPE917513:JPE917752 JZA917513:JZA917752 KIW917513:KIW917752 KSS917513:KSS917752 LCO917513:LCO917752 LMK917513:LMK917752 LWG917513:LWG917752 MGC917513:MGC917752 MPY917513:MPY917752 MZU917513:MZU917752 NJQ917513:NJQ917752 NTM917513:NTM917752 ODI917513:ODI917752 ONE917513:ONE917752 OXA917513:OXA917752 PGW917513:PGW917752 PQS917513:PQS917752 QAO917513:QAO917752 QKK917513:QKK917752 QUG917513:QUG917752 REC917513:REC917752 RNY917513:RNY917752 RXU917513:RXU917752 SHQ917513:SHQ917752 SRM917513:SRM917752 TBI917513:TBI917752 TLE917513:TLE917752 TVA917513:TVA917752 UEW917513:UEW917752 UOS917513:UOS917752 UYO917513:UYO917752 VIK917513:VIK917752 VSG917513:VSG917752 WCC917513:WCC917752 WLY917513:WLY917752 WVU917513:WVU917752 M983049:M983288 JI983049:JI983288 TE983049:TE983288 ADA983049:ADA983288 AMW983049:AMW983288 AWS983049:AWS983288 BGO983049:BGO983288 BQK983049:BQK983288 CAG983049:CAG983288 CKC983049:CKC983288 CTY983049:CTY983288 DDU983049:DDU983288 DNQ983049:DNQ983288 DXM983049:DXM983288 EHI983049:EHI983288 ERE983049:ERE983288 FBA983049:FBA983288 FKW983049:FKW983288 FUS983049:FUS983288 GEO983049:GEO983288 GOK983049:GOK983288 GYG983049:GYG983288 HIC983049:HIC983288 HRY983049:HRY983288 IBU983049:IBU983288 ILQ983049:ILQ983288 IVM983049:IVM983288 JFI983049:JFI983288 JPE983049:JPE983288 JZA983049:JZA983288 KIW983049:KIW983288 KSS983049:KSS983288 LCO983049:LCO983288 LMK983049:LMK983288 LWG983049:LWG983288 MGC983049:MGC983288 MPY983049:MPY983288 MZU983049:MZU983288 NJQ983049:NJQ983288 NTM983049:NTM983288 ODI983049:ODI983288 ONE983049:ONE983288 OXA983049:OXA983288 PGW983049:PGW983288 PQS983049:PQS983288 QAO983049:QAO983288 QKK983049:QKK983288 QUG983049:QUG983288 REC983049:REC983288 RNY983049:RNY983288 RXU983049:RXU983288 SHQ983049:SHQ983288 SRM983049:SRM983288 TBI983049:TBI983288 TLE983049:TLE983288 TVA983049:TVA983288 UEW983049:UEW983288 UOS983049:UOS983288 UYO983049:UYO983288 VIK983049:VIK983288 VSG983049:VSG983288 WCC983049:WCC983288 WLY983049:WLY983288 WVU983049:WVU983288 WVU10:WVU248 WLY10:WLY248 WCC10:WCC248 VSG10:VSG248 VIK10:VIK248 UYO10:UYO248 UOS10:UOS248 UEW10:UEW248 TVA10:TVA248 TLE10:TLE248 TBI10:TBI248 SRM10:SRM248 SHQ10:SHQ248 RXU10:RXU248 RNY10:RNY248 REC10:REC248 QUG10:QUG248 QKK10:QKK248 QAO10:QAO248 PQS10:PQS248 PGW10:PGW248 OXA10:OXA248 ONE10:ONE248 ODI10:ODI248 NTM10:NTM248 NJQ10:NJQ248 MZU10:MZU248 MPY10:MPY248 MGC10:MGC248 LWG10:LWG248 LMK10:LMK248 LCO10:LCO248 KSS10:KSS248 KIW10:KIW248 JZA10:JZA248 JPE10:JPE248 JFI10:JFI248 IVM10:IVM248 ILQ10:ILQ248 IBU10:IBU248 HRY10:HRY248 HIC10:HIC248 GYG10:GYG248 GOK10:GOK248 GEO10:GEO248 FUS10:FUS248 FKW10:FKW248 FBA10:FBA248 ERE10:ERE248 EHI10:EHI248 DXM10:DXM248 DNQ10:DNQ248 DDU10:DDU248 CTY10:CTY248 CKC10:CKC248 CAG10:CAG248 BQK10:BQK248 BGO10:BGO248 AWS10:AWS248 AMW10:AMW248 ADA10:ADA248 TE10:TE248 JI10:JI248 M10:M248" xr:uid="{3C6706EC-09D3-4389-A99E-F25CC0F606A4}">
      <formula1>"Oportuna,Inoportuna"</formula1>
    </dataValidation>
    <dataValidation type="list" allowBlank="1" showInputMessage="1" showErrorMessage="1" sqref="O65545:O65784 JK65545:JK65784 TG65545:TG65784 ADC65545:ADC65784 AMY65545:AMY65784 AWU65545:AWU65784 BGQ65545:BGQ65784 BQM65545:BQM65784 CAI65545:CAI65784 CKE65545:CKE65784 CUA65545:CUA65784 DDW65545:DDW65784 DNS65545:DNS65784 DXO65545:DXO65784 EHK65545:EHK65784 ERG65545:ERG65784 FBC65545:FBC65784 FKY65545:FKY65784 FUU65545:FUU65784 GEQ65545:GEQ65784 GOM65545:GOM65784 GYI65545:GYI65784 HIE65545:HIE65784 HSA65545:HSA65784 IBW65545:IBW65784 ILS65545:ILS65784 IVO65545:IVO65784 JFK65545:JFK65784 JPG65545:JPG65784 JZC65545:JZC65784 KIY65545:KIY65784 KSU65545:KSU65784 LCQ65545:LCQ65784 LMM65545:LMM65784 LWI65545:LWI65784 MGE65545:MGE65784 MQA65545:MQA65784 MZW65545:MZW65784 NJS65545:NJS65784 NTO65545:NTO65784 ODK65545:ODK65784 ONG65545:ONG65784 OXC65545:OXC65784 PGY65545:PGY65784 PQU65545:PQU65784 QAQ65545:QAQ65784 QKM65545:QKM65784 QUI65545:QUI65784 REE65545:REE65784 ROA65545:ROA65784 RXW65545:RXW65784 SHS65545:SHS65784 SRO65545:SRO65784 TBK65545:TBK65784 TLG65545:TLG65784 TVC65545:TVC65784 UEY65545:UEY65784 UOU65545:UOU65784 UYQ65545:UYQ65784 VIM65545:VIM65784 VSI65545:VSI65784 WCE65545:WCE65784 WMA65545:WMA65784 WVW65545:WVW65784 O131081:O131320 JK131081:JK131320 TG131081:TG131320 ADC131081:ADC131320 AMY131081:AMY131320 AWU131081:AWU131320 BGQ131081:BGQ131320 BQM131081:BQM131320 CAI131081:CAI131320 CKE131081:CKE131320 CUA131081:CUA131320 DDW131081:DDW131320 DNS131081:DNS131320 DXO131081:DXO131320 EHK131081:EHK131320 ERG131081:ERG131320 FBC131081:FBC131320 FKY131081:FKY131320 FUU131081:FUU131320 GEQ131081:GEQ131320 GOM131081:GOM131320 GYI131081:GYI131320 HIE131081:HIE131320 HSA131081:HSA131320 IBW131081:IBW131320 ILS131081:ILS131320 IVO131081:IVO131320 JFK131081:JFK131320 JPG131081:JPG131320 JZC131081:JZC131320 KIY131081:KIY131320 KSU131081:KSU131320 LCQ131081:LCQ131320 LMM131081:LMM131320 LWI131081:LWI131320 MGE131081:MGE131320 MQA131081:MQA131320 MZW131081:MZW131320 NJS131081:NJS131320 NTO131081:NTO131320 ODK131081:ODK131320 ONG131081:ONG131320 OXC131081:OXC131320 PGY131081:PGY131320 PQU131081:PQU131320 QAQ131081:QAQ131320 QKM131081:QKM131320 QUI131081:QUI131320 REE131081:REE131320 ROA131081:ROA131320 RXW131081:RXW131320 SHS131081:SHS131320 SRO131081:SRO131320 TBK131081:TBK131320 TLG131081:TLG131320 TVC131081:TVC131320 UEY131081:UEY131320 UOU131081:UOU131320 UYQ131081:UYQ131320 VIM131081:VIM131320 VSI131081:VSI131320 WCE131081:WCE131320 WMA131081:WMA131320 WVW131081:WVW131320 O196617:O196856 JK196617:JK196856 TG196617:TG196856 ADC196617:ADC196856 AMY196617:AMY196856 AWU196617:AWU196856 BGQ196617:BGQ196856 BQM196617:BQM196856 CAI196617:CAI196856 CKE196617:CKE196856 CUA196617:CUA196856 DDW196617:DDW196856 DNS196617:DNS196856 DXO196617:DXO196856 EHK196617:EHK196856 ERG196617:ERG196856 FBC196617:FBC196856 FKY196617:FKY196856 FUU196617:FUU196856 GEQ196617:GEQ196856 GOM196617:GOM196856 GYI196617:GYI196856 HIE196617:HIE196856 HSA196617:HSA196856 IBW196617:IBW196856 ILS196617:ILS196856 IVO196617:IVO196856 JFK196617:JFK196856 JPG196617:JPG196856 JZC196617:JZC196856 KIY196617:KIY196856 KSU196617:KSU196856 LCQ196617:LCQ196856 LMM196617:LMM196856 LWI196617:LWI196856 MGE196617:MGE196856 MQA196617:MQA196856 MZW196617:MZW196856 NJS196617:NJS196856 NTO196617:NTO196856 ODK196617:ODK196856 ONG196617:ONG196856 OXC196617:OXC196856 PGY196617:PGY196856 PQU196617:PQU196856 QAQ196617:QAQ196856 QKM196617:QKM196856 QUI196617:QUI196856 REE196617:REE196856 ROA196617:ROA196856 RXW196617:RXW196856 SHS196617:SHS196856 SRO196617:SRO196856 TBK196617:TBK196856 TLG196617:TLG196856 TVC196617:TVC196856 UEY196617:UEY196856 UOU196617:UOU196856 UYQ196617:UYQ196856 VIM196617:VIM196856 VSI196617:VSI196856 WCE196617:WCE196856 WMA196617:WMA196856 WVW196617:WVW196856 O262153:O262392 JK262153:JK262392 TG262153:TG262392 ADC262153:ADC262392 AMY262153:AMY262392 AWU262153:AWU262392 BGQ262153:BGQ262392 BQM262153:BQM262392 CAI262153:CAI262392 CKE262153:CKE262392 CUA262153:CUA262392 DDW262153:DDW262392 DNS262153:DNS262392 DXO262153:DXO262392 EHK262153:EHK262392 ERG262153:ERG262392 FBC262153:FBC262392 FKY262153:FKY262392 FUU262153:FUU262392 GEQ262153:GEQ262392 GOM262153:GOM262392 GYI262153:GYI262392 HIE262153:HIE262392 HSA262153:HSA262392 IBW262153:IBW262392 ILS262153:ILS262392 IVO262153:IVO262392 JFK262153:JFK262392 JPG262153:JPG262392 JZC262153:JZC262392 KIY262153:KIY262392 KSU262153:KSU262392 LCQ262153:LCQ262392 LMM262153:LMM262392 LWI262153:LWI262392 MGE262153:MGE262392 MQA262153:MQA262392 MZW262153:MZW262392 NJS262153:NJS262392 NTO262153:NTO262392 ODK262153:ODK262392 ONG262153:ONG262392 OXC262153:OXC262392 PGY262153:PGY262392 PQU262153:PQU262392 QAQ262153:QAQ262392 QKM262153:QKM262392 QUI262153:QUI262392 REE262153:REE262392 ROA262153:ROA262392 RXW262153:RXW262392 SHS262153:SHS262392 SRO262153:SRO262392 TBK262153:TBK262392 TLG262153:TLG262392 TVC262153:TVC262392 UEY262153:UEY262392 UOU262153:UOU262392 UYQ262153:UYQ262392 VIM262153:VIM262392 VSI262153:VSI262392 WCE262153:WCE262392 WMA262153:WMA262392 WVW262153:WVW262392 O327689:O327928 JK327689:JK327928 TG327689:TG327928 ADC327689:ADC327928 AMY327689:AMY327928 AWU327689:AWU327928 BGQ327689:BGQ327928 BQM327689:BQM327928 CAI327689:CAI327928 CKE327689:CKE327928 CUA327689:CUA327928 DDW327689:DDW327928 DNS327689:DNS327928 DXO327689:DXO327928 EHK327689:EHK327928 ERG327689:ERG327928 FBC327689:FBC327928 FKY327689:FKY327928 FUU327689:FUU327928 GEQ327689:GEQ327928 GOM327689:GOM327928 GYI327689:GYI327928 HIE327689:HIE327928 HSA327689:HSA327928 IBW327689:IBW327928 ILS327689:ILS327928 IVO327689:IVO327928 JFK327689:JFK327928 JPG327689:JPG327928 JZC327689:JZC327928 KIY327689:KIY327928 KSU327689:KSU327928 LCQ327689:LCQ327928 LMM327689:LMM327928 LWI327689:LWI327928 MGE327689:MGE327928 MQA327689:MQA327928 MZW327689:MZW327928 NJS327689:NJS327928 NTO327689:NTO327928 ODK327689:ODK327928 ONG327689:ONG327928 OXC327689:OXC327928 PGY327689:PGY327928 PQU327689:PQU327928 QAQ327689:QAQ327928 QKM327689:QKM327928 QUI327689:QUI327928 REE327689:REE327928 ROA327689:ROA327928 RXW327689:RXW327928 SHS327689:SHS327928 SRO327689:SRO327928 TBK327689:TBK327928 TLG327689:TLG327928 TVC327689:TVC327928 UEY327689:UEY327928 UOU327689:UOU327928 UYQ327689:UYQ327928 VIM327689:VIM327928 VSI327689:VSI327928 WCE327689:WCE327928 WMA327689:WMA327928 WVW327689:WVW327928 O393225:O393464 JK393225:JK393464 TG393225:TG393464 ADC393225:ADC393464 AMY393225:AMY393464 AWU393225:AWU393464 BGQ393225:BGQ393464 BQM393225:BQM393464 CAI393225:CAI393464 CKE393225:CKE393464 CUA393225:CUA393464 DDW393225:DDW393464 DNS393225:DNS393464 DXO393225:DXO393464 EHK393225:EHK393464 ERG393225:ERG393464 FBC393225:FBC393464 FKY393225:FKY393464 FUU393225:FUU393464 GEQ393225:GEQ393464 GOM393225:GOM393464 GYI393225:GYI393464 HIE393225:HIE393464 HSA393225:HSA393464 IBW393225:IBW393464 ILS393225:ILS393464 IVO393225:IVO393464 JFK393225:JFK393464 JPG393225:JPG393464 JZC393225:JZC393464 KIY393225:KIY393464 KSU393225:KSU393464 LCQ393225:LCQ393464 LMM393225:LMM393464 LWI393225:LWI393464 MGE393225:MGE393464 MQA393225:MQA393464 MZW393225:MZW393464 NJS393225:NJS393464 NTO393225:NTO393464 ODK393225:ODK393464 ONG393225:ONG393464 OXC393225:OXC393464 PGY393225:PGY393464 PQU393225:PQU393464 QAQ393225:QAQ393464 QKM393225:QKM393464 QUI393225:QUI393464 REE393225:REE393464 ROA393225:ROA393464 RXW393225:RXW393464 SHS393225:SHS393464 SRO393225:SRO393464 TBK393225:TBK393464 TLG393225:TLG393464 TVC393225:TVC393464 UEY393225:UEY393464 UOU393225:UOU393464 UYQ393225:UYQ393464 VIM393225:VIM393464 VSI393225:VSI393464 WCE393225:WCE393464 WMA393225:WMA393464 WVW393225:WVW393464 O458761:O459000 JK458761:JK459000 TG458761:TG459000 ADC458761:ADC459000 AMY458761:AMY459000 AWU458761:AWU459000 BGQ458761:BGQ459000 BQM458761:BQM459000 CAI458761:CAI459000 CKE458761:CKE459000 CUA458761:CUA459000 DDW458761:DDW459000 DNS458761:DNS459000 DXO458761:DXO459000 EHK458761:EHK459000 ERG458761:ERG459000 FBC458761:FBC459000 FKY458761:FKY459000 FUU458761:FUU459000 GEQ458761:GEQ459000 GOM458761:GOM459000 GYI458761:GYI459000 HIE458761:HIE459000 HSA458761:HSA459000 IBW458761:IBW459000 ILS458761:ILS459000 IVO458761:IVO459000 JFK458761:JFK459000 JPG458761:JPG459000 JZC458761:JZC459000 KIY458761:KIY459000 KSU458761:KSU459000 LCQ458761:LCQ459000 LMM458761:LMM459000 LWI458761:LWI459000 MGE458761:MGE459000 MQA458761:MQA459000 MZW458761:MZW459000 NJS458761:NJS459000 NTO458761:NTO459000 ODK458761:ODK459000 ONG458761:ONG459000 OXC458761:OXC459000 PGY458761:PGY459000 PQU458761:PQU459000 QAQ458761:QAQ459000 QKM458761:QKM459000 QUI458761:QUI459000 REE458761:REE459000 ROA458761:ROA459000 RXW458761:RXW459000 SHS458761:SHS459000 SRO458761:SRO459000 TBK458761:TBK459000 TLG458761:TLG459000 TVC458761:TVC459000 UEY458761:UEY459000 UOU458761:UOU459000 UYQ458761:UYQ459000 VIM458761:VIM459000 VSI458761:VSI459000 WCE458761:WCE459000 WMA458761:WMA459000 WVW458761:WVW459000 O524297:O524536 JK524297:JK524536 TG524297:TG524536 ADC524297:ADC524536 AMY524297:AMY524536 AWU524297:AWU524536 BGQ524297:BGQ524536 BQM524297:BQM524536 CAI524297:CAI524536 CKE524297:CKE524536 CUA524297:CUA524536 DDW524297:DDW524536 DNS524297:DNS524536 DXO524297:DXO524536 EHK524297:EHK524536 ERG524297:ERG524536 FBC524297:FBC524536 FKY524297:FKY524536 FUU524297:FUU524536 GEQ524297:GEQ524536 GOM524297:GOM524536 GYI524297:GYI524536 HIE524297:HIE524536 HSA524297:HSA524536 IBW524297:IBW524536 ILS524297:ILS524536 IVO524297:IVO524536 JFK524297:JFK524536 JPG524297:JPG524536 JZC524297:JZC524536 KIY524297:KIY524536 KSU524297:KSU524536 LCQ524297:LCQ524536 LMM524297:LMM524536 LWI524297:LWI524536 MGE524297:MGE524536 MQA524297:MQA524536 MZW524297:MZW524536 NJS524297:NJS524536 NTO524297:NTO524536 ODK524297:ODK524536 ONG524297:ONG524536 OXC524297:OXC524536 PGY524297:PGY524536 PQU524297:PQU524536 QAQ524297:QAQ524536 QKM524297:QKM524536 QUI524297:QUI524536 REE524297:REE524536 ROA524297:ROA524536 RXW524297:RXW524536 SHS524297:SHS524536 SRO524297:SRO524536 TBK524297:TBK524536 TLG524297:TLG524536 TVC524297:TVC524536 UEY524297:UEY524536 UOU524297:UOU524536 UYQ524297:UYQ524536 VIM524297:VIM524536 VSI524297:VSI524536 WCE524297:WCE524536 WMA524297:WMA524536 WVW524297:WVW524536 O589833:O590072 JK589833:JK590072 TG589833:TG590072 ADC589833:ADC590072 AMY589833:AMY590072 AWU589833:AWU590072 BGQ589833:BGQ590072 BQM589833:BQM590072 CAI589833:CAI590072 CKE589833:CKE590072 CUA589833:CUA590072 DDW589833:DDW590072 DNS589833:DNS590072 DXO589833:DXO590072 EHK589833:EHK590072 ERG589833:ERG590072 FBC589833:FBC590072 FKY589833:FKY590072 FUU589833:FUU590072 GEQ589833:GEQ590072 GOM589833:GOM590072 GYI589833:GYI590072 HIE589833:HIE590072 HSA589833:HSA590072 IBW589833:IBW590072 ILS589833:ILS590072 IVO589833:IVO590072 JFK589833:JFK590072 JPG589833:JPG590072 JZC589833:JZC590072 KIY589833:KIY590072 KSU589833:KSU590072 LCQ589833:LCQ590072 LMM589833:LMM590072 LWI589833:LWI590072 MGE589833:MGE590072 MQA589833:MQA590072 MZW589833:MZW590072 NJS589833:NJS590072 NTO589833:NTO590072 ODK589833:ODK590072 ONG589833:ONG590072 OXC589833:OXC590072 PGY589833:PGY590072 PQU589833:PQU590072 QAQ589833:QAQ590072 QKM589833:QKM590072 QUI589833:QUI590072 REE589833:REE590072 ROA589833:ROA590072 RXW589833:RXW590072 SHS589833:SHS590072 SRO589833:SRO590072 TBK589833:TBK590072 TLG589833:TLG590072 TVC589833:TVC590072 UEY589833:UEY590072 UOU589833:UOU590072 UYQ589833:UYQ590072 VIM589833:VIM590072 VSI589833:VSI590072 WCE589833:WCE590072 WMA589833:WMA590072 WVW589833:WVW590072 O655369:O655608 JK655369:JK655608 TG655369:TG655608 ADC655369:ADC655608 AMY655369:AMY655608 AWU655369:AWU655608 BGQ655369:BGQ655608 BQM655369:BQM655608 CAI655369:CAI655608 CKE655369:CKE655608 CUA655369:CUA655608 DDW655369:DDW655608 DNS655369:DNS655608 DXO655369:DXO655608 EHK655369:EHK655608 ERG655369:ERG655608 FBC655369:FBC655608 FKY655369:FKY655608 FUU655369:FUU655608 GEQ655369:GEQ655608 GOM655369:GOM655608 GYI655369:GYI655608 HIE655369:HIE655608 HSA655369:HSA655608 IBW655369:IBW655608 ILS655369:ILS655608 IVO655369:IVO655608 JFK655369:JFK655608 JPG655369:JPG655608 JZC655369:JZC655608 KIY655369:KIY655608 KSU655369:KSU655608 LCQ655369:LCQ655608 LMM655369:LMM655608 LWI655369:LWI655608 MGE655369:MGE655608 MQA655369:MQA655608 MZW655369:MZW655608 NJS655369:NJS655608 NTO655369:NTO655608 ODK655369:ODK655608 ONG655369:ONG655608 OXC655369:OXC655608 PGY655369:PGY655608 PQU655369:PQU655608 QAQ655369:QAQ655608 QKM655369:QKM655608 QUI655369:QUI655608 REE655369:REE655608 ROA655369:ROA655608 RXW655369:RXW655608 SHS655369:SHS655608 SRO655369:SRO655608 TBK655369:TBK655608 TLG655369:TLG655608 TVC655369:TVC655608 UEY655369:UEY655608 UOU655369:UOU655608 UYQ655369:UYQ655608 VIM655369:VIM655608 VSI655369:VSI655608 WCE655369:WCE655608 WMA655369:WMA655608 WVW655369:WVW655608 O720905:O721144 JK720905:JK721144 TG720905:TG721144 ADC720905:ADC721144 AMY720905:AMY721144 AWU720905:AWU721144 BGQ720905:BGQ721144 BQM720905:BQM721144 CAI720905:CAI721144 CKE720905:CKE721144 CUA720905:CUA721144 DDW720905:DDW721144 DNS720905:DNS721144 DXO720905:DXO721144 EHK720905:EHK721144 ERG720905:ERG721144 FBC720905:FBC721144 FKY720905:FKY721144 FUU720905:FUU721144 GEQ720905:GEQ721144 GOM720905:GOM721144 GYI720905:GYI721144 HIE720905:HIE721144 HSA720905:HSA721144 IBW720905:IBW721144 ILS720905:ILS721144 IVO720905:IVO721144 JFK720905:JFK721144 JPG720905:JPG721144 JZC720905:JZC721144 KIY720905:KIY721144 KSU720905:KSU721144 LCQ720905:LCQ721144 LMM720905:LMM721144 LWI720905:LWI721144 MGE720905:MGE721144 MQA720905:MQA721144 MZW720905:MZW721144 NJS720905:NJS721144 NTO720905:NTO721144 ODK720905:ODK721144 ONG720905:ONG721144 OXC720905:OXC721144 PGY720905:PGY721144 PQU720905:PQU721144 QAQ720905:QAQ721144 QKM720905:QKM721144 QUI720905:QUI721144 REE720905:REE721144 ROA720905:ROA721144 RXW720905:RXW721144 SHS720905:SHS721144 SRO720905:SRO721144 TBK720905:TBK721144 TLG720905:TLG721144 TVC720905:TVC721144 UEY720905:UEY721144 UOU720905:UOU721144 UYQ720905:UYQ721144 VIM720905:VIM721144 VSI720905:VSI721144 WCE720905:WCE721144 WMA720905:WMA721144 WVW720905:WVW721144 O786441:O786680 JK786441:JK786680 TG786441:TG786680 ADC786441:ADC786680 AMY786441:AMY786680 AWU786441:AWU786680 BGQ786441:BGQ786680 BQM786441:BQM786680 CAI786441:CAI786680 CKE786441:CKE786680 CUA786441:CUA786680 DDW786441:DDW786680 DNS786441:DNS786680 DXO786441:DXO786680 EHK786441:EHK786680 ERG786441:ERG786680 FBC786441:FBC786680 FKY786441:FKY786680 FUU786441:FUU786680 GEQ786441:GEQ786680 GOM786441:GOM786680 GYI786441:GYI786680 HIE786441:HIE786680 HSA786441:HSA786680 IBW786441:IBW786680 ILS786441:ILS786680 IVO786441:IVO786680 JFK786441:JFK786680 JPG786441:JPG786680 JZC786441:JZC786680 KIY786441:KIY786680 KSU786441:KSU786680 LCQ786441:LCQ786680 LMM786441:LMM786680 LWI786441:LWI786680 MGE786441:MGE786680 MQA786441:MQA786680 MZW786441:MZW786680 NJS786441:NJS786680 NTO786441:NTO786680 ODK786441:ODK786680 ONG786441:ONG786680 OXC786441:OXC786680 PGY786441:PGY786680 PQU786441:PQU786680 QAQ786441:QAQ786680 QKM786441:QKM786680 QUI786441:QUI786680 REE786441:REE786680 ROA786441:ROA786680 RXW786441:RXW786680 SHS786441:SHS786680 SRO786441:SRO786680 TBK786441:TBK786680 TLG786441:TLG786680 TVC786441:TVC786680 UEY786441:UEY786680 UOU786441:UOU786680 UYQ786441:UYQ786680 VIM786441:VIM786680 VSI786441:VSI786680 WCE786441:WCE786680 WMA786441:WMA786680 WVW786441:WVW786680 O851977:O852216 JK851977:JK852216 TG851977:TG852216 ADC851977:ADC852216 AMY851977:AMY852216 AWU851977:AWU852216 BGQ851977:BGQ852216 BQM851977:BQM852216 CAI851977:CAI852216 CKE851977:CKE852216 CUA851977:CUA852216 DDW851977:DDW852216 DNS851977:DNS852216 DXO851977:DXO852216 EHK851977:EHK852216 ERG851977:ERG852216 FBC851977:FBC852216 FKY851977:FKY852216 FUU851977:FUU852216 GEQ851977:GEQ852216 GOM851977:GOM852216 GYI851977:GYI852216 HIE851977:HIE852216 HSA851977:HSA852216 IBW851977:IBW852216 ILS851977:ILS852216 IVO851977:IVO852216 JFK851977:JFK852216 JPG851977:JPG852216 JZC851977:JZC852216 KIY851977:KIY852216 KSU851977:KSU852216 LCQ851977:LCQ852216 LMM851977:LMM852216 LWI851977:LWI852216 MGE851977:MGE852216 MQA851977:MQA852216 MZW851977:MZW852216 NJS851977:NJS852216 NTO851977:NTO852216 ODK851977:ODK852216 ONG851977:ONG852216 OXC851977:OXC852216 PGY851977:PGY852216 PQU851977:PQU852216 QAQ851977:QAQ852216 QKM851977:QKM852216 QUI851977:QUI852216 REE851977:REE852216 ROA851977:ROA852216 RXW851977:RXW852216 SHS851977:SHS852216 SRO851977:SRO852216 TBK851977:TBK852216 TLG851977:TLG852216 TVC851977:TVC852216 UEY851977:UEY852216 UOU851977:UOU852216 UYQ851977:UYQ852216 VIM851977:VIM852216 VSI851977:VSI852216 WCE851977:WCE852216 WMA851977:WMA852216 WVW851977:WVW852216 O917513:O917752 JK917513:JK917752 TG917513:TG917752 ADC917513:ADC917752 AMY917513:AMY917752 AWU917513:AWU917752 BGQ917513:BGQ917752 BQM917513:BQM917752 CAI917513:CAI917752 CKE917513:CKE917752 CUA917513:CUA917752 DDW917513:DDW917752 DNS917513:DNS917752 DXO917513:DXO917752 EHK917513:EHK917752 ERG917513:ERG917752 FBC917513:FBC917752 FKY917513:FKY917752 FUU917513:FUU917752 GEQ917513:GEQ917752 GOM917513:GOM917752 GYI917513:GYI917752 HIE917513:HIE917752 HSA917513:HSA917752 IBW917513:IBW917752 ILS917513:ILS917752 IVO917513:IVO917752 JFK917513:JFK917752 JPG917513:JPG917752 JZC917513:JZC917752 KIY917513:KIY917752 KSU917513:KSU917752 LCQ917513:LCQ917752 LMM917513:LMM917752 LWI917513:LWI917752 MGE917513:MGE917752 MQA917513:MQA917752 MZW917513:MZW917752 NJS917513:NJS917752 NTO917513:NTO917752 ODK917513:ODK917752 ONG917513:ONG917752 OXC917513:OXC917752 PGY917513:PGY917752 PQU917513:PQU917752 QAQ917513:QAQ917752 QKM917513:QKM917752 QUI917513:QUI917752 REE917513:REE917752 ROA917513:ROA917752 RXW917513:RXW917752 SHS917513:SHS917752 SRO917513:SRO917752 TBK917513:TBK917752 TLG917513:TLG917752 TVC917513:TVC917752 UEY917513:UEY917752 UOU917513:UOU917752 UYQ917513:UYQ917752 VIM917513:VIM917752 VSI917513:VSI917752 WCE917513:WCE917752 WMA917513:WMA917752 WVW917513:WVW917752 O983049:O983288 JK983049:JK983288 TG983049:TG983288 ADC983049:ADC983288 AMY983049:AMY983288 AWU983049:AWU983288 BGQ983049:BGQ983288 BQM983049:BQM983288 CAI983049:CAI983288 CKE983049:CKE983288 CUA983049:CUA983288 DDW983049:DDW983288 DNS983049:DNS983288 DXO983049:DXO983288 EHK983049:EHK983288 ERG983049:ERG983288 FBC983049:FBC983288 FKY983049:FKY983288 FUU983049:FUU983288 GEQ983049:GEQ983288 GOM983049:GOM983288 GYI983049:GYI983288 HIE983049:HIE983288 HSA983049:HSA983288 IBW983049:IBW983288 ILS983049:ILS983288 IVO983049:IVO983288 JFK983049:JFK983288 JPG983049:JPG983288 JZC983049:JZC983288 KIY983049:KIY983288 KSU983049:KSU983288 LCQ983049:LCQ983288 LMM983049:LMM983288 LWI983049:LWI983288 MGE983049:MGE983288 MQA983049:MQA983288 MZW983049:MZW983288 NJS983049:NJS983288 NTO983049:NTO983288 ODK983049:ODK983288 ONG983049:ONG983288 OXC983049:OXC983288 PGY983049:PGY983288 PQU983049:PQU983288 QAQ983049:QAQ983288 QKM983049:QKM983288 QUI983049:QUI983288 REE983049:REE983288 ROA983049:ROA983288 RXW983049:RXW983288 SHS983049:SHS983288 SRO983049:SRO983288 TBK983049:TBK983288 TLG983049:TLG983288 TVC983049:TVC983288 UEY983049:UEY983288 UOU983049:UOU983288 UYQ983049:UYQ983288 VIM983049:VIM983288 VSI983049:VSI983288 WCE983049:WCE983288 WMA983049:WMA983288 WVW983049:WVW983288 WVW10:WVW248 WMA10:WMA248 WCE10:WCE248 VSI10:VSI248 VIM10:VIM248 UYQ10:UYQ248 UOU10:UOU248 UEY10:UEY248 TVC10:TVC248 TLG10:TLG248 TBK10:TBK248 SRO10:SRO248 SHS10:SHS248 RXW10:RXW248 ROA10:ROA248 REE10:REE248 QUI10:QUI248 QKM10:QKM248 QAQ10:QAQ248 PQU10:PQU248 PGY10:PGY248 OXC10:OXC248 ONG10:ONG248 ODK10:ODK248 NTO10:NTO248 NJS10:NJS248 MZW10:MZW248 MQA10:MQA248 MGE10:MGE248 LWI10:LWI248 LMM10:LMM248 LCQ10:LCQ248 KSU10:KSU248 KIY10:KIY248 JZC10:JZC248 JPG10:JPG248 JFK10:JFK248 IVO10:IVO248 ILS10:ILS248 IBW10:IBW248 HSA10:HSA248 HIE10:HIE248 GYI10:GYI248 GOM10:GOM248 GEQ10:GEQ248 FUU10:FUU248 FKY10:FKY248 FBC10:FBC248 ERG10:ERG248 EHK10:EHK248 DXO10:DXO248 DNS10:DNS248 DDW10:DDW248 CUA10:CUA248 CKE10:CKE248 CAI10:CAI248 BQM10:BQM248 BGQ10:BGQ248 AWU10:AWU248 AMY10:AMY248 ADC10:ADC248 TG10:TG248 JK10:JK248 O10:O248" xr:uid="{57E5F1BA-DEA9-4F58-8F45-3EB09116C0E4}">
      <formula1>"Prevenir,Detectar,No es un control"</formula1>
    </dataValidation>
    <dataValidation type="list" allowBlank="1" showInputMessage="1" showErrorMessage="1" sqref="Q65545:Q65784 JM65545:JM65784 TI65545:TI65784 ADE65545:ADE65784 ANA65545:ANA65784 AWW65545:AWW65784 BGS65545:BGS65784 BQO65545:BQO65784 CAK65545:CAK65784 CKG65545:CKG65784 CUC65545:CUC65784 DDY65545:DDY65784 DNU65545:DNU65784 DXQ65545:DXQ65784 EHM65545:EHM65784 ERI65545:ERI65784 FBE65545:FBE65784 FLA65545:FLA65784 FUW65545:FUW65784 GES65545:GES65784 GOO65545:GOO65784 GYK65545:GYK65784 HIG65545:HIG65784 HSC65545:HSC65784 IBY65545:IBY65784 ILU65545:ILU65784 IVQ65545:IVQ65784 JFM65545:JFM65784 JPI65545:JPI65784 JZE65545:JZE65784 KJA65545:KJA65784 KSW65545:KSW65784 LCS65545:LCS65784 LMO65545:LMO65784 LWK65545:LWK65784 MGG65545:MGG65784 MQC65545:MQC65784 MZY65545:MZY65784 NJU65545:NJU65784 NTQ65545:NTQ65784 ODM65545:ODM65784 ONI65545:ONI65784 OXE65545:OXE65784 PHA65545:PHA65784 PQW65545:PQW65784 QAS65545:QAS65784 QKO65545:QKO65784 QUK65545:QUK65784 REG65545:REG65784 ROC65545:ROC65784 RXY65545:RXY65784 SHU65545:SHU65784 SRQ65545:SRQ65784 TBM65545:TBM65784 TLI65545:TLI65784 TVE65545:TVE65784 UFA65545:UFA65784 UOW65545:UOW65784 UYS65545:UYS65784 VIO65545:VIO65784 VSK65545:VSK65784 WCG65545:WCG65784 WMC65545:WMC65784 WVY65545:WVY65784 Q131081:Q131320 JM131081:JM131320 TI131081:TI131320 ADE131081:ADE131320 ANA131081:ANA131320 AWW131081:AWW131320 BGS131081:BGS131320 BQO131081:BQO131320 CAK131081:CAK131320 CKG131081:CKG131320 CUC131081:CUC131320 DDY131081:DDY131320 DNU131081:DNU131320 DXQ131081:DXQ131320 EHM131081:EHM131320 ERI131081:ERI131320 FBE131081:FBE131320 FLA131081:FLA131320 FUW131081:FUW131320 GES131081:GES131320 GOO131081:GOO131320 GYK131081:GYK131320 HIG131081:HIG131320 HSC131081:HSC131320 IBY131081:IBY131320 ILU131081:ILU131320 IVQ131081:IVQ131320 JFM131081:JFM131320 JPI131081:JPI131320 JZE131081:JZE131320 KJA131081:KJA131320 KSW131081:KSW131320 LCS131081:LCS131320 LMO131081:LMO131320 LWK131081:LWK131320 MGG131081:MGG131320 MQC131081:MQC131320 MZY131081:MZY131320 NJU131081:NJU131320 NTQ131081:NTQ131320 ODM131081:ODM131320 ONI131081:ONI131320 OXE131081:OXE131320 PHA131081:PHA131320 PQW131081:PQW131320 QAS131081:QAS131320 QKO131081:QKO131320 QUK131081:QUK131320 REG131081:REG131320 ROC131081:ROC131320 RXY131081:RXY131320 SHU131081:SHU131320 SRQ131081:SRQ131320 TBM131081:TBM131320 TLI131081:TLI131320 TVE131081:TVE131320 UFA131081:UFA131320 UOW131081:UOW131320 UYS131081:UYS131320 VIO131081:VIO131320 VSK131081:VSK131320 WCG131081:WCG131320 WMC131081:WMC131320 WVY131081:WVY131320 Q196617:Q196856 JM196617:JM196856 TI196617:TI196856 ADE196617:ADE196856 ANA196617:ANA196856 AWW196617:AWW196856 BGS196617:BGS196856 BQO196617:BQO196856 CAK196617:CAK196856 CKG196617:CKG196856 CUC196617:CUC196856 DDY196617:DDY196856 DNU196617:DNU196856 DXQ196617:DXQ196856 EHM196617:EHM196856 ERI196617:ERI196856 FBE196617:FBE196856 FLA196617:FLA196856 FUW196617:FUW196856 GES196617:GES196856 GOO196617:GOO196856 GYK196617:GYK196856 HIG196617:HIG196856 HSC196617:HSC196856 IBY196617:IBY196856 ILU196617:ILU196856 IVQ196617:IVQ196856 JFM196617:JFM196856 JPI196617:JPI196856 JZE196617:JZE196856 KJA196617:KJA196856 KSW196617:KSW196856 LCS196617:LCS196856 LMO196617:LMO196856 LWK196617:LWK196856 MGG196617:MGG196856 MQC196617:MQC196856 MZY196617:MZY196856 NJU196617:NJU196856 NTQ196617:NTQ196856 ODM196617:ODM196856 ONI196617:ONI196856 OXE196617:OXE196856 PHA196617:PHA196856 PQW196617:PQW196856 QAS196617:QAS196856 QKO196617:QKO196856 QUK196617:QUK196856 REG196617:REG196856 ROC196617:ROC196856 RXY196617:RXY196856 SHU196617:SHU196856 SRQ196617:SRQ196856 TBM196617:TBM196856 TLI196617:TLI196856 TVE196617:TVE196856 UFA196617:UFA196856 UOW196617:UOW196856 UYS196617:UYS196856 VIO196617:VIO196856 VSK196617:VSK196856 WCG196617:WCG196856 WMC196617:WMC196856 WVY196617:WVY196856 Q262153:Q262392 JM262153:JM262392 TI262153:TI262392 ADE262153:ADE262392 ANA262153:ANA262392 AWW262153:AWW262392 BGS262153:BGS262392 BQO262153:BQO262392 CAK262153:CAK262392 CKG262153:CKG262392 CUC262153:CUC262392 DDY262153:DDY262392 DNU262153:DNU262392 DXQ262153:DXQ262392 EHM262153:EHM262392 ERI262153:ERI262392 FBE262153:FBE262392 FLA262153:FLA262392 FUW262153:FUW262392 GES262153:GES262392 GOO262153:GOO262392 GYK262153:GYK262392 HIG262153:HIG262392 HSC262153:HSC262392 IBY262153:IBY262392 ILU262153:ILU262392 IVQ262153:IVQ262392 JFM262153:JFM262392 JPI262153:JPI262392 JZE262153:JZE262392 KJA262153:KJA262392 KSW262153:KSW262392 LCS262153:LCS262392 LMO262153:LMO262392 LWK262153:LWK262392 MGG262153:MGG262392 MQC262153:MQC262392 MZY262153:MZY262392 NJU262153:NJU262392 NTQ262153:NTQ262392 ODM262153:ODM262392 ONI262153:ONI262392 OXE262153:OXE262392 PHA262153:PHA262392 PQW262153:PQW262392 QAS262153:QAS262392 QKO262153:QKO262392 QUK262153:QUK262392 REG262153:REG262392 ROC262153:ROC262392 RXY262153:RXY262392 SHU262153:SHU262392 SRQ262153:SRQ262392 TBM262153:TBM262392 TLI262153:TLI262392 TVE262153:TVE262392 UFA262153:UFA262392 UOW262153:UOW262392 UYS262153:UYS262392 VIO262153:VIO262392 VSK262153:VSK262392 WCG262153:WCG262392 WMC262153:WMC262392 WVY262153:WVY262392 Q327689:Q327928 JM327689:JM327928 TI327689:TI327928 ADE327689:ADE327928 ANA327689:ANA327928 AWW327689:AWW327928 BGS327689:BGS327928 BQO327689:BQO327928 CAK327689:CAK327928 CKG327689:CKG327928 CUC327689:CUC327928 DDY327689:DDY327928 DNU327689:DNU327928 DXQ327689:DXQ327928 EHM327689:EHM327928 ERI327689:ERI327928 FBE327689:FBE327928 FLA327689:FLA327928 FUW327689:FUW327928 GES327689:GES327928 GOO327689:GOO327928 GYK327689:GYK327928 HIG327689:HIG327928 HSC327689:HSC327928 IBY327689:IBY327928 ILU327689:ILU327928 IVQ327689:IVQ327928 JFM327689:JFM327928 JPI327689:JPI327928 JZE327689:JZE327928 KJA327689:KJA327928 KSW327689:KSW327928 LCS327689:LCS327928 LMO327689:LMO327928 LWK327689:LWK327928 MGG327689:MGG327928 MQC327689:MQC327928 MZY327689:MZY327928 NJU327689:NJU327928 NTQ327689:NTQ327928 ODM327689:ODM327928 ONI327689:ONI327928 OXE327689:OXE327928 PHA327689:PHA327928 PQW327689:PQW327928 QAS327689:QAS327928 QKO327689:QKO327928 QUK327689:QUK327928 REG327689:REG327928 ROC327689:ROC327928 RXY327689:RXY327928 SHU327689:SHU327928 SRQ327689:SRQ327928 TBM327689:TBM327928 TLI327689:TLI327928 TVE327689:TVE327928 UFA327689:UFA327928 UOW327689:UOW327928 UYS327689:UYS327928 VIO327689:VIO327928 VSK327689:VSK327928 WCG327689:WCG327928 WMC327689:WMC327928 WVY327689:WVY327928 Q393225:Q393464 JM393225:JM393464 TI393225:TI393464 ADE393225:ADE393464 ANA393225:ANA393464 AWW393225:AWW393464 BGS393225:BGS393464 BQO393225:BQO393464 CAK393225:CAK393464 CKG393225:CKG393464 CUC393225:CUC393464 DDY393225:DDY393464 DNU393225:DNU393464 DXQ393225:DXQ393464 EHM393225:EHM393464 ERI393225:ERI393464 FBE393225:FBE393464 FLA393225:FLA393464 FUW393225:FUW393464 GES393225:GES393464 GOO393225:GOO393464 GYK393225:GYK393464 HIG393225:HIG393464 HSC393225:HSC393464 IBY393225:IBY393464 ILU393225:ILU393464 IVQ393225:IVQ393464 JFM393225:JFM393464 JPI393225:JPI393464 JZE393225:JZE393464 KJA393225:KJA393464 KSW393225:KSW393464 LCS393225:LCS393464 LMO393225:LMO393464 LWK393225:LWK393464 MGG393225:MGG393464 MQC393225:MQC393464 MZY393225:MZY393464 NJU393225:NJU393464 NTQ393225:NTQ393464 ODM393225:ODM393464 ONI393225:ONI393464 OXE393225:OXE393464 PHA393225:PHA393464 PQW393225:PQW393464 QAS393225:QAS393464 QKO393225:QKO393464 QUK393225:QUK393464 REG393225:REG393464 ROC393225:ROC393464 RXY393225:RXY393464 SHU393225:SHU393464 SRQ393225:SRQ393464 TBM393225:TBM393464 TLI393225:TLI393464 TVE393225:TVE393464 UFA393225:UFA393464 UOW393225:UOW393464 UYS393225:UYS393464 VIO393225:VIO393464 VSK393225:VSK393464 WCG393225:WCG393464 WMC393225:WMC393464 WVY393225:WVY393464 Q458761:Q459000 JM458761:JM459000 TI458761:TI459000 ADE458761:ADE459000 ANA458761:ANA459000 AWW458761:AWW459000 BGS458761:BGS459000 BQO458761:BQO459000 CAK458761:CAK459000 CKG458761:CKG459000 CUC458761:CUC459000 DDY458761:DDY459000 DNU458761:DNU459000 DXQ458761:DXQ459000 EHM458761:EHM459000 ERI458761:ERI459000 FBE458761:FBE459000 FLA458761:FLA459000 FUW458761:FUW459000 GES458761:GES459000 GOO458761:GOO459000 GYK458761:GYK459000 HIG458761:HIG459000 HSC458761:HSC459000 IBY458761:IBY459000 ILU458761:ILU459000 IVQ458761:IVQ459000 JFM458761:JFM459000 JPI458761:JPI459000 JZE458761:JZE459000 KJA458761:KJA459000 KSW458761:KSW459000 LCS458761:LCS459000 LMO458761:LMO459000 LWK458761:LWK459000 MGG458761:MGG459000 MQC458761:MQC459000 MZY458761:MZY459000 NJU458761:NJU459000 NTQ458761:NTQ459000 ODM458761:ODM459000 ONI458761:ONI459000 OXE458761:OXE459000 PHA458761:PHA459000 PQW458761:PQW459000 QAS458761:QAS459000 QKO458761:QKO459000 QUK458761:QUK459000 REG458761:REG459000 ROC458761:ROC459000 RXY458761:RXY459000 SHU458761:SHU459000 SRQ458761:SRQ459000 TBM458761:TBM459000 TLI458761:TLI459000 TVE458761:TVE459000 UFA458761:UFA459000 UOW458761:UOW459000 UYS458761:UYS459000 VIO458761:VIO459000 VSK458761:VSK459000 WCG458761:WCG459000 WMC458761:WMC459000 WVY458761:WVY459000 Q524297:Q524536 JM524297:JM524536 TI524297:TI524536 ADE524297:ADE524536 ANA524297:ANA524536 AWW524297:AWW524536 BGS524297:BGS524536 BQO524297:BQO524536 CAK524297:CAK524536 CKG524297:CKG524536 CUC524297:CUC524536 DDY524297:DDY524536 DNU524297:DNU524536 DXQ524297:DXQ524536 EHM524297:EHM524536 ERI524297:ERI524536 FBE524297:FBE524536 FLA524297:FLA524536 FUW524297:FUW524536 GES524297:GES524536 GOO524297:GOO524536 GYK524297:GYK524536 HIG524297:HIG524536 HSC524297:HSC524536 IBY524297:IBY524536 ILU524297:ILU524536 IVQ524297:IVQ524536 JFM524297:JFM524536 JPI524297:JPI524536 JZE524297:JZE524536 KJA524297:KJA524536 KSW524297:KSW524536 LCS524297:LCS524536 LMO524297:LMO524536 LWK524297:LWK524536 MGG524297:MGG524536 MQC524297:MQC524536 MZY524297:MZY524536 NJU524297:NJU524536 NTQ524297:NTQ524536 ODM524297:ODM524536 ONI524297:ONI524536 OXE524297:OXE524536 PHA524297:PHA524536 PQW524297:PQW524536 QAS524297:QAS524536 QKO524297:QKO524536 QUK524297:QUK524536 REG524297:REG524536 ROC524297:ROC524536 RXY524297:RXY524536 SHU524297:SHU524536 SRQ524297:SRQ524536 TBM524297:TBM524536 TLI524297:TLI524536 TVE524297:TVE524536 UFA524297:UFA524536 UOW524297:UOW524536 UYS524297:UYS524536 VIO524297:VIO524536 VSK524297:VSK524536 WCG524297:WCG524536 WMC524297:WMC524536 WVY524297:WVY524536 Q589833:Q590072 JM589833:JM590072 TI589833:TI590072 ADE589833:ADE590072 ANA589833:ANA590072 AWW589833:AWW590072 BGS589833:BGS590072 BQO589833:BQO590072 CAK589833:CAK590072 CKG589833:CKG590072 CUC589833:CUC590072 DDY589833:DDY590072 DNU589833:DNU590072 DXQ589833:DXQ590072 EHM589833:EHM590072 ERI589833:ERI590072 FBE589833:FBE590072 FLA589833:FLA590072 FUW589833:FUW590072 GES589833:GES590072 GOO589833:GOO590072 GYK589833:GYK590072 HIG589833:HIG590072 HSC589833:HSC590072 IBY589833:IBY590072 ILU589833:ILU590072 IVQ589833:IVQ590072 JFM589833:JFM590072 JPI589833:JPI590072 JZE589833:JZE590072 KJA589833:KJA590072 KSW589833:KSW590072 LCS589833:LCS590072 LMO589833:LMO590072 LWK589833:LWK590072 MGG589833:MGG590072 MQC589833:MQC590072 MZY589833:MZY590072 NJU589833:NJU590072 NTQ589833:NTQ590072 ODM589833:ODM590072 ONI589833:ONI590072 OXE589833:OXE590072 PHA589833:PHA590072 PQW589833:PQW590072 QAS589833:QAS590072 QKO589833:QKO590072 QUK589833:QUK590072 REG589833:REG590072 ROC589833:ROC590072 RXY589833:RXY590072 SHU589833:SHU590072 SRQ589833:SRQ590072 TBM589833:TBM590072 TLI589833:TLI590072 TVE589833:TVE590072 UFA589833:UFA590072 UOW589833:UOW590072 UYS589833:UYS590072 VIO589833:VIO590072 VSK589833:VSK590072 WCG589833:WCG590072 WMC589833:WMC590072 WVY589833:WVY590072 Q655369:Q655608 JM655369:JM655608 TI655369:TI655608 ADE655369:ADE655608 ANA655369:ANA655608 AWW655369:AWW655608 BGS655369:BGS655608 BQO655369:BQO655608 CAK655369:CAK655608 CKG655369:CKG655608 CUC655369:CUC655608 DDY655369:DDY655608 DNU655369:DNU655608 DXQ655369:DXQ655608 EHM655369:EHM655608 ERI655369:ERI655608 FBE655369:FBE655608 FLA655369:FLA655608 FUW655369:FUW655608 GES655369:GES655608 GOO655369:GOO655608 GYK655369:GYK655608 HIG655369:HIG655608 HSC655369:HSC655608 IBY655369:IBY655608 ILU655369:ILU655608 IVQ655369:IVQ655608 JFM655369:JFM655608 JPI655369:JPI655608 JZE655369:JZE655608 KJA655369:KJA655608 KSW655369:KSW655608 LCS655369:LCS655608 LMO655369:LMO655608 LWK655369:LWK655608 MGG655369:MGG655608 MQC655369:MQC655608 MZY655369:MZY655608 NJU655369:NJU655608 NTQ655369:NTQ655608 ODM655369:ODM655608 ONI655369:ONI655608 OXE655369:OXE655608 PHA655369:PHA655608 PQW655369:PQW655608 QAS655369:QAS655608 QKO655369:QKO655608 QUK655369:QUK655608 REG655369:REG655608 ROC655369:ROC655608 RXY655369:RXY655608 SHU655369:SHU655608 SRQ655369:SRQ655608 TBM655369:TBM655608 TLI655369:TLI655608 TVE655369:TVE655608 UFA655369:UFA655608 UOW655369:UOW655608 UYS655369:UYS655608 VIO655369:VIO655608 VSK655369:VSK655608 WCG655369:WCG655608 WMC655369:WMC655608 WVY655369:WVY655608 Q720905:Q721144 JM720905:JM721144 TI720905:TI721144 ADE720905:ADE721144 ANA720905:ANA721144 AWW720905:AWW721144 BGS720905:BGS721144 BQO720905:BQO721144 CAK720905:CAK721144 CKG720905:CKG721144 CUC720905:CUC721144 DDY720905:DDY721144 DNU720905:DNU721144 DXQ720905:DXQ721144 EHM720905:EHM721144 ERI720905:ERI721144 FBE720905:FBE721144 FLA720905:FLA721144 FUW720905:FUW721144 GES720905:GES721144 GOO720905:GOO721144 GYK720905:GYK721144 HIG720905:HIG721144 HSC720905:HSC721144 IBY720905:IBY721144 ILU720905:ILU721144 IVQ720905:IVQ721144 JFM720905:JFM721144 JPI720905:JPI721144 JZE720905:JZE721144 KJA720905:KJA721144 KSW720905:KSW721144 LCS720905:LCS721144 LMO720905:LMO721144 LWK720905:LWK721144 MGG720905:MGG721144 MQC720905:MQC721144 MZY720905:MZY721144 NJU720905:NJU721144 NTQ720905:NTQ721144 ODM720905:ODM721144 ONI720905:ONI721144 OXE720905:OXE721144 PHA720905:PHA721144 PQW720905:PQW721144 QAS720905:QAS721144 QKO720905:QKO721144 QUK720905:QUK721144 REG720905:REG721144 ROC720905:ROC721144 RXY720905:RXY721144 SHU720905:SHU721144 SRQ720905:SRQ721144 TBM720905:TBM721144 TLI720905:TLI721144 TVE720905:TVE721144 UFA720905:UFA721144 UOW720905:UOW721144 UYS720905:UYS721144 VIO720905:VIO721144 VSK720905:VSK721144 WCG720905:WCG721144 WMC720905:WMC721144 WVY720905:WVY721144 Q786441:Q786680 JM786441:JM786680 TI786441:TI786680 ADE786441:ADE786680 ANA786441:ANA786680 AWW786441:AWW786680 BGS786441:BGS786680 BQO786441:BQO786680 CAK786441:CAK786680 CKG786441:CKG786680 CUC786441:CUC786680 DDY786441:DDY786680 DNU786441:DNU786680 DXQ786441:DXQ786680 EHM786441:EHM786680 ERI786441:ERI786680 FBE786441:FBE786680 FLA786441:FLA786680 FUW786441:FUW786680 GES786441:GES786680 GOO786441:GOO786680 GYK786441:GYK786680 HIG786441:HIG786680 HSC786441:HSC786680 IBY786441:IBY786680 ILU786441:ILU786680 IVQ786441:IVQ786680 JFM786441:JFM786680 JPI786441:JPI786680 JZE786441:JZE786680 KJA786441:KJA786680 KSW786441:KSW786680 LCS786441:LCS786680 LMO786441:LMO786680 LWK786441:LWK786680 MGG786441:MGG786680 MQC786441:MQC786680 MZY786441:MZY786680 NJU786441:NJU786680 NTQ786441:NTQ786680 ODM786441:ODM786680 ONI786441:ONI786680 OXE786441:OXE786680 PHA786441:PHA786680 PQW786441:PQW786680 QAS786441:QAS786680 QKO786441:QKO786680 QUK786441:QUK786680 REG786441:REG786680 ROC786441:ROC786680 RXY786441:RXY786680 SHU786441:SHU786680 SRQ786441:SRQ786680 TBM786441:TBM786680 TLI786441:TLI786680 TVE786441:TVE786680 UFA786441:UFA786680 UOW786441:UOW786680 UYS786441:UYS786680 VIO786441:VIO786680 VSK786441:VSK786680 WCG786441:WCG786680 WMC786441:WMC786680 WVY786441:WVY786680 Q851977:Q852216 JM851977:JM852216 TI851977:TI852216 ADE851977:ADE852216 ANA851977:ANA852216 AWW851977:AWW852216 BGS851977:BGS852216 BQO851977:BQO852216 CAK851977:CAK852216 CKG851977:CKG852216 CUC851977:CUC852216 DDY851977:DDY852216 DNU851977:DNU852216 DXQ851977:DXQ852216 EHM851977:EHM852216 ERI851977:ERI852216 FBE851977:FBE852216 FLA851977:FLA852216 FUW851977:FUW852216 GES851977:GES852216 GOO851977:GOO852216 GYK851977:GYK852216 HIG851977:HIG852216 HSC851977:HSC852216 IBY851977:IBY852216 ILU851977:ILU852216 IVQ851977:IVQ852216 JFM851977:JFM852216 JPI851977:JPI852216 JZE851977:JZE852216 KJA851977:KJA852216 KSW851977:KSW852216 LCS851977:LCS852216 LMO851977:LMO852216 LWK851977:LWK852216 MGG851977:MGG852216 MQC851977:MQC852216 MZY851977:MZY852216 NJU851977:NJU852216 NTQ851977:NTQ852216 ODM851977:ODM852216 ONI851977:ONI852216 OXE851977:OXE852216 PHA851977:PHA852216 PQW851977:PQW852216 QAS851977:QAS852216 QKO851977:QKO852216 QUK851977:QUK852216 REG851977:REG852216 ROC851977:ROC852216 RXY851977:RXY852216 SHU851977:SHU852216 SRQ851977:SRQ852216 TBM851977:TBM852216 TLI851977:TLI852216 TVE851977:TVE852216 UFA851977:UFA852216 UOW851977:UOW852216 UYS851977:UYS852216 VIO851977:VIO852216 VSK851977:VSK852216 WCG851977:WCG852216 WMC851977:WMC852216 WVY851977:WVY852216 Q917513:Q917752 JM917513:JM917752 TI917513:TI917752 ADE917513:ADE917752 ANA917513:ANA917752 AWW917513:AWW917752 BGS917513:BGS917752 BQO917513:BQO917752 CAK917513:CAK917752 CKG917513:CKG917752 CUC917513:CUC917752 DDY917513:DDY917752 DNU917513:DNU917752 DXQ917513:DXQ917752 EHM917513:EHM917752 ERI917513:ERI917752 FBE917513:FBE917752 FLA917513:FLA917752 FUW917513:FUW917752 GES917513:GES917752 GOO917513:GOO917752 GYK917513:GYK917752 HIG917513:HIG917752 HSC917513:HSC917752 IBY917513:IBY917752 ILU917513:ILU917752 IVQ917513:IVQ917752 JFM917513:JFM917752 JPI917513:JPI917752 JZE917513:JZE917752 KJA917513:KJA917752 KSW917513:KSW917752 LCS917513:LCS917752 LMO917513:LMO917752 LWK917513:LWK917752 MGG917513:MGG917752 MQC917513:MQC917752 MZY917513:MZY917752 NJU917513:NJU917752 NTQ917513:NTQ917752 ODM917513:ODM917752 ONI917513:ONI917752 OXE917513:OXE917752 PHA917513:PHA917752 PQW917513:PQW917752 QAS917513:QAS917752 QKO917513:QKO917752 QUK917513:QUK917752 REG917513:REG917752 ROC917513:ROC917752 RXY917513:RXY917752 SHU917513:SHU917752 SRQ917513:SRQ917752 TBM917513:TBM917752 TLI917513:TLI917752 TVE917513:TVE917752 UFA917513:UFA917752 UOW917513:UOW917752 UYS917513:UYS917752 VIO917513:VIO917752 VSK917513:VSK917752 WCG917513:WCG917752 WMC917513:WMC917752 WVY917513:WVY917752 Q983049:Q983288 JM983049:JM983288 TI983049:TI983288 ADE983049:ADE983288 ANA983049:ANA983288 AWW983049:AWW983288 BGS983049:BGS983288 BQO983049:BQO983288 CAK983049:CAK983288 CKG983049:CKG983288 CUC983049:CUC983288 DDY983049:DDY983288 DNU983049:DNU983288 DXQ983049:DXQ983288 EHM983049:EHM983288 ERI983049:ERI983288 FBE983049:FBE983288 FLA983049:FLA983288 FUW983049:FUW983288 GES983049:GES983288 GOO983049:GOO983288 GYK983049:GYK983288 HIG983049:HIG983288 HSC983049:HSC983288 IBY983049:IBY983288 ILU983049:ILU983288 IVQ983049:IVQ983288 JFM983049:JFM983288 JPI983049:JPI983288 JZE983049:JZE983288 KJA983049:KJA983288 KSW983049:KSW983288 LCS983049:LCS983288 LMO983049:LMO983288 LWK983049:LWK983288 MGG983049:MGG983288 MQC983049:MQC983288 MZY983049:MZY983288 NJU983049:NJU983288 NTQ983049:NTQ983288 ODM983049:ODM983288 ONI983049:ONI983288 OXE983049:OXE983288 PHA983049:PHA983288 PQW983049:PQW983288 QAS983049:QAS983288 QKO983049:QKO983288 QUK983049:QUK983288 REG983049:REG983288 ROC983049:ROC983288 RXY983049:RXY983288 SHU983049:SHU983288 SRQ983049:SRQ983288 TBM983049:TBM983288 TLI983049:TLI983288 TVE983049:TVE983288 UFA983049:UFA983288 UOW983049:UOW983288 UYS983049:UYS983288 VIO983049:VIO983288 VSK983049:VSK983288 WCG983049:WCG983288 WMC983049:WMC983288 WVY983049:WVY983288 WVY10:WVY248 WMC10:WMC248 WCG10:WCG248 VSK10:VSK248 VIO10:VIO248 UYS10:UYS248 UOW10:UOW248 UFA10:UFA248 TVE10:TVE248 TLI10:TLI248 TBM10:TBM248 SRQ10:SRQ248 SHU10:SHU248 RXY10:RXY248 ROC10:ROC248 REG10:REG248 QUK10:QUK248 QKO10:QKO248 QAS10:QAS248 PQW10:PQW248 PHA10:PHA248 OXE10:OXE248 ONI10:ONI248 ODM10:ODM248 NTQ10:NTQ248 NJU10:NJU248 MZY10:MZY248 MQC10:MQC248 MGG10:MGG248 LWK10:LWK248 LMO10:LMO248 LCS10:LCS248 KSW10:KSW248 KJA10:KJA248 JZE10:JZE248 JPI10:JPI248 JFM10:JFM248 IVQ10:IVQ248 ILU10:ILU248 IBY10:IBY248 HSC10:HSC248 HIG10:HIG248 GYK10:GYK248 GOO10:GOO248 GES10:GES248 FUW10:FUW248 FLA10:FLA248 FBE10:FBE248 ERI10:ERI248 EHM10:EHM248 DXQ10:DXQ248 DNU10:DNU248 DDY10:DDY248 CUC10:CUC248 CKG10:CKG248 CAK10:CAK248 BQO10:BQO248 BGS10:BGS248 AWW10:AWW248 ANA10:ANA248 ADE10:ADE248 TI10:TI248 JM10:JM248 Q10:Q248" xr:uid="{FE33400F-7877-47E7-8E1E-374EFA8DB22F}">
      <formula1>"Confiable,No confiable"</formula1>
    </dataValidation>
    <dataValidation type="list" allowBlank="1" showInputMessage="1" showErrorMessage="1" sqref="S65545:S65784 JO65545:JO65784 TK65545:TK65784 ADG65545:ADG65784 ANC65545:ANC65784 AWY65545:AWY65784 BGU65545:BGU65784 BQQ65545:BQQ65784 CAM65545:CAM65784 CKI65545:CKI65784 CUE65545:CUE65784 DEA65545:DEA65784 DNW65545:DNW65784 DXS65545:DXS65784 EHO65545:EHO65784 ERK65545:ERK65784 FBG65545:FBG65784 FLC65545:FLC65784 FUY65545:FUY65784 GEU65545:GEU65784 GOQ65545:GOQ65784 GYM65545:GYM65784 HII65545:HII65784 HSE65545:HSE65784 ICA65545:ICA65784 ILW65545:ILW65784 IVS65545:IVS65784 JFO65545:JFO65784 JPK65545:JPK65784 JZG65545:JZG65784 KJC65545:KJC65784 KSY65545:KSY65784 LCU65545:LCU65784 LMQ65545:LMQ65784 LWM65545:LWM65784 MGI65545:MGI65784 MQE65545:MQE65784 NAA65545:NAA65784 NJW65545:NJW65784 NTS65545:NTS65784 ODO65545:ODO65784 ONK65545:ONK65784 OXG65545:OXG65784 PHC65545:PHC65784 PQY65545:PQY65784 QAU65545:QAU65784 QKQ65545:QKQ65784 QUM65545:QUM65784 REI65545:REI65784 ROE65545:ROE65784 RYA65545:RYA65784 SHW65545:SHW65784 SRS65545:SRS65784 TBO65545:TBO65784 TLK65545:TLK65784 TVG65545:TVG65784 UFC65545:UFC65784 UOY65545:UOY65784 UYU65545:UYU65784 VIQ65545:VIQ65784 VSM65545:VSM65784 WCI65545:WCI65784 WME65545:WME65784 WWA65545:WWA65784 S131081:S131320 JO131081:JO131320 TK131081:TK131320 ADG131081:ADG131320 ANC131081:ANC131320 AWY131081:AWY131320 BGU131081:BGU131320 BQQ131081:BQQ131320 CAM131081:CAM131320 CKI131081:CKI131320 CUE131081:CUE131320 DEA131081:DEA131320 DNW131081:DNW131320 DXS131081:DXS131320 EHO131081:EHO131320 ERK131081:ERK131320 FBG131081:FBG131320 FLC131081:FLC131320 FUY131081:FUY131320 GEU131081:GEU131320 GOQ131081:GOQ131320 GYM131081:GYM131320 HII131081:HII131320 HSE131081:HSE131320 ICA131081:ICA131320 ILW131081:ILW131320 IVS131081:IVS131320 JFO131081:JFO131320 JPK131081:JPK131320 JZG131081:JZG131320 KJC131081:KJC131320 KSY131081:KSY131320 LCU131081:LCU131320 LMQ131081:LMQ131320 LWM131081:LWM131320 MGI131081:MGI131320 MQE131081:MQE131320 NAA131081:NAA131320 NJW131081:NJW131320 NTS131081:NTS131320 ODO131081:ODO131320 ONK131081:ONK131320 OXG131081:OXG131320 PHC131081:PHC131320 PQY131081:PQY131320 QAU131081:QAU131320 QKQ131081:QKQ131320 QUM131081:QUM131320 REI131081:REI131320 ROE131081:ROE131320 RYA131081:RYA131320 SHW131081:SHW131320 SRS131081:SRS131320 TBO131081:TBO131320 TLK131081:TLK131320 TVG131081:TVG131320 UFC131081:UFC131320 UOY131081:UOY131320 UYU131081:UYU131320 VIQ131081:VIQ131320 VSM131081:VSM131320 WCI131081:WCI131320 WME131081:WME131320 WWA131081:WWA131320 S196617:S196856 JO196617:JO196856 TK196617:TK196856 ADG196617:ADG196856 ANC196617:ANC196856 AWY196617:AWY196856 BGU196617:BGU196856 BQQ196617:BQQ196856 CAM196617:CAM196856 CKI196617:CKI196856 CUE196617:CUE196856 DEA196617:DEA196856 DNW196617:DNW196856 DXS196617:DXS196856 EHO196617:EHO196856 ERK196617:ERK196856 FBG196617:FBG196856 FLC196617:FLC196856 FUY196617:FUY196856 GEU196617:GEU196856 GOQ196617:GOQ196856 GYM196617:GYM196856 HII196617:HII196856 HSE196617:HSE196856 ICA196617:ICA196856 ILW196617:ILW196856 IVS196617:IVS196856 JFO196617:JFO196856 JPK196617:JPK196856 JZG196617:JZG196856 KJC196617:KJC196856 KSY196617:KSY196856 LCU196617:LCU196856 LMQ196617:LMQ196856 LWM196617:LWM196856 MGI196617:MGI196856 MQE196617:MQE196856 NAA196617:NAA196856 NJW196617:NJW196856 NTS196617:NTS196856 ODO196617:ODO196856 ONK196617:ONK196856 OXG196617:OXG196856 PHC196617:PHC196856 PQY196617:PQY196856 QAU196617:QAU196856 QKQ196617:QKQ196856 QUM196617:QUM196856 REI196617:REI196856 ROE196617:ROE196856 RYA196617:RYA196856 SHW196617:SHW196856 SRS196617:SRS196856 TBO196617:TBO196856 TLK196617:TLK196856 TVG196617:TVG196856 UFC196617:UFC196856 UOY196617:UOY196856 UYU196617:UYU196856 VIQ196617:VIQ196856 VSM196617:VSM196856 WCI196617:WCI196856 WME196617:WME196856 WWA196617:WWA196856 S262153:S262392 JO262153:JO262392 TK262153:TK262392 ADG262153:ADG262392 ANC262153:ANC262392 AWY262153:AWY262392 BGU262153:BGU262392 BQQ262153:BQQ262392 CAM262153:CAM262392 CKI262153:CKI262392 CUE262153:CUE262392 DEA262153:DEA262392 DNW262153:DNW262392 DXS262153:DXS262392 EHO262153:EHO262392 ERK262153:ERK262392 FBG262153:FBG262392 FLC262153:FLC262392 FUY262153:FUY262392 GEU262153:GEU262392 GOQ262153:GOQ262392 GYM262153:GYM262392 HII262153:HII262392 HSE262153:HSE262392 ICA262153:ICA262392 ILW262153:ILW262392 IVS262153:IVS262392 JFO262153:JFO262392 JPK262153:JPK262392 JZG262153:JZG262392 KJC262153:KJC262392 KSY262153:KSY262392 LCU262153:LCU262392 LMQ262153:LMQ262392 LWM262153:LWM262392 MGI262153:MGI262392 MQE262153:MQE262392 NAA262153:NAA262392 NJW262153:NJW262392 NTS262153:NTS262392 ODO262153:ODO262392 ONK262153:ONK262392 OXG262153:OXG262392 PHC262153:PHC262392 PQY262153:PQY262392 QAU262153:QAU262392 QKQ262153:QKQ262392 QUM262153:QUM262392 REI262153:REI262392 ROE262153:ROE262392 RYA262153:RYA262392 SHW262153:SHW262392 SRS262153:SRS262392 TBO262153:TBO262392 TLK262153:TLK262392 TVG262153:TVG262392 UFC262153:UFC262392 UOY262153:UOY262392 UYU262153:UYU262392 VIQ262153:VIQ262392 VSM262153:VSM262392 WCI262153:WCI262392 WME262153:WME262392 WWA262153:WWA262392 S327689:S327928 JO327689:JO327928 TK327689:TK327928 ADG327689:ADG327928 ANC327689:ANC327928 AWY327689:AWY327928 BGU327689:BGU327928 BQQ327689:BQQ327928 CAM327689:CAM327928 CKI327689:CKI327928 CUE327689:CUE327928 DEA327689:DEA327928 DNW327689:DNW327928 DXS327689:DXS327928 EHO327689:EHO327928 ERK327689:ERK327928 FBG327689:FBG327928 FLC327689:FLC327928 FUY327689:FUY327928 GEU327689:GEU327928 GOQ327689:GOQ327928 GYM327689:GYM327928 HII327689:HII327928 HSE327689:HSE327928 ICA327689:ICA327928 ILW327689:ILW327928 IVS327689:IVS327928 JFO327689:JFO327928 JPK327689:JPK327928 JZG327689:JZG327928 KJC327689:KJC327928 KSY327689:KSY327928 LCU327689:LCU327928 LMQ327689:LMQ327928 LWM327689:LWM327928 MGI327689:MGI327928 MQE327689:MQE327928 NAA327689:NAA327928 NJW327689:NJW327928 NTS327689:NTS327928 ODO327689:ODO327928 ONK327689:ONK327928 OXG327689:OXG327928 PHC327689:PHC327928 PQY327689:PQY327928 QAU327689:QAU327928 QKQ327689:QKQ327928 QUM327689:QUM327928 REI327689:REI327928 ROE327689:ROE327928 RYA327689:RYA327928 SHW327689:SHW327928 SRS327689:SRS327928 TBO327689:TBO327928 TLK327689:TLK327928 TVG327689:TVG327928 UFC327689:UFC327928 UOY327689:UOY327928 UYU327689:UYU327928 VIQ327689:VIQ327928 VSM327689:VSM327928 WCI327689:WCI327928 WME327689:WME327928 WWA327689:WWA327928 S393225:S393464 JO393225:JO393464 TK393225:TK393464 ADG393225:ADG393464 ANC393225:ANC393464 AWY393225:AWY393464 BGU393225:BGU393464 BQQ393225:BQQ393464 CAM393225:CAM393464 CKI393225:CKI393464 CUE393225:CUE393464 DEA393225:DEA393464 DNW393225:DNW393464 DXS393225:DXS393464 EHO393225:EHO393464 ERK393225:ERK393464 FBG393225:FBG393464 FLC393225:FLC393464 FUY393225:FUY393464 GEU393225:GEU393464 GOQ393225:GOQ393464 GYM393225:GYM393464 HII393225:HII393464 HSE393225:HSE393464 ICA393225:ICA393464 ILW393225:ILW393464 IVS393225:IVS393464 JFO393225:JFO393464 JPK393225:JPK393464 JZG393225:JZG393464 KJC393225:KJC393464 KSY393225:KSY393464 LCU393225:LCU393464 LMQ393225:LMQ393464 LWM393225:LWM393464 MGI393225:MGI393464 MQE393225:MQE393464 NAA393225:NAA393464 NJW393225:NJW393464 NTS393225:NTS393464 ODO393225:ODO393464 ONK393225:ONK393464 OXG393225:OXG393464 PHC393225:PHC393464 PQY393225:PQY393464 QAU393225:QAU393464 QKQ393225:QKQ393464 QUM393225:QUM393464 REI393225:REI393464 ROE393225:ROE393464 RYA393225:RYA393464 SHW393225:SHW393464 SRS393225:SRS393464 TBO393225:TBO393464 TLK393225:TLK393464 TVG393225:TVG393464 UFC393225:UFC393464 UOY393225:UOY393464 UYU393225:UYU393464 VIQ393225:VIQ393464 VSM393225:VSM393464 WCI393225:WCI393464 WME393225:WME393464 WWA393225:WWA393464 S458761:S459000 JO458761:JO459000 TK458761:TK459000 ADG458761:ADG459000 ANC458761:ANC459000 AWY458761:AWY459000 BGU458761:BGU459000 BQQ458761:BQQ459000 CAM458761:CAM459000 CKI458761:CKI459000 CUE458761:CUE459000 DEA458761:DEA459000 DNW458761:DNW459000 DXS458761:DXS459000 EHO458761:EHO459000 ERK458761:ERK459000 FBG458761:FBG459000 FLC458761:FLC459000 FUY458761:FUY459000 GEU458761:GEU459000 GOQ458761:GOQ459000 GYM458761:GYM459000 HII458761:HII459000 HSE458761:HSE459000 ICA458761:ICA459000 ILW458761:ILW459000 IVS458761:IVS459000 JFO458761:JFO459000 JPK458761:JPK459000 JZG458761:JZG459000 KJC458761:KJC459000 KSY458761:KSY459000 LCU458761:LCU459000 LMQ458761:LMQ459000 LWM458761:LWM459000 MGI458761:MGI459000 MQE458761:MQE459000 NAA458761:NAA459000 NJW458761:NJW459000 NTS458761:NTS459000 ODO458761:ODO459000 ONK458761:ONK459000 OXG458761:OXG459000 PHC458761:PHC459000 PQY458761:PQY459000 QAU458761:QAU459000 QKQ458761:QKQ459000 QUM458761:QUM459000 REI458761:REI459000 ROE458761:ROE459000 RYA458761:RYA459000 SHW458761:SHW459000 SRS458761:SRS459000 TBO458761:TBO459000 TLK458761:TLK459000 TVG458761:TVG459000 UFC458761:UFC459000 UOY458761:UOY459000 UYU458761:UYU459000 VIQ458761:VIQ459000 VSM458761:VSM459000 WCI458761:WCI459000 WME458761:WME459000 WWA458761:WWA459000 S524297:S524536 JO524297:JO524536 TK524297:TK524536 ADG524297:ADG524536 ANC524297:ANC524536 AWY524297:AWY524536 BGU524297:BGU524536 BQQ524297:BQQ524536 CAM524297:CAM524536 CKI524297:CKI524536 CUE524297:CUE524536 DEA524297:DEA524536 DNW524297:DNW524536 DXS524297:DXS524536 EHO524297:EHO524536 ERK524297:ERK524536 FBG524297:FBG524536 FLC524297:FLC524536 FUY524297:FUY524536 GEU524297:GEU524536 GOQ524297:GOQ524536 GYM524297:GYM524536 HII524297:HII524536 HSE524297:HSE524536 ICA524297:ICA524536 ILW524297:ILW524536 IVS524297:IVS524536 JFO524297:JFO524536 JPK524297:JPK524536 JZG524297:JZG524536 KJC524297:KJC524536 KSY524297:KSY524536 LCU524297:LCU524536 LMQ524297:LMQ524536 LWM524297:LWM524536 MGI524297:MGI524536 MQE524297:MQE524536 NAA524297:NAA524536 NJW524297:NJW524536 NTS524297:NTS524536 ODO524297:ODO524536 ONK524297:ONK524536 OXG524297:OXG524536 PHC524297:PHC524536 PQY524297:PQY524536 QAU524297:QAU524536 QKQ524297:QKQ524536 QUM524297:QUM524536 REI524297:REI524536 ROE524297:ROE524536 RYA524297:RYA524536 SHW524297:SHW524536 SRS524297:SRS524536 TBO524297:TBO524536 TLK524297:TLK524536 TVG524297:TVG524536 UFC524297:UFC524536 UOY524297:UOY524536 UYU524297:UYU524536 VIQ524297:VIQ524536 VSM524297:VSM524536 WCI524297:WCI524536 WME524297:WME524536 WWA524297:WWA524536 S589833:S590072 JO589833:JO590072 TK589833:TK590072 ADG589833:ADG590072 ANC589833:ANC590072 AWY589833:AWY590072 BGU589833:BGU590072 BQQ589833:BQQ590072 CAM589833:CAM590072 CKI589833:CKI590072 CUE589833:CUE590072 DEA589833:DEA590072 DNW589833:DNW590072 DXS589833:DXS590072 EHO589833:EHO590072 ERK589833:ERK590072 FBG589833:FBG590072 FLC589833:FLC590072 FUY589833:FUY590072 GEU589833:GEU590072 GOQ589833:GOQ590072 GYM589833:GYM590072 HII589833:HII590072 HSE589833:HSE590072 ICA589833:ICA590072 ILW589833:ILW590072 IVS589833:IVS590072 JFO589833:JFO590072 JPK589833:JPK590072 JZG589833:JZG590072 KJC589833:KJC590072 KSY589833:KSY590072 LCU589833:LCU590072 LMQ589833:LMQ590072 LWM589833:LWM590072 MGI589833:MGI590072 MQE589833:MQE590072 NAA589833:NAA590072 NJW589833:NJW590072 NTS589833:NTS590072 ODO589833:ODO590072 ONK589833:ONK590072 OXG589833:OXG590072 PHC589833:PHC590072 PQY589833:PQY590072 QAU589833:QAU590072 QKQ589833:QKQ590072 QUM589833:QUM590072 REI589833:REI590072 ROE589833:ROE590072 RYA589833:RYA590072 SHW589833:SHW590072 SRS589833:SRS590072 TBO589833:TBO590072 TLK589833:TLK590072 TVG589833:TVG590072 UFC589833:UFC590072 UOY589833:UOY590072 UYU589833:UYU590072 VIQ589833:VIQ590072 VSM589833:VSM590072 WCI589833:WCI590072 WME589833:WME590072 WWA589833:WWA590072 S655369:S655608 JO655369:JO655608 TK655369:TK655608 ADG655369:ADG655608 ANC655369:ANC655608 AWY655369:AWY655608 BGU655369:BGU655608 BQQ655369:BQQ655608 CAM655369:CAM655608 CKI655369:CKI655608 CUE655369:CUE655608 DEA655369:DEA655608 DNW655369:DNW655608 DXS655369:DXS655608 EHO655369:EHO655608 ERK655369:ERK655608 FBG655369:FBG655608 FLC655369:FLC655608 FUY655369:FUY655608 GEU655369:GEU655608 GOQ655369:GOQ655608 GYM655369:GYM655608 HII655369:HII655608 HSE655369:HSE655608 ICA655369:ICA655608 ILW655369:ILW655608 IVS655369:IVS655608 JFO655369:JFO655608 JPK655369:JPK655608 JZG655369:JZG655608 KJC655369:KJC655608 KSY655369:KSY655608 LCU655369:LCU655608 LMQ655369:LMQ655608 LWM655369:LWM655608 MGI655369:MGI655608 MQE655369:MQE655608 NAA655369:NAA655608 NJW655369:NJW655608 NTS655369:NTS655608 ODO655369:ODO655608 ONK655369:ONK655608 OXG655369:OXG655608 PHC655369:PHC655608 PQY655369:PQY655608 QAU655369:QAU655608 QKQ655369:QKQ655608 QUM655369:QUM655608 REI655369:REI655608 ROE655369:ROE655608 RYA655369:RYA655608 SHW655369:SHW655608 SRS655369:SRS655608 TBO655369:TBO655608 TLK655369:TLK655608 TVG655369:TVG655608 UFC655369:UFC655608 UOY655369:UOY655608 UYU655369:UYU655608 VIQ655369:VIQ655608 VSM655369:VSM655608 WCI655369:WCI655608 WME655369:WME655608 WWA655369:WWA655608 S720905:S721144 JO720905:JO721144 TK720905:TK721144 ADG720905:ADG721144 ANC720905:ANC721144 AWY720905:AWY721144 BGU720905:BGU721144 BQQ720905:BQQ721144 CAM720905:CAM721144 CKI720905:CKI721144 CUE720905:CUE721144 DEA720905:DEA721144 DNW720905:DNW721144 DXS720905:DXS721144 EHO720905:EHO721144 ERK720905:ERK721144 FBG720905:FBG721144 FLC720905:FLC721144 FUY720905:FUY721144 GEU720905:GEU721144 GOQ720905:GOQ721144 GYM720905:GYM721144 HII720905:HII721144 HSE720905:HSE721144 ICA720905:ICA721144 ILW720905:ILW721144 IVS720905:IVS721144 JFO720905:JFO721144 JPK720905:JPK721144 JZG720905:JZG721144 KJC720905:KJC721144 KSY720905:KSY721144 LCU720905:LCU721144 LMQ720905:LMQ721144 LWM720905:LWM721144 MGI720905:MGI721144 MQE720905:MQE721144 NAA720905:NAA721144 NJW720905:NJW721144 NTS720905:NTS721144 ODO720905:ODO721144 ONK720905:ONK721144 OXG720905:OXG721144 PHC720905:PHC721144 PQY720905:PQY721144 QAU720905:QAU721144 QKQ720905:QKQ721144 QUM720905:QUM721144 REI720905:REI721144 ROE720905:ROE721144 RYA720905:RYA721144 SHW720905:SHW721144 SRS720905:SRS721144 TBO720905:TBO721144 TLK720905:TLK721144 TVG720905:TVG721144 UFC720905:UFC721144 UOY720905:UOY721144 UYU720905:UYU721144 VIQ720905:VIQ721144 VSM720905:VSM721144 WCI720905:WCI721144 WME720905:WME721144 WWA720905:WWA721144 S786441:S786680 JO786441:JO786680 TK786441:TK786680 ADG786441:ADG786680 ANC786441:ANC786680 AWY786441:AWY786680 BGU786441:BGU786680 BQQ786441:BQQ786680 CAM786441:CAM786680 CKI786441:CKI786680 CUE786441:CUE786680 DEA786441:DEA786680 DNW786441:DNW786680 DXS786441:DXS786680 EHO786441:EHO786680 ERK786441:ERK786680 FBG786441:FBG786680 FLC786441:FLC786680 FUY786441:FUY786680 GEU786441:GEU786680 GOQ786441:GOQ786680 GYM786441:GYM786680 HII786441:HII786680 HSE786441:HSE786680 ICA786441:ICA786680 ILW786441:ILW786680 IVS786441:IVS786680 JFO786441:JFO786680 JPK786441:JPK786680 JZG786441:JZG786680 KJC786441:KJC786680 KSY786441:KSY786680 LCU786441:LCU786680 LMQ786441:LMQ786680 LWM786441:LWM786680 MGI786441:MGI786680 MQE786441:MQE786680 NAA786441:NAA786680 NJW786441:NJW786680 NTS786441:NTS786680 ODO786441:ODO786680 ONK786441:ONK786680 OXG786441:OXG786680 PHC786441:PHC786680 PQY786441:PQY786680 QAU786441:QAU786680 QKQ786441:QKQ786680 QUM786441:QUM786680 REI786441:REI786680 ROE786441:ROE786680 RYA786441:RYA786680 SHW786441:SHW786680 SRS786441:SRS786680 TBO786441:TBO786680 TLK786441:TLK786680 TVG786441:TVG786680 UFC786441:UFC786680 UOY786441:UOY786680 UYU786441:UYU786680 VIQ786441:VIQ786680 VSM786441:VSM786680 WCI786441:WCI786680 WME786441:WME786680 WWA786441:WWA786680 S851977:S852216 JO851977:JO852216 TK851977:TK852216 ADG851977:ADG852216 ANC851977:ANC852216 AWY851977:AWY852216 BGU851977:BGU852216 BQQ851977:BQQ852216 CAM851977:CAM852216 CKI851977:CKI852216 CUE851977:CUE852216 DEA851977:DEA852216 DNW851977:DNW852216 DXS851977:DXS852216 EHO851977:EHO852216 ERK851977:ERK852216 FBG851977:FBG852216 FLC851977:FLC852216 FUY851977:FUY852216 GEU851977:GEU852216 GOQ851977:GOQ852216 GYM851977:GYM852216 HII851977:HII852216 HSE851977:HSE852216 ICA851977:ICA852216 ILW851977:ILW852216 IVS851977:IVS852216 JFO851977:JFO852216 JPK851977:JPK852216 JZG851977:JZG852216 KJC851977:KJC852216 KSY851977:KSY852216 LCU851977:LCU852216 LMQ851977:LMQ852216 LWM851977:LWM852216 MGI851977:MGI852216 MQE851977:MQE852216 NAA851977:NAA852216 NJW851977:NJW852216 NTS851977:NTS852216 ODO851977:ODO852216 ONK851977:ONK852216 OXG851977:OXG852216 PHC851977:PHC852216 PQY851977:PQY852216 QAU851977:QAU852216 QKQ851977:QKQ852216 QUM851977:QUM852216 REI851977:REI852216 ROE851977:ROE852216 RYA851977:RYA852216 SHW851977:SHW852216 SRS851977:SRS852216 TBO851977:TBO852216 TLK851977:TLK852216 TVG851977:TVG852216 UFC851977:UFC852216 UOY851977:UOY852216 UYU851977:UYU852216 VIQ851977:VIQ852216 VSM851977:VSM852216 WCI851977:WCI852216 WME851977:WME852216 WWA851977:WWA852216 S917513:S917752 JO917513:JO917752 TK917513:TK917752 ADG917513:ADG917752 ANC917513:ANC917752 AWY917513:AWY917752 BGU917513:BGU917752 BQQ917513:BQQ917752 CAM917513:CAM917752 CKI917513:CKI917752 CUE917513:CUE917752 DEA917513:DEA917752 DNW917513:DNW917752 DXS917513:DXS917752 EHO917513:EHO917752 ERK917513:ERK917752 FBG917513:FBG917752 FLC917513:FLC917752 FUY917513:FUY917752 GEU917513:GEU917752 GOQ917513:GOQ917752 GYM917513:GYM917752 HII917513:HII917752 HSE917513:HSE917752 ICA917513:ICA917752 ILW917513:ILW917752 IVS917513:IVS917752 JFO917513:JFO917752 JPK917513:JPK917752 JZG917513:JZG917752 KJC917513:KJC917752 KSY917513:KSY917752 LCU917513:LCU917752 LMQ917513:LMQ917752 LWM917513:LWM917752 MGI917513:MGI917752 MQE917513:MQE917752 NAA917513:NAA917752 NJW917513:NJW917752 NTS917513:NTS917752 ODO917513:ODO917752 ONK917513:ONK917752 OXG917513:OXG917752 PHC917513:PHC917752 PQY917513:PQY917752 QAU917513:QAU917752 QKQ917513:QKQ917752 QUM917513:QUM917752 REI917513:REI917752 ROE917513:ROE917752 RYA917513:RYA917752 SHW917513:SHW917752 SRS917513:SRS917752 TBO917513:TBO917752 TLK917513:TLK917752 TVG917513:TVG917752 UFC917513:UFC917752 UOY917513:UOY917752 UYU917513:UYU917752 VIQ917513:VIQ917752 VSM917513:VSM917752 WCI917513:WCI917752 WME917513:WME917752 WWA917513:WWA917752 S983049:S983288 JO983049:JO983288 TK983049:TK983288 ADG983049:ADG983288 ANC983049:ANC983288 AWY983049:AWY983288 BGU983049:BGU983288 BQQ983049:BQQ983288 CAM983049:CAM983288 CKI983049:CKI983288 CUE983049:CUE983288 DEA983049:DEA983288 DNW983049:DNW983288 DXS983049:DXS983288 EHO983049:EHO983288 ERK983049:ERK983288 FBG983049:FBG983288 FLC983049:FLC983288 FUY983049:FUY983288 GEU983049:GEU983288 GOQ983049:GOQ983288 GYM983049:GYM983288 HII983049:HII983288 HSE983049:HSE983288 ICA983049:ICA983288 ILW983049:ILW983288 IVS983049:IVS983288 JFO983049:JFO983288 JPK983049:JPK983288 JZG983049:JZG983288 KJC983049:KJC983288 KSY983049:KSY983288 LCU983049:LCU983288 LMQ983049:LMQ983288 LWM983049:LWM983288 MGI983049:MGI983288 MQE983049:MQE983288 NAA983049:NAA983288 NJW983049:NJW983288 NTS983049:NTS983288 ODO983049:ODO983288 ONK983049:ONK983288 OXG983049:OXG983288 PHC983049:PHC983288 PQY983049:PQY983288 QAU983049:QAU983288 QKQ983049:QKQ983288 QUM983049:QUM983288 REI983049:REI983288 ROE983049:ROE983288 RYA983049:RYA983288 SHW983049:SHW983288 SRS983049:SRS983288 TBO983049:TBO983288 TLK983049:TLK983288 TVG983049:TVG983288 UFC983049:UFC983288 UOY983049:UOY983288 UYU983049:UYU983288 VIQ983049:VIQ983288 VSM983049:VSM983288 WCI983049:WCI983288 WME983049:WME983288 WWA983049:WWA983288 WWA10:WWA248 WME10:WME248 WCI10:WCI248 VSM10:VSM248 VIQ10:VIQ248 UYU10:UYU248 UOY10:UOY248 UFC10:UFC248 TVG10:TVG248 TLK10:TLK248 TBO10:TBO248 SRS10:SRS248 SHW10:SHW248 RYA10:RYA248 ROE10:ROE248 REI10:REI248 QUM10:QUM248 QKQ10:QKQ248 QAU10:QAU248 PQY10:PQY248 PHC10:PHC248 OXG10:OXG248 ONK10:ONK248 ODO10:ODO248 NTS10:NTS248 NJW10:NJW248 NAA10:NAA248 MQE10:MQE248 MGI10:MGI248 LWM10:LWM248 LMQ10:LMQ248 LCU10:LCU248 KSY10:KSY248 KJC10:KJC248 JZG10:JZG248 JPK10:JPK248 JFO10:JFO248 IVS10:IVS248 ILW10:ILW248 ICA10:ICA248 HSE10:HSE248 HII10:HII248 GYM10:GYM248 GOQ10:GOQ248 GEU10:GEU248 FUY10:FUY248 FLC10:FLC248 FBG10:FBG248 ERK10:ERK248 EHO10:EHO248 DXS10:DXS248 DNW10:DNW248 DEA10:DEA248 CUE10:CUE248 CKI10:CKI248 CAM10:CAM248 BQQ10:BQQ248 BGU10:BGU248 AWY10:AWY248 ANC10:ANC248 ADG10:ADG248 TK10:TK248 JO10:JO248 S10:S248" xr:uid="{6B71B9DD-69E4-4BBB-9584-73D9E497B8A9}">
      <formula1>"Se investigan y resuelven oportunamente,No se investigan y resuelven oportunamente"</formula1>
    </dataValidation>
    <dataValidation type="list" allowBlank="1" showInputMessage="1" showErrorMessage="1" sqref="U65545:U65784 JQ65545:JQ65784 TM65545:TM65784 ADI65545:ADI65784 ANE65545:ANE65784 AXA65545:AXA65784 BGW65545:BGW65784 BQS65545:BQS65784 CAO65545:CAO65784 CKK65545:CKK65784 CUG65545:CUG65784 DEC65545:DEC65784 DNY65545:DNY65784 DXU65545:DXU65784 EHQ65545:EHQ65784 ERM65545:ERM65784 FBI65545:FBI65784 FLE65545:FLE65784 FVA65545:FVA65784 GEW65545:GEW65784 GOS65545:GOS65784 GYO65545:GYO65784 HIK65545:HIK65784 HSG65545:HSG65784 ICC65545:ICC65784 ILY65545:ILY65784 IVU65545:IVU65784 JFQ65545:JFQ65784 JPM65545:JPM65784 JZI65545:JZI65784 KJE65545:KJE65784 KTA65545:KTA65784 LCW65545:LCW65784 LMS65545:LMS65784 LWO65545:LWO65784 MGK65545:MGK65784 MQG65545:MQG65784 NAC65545:NAC65784 NJY65545:NJY65784 NTU65545:NTU65784 ODQ65545:ODQ65784 ONM65545:ONM65784 OXI65545:OXI65784 PHE65545:PHE65784 PRA65545:PRA65784 QAW65545:QAW65784 QKS65545:QKS65784 QUO65545:QUO65784 REK65545:REK65784 ROG65545:ROG65784 RYC65545:RYC65784 SHY65545:SHY65784 SRU65545:SRU65784 TBQ65545:TBQ65784 TLM65545:TLM65784 TVI65545:TVI65784 UFE65545:UFE65784 UPA65545:UPA65784 UYW65545:UYW65784 VIS65545:VIS65784 VSO65545:VSO65784 WCK65545:WCK65784 WMG65545:WMG65784 WWC65545:WWC65784 U131081:U131320 JQ131081:JQ131320 TM131081:TM131320 ADI131081:ADI131320 ANE131081:ANE131320 AXA131081:AXA131320 BGW131081:BGW131320 BQS131081:BQS131320 CAO131081:CAO131320 CKK131081:CKK131320 CUG131081:CUG131320 DEC131081:DEC131320 DNY131081:DNY131320 DXU131081:DXU131320 EHQ131081:EHQ131320 ERM131081:ERM131320 FBI131081:FBI131320 FLE131081:FLE131320 FVA131081:FVA131320 GEW131081:GEW131320 GOS131081:GOS131320 GYO131081:GYO131320 HIK131081:HIK131320 HSG131081:HSG131320 ICC131081:ICC131320 ILY131081:ILY131320 IVU131081:IVU131320 JFQ131081:JFQ131320 JPM131081:JPM131320 JZI131081:JZI131320 KJE131081:KJE131320 KTA131081:KTA131320 LCW131081:LCW131320 LMS131081:LMS131320 LWO131081:LWO131320 MGK131081:MGK131320 MQG131081:MQG131320 NAC131081:NAC131320 NJY131081:NJY131320 NTU131081:NTU131320 ODQ131081:ODQ131320 ONM131081:ONM131320 OXI131081:OXI131320 PHE131081:PHE131320 PRA131081:PRA131320 QAW131081:QAW131320 QKS131081:QKS131320 QUO131081:QUO131320 REK131081:REK131320 ROG131081:ROG131320 RYC131081:RYC131320 SHY131081:SHY131320 SRU131081:SRU131320 TBQ131081:TBQ131320 TLM131081:TLM131320 TVI131081:TVI131320 UFE131081:UFE131320 UPA131081:UPA131320 UYW131081:UYW131320 VIS131081:VIS131320 VSO131081:VSO131320 WCK131081:WCK131320 WMG131081:WMG131320 WWC131081:WWC131320 U196617:U196856 JQ196617:JQ196856 TM196617:TM196856 ADI196617:ADI196856 ANE196617:ANE196856 AXA196617:AXA196856 BGW196617:BGW196856 BQS196617:BQS196856 CAO196617:CAO196856 CKK196617:CKK196856 CUG196617:CUG196856 DEC196617:DEC196856 DNY196617:DNY196856 DXU196617:DXU196856 EHQ196617:EHQ196856 ERM196617:ERM196856 FBI196617:FBI196856 FLE196617:FLE196856 FVA196617:FVA196856 GEW196617:GEW196856 GOS196617:GOS196856 GYO196617:GYO196856 HIK196617:HIK196856 HSG196617:HSG196856 ICC196617:ICC196856 ILY196617:ILY196856 IVU196617:IVU196856 JFQ196617:JFQ196856 JPM196617:JPM196856 JZI196617:JZI196856 KJE196617:KJE196856 KTA196617:KTA196856 LCW196617:LCW196856 LMS196617:LMS196856 LWO196617:LWO196856 MGK196617:MGK196856 MQG196617:MQG196856 NAC196617:NAC196856 NJY196617:NJY196856 NTU196617:NTU196856 ODQ196617:ODQ196856 ONM196617:ONM196856 OXI196617:OXI196856 PHE196617:PHE196856 PRA196617:PRA196856 QAW196617:QAW196856 QKS196617:QKS196856 QUO196617:QUO196856 REK196617:REK196856 ROG196617:ROG196856 RYC196617:RYC196856 SHY196617:SHY196856 SRU196617:SRU196856 TBQ196617:TBQ196856 TLM196617:TLM196856 TVI196617:TVI196856 UFE196617:UFE196856 UPA196617:UPA196856 UYW196617:UYW196856 VIS196617:VIS196856 VSO196617:VSO196856 WCK196617:WCK196856 WMG196617:WMG196856 WWC196617:WWC196856 U262153:U262392 JQ262153:JQ262392 TM262153:TM262392 ADI262153:ADI262392 ANE262153:ANE262392 AXA262153:AXA262392 BGW262153:BGW262392 BQS262153:BQS262392 CAO262153:CAO262392 CKK262153:CKK262392 CUG262153:CUG262392 DEC262153:DEC262392 DNY262153:DNY262392 DXU262153:DXU262392 EHQ262153:EHQ262392 ERM262153:ERM262392 FBI262153:FBI262392 FLE262153:FLE262392 FVA262153:FVA262392 GEW262153:GEW262392 GOS262153:GOS262392 GYO262153:GYO262392 HIK262153:HIK262392 HSG262153:HSG262392 ICC262153:ICC262392 ILY262153:ILY262392 IVU262153:IVU262392 JFQ262153:JFQ262392 JPM262153:JPM262392 JZI262153:JZI262392 KJE262153:KJE262392 KTA262153:KTA262392 LCW262153:LCW262392 LMS262153:LMS262392 LWO262153:LWO262392 MGK262153:MGK262392 MQG262153:MQG262392 NAC262153:NAC262392 NJY262153:NJY262392 NTU262153:NTU262392 ODQ262153:ODQ262392 ONM262153:ONM262392 OXI262153:OXI262392 PHE262153:PHE262392 PRA262153:PRA262392 QAW262153:QAW262392 QKS262153:QKS262392 QUO262153:QUO262392 REK262153:REK262392 ROG262153:ROG262392 RYC262153:RYC262392 SHY262153:SHY262392 SRU262153:SRU262392 TBQ262153:TBQ262392 TLM262153:TLM262392 TVI262153:TVI262392 UFE262153:UFE262392 UPA262153:UPA262392 UYW262153:UYW262392 VIS262153:VIS262392 VSO262153:VSO262392 WCK262153:WCK262392 WMG262153:WMG262392 WWC262153:WWC262392 U327689:U327928 JQ327689:JQ327928 TM327689:TM327928 ADI327689:ADI327928 ANE327689:ANE327928 AXA327689:AXA327928 BGW327689:BGW327928 BQS327689:BQS327928 CAO327689:CAO327928 CKK327689:CKK327928 CUG327689:CUG327928 DEC327689:DEC327928 DNY327689:DNY327928 DXU327689:DXU327928 EHQ327689:EHQ327928 ERM327689:ERM327928 FBI327689:FBI327928 FLE327689:FLE327928 FVA327689:FVA327928 GEW327689:GEW327928 GOS327689:GOS327928 GYO327689:GYO327928 HIK327689:HIK327928 HSG327689:HSG327928 ICC327689:ICC327928 ILY327689:ILY327928 IVU327689:IVU327928 JFQ327689:JFQ327928 JPM327689:JPM327928 JZI327689:JZI327928 KJE327689:KJE327928 KTA327689:KTA327928 LCW327689:LCW327928 LMS327689:LMS327928 LWO327689:LWO327928 MGK327689:MGK327928 MQG327689:MQG327928 NAC327689:NAC327928 NJY327689:NJY327928 NTU327689:NTU327928 ODQ327689:ODQ327928 ONM327689:ONM327928 OXI327689:OXI327928 PHE327689:PHE327928 PRA327689:PRA327928 QAW327689:QAW327928 QKS327689:QKS327928 QUO327689:QUO327928 REK327689:REK327928 ROG327689:ROG327928 RYC327689:RYC327928 SHY327689:SHY327928 SRU327689:SRU327928 TBQ327689:TBQ327928 TLM327689:TLM327928 TVI327689:TVI327928 UFE327689:UFE327928 UPA327689:UPA327928 UYW327689:UYW327928 VIS327689:VIS327928 VSO327689:VSO327928 WCK327689:WCK327928 WMG327689:WMG327928 WWC327689:WWC327928 U393225:U393464 JQ393225:JQ393464 TM393225:TM393464 ADI393225:ADI393464 ANE393225:ANE393464 AXA393225:AXA393464 BGW393225:BGW393464 BQS393225:BQS393464 CAO393225:CAO393464 CKK393225:CKK393464 CUG393225:CUG393464 DEC393225:DEC393464 DNY393225:DNY393464 DXU393225:DXU393464 EHQ393225:EHQ393464 ERM393225:ERM393464 FBI393225:FBI393464 FLE393225:FLE393464 FVA393225:FVA393464 GEW393225:GEW393464 GOS393225:GOS393464 GYO393225:GYO393464 HIK393225:HIK393464 HSG393225:HSG393464 ICC393225:ICC393464 ILY393225:ILY393464 IVU393225:IVU393464 JFQ393225:JFQ393464 JPM393225:JPM393464 JZI393225:JZI393464 KJE393225:KJE393464 KTA393225:KTA393464 LCW393225:LCW393464 LMS393225:LMS393464 LWO393225:LWO393464 MGK393225:MGK393464 MQG393225:MQG393464 NAC393225:NAC393464 NJY393225:NJY393464 NTU393225:NTU393464 ODQ393225:ODQ393464 ONM393225:ONM393464 OXI393225:OXI393464 PHE393225:PHE393464 PRA393225:PRA393464 QAW393225:QAW393464 QKS393225:QKS393464 QUO393225:QUO393464 REK393225:REK393464 ROG393225:ROG393464 RYC393225:RYC393464 SHY393225:SHY393464 SRU393225:SRU393464 TBQ393225:TBQ393464 TLM393225:TLM393464 TVI393225:TVI393464 UFE393225:UFE393464 UPA393225:UPA393464 UYW393225:UYW393464 VIS393225:VIS393464 VSO393225:VSO393464 WCK393225:WCK393464 WMG393225:WMG393464 WWC393225:WWC393464 U458761:U459000 JQ458761:JQ459000 TM458761:TM459000 ADI458761:ADI459000 ANE458761:ANE459000 AXA458761:AXA459000 BGW458761:BGW459000 BQS458761:BQS459000 CAO458761:CAO459000 CKK458761:CKK459000 CUG458761:CUG459000 DEC458761:DEC459000 DNY458761:DNY459000 DXU458761:DXU459000 EHQ458761:EHQ459000 ERM458761:ERM459000 FBI458761:FBI459000 FLE458761:FLE459000 FVA458761:FVA459000 GEW458761:GEW459000 GOS458761:GOS459000 GYO458761:GYO459000 HIK458761:HIK459000 HSG458761:HSG459000 ICC458761:ICC459000 ILY458761:ILY459000 IVU458761:IVU459000 JFQ458761:JFQ459000 JPM458761:JPM459000 JZI458761:JZI459000 KJE458761:KJE459000 KTA458761:KTA459000 LCW458761:LCW459000 LMS458761:LMS459000 LWO458761:LWO459000 MGK458761:MGK459000 MQG458761:MQG459000 NAC458761:NAC459000 NJY458761:NJY459000 NTU458761:NTU459000 ODQ458761:ODQ459000 ONM458761:ONM459000 OXI458761:OXI459000 PHE458761:PHE459000 PRA458761:PRA459000 QAW458761:QAW459000 QKS458761:QKS459000 QUO458761:QUO459000 REK458761:REK459000 ROG458761:ROG459000 RYC458761:RYC459000 SHY458761:SHY459000 SRU458761:SRU459000 TBQ458761:TBQ459000 TLM458761:TLM459000 TVI458761:TVI459000 UFE458761:UFE459000 UPA458761:UPA459000 UYW458761:UYW459000 VIS458761:VIS459000 VSO458761:VSO459000 WCK458761:WCK459000 WMG458761:WMG459000 WWC458761:WWC459000 U524297:U524536 JQ524297:JQ524536 TM524297:TM524536 ADI524297:ADI524536 ANE524297:ANE524536 AXA524297:AXA524536 BGW524297:BGW524536 BQS524297:BQS524536 CAO524297:CAO524536 CKK524297:CKK524536 CUG524297:CUG524536 DEC524297:DEC524536 DNY524297:DNY524536 DXU524297:DXU524536 EHQ524297:EHQ524536 ERM524297:ERM524536 FBI524297:FBI524536 FLE524297:FLE524536 FVA524297:FVA524536 GEW524297:GEW524536 GOS524297:GOS524536 GYO524297:GYO524536 HIK524297:HIK524536 HSG524297:HSG524536 ICC524297:ICC524536 ILY524297:ILY524536 IVU524297:IVU524536 JFQ524297:JFQ524536 JPM524297:JPM524536 JZI524297:JZI524536 KJE524297:KJE524536 KTA524297:KTA524536 LCW524297:LCW524536 LMS524297:LMS524536 LWO524297:LWO524536 MGK524297:MGK524536 MQG524297:MQG524536 NAC524297:NAC524536 NJY524297:NJY524536 NTU524297:NTU524536 ODQ524297:ODQ524536 ONM524297:ONM524536 OXI524297:OXI524536 PHE524297:PHE524536 PRA524297:PRA524536 QAW524297:QAW524536 QKS524297:QKS524536 QUO524297:QUO524536 REK524297:REK524536 ROG524297:ROG524536 RYC524297:RYC524536 SHY524297:SHY524536 SRU524297:SRU524536 TBQ524297:TBQ524536 TLM524297:TLM524536 TVI524297:TVI524536 UFE524297:UFE524536 UPA524297:UPA524536 UYW524297:UYW524536 VIS524297:VIS524536 VSO524297:VSO524536 WCK524297:WCK524536 WMG524297:WMG524536 WWC524297:WWC524536 U589833:U590072 JQ589833:JQ590072 TM589833:TM590072 ADI589833:ADI590072 ANE589833:ANE590072 AXA589833:AXA590072 BGW589833:BGW590072 BQS589833:BQS590072 CAO589833:CAO590072 CKK589833:CKK590072 CUG589833:CUG590072 DEC589833:DEC590072 DNY589833:DNY590072 DXU589833:DXU590072 EHQ589833:EHQ590072 ERM589833:ERM590072 FBI589833:FBI590072 FLE589833:FLE590072 FVA589833:FVA590072 GEW589833:GEW590072 GOS589833:GOS590072 GYO589833:GYO590072 HIK589833:HIK590072 HSG589833:HSG590072 ICC589833:ICC590072 ILY589833:ILY590072 IVU589833:IVU590072 JFQ589833:JFQ590072 JPM589833:JPM590072 JZI589833:JZI590072 KJE589833:KJE590072 KTA589833:KTA590072 LCW589833:LCW590072 LMS589833:LMS590072 LWO589833:LWO590072 MGK589833:MGK590072 MQG589833:MQG590072 NAC589833:NAC590072 NJY589833:NJY590072 NTU589833:NTU590072 ODQ589833:ODQ590072 ONM589833:ONM590072 OXI589833:OXI590072 PHE589833:PHE590072 PRA589833:PRA590072 QAW589833:QAW590072 QKS589833:QKS590072 QUO589833:QUO590072 REK589833:REK590072 ROG589833:ROG590072 RYC589833:RYC590072 SHY589833:SHY590072 SRU589833:SRU590072 TBQ589833:TBQ590072 TLM589833:TLM590072 TVI589833:TVI590072 UFE589833:UFE590072 UPA589833:UPA590072 UYW589833:UYW590072 VIS589833:VIS590072 VSO589833:VSO590072 WCK589833:WCK590072 WMG589833:WMG590072 WWC589833:WWC590072 U655369:U655608 JQ655369:JQ655608 TM655369:TM655608 ADI655369:ADI655608 ANE655369:ANE655608 AXA655369:AXA655608 BGW655369:BGW655608 BQS655369:BQS655608 CAO655369:CAO655608 CKK655369:CKK655608 CUG655369:CUG655608 DEC655369:DEC655608 DNY655369:DNY655608 DXU655369:DXU655608 EHQ655369:EHQ655608 ERM655369:ERM655608 FBI655369:FBI655608 FLE655369:FLE655608 FVA655369:FVA655608 GEW655369:GEW655608 GOS655369:GOS655608 GYO655369:GYO655608 HIK655369:HIK655608 HSG655369:HSG655608 ICC655369:ICC655608 ILY655369:ILY655608 IVU655369:IVU655608 JFQ655369:JFQ655608 JPM655369:JPM655608 JZI655369:JZI655608 KJE655369:KJE655608 KTA655369:KTA655608 LCW655369:LCW655608 LMS655369:LMS655608 LWO655369:LWO655608 MGK655369:MGK655608 MQG655369:MQG655608 NAC655369:NAC655608 NJY655369:NJY655608 NTU655369:NTU655608 ODQ655369:ODQ655608 ONM655369:ONM655608 OXI655369:OXI655608 PHE655369:PHE655608 PRA655369:PRA655608 QAW655369:QAW655608 QKS655369:QKS655608 QUO655369:QUO655608 REK655369:REK655608 ROG655369:ROG655608 RYC655369:RYC655608 SHY655369:SHY655608 SRU655369:SRU655608 TBQ655369:TBQ655608 TLM655369:TLM655608 TVI655369:TVI655608 UFE655369:UFE655608 UPA655369:UPA655608 UYW655369:UYW655608 VIS655369:VIS655608 VSO655369:VSO655608 WCK655369:WCK655608 WMG655369:WMG655608 WWC655369:WWC655608 U720905:U721144 JQ720905:JQ721144 TM720905:TM721144 ADI720905:ADI721144 ANE720905:ANE721144 AXA720905:AXA721144 BGW720905:BGW721144 BQS720905:BQS721144 CAO720905:CAO721144 CKK720905:CKK721144 CUG720905:CUG721144 DEC720905:DEC721144 DNY720905:DNY721144 DXU720905:DXU721144 EHQ720905:EHQ721144 ERM720905:ERM721144 FBI720905:FBI721144 FLE720905:FLE721144 FVA720905:FVA721144 GEW720905:GEW721144 GOS720905:GOS721144 GYO720905:GYO721144 HIK720905:HIK721144 HSG720905:HSG721144 ICC720905:ICC721144 ILY720905:ILY721144 IVU720905:IVU721144 JFQ720905:JFQ721144 JPM720905:JPM721144 JZI720905:JZI721144 KJE720905:KJE721144 KTA720905:KTA721144 LCW720905:LCW721144 LMS720905:LMS721144 LWO720905:LWO721144 MGK720905:MGK721144 MQG720905:MQG721144 NAC720905:NAC721144 NJY720905:NJY721144 NTU720905:NTU721144 ODQ720905:ODQ721144 ONM720905:ONM721144 OXI720905:OXI721144 PHE720905:PHE721144 PRA720905:PRA721144 QAW720905:QAW721144 QKS720905:QKS721144 QUO720905:QUO721144 REK720905:REK721144 ROG720905:ROG721144 RYC720905:RYC721144 SHY720905:SHY721144 SRU720905:SRU721144 TBQ720905:TBQ721144 TLM720905:TLM721144 TVI720905:TVI721144 UFE720905:UFE721144 UPA720905:UPA721144 UYW720905:UYW721144 VIS720905:VIS721144 VSO720905:VSO721144 WCK720905:WCK721144 WMG720905:WMG721144 WWC720905:WWC721144 U786441:U786680 JQ786441:JQ786680 TM786441:TM786680 ADI786441:ADI786680 ANE786441:ANE786680 AXA786441:AXA786680 BGW786441:BGW786680 BQS786441:BQS786680 CAO786441:CAO786680 CKK786441:CKK786680 CUG786441:CUG786680 DEC786441:DEC786680 DNY786441:DNY786680 DXU786441:DXU786680 EHQ786441:EHQ786680 ERM786441:ERM786680 FBI786441:FBI786680 FLE786441:FLE786680 FVA786441:FVA786680 GEW786441:GEW786680 GOS786441:GOS786680 GYO786441:GYO786680 HIK786441:HIK786680 HSG786441:HSG786680 ICC786441:ICC786680 ILY786441:ILY786680 IVU786441:IVU786680 JFQ786441:JFQ786680 JPM786441:JPM786680 JZI786441:JZI786680 KJE786441:KJE786680 KTA786441:KTA786680 LCW786441:LCW786680 LMS786441:LMS786680 LWO786441:LWO786680 MGK786441:MGK786680 MQG786441:MQG786680 NAC786441:NAC786680 NJY786441:NJY786680 NTU786441:NTU786680 ODQ786441:ODQ786680 ONM786441:ONM786680 OXI786441:OXI786680 PHE786441:PHE786680 PRA786441:PRA786680 QAW786441:QAW786680 QKS786441:QKS786680 QUO786441:QUO786680 REK786441:REK786680 ROG786441:ROG786680 RYC786441:RYC786680 SHY786441:SHY786680 SRU786441:SRU786680 TBQ786441:TBQ786680 TLM786441:TLM786680 TVI786441:TVI786680 UFE786441:UFE786680 UPA786441:UPA786680 UYW786441:UYW786680 VIS786441:VIS786680 VSO786441:VSO786680 WCK786441:WCK786680 WMG786441:WMG786680 WWC786441:WWC786680 U851977:U852216 JQ851977:JQ852216 TM851977:TM852216 ADI851977:ADI852216 ANE851977:ANE852216 AXA851977:AXA852216 BGW851977:BGW852216 BQS851977:BQS852216 CAO851977:CAO852216 CKK851977:CKK852216 CUG851977:CUG852216 DEC851977:DEC852216 DNY851977:DNY852216 DXU851977:DXU852216 EHQ851977:EHQ852216 ERM851977:ERM852216 FBI851977:FBI852216 FLE851977:FLE852216 FVA851977:FVA852216 GEW851977:GEW852216 GOS851977:GOS852216 GYO851977:GYO852216 HIK851977:HIK852216 HSG851977:HSG852216 ICC851977:ICC852216 ILY851977:ILY852216 IVU851977:IVU852216 JFQ851977:JFQ852216 JPM851977:JPM852216 JZI851977:JZI852216 KJE851977:KJE852216 KTA851977:KTA852216 LCW851977:LCW852216 LMS851977:LMS852216 LWO851977:LWO852216 MGK851977:MGK852216 MQG851977:MQG852216 NAC851977:NAC852216 NJY851977:NJY852216 NTU851977:NTU852216 ODQ851977:ODQ852216 ONM851977:ONM852216 OXI851977:OXI852216 PHE851977:PHE852216 PRA851977:PRA852216 QAW851977:QAW852216 QKS851977:QKS852216 QUO851977:QUO852216 REK851977:REK852216 ROG851977:ROG852216 RYC851977:RYC852216 SHY851977:SHY852216 SRU851977:SRU852216 TBQ851977:TBQ852216 TLM851977:TLM852216 TVI851977:TVI852216 UFE851977:UFE852216 UPA851977:UPA852216 UYW851977:UYW852216 VIS851977:VIS852216 VSO851977:VSO852216 WCK851977:WCK852216 WMG851977:WMG852216 WWC851977:WWC852216 U917513:U917752 JQ917513:JQ917752 TM917513:TM917752 ADI917513:ADI917752 ANE917513:ANE917752 AXA917513:AXA917752 BGW917513:BGW917752 BQS917513:BQS917752 CAO917513:CAO917752 CKK917513:CKK917752 CUG917513:CUG917752 DEC917513:DEC917752 DNY917513:DNY917752 DXU917513:DXU917752 EHQ917513:EHQ917752 ERM917513:ERM917752 FBI917513:FBI917752 FLE917513:FLE917752 FVA917513:FVA917752 GEW917513:GEW917752 GOS917513:GOS917752 GYO917513:GYO917752 HIK917513:HIK917752 HSG917513:HSG917752 ICC917513:ICC917752 ILY917513:ILY917752 IVU917513:IVU917752 JFQ917513:JFQ917752 JPM917513:JPM917752 JZI917513:JZI917752 KJE917513:KJE917752 KTA917513:KTA917752 LCW917513:LCW917752 LMS917513:LMS917752 LWO917513:LWO917752 MGK917513:MGK917752 MQG917513:MQG917752 NAC917513:NAC917752 NJY917513:NJY917752 NTU917513:NTU917752 ODQ917513:ODQ917752 ONM917513:ONM917752 OXI917513:OXI917752 PHE917513:PHE917752 PRA917513:PRA917752 QAW917513:QAW917752 QKS917513:QKS917752 QUO917513:QUO917752 REK917513:REK917752 ROG917513:ROG917752 RYC917513:RYC917752 SHY917513:SHY917752 SRU917513:SRU917752 TBQ917513:TBQ917752 TLM917513:TLM917752 TVI917513:TVI917752 UFE917513:UFE917752 UPA917513:UPA917752 UYW917513:UYW917752 VIS917513:VIS917752 VSO917513:VSO917752 WCK917513:WCK917752 WMG917513:WMG917752 WWC917513:WWC917752 U983049:U983288 JQ983049:JQ983288 TM983049:TM983288 ADI983049:ADI983288 ANE983049:ANE983288 AXA983049:AXA983288 BGW983049:BGW983288 BQS983049:BQS983288 CAO983049:CAO983288 CKK983049:CKK983288 CUG983049:CUG983288 DEC983049:DEC983288 DNY983049:DNY983288 DXU983049:DXU983288 EHQ983049:EHQ983288 ERM983049:ERM983288 FBI983049:FBI983288 FLE983049:FLE983288 FVA983049:FVA983288 GEW983049:GEW983288 GOS983049:GOS983288 GYO983049:GYO983288 HIK983049:HIK983288 HSG983049:HSG983288 ICC983049:ICC983288 ILY983049:ILY983288 IVU983049:IVU983288 JFQ983049:JFQ983288 JPM983049:JPM983288 JZI983049:JZI983288 KJE983049:KJE983288 KTA983049:KTA983288 LCW983049:LCW983288 LMS983049:LMS983288 LWO983049:LWO983288 MGK983049:MGK983288 MQG983049:MQG983288 NAC983049:NAC983288 NJY983049:NJY983288 NTU983049:NTU983288 ODQ983049:ODQ983288 ONM983049:ONM983288 OXI983049:OXI983288 PHE983049:PHE983288 PRA983049:PRA983288 QAW983049:QAW983288 QKS983049:QKS983288 QUO983049:QUO983288 REK983049:REK983288 ROG983049:ROG983288 RYC983049:RYC983288 SHY983049:SHY983288 SRU983049:SRU983288 TBQ983049:TBQ983288 TLM983049:TLM983288 TVI983049:TVI983288 UFE983049:UFE983288 UPA983049:UPA983288 UYW983049:UYW983288 VIS983049:VIS983288 VSO983049:VSO983288 WCK983049:WCK983288 WMG983049:WMG983288 WWC983049:WWC983288 WWC10:WWC248 WMG10:WMG248 WCK10:WCK248 VSO10:VSO248 VIS10:VIS248 UYW10:UYW248 UPA10:UPA248 UFE10:UFE248 TVI10:TVI248 TLM10:TLM248 TBQ10:TBQ248 SRU10:SRU248 SHY10:SHY248 RYC10:RYC248 ROG10:ROG248 REK10:REK248 QUO10:QUO248 QKS10:QKS248 QAW10:QAW248 PRA10:PRA248 PHE10:PHE248 OXI10:OXI248 ONM10:ONM248 ODQ10:ODQ248 NTU10:NTU248 NJY10:NJY248 NAC10:NAC248 MQG10:MQG248 MGK10:MGK248 LWO10:LWO248 LMS10:LMS248 LCW10:LCW248 KTA10:KTA248 KJE10:KJE248 JZI10:JZI248 JPM10:JPM248 JFQ10:JFQ248 IVU10:IVU248 ILY10:ILY248 ICC10:ICC248 HSG10:HSG248 HIK10:HIK248 GYO10:GYO248 GOS10:GOS248 GEW10:GEW248 FVA10:FVA248 FLE10:FLE248 FBI10:FBI248 ERM10:ERM248 EHQ10:EHQ248 DXU10:DXU248 DNY10:DNY248 DEC10:DEC248 CUG10:CUG248 CKK10:CKK248 CAO10:CAO248 BQS10:BQS248 BGW10:BGW248 AXA10:AXA248 ANE10:ANE248 ADI10:ADI248 TM10:TM248 JQ10:JQ248 U10:U248" xr:uid="{16329BCE-6408-4B02-A0AC-B0B3EF85D9DF}">
      <formula1>"Completa,Incompleta,No existe"</formula1>
    </dataValidation>
    <dataValidation type="list" allowBlank="1" showInputMessage="1" showErrorMessage="1" sqref="Z65545:Z65784 JV65545:JV65784 TR65545:TR65784 ADN65545:ADN65784 ANJ65545:ANJ65784 AXF65545:AXF65784 BHB65545:BHB65784 BQX65545:BQX65784 CAT65545:CAT65784 CKP65545:CKP65784 CUL65545:CUL65784 DEH65545:DEH65784 DOD65545:DOD65784 DXZ65545:DXZ65784 EHV65545:EHV65784 ERR65545:ERR65784 FBN65545:FBN65784 FLJ65545:FLJ65784 FVF65545:FVF65784 GFB65545:GFB65784 GOX65545:GOX65784 GYT65545:GYT65784 HIP65545:HIP65784 HSL65545:HSL65784 ICH65545:ICH65784 IMD65545:IMD65784 IVZ65545:IVZ65784 JFV65545:JFV65784 JPR65545:JPR65784 JZN65545:JZN65784 KJJ65545:KJJ65784 KTF65545:KTF65784 LDB65545:LDB65784 LMX65545:LMX65784 LWT65545:LWT65784 MGP65545:MGP65784 MQL65545:MQL65784 NAH65545:NAH65784 NKD65545:NKD65784 NTZ65545:NTZ65784 ODV65545:ODV65784 ONR65545:ONR65784 OXN65545:OXN65784 PHJ65545:PHJ65784 PRF65545:PRF65784 QBB65545:QBB65784 QKX65545:QKX65784 QUT65545:QUT65784 REP65545:REP65784 ROL65545:ROL65784 RYH65545:RYH65784 SID65545:SID65784 SRZ65545:SRZ65784 TBV65545:TBV65784 TLR65545:TLR65784 TVN65545:TVN65784 UFJ65545:UFJ65784 UPF65545:UPF65784 UZB65545:UZB65784 VIX65545:VIX65784 VST65545:VST65784 WCP65545:WCP65784 WML65545:WML65784 WWH65545:WWH65784 Z131081:Z131320 JV131081:JV131320 TR131081:TR131320 ADN131081:ADN131320 ANJ131081:ANJ131320 AXF131081:AXF131320 BHB131081:BHB131320 BQX131081:BQX131320 CAT131081:CAT131320 CKP131081:CKP131320 CUL131081:CUL131320 DEH131081:DEH131320 DOD131081:DOD131320 DXZ131081:DXZ131320 EHV131081:EHV131320 ERR131081:ERR131320 FBN131081:FBN131320 FLJ131081:FLJ131320 FVF131081:FVF131320 GFB131081:GFB131320 GOX131081:GOX131320 GYT131081:GYT131320 HIP131081:HIP131320 HSL131081:HSL131320 ICH131081:ICH131320 IMD131081:IMD131320 IVZ131081:IVZ131320 JFV131081:JFV131320 JPR131081:JPR131320 JZN131081:JZN131320 KJJ131081:KJJ131320 KTF131081:KTF131320 LDB131081:LDB131320 LMX131081:LMX131320 LWT131081:LWT131320 MGP131081:MGP131320 MQL131081:MQL131320 NAH131081:NAH131320 NKD131081:NKD131320 NTZ131081:NTZ131320 ODV131081:ODV131320 ONR131081:ONR131320 OXN131081:OXN131320 PHJ131081:PHJ131320 PRF131081:PRF131320 QBB131081:QBB131320 QKX131081:QKX131320 QUT131081:QUT131320 REP131081:REP131320 ROL131081:ROL131320 RYH131081:RYH131320 SID131081:SID131320 SRZ131081:SRZ131320 TBV131081:TBV131320 TLR131081:TLR131320 TVN131081:TVN131320 UFJ131081:UFJ131320 UPF131081:UPF131320 UZB131081:UZB131320 VIX131081:VIX131320 VST131081:VST131320 WCP131081:WCP131320 WML131081:WML131320 WWH131081:WWH131320 Z196617:Z196856 JV196617:JV196856 TR196617:TR196856 ADN196617:ADN196856 ANJ196617:ANJ196856 AXF196617:AXF196856 BHB196617:BHB196856 BQX196617:BQX196856 CAT196617:CAT196856 CKP196617:CKP196856 CUL196617:CUL196856 DEH196617:DEH196856 DOD196617:DOD196856 DXZ196617:DXZ196856 EHV196617:EHV196856 ERR196617:ERR196856 FBN196617:FBN196856 FLJ196617:FLJ196856 FVF196617:FVF196856 GFB196617:GFB196856 GOX196617:GOX196856 GYT196617:GYT196856 HIP196617:HIP196856 HSL196617:HSL196856 ICH196617:ICH196856 IMD196617:IMD196856 IVZ196617:IVZ196856 JFV196617:JFV196856 JPR196617:JPR196856 JZN196617:JZN196856 KJJ196617:KJJ196856 KTF196617:KTF196856 LDB196617:LDB196856 LMX196617:LMX196856 LWT196617:LWT196856 MGP196617:MGP196856 MQL196617:MQL196856 NAH196617:NAH196856 NKD196617:NKD196856 NTZ196617:NTZ196856 ODV196617:ODV196856 ONR196617:ONR196856 OXN196617:OXN196856 PHJ196617:PHJ196856 PRF196617:PRF196856 QBB196617:QBB196856 QKX196617:QKX196856 QUT196617:QUT196856 REP196617:REP196856 ROL196617:ROL196856 RYH196617:RYH196856 SID196617:SID196856 SRZ196617:SRZ196856 TBV196617:TBV196856 TLR196617:TLR196856 TVN196617:TVN196856 UFJ196617:UFJ196856 UPF196617:UPF196856 UZB196617:UZB196856 VIX196617:VIX196856 VST196617:VST196856 WCP196617:WCP196856 WML196617:WML196856 WWH196617:WWH196856 Z262153:Z262392 JV262153:JV262392 TR262153:TR262392 ADN262153:ADN262392 ANJ262153:ANJ262392 AXF262153:AXF262392 BHB262153:BHB262392 BQX262153:BQX262392 CAT262153:CAT262392 CKP262153:CKP262392 CUL262153:CUL262392 DEH262153:DEH262392 DOD262153:DOD262392 DXZ262153:DXZ262392 EHV262153:EHV262392 ERR262153:ERR262392 FBN262153:FBN262392 FLJ262153:FLJ262392 FVF262153:FVF262392 GFB262153:GFB262392 GOX262153:GOX262392 GYT262153:GYT262392 HIP262153:HIP262392 HSL262153:HSL262392 ICH262153:ICH262392 IMD262153:IMD262392 IVZ262153:IVZ262392 JFV262153:JFV262392 JPR262153:JPR262392 JZN262153:JZN262392 KJJ262153:KJJ262392 KTF262153:KTF262392 LDB262153:LDB262392 LMX262153:LMX262392 LWT262153:LWT262392 MGP262153:MGP262392 MQL262153:MQL262392 NAH262153:NAH262392 NKD262153:NKD262392 NTZ262153:NTZ262392 ODV262153:ODV262392 ONR262153:ONR262392 OXN262153:OXN262392 PHJ262153:PHJ262392 PRF262153:PRF262392 QBB262153:QBB262392 QKX262153:QKX262392 QUT262153:QUT262392 REP262153:REP262392 ROL262153:ROL262392 RYH262153:RYH262392 SID262153:SID262392 SRZ262153:SRZ262392 TBV262153:TBV262392 TLR262153:TLR262392 TVN262153:TVN262392 UFJ262153:UFJ262392 UPF262153:UPF262392 UZB262153:UZB262392 VIX262153:VIX262392 VST262153:VST262392 WCP262153:WCP262392 WML262153:WML262392 WWH262153:WWH262392 Z327689:Z327928 JV327689:JV327928 TR327689:TR327928 ADN327689:ADN327928 ANJ327689:ANJ327928 AXF327689:AXF327928 BHB327689:BHB327928 BQX327689:BQX327928 CAT327689:CAT327928 CKP327689:CKP327928 CUL327689:CUL327928 DEH327689:DEH327928 DOD327689:DOD327928 DXZ327689:DXZ327928 EHV327689:EHV327928 ERR327689:ERR327928 FBN327689:FBN327928 FLJ327689:FLJ327928 FVF327689:FVF327928 GFB327689:GFB327928 GOX327689:GOX327928 GYT327689:GYT327928 HIP327689:HIP327928 HSL327689:HSL327928 ICH327689:ICH327928 IMD327689:IMD327928 IVZ327689:IVZ327928 JFV327689:JFV327928 JPR327689:JPR327928 JZN327689:JZN327928 KJJ327689:KJJ327928 KTF327689:KTF327928 LDB327689:LDB327928 LMX327689:LMX327928 LWT327689:LWT327928 MGP327689:MGP327928 MQL327689:MQL327928 NAH327689:NAH327928 NKD327689:NKD327928 NTZ327689:NTZ327928 ODV327689:ODV327928 ONR327689:ONR327928 OXN327689:OXN327928 PHJ327689:PHJ327928 PRF327689:PRF327928 QBB327689:QBB327928 QKX327689:QKX327928 QUT327689:QUT327928 REP327689:REP327928 ROL327689:ROL327928 RYH327689:RYH327928 SID327689:SID327928 SRZ327689:SRZ327928 TBV327689:TBV327928 TLR327689:TLR327928 TVN327689:TVN327928 UFJ327689:UFJ327928 UPF327689:UPF327928 UZB327689:UZB327928 VIX327689:VIX327928 VST327689:VST327928 WCP327689:WCP327928 WML327689:WML327928 WWH327689:WWH327928 Z393225:Z393464 JV393225:JV393464 TR393225:TR393464 ADN393225:ADN393464 ANJ393225:ANJ393464 AXF393225:AXF393464 BHB393225:BHB393464 BQX393225:BQX393464 CAT393225:CAT393464 CKP393225:CKP393464 CUL393225:CUL393464 DEH393225:DEH393464 DOD393225:DOD393464 DXZ393225:DXZ393464 EHV393225:EHV393464 ERR393225:ERR393464 FBN393225:FBN393464 FLJ393225:FLJ393464 FVF393225:FVF393464 GFB393225:GFB393464 GOX393225:GOX393464 GYT393225:GYT393464 HIP393225:HIP393464 HSL393225:HSL393464 ICH393225:ICH393464 IMD393225:IMD393464 IVZ393225:IVZ393464 JFV393225:JFV393464 JPR393225:JPR393464 JZN393225:JZN393464 KJJ393225:KJJ393464 KTF393225:KTF393464 LDB393225:LDB393464 LMX393225:LMX393464 LWT393225:LWT393464 MGP393225:MGP393464 MQL393225:MQL393464 NAH393225:NAH393464 NKD393225:NKD393464 NTZ393225:NTZ393464 ODV393225:ODV393464 ONR393225:ONR393464 OXN393225:OXN393464 PHJ393225:PHJ393464 PRF393225:PRF393464 QBB393225:QBB393464 QKX393225:QKX393464 QUT393225:QUT393464 REP393225:REP393464 ROL393225:ROL393464 RYH393225:RYH393464 SID393225:SID393464 SRZ393225:SRZ393464 TBV393225:TBV393464 TLR393225:TLR393464 TVN393225:TVN393464 UFJ393225:UFJ393464 UPF393225:UPF393464 UZB393225:UZB393464 VIX393225:VIX393464 VST393225:VST393464 WCP393225:WCP393464 WML393225:WML393464 WWH393225:WWH393464 Z458761:Z459000 JV458761:JV459000 TR458761:TR459000 ADN458761:ADN459000 ANJ458761:ANJ459000 AXF458761:AXF459000 BHB458761:BHB459000 BQX458761:BQX459000 CAT458761:CAT459000 CKP458761:CKP459000 CUL458761:CUL459000 DEH458761:DEH459000 DOD458761:DOD459000 DXZ458761:DXZ459000 EHV458761:EHV459000 ERR458761:ERR459000 FBN458761:FBN459000 FLJ458761:FLJ459000 FVF458761:FVF459000 GFB458761:GFB459000 GOX458761:GOX459000 GYT458761:GYT459000 HIP458761:HIP459000 HSL458761:HSL459000 ICH458761:ICH459000 IMD458761:IMD459000 IVZ458761:IVZ459000 JFV458761:JFV459000 JPR458761:JPR459000 JZN458761:JZN459000 KJJ458761:KJJ459000 KTF458761:KTF459000 LDB458761:LDB459000 LMX458761:LMX459000 LWT458761:LWT459000 MGP458761:MGP459000 MQL458761:MQL459000 NAH458761:NAH459000 NKD458761:NKD459000 NTZ458761:NTZ459000 ODV458761:ODV459000 ONR458761:ONR459000 OXN458761:OXN459000 PHJ458761:PHJ459000 PRF458761:PRF459000 QBB458761:QBB459000 QKX458761:QKX459000 QUT458761:QUT459000 REP458761:REP459000 ROL458761:ROL459000 RYH458761:RYH459000 SID458761:SID459000 SRZ458761:SRZ459000 TBV458761:TBV459000 TLR458761:TLR459000 TVN458761:TVN459000 UFJ458761:UFJ459000 UPF458761:UPF459000 UZB458761:UZB459000 VIX458761:VIX459000 VST458761:VST459000 WCP458761:WCP459000 WML458761:WML459000 WWH458761:WWH459000 Z524297:Z524536 JV524297:JV524536 TR524297:TR524536 ADN524297:ADN524536 ANJ524297:ANJ524536 AXF524297:AXF524536 BHB524297:BHB524536 BQX524297:BQX524536 CAT524297:CAT524536 CKP524297:CKP524536 CUL524297:CUL524536 DEH524297:DEH524536 DOD524297:DOD524536 DXZ524297:DXZ524536 EHV524297:EHV524536 ERR524297:ERR524536 FBN524297:FBN524536 FLJ524297:FLJ524536 FVF524297:FVF524536 GFB524297:GFB524536 GOX524297:GOX524536 GYT524297:GYT524536 HIP524297:HIP524536 HSL524297:HSL524536 ICH524297:ICH524536 IMD524297:IMD524536 IVZ524297:IVZ524536 JFV524297:JFV524536 JPR524297:JPR524536 JZN524297:JZN524536 KJJ524297:KJJ524536 KTF524297:KTF524536 LDB524297:LDB524536 LMX524297:LMX524536 LWT524297:LWT524536 MGP524297:MGP524536 MQL524297:MQL524536 NAH524297:NAH524536 NKD524297:NKD524536 NTZ524297:NTZ524536 ODV524297:ODV524536 ONR524297:ONR524536 OXN524297:OXN524536 PHJ524297:PHJ524536 PRF524297:PRF524536 QBB524297:QBB524536 QKX524297:QKX524536 QUT524297:QUT524536 REP524297:REP524536 ROL524297:ROL524536 RYH524297:RYH524536 SID524297:SID524536 SRZ524297:SRZ524536 TBV524297:TBV524536 TLR524297:TLR524536 TVN524297:TVN524536 UFJ524297:UFJ524536 UPF524297:UPF524536 UZB524297:UZB524536 VIX524297:VIX524536 VST524297:VST524536 WCP524297:WCP524536 WML524297:WML524536 WWH524297:WWH524536 Z589833:Z590072 JV589833:JV590072 TR589833:TR590072 ADN589833:ADN590072 ANJ589833:ANJ590072 AXF589833:AXF590072 BHB589833:BHB590072 BQX589833:BQX590072 CAT589833:CAT590072 CKP589833:CKP590072 CUL589833:CUL590072 DEH589833:DEH590072 DOD589833:DOD590072 DXZ589833:DXZ590072 EHV589833:EHV590072 ERR589833:ERR590072 FBN589833:FBN590072 FLJ589833:FLJ590072 FVF589833:FVF590072 GFB589833:GFB590072 GOX589833:GOX590072 GYT589833:GYT590072 HIP589833:HIP590072 HSL589833:HSL590072 ICH589833:ICH590072 IMD589833:IMD590072 IVZ589833:IVZ590072 JFV589833:JFV590072 JPR589833:JPR590072 JZN589833:JZN590072 KJJ589833:KJJ590072 KTF589833:KTF590072 LDB589833:LDB590072 LMX589833:LMX590072 LWT589833:LWT590072 MGP589833:MGP590072 MQL589833:MQL590072 NAH589833:NAH590072 NKD589833:NKD590072 NTZ589833:NTZ590072 ODV589833:ODV590072 ONR589833:ONR590072 OXN589833:OXN590072 PHJ589833:PHJ590072 PRF589833:PRF590072 QBB589833:QBB590072 QKX589833:QKX590072 QUT589833:QUT590072 REP589833:REP590072 ROL589833:ROL590072 RYH589833:RYH590072 SID589833:SID590072 SRZ589833:SRZ590072 TBV589833:TBV590072 TLR589833:TLR590072 TVN589833:TVN590072 UFJ589833:UFJ590072 UPF589833:UPF590072 UZB589833:UZB590072 VIX589833:VIX590072 VST589833:VST590072 WCP589833:WCP590072 WML589833:WML590072 WWH589833:WWH590072 Z655369:Z655608 JV655369:JV655608 TR655369:TR655608 ADN655369:ADN655608 ANJ655369:ANJ655608 AXF655369:AXF655608 BHB655369:BHB655608 BQX655369:BQX655608 CAT655369:CAT655608 CKP655369:CKP655608 CUL655369:CUL655608 DEH655369:DEH655608 DOD655369:DOD655608 DXZ655369:DXZ655608 EHV655369:EHV655608 ERR655369:ERR655608 FBN655369:FBN655608 FLJ655369:FLJ655608 FVF655369:FVF655608 GFB655369:GFB655608 GOX655369:GOX655608 GYT655369:GYT655608 HIP655369:HIP655608 HSL655369:HSL655608 ICH655369:ICH655608 IMD655369:IMD655608 IVZ655369:IVZ655608 JFV655369:JFV655608 JPR655369:JPR655608 JZN655369:JZN655608 KJJ655369:KJJ655608 KTF655369:KTF655608 LDB655369:LDB655608 LMX655369:LMX655608 LWT655369:LWT655608 MGP655369:MGP655608 MQL655369:MQL655608 NAH655369:NAH655608 NKD655369:NKD655608 NTZ655369:NTZ655608 ODV655369:ODV655608 ONR655369:ONR655608 OXN655369:OXN655608 PHJ655369:PHJ655608 PRF655369:PRF655608 QBB655369:QBB655608 QKX655369:QKX655608 QUT655369:QUT655608 REP655369:REP655608 ROL655369:ROL655608 RYH655369:RYH655608 SID655369:SID655608 SRZ655369:SRZ655608 TBV655369:TBV655608 TLR655369:TLR655608 TVN655369:TVN655608 UFJ655369:UFJ655608 UPF655369:UPF655608 UZB655369:UZB655608 VIX655369:VIX655608 VST655369:VST655608 WCP655369:WCP655608 WML655369:WML655608 WWH655369:WWH655608 Z720905:Z721144 JV720905:JV721144 TR720905:TR721144 ADN720905:ADN721144 ANJ720905:ANJ721144 AXF720905:AXF721144 BHB720905:BHB721144 BQX720905:BQX721144 CAT720905:CAT721144 CKP720905:CKP721144 CUL720905:CUL721144 DEH720905:DEH721144 DOD720905:DOD721144 DXZ720905:DXZ721144 EHV720905:EHV721144 ERR720905:ERR721144 FBN720905:FBN721144 FLJ720905:FLJ721144 FVF720905:FVF721144 GFB720905:GFB721144 GOX720905:GOX721144 GYT720905:GYT721144 HIP720905:HIP721144 HSL720905:HSL721144 ICH720905:ICH721144 IMD720905:IMD721144 IVZ720905:IVZ721144 JFV720905:JFV721144 JPR720905:JPR721144 JZN720905:JZN721144 KJJ720905:KJJ721144 KTF720905:KTF721144 LDB720905:LDB721144 LMX720905:LMX721144 LWT720905:LWT721144 MGP720905:MGP721144 MQL720905:MQL721144 NAH720905:NAH721144 NKD720905:NKD721144 NTZ720905:NTZ721144 ODV720905:ODV721144 ONR720905:ONR721144 OXN720905:OXN721144 PHJ720905:PHJ721144 PRF720905:PRF721144 QBB720905:QBB721144 QKX720905:QKX721144 QUT720905:QUT721144 REP720905:REP721144 ROL720905:ROL721144 RYH720905:RYH721144 SID720905:SID721144 SRZ720905:SRZ721144 TBV720905:TBV721144 TLR720905:TLR721144 TVN720905:TVN721144 UFJ720905:UFJ721144 UPF720905:UPF721144 UZB720905:UZB721144 VIX720905:VIX721144 VST720905:VST721144 WCP720905:WCP721144 WML720905:WML721144 WWH720905:WWH721144 Z786441:Z786680 JV786441:JV786680 TR786441:TR786680 ADN786441:ADN786680 ANJ786441:ANJ786680 AXF786441:AXF786680 BHB786441:BHB786680 BQX786441:BQX786680 CAT786441:CAT786680 CKP786441:CKP786680 CUL786441:CUL786680 DEH786441:DEH786680 DOD786441:DOD786680 DXZ786441:DXZ786680 EHV786441:EHV786680 ERR786441:ERR786680 FBN786441:FBN786680 FLJ786441:FLJ786680 FVF786441:FVF786680 GFB786441:GFB786680 GOX786441:GOX786680 GYT786441:GYT786680 HIP786441:HIP786680 HSL786441:HSL786680 ICH786441:ICH786680 IMD786441:IMD786680 IVZ786441:IVZ786680 JFV786441:JFV786680 JPR786441:JPR786680 JZN786441:JZN786680 KJJ786441:KJJ786680 KTF786441:KTF786680 LDB786441:LDB786680 LMX786441:LMX786680 LWT786441:LWT786680 MGP786441:MGP786680 MQL786441:MQL786680 NAH786441:NAH786680 NKD786441:NKD786680 NTZ786441:NTZ786680 ODV786441:ODV786680 ONR786441:ONR786680 OXN786441:OXN786680 PHJ786441:PHJ786680 PRF786441:PRF786680 QBB786441:QBB786680 QKX786441:QKX786680 QUT786441:QUT786680 REP786441:REP786680 ROL786441:ROL786680 RYH786441:RYH786680 SID786441:SID786680 SRZ786441:SRZ786680 TBV786441:TBV786680 TLR786441:TLR786680 TVN786441:TVN786680 UFJ786441:UFJ786680 UPF786441:UPF786680 UZB786441:UZB786680 VIX786441:VIX786680 VST786441:VST786680 WCP786441:WCP786680 WML786441:WML786680 WWH786441:WWH786680 Z851977:Z852216 JV851977:JV852216 TR851977:TR852216 ADN851977:ADN852216 ANJ851977:ANJ852216 AXF851977:AXF852216 BHB851977:BHB852216 BQX851977:BQX852216 CAT851977:CAT852216 CKP851977:CKP852216 CUL851977:CUL852216 DEH851977:DEH852216 DOD851977:DOD852216 DXZ851977:DXZ852216 EHV851977:EHV852216 ERR851977:ERR852216 FBN851977:FBN852216 FLJ851977:FLJ852216 FVF851977:FVF852216 GFB851977:GFB852216 GOX851977:GOX852216 GYT851977:GYT852216 HIP851977:HIP852216 HSL851977:HSL852216 ICH851977:ICH852216 IMD851977:IMD852216 IVZ851977:IVZ852216 JFV851977:JFV852216 JPR851977:JPR852216 JZN851977:JZN852216 KJJ851977:KJJ852216 KTF851977:KTF852216 LDB851977:LDB852216 LMX851977:LMX852216 LWT851977:LWT852216 MGP851977:MGP852216 MQL851977:MQL852216 NAH851977:NAH852216 NKD851977:NKD852216 NTZ851977:NTZ852216 ODV851977:ODV852216 ONR851977:ONR852216 OXN851977:OXN852216 PHJ851977:PHJ852216 PRF851977:PRF852216 QBB851977:QBB852216 QKX851977:QKX852216 QUT851977:QUT852216 REP851977:REP852216 ROL851977:ROL852216 RYH851977:RYH852216 SID851977:SID852216 SRZ851977:SRZ852216 TBV851977:TBV852216 TLR851977:TLR852216 TVN851977:TVN852216 UFJ851977:UFJ852216 UPF851977:UPF852216 UZB851977:UZB852216 VIX851977:VIX852216 VST851977:VST852216 WCP851977:WCP852216 WML851977:WML852216 WWH851977:WWH852216 Z917513:Z917752 JV917513:JV917752 TR917513:TR917752 ADN917513:ADN917752 ANJ917513:ANJ917752 AXF917513:AXF917752 BHB917513:BHB917752 BQX917513:BQX917752 CAT917513:CAT917752 CKP917513:CKP917752 CUL917513:CUL917752 DEH917513:DEH917752 DOD917513:DOD917752 DXZ917513:DXZ917752 EHV917513:EHV917752 ERR917513:ERR917752 FBN917513:FBN917752 FLJ917513:FLJ917752 FVF917513:FVF917752 GFB917513:GFB917752 GOX917513:GOX917752 GYT917513:GYT917752 HIP917513:HIP917752 HSL917513:HSL917752 ICH917513:ICH917752 IMD917513:IMD917752 IVZ917513:IVZ917752 JFV917513:JFV917752 JPR917513:JPR917752 JZN917513:JZN917752 KJJ917513:KJJ917752 KTF917513:KTF917752 LDB917513:LDB917752 LMX917513:LMX917752 LWT917513:LWT917752 MGP917513:MGP917752 MQL917513:MQL917752 NAH917513:NAH917752 NKD917513:NKD917752 NTZ917513:NTZ917752 ODV917513:ODV917752 ONR917513:ONR917752 OXN917513:OXN917752 PHJ917513:PHJ917752 PRF917513:PRF917752 QBB917513:QBB917752 QKX917513:QKX917752 QUT917513:QUT917752 REP917513:REP917752 ROL917513:ROL917752 RYH917513:RYH917752 SID917513:SID917752 SRZ917513:SRZ917752 TBV917513:TBV917752 TLR917513:TLR917752 TVN917513:TVN917752 UFJ917513:UFJ917752 UPF917513:UPF917752 UZB917513:UZB917752 VIX917513:VIX917752 VST917513:VST917752 WCP917513:WCP917752 WML917513:WML917752 WWH917513:WWH917752 Z983049:Z983288 JV983049:JV983288 TR983049:TR983288 ADN983049:ADN983288 ANJ983049:ANJ983288 AXF983049:AXF983288 BHB983049:BHB983288 BQX983049:BQX983288 CAT983049:CAT983288 CKP983049:CKP983288 CUL983049:CUL983288 DEH983049:DEH983288 DOD983049:DOD983288 DXZ983049:DXZ983288 EHV983049:EHV983288 ERR983049:ERR983288 FBN983049:FBN983288 FLJ983049:FLJ983288 FVF983049:FVF983288 GFB983049:GFB983288 GOX983049:GOX983288 GYT983049:GYT983288 HIP983049:HIP983288 HSL983049:HSL983288 ICH983049:ICH983288 IMD983049:IMD983288 IVZ983049:IVZ983288 JFV983049:JFV983288 JPR983049:JPR983288 JZN983049:JZN983288 KJJ983049:KJJ983288 KTF983049:KTF983288 LDB983049:LDB983288 LMX983049:LMX983288 LWT983049:LWT983288 MGP983049:MGP983288 MQL983049:MQL983288 NAH983049:NAH983288 NKD983049:NKD983288 NTZ983049:NTZ983288 ODV983049:ODV983288 ONR983049:ONR983288 OXN983049:OXN983288 PHJ983049:PHJ983288 PRF983049:PRF983288 QBB983049:QBB983288 QKX983049:QKX983288 QUT983049:QUT983288 REP983049:REP983288 ROL983049:ROL983288 RYH983049:RYH983288 SID983049:SID983288 SRZ983049:SRZ983288 TBV983049:TBV983288 TLR983049:TLR983288 TVN983049:TVN983288 UFJ983049:UFJ983288 UPF983049:UPF983288 UZB983049:UZB983288 VIX983049:VIX983288 VST983049:VST983288 WCP983049:WCP983288 WML983049:WML983288 WWH983049:WWH983288 WWH10:WWH248 WML10:WML248 WCP10:WCP248 VST10:VST248 VIX10:VIX248 UZB10:UZB248 UPF10:UPF248 UFJ10:UFJ248 TVN10:TVN248 TLR10:TLR248 TBV10:TBV248 SRZ10:SRZ248 SID10:SID248 RYH10:RYH248 ROL10:ROL248 REP10:REP248 QUT10:QUT248 QKX10:QKX248 QBB10:QBB248 PRF10:PRF248 PHJ10:PHJ248 OXN10:OXN248 ONR10:ONR248 ODV10:ODV248 NTZ10:NTZ248 NKD10:NKD248 NAH10:NAH248 MQL10:MQL248 MGP10:MGP248 LWT10:LWT248 LMX10:LMX248 LDB10:LDB248 KTF10:KTF248 KJJ10:KJJ248 JZN10:JZN248 JPR10:JPR248 JFV10:JFV248 IVZ10:IVZ248 IMD10:IMD248 ICH10:ICH248 HSL10:HSL248 HIP10:HIP248 GYT10:GYT248 GOX10:GOX248 GFB10:GFB248 FVF10:FVF248 FLJ10:FLJ248 FBN10:FBN248 ERR10:ERR248 EHV10:EHV248 DXZ10:DXZ248 DOD10:DOD248 DEH10:DEH248 CUL10:CUL248 CKP10:CKP248 CAT10:CAT248 BQX10:BQX248 BHB10:BHB248 AXF10:AXF248 ANJ10:ANJ248 ADN10:ADN248 TR10:TR248 JV10:JV248 Z10:Z248" xr:uid="{441F6953-A214-4E18-954E-C6FD3AD04A58}">
      <formula1>"Siempre se ejecuta, Algunas veces se ejecuta, No se ejecuta"</formula1>
    </dataValidation>
    <dataValidation type="list" allowBlank="1" showInputMessage="1" showErrorMessage="1" sqref="G65545:G65569 JC65545:JC65569 SY65545:SY65569 ACU65545:ACU65569 AMQ65545:AMQ65569 AWM65545:AWM65569 BGI65545:BGI65569 BQE65545:BQE65569 CAA65545:CAA65569 CJW65545:CJW65569 CTS65545:CTS65569 DDO65545:DDO65569 DNK65545:DNK65569 DXG65545:DXG65569 EHC65545:EHC65569 EQY65545:EQY65569 FAU65545:FAU65569 FKQ65545:FKQ65569 FUM65545:FUM65569 GEI65545:GEI65569 GOE65545:GOE65569 GYA65545:GYA65569 HHW65545:HHW65569 HRS65545:HRS65569 IBO65545:IBO65569 ILK65545:ILK65569 IVG65545:IVG65569 JFC65545:JFC65569 JOY65545:JOY65569 JYU65545:JYU65569 KIQ65545:KIQ65569 KSM65545:KSM65569 LCI65545:LCI65569 LME65545:LME65569 LWA65545:LWA65569 MFW65545:MFW65569 MPS65545:MPS65569 MZO65545:MZO65569 NJK65545:NJK65569 NTG65545:NTG65569 ODC65545:ODC65569 OMY65545:OMY65569 OWU65545:OWU65569 PGQ65545:PGQ65569 PQM65545:PQM65569 QAI65545:QAI65569 QKE65545:QKE65569 QUA65545:QUA65569 RDW65545:RDW65569 RNS65545:RNS65569 RXO65545:RXO65569 SHK65545:SHK65569 SRG65545:SRG65569 TBC65545:TBC65569 TKY65545:TKY65569 TUU65545:TUU65569 UEQ65545:UEQ65569 UOM65545:UOM65569 UYI65545:UYI65569 VIE65545:VIE65569 VSA65545:VSA65569 WBW65545:WBW65569 WLS65545:WLS65569 WVO65545:WVO65569 G131081:G131105 JC131081:JC131105 SY131081:SY131105 ACU131081:ACU131105 AMQ131081:AMQ131105 AWM131081:AWM131105 BGI131081:BGI131105 BQE131081:BQE131105 CAA131081:CAA131105 CJW131081:CJW131105 CTS131081:CTS131105 DDO131081:DDO131105 DNK131081:DNK131105 DXG131081:DXG131105 EHC131081:EHC131105 EQY131081:EQY131105 FAU131081:FAU131105 FKQ131081:FKQ131105 FUM131081:FUM131105 GEI131081:GEI131105 GOE131081:GOE131105 GYA131081:GYA131105 HHW131081:HHW131105 HRS131081:HRS131105 IBO131081:IBO131105 ILK131081:ILK131105 IVG131081:IVG131105 JFC131081:JFC131105 JOY131081:JOY131105 JYU131081:JYU131105 KIQ131081:KIQ131105 KSM131081:KSM131105 LCI131081:LCI131105 LME131081:LME131105 LWA131081:LWA131105 MFW131081:MFW131105 MPS131081:MPS131105 MZO131081:MZO131105 NJK131081:NJK131105 NTG131081:NTG131105 ODC131081:ODC131105 OMY131081:OMY131105 OWU131081:OWU131105 PGQ131081:PGQ131105 PQM131081:PQM131105 QAI131081:QAI131105 QKE131081:QKE131105 QUA131081:QUA131105 RDW131081:RDW131105 RNS131081:RNS131105 RXO131081:RXO131105 SHK131081:SHK131105 SRG131081:SRG131105 TBC131081:TBC131105 TKY131081:TKY131105 TUU131081:TUU131105 UEQ131081:UEQ131105 UOM131081:UOM131105 UYI131081:UYI131105 VIE131081:VIE131105 VSA131081:VSA131105 WBW131081:WBW131105 WLS131081:WLS131105 WVO131081:WVO131105 G196617:G196641 JC196617:JC196641 SY196617:SY196641 ACU196617:ACU196641 AMQ196617:AMQ196641 AWM196617:AWM196641 BGI196617:BGI196641 BQE196617:BQE196641 CAA196617:CAA196641 CJW196617:CJW196641 CTS196617:CTS196641 DDO196617:DDO196641 DNK196617:DNK196641 DXG196617:DXG196641 EHC196617:EHC196641 EQY196617:EQY196641 FAU196617:FAU196641 FKQ196617:FKQ196641 FUM196617:FUM196641 GEI196617:GEI196641 GOE196617:GOE196641 GYA196617:GYA196641 HHW196617:HHW196641 HRS196617:HRS196641 IBO196617:IBO196641 ILK196617:ILK196641 IVG196617:IVG196641 JFC196617:JFC196641 JOY196617:JOY196641 JYU196617:JYU196641 KIQ196617:KIQ196641 KSM196617:KSM196641 LCI196617:LCI196641 LME196617:LME196641 LWA196617:LWA196641 MFW196617:MFW196641 MPS196617:MPS196641 MZO196617:MZO196641 NJK196617:NJK196641 NTG196617:NTG196641 ODC196617:ODC196641 OMY196617:OMY196641 OWU196617:OWU196641 PGQ196617:PGQ196641 PQM196617:PQM196641 QAI196617:QAI196641 QKE196617:QKE196641 QUA196617:QUA196641 RDW196617:RDW196641 RNS196617:RNS196641 RXO196617:RXO196641 SHK196617:SHK196641 SRG196617:SRG196641 TBC196617:TBC196641 TKY196617:TKY196641 TUU196617:TUU196641 UEQ196617:UEQ196641 UOM196617:UOM196641 UYI196617:UYI196641 VIE196617:VIE196641 VSA196617:VSA196641 WBW196617:WBW196641 WLS196617:WLS196641 WVO196617:WVO196641 G262153:G262177 JC262153:JC262177 SY262153:SY262177 ACU262153:ACU262177 AMQ262153:AMQ262177 AWM262153:AWM262177 BGI262153:BGI262177 BQE262153:BQE262177 CAA262153:CAA262177 CJW262153:CJW262177 CTS262153:CTS262177 DDO262153:DDO262177 DNK262153:DNK262177 DXG262153:DXG262177 EHC262153:EHC262177 EQY262153:EQY262177 FAU262153:FAU262177 FKQ262153:FKQ262177 FUM262153:FUM262177 GEI262153:GEI262177 GOE262153:GOE262177 GYA262153:GYA262177 HHW262153:HHW262177 HRS262153:HRS262177 IBO262153:IBO262177 ILK262153:ILK262177 IVG262153:IVG262177 JFC262153:JFC262177 JOY262153:JOY262177 JYU262153:JYU262177 KIQ262153:KIQ262177 KSM262153:KSM262177 LCI262153:LCI262177 LME262153:LME262177 LWA262153:LWA262177 MFW262153:MFW262177 MPS262153:MPS262177 MZO262153:MZO262177 NJK262153:NJK262177 NTG262153:NTG262177 ODC262153:ODC262177 OMY262153:OMY262177 OWU262153:OWU262177 PGQ262153:PGQ262177 PQM262153:PQM262177 QAI262153:QAI262177 QKE262153:QKE262177 QUA262153:QUA262177 RDW262153:RDW262177 RNS262153:RNS262177 RXO262153:RXO262177 SHK262153:SHK262177 SRG262153:SRG262177 TBC262153:TBC262177 TKY262153:TKY262177 TUU262153:TUU262177 UEQ262153:UEQ262177 UOM262153:UOM262177 UYI262153:UYI262177 VIE262153:VIE262177 VSA262153:VSA262177 WBW262153:WBW262177 WLS262153:WLS262177 WVO262153:WVO262177 G327689:G327713 JC327689:JC327713 SY327689:SY327713 ACU327689:ACU327713 AMQ327689:AMQ327713 AWM327689:AWM327713 BGI327689:BGI327713 BQE327689:BQE327713 CAA327689:CAA327713 CJW327689:CJW327713 CTS327689:CTS327713 DDO327689:DDO327713 DNK327689:DNK327713 DXG327689:DXG327713 EHC327689:EHC327713 EQY327689:EQY327713 FAU327689:FAU327713 FKQ327689:FKQ327713 FUM327689:FUM327713 GEI327689:GEI327713 GOE327689:GOE327713 GYA327689:GYA327713 HHW327689:HHW327713 HRS327689:HRS327713 IBO327689:IBO327713 ILK327689:ILK327713 IVG327689:IVG327713 JFC327689:JFC327713 JOY327689:JOY327713 JYU327689:JYU327713 KIQ327689:KIQ327713 KSM327689:KSM327713 LCI327689:LCI327713 LME327689:LME327713 LWA327689:LWA327713 MFW327689:MFW327713 MPS327689:MPS327713 MZO327689:MZO327713 NJK327689:NJK327713 NTG327689:NTG327713 ODC327689:ODC327713 OMY327689:OMY327713 OWU327689:OWU327713 PGQ327689:PGQ327713 PQM327689:PQM327713 QAI327689:QAI327713 QKE327689:QKE327713 QUA327689:QUA327713 RDW327689:RDW327713 RNS327689:RNS327713 RXO327689:RXO327713 SHK327689:SHK327713 SRG327689:SRG327713 TBC327689:TBC327713 TKY327689:TKY327713 TUU327689:TUU327713 UEQ327689:UEQ327713 UOM327689:UOM327713 UYI327689:UYI327713 VIE327689:VIE327713 VSA327689:VSA327713 WBW327689:WBW327713 WLS327689:WLS327713 WVO327689:WVO327713 G393225:G393249 JC393225:JC393249 SY393225:SY393249 ACU393225:ACU393249 AMQ393225:AMQ393249 AWM393225:AWM393249 BGI393225:BGI393249 BQE393225:BQE393249 CAA393225:CAA393249 CJW393225:CJW393249 CTS393225:CTS393249 DDO393225:DDO393249 DNK393225:DNK393249 DXG393225:DXG393249 EHC393225:EHC393249 EQY393225:EQY393249 FAU393225:FAU393249 FKQ393225:FKQ393249 FUM393225:FUM393249 GEI393225:GEI393249 GOE393225:GOE393249 GYA393225:GYA393249 HHW393225:HHW393249 HRS393225:HRS393249 IBO393225:IBO393249 ILK393225:ILK393249 IVG393225:IVG393249 JFC393225:JFC393249 JOY393225:JOY393249 JYU393225:JYU393249 KIQ393225:KIQ393249 KSM393225:KSM393249 LCI393225:LCI393249 LME393225:LME393249 LWA393225:LWA393249 MFW393225:MFW393249 MPS393225:MPS393249 MZO393225:MZO393249 NJK393225:NJK393249 NTG393225:NTG393249 ODC393225:ODC393249 OMY393225:OMY393249 OWU393225:OWU393249 PGQ393225:PGQ393249 PQM393225:PQM393249 QAI393225:QAI393249 QKE393225:QKE393249 QUA393225:QUA393249 RDW393225:RDW393249 RNS393225:RNS393249 RXO393225:RXO393249 SHK393225:SHK393249 SRG393225:SRG393249 TBC393225:TBC393249 TKY393225:TKY393249 TUU393225:TUU393249 UEQ393225:UEQ393249 UOM393225:UOM393249 UYI393225:UYI393249 VIE393225:VIE393249 VSA393225:VSA393249 WBW393225:WBW393249 WLS393225:WLS393249 WVO393225:WVO393249 G458761:G458785 JC458761:JC458785 SY458761:SY458785 ACU458761:ACU458785 AMQ458761:AMQ458785 AWM458761:AWM458785 BGI458761:BGI458785 BQE458761:BQE458785 CAA458761:CAA458785 CJW458761:CJW458785 CTS458761:CTS458785 DDO458761:DDO458785 DNK458761:DNK458785 DXG458761:DXG458785 EHC458761:EHC458785 EQY458761:EQY458785 FAU458761:FAU458785 FKQ458761:FKQ458785 FUM458761:FUM458785 GEI458761:GEI458785 GOE458761:GOE458785 GYA458761:GYA458785 HHW458761:HHW458785 HRS458761:HRS458785 IBO458761:IBO458785 ILK458761:ILK458785 IVG458761:IVG458785 JFC458761:JFC458785 JOY458761:JOY458785 JYU458761:JYU458785 KIQ458761:KIQ458785 KSM458761:KSM458785 LCI458761:LCI458785 LME458761:LME458785 LWA458761:LWA458785 MFW458761:MFW458785 MPS458761:MPS458785 MZO458761:MZO458785 NJK458761:NJK458785 NTG458761:NTG458785 ODC458761:ODC458785 OMY458761:OMY458785 OWU458761:OWU458785 PGQ458761:PGQ458785 PQM458761:PQM458785 QAI458761:QAI458785 QKE458761:QKE458785 QUA458761:QUA458785 RDW458761:RDW458785 RNS458761:RNS458785 RXO458761:RXO458785 SHK458761:SHK458785 SRG458761:SRG458785 TBC458761:TBC458785 TKY458761:TKY458785 TUU458761:TUU458785 UEQ458761:UEQ458785 UOM458761:UOM458785 UYI458761:UYI458785 VIE458761:VIE458785 VSA458761:VSA458785 WBW458761:WBW458785 WLS458761:WLS458785 WVO458761:WVO458785 G524297:G524321 JC524297:JC524321 SY524297:SY524321 ACU524297:ACU524321 AMQ524297:AMQ524321 AWM524297:AWM524321 BGI524297:BGI524321 BQE524297:BQE524321 CAA524297:CAA524321 CJW524297:CJW524321 CTS524297:CTS524321 DDO524297:DDO524321 DNK524297:DNK524321 DXG524297:DXG524321 EHC524297:EHC524321 EQY524297:EQY524321 FAU524297:FAU524321 FKQ524297:FKQ524321 FUM524297:FUM524321 GEI524297:GEI524321 GOE524297:GOE524321 GYA524297:GYA524321 HHW524297:HHW524321 HRS524297:HRS524321 IBO524297:IBO524321 ILK524297:ILK524321 IVG524297:IVG524321 JFC524297:JFC524321 JOY524297:JOY524321 JYU524297:JYU524321 KIQ524297:KIQ524321 KSM524297:KSM524321 LCI524297:LCI524321 LME524297:LME524321 LWA524297:LWA524321 MFW524297:MFW524321 MPS524297:MPS524321 MZO524297:MZO524321 NJK524297:NJK524321 NTG524297:NTG524321 ODC524297:ODC524321 OMY524297:OMY524321 OWU524297:OWU524321 PGQ524297:PGQ524321 PQM524297:PQM524321 QAI524297:QAI524321 QKE524297:QKE524321 QUA524297:QUA524321 RDW524297:RDW524321 RNS524297:RNS524321 RXO524297:RXO524321 SHK524297:SHK524321 SRG524297:SRG524321 TBC524297:TBC524321 TKY524297:TKY524321 TUU524297:TUU524321 UEQ524297:UEQ524321 UOM524297:UOM524321 UYI524297:UYI524321 VIE524297:VIE524321 VSA524297:VSA524321 WBW524297:WBW524321 WLS524297:WLS524321 WVO524297:WVO524321 G589833:G589857 JC589833:JC589857 SY589833:SY589857 ACU589833:ACU589857 AMQ589833:AMQ589857 AWM589833:AWM589857 BGI589833:BGI589857 BQE589833:BQE589857 CAA589833:CAA589857 CJW589833:CJW589857 CTS589833:CTS589857 DDO589833:DDO589857 DNK589833:DNK589857 DXG589833:DXG589857 EHC589833:EHC589857 EQY589833:EQY589857 FAU589833:FAU589857 FKQ589833:FKQ589857 FUM589833:FUM589857 GEI589833:GEI589857 GOE589833:GOE589857 GYA589833:GYA589857 HHW589833:HHW589857 HRS589833:HRS589857 IBO589833:IBO589857 ILK589833:ILK589857 IVG589833:IVG589857 JFC589833:JFC589857 JOY589833:JOY589857 JYU589833:JYU589857 KIQ589833:KIQ589857 KSM589833:KSM589857 LCI589833:LCI589857 LME589833:LME589857 LWA589833:LWA589857 MFW589833:MFW589857 MPS589833:MPS589857 MZO589833:MZO589857 NJK589833:NJK589857 NTG589833:NTG589857 ODC589833:ODC589857 OMY589833:OMY589857 OWU589833:OWU589857 PGQ589833:PGQ589857 PQM589833:PQM589857 QAI589833:QAI589857 QKE589833:QKE589857 QUA589833:QUA589857 RDW589833:RDW589857 RNS589833:RNS589857 RXO589833:RXO589857 SHK589833:SHK589857 SRG589833:SRG589857 TBC589833:TBC589857 TKY589833:TKY589857 TUU589833:TUU589857 UEQ589833:UEQ589857 UOM589833:UOM589857 UYI589833:UYI589857 VIE589833:VIE589857 VSA589833:VSA589857 WBW589833:WBW589857 WLS589833:WLS589857 WVO589833:WVO589857 G655369:G655393 JC655369:JC655393 SY655369:SY655393 ACU655369:ACU655393 AMQ655369:AMQ655393 AWM655369:AWM655393 BGI655369:BGI655393 BQE655369:BQE655393 CAA655369:CAA655393 CJW655369:CJW655393 CTS655369:CTS655393 DDO655369:DDO655393 DNK655369:DNK655393 DXG655369:DXG655393 EHC655369:EHC655393 EQY655369:EQY655393 FAU655369:FAU655393 FKQ655369:FKQ655393 FUM655369:FUM655393 GEI655369:GEI655393 GOE655369:GOE655393 GYA655369:GYA655393 HHW655369:HHW655393 HRS655369:HRS655393 IBO655369:IBO655393 ILK655369:ILK655393 IVG655369:IVG655393 JFC655369:JFC655393 JOY655369:JOY655393 JYU655369:JYU655393 KIQ655369:KIQ655393 KSM655369:KSM655393 LCI655369:LCI655393 LME655369:LME655393 LWA655369:LWA655393 MFW655369:MFW655393 MPS655369:MPS655393 MZO655369:MZO655393 NJK655369:NJK655393 NTG655369:NTG655393 ODC655369:ODC655393 OMY655369:OMY655393 OWU655369:OWU655393 PGQ655369:PGQ655393 PQM655369:PQM655393 QAI655369:QAI655393 QKE655369:QKE655393 QUA655369:QUA655393 RDW655369:RDW655393 RNS655369:RNS655393 RXO655369:RXO655393 SHK655369:SHK655393 SRG655369:SRG655393 TBC655369:TBC655393 TKY655369:TKY655393 TUU655369:TUU655393 UEQ655369:UEQ655393 UOM655369:UOM655393 UYI655369:UYI655393 VIE655369:VIE655393 VSA655369:VSA655393 WBW655369:WBW655393 WLS655369:WLS655393 WVO655369:WVO655393 G720905:G720929 JC720905:JC720929 SY720905:SY720929 ACU720905:ACU720929 AMQ720905:AMQ720929 AWM720905:AWM720929 BGI720905:BGI720929 BQE720905:BQE720929 CAA720905:CAA720929 CJW720905:CJW720929 CTS720905:CTS720929 DDO720905:DDO720929 DNK720905:DNK720929 DXG720905:DXG720929 EHC720905:EHC720929 EQY720905:EQY720929 FAU720905:FAU720929 FKQ720905:FKQ720929 FUM720905:FUM720929 GEI720905:GEI720929 GOE720905:GOE720929 GYA720905:GYA720929 HHW720905:HHW720929 HRS720905:HRS720929 IBO720905:IBO720929 ILK720905:ILK720929 IVG720905:IVG720929 JFC720905:JFC720929 JOY720905:JOY720929 JYU720905:JYU720929 KIQ720905:KIQ720929 KSM720905:KSM720929 LCI720905:LCI720929 LME720905:LME720929 LWA720905:LWA720929 MFW720905:MFW720929 MPS720905:MPS720929 MZO720905:MZO720929 NJK720905:NJK720929 NTG720905:NTG720929 ODC720905:ODC720929 OMY720905:OMY720929 OWU720905:OWU720929 PGQ720905:PGQ720929 PQM720905:PQM720929 QAI720905:QAI720929 QKE720905:QKE720929 QUA720905:QUA720929 RDW720905:RDW720929 RNS720905:RNS720929 RXO720905:RXO720929 SHK720905:SHK720929 SRG720905:SRG720929 TBC720905:TBC720929 TKY720905:TKY720929 TUU720905:TUU720929 UEQ720905:UEQ720929 UOM720905:UOM720929 UYI720905:UYI720929 VIE720905:VIE720929 VSA720905:VSA720929 WBW720905:WBW720929 WLS720905:WLS720929 WVO720905:WVO720929 G786441:G786465 JC786441:JC786465 SY786441:SY786465 ACU786441:ACU786465 AMQ786441:AMQ786465 AWM786441:AWM786465 BGI786441:BGI786465 BQE786441:BQE786465 CAA786441:CAA786465 CJW786441:CJW786465 CTS786441:CTS786465 DDO786441:DDO786465 DNK786441:DNK786465 DXG786441:DXG786465 EHC786441:EHC786465 EQY786441:EQY786465 FAU786441:FAU786465 FKQ786441:FKQ786465 FUM786441:FUM786465 GEI786441:GEI786465 GOE786441:GOE786465 GYA786441:GYA786465 HHW786441:HHW786465 HRS786441:HRS786465 IBO786441:IBO786465 ILK786441:ILK786465 IVG786441:IVG786465 JFC786441:JFC786465 JOY786441:JOY786465 JYU786441:JYU786465 KIQ786441:KIQ786465 KSM786441:KSM786465 LCI786441:LCI786465 LME786441:LME786465 LWA786441:LWA786465 MFW786441:MFW786465 MPS786441:MPS786465 MZO786441:MZO786465 NJK786441:NJK786465 NTG786441:NTG786465 ODC786441:ODC786465 OMY786441:OMY786465 OWU786441:OWU786465 PGQ786441:PGQ786465 PQM786441:PQM786465 QAI786441:QAI786465 QKE786441:QKE786465 QUA786441:QUA786465 RDW786441:RDW786465 RNS786441:RNS786465 RXO786441:RXO786465 SHK786441:SHK786465 SRG786441:SRG786465 TBC786441:TBC786465 TKY786441:TKY786465 TUU786441:TUU786465 UEQ786441:UEQ786465 UOM786441:UOM786465 UYI786441:UYI786465 VIE786441:VIE786465 VSA786441:VSA786465 WBW786441:WBW786465 WLS786441:WLS786465 WVO786441:WVO786465 G851977:G852001 JC851977:JC852001 SY851977:SY852001 ACU851977:ACU852001 AMQ851977:AMQ852001 AWM851977:AWM852001 BGI851977:BGI852001 BQE851977:BQE852001 CAA851977:CAA852001 CJW851977:CJW852001 CTS851977:CTS852001 DDO851977:DDO852001 DNK851977:DNK852001 DXG851977:DXG852001 EHC851977:EHC852001 EQY851977:EQY852001 FAU851977:FAU852001 FKQ851977:FKQ852001 FUM851977:FUM852001 GEI851977:GEI852001 GOE851977:GOE852001 GYA851977:GYA852001 HHW851977:HHW852001 HRS851977:HRS852001 IBO851977:IBO852001 ILK851977:ILK852001 IVG851977:IVG852001 JFC851977:JFC852001 JOY851977:JOY852001 JYU851977:JYU852001 KIQ851977:KIQ852001 KSM851977:KSM852001 LCI851977:LCI852001 LME851977:LME852001 LWA851977:LWA852001 MFW851977:MFW852001 MPS851977:MPS852001 MZO851977:MZO852001 NJK851977:NJK852001 NTG851977:NTG852001 ODC851977:ODC852001 OMY851977:OMY852001 OWU851977:OWU852001 PGQ851977:PGQ852001 PQM851977:PQM852001 QAI851977:QAI852001 QKE851977:QKE852001 QUA851977:QUA852001 RDW851977:RDW852001 RNS851977:RNS852001 RXO851977:RXO852001 SHK851977:SHK852001 SRG851977:SRG852001 TBC851977:TBC852001 TKY851977:TKY852001 TUU851977:TUU852001 UEQ851977:UEQ852001 UOM851977:UOM852001 UYI851977:UYI852001 VIE851977:VIE852001 VSA851977:VSA852001 WBW851977:WBW852001 WLS851977:WLS852001 WVO851977:WVO852001 G917513:G917537 JC917513:JC917537 SY917513:SY917537 ACU917513:ACU917537 AMQ917513:AMQ917537 AWM917513:AWM917537 BGI917513:BGI917537 BQE917513:BQE917537 CAA917513:CAA917537 CJW917513:CJW917537 CTS917513:CTS917537 DDO917513:DDO917537 DNK917513:DNK917537 DXG917513:DXG917537 EHC917513:EHC917537 EQY917513:EQY917537 FAU917513:FAU917537 FKQ917513:FKQ917537 FUM917513:FUM917537 GEI917513:GEI917537 GOE917513:GOE917537 GYA917513:GYA917537 HHW917513:HHW917537 HRS917513:HRS917537 IBO917513:IBO917537 ILK917513:ILK917537 IVG917513:IVG917537 JFC917513:JFC917537 JOY917513:JOY917537 JYU917513:JYU917537 KIQ917513:KIQ917537 KSM917513:KSM917537 LCI917513:LCI917537 LME917513:LME917537 LWA917513:LWA917537 MFW917513:MFW917537 MPS917513:MPS917537 MZO917513:MZO917537 NJK917513:NJK917537 NTG917513:NTG917537 ODC917513:ODC917537 OMY917513:OMY917537 OWU917513:OWU917537 PGQ917513:PGQ917537 PQM917513:PQM917537 QAI917513:QAI917537 QKE917513:QKE917537 QUA917513:QUA917537 RDW917513:RDW917537 RNS917513:RNS917537 RXO917513:RXO917537 SHK917513:SHK917537 SRG917513:SRG917537 TBC917513:TBC917537 TKY917513:TKY917537 TUU917513:TUU917537 UEQ917513:UEQ917537 UOM917513:UOM917537 UYI917513:UYI917537 VIE917513:VIE917537 VSA917513:VSA917537 WBW917513:WBW917537 WLS917513:WLS917537 WVO917513:WVO917537 G983049:G983073 JC983049:JC983073 SY983049:SY983073 ACU983049:ACU983073 AMQ983049:AMQ983073 AWM983049:AWM983073 BGI983049:BGI983073 BQE983049:BQE983073 CAA983049:CAA983073 CJW983049:CJW983073 CTS983049:CTS983073 DDO983049:DDO983073 DNK983049:DNK983073 DXG983049:DXG983073 EHC983049:EHC983073 EQY983049:EQY983073 FAU983049:FAU983073 FKQ983049:FKQ983073 FUM983049:FUM983073 GEI983049:GEI983073 GOE983049:GOE983073 GYA983049:GYA983073 HHW983049:HHW983073 HRS983049:HRS983073 IBO983049:IBO983073 ILK983049:ILK983073 IVG983049:IVG983073 JFC983049:JFC983073 JOY983049:JOY983073 JYU983049:JYU983073 KIQ983049:KIQ983073 KSM983049:KSM983073 LCI983049:LCI983073 LME983049:LME983073 LWA983049:LWA983073 MFW983049:MFW983073 MPS983049:MPS983073 MZO983049:MZO983073 NJK983049:NJK983073 NTG983049:NTG983073 ODC983049:ODC983073 OMY983049:OMY983073 OWU983049:OWU983073 PGQ983049:PGQ983073 PQM983049:PQM983073 QAI983049:QAI983073 QKE983049:QKE983073 QUA983049:QUA983073 RDW983049:RDW983073 RNS983049:RNS983073 RXO983049:RXO983073 SHK983049:SHK983073 SRG983049:SRG983073 TBC983049:TBC983073 TKY983049:TKY983073 TUU983049:TUU983073 UEQ983049:UEQ983073 UOM983049:UOM983073 UYI983049:UYI983073 VIE983049:VIE983073 VSA983049:VSA983073 WBW983049:WBW983073 WLS983049:WLS983073 WVO983049:WVO983073 G41:G44 JC41:JC44 SY41:SY44 ACU41:ACU44 AMQ41:AMQ44 AWM41:AWM44 BGI41:BGI44 BQE41:BQE44 CAA41:CAA44 CJW41:CJW44 CTS41:CTS44 DDO41:DDO44 DNK41:DNK44 DXG41:DXG44 EHC41:EHC44 EQY41:EQY44 FAU41:FAU44 FKQ41:FKQ44 FUM41:FUM44 GEI41:GEI44 GOE41:GOE44 GYA41:GYA44 HHW41:HHW44 HRS41:HRS44 IBO41:IBO44 ILK41:ILK44 IVG41:IVG44 JFC41:JFC44 JOY41:JOY44 JYU41:JYU44 KIQ41:KIQ44 KSM41:KSM44 LCI41:LCI44 LME41:LME44 LWA41:LWA44 MFW41:MFW44 MPS41:MPS44 MZO41:MZO44 NJK41:NJK44 NTG41:NTG44 ODC41:ODC44 OMY41:OMY44 OWU41:OWU44 PGQ41:PGQ44 PQM41:PQM44 QAI41:QAI44 QKE41:QKE44 QUA41:QUA44 RDW41:RDW44 RNS41:RNS44 RXO41:RXO44 SHK41:SHK44 SRG41:SRG44 TBC41:TBC44 TKY41:TKY44 TUU41:TUU44 UEQ41:UEQ44 UOM41:UOM44 UYI41:UYI44 VIE41:VIE44 VSA41:VSA44 WBW41:WBW44 WLS41:WLS44 WVO41:WVO44 G65577:G65580 JC65577:JC65580 SY65577:SY65580 ACU65577:ACU65580 AMQ65577:AMQ65580 AWM65577:AWM65580 BGI65577:BGI65580 BQE65577:BQE65580 CAA65577:CAA65580 CJW65577:CJW65580 CTS65577:CTS65580 DDO65577:DDO65580 DNK65577:DNK65580 DXG65577:DXG65580 EHC65577:EHC65580 EQY65577:EQY65580 FAU65577:FAU65580 FKQ65577:FKQ65580 FUM65577:FUM65580 GEI65577:GEI65580 GOE65577:GOE65580 GYA65577:GYA65580 HHW65577:HHW65580 HRS65577:HRS65580 IBO65577:IBO65580 ILK65577:ILK65580 IVG65577:IVG65580 JFC65577:JFC65580 JOY65577:JOY65580 JYU65577:JYU65580 KIQ65577:KIQ65580 KSM65577:KSM65580 LCI65577:LCI65580 LME65577:LME65580 LWA65577:LWA65580 MFW65577:MFW65580 MPS65577:MPS65580 MZO65577:MZO65580 NJK65577:NJK65580 NTG65577:NTG65580 ODC65577:ODC65580 OMY65577:OMY65580 OWU65577:OWU65580 PGQ65577:PGQ65580 PQM65577:PQM65580 QAI65577:QAI65580 QKE65577:QKE65580 QUA65577:QUA65580 RDW65577:RDW65580 RNS65577:RNS65580 RXO65577:RXO65580 SHK65577:SHK65580 SRG65577:SRG65580 TBC65577:TBC65580 TKY65577:TKY65580 TUU65577:TUU65580 UEQ65577:UEQ65580 UOM65577:UOM65580 UYI65577:UYI65580 VIE65577:VIE65580 VSA65577:VSA65580 WBW65577:WBW65580 WLS65577:WLS65580 WVO65577:WVO65580 G131113:G131116 JC131113:JC131116 SY131113:SY131116 ACU131113:ACU131116 AMQ131113:AMQ131116 AWM131113:AWM131116 BGI131113:BGI131116 BQE131113:BQE131116 CAA131113:CAA131116 CJW131113:CJW131116 CTS131113:CTS131116 DDO131113:DDO131116 DNK131113:DNK131116 DXG131113:DXG131116 EHC131113:EHC131116 EQY131113:EQY131116 FAU131113:FAU131116 FKQ131113:FKQ131116 FUM131113:FUM131116 GEI131113:GEI131116 GOE131113:GOE131116 GYA131113:GYA131116 HHW131113:HHW131116 HRS131113:HRS131116 IBO131113:IBO131116 ILK131113:ILK131116 IVG131113:IVG131116 JFC131113:JFC131116 JOY131113:JOY131116 JYU131113:JYU131116 KIQ131113:KIQ131116 KSM131113:KSM131116 LCI131113:LCI131116 LME131113:LME131116 LWA131113:LWA131116 MFW131113:MFW131116 MPS131113:MPS131116 MZO131113:MZO131116 NJK131113:NJK131116 NTG131113:NTG131116 ODC131113:ODC131116 OMY131113:OMY131116 OWU131113:OWU131116 PGQ131113:PGQ131116 PQM131113:PQM131116 QAI131113:QAI131116 QKE131113:QKE131116 QUA131113:QUA131116 RDW131113:RDW131116 RNS131113:RNS131116 RXO131113:RXO131116 SHK131113:SHK131116 SRG131113:SRG131116 TBC131113:TBC131116 TKY131113:TKY131116 TUU131113:TUU131116 UEQ131113:UEQ131116 UOM131113:UOM131116 UYI131113:UYI131116 VIE131113:VIE131116 VSA131113:VSA131116 WBW131113:WBW131116 WLS131113:WLS131116 WVO131113:WVO131116 G196649:G196652 JC196649:JC196652 SY196649:SY196652 ACU196649:ACU196652 AMQ196649:AMQ196652 AWM196649:AWM196652 BGI196649:BGI196652 BQE196649:BQE196652 CAA196649:CAA196652 CJW196649:CJW196652 CTS196649:CTS196652 DDO196649:DDO196652 DNK196649:DNK196652 DXG196649:DXG196652 EHC196649:EHC196652 EQY196649:EQY196652 FAU196649:FAU196652 FKQ196649:FKQ196652 FUM196649:FUM196652 GEI196649:GEI196652 GOE196649:GOE196652 GYA196649:GYA196652 HHW196649:HHW196652 HRS196649:HRS196652 IBO196649:IBO196652 ILK196649:ILK196652 IVG196649:IVG196652 JFC196649:JFC196652 JOY196649:JOY196652 JYU196649:JYU196652 KIQ196649:KIQ196652 KSM196649:KSM196652 LCI196649:LCI196652 LME196649:LME196652 LWA196649:LWA196652 MFW196649:MFW196652 MPS196649:MPS196652 MZO196649:MZO196652 NJK196649:NJK196652 NTG196649:NTG196652 ODC196649:ODC196652 OMY196649:OMY196652 OWU196649:OWU196652 PGQ196649:PGQ196652 PQM196649:PQM196652 QAI196649:QAI196652 QKE196649:QKE196652 QUA196649:QUA196652 RDW196649:RDW196652 RNS196649:RNS196652 RXO196649:RXO196652 SHK196649:SHK196652 SRG196649:SRG196652 TBC196649:TBC196652 TKY196649:TKY196652 TUU196649:TUU196652 UEQ196649:UEQ196652 UOM196649:UOM196652 UYI196649:UYI196652 VIE196649:VIE196652 VSA196649:VSA196652 WBW196649:WBW196652 WLS196649:WLS196652 WVO196649:WVO196652 G262185:G262188 JC262185:JC262188 SY262185:SY262188 ACU262185:ACU262188 AMQ262185:AMQ262188 AWM262185:AWM262188 BGI262185:BGI262188 BQE262185:BQE262188 CAA262185:CAA262188 CJW262185:CJW262188 CTS262185:CTS262188 DDO262185:DDO262188 DNK262185:DNK262188 DXG262185:DXG262188 EHC262185:EHC262188 EQY262185:EQY262188 FAU262185:FAU262188 FKQ262185:FKQ262188 FUM262185:FUM262188 GEI262185:GEI262188 GOE262185:GOE262188 GYA262185:GYA262188 HHW262185:HHW262188 HRS262185:HRS262188 IBO262185:IBO262188 ILK262185:ILK262188 IVG262185:IVG262188 JFC262185:JFC262188 JOY262185:JOY262188 JYU262185:JYU262188 KIQ262185:KIQ262188 KSM262185:KSM262188 LCI262185:LCI262188 LME262185:LME262188 LWA262185:LWA262188 MFW262185:MFW262188 MPS262185:MPS262188 MZO262185:MZO262188 NJK262185:NJK262188 NTG262185:NTG262188 ODC262185:ODC262188 OMY262185:OMY262188 OWU262185:OWU262188 PGQ262185:PGQ262188 PQM262185:PQM262188 QAI262185:QAI262188 QKE262185:QKE262188 QUA262185:QUA262188 RDW262185:RDW262188 RNS262185:RNS262188 RXO262185:RXO262188 SHK262185:SHK262188 SRG262185:SRG262188 TBC262185:TBC262188 TKY262185:TKY262188 TUU262185:TUU262188 UEQ262185:UEQ262188 UOM262185:UOM262188 UYI262185:UYI262188 VIE262185:VIE262188 VSA262185:VSA262188 WBW262185:WBW262188 WLS262185:WLS262188 WVO262185:WVO262188 G327721:G327724 JC327721:JC327724 SY327721:SY327724 ACU327721:ACU327724 AMQ327721:AMQ327724 AWM327721:AWM327724 BGI327721:BGI327724 BQE327721:BQE327724 CAA327721:CAA327724 CJW327721:CJW327724 CTS327721:CTS327724 DDO327721:DDO327724 DNK327721:DNK327724 DXG327721:DXG327724 EHC327721:EHC327724 EQY327721:EQY327724 FAU327721:FAU327724 FKQ327721:FKQ327724 FUM327721:FUM327724 GEI327721:GEI327724 GOE327721:GOE327724 GYA327721:GYA327724 HHW327721:HHW327724 HRS327721:HRS327724 IBO327721:IBO327724 ILK327721:ILK327724 IVG327721:IVG327724 JFC327721:JFC327724 JOY327721:JOY327724 JYU327721:JYU327724 KIQ327721:KIQ327724 KSM327721:KSM327724 LCI327721:LCI327724 LME327721:LME327724 LWA327721:LWA327724 MFW327721:MFW327724 MPS327721:MPS327724 MZO327721:MZO327724 NJK327721:NJK327724 NTG327721:NTG327724 ODC327721:ODC327724 OMY327721:OMY327724 OWU327721:OWU327724 PGQ327721:PGQ327724 PQM327721:PQM327724 QAI327721:QAI327724 QKE327721:QKE327724 QUA327721:QUA327724 RDW327721:RDW327724 RNS327721:RNS327724 RXO327721:RXO327724 SHK327721:SHK327724 SRG327721:SRG327724 TBC327721:TBC327724 TKY327721:TKY327724 TUU327721:TUU327724 UEQ327721:UEQ327724 UOM327721:UOM327724 UYI327721:UYI327724 VIE327721:VIE327724 VSA327721:VSA327724 WBW327721:WBW327724 WLS327721:WLS327724 WVO327721:WVO327724 G393257:G393260 JC393257:JC393260 SY393257:SY393260 ACU393257:ACU393260 AMQ393257:AMQ393260 AWM393257:AWM393260 BGI393257:BGI393260 BQE393257:BQE393260 CAA393257:CAA393260 CJW393257:CJW393260 CTS393257:CTS393260 DDO393257:DDO393260 DNK393257:DNK393260 DXG393257:DXG393260 EHC393257:EHC393260 EQY393257:EQY393260 FAU393257:FAU393260 FKQ393257:FKQ393260 FUM393257:FUM393260 GEI393257:GEI393260 GOE393257:GOE393260 GYA393257:GYA393260 HHW393257:HHW393260 HRS393257:HRS393260 IBO393257:IBO393260 ILK393257:ILK393260 IVG393257:IVG393260 JFC393257:JFC393260 JOY393257:JOY393260 JYU393257:JYU393260 KIQ393257:KIQ393260 KSM393257:KSM393260 LCI393257:LCI393260 LME393257:LME393260 LWA393257:LWA393260 MFW393257:MFW393260 MPS393257:MPS393260 MZO393257:MZO393260 NJK393257:NJK393260 NTG393257:NTG393260 ODC393257:ODC393260 OMY393257:OMY393260 OWU393257:OWU393260 PGQ393257:PGQ393260 PQM393257:PQM393260 QAI393257:QAI393260 QKE393257:QKE393260 QUA393257:QUA393260 RDW393257:RDW393260 RNS393257:RNS393260 RXO393257:RXO393260 SHK393257:SHK393260 SRG393257:SRG393260 TBC393257:TBC393260 TKY393257:TKY393260 TUU393257:TUU393260 UEQ393257:UEQ393260 UOM393257:UOM393260 UYI393257:UYI393260 VIE393257:VIE393260 VSA393257:VSA393260 WBW393257:WBW393260 WLS393257:WLS393260 WVO393257:WVO393260 G458793:G458796 JC458793:JC458796 SY458793:SY458796 ACU458793:ACU458796 AMQ458793:AMQ458796 AWM458793:AWM458796 BGI458793:BGI458796 BQE458793:BQE458796 CAA458793:CAA458796 CJW458793:CJW458796 CTS458793:CTS458796 DDO458793:DDO458796 DNK458793:DNK458796 DXG458793:DXG458796 EHC458793:EHC458796 EQY458793:EQY458796 FAU458793:FAU458796 FKQ458793:FKQ458796 FUM458793:FUM458796 GEI458793:GEI458796 GOE458793:GOE458796 GYA458793:GYA458796 HHW458793:HHW458796 HRS458793:HRS458796 IBO458793:IBO458796 ILK458793:ILK458796 IVG458793:IVG458796 JFC458793:JFC458796 JOY458793:JOY458796 JYU458793:JYU458796 KIQ458793:KIQ458796 KSM458793:KSM458796 LCI458793:LCI458796 LME458793:LME458796 LWA458793:LWA458796 MFW458793:MFW458796 MPS458793:MPS458796 MZO458793:MZO458796 NJK458793:NJK458796 NTG458793:NTG458796 ODC458793:ODC458796 OMY458793:OMY458796 OWU458793:OWU458796 PGQ458793:PGQ458796 PQM458793:PQM458796 QAI458793:QAI458796 QKE458793:QKE458796 QUA458793:QUA458796 RDW458793:RDW458796 RNS458793:RNS458796 RXO458793:RXO458796 SHK458793:SHK458796 SRG458793:SRG458796 TBC458793:TBC458796 TKY458793:TKY458796 TUU458793:TUU458796 UEQ458793:UEQ458796 UOM458793:UOM458796 UYI458793:UYI458796 VIE458793:VIE458796 VSA458793:VSA458796 WBW458793:WBW458796 WLS458793:WLS458796 WVO458793:WVO458796 G524329:G524332 JC524329:JC524332 SY524329:SY524332 ACU524329:ACU524332 AMQ524329:AMQ524332 AWM524329:AWM524332 BGI524329:BGI524332 BQE524329:BQE524332 CAA524329:CAA524332 CJW524329:CJW524332 CTS524329:CTS524332 DDO524329:DDO524332 DNK524329:DNK524332 DXG524329:DXG524332 EHC524329:EHC524332 EQY524329:EQY524332 FAU524329:FAU524332 FKQ524329:FKQ524332 FUM524329:FUM524332 GEI524329:GEI524332 GOE524329:GOE524332 GYA524329:GYA524332 HHW524329:HHW524332 HRS524329:HRS524332 IBO524329:IBO524332 ILK524329:ILK524332 IVG524329:IVG524332 JFC524329:JFC524332 JOY524329:JOY524332 JYU524329:JYU524332 KIQ524329:KIQ524332 KSM524329:KSM524332 LCI524329:LCI524332 LME524329:LME524332 LWA524329:LWA524332 MFW524329:MFW524332 MPS524329:MPS524332 MZO524329:MZO524332 NJK524329:NJK524332 NTG524329:NTG524332 ODC524329:ODC524332 OMY524329:OMY524332 OWU524329:OWU524332 PGQ524329:PGQ524332 PQM524329:PQM524332 QAI524329:QAI524332 QKE524329:QKE524332 QUA524329:QUA524332 RDW524329:RDW524332 RNS524329:RNS524332 RXO524329:RXO524332 SHK524329:SHK524332 SRG524329:SRG524332 TBC524329:TBC524332 TKY524329:TKY524332 TUU524329:TUU524332 UEQ524329:UEQ524332 UOM524329:UOM524332 UYI524329:UYI524332 VIE524329:VIE524332 VSA524329:VSA524332 WBW524329:WBW524332 WLS524329:WLS524332 WVO524329:WVO524332 G589865:G589868 JC589865:JC589868 SY589865:SY589868 ACU589865:ACU589868 AMQ589865:AMQ589868 AWM589865:AWM589868 BGI589865:BGI589868 BQE589865:BQE589868 CAA589865:CAA589868 CJW589865:CJW589868 CTS589865:CTS589868 DDO589865:DDO589868 DNK589865:DNK589868 DXG589865:DXG589868 EHC589865:EHC589868 EQY589865:EQY589868 FAU589865:FAU589868 FKQ589865:FKQ589868 FUM589865:FUM589868 GEI589865:GEI589868 GOE589865:GOE589868 GYA589865:GYA589868 HHW589865:HHW589868 HRS589865:HRS589868 IBO589865:IBO589868 ILK589865:ILK589868 IVG589865:IVG589868 JFC589865:JFC589868 JOY589865:JOY589868 JYU589865:JYU589868 KIQ589865:KIQ589868 KSM589865:KSM589868 LCI589865:LCI589868 LME589865:LME589868 LWA589865:LWA589868 MFW589865:MFW589868 MPS589865:MPS589868 MZO589865:MZO589868 NJK589865:NJK589868 NTG589865:NTG589868 ODC589865:ODC589868 OMY589865:OMY589868 OWU589865:OWU589868 PGQ589865:PGQ589868 PQM589865:PQM589868 QAI589865:QAI589868 QKE589865:QKE589868 QUA589865:QUA589868 RDW589865:RDW589868 RNS589865:RNS589868 RXO589865:RXO589868 SHK589865:SHK589868 SRG589865:SRG589868 TBC589865:TBC589868 TKY589865:TKY589868 TUU589865:TUU589868 UEQ589865:UEQ589868 UOM589865:UOM589868 UYI589865:UYI589868 VIE589865:VIE589868 VSA589865:VSA589868 WBW589865:WBW589868 WLS589865:WLS589868 WVO589865:WVO589868 G655401:G655404 JC655401:JC655404 SY655401:SY655404 ACU655401:ACU655404 AMQ655401:AMQ655404 AWM655401:AWM655404 BGI655401:BGI655404 BQE655401:BQE655404 CAA655401:CAA655404 CJW655401:CJW655404 CTS655401:CTS655404 DDO655401:DDO655404 DNK655401:DNK655404 DXG655401:DXG655404 EHC655401:EHC655404 EQY655401:EQY655404 FAU655401:FAU655404 FKQ655401:FKQ655404 FUM655401:FUM655404 GEI655401:GEI655404 GOE655401:GOE655404 GYA655401:GYA655404 HHW655401:HHW655404 HRS655401:HRS655404 IBO655401:IBO655404 ILK655401:ILK655404 IVG655401:IVG655404 JFC655401:JFC655404 JOY655401:JOY655404 JYU655401:JYU655404 KIQ655401:KIQ655404 KSM655401:KSM655404 LCI655401:LCI655404 LME655401:LME655404 LWA655401:LWA655404 MFW655401:MFW655404 MPS655401:MPS655404 MZO655401:MZO655404 NJK655401:NJK655404 NTG655401:NTG655404 ODC655401:ODC655404 OMY655401:OMY655404 OWU655401:OWU655404 PGQ655401:PGQ655404 PQM655401:PQM655404 QAI655401:QAI655404 QKE655401:QKE655404 QUA655401:QUA655404 RDW655401:RDW655404 RNS655401:RNS655404 RXO655401:RXO655404 SHK655401:SHK655404 SRG655401:SRG655404 TBC655401:TBC655404 TKY655401:TKY655404 TUU655401:TUU655404 UEQ655401:UEQ655404 UOM655401:UOM655404 UYI655401:UYI655404 VIE655401:VIE655404 VSA655401:VSA655404 WBW655401:WBW655404 WLS655401:WLS655404 WVO655401:WVO655404 G720937:G720940 JC720937:JC720940 SY720937:SY720940 ACU720937:ACU720940 AMQ720937:AMQ720940 AWM720937:AWM720940 BGI720937:BGI720940 BQE720937:BQE720940 CAA720937:CAA720940 CJW720937:CJW720940 CTS720937:CTS720940 DDO720937:DDO720940 DNK720937:DNK720940 DXG720937:DXG720940 EHC720937:EHC720940 EQY720937:EQY720940 FAU720937:FAU720940 FKQ720937:FKQ720940 FUM720937:FUM720940 GEI720937:GEI720940 GOE720937:GOE720940 GYA720937:GYA720940 HHW720937:HHW720940 HRS720937:HRS720940 IBO720937:IBO720940 ILK720937:ILK720940 IVG720937:IVG720940 JFC720937:JFC720940 JOY720937:JOY720940 JYU720937:JYU720940 KIQ720937:KIQ720940 KSM720937:KSM720940 LCI720937:LCI720940 LME720937:LME720940 LWA720937:LWA720940 MFW720937:MFW720940 MPS720937:MPS720940 MZO720937:MZO720940 NJK720937:NJK720940 NTG720937:NTG720940 ODC720937:ODC720940 OMY720937:OMY720940 OWU720937:OWU720940 PGQ720937:PGQ720940 PQM720937:PQM720940 QAI720937:QAI720940 QKE720937:QKE720940 QUA720937:QUA720940 RDW720937:RDW720940 RNS720937:RNS720940 RXO720937:RXO720940 SHK720937:SHK720940 SRG720937:SRG720940 TBC720937:TBC720940 TKY720937:TKY720940 TUU720937:TUU720940 UEQ720937:UEQ720940 UOM720937:UOM720940 UYI720937:UYI720940 VIE720937:VIE720940 VSA720937:VSA720940 WBW720937:WBW720940 WLS720937:WLS720940 WVO720937:WVO720940 G786473:G786476 JC786473:JC786476 SY786473:SY786476 ACU786473:ACU786476 AMQ786473:AMQ786476 AWM786473:AWM786476 BGI786473:BGI786476 BQE786473:BQE786476 CAA786473:CAA786476 CJW786473:CJW786476 CTS786473:CTS786476 DDO786473:DDO786476 DNK786473:DNK786476 DXG786473:DXG786476 EHC786473:EHC786476 EQY786473:EQY786476 FAU786473:FAU786476 FKQ786473:FKQ786476 FUM786473:FUM786476 GEI786473:GEI786476 GOE786473:GOE786476 GYA786473:GYA786476 HHW786473:HHW786476 HRS786473:HRS786476 IBO786473:IBO786476 ILK786473:ILK786476 IVG786473:IVG786476 JFC786473:JFC786476 JOY786473:JOY786476 JYU786473:JYU786476 KIQ786473:KIQ786476 KSM786473:KSM786476 LCI786473:LCI786476 LME786473:LME786476 LWA786473:LWA786476 MFW786473:MFW786476 MPS786473:MPS786476 MZO786473:MZO786476 NJK786473:NJK786476 NTG786473:NTG786476 ODC786473:ODC786476 OMY786473:OMY786476 OWU786473:OWU786476 PGQ786473:PGQ786476 PQM786473:PQM786476 QAI786473:QAI786476 QKE786473:QKE786476 QUA786473:QUA786476 RDW786473:RDW786476 RNS786473:RNS786476 RXO786473:RXO786476 SHK786473:SHK786476 SRG786473:SRG786476 TBC786473:TBC786476 TKY786473:TKY786476 TUU786473:TUU786476 UEQ786473:UEQ786476 UOM786473:UOM786476 UYI786473:UYI786476 VIE786473:VIE786476 VSA786473:VSA786476 WBW786473:WBW786476 WLS786473:WLS786476 WVO786473:WVO786476 G852009:G852012 JC852009:JC852012 SY852009:SY852012 ACU852009:ACU852012 AMQ852009:AMQ852012 AWM852009:AWM852012 BGI852009:BGI852012 BQE852009:BQE852012 CAA852009:CAA852012 CJW852009:CJW852012 CTS852009:CTS852012 DDO852009:DDO852012 DNK852009:DNK852012 DXG852009:DXG852012 EHC852009:EHC852012 EQY852009:EQY852012 FAU852009:FAU852012 FKQ852009:FKQ852012 FUM852009:FUM852012 GEI852009:GEI852012 GOE852009:GOE852012 GYA852009:GYA852012 HHW852009:HHW852012 HRS852009:HRS852012 IBO852009:IBO852012 ILK852009:ILK852012 IVG852009:IVG852012 JFC852009:JFC852012 JOY852009:JOY852012 JYU852009:JYU852012 KIQ852009:KIQ852012 KSM852009:KSM852012 LCI852009:LCI852012 LME852009:LME852012 LWA852009:LWA852012 MFW852009:MFW852012 MPS852009:MPS852012 MZO852009:MZO852012 NJK852009:NJK852012 NTG852009:NTG852012 ODC852009:ODC852012 OMY852009:OMY852012 OWU852009:OWU852012 PGQ852009:PGQ852012 PQM852009:PQM852012 QAI852009:QAI852012 QKE852009:QKE852012 QUA852009:QUA852012 RDW852009:RDW852012 RNS852009:RNS852012 RXO852009:RXO852012 SHK852009:SHK852012 SRG852009:SRG852012 TBC852009:TBC852012 TKY852009:TKY852012 TUU852009:TUU852012 UEQ852009:UEQ852012 UOM852009:UOM852012 UYI852009:UYI852012 VIE852009:VIE852012 VSA852009:VSA852012 WBW852009:WBW852012 WLS852009:WLS852012 WVO852009:WVO852012 G917545:G917548 JC917545:JC917548 SY917545:SY917548 ACU917545:ACU917548 AMQ917545:AMQ917548 AWM917545:AWM917548 BGI917545:BGI917548 BQE917545:BQE917548 CAA917545:CAA917548 CJW917545:CJW917548 CTS917545:CTS917548 DDO917545:DDO917548 DNK917545:DNK917548 DXG917545:DXG917548 EHC917545:EHC917548 EQY917545:EQY917548 FAU917545:FAU917548 FKQ917545:FKQ917548 FUM917545:FUM917548 GEI917545:GEI917548 GOE917545:GOE917548 GYA917545:GYA917548 HHW917545:HHW917548 HRS917545:HRS917548 IBO917545:IBO917548 ILK917545:ILK917548 IVG917545:IVG917548 JFC917545:JFC917548 JOY917545:JOY917548 JYU917545:JYU917548 KIQ917545:KIQ917548 KSM917545:KSM917548 LCI917545:LCI917548 LME917545:LME917548 LWA917545:LWA917548 MFW917545:MFW917548 MPS917545:MPS917548 MZO917545:MZO917548 NJK917545:NJK917548 NTG917545:NTG917548 ODC917545:ODC917548 OMY917545:OMY917548 OWU917545:OWU917548 PGQ917545:PGQ917548 PQM917545:PQM917548 QAI917545:QAI917548 QKE917545:QKE917548 QUA917545:QUA917548 RDW917545:RDW917548 RNS917545:RNS917548 RXO917545:RXO917548 SHK917545:SHK917548 SRG917545:SRG917548 TBC917545:TBC917548 TKY917545:TKY917548 TUU917545:TUU917548 UEQ917545:UEQ917548 UOM917545:UOM917548 UYI917545:UYI917548 VIE917545:VIE917548 VSA917545:VSA917548 WBW917545:WBW917548 WLS917545:WLS917548 WVO917545:WVO917548 G983081:G983084 JC983081:JC983084 SY983081:SY983084 ACU983081:ACU983084 AMQ983081:AMQ983084 AWM983081:AWM983084 BGI983081:BGI983084 BQE983081:BQE983084 CAA983081:CAA983084 CJW983081:CJW983084 CTS983081:CTS983084 DDO983081:DDO983084 DNK983081:DNK983084 DXG983081:DXG983084 EHC983081:EHC983084 EQY983081:EQY983084 FAU983081:FAU983084 FKQ983081:FKQ983084 FUM983081:FUM983084 GEI983081:GEI983084 GOE983081:GOE983084 GYA983081:GYA983084 HHW983081:HHW983084 HRS983081:HRS983084 IBO983081:IBO983084 ILK983081:ILK983084 IVG983081:IVG983084 JFC983081:JFC983084 JOY983081:JOY983084 JYU983081:JYU983084 KIQ983081:KIQ983084 KSM983081:KSM983084 LCI983081:LCI983084 LME983081:LME983084 LWA983081:LWA983084 MFW983081:MFW983084 MPS983081:MPS983084 MZO983081:MZO983084 NJK983081:NJK983084 NTG983081:NTG983084 ODC983081:ODC983084 OMY983081:OMY983084 OWU983081:OWU983084 PGQ983081:PGQ983084 PQM983081:PQM983084 QAI983081:QAI983084 QKE983081:QKE983084 QUA983081:QUA983084 RDW983081:RDW983084 RNS983081:RNS983084 RXO983081:RXO983084 SHK983081:SHK983084 SRG983081:SRG983084 TBC983081:TBC983084 TKY983081:TKY983084 TUU983081:TUU983084 UEQ983081:UEQ983084 UOM983081:UOM983084 UYI983081:UYI983084 VIE983081:VIE983084 VSA983081:VSA983084 WBW983081:WBW983084 WLS983081:WLS983084 WVO983081:WVO983084 WVO10:WVO33 WLS10:WLS33 WBW10:WBW33 VSA10:VSA33 VIE10:VIE33 UYI10:UYI33 UOM10:UOM33 UEQ10:UEQ33 TUU10:TUU33 TKY10:TKY33 TBC10:TBC33 SRG10:SRG33 SHK10:SHK33 RXO10:RXO33 RNS10:RNS33 RDW10:RDW33 QUA10:QUA33 QKE10:QKE33 QAI10:QAI33 PQM10:PQM33 PGQ10:PGQ33 OWU10:OWU33 OMY10:OMY33 ODC10:ODC33 NTG10:NTG33 NJK10:NJK33 MZO10:MZO33 MPS10:MPS33 MFW10:MFW33 LWA10:LWA33 LME10:LME33 LCI10:LCI33 KSM10:KSM33 KIQ10:KIQ33 JYU10:JYU33 JOY10:JOY33 JFC10:JFC33 IVG10:IVG33 ILK10:ILK33 IBO10:IBO33 HRS10:HRS33 HHW10:HHW33 GYA10:GYA33 GOE10:GOE33 GEI10:GEI33 FUM10:FUM33 FKQ10:FKQ33 FAU10:FAU33 EQY10:EQY33 EHC10:EHC33 DXG10:DXG33 DNK10:DNK33 DDO10:DDO33 CTS10:CTS33 CJW10:CJW33 CAA10:CAA33 BQE10:BQE33 BGI10:BGI33 AWM10:AWM33 AMQ10:AMQ33 ACU10:ACU33 SY10:SY33 JC10:JC33 G10:G33" xr:uid="{B9D2E1A8-9229-431F-B519-5D3A3AF0564A}">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09F097A-ECDC-4341-890C-AFCE2DF82B38}">
          <x14:formula1>
            <xm:f>'VALIDACIÓN DE DATOS'!$E$2:$E$112</xm:f>
          </x14:formula1>
          <xm:sqref>C10:C170</xm:sqref>
        </x14:dataValidation>
        <x14:dataValidation type="list" allowBlank="1" showInputMessage="1" showErrorMessage="1" xr:uid="{CEEF0D7A-3135-48D4-A8BF-1963E578EC6C}">
          <x14:formula1>
            <xm:f>'VALIDACIÓN DE DATOS'!$I$2:$I$31</xm:f>
          </x14:formula1>
          <xm:sqref>D10:D49</xm:sqref>
        </x14:dataValidation>
        <x14:dataValidation type="list" allowBlank="1" showInputMessage="1" showErrorMessage="1" xr:uid="{B4C6EF4B-BB1E-48C6-BDCC-233FF0DA2346}">
          <x14:formula1>
            <xm:f>'VALIDACIÓN DE DATOS'!$G$2:$G$31</xm:f>
          </x14:formula1>
          <xm:sqref>E10:E194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3DA3-014A-49C9-869A-08D9679967F7}">
  <sheetPr>
    <tabColor rgb="FFFFFF00"/>
  </sheetPr>
  <dimension ref="B1:AB62"/>
  <sheetViews>
    <sheetView showGridLines="0" zoomScale="60" zoomScaleNormal="60" workbookViewId="0">
      <selection activeCell="Z4" sqref="Z4"/>
    </sheetView>
  </sheetViews>
  <sheetFormatPr baseColWidth="10" defaultColWidth="11.42578125" defaultRowHeight="15"/>
  <cols>
    <col min="1" max="1" width="2.28515625" style="37" customWidth="1"/>
    <col min="2" max="9" width="11.42578125" style="37" hidden="1" customWidth="1"/>
    <col min="10" max="10" width="0" style="37" hidden="1" customWidth="1"/>
    <col min="11" max="11" width="19.7109375" style="37" customWidth="1"/>
    <col min="12" max="12" width="21.140625" style="37" customWidth="1"/>
    <col min="13" max="13" width="23.85546875" style="37" customWidth="1"/>
    <col min="14" max="14" width="28.85546875" style="37" customWidth="1"/>
    <col min="15" max="15" width="21.28515625" style="37" customWidth="1"/>
    <col min="16" max="16" width="30.85546875" style="37" customWidth="1"/>
    <col min="17" max="17" width="37.5703125" style="37" customWidth="1"/>
    <col min="18" max="18" width="11.42578125" style="37" customWidth="1"/>
    <col min="19" max="19" width="4.7109375" style="37" customWidth="1"/>
    <col min="20" max="20" width="5.42578125" style="37" customWidth="1"/>
    <col min="21" max="21" width="10.28515625" style="37" customWidth="1"/>
    <col min="22" max="22" width="21.28515625" style="37" customWidth="1"/>
    <col min="23" max="23" width="24" style="37" customWidth="1"/>
    <col min="24" max="24" width="24.42578125" style="37" customWidth="1"/>
    <col min="25" max="25" width="21.28515625" style="37" customWidth="1"/>
    <col min="26" max="26" width="16" style="37" customWidth="1"/>
    <col min="27" max="27" width="11.42578125" style="37"/>
    <col min="28" max="28" width="4.28515625" style="37" customWidth="1"/>
    <col min="29" max="256" width="11.42578125" style="37"/>
    <col min="257" max="257" width="2.28515625" style="37" customWidth="1"/>
    <col min="258" max="266" width="0" style="37" hidden="1" customWidth="1"/>
    <col min="267" max="267" width="19.7109375" style="37" customWidth="1"/>
    <col min="268" max="268" width="21.140625" style="37" customWidth="1"/>
    <col min="269" max="269" width="23.85546875" style="37" customWidth="1"/>
    <col min="270" max="270" width="28.85546875" style="37" customWidth="1"/>
    <col min="271" max="271" width="21.28515625" style="37" customWidth="1"/>
    <col min="272" max="272" width="30.85546875" style="37" customWidth="1"/>
    <col min="273" max="273" width="37.5703125" style="37" customWidth="1"/>
    <col min="274" max="274" width="11.42578125" style="37"/>
    <col min="275" max="275" width="4.7109375" style="37" customWidth="1"/>
    <col min="276" max="276" width="5.42578125" style="37" customWidth="1"/>
    <col min="277" max="277" width="10.28515625" style="37" customWidth="1"/>
    <col min="278" max="278" width="21.28515625" style="37" customWidth="1"/>
    <col min="279" max="279" width="24" style="37" customWidth="1"/>
    <col min="280" max="280" width="24.42578125" style="37" customWidth="1"/>
    <col min="281" max="281" width="21.28515625" style="37" customWidth="1"/>
    <col min="282" max="282" width="16" style="37" customWidth="1"/>
    <col min="283" max="283" width="11.42578125" style="37"/>
    <col min="284" max="284" width="4.28515625" style="37" customWidth="1"/>
    <col min="285" max="512" width="11.42578125" style="37"/>
    <col min="513" max="513" width="2.28515625" style="37" customWidth="1"/>
    <col min="514" max="522" width="0" style="37" hidden="1" customWidth="1"/>
    <col min="523" max="523" width="19.7109375" style="37" customWidth="1"/>
    <col min="524" max="524" width="21.140625" style="37" customWidth="1"/>
    <col min="525" max="525" width="23.85546875" style="37" customWidth="1"/>
    <col min="526" max="526" width="28.85546875" style="37" customWidth="1"/>
    <col min="527" max="527" width="21.28515625" style="37" customWidth="1"/>
    <col min="528" max="528" width="30.85546875" style="37" customWidth="1"/>
    <col min="529" max="529" width="37.5703125" style="37" customWidth="1"/>
    <col min="530" max="530" width="11.42578125" style="37"/>
    <col min="531" max="531" width="4.7109375" style="37" customWidth="1"/>
    <col min="532" max="532" width="5.42578125" style="37" customWidth="1"/>
    <col min="533" max="533" width="10.28515625" style="37" customWidth="1"/>
    <col min="534" max="534" width="21.28515625" style="37" customWidth="1"/>
    <col min="535" max="535" width="24" style="37" customWidth="1"/>
    <col min="536" max="536" width="24.42578125" style="37" customWidth="1"/>
    <col min="537" max="537" width="21.28515625" style="37" customWidth="1"/>
    <col min="538" max="538" width="16" style="37" customWidth="1"/>
    <col min="539" max="539" width="11.42578125" style="37"/>
    <col min="540" max="540" width="4.28515625" style="37" customWidth="1"/>
    <col min="541" max="768" width="11.42578125" style="37"/>
    <col min="769" max="769" width="2.28515625" style="37" customWidth="1"/>
    <col min="770" max="778" width="0" style="37" hidden="1" customWidth="1"/>
    <col min="779" max="779" width="19.7109375" style="37" customWidth="1"/>
    <col min="780" max="780" width="21.140625" style="37" customWidth="1"/>
    <col min="781" max="781" width="23.85546875" style="37" customWidth="1"/>
    <col min="782" max="782" width="28.85546875" style="37" customWidth="1"/>
    <col min="783" max="783" width="21.28515625" style="37" customWidth="1"/>
    <col min="784" max="784" width="30.85546875" style="37" customWidth="1"/>
    <col min="785" max="785" width="37.5703125" style="37" customWidth="1"/>
    <col min="786" max="786" width="11.42578125" style="37"/>
    <col min="787" max="787" width="4.7109375" style="37" customWidth="1"/>
    <col min="788" max="788" width="5.42578125" style="37" customWidth="1"/>
    <col min="789" max="789" width="10.28515625" style="37" customWidth="1"/>
    <col min="790" max="790" width="21.28515625" style="37" customWidth="1"/>
    <col min="791" max="791" width="24" style="37" customWidth="1"/>
    <col min="792" max="792" width="24.42578125" style="37" customWidth="1"/>
    <col min="793" max="793" width="21.28515625" style="37" customWidth="1"/>
    <col min="794" max="794" width="16" style="37" customWidth="1"/>
    <col min="795" max="795" width="11.42578125" style="37"/>
    <col min="796" max="796" width="4.28515625" style="37" customWidth="1"/>
    <col min="797" max="1024" width="11.42578125" style="37"/>
    <col min="1025" max="1025" width="2.28515625" style="37" customWidth="1"/>
    <col min="1026" max="1034" width="0" style="37" hidden="1" customWidth="1"/>
    <col min="1035" max="1035" width="19.7109375" style="37" customWidth="1"/>
    <col min="1036" max="1036" width="21.140625" style="37" customWidth="1"/>
    <col min="1037" max="1037" width="23.85546875" style="37" customWidth="1"/>
    <col min="1038" max="1038" width="28.85546875" style="37" customWidth="1"/>
    <col min="1039" max="1039" width="21.28515625" style="37" customWidth="1"/>
    <col min="1040" max="1040" width="30.85546875" style="37" customWidth="1"/>
    <col min="1041" max="1041" width="37.5703125" style="37" customWidth="1"/>
    <col min="1042" max="1042" width="11.42578125" style="37"/>
    <col min="1043" max="1043" width="4.7109375" style="37" customWidth="1"/>
    <col min="1044" max="1044" width="5.42578125" style="37" customWidth="1"/>
    <col min="1045" max="1045" width="10.28515625" style="37" customWidth="1"/>
    <col min="1046" max="1046" width="21.28515625" style="37" customWidth="1"/>
    <col min="1047" max="1047" width="24" style="37" customWidth="1"/>
    <col min="1048" max="1048" width="24.42578125" style="37" customWidth="1"/>
    <col min="1049" max="1049" width="21.28515625" style="37" customWidth="1"/>
    <col min="1050" max="1050" width="16" style="37" customWidth="1"/>
    <col min="1051" max="1051" width="11.42578125" style="37"/>
    <col min="1052" max="1052" width="4.28515625" style="37" customWidth="1"/>
    <col min="1053" max="1280" width="11.42578125" style="37"/>
    <col min="1281" max="1281" width="2.28515625" style="37" customWidth="1"/>
    <col min="1282" max="1290" width="0" style="37" hidden="1" customWidth="1"/>
    <col min="1291" max="1291" width="19.7109375" style="37" customWidth="1"/>
    <col min="1292" max="1292" width="21.140625" style="37" customWidth="1"/>
    <col min="1293" max="1293" width="23.85546875" style="37" customWidth="1"/>
    <col min="1294" max="1294" width="28.85546875" style="37" customWidth="1"/>
    <col min="1295" max="1295" width="21.28515625" style="37" customWidth="1"/>
    <col min="1296" max="1296" width="30.85546875" style="37" customWidth="1"/>
    <col min="1297" max="1297" width="37.5703125" style="37" customWidth="1"/>
    <col min="1298" max="1298" width="11.42578125" style="37"/>
    <col min="1299" max="1299" width="4.7109375" style="37" customWidth="1"/>
    <col min="1300" max="1300" width="5.42578125" style="37" customWidth="1"/>
    <col min="1301" max="1301" width="10.28515625" style="37" customWidth="1"/>
    <col min="1302" max="1302" width="21.28515625" style="37" customWidth="1"/>
    <col min="1303" max="1303" width="24" style="37" customWidth="1"/>
    <col min="1304" max="1304" width="24.42578125" style="37" customWidth="1"/>
    <col min="1305" max="1305" width="21.28515625" style="37" customWidth="1"/>
    <col min="1306" max="1306" width="16" style="37" customWidth="1"/>
    <col min="1307" max="1307" width="11.42578125" style="37"/>
    <col min="1308" max="1308" width="4.28515625" style="37" customWidth="1"/>
    <col min="1309" max="1536" width="11.42578125" style="37"/>
    <col min="1537" max="1537" width="2.28515625" style="37" customWidth="1"/>
    <col min="1538" max="1546" width="0" style="37" hidden="1" customWidth="1"/>
    <col min="1547" max="1547" width="19.7109375" style="37" customWidth="1"/>
    <col min="1548" max="1548" width="21.140625" style="37" customWidth="1"/>
    <col min="1549" max="1549" width="23.85546875" style="37" customWidth="1"/>
    <col min="1550" max="1550" width="28.85546875" style="37" customWidth="1"/>
    <col min="1551" max="1551" width="21.28515625" style="37" customWidth="1"/>
    <col min="1552" max="1552" width="30.85546875" style="37" customWidth="1"/>
    <col min="1553" max="1553" width="37.5703125" style="37" customWidth="1"/>
    <col min="1554" max="1554" width="11.42578125" style="37"/>
    <col min="1555" max="1555" width="4.7109375" style="37" customWidth="1"/>
    <col min="1556" max="1556" width="5.42578125" style="37" customWidth="1"/>
    <col min="1557" max="1557" width="10.28515625" style="37" customWidth="1"/>
    <col min="1558" max="1558" width="21.28515625" style="37" customWidth="1"/>
    <col min="1559" max="1559" width="24" style="37" customWidth="1"/>
    <col min="1560" max="1560" width="24.42578125" style="37" customWidth="1"/>
    <col min="1561" max="1561" width="21.28515625" style="37" customWidth="1"/>
    <col min="1562" max="1562" width="16" style="37" customWidth="1"/>
    <col min="1563" max="1563" width="11.42578125" style="37"/>
    <col min="1564" max="1564" width="4.28515625" style="37" customWidth="1"/>
    <col min="1565" max="1792" width="11.42578125" style="37"/>
    <col min="1793" max="1793" width="2.28515625" style="37" customWidth="1"/>
    <col min="1794" max="1802" width="0" style="37" hidden="1" customWidth="1"/>
    <col min="1803" max="1803" width="19.7109375" style="37" customWidth="1"/>
    <col min="1804" max="1804" width="21.140625" style="37" customWidth="1"/>
    <col min="1805" max="1805" width="23.85546875" style="37" customWidth="1"/>
    <col min="1806" max="1806" width="28.85546875" style="37" customWidth="1"/>
    <col min="1807" max="1807" width="21.28515625" style="37" customWidth="1"/>
    <col min="1808" max="1808" width="30.85546875" style="37" customWidth="1"/>
    <col min="1809" max="1809" width="37.5703125" style="37" customWidth="1"/>
    <col min="1810" max="1810" width="11.42578125" style="37"/>
    <col min="1811" max="1811" width="4.7109375" style="37" customWidth="1"/>
    <col min="1812" max="1812" width="5.42578125" style="37" customWidth="1"/>
    <col min="1813" max="1813" width="10.28515625" style="37" customWidth="1"/>
    <col min="1814" max="1814" width="21.28515625" style="37" customWidth="1"/>
    <col min="1815" max="1815" width="24" style="37" customWidth="1"/>
    <col min="1816" max="1816" width="24.42578125" style="37" customWidth="1"/>
    <col min="1817" max="1817" width="21.28515625" style="37" customWidth="1"/>
    <col min="1818" max="1818" width="16" style="37" customWidth="1"/>
    <col min="1819" max="1819" width="11.42578125" style="37"/>
    <col min="1820" max="1820" width="4.28515625" style="37" customWidth="1"/>
    <col min="1821" max="2048" width="11.42578125" style="37"/>
    <col min="2049" max="2049" width="2.28515625" style="37" customWidth="1"/>
    <col min="2050" max="2058" width="0" style="37" hidden="1" customWidth="1"/>
    <col min="2059" max="2059" width="19.7109375" style="37" customWidth="1"/>
    <col min="2060" max="2060" width="21.140625" style="37" customWidth="1"/>
    <col min="2061" max="2061" width="23.85546875" style="37" customWidth="1"/>
    <col min="2062" max="2062" width="28.85546875" style="37" customWidth="1"/>
    <col min="2063" max="2063" width="21.28515625" style="37" customWidth="1"/>
    <col min="2064" max="2064" width="30.85546875" style="37" customWidth="1"/>
    <col min="2065" max="2065" width="37.5703125" style="37" customWidth="1"/>
    <col min="2066" max="2066" width="11.42578125" style="37"/>
    <col min="2067" max="2067" width="4.7109375" style="37" customWidth="1"/>
    <col min="2068" max="2068" width="5.42578125" style="37" customWidth="1"/>
    <col min="2069" max="2069" width="10.28515625" style="37" customWidth="1"/>
    <col min="2070" max="2070" width="21.28515625" style="37" customWidth="1"/>
    <col min="2071" max="2071" width="24" style="37" customWidth="1"/>
    <col min="2072" max="2072" width="24.42578125" style="37" customWidth="1"/>
    <col min="2073" max="2073" width="21.28515625" style="37" customWidth="1"/>
    <col min="2074" max="2074" width="16" style="37" customWidth="1"/>
    <col min="2075" max="2075" width="11.42578125" style="37"/>
    <col min="2076" max="2076" width="4.28515625" style="37" customWidth="1"/>
    <col min="2077" max="2304" width="11.42578125" style="37"/>
    <col min="2305" max="2305" width="2.28515625" style="37" customWidth="1"/>
    <col min="2306" max="2314" width="0" style="37" hidden="1" customWidth="1"/>
    <col min="2315" max="2315" width="19.7109375" style="37" customWidth="1"/>
    <col min="2316" max="2316" width="21.140625" style="37" customWidth="1"/>
    <col min="2317" max="2317" width="23.85546875" style="37" customWidth="1"/>
    <col min="2318" max="2318" width="28.85546875" style="37" customWidth="1"/>
    <col min="2319" max="2319" width="21.28515625" style="37" customWidth="1"/>
    <col min="2320" max="2320" width="30.85546875" style="37" customWidth="1"/>
    <col min="2321" max="2321" width="37.5703125" style="37" customWidth="1"/>
    <col min="2322" max="2322" width="11.42578125" style="37"/>
    <col min="2323" max="2323" width="4.7109375" style="37" customWidth="1"/>
    <col min="2324" max="2324" width="5.42578125" style="37" customWidth="1"/>
    <col min="2325" max="2325" width="10.28515625" style="37" customWidth="1"/>
    <col min="2326" max="2326" width="21.28515625" style="37" customWidth="1"/>
    <col min="2327" max="2327" width="24" style="37" customWidth="1"/>
    <col min="2328" max="2328" width="24.42578125" style="37" customWidth="1"/>
    <col min="2329" max="2329" width="21.28515625" style="37" customWidth="1"/>
    <col min="2330" max="2330" width="16" style="37" customWidth="1"/>
    <col min="2331" max="2331" width="11.42578125" style="37"/>
    <col min="2332" max="2332" width="4.28515625" style="37" customWidth="1"/>
    <col min="2333" max="2560" width="11.42578125" style="37"/>
    <col min="2561" max="2561" width="2.28515625" style="37" customWidth="1"/>
    <col min="2562" max="2570" width="0" style="37" hidden="1" customWidth="1"/>
    <col min="2571" max="2571" width="19.7109375" style="37" customWidth="1"/>
    <col min="2572" max="2572" width="21.140625" style="37" customWidth="1"/>
    <col min="2573" max="2573" width="23.85546875" style="37" customWidth="1"/>
    <col min="2574" max="2574" width="28.85546875" style="37" customWidth="1"/>
    <col min="2575" max="2575" width="21.28515625" style="37" customWidth="1"/>
    <col min="2576" max="2576" width="30.85546875" style="37" customWidth="1"/>
    <col min="2577" max="2577" width="37.5703125" style="37" customWidth="1"/>
    <col min="2578" max="2578" width="11.42578125" style="37"/>
    <col min="2579" max="2579" width="4.7109375" style="37" customWidth="1"/>
    <col min="2580" max="2580" width="5.42578125" style="37" customWidth="1"/>
    <col min="2581" max="2581" width="10.28515625" style="37" customWidth="1"/>
    <col min="2582" max="2582" width="21.28515625" style="37" customWidth="1"/>
    <col min="2583" max="2583" width="24" style="37" customWidth="1"/>
    <col min="2584" max="2584" width="24.42578125" style="37" customWidth="1"/>
    <col min="2585" max="2585" width="21.28515625" style="37" customWidth="1"/>
    <col min="2586" max="2586" width="16" style="37" customWidth="1"/>
    <col min="2587" max="2587" width="11.42578125" style="37"/>
    <col min="2588" max="2588" width="4.28515625" style="37" customWidth="1"/>
    <col min="2589" max="2816" width="11.42578125" style="37"/>
    <col min="2817" max="2817" width="2.28515625" style="37" customWidth="1"/>
    <col min="2818" max="2826" width="0" style="37" hidden="1" customWidth="1"/>
    <col min="2827" max="2827" width="19.7109375" style="37" customWidth="1"/>
    <col min="2828" max="2828" width="21.140625" style="37" customWidth="1"/>
    <col min="2829" max="2829" width="23.85546875" style="37" customWidth="1"/>
    <col min="2830" max="2830" width="28.85546875" style="37" customWidth="1"/>
    <col min="2831" max="2831" width="21.28515625" style="37" customWidth="1"/>
    <col min="2832" max="2832" width="30.85546875" style="37" customWidth="1"/>
    <col min="2833" max="2833" width="37.5703125" style="37" customWidth="1"/>
    <col min="2834" max="2834" width="11.42578125" style="37"/>
    <col min="2835" max="2835" width="4.7109375" style="37" customWidth="1"/>
    <col min="2836" max="2836" width="5.42578125" style="37" customWidth="1"/>
    <col min="2837" max="2837" width="10.28515625" style="37" customWidth="1"/>
    <col min="2838" max="2838" width="21.28515625" style="37" customWidth="1"/>
    <col min="2839" max="2839" width="24" style="37" customWidth="1"/>
    <col min="2840" max="2840" width="24.42578125" style="37" customWidth="1"/>
    <col min="2841" max="2841" width="21.28515625" style="37" customWidth="1"/>
    <col min="2842" max="2842" width="16" style="37" customWidth="1"/>
    <col min="2843" max="2843" width="11.42578125" style="37"/>
    <col min="2844" max="2844" width="4.28515625" style="37" customWidth="1"/>
    <col min="2845" max="3072" width="11.42578125" style="37"/>
    <col min="3073" max="3073" width="2.28515625" style="37" customWidth="1"/>
    <col min="3074" max="3082" width="0" style="37" hidden="1" customWidth="1"/>
    <col min="3083" max="3083" width="19.7109375" style="37" customWidth="1"/>
    <col min="3084" max="3084" width="21.140625" style="37" customWidth="1"/>
    <col min="3085" max="3085" width="23.85546875" style="37" customWidth="1"/>
    <col min="3086" max="3086" width="28.85546875" style="37" customWidth="1"/>
    <col min="3087" max="3087" width="21.28515625" style="37" customWidth="1"/>
    <col min="3088" max="3088" width="30.85546875" style="37" customWidth="1"/>
    <col min="3089" max="3089" width="37.5703125" style="37" customWidth="1"/>
    <col min="3090" max="3090" width="11.42578125" style="37"/>
    <col min="3091" max="3091" width="4.7109375" style="37" customWidth="1"/>
    <col min="3092" max="3092" width="5.42578125" style="37" customWidth="1"/>
    <col min="3093" max="3093" width="10.28515625" style="37" customWidth="1"/>
    <col min="3094" max="3094" width="21.28515625" style="37" customWidth="1"/>
    <col min="3095" max="3095" width="24" style="37" customWidth="1"/>
    <col min="3096" max="3096" width="24.42578125" style="37" customWidth="1"/>
    <col min="3097" max="3097" width="21.28515625" style="37" customWidth="1"/>
    <col min="3098" max="3098" width="16" style="37" customWidth="1"/>
    <col min="3099" max="3099" width="11.42578125" style="37"/>
    <col min="3100" max="3100" width="4.28515625" style="37" customWidth="1"/>
    <col min="3101" max="3328" width="11.42578125" style="37"/>
    <col min="3329" max="3329" width="2.28515625" style="37" customWidth="1"/>
    <col min="3330" max="3338" width="0" style="37" hidden="1" customWidth="1"/>
    <col min="3339" max="3339" width="19.7109375" style="37" customWidth="1"/>
    <col min="3340" max="3340" width="21.140625" style="37" customWidth="1"/>
    <col min="3341" max="3341" width="23.85546875" style="37" customWidth="1"/>
    <col min="3342" max="3342" width="28.85546875" style="37" customWidth="1"/>
    <col min="3343" max="3343" width="21.28515625" style="37" customWidth="1"/>
    <col min="3344" max="3344" width="30.85546875" style="37" customWidth="1"/>
    <col min="3345" max="3345" width="37.5703125" style="37" customWidth="1"/>
    <col min="3346" max="3346" width="11.42578125" style="37"/>
    <col min="3347" max="3347" width="4.7109375" style="37" customWidth="1"/>
    <col min="3348" max="3348" width="5.42578125" style="37" customWidth="1"/>
    <col min="3349" max="3349" width="10.28515625" style="37" customWidth="1"/>
    <col min="3350" max="3350" width="21.28515625" style="37" customWidth="1"/>
    <col min="3351" max="3351" width="24" style="37" customWidth="1"/>
    <col min="3352" max="3352" width="24.42578125" style="37" customWidth="1"/>
    <col min="3353" max="3353" width="21.28515625" style="37" customWidth="1"/>
    <col min="3354" max="3354" width="16" style="37" customWidth="1"/>
    <col min="3355" max="3355" width="11.42578125" style="37"/>
    <col min="3356" max="3356" width="4.28515625" style="37" customWidth="1"/>
    <col min="3357" max="3584" width="11.42578125" style="37"/>
    <col min="3585" max="3585" width="2.28515625" style="37" customWidth="1"/>
    <col min="3586" max="3594" width="0" style="37" hidden="1" customWidth="1"/>
    <col min="3595" max="3595" width="19.7109375" style="37" customWidth="1"/>
    <col min="3596" max="3596" width="21.140625" style="37" customWidth="1"/>
    <col min="3597" max="3597" width="23.85546875" style="37" customWidth="1"/>
    <col min="3598" max="3598" width="28.85546875" style="37" customWidth="1"/>
    <col min="3599" max="3599" width="21.28515625" style="37" customWidth="1"/>
    <col min="3600" max="3600" width="30.85546875" style="37" customWidth="1"/>
    <col min="3601" max="3601" width="37.5703125" style="37" customWidth="1"/>
    <col min="3602" max="3602" width="11.42578125" style="37"/>
    <col min="3603" max="3603" width="4.7109375" style="37" customWidth="1"/>
    <col min="3604" max="3604" width="5.42578125" style="37" customWidth="1"/>
    <col min="3605" max="3605" width="10.28515625" style="37" customWidth="1"/>
    <col min="3606" max="3606" width="21.28515625" style="37" customWidth="1"/>
    <col min="3607" max="3607" width="24" style="37" customWidth="1"/>
    <col min="3608" max="3608" width="24.42578125" style="37" customWidth="1"/>
    <col min="3609" max="3609" width="21.28515625" style="37" customWidth="1"/>
    <col min="3610" max="3610" width="16" style="37" customWidth="1"/>
    <col min="3611" max="3611" width="11.42578125" style="37"/>
    <col min="3612" max="3612" width="4.28515625" style="37" customWidth="1"/>
    <col min="3613" max="3840" width="11.42578125" style="37"/>
    <col min="3841" max="3841" width="2.28515625" style="37" customWidth="1"/>
    <col min="3842" max="3850" width="0" style="37" hidden="1" customWidth="1"/>
    <col min="3851" max="3851" width="19.7109375" style="37" customWidth="1"/>
    <col min="3852" max="3852" width="21.140625" style="37" customWidth="1"/>
    <col min="3853" max="3853" width="23.85546875" style="37" customWidth="1"/>
    <col min="3854" max="3854" width="28.85546875" style="37" customWidth="1"/>
    <col min="3855" max="3855" width="21.28515625" style="37" customWidth="1"/>
    <col min="3856" max="3856" width="30.85546875" style="37" customWidth="1"/>
    <col min="3857" max="3857" width="37.5703125" style="37" customWidth="1"/>
    <col min="3858" max="3858" width="11.42578125" style="37"/>
    <col min="3859" max="3859" width="4.7109375" style="37" customWidth="1"/>
    <col min="3860" max="3860" width="5.42578125" style="37" customWidth="1"/>
    <col min="3861" max="3861" width="10.28515625" style="37" customWidth="1"/>
    <col min="3862" max="3862" width="21.28515625" style="37" customWidth="1"/>
    <col min="3863" max="3863" width="24" style="37" customWidth="1"/>
    <col min="3864" max="3864" width="24.42578125" style="37" customWidth="1"/>
    <col min="3865" max="3865" width="21.28515625" style="37" customWidth="1"/>
    <col min="3866" max="3866" width="16" style="37" customWidth="1"/>
    <col min="3867" max="3867" width="11.42578125" style="37"/>
    <col min="3868" max="3868" width="4.28515625" style="37" customWidth="1"/>
    <col min="3869" max="4096" width="11.42578125" style="37"/>
    <col min="4097" max="4097" width="2.28515625" style="37" customWidth="1"/>
    <col min="4098" max="4106" width="0" style="37" hidden="1" customWidth="1"/>
    <col min="4107" max="4107" width="19.7109375" style="37" customWidth="1"/>
    <col min="4108" max="4108" width="21.140625" style="37" customWidth="1"/>
    <col min="4109" max="4109" width="23.85546875" style="37" customWidth="1"/>
    <col min="4110" max="4110" width="28.85546875" style="37" customWidth="1"/>
    <col min="4111" max="4111" width="21.28515625" style="37" customWidth="1"/>
    <col min="4112" max="4112" width="30.85546875" style="37" customWidth="1"/>
    <col min="4113" max="4113" width="37.5703125" style="37" customWidth="1"/>
    <col min="4114" max="4114" width="11.42578125" style="37"/>
    <col min="4115" max="4115" width="4.7109375" style="37" customWidth="1"/>
    <col min="4116" max="4116" width="5.42578125" style="37" customWidth="1"/>
    <col min="4117" max="4117" width="10.28515625" style="37" customWidth="1"/>
    <col min="4118" max="4118" width="21.28515625" style="37" customWidth="1"/>
    <col min="4119" max="4119" width="24" style="37" customWidth="1"/>
    <col min="4120" max="4120" width="24.42578125" style="37" customWidth="1"/>
    <col min="4121" max="4121" width="21.28515625" style="37" customWidth="1"/>
    <col min="4122" max="4122" width="16" style="37" customWidth="1"/>
    <col min="4123" max="4123" width="11.42578125" style="37"/>
    <col min="4124" max="4124" width="4.28515625" style="37" customWidth="1"/>
    <col min="4125" max="4352" width="11.42578125" style="37"/>
    <col min="4353" max="4353" width="2.28515625" style="37" customWidth="1"/>
    <col min="4354" max="4362" width="0" style="37" hidden="1" customWidth="1"/>
    <col min="4363" max="4363" width="19.7109375" style="37" customWidth="1"/>
    <col min="4364" max="4364" width="21.140625" style="37" customWidth="1"/>
    <col min="4365" max="4365" width="23.85546875" style="37" customWidth="1"/>
    <col min="4366" max="4366" width="28.85546875" style="37" customWidth="1"/>
    <col min="4367" max="4367" width="21.28515625" style="37" customWidth="1"/>
    <col min="4368" max="4368" width="30.85546875" style="37" customWidth="1"/>
    <col min="4369" max="4369" width="37.5703125" style="37" customWidth="1"/>
    <col min="4370" max="4370" width="11.42578125" style="37"/>
    <col min="4371" max="4371" width="4.7109375" style="37" customWidth="1"/>
    <col min="4372" max="4372" width="5.42578125" style="37" customWidth="1"/>
    <col min="4373" max="4373" width="10.28515625" style="37" customWidth="1"/>
    <col min="4374" max="4374" width="21.28515625" style="37" customWidth="1"/>
    <col min="4375" max="4375" width="24" style="37" customWidth="1"/>
    <col min="4376" max="4376" width="24.42578125" style="37" customWidth="1"/>
    <col min="4377" max="4377" width="21.28515625" style="37" customWidth="1"/>
    <col min="4378" max="4378" width="16" style="37" customWidth="1"/>
    <col min="4379" max="4379" width="11.42578125" style="37"/>
    <col min="4380" max="4380" width="4.28515625" style="37" customWidth="1"/>
    <col min="4381" max="4608" width="11.42578125" style="37"/>
    <col min="4609" max="4609" width="2.28515625" style="37" customWidth="1"/>
    <col min="4610" max="4618" width="0" style="37" hidden="1" customWidth="1"/>
    <col min="4619" max="4619" width="19.7109375" style="37" customWidth="1"/>
    <col min="4620" max="4620" width="21.140625" style="37" customWidth="1"/>
    <col min="4621" max="4621" width="23.85546875" style="37" customWidth="1"/>
    <col min="4622" max="4622" width="28.85546875" style="37" customWidth="1"/>
    <col min="4623" max="4623" width="21.28515625" style="37" customWidth="1"/>
    <col min="4624" max="4624" width="30.85546875" style="37" customWidth="1"/>
    <col min="4625" max="4625" width="37.5703125" style="37" customWidth="1"/>
    <col min="4626" max="4626" width="11.42578125" style="37"/>
    <col min="4627" max="4627" width="4.7109375" style="37" customWidth="1"/>
    <col min="4628" max="4628" width="5.42578125" style="37" customWidth="1"/>
    <col min="4629" max="4629" width="10.28515625" style="37" customWidth="1"/>
    <col min="4630" max="4630" width="21.28515625" style="37" customWidth="1"/>
    <col min="4631" max="4631" width="24" style="37" customWidth="1"/>
    <col min="4632" max="4632" width="24.42578125" style="37" customWidth="1"/>
    <col min="4633" max="4633" width="21.28515625" style="37" customWidth="1"/>
    <col min="4634" max="4634" width="16" style="37" customWidth="1"/>
    <col min="4635" max="4635" width="11.42578125" style="37"/>
    <col min="4636" max="4636" width="4.28515625" style="37" customWidth="1"/>
    <col min="4637" max="4864" width="11.42578125" style="37"/>
    <col min="4865" max="4865" width="2.28515625" style="37" customWidth="1"/>
    <col min="4866" max="4874" width="0" style="37" hidden="1" customWidth="1"/>
    <col min="4875" max="4875" width="19.7109375" style="37" customWidth="1"/>
    <col min="4876" max="4876" width="21.140625" style="37" customWidth="1"/>
    <col min="4877" max="4877" width="23.85546875" style="37" customWidth="1"/>
    <col min="4878" max="4878" width="28.85546875" style="37" customWidth="1"/>
    <col min="4879" max="4879" width="21.28515625" style="37" customWidth="1"/>
    <col min="4880" max="4880" width="30.85546875" style="37" customWidth="1"/>
    <col min="4881" max="4881" width="37.5703125" style="37" customWidth="1"/>
    <col min="4882" max="4882" width="11.42578125" style="37"/>
    <col min="4883" max="4883" width="4.7109375" style="37" customWidth="1"/>
    <col min="4884" max="4884" width="5.42578125" style="37" customWidth="1"/>
    <col min="4885" max="4885" width="10.28515625" style="37" customWidth="1"/>
    <col min="4886" max="4886" width="21.28515625" style="37" customWidth="1"/>
    <col min="4887" max="4887" width="24" style="37" customWidth="1"/>
    <col min="4888" max="4888" width="24.42578125" style="37" customWidth="1"/>
    <col min="4889" max="4889" width="21.28515625" style="37" customWidth="1"/>
    <col min="4890" max="4890" width="16" style="37" customWidth="1"/>
    <col min="4891" max="4891" width="11.42578125" style="37"/>
    <col min="4892" max="4892" width="4.28515625" style="37" customWidth="1"/>
    <col min="4893" max="5120" width="11.42578125" style="37"/>
    <col min="5121" max="5121" width="2.28515625" style="37" customWidth="1"/>
    <col min="5122" max="5130" width="0" style="37" hidden="1" customWidth="1"/>
    <col min="5131" max="5131" width="19.7109375" style="37" customWidth="1"/>
    <col min="5132" max="5132" width="21.140625" style="37" customWidth="1"/>
    <col min="5133" max="5133" width="23.85546875" style="37" customWidth="1"/>
    <col min="5134" max="5134" width="28.85546875" style="37" customWidth="1"/>
    <col min="5135" max="5135" width="21.28515625" style="37" customWidth="1"/>
    <col min="5136" max="5136" width="30.85546875" style="37" customWidth="1"/>
    <col min="5137" max="5137" width="37.5703125" style="37" customWidth="1"/>
    <col min="5138" max="5138" width="11.42578125" style="37"/>
    <col min="5139" max="5139" width="4.7109375" style="37" customWidth="1"/>
    <col min="5140" max="5140" width="5.42578125" style="37" customWidth="1"/>
    <col min="5141" max="5141" width="10.28515625" style="37" customWidth="1"/>
    <col min="5142" max="5142" width="21.28515625" style="37" customWidth="1"/>
    <col min="5143" max="5143" width="24" style="37" customWidth="1"/>
    <col min="5144" max="5144" width="24.42578125" style="37" customWidth="1"/>
    <col min="5145" max="5145" width="21.28515625" style="37" customWidth="1"/>
    <col min="5146" max="5146" width="16" style="37" customWidth="1"/>
    <col min="5147" max="5147" width="11.42578125" style="37"/>
    <col min="5148" max="5148" width="4.28515625" style="37" customWidth="1"/>
    <col min="5149" max="5376" width="11.42578125" style="37"/>
    <col min="5377" max="5377" width="2.28515625" style="37" customWidth="1"/>
    <col min="5378" max="5386" width="0" style="37" hidden="1" customWidth="1"/>
    <col min="5387" max="5387" width="19.7109375" style="37" customWidth="1"/>
    <col min="5388" max="5388" width="21.140625" style="37" customWidth="1"/>
    <col min="5389" max="5389" width="23.85546875" style="37" customWidth="1"/>
    <col min="5390" max="5390" width="28.85546875" style="37" customWidth="1"/>
    <col min="5391" max="5391" width="21.28515625" style="37" customWidth="1"/>
    <col min="5392" max="5392" width="30.85546875" style="37" customWidth="1"/>
    <col min="5393" max="5393" width="37.5703125" style="37" customWidth="1"/>
    <col min="5394" max="5394" width="11.42578125" style="37"/>
    <col min="5395" max="5395" width="4.7109375" style="37" customWidth="1"/>
    <col min="5396" max="5396" width="5.42578125" style="37" customWidth="1"/>
    <col min="5397" max="5397" width="10.28515625" style="37" customWidth="1"/>
    <col min="5398" max="5398" width="21.28515625" style="37" customWidth="1"/>
    <col min="5399" max="5399" width="24" style="37" customWidth="1"/>
    <col min="5400" max="5400" width="24.42578125" style="37" customWidth="1"/>
    <col min="5401" max="5401" width="21.28515625" style="37" customWidth="1"/>
    <col min="5402" max="5402" width="16" style="37" customWidth="1"/>
    <col min="5403" max="5403" width="11.42578125" style="37"/>
    <col min="5404" max="5404" width="4.28515625" style="37" customWidth="1"/>
    <col min="5405" max="5632" width="11.42578125" style="37"/>
    <col min="5633" max="5633" width="2.28515625" style="37" customWidth="1"/>
    <col min="5634" max="5642" width="0" style="37" hidden="1" customWidth="1"/>
    <col min="5643" max="5643" width="19.7109375" style="37" customWidth="1"/>
    <col min="5644" max="5644" width="21.140625" style="37" customWidth="1"/>
    <col min="5645" max="5645" width="23.85546875" style="37" customWidth="1"/>
    <col min="5646" max="5646" width="28.85546875" style="37" customWidth="1"/>
    <col min="5647" max="5647" width="21.28515625" style="37" customWidth="1"/>
    <col min="5648" max="5648" width="30.85546875" style="37" customWidth="1"/>
    <col min="5649" max="5649" width="37.5703125" style="37" customWidth="1"/>
    <col min="5650" max="5650" width="11.42578125" style="37"/>
    <col min="5651" max="5651" width="4.7109375" style="37" customWidth="1"/>
    <col min="5652" max="5652" width="5.42578125" style="37" customWidth="1"/>
    <col min="5653" max="5653" width="10.28515625" style="37" customWidth="1"/>
    <col min="5654" max="5654" width="21.28515625" style="37" customWidth="1"/>
    <col min="5655" max="5655" width="24" style="37" customWidth="1"/>
    <col min="5656" max="5656" width="24.42578125" style="37" customWidth="1"/>
    <col min="5657" max="5657" width="21.28515625" style="37" customWidth="1"/>
    <col min="5658" max="5658" width="16" style="37" customWidth="1"/>
    <col min="5659" max="5659" width="11.42578125" style="37"/>
    <col min="5660" max="5660" width="4.28515625" style="37" customWidth="1"/>
    <col min="5661" max="5888" width="11.42578125" style="37"/>
    <col min="5889" max="5889" width="2.28515625" style="37" customWidth="1"/>
    <col min="5890" max="5898" width="0" style="37" hidden="1" customWidth="1"/>
    <col min="5899" max="5899" width="19.7109375" style="37" customWidth="1"/>
    <col min="5900" max="5900" width="21.140625" style="37" customWidth="1"/>
    <col min="5901" max="5901" width="23.85546875" style="37" customWidth="1"/>
    <col min="5902" max="5902" width="28.85546875" style="37" customWidth="1"/>
    <col min="5903" max="5903" width="21.28515625" style="37" customWidth="1"/>
    <col min="5904" max="5904" width="30.85546875" style="37" customWidth="1"/>
    <col min="5905" max="5905" width="37.5703125" style="37" customWidth="1"/>
    <col min="5906" max="5906" width="11.42578125" style="37"/>
    <col min="5907" max="5907" width="4.7109375" style="37" customWidth="1"/>
    <col min="5908" max="5908" width="5.42578125" style="37" customWidth="1"/>
    <col min="5909" max="5909" width="10.28515625" style="37" customWidth="1"/>
    <col min="5910" max="5910" width="21.28515625" style="37" customWidth="1"/>
    <col min="5911" max="5911" width="24" style="37" customWidth="1"/>
    <col min="5912" max="5912" width="24.42578125" style="37" customWidth="1"/>
    <col min="5913" max="5913" width="21.28515625" style="37" customWidth="1"/>
    <col min="5914" max="5914" width="16" style="37" customWidth="1"/>
    <col min="5915" max="5915" width="11.42578125" style="37"/>
    <col min="5916" max="5916" width="4.28515625" style="37" customWidth="1"/>
    <col min="5917" max="6144" width="11.42578125" style="37"/>
    <col min="6145" max="6145" width="2.28515625" style="37" customWidth="1"/>
    <col min="6146" max="6154" width="0" style="37" hidden="1" customWidth="1"/>
    <col min="6155" max="6155" width="19.7109375" style="37" customWidth="1"/>
    <col min="6156" max="6156" width="21.140625" style="37" customWidth="1"/>
    <col min="6157" max="6157" width="23.85546875" style="37" customWidth="1"/>
    <col min="6158" max="6158" width="28.85546875" style="37" customWidth="1"/>
    <col min="6159" max="6159" width="21.28515625" style="37" customWidth="1"/>
    <col min="6160" max="6160" width="30.85546875" style="37" customWidth="1"/>
    <col min="6161" max="6161" width="37.5703125" style="37" customWidth="1"/>
    <col min="6162" max="6162" width="11.42578125" style="37"/>
    <col min="6163" max="6163" width="4.7109375" style="37" customWidth="1"/>
    <col min="6164" max="6164" width="5.42578125" style="37" customWidth="1"/>
    <col min="6165" max="6165" width="10.28515625" style="37" customWidth="1"/>
    <col min="6166" max="6166" width="21.28515625" style="37" customWidth="1"/>
    <col min="6167" max="6167" width="24" style="37" customWidth="1"/>
    <col min="6168" max="6168" width="24.42578125" style="37" customWidth="1"/>
    <col min="6169" max="6169" width="21.28515625" style="37" customWidth="1"/>
    <col min="6170" max="6170" width="16" style="37" customWidth="1"/>
    <col min="6171" max="6171" width="11.42578125" style="37"/>
    <col min="6172" max="6172" width="4.28515625" style="37" customWidth="1"/>
    <col min="6173" max="6400" width="11.42578125" style="37"/>
    <col min="6401" max="6401" width="2.28515625" style="37" customWidth="1"/>
    <col min="6402" max="6410" width="0" style="37" hidden="1" customWidth="1"/>
    <col min="6411" max="6411" width="19.7109375" style="37" customWidth="1"/>
    <col min="6412" max="6412" width="21.140625" style="37" customWidth="1"/>
    <col min="6413" max="6413" width="23.85546875" style="37" customWidth="1"/>
    <col min="6414" max="6414" width="28.85546875" style="37" customWidth="1"/>
    <col min="6415" max="6415" width="21.28515625" style="37" customWidth="1"/>
    <col min="6416" max="6416" width="30.85546875" style="37" customWidth="1"/>
    <col min="6417" max="6417" width="37.5703125" style="37" customWidth="1"/>
    <col min="6418" max="6418" width="11.42578125" style="37"/>
    <col min="6419" max="6419" width="4.7109375" style="37" customWidth="1"/>
    <col min="6420" max="6420" width="5.42578125" style="37" customWidth="1"/>
    <col min="6421" max="6421" width="10.28515625" style="37" customWidth="1"/>
    <col min="6422" max="6422" width="21.28515625" style="37" customWidth="1"/>
    <col min="6423" max="6423" width="24" style="37" customWidth="1"/>
    <col min="6424" max="6424" width="24.42578125" style="37" customWidth="1"/>
    <col min="6425" max="6425" width="21.28515625" style="37" customWidth="1"/>
    <col min="6426" max="6426" width="16" style="37" customWidth="1"/>
    <col min="6427" max="6427" width="11.42578125" style="37"/>
    <col min="6428" max="6428" width="4.28515625" style="37" customWidth="1"/>
    <col min="6429" max="6656" width="11.42578125" style="37"/>
    <col min="6657" max="6657" width="2.28515625" style="37" customWidth="1"/>
    <col min="6658" max="6666" width="0" style="37" hidden="1" customWidth="1"/>
    <col min="6667" max="6667" width="19.7109375" style="37" customWidth="1"/>
    <col min="6668" max="6668" width="21.140625" style="37" customWidth="1"/>
    <col min="6669" max="6669" width="23.85546875" style="37" customWidth="1"/>
    <col min="6670" max="6670" width="28.85546875" style="37" customWidth="1"/>
    <col min="6671" max="6671" width="21.28515625" style="37" customWidth="1"/>
    <col min="6672" max="6672" width="30.85546875" style="37" customWidth="1"/>
    <col min="6673" max="6673" width="37.5703125" style="37" customWidth="1"/>
    <col min="6674" max="6674" width="11.42578125" style="37"/>
    <col min="6675" max="6675" width="4.7109375" style="37" customWidth="1"/>
    <col min="6676" max="6676" width="5.42578125" style="37" customWidth="1"/>
    <col min="6677" max="6677" width="10.28515625" style="37" customWidth="1"/>
    <col min="6678" max="6678" width="21.28515625" style="37" customWidth="1"/>
    <col min="6679" max="6679" width="24" style="37" customWidth="1"/>
    <col min="6680" max="6680" width="24.42578125" style="37" customWidth="1"/>
    <col min="6681" max="6681" width="21.28515625" style="37" customWidth="1"/>
    <col min="6682" max="6682" width="16" style="37" customWidth="1"/>
    <col min="6683" max="6683" width="11.42578125" style="37"/>
    <col min="6684" max="6684" width="4.28515625" style="37" customWidth="1"/>
    <col min="6685" max="6912" width="11.42578125" style="37"/>
    <col min="6913" max="6913" width="2.28515625" style="37" customWidth="1"/>
    <col min="6914" max="6922" width="0" style="37" hidden="1" customWidth="1"/>
    <col min="6923" max="6923" width="19.7109375" style="37" customWidth="1"/>
    <col min="6924" max="6924" width="21.140625" style="37" customWidth="1"/>
    <col min="6925" max="6925" width="23.85546875" style="37" customWidth="1"/>
    <col min="6926" max="6926" width="28.85546875" style="37" customWidth="1"/>
    <col min="6927" max="6927" width="21.28515625" style="37" customWidth="1"/>
    <col min="6928" max="6928" width="30.85546875" style="37" customWidth="1"/>
    <col min="6929" max="6929" width="37.5703125" style="37" customWidth="1"/>
    <col min="6930" max="6930" width="11.42578125" style="37"/>
    <col min="6931" max="6931" width="4.7109375" style="37" customWidth="1"/>
    <col min="6932" max="6932" width="5.42578125" style="37" customWidth="1"/>
    <col min="6933" max="6933" width="10.28515625" style="37" customWidth="1"/>
    <col min="6934" max="6934" width="21.28515625" style="37" customWidth="1"/>
    <col min="6935" max="6935" width="24" style="37" customWidth="1"/>
    <col min="6936" max="6936" width="24.42578125" style="37" customWidth="1"/>
    <col min="6937" max="6937" width="21.28515625" style="37" customWidth="1"/>
    <col min="6938" max="6938" width="16" style="37" customWidth="1"/>
    <col min="6939" max="6939" width="11.42578125" style="37"/>
    <col min="6940" max="6940" width="4.28515625" style="37" customWidth="1"/>
    <col min="6941" max="7168" width="11.42578125" style="37"/>
    <col min="7169" max="7169" width="2.28515625" style="37" customWidth="1"/>
    <col min="7170" max="7178" width="0" style="37" hidden="1" customWidth="1"/>
    <col min="7179" max="7179" width="19.7109375" style="37" customWidth="1"/>
    <col min="7180" max="7180" width="21.140625" style="37" customWidth="1"/>
    <col min="7181" max="7181" width="23.85546875" style="37" customWidth="1"/>
    <col min="7182" max="7182" width="28.85546875" style="37" customWidth="1"/>
    <col min="7183" max="7183" width="21.28515625" style="37" customWidth="1"/>
    <col min="7184" max="7184" width="30.85546875" style="37" customWidth="1"/>
    <col min="7185" max="7185" width="37.5703125" style="37" customWidth="1"/>
    <col min="7186" max="7186" width="11.42578125" style="37"/>
    <col min="7187" max="7187" width="4.7109375" style="37" customWidth="1"/>
    <col min="7188" max="7188" width="5.42578125" style="37" customWidth="1"/>
    <col min="7189" max="7189" width="10.28515625" style="37" customWidth="1"/>
    <col min="7190" max="7190" width="21.28515625" style="37" customWidth="1"/>
    <col min="7191" max="7191" width="24" style="37" customWidth="1"/>
    <col min="7192" max="7192" width="24.42578125" style="37" customWidth="1"/>
    <col min="7193" max="7193" width="21.28515625" style="37" customWidth="1"/>
    <col min="7194" max="7194" width="16" style="37" customWidth="1"/>
    <col min="7195" max="7195" width="11.42578125" style="37"/>
    <col min="7196" max="7196" width="4.28515625" style="37" customWidth="1"/>
    <col min="7197" max="7424" width="11.42578125" style="37"/>
    <col min="7425" max="7425" width="2.28515625" style="37" customWidth="1"/>
    <col min="7426" max="7434" width="0" style="37" hidden="1" customWidth="1"/>
    <col min="7435" max="7435" width="19.7109375" style="37" customWidth="1"/>
    <col min="7436" max="7436" width="21.140625" style="37" customWidth="1"/>
    <col min="7437" max="7437" width="23.85546875" style="37" customWidth="1"/>
    <col min="7438" max="7438" width="28.85546875" style="37" customWidth="1"/>
    <col min="7439" max="7439" width="21.28515625" style="37" customWidth="1"/>
    <col min="7440" max="7440" width="30.85546875" style="37" customWidth="1"/>
    <col min="7441" max="7441" width="37.5703125" style="37" customWidth="1"/>
    <col min="7442" max="7442" width="11.42578125" style="37"/>
    <col min="7443" max="7443" width="4.7109375" style="37" customWidth="1"/>
    <col min="7444" max="7444" width="5.42578125" style="37" customWidth="1"/>
    <col min="7445" max="7445" width="10.28515625" style="37" customWidth="1"/>
    <col min="7446" max="7446" width="21.28515625" style="37" customWidth="1"/>
    <col min="7447" max="7447" width="24" style="37" customWidth="1"/>
    <col min="7448" max="7448" width="24.42578125" style="37" customWidth="1"/>
    <col min="7449" max="7449" width="21.28515625" style="37" customWidth="1"/>
    <col min="7450" max="7450" width="16" style="37" customWidth="1"/>
    <col min="7451" max="7451" width="11.42578125" style="37"/>
    <col min="7452" max="7452" width="4.28515625" style="37" customWidth="1"/>
    <col min="7453" max="7680" width="11.42578125" style="37"/>
    <col min="7681" max="7681" width="2.28515625" style="37" customWidth="1"/>
    <col min="7682" max="7690" width="0" style="37" hidden="1" customWidth="1"/>
    <col min="7691" max="7691" width="19.7109375" style="37" customWidth="1"/>
    <col min="7692" max="7692" width="21.140625" style="37" customWidth="1"/>
    <col min="7693" max="7693" width="23.85546875" style="37" customWidth="1"/>
    <col min="7694" max="7694" width="28.85546875" style="37" customWidth="1"/>
    <col min="7695" max="7695" width="21.28515625" style="37" customWidth="1"/>
    <col min="7696" max="7696" width="30.85546875" style="37" customWidth="1"/>
    <col min="7697" max="7697" width="37.5703125" style="37" customWidth="1"/>
    <col min="7698" max="7698" width="11.42578125" style="37"/>
    <col min="7699" max="7699" width="4.7109375" style="37" customWidth="1"/>
    <col min="7700" max="7700" width="5.42578125" style="37" customWidth="1"/>
    <col min="7701" max="7701" width="10.28515625" style="37" customWidth="1"/>
    <col min="7702" max="7702" width="21.28515625" style="37" customWidth="1"/>
    <col min="7703" max="7703" width="24" style="37" customWidth="1"/>
    <col min="7704" max="7704" width="24.42578125" style="37" customWidth="1"/>
    <col min="7705" max="7705" width="21.28515625" style="37" customWidth="1"/>
    <col min="7706" max="7706" width="16" style="37" customWidth="1"/>
    <col min="7707" max="7707" width="11.42578125" style="37"/>
    <col min="7708" max="7708" width="4.28515625" style="37" customWidth="1"/>
    <col min="7709" max="7936" width="11.42578125" style="37"/>
    <col min="7937" max="7937" width="2.28515625" style="37" customWidth="1"/>
    <col min="7938" max="7946" width="0" style="37" hidden="1" customWidth="1"/>
    <col min="7947" max="7947" width="19.7109375" style="37" customWidth="1"/>
    <col min="7948" max="7948" width="21.140625" style="37" customWidth="1"/>
    <col min="7949" max="7949" width="23.85546875" style="37" customWidth="1"/>
    <col min="7950" max="7950" width="28.85546875" style="37" customWidth="1"/>
    <col min="7951" max="7951" width="21.28515625" style="37" customWidth="1"/>
    <col min="7952" max="7952" width="30.85546875" style="37" customWidth="1"/>
    <col min="7953" max="7953" width="37.5703125" style="37" customWidth="1"/>
    <col min="7954" max="7954" width="11.42578125" style="37"/>
    <col min="7955" max="7955" width="4.7109375" style="37" customWidth="1"/>
    <col min="7956" max="7956" width="5.42578125" style="37" customWidth="1"/>
    <col min="7957" max="7957" width="10.28515625" style="37" customWidth="1"/>
    <col min="7958" max="7958" width="21.28515625" style="37" customWidth="1"/>
    <col min="7959" max="7959" width="24" style="37" customWidth="1"/>
    <col min="7960" max="7960" width="24.42578125" style="37" customWidth="1"/>
    <col min="7961" max="7961" width="21.28515625" style="37" customWidth="1"/>
    <col min="7962" max="7962" width="16" style="37" customWidth="1"/>
    <col min="7963" max="7963" width="11.42578125" style="37"/>
    <col min="7964" max="7964" width="4.28515625" style="37" customWidth="1"/>
    <col min="7965" max="8192" width="11.42578125" style="37"/>
    <col min="8193" max="8193" width="2.28515625" style="37" customWidth="1"/>
    <col min="8194" max="8202" width="0" style="37" hidden="1" customWidth="1"/>
    <col min="8203" max="8203" width="19.7109375" style="37" customWidth="1"/>
    <col min="8204" max="8204" width="21.140625" style="37" customWidth="1"/>
    <col min="8205" max="8205" width="23.85546875" style="37" customWidth="1"/>
    <col min="8206" max="8206" width="28.85546875" style="37" customWidth="1"/>
    <col min="8207" max="8207" width="21.28515625" style="37" customWidth="1"/>
    <col min="8208" max="8208" width="30.85546875" style="37" customWidth="1"/>
    <col min="8209" max="8209" width="37.5703125" style="37" customWidth="1"/>
    <col min="8210" max="8210" width="11.42578125" style="37"/>
    <col min="8211" max="8211" width="4.7109375" style="37" customWidth="1"/>
    <col min="8212" max="8212" width="5.42578125" style="37" customWidth="1"/>
    <col min="8213" max="8213" width="10.28515625" style="37" customWidth="1"/>
    <col min="8214" max="8214" width="21.28515625" style="37" customWidth="1"/>
    <col min="8215" max="8215" width="24" style="37" customWidth="1"/>
    <col min="8216" max="8216" width="24.42578125" style="37" customWidth="1"/>
    <col min="8217" max="8217" width="21.28515625" style="37" customWidth="1"/>
    <col min="8218" max="8218" width="16" style="37" customWidth="1"/>
    <col min="8219" max="8219" width="11.42578125" style="37"/>
    <col min="8220" max="8220" width="4.28515625" style="37" customWidth="1"/>
    <col min="8221" max="8448" width="11.42578125" style="37"/>
    <col min="8449" max="8449" width="2.28515625" style="37" customWidth="1"/>
    <col min="8450" max="8458" width="0" style="37" hidden="1" customWidth="1"/>
    <col min="8459" max="8459" width="19.7109375" style="37" customWidth="1"/>
    <col min="8460" max="8460" width="21.140625" style="37" customWidth="1"/>
    <col min="8461" max="8461" width="23.85546875" style="37" customWidth="1"/>
    <col min="8462" max="8462" width="28.85546875" style="37" customWidth="1"/>
    <col min="8463" max="8463" width="21.28515625" style="37" customWidth="1"/>
    <col min="8464" max="8464" width="30.85546875" style="37" customWidth="1"/>
    <col min="8465" max="8465" width="37.5703125" style="37" customWidth="1"/>
    <col min="8466" max="8466" width="11.42578125" style="37"/>
    <col min="8467" max="8467" width="4.7109375" style="37" customWidth="1"/>
    <col min="8468" max="8468" width="5.42578125" style="37" customWidth="1"/>
    <col min="8469" max="8469" width="10.28515625" style="37" customWidth="1"/>
    <col min="8470" max="8470" width="21.28515625" style="37" customWidth="1"/>
    <col min="8471" max="8471" width="24" style="37" customWidth="1"/>
    <col min="8472" max="8472" width="24.42578125" style="37" customWidth="1"/>
    <col min="8473" max="8473" width="21.28515625" style="37" customWidth="1"/>
    <col min="8474" max="8474" width="16" style="37" customWidth="1"/>
    <col min="8475" max="8475" width="11.42578125" style="37"/>
    <col min="8476" max="8476" width="4.28515625" style="37" customWidth="1"/>
    <col min="8477" max="8704" width="11.42578125" style="37"/>
    <col min="8705" max="8705" width="2.28515625" style="37" customWidth="1"/>
    <col min="8706" max="8714" width="0" style="37" hidden="1" customWidth="1"/>
    <col min="8715" max="8715" width="19.7109375" style="37" customWidth="1"/>
    <col min="8716" max="8716" width="21.140625" style="37" customWidth="1"/>
    <col min="8717" max="8717" width="23.85546875" style="37" customWidth="1"/>
    <col min="8718" max="8718" width="28.85546875" style="37" customWidth="1"/>
    <col min="8719" max="8719" width="21.28515625" style="37" customWidth="1"/>
    <col min="8720" max="8720" width="30.85546875" style="37" customWidth="1"/>
    <col min="8721" max="8721" width="37.5703125" style="37" customWidth="1"/>
    <col min="8722" max="8722" width="11.42578125" style="37"/>
    <col min="8723" max="8723" width="4.7109375" style="37" customWidth="1"/>
    <col min="8724" max="8724" width="5.42578125" style="37" customWidth="1"/>
    <col min="8725" max="8725" width="10.28515625" style="37" customWidth="1"/>
    <col min="8726" max="8726" width="21.28515625" style="37" customWidth="1"/>
    <col min="8727" max="8727" width="24" style="37" customWidth="1"/>
    <col min="8728" max="8728" width="24.42578125" style="37" customWidth="1"/>
    <col min="8729" max="8729" width="21.28515625" style="37" customWidth="1"/>
    <col min="8730" max="8730" width="16" style="37" customWidth="1"/>
    <col min="8731" max="8731" width="11.42578125" style="37"/>
    <col min="8732" max="8732" width="4.28515625" style="37" customWidth="1"/>
    <col min="8733" max="8960" width="11.42578125" style="37"/>
    <col min="8961" max="8961" width="2.28515625" style="37" customWidth="1"/>
    <col min="8962" max="8970" width="0" style="37" hidden="1" customWidth="1"/>
    <col min="8971" max="8971" width="19.7109375" style="37" customWidth="1"/>
    <col min="8972" max="8972" width="21.140625" style="37" customWidth="1"/>
    <col min="8973" max="8973" width="23.85546875" style="37" customWidth="1"/>
    <col min="8974" max="8974" width="28.85546875" style="37" customWidth="1"/>
    <col min="8975" max="8975" width="21.28515625" style="37" customWidth="1"/>
    <col min="8976" max="8976" width="30.85546875" style="37" customWidth="1"/>
    <col min="8977" max="8977" width="37.5703125" style="37" customWidth="1"/>
    <col min="8978" max="8978" width="11.42578125" style="37"/>
    <col min="8979" max="8979" width="4.7109375" style="37" customWidth="1"/>
    <col min="8980" max="8980" width="5.42578125" style="37" customWidth="1"/>
    <col min="8981" max="8981" width="10.28515625" style="37" customWidth="1"/>
    <col min="8982" max="8982" width="21.28515625" style="37" customWidth="1"/>
    <col min="8983" max="8983" width="24" style="37" customWidth="1"/>
    <col min="8984" max="8984" width="24.42578125" style="37" customWidth="1"/>
    <col min="8985" max="8985" width="21.28515625" style="37" customWidth="1"/>
    <col min="8986" max="8986" width="16" style="37" customWidth="1"/>
    <col min="8987" max="8987" width="11.42578125" style="37"/>
    <col min="8988" max="8988" width="4.28515625" style="37" customWidth="1"/>
    <col min="8989" max="9216" width="11.42578125" style="37"/>
    <col min="9217" max="9217" width="2.28515625" style="37" customWidth="1"/>
    <col min="9218" max="9226" width="0" style="37" hidden="1" customWidth="1"/>
    <col min="9227" max="9227" width="19.7109375" style="37" customWidth="1"/>
    <col min="9228" max="9228" width="21.140625" style="37" customWidth="1"/>
    <col min="9229" max="9229" width="23.85546875" style="37" customWidth="1"/>
    <col min="9230" max="9230" width="28.85546875" style="37" customWidth="1"/>
    <col min="9231" max="9231" width="21.28515625" style="37" customWidth="1"/>
    <col min="9232" max="9232" width="30.85546875" style="37" customWidth="1"/>
    <col min="9233" max="9233" width="37.5703125" style="37" customWidth="1"/>
    <col min="9234" max="9234" width="11.42578125" style="37"/>
    <col min="9235" max="9235" width="4.7109375" style="37" customWidth="1"/>
    <col min="9236" max="9236" width="5.42578125" style="37" customWidth="1"/>
    <col min="9237" max="9237" width="10.28515625" style="37" customWidth="1"/>
    <col min="9238" max="9238" width="21.28515625" style="37" customWidth="1"/>
    <col min="9239" max="9239" width="24" style="37" customWidth="1"/>
    <col min="9240" max="9240" width="24.42578125" style="37" customWidth="1"/>
    <col min="9241" max="9241" width="21.28515625" style="37" customWidth="1"/>
    <col min="9242" max="9242" width="16" style="37" customWidth="1"/>
    <col min="9243" max="9243" width="11.42578125" style="37"/>
    <col min="9244" max="9244" width="4.28515625" style="37" customWidth="1"/>
    <col min="9245" max="9472" width="11.42578125" style="37"/>
    <col min="9473" max="9473" width="2.28515625" style="37" customWidth="1"/>
    <col min="9474" max="9482" width="0" style="37" hidden="1" customWidth="1"/>
    <col min="9483" max="9483" width="19.7109375" style="37" customWidth="1"/>
    <col min="9484" max="9484" width="21.140625" style="37" customWidth="1"/>
    <col min="9485" max="9485" width="23.85546875" style="37" customWidth="1"/>
    <col min="9486" max="9486" width="28.85546875" style="37" customWidth="1"/>
    <col min="9487" max="9487" width="21.28515625" style="37" customWidth="1"/>
    <col min="9488" max="9488" width="30.85546875" style="37" customWidth="1"/>
    <col min="9489" max="9489" width="37.5703125" style="37" customWidth="1"/>
    <col min="9490" max="9490" width="11.42578125" style="37"/>
    <col min="9491" max="9491" width="4.7109375" style="37" customWidth="1"/>
    <col min="9492" max="9492" width="5.42578125" style="37" customWidth="1"/>
    <col min="9493" max="9493" width="10.28515625" style="37" customWidth="1"/>
    <col min="9494" max="9494" width="21.28515625" style="37" customWidth="1"/>
    <col min="9495" max="9495" width="24" style="37" customWidth="1"/>
    <col min="9496" max="9496" width="24.42578125" style="37" customWidth="1"/>
    <col min="9497" max="9497" width="21.28515625" style="37" customWidth="1"/>
    <col min="9498" max="9498" width="16" style="37" customWidth="1"/>
    <col min="9499" max="9499" width="11.42578125" style="37"/>
    <col min="9500" max="9500" width="4.28515625" style="37" customWidth="1"/>
    <col min="9501" max="9728" width="11.42578125" style="37"/>
    <col min="9729" max="9729" width="2.28515625" style="37" customWidth="1"/>
    <col min="9730" max="9738" width="0" style="37" hidden="1" customWidth="1"/>
    <col min="9739" max="9739" width="19.7109375" style="37" customWidth="1"/>
    <col min="9740" max="9740" width="21.140625" style="37" customWidth="1"/>
    <col min="9741" max="9741" width="23.85546875" style="37" customWidth="1"/>
    <col min="9742" max="9742" width="28.85546875" style="37" customWidth="1"/>
    <col min="9743" max="9743" width="21.28515625" style="37" customWidth="1"/>
    <col min="9744" max="9744" width="30.85546875" style="37" customWidth="1"/>
    <col min="9745" max="9745" width="37.5703125" style="37" customWidth="1"/>
    <col min="9746" max="9746" width="11.42578125" style="37"/>
    <col min="9747" max="9747" width="4.7109375" style="37" customWidth="1"/>
    <col min="9748" max="9748" width="5.42578125" style="37" customWidth="1"/>
    <col min="9749" max="9749" width="10.28515625" style="37" customWidth="1"/>
    <col min="9750" max="9750" width="21.28515625" style="37" customWidth="1"/>
    <col min="9751" max="9751" width="24" style="37" customWidth="1"/>
    <col min="9752" max="9752" width="24.42578125" style="37" customWidth="1"/>
    <col min="9753" max="9753" width="21.28515625" style="37" customWidth="1"/>
    <col min="9754" max="9754" width="16" style="37" customWidth="1"/>
    <col min="9755" max="9755" width="11.42578125" style="37"/>
    <col min="9756" max="9756" width="4.28515625" style="37" customWidth="1"/>
    <col min="9757" max="9984" width="11.42578125" style="37"/>
    <col min="9985" max="9985" width="2.28515625" style="37" customWidth="1"/>
    <col min="9986" max="9994" width="0" style="37" hidden="1" customWidth="1"/>
    <col min="9995" max="9995" width="19.7109375" style="37" customWidth="1"/>
    <col min="9996" max="9996" width="21.140625" style="37" customWidth="1"/>
    <col min="9997" max="9997" width="23.85546875" style="37" customWidth="1"/>
    <col min="9998" max="9998" width="28.85546875" style="37" customWidth="1"/>
    <col min="9999" max="9999" width="21.28515625" style="37" customWidth="1"/>
    <col min="10000" max="10000" width="30.85546875" style="37" customWidth="1"/>
    <col min="10001" max="10001" width="37.5703125" style="37" customWidth="1"/>
    <col min="10002" max="10002" width="11.42578125" style="37"/>
    <col min="10003" max="10003" width="4.7109375" style="37" customWidth="1"/>
    <col min="10004" max="10004" width="5.42578125" style="37" customWidth="1"/>
    <col min="10005" max="10005" width="10.28515625" style="37" customWidth="1"/>
    <col min="10006" max="10006" width="21.28515625" style="37" customWidth="1"/>
    <col min="10007" max="10007" width="24" style="37" customWidth="1"/>
    <col min="10008" max="10008" width="24.42578125" style="37" customWidth="1"/>
    <col min="10009" max="10009" width="21.28515625" style="37" customWidth="1"/>
    <col min="10010" max="10010" width="16" style="37" customWidth="1"/>
    <col min="10011" max="10011" width="11.42578125" style="37"/>
    <col min="10012" max="10012" width="4.28515625" style="37" customWidth="1"/>
    <col min="10013" max="10240" width="11.42578125" style="37"/>
    <col min="10241" max="10241" width="2.28515625" style="37" customWidth="1"/>
    <col min="10242" max="10250" width="0" style="37" hidden="1" customWidth="1"/>
    <col min="10251" max="10251" width="19.7109375" style="37" customWidth="1"/>
    <col min="10252" max="10252" width="21.140625" style="37" customWidth="1"/>
    <col min="10253" max="10253" width="23.85546875" style="37" customWidth="1"/>
    <col min="10254" max="10254" width="28.85546875" style="37" customWidth="1"/>
    <col min="10255" max="10255" width="21.28515625" style="37" customWidth="1"/>
    <col min="10256" max="10256" width="30.85546875" style="37" customWidth="1"/>
    <col min="10257" max="10257" width="37.5703125" style="37" customWidth="1"/>
    <col min="10258" max="10258" width="11.42578125" style="37"/>
    <col min="10259" max="10259" width="4.7109375" style="37" customWidth="1"/>
    <col min="10260" max="10260" width="5.42578125" style="37" customWidth="1"/>
    <col min="10261" max="10261" width="10.28515625" style="37" customWidth="1"/>
    <col min="10262" max="10262" width="21.28515625" style="37" customWidth="1"/>
    <col min="10263" max="10263" width="24" style="37" customWidth="1"/>
    <col min="10264" max="10264" width="24.42578125" style="37" customWidth="1"/>
    <col min="10265" max="10265" width="21.28515625" style="37" customWidth="1"/>
    <col min="10266" max="10266" width="16" style="37" customWidth="1"/>
    <col min="10267" max="10267" width="11.42578125" style="37"/>
    <col min="10268" max="10268" width="4.28515625" style="37" customWidth="1"/>
    <col min="10269" max="10496" width="11.42578125" style="37"/>
    <col min="10497" max="10497" width="2.28515625" style="37" customWidth="1"/>
    <col min="10498" max="10506" width="0" style="37" hidden="1" customWidth="1"/>
    <col min="10507" max="10507" width="19.7109375" style="37" customWidth="1"/>
    <col min="10508" max="10508" width="21.140625" style="37" customWidth="1"/>
    <col min="10509" max="10509" width="23.85546875" style="37" customWidth="1"/>
    <col min="10510" max="10510" width="28.85546875" style="37" customWidth="1"/>
    <col min="10511" max="10511" width="21.28515625" style="37" customWidth="1"/>
    <col min="10512" max="10512" width="30.85546875" style="37" customWidth="1"/>
    <col min="10513" max="10513" width="37.5703125" style="37" customWidth="1"/>
    <col min="10514" max="10514" width="11.42578125" style="37"/>
    <col min="10515" max="10515" width="4.7109375" style="37" customWidth="1"/>
    <col min="10516" max="10516" width="5.42578125" style="37" customWidth="1"/>
    <col min="10517" max="10517" width="10.28515625" style="37" customWidth="1"/>
    <col min="10518" max="10518" width="21.28515625" style="37" customWidth="1"/>
    <col min="10519" max="10519" width="24" style="37" customWidth="1"/>
    <col min="10520" max="10520" width="24.42578125" style="37" customWidth="1"/>
    <col min="10521" max="10521" width="21.28515625" style="37" customWidth="1"/>
    <col min="10522" max="10522" width="16" style="37" customWidth="1"/>
    <col min="10523" max="10523" width="11.42578125" style="37"/>
    <col min="10524" max="10524" width="4.28515625" style="37" customWidth="1"/>
    <col min="10525" max="10752" width="11.42578125" style="37"/>
    <col min="10753" max="10753" width="2.28515625" style="37" customWidth="1"/>
    <col min="10754" max="10762" width="0" style="37" hidden="1" customWidth="1"/>
    <col min="10763" max="10763" width="19.7109375" style="37" customWidth="1"/>
    <col min="10764" max="10764" width="21.140625" style="37" customWidth="1"/>
    <col min="10765" max="10765" width="23.85546875" style="37" customWidth="1"/>
    <col min="10766" max="10766" width="28.85546875" style="37" customWidth="1"/>
    <col min="10767" max="10767" width="21.28515625" style="37" customWidth="1"/>
    <col min="10768" max="10768" width="30.85546875" style="37" customWidth="1"/>
    <col min="10769" max="10769" width="37.5703125" style="37" customWidth="1"/>
    <col min="10770" max="10770" width="11.42578125" style="37"/>
    <col min="10771" max="10771" width="4.7109375" style="37" customWidth="1"/>
    <col min="10772" max="10772" width="5.42578125" style="37" customWidth="1"/>
    <col min="10773" max="10773" width="10.28515625" style="37" customWidth="1"/>
    <col min="10774" max="10774" width="21.28515625" style="37" customWidth="1"/>
    <col min="10775" max="10775" width="24" style="37" customWidth="1"/>
    <col min="10776" max="10776" width="24.42578125" style="37" customWidth="1"/>
    <col min="10777" max="10777" width="21.28515625" style="37" customWidth="1"/>
    <col min="10778" max="10778" width="16" style="37" customWidth="1"/>
    <col min="10779" max="10779" width="11.42578125" style="37"/>
    <col min="10780" max="10780" width="4.28515625" style="37" customWidth="1"/>
    <col min="10781" max="11008" width="11.42578125" style="37"/>
    <col min="11009" max="11009" width="2.28515625" style="37" customWidth="1"/>
    <col min="11010" max="11018" width="0" style="37" hidden="1" customWidth="1"/>
    <col min="11019" max="11019" width="19.7109375" style="37" customWidth="1"/>
    <col min="11020" max="11020" width="21.140625" style="37" customWidth="1"/>
    <col min="11021" max="11021" width="23.85546875" style="37" customWidth="1"/>
    <col min="11022" max="11022" width="28.85546875" style="37" customWidth="1"/>
    <col min="11023" max="11023" width="21.28515625" style="37" customWidth="1"/>
    <col min="11024" max="11024" width="30.85546875" style="37" customWidth="1"/>
    <col min="11025" max="11025" width="37.5703125" style="37" customWidth="1"/>
    <col min="11026" max="11026" width="11.42578125" style="37"/>
    <col min="11027" max="11027" width="4.7109375" style="37" customWidth="1"/>
    <col min="11028" max="11028" width="5.42578125" style="37" customWidth="1"/>
    <col min="11029" max="11029" width="10.28515625" style="37" customWidth="1"/>
    <col min="11030" max="11030" width="21.28515625" style="37" customWidth="1"/>
    <col min="11031" max="11031" width="24" style="37" customWidth="1"/>
    <col min="11032" max="11032" width="24.42578125" style="37" customWidth="1"/>
    <col min="11033" max="11033" width="21.28515625" style="37" customWidth="1"/>
    <col min="11034" max="11034" width="16" style="37" customWidth="1"/>
    <col min="11035" max="11035" width="11.42578125" style="37"/>
    <col min="11036" max="11036" width="4.28515625" style="37" customWidth="1"/>
    <col min="11037" max="11264" width="11.42578125" style="37"/>
    <col min="11265" max="11265" width="2.28515625" style="37" customWidth="1"/>
    <col min="11266" max="11274" width="0" style="37" hidden="1" customWidth="1"/>
    <col min="11275" max="11275" width="19.7109375" style="37" customWidth="1"/>
    <col min="11276" max="11276" width="21.140625" style="37" customWidth="1"/>
    <col min="11277" max="11277" width="23.85546875" style="37" customWidth="1"/>
    <col min="11278" max="11278" width="28.85546875" style="37" customWidth="1"/>
    <col min="11279" max="11279" width="21.28515625" style="37" customWidth="1"/>
    <col min="11280" max="11280" width="30.85546875" style="37" customWidth="1"/>
    <col min="11281" max="11281" width="37.5703125" style="37" customWidth="1"/>
    <col min="11282" max="11282" width="11.42578125" style="37"/>
    <col min="11283" max="11283" width="4.7109375" style="37" customWidth="1"/>
    <col min="11284" max="11284" width="5.42578125" style="37" customWidth="1"/>
    <col min="11285" max="11285" width="10.28515625" style="37" customWidth="1"/>
    <col min="11286" max="11286" width="21.28515625" style="37" customWidth="1"/>
    <col min="11287" max="11287" width="24" style="37" customWidth="1"/>
    <col min="11288" max="11288" width="24.42578125" style="37" customWidth="1"/>
    <col min="11289" max="11289" width="21.28515625" style="37" customWidth="1"/>
    <col min="11290" max="11290" width="16" style="37" customWidth="1"/>
    <col min="11291" max="11291" width="11.42578125" style="37"/>
    <col min="11292" max="11292" width="4.28515625" style="37" customWidth="1"/>
    <col min="11293" max="11520" width="11.42578125" style="37"/>
    <col min="11521" max="11521" width="2.28515625" style="37" customWidth="1"/>
    <col min="11522" max="11530" width="0" style="37" hidden="1" customWidth="1"/>
    <col min="11531" max="11531" width="19.7109375" style="37" customWidth="1"/>
    <col min="11532" max="11532" width="21.140625" style="37" customWidth="1"/>
    <col min="11533" max="11533" width="23.85546875" style="37" customWidth="1"/>
    <col min="11534" max="11534" width="28.85546875" style="37" customWidth="1"/>
    <col min="11535" max="11535" width="21.28515625" style="37" customWidth="1"/>
    <col min="11536" max="11536" width="30.85546875" style="37" customWidth="1"/>
    <col min="11537" max="11537" width="37.5703125" style="37" customWidth="1"/>
    <col min="11538" max="11538" width="11.42578125" style="37"/>
    <col min="11539" max="11539" width="4.7109375" style="37" customWidth="1"/>
    <col min="11540" max="11540" width="5.42578125" style="37" customWidth="1"/>
    <col min="11541" max="11541" width="10.28515625" style="37" customWidth="1"/>
    <col min="11542" max="11542" width="21.28515625" style="37" customWidth="1"/>
    <col min="11543" max="11543" width="24" style="37" customWidth="1"/>
    <col min="11544" max="11544" width="24.42578125" style="37" customWidth="1"/>
    <col min="11545" max="11545" width="21.28515625" style="37" customWidth="1"/>
    <col min="11546" max="11546" width="16" style="37" customWidth="1"/>
    <col min="11547" max="11547" width="11.42578125" style="37"/>
    <col min="11548" max="11548" width="4.28515625" style="37" customWidth="1"/>
    <col min="11549" max="11776" width="11.42578125" style="37"/>
    <col min="11777" max="11777" width="2.28515625" style="37" customWidth="1"/>
    <col min="11778" max="11786" width="0" style="37" hidden="1" customWidth="1"/>
    <col min="11787" max="11787" width="19.7109375" style="37" customWidth="1"/>
    <col min="11788" max="11788" width="21.140625" style="37" customWidth="1"/>
    <col min="11789" max="11789" width="23.85546875" style="37" customWidth="1"/>
    <col min="11790" max="11790" width="28.85546875" style="37" customWidth="1"/>
    <col min="11791" max="11791" width="21.28515625" style="37" customWidth="1"/>
    <col min="11792" max="11792" width="30.85546875" style="37" customWidth="1"/>
    <col min="11793" max="11793" width="37.5703125" style="37" customWidth="1"/>
    <col min="11794" max="11794" width="11.42578125" style="37"/>
    <col min="11795" max="11795" width="4.7109375" style="37" customWidth="1"/>
    <col min="11796" max="11796" width="5.42578125" style="37" customWidth="1"/>
    <col min="11797" max="11797" width="10.28515625" style="37" customWidth="1"/>
    <col min="11798" max="11798" width="21.28515625" style="37" customWidth="1"/>
    <col min="11799" max="11799" width="24" style="37" customWidth="1"/>
    <col min="11800" max="11800" width="24.42578125" style="37" customWidth="1"/>
    <col min="11801" max="11801" width="21.28515625" style="37" customWidth="1"/>
    <col min="11802" max="11802" width="16" style="37" customWidth="1"/>
    <col min="11803" max="11803" width="11.42578125" style="37"/>
    <col min="11804" max="11804" width="4.28515625" style="37" customWidth="1"/>
    <col min="11805" max="12032" width="11.42578125" style="37"/>
    <col min="12033" max="12033" width="2.28515625" style="37" customWidth="1"/>
    <col min="12034" max="12042" width="0" style="37" hidden="1" customWidth="1"/>
    <col min="12043" max="12043" width="19.7109375" style="37" customWidth="1"/>
    <col min="12044" max="12044" width="21.140625" style="37" customWidth="1"/>
    <col min="12045" max="12045" width="23.85546875" style="37" customWidth="1"/>
    <col min="12046" max="12046" width="28.85546875" style="37" customWidth="1"/>
    <col min="12047" max="12047" width="21.28515625" style="37" customWidth="1"/>
    <col min="12048" max="12048" width="30.85546875" style="37" customWidth="1"/>
    <col min="12049" max="12049" width="37.5703125" style="37" customWidth="1"/>
    <col min="12050" max="12050" width="11.42578125" style="37"/>
    <col min="12051" max="12051" width="4.7109375" style="37" customWidth="1"/>
    <col min="12052" max="12052" width="5.42578125" style="37" customWidth="1"/>
    <col min="12053" max="12053" width="10.28515625" style="37" customWidth="1"/>
    <col min="12054" max="12054" width="21.28515625" style="37" customWidth="1"/>
    <col min="12055" max="12055" width="24" style="37" customWidth="1"/>
    <col min="12056" max="12056" width="24.42578125" style="37" customWidth="1"/>
    <col min="12057" max="12057" width="21.28515625" style="37" customWidth="1"/>
    <col min="12058" max="12058" width="16" style="37" customWidth="1"/>
    <col min="12059" max="12059" width="11.42578125" style="37"/>
    <col min="12060" max="12060" width="4.28515625" style="37" customWidth="1"/>
    <col min="12061" max="12288" width="11.42578125" style="37"/>
    <col min="12289" max="12289" width="2.28515625" style="37" customWidth="1"/>
    <col min="12290" max="12298" width="0" style="37" hidden="1" customWidth="1"/>
    <col min="12299" max="12299" width="19.7109375" style="37" customWidth="1"/>
    <col min="12300" max="12300" width="21.140625" style="37" customWidth="1"/>
    <col min="12301" max="12301" width="23.85546875" style="37" customWidth="1"/>
    <col min="12302" max="12302" width="28.85546875" style="37" customWidth="1"/>
    <col min="12303" max="12303" width="21.28515625" style="37" customWidth="1"/>
    <col min="12304" max="12304" width="30.85546875" style="37" customWidth="1"/>
    <col min="12305" max="12305" width="37.5703125" style="37" customWidth="1"/>
    <col min="12306" max="12306" width="11.42578125" style="37"/>
    <col min="12307" max="12307" width="4.7109375" style="37" customWidth="1"/>
    <col min="12308" max="12308" width="5.42578125" style="37" customWidth="1"/>
    <col min="12309" max="12309" width="10.28515625" style="37" customWidth="1"/>
    <col min="12310" max="12310" width="21.28515625" style="37" customWidth="1"/>
    <col min="12311" max="12311" width="24" style="37" customWidth="1"/>
    <col min="12312" max="12312" width="24.42578125" style="37" customWidth="1"/>
    <col min="12313" max="12313" width="21.28515625" style="37" customWidth="1"/>
    <col min="12314" max="12314" width="16" style="37" customWidth="1"/>
    <col min="12315" max="12315" width="11.42578125" style="37"/>
    <col min="12316" max="12316" width="4.28515625" style="37" customWidth="1"/>
    <col min="12317" max="12544" width="11.42578125" style="37"/>
    <col min="12545" max="12545" width="2.28515625" style="37" customWidth="1"/>
    <col min="12546" max="12554" width="0" style="37" hidden="1" customWidth="1"/>
    <col min="12555" max="12555" width="19.7109375" style="37" customWidth="1"/>
    <col min="12556" max="12556" width="21.140625" style="37" customWidth="1"/>
    <col min="12557" max="12557" width="23.85546875" style="37" customWidth="1"/>
    <col min="12558" max="12558" width="28.85546875" style="37" customWidth="1"/>
    <col min="12559" max="12559" width="21.28515625" style="37" customWidth="1"/>
    <col min="12560" max="12560" width="30.85546875" style="37" customWidth="1"/>
    <col min="12561" max="12561" width="37.5703125" style="37" customWidth="1"/>
    <col min="12562" max="12562" width="11.42578125" style="37"/>
    <col min="12563" max="12563" width="4.7109375" style="37" customWidth="1"/>
    <col min="12564" max="12564" width="5.42578125" style="37" customWidth="1"/>
    <col min="12565" max="12565" width="10.28515625" style="37" customWidth="1"/>
    <col min="12566" max="12566" width="21.28515625" style="37" customWidth="1"/>
    <col min="12567" max="12567" width="24" style="37" customWidth="1"/>
    <col min="12568" max="12568" width="24.42578125" style="37" customWidth="1"/>
    <col min="12569" max="12569" width="21.28515625" style="37" customWidth="1"/>
    <col min="12570" max="12570" width="16" style="37" customWidth="1"/>
    <col min="12571" max="12571" width="11.42578125" style="37"/>
    <col min="12572" max="12572" width="4.28515625" style="37" customWidth="1"/>
    <col min="12573" max="12800" width="11.42578125" style="37"/>
    <col min="12801" max="12801" width="2.28515625" style="37" customWidth="1"/>
    <col min="12802" max="12810" width="0" style="37" hidden="1" customWidth="1"/>
    <col min="12811" max="12811" width="19.7109375" style="37" customWidth="1"/>
    <col min="12812" max="12812" width="21.140625" style="37" customWidth="1"/>
    <col min="12813" max="12813" width="23.85546875" style="37" customWidth="1"/>
    <col min="12814" max="12814" width="28.85546875" style="37" customWidth="1"/>
    <col min="12815" max="12815" width="21.28515625" style="37" customWidth="1"/>
    <col min="12816" max="12816" width="30.85546875" style="37" customWidth="1"/>
    <col min="12817" max="12817" width="37.5703125" style="37" customWidth="1"/>
    <col min="12818" max="12818" width="11.42578125" style="37"/>
    <col min="12819" max="12819" width="4.7109375" style="37" customWidth="1"/>
    <col min="12820" max="12820" width="5.42578125" style="37" customWidth="1"/>
    <col min="12821" max="12821" width="10.28515625" style="37" customWidth="1"/>
    <col min="12822" max="12822" width="21.28515625" style="37" customWidth="1"/>
    <col min="12823" max="12823" width="24" style="37" customWidth="1"/>
    <col min="12824" max="12824" width="24.42578125" style="37" customWidth="1"/>
    <col min="12825" max="12825" width="21.28515625" style="37" customWidth="1"/>
    <col min="12826" max="12826" width="16" style="37" customWidth="1"/>
    <col min="12827" max="12827" width="11.42578125" style="37"/>
    <col min="12828" max="12828" width="4.28515625" style="37" customWidth="1"/>
    <col min="12829" max="13056" width="11.42578125" style="37"/>
    <col min="13057" max="13057" width="2.28515625" style="37" customWidth="1"/>
    <col min="13058" max="13066" width="0" style="37" hidden="1" customWidth="1"/>
    <col min="13067" max="13067" width="19.7109375" style="37" customWidth="1"/>
    <col min="13068" max="13068" width="21.140625" style="37" customWidth="1"/>
    <col min="13069" max="13069" width="23.85546875" style="37" customWidth="1"/>
    <col min="13070" max="13070" width="28.85546875" style="37" customWidth="1"/>
    <col min="13071" max="13071" width="21.28515625" style="37" customWidth="1"/>
    <col min="13072" max="13072" width="30.85546875" style="37" customWidth="1"/>
    <col min="13073" max="13073" width="37.5703125" style="37" customWidth="1"/>
    <col min="13074" max="13074" width="11.42578125" style="37"/>
    <col min="13075" max="13075" width="4.7109375" style="37" customWidth="1"/>
    <col min="13076" max="13076" width="5.42578125" style="37" customWidth="1"/>
    <col min="13077" max="13077" width="10.28515625" style="37" customWidth="1"/>
    <col min="13078" max="13078" width="21.28515625" style="37" customWidth="1"/>
    <col min="13079" max="13079" width="24" style="37" customWidth="1"/>
    <col min="13080" max="13080" width="24.42578125" style="37" customWidth="1"/>
    <col min="13081" max="13081" width="21.28515625" style="37" customWidth="1"/>
    <col min="13082" max="13082" width="16" style="37" customWidth="1"/>
    <col min="13083" max="13083" width="11.42578125" style="37"/>
    <col min="13084" max="13084" width="4.28515625" style="37" customWidth="1"/>
    <col min="13085" max="13312" width="11.42578125" style="37"/>
    <col min="13313" max="13313" width="2.28515625" style="37" customWidth="1"/>
    <col min="13314" max="13322" width="0" style="37" hidden="1" customWidth="1"/>
    <col min="13323" max="13323" width="19.7109375" style="37" customWidth="1"/>
    <col min="13324" max="13324" width="21.140625" style="37" customWidth="1"/>
    <col min="13325" max="13325" width="23.85546875" style="37" customWidth="1"/>
    <col min="13326" max="13326" width="28.85546875" style="37" customWidth="1"/>
    <col min="13327" max="13327" width="21.28515625" style="37" customWidth="1"/>
    <col min="13328" max="13328" width="30.85546875" style="37" customWidth="1"/>
    <col min="13329" max="13329" width="37.5703125" style="37" customWidth="1"/>
    <col min="13330" max="13330" width="11.42578125" style="37"/>
    <col min="13331" max="13331" width="4.7109375" style="37" customWidth="1"/>
    <col min="13332" max="13332" width="5.42578125" style="37" customWidth="1"/>
    <col min="13333" max="13333" width="10.28515625" style="37" customWidth="1"/>
    <col min="13334" max="13334" width="21.28515625" style="37" customWidth="1"/>
    <col min="13335" max="13335" width="24" style="37" customWidth="1"/>
    <col min="13336" max="13336" width="24.42578125" style="37" customWidth="1"/>
    <col min="13337" max="13337" width="21.28515625" style="37" customWidth="1"/>
    <col min="13338" max="13338" width="16" style="37" customWidth="1"/>
    <col min="13339" max="13339" width="11.42578125" style="37"/>
    <col min="13340" max="13340" width="4.28515625" style="37" customWidth="1"/>
    <col min="13341" max="13568" width="11.42578125" style="37"/>
    <col min="13569" max="13569" width="2.28515625" style="37" customWidth="1"/>
    <col min="13570" max="13578" width="0" style="37" hidden="1" customWidth="1"/>
    <col min="13579" max="13579" width="19.7109375" style="37" customWidth="1"/>
    <col min="13580" max="13580" width="21.140625" style="37" customWidth="1"/>
    <col min="13581" max="13581" width="23.85546875" style="37" customWidth="1"/>
    <col min="13582" max="13582" width="28.85546875" style="37" customWidth="1"/>
    <col min="13583" max="13583" width="21.28515625" style="37" customWidth="1"/>
    <col min="13584" max="13584" width="30.85546875" style="37" customWidth="1"/>
    <col min="13585" max="13585" width="37.5703125" style="37" customWidth="1"/>
    <col min="13586" max="13586" width="11.42578125" style="37"/>
    <col min="13587" max="13587" width="4.7109375" style="37" customWidth="1"/>
    <col min="13588" max="13588" width="5.42578125" style="37" customWidth="1"/>
    <col min="13589" max="13589" width="10.28515625" style="37" customWidth="1"/>
    <col min="13590" max="13590" width="21.28515625" style="37" customWidth="1"/>
    <col min="13591" max="13591" width="24" style="37" customWidth="1"/>
    <col min="13592" max="13592" width="24.42578125" style="37" customWidth="1"/>
    <col min="13593" max="13593" width="21.28515625" style="37" customWidth="1"/>
    <col min="13594" max="13594" width="16" style="37" customWidth="1"/>
    <col min="13595" max="13595" width="11.42578125" style="37"/>
    <col min="13596" max="13596" width="4.28515625" style="37" customWidth="1"/>
    <col min="13597" max="13824" width="11.42578125" style="37"/>
    <col min="13825" max="13825" width="2.28515625" style="37" customWidth="1"/>
    <col min="13826" max="13834" width="0" style="37" hidden="1" customWidth="1"/>
    <col min="13835" max="13835" width="19.7109375" style="37" customWidth="1"/>
    <col min="13836" max="13836" width="21.140625" style="37" customWidth="1"/>
    <col min="13837" max="13837" width="23.85546875" style="37" customWidth="1"/>
    <col min="13838" max="13838" width="28.85546875" style="37" customWidth="1"/>
    <col min="13839" max="13839" width="21.28515625" style="37" customWidth="1"/>
    <col min="13840" max="13840" width="30.85546875" style="37" customWidth="1"/>
    <col min="13841" max="13841" width="37.5703125" style="37" customWidth="1"/>
    <col min="13842" max="13842" width="11.42578125" style="37"/>
    <col min="13843" max="13843" width="4.7109375" style="37" customWidth="1"/>
    <col min="13844" max="13844" width="5.42578125" style="37" customWidth="1"/>
    <col min="13845" max="13845" width="10.28515625" style="37" customWidth="1"/>
    <col min="13846" max="13846" width="21.28515625" style="37" customWidth="1"/>
    <col min="13847" max="13847" width="24" style="37" customWidth="1"/>
    <col min="13848" max="13848" width="24.42578125" style="37" customWidth="1"/>
    <col min="13849" max="13849" width="21.28515625" style="37" customWidth="1"/>
    <col min="13850" max="13850" width="16" style="37" customWidth="1"/>
    <col min="13851" max="13851" width="11.42578125" style="37"/>
    <col min="13852" max="13852" width="4.28515625" style="37" customWidth="1"/>
    <col min="13853" max="14080" width="11.42578125" style="37"/>
    <col min="14081" max="14081" width="2.28515625" style="37" customWidth="1"/>
    <col min="14082" max="14090" width="0" style="37" hidden="1" customWidth="1"/>
    <col min="14091" max="14091" width="19.7109375" style="37" customWidth="1"/>
    <col min="14092" max="14092" width="21.140625" style="37" customWidth="1"/>
    <col min="14093" max="14093" width="23.85546875" style="37" customWidth="1"/>
    <col min="14094" max="14094" width="28.85546875" style="37" customWidth="1"/>
    <col min="14095" max="14095" width="21.28515625" style="37" customWidth="1"/>
    <col min="14096" max="14096" width="30.85546875" style="37" customWidth="1"/>
    <col min="14097" max="14097" width="37.5703125" style="37" customWidth="1"/>
    <col min="14098" max="14098" width="11.42578125" style="37"/>
    <col min="14099" max="14099" width="4.7109375" style="37" customWidth="1"/>
    <col min="14100" max="14100" width="5.42578125" style="37" customWidth="1"/>
    <col min="14101" max="14101" width="10.28515625" style="37" customWidth="1"/>
    <col min="14102" max="14102" width="21.28515625" style="37" customWidth="1"/>
    <col min="14103" max="14103" width="24" style="37" customWidth="1"/>
    <col min="14104" max="14104" width="24.42578125" style="37" customWidth="1"/>
    <col min="14105" max="14105" width="21.28515625" style="37" customWidth="1"/>
    <col min="14106" max="14106" width="16" style="37" customWidth="1"/>
    <col min="14107" max="14107" width="11.42578125" style="37"/>
    <col min="14108" max="14108" width="4.28515625" style="37" customWidth="1"/>
    <col min="14109" max="14336" width="11.42578125" style="37"/>
    <col min="14337" max="14337" width="2.28515625" style="37" customWidth="1"/>
    <col min="14338" max="14346" width="0" style="37" hidden="1" customWidth="1"/>
    <col min="14347" max="14347" width="19.7109375" style="37" customWidth="1"/>
    <col min="14348" max="14348" width="21.140625" style="37" customWidth="1"/>
    <col min="14349" max="14349" width="23.85546875" style="37" customWidth="1"/>
    <col min="14350" max="14350" width="28.85546875" style="37" customWidth="1"/>
    <col min="14351" max="14351" width="21.28515625" style="37" customWidth="1"/>
    <col min="14352" max="14352" width="30.85546875" style="37" customWidth="1"/>
    <col min="14353" max="14353" width="37.5703125" style="37" customWidth="1"/>
    <col min="14354" max="14354" width="11.42578125" style="37"/>
    <col min="14355" max="14355" width="4.7109375" style="37" customWidth="1"/>
    <col min="14356" max="14356" width="5.42578125" style="37" customWidth="1"/>
    <col min="14357" max="14357" width="10.28515625" style="37" customWidth="1"/>
    <col min="14358" max="14358" width="21.28515625" style="37" customWidth="1"/>
    <col min="14359" max="14359" width="24" style="37" customWidth="1"/>
    <col min="14360" max="14360" width="24.42578125" style="37" customWidth="1"/>
    <col min="14361" max="14361" width="21.28515625" style="37" customWidth="1"/>
    <col min="14362" max="14362" width="16" style="37" customWidth="1"/>
    <col min="14363" max="14363" width="11.42578125" style="37"/>
    <col min="14364" max="14364" width="4.28515625" style="37" customWidth="1"/>
    <col min="14365" max="14592" width="11.42578125" style="37"/>
    <col min="14593" max="14593" width="2.28515625" style="37" customWidth="1"/>
    <col min="14594" max="14602" width="0" style="37" hidden="1" customWidth="1"/>
    <col min="14603" max="14603" width="19.7109375" style="37" customWidth="1"/>
    <col min="14604" max="14604" width="21.140625" style="37" customWidth="1"/>
    <col min="14605" max="14605" width="23.85546875" style="37" customWidth="1"/>
    <col min="14606" max="14606" width="28.85546875" style="37" customWidth="1"/>
    <col min="14607" max="14607" width="21.28515625" style="37" customWidth="1"/>
    <col min="14608" max="14608" width="30.85546875" style="37" customWidth="1"/>
    <col min="14609" max="14609" width="37.5703125" style="37" customWidth="1"/>
    <col min="14610" max="14610" width="11.42578125" style="37"/>
    <col min="14611" max="14611" width="4.7109375" style="37" customWidth="1"/>
    <col min="14612" max="14612" width="5.42578125" style="37" customWidth="1"/>
    <col min="14613" max="14613" width="10.28515625" style="37" customWidth="1"/>
    <col min="14614" max="14614" width="21.28515625" style="37" customWidth="1"/>
    <col min="14615" max="14615" width="24" style="37" customWidth="1"/>
    <col min="14616" max="14616" width="24.42578125" style="37" customWidth="1"/>
    <col min="14617" max="14617" width="21.28515625" style="37" customWidth="1"/>
    <col min="14618" max="14618" width="16" style="37" customWidth="1"/>
    <col min="14619" max="14619" width="11.42578125" style="37"/>
    <col min="14620" max="14620" width="4.28515625" style="37" customWidth="1"/>
    <col min="14621" max="14848" width="11.42578125" style="37"/>
    <col min="14849" max="14849" width="2.28515625" style="37" customWidth="1"/>
    <col min="14850" max="14858" width="0" style="37" hidden="1" customWidth="1"/>
    <col min="14859" max="14859" width="19.7109375" style="37" customWidth="1"/>
    <col min="14860" max="14860" width="21.140625" style="37" customWidth="1"/>
    <col min="14861" max="14861" width="23.85546875" style="37" customWidth="1"/>
    <col min="14862" max="14862" width="28.85546875" style="37" customWidth="1"/>
    <col min="14863" max="14863" width="21.28515625" style="37" customWidth="1"/>
    <col min="14864" max="14864" width="30.85546875" style="37" customWidth="1"/>
    <col min="14865" max="14865" width="37.5703125" style="37" customWidth="1"/>
    <col min="14866" max="14866" width="11.42578125" style="37"/>
    <col min="14867" max="14867" width="4.7109375" style="37" customWidth="1"/>
    <col min="14868" max="14868" width="5.42578125" style="37" customWidth="1"/>
    <col min="14869" max="14869" width="10.28515625" style="37" customWidth="1"/>
    <col min="14870" max="14870" width="21.28515625" style="37" customWidth="1"/>
    <col min="14871" max="14871" width="24" style="37" customWidth="1"/>
    <col min="14872" max="14872" width="24.42578125" style="37" customWidth="1"/>
    <col min="14873" max="14873" width="21.28515625" style="37" customWidth="1"/>
    <col min="14874" max="14874" width="16" style="37" customWidth="1"/>
    <col min="14875" max="14875" width="11.42578125" style="37"/>
    <col min="14876" max="14876" width="4.28515625" style="37" customWidth="1"/>
    <col min="14877" max="15104" width="11.42578125" style="37"/>
    <col min="15105" max="15105" width="2.28515625" style="37" customWidth="1"/>
    <col min="15106" max="15114" width="0" style="37" hidden="1" customWidth="1"/>
    <col min="15115" max="15115" width="19.7109375" style="37" customWidth="1"/>
    <col min="15116" max="15116" width="21.140625" style="37" customWidth="1"/>
    <col min="15117" max="15117" width="23.85546875" style="37" customWidth="1"/>
    <col min="15118" max="15118" width="28.85546875" style="37" customWidth="1"/>
    <col min="15119" max="15119" width="21.28515625" style="37" customWidth="1"/>
    <col min="15120" max="15120" width="30.85546875" style="37" customWidth="1"/>
    <col min="15121" max="15121" width="37.5703125" style="37" customWidth="1"/>
    <col min="15122" max="15122" width="11.42578125" style="37"/>
    <col min="15123" max="15123" width="4.7109375" style="37" customWidth="1"/>
    <col min="15124" max="15124" width="5.42578125" style="37" customWidth="1"/>
    <col min="15125" max="15125" width="10.28515625" style="37" customWidth="1"/>
    <col min="15126" max="15126" width="21.28515625" style="37" customWidth="1"/>
    <col min="15127" max="15127" width="24" style="37" customWidth="1"/>
    <col min="15128" max="15128" width="24.42578125" style="37" customWidth="1"/>
    <col min="15129" max="15129" width="21.28515625" style="37" customWidth="1"/>
    <col min="15130" max="15130" width="16" style="37" customWidth="1"/>
    <col min="15131" max="15131" width="11.42578125" style="37"/>
    <col min="15132" max="15132" width="4.28515625" style="37" customWidth="1"/>
    <col min="15133" max="15360" width="11.42578125" style="37"/>
    <col min="15361" max="15361" width="2.28515625" style="37" customWidth="1"/>
    <col min="15362" max="15370" width="0" style="37" hidden="1" customWidth="1"/>
    <col min="15371" max="15371" width="19.7109375" style="37" customWidth="1"/>
    <col min="15372" max="15372" width="21.140625" style="37" customWidth="1"/>
    <col min="15373" max="15373" width="23.85546875" style="37" customWidth="1"/>
    <col min="15374" max="15374" width="28.85546875" style="37" customWidth="1"/>
    <col min="15375" max="15375" width="21.28515625" style="37" customWidth="1"/>
    <col min="15376" max="15376" width="30.85546875" style="37" customWidth="1"/>
    <col min="15377" max="15377" width="37.5703125" style="37" customWidth="1"/>
    <col min="15378" max="15378" width="11.42578125" style="37"/>
    <col min="15379" max="15379" width="4.7109375" style="37" customWidth="1"/>
    <col min="15380" max="15380" width="5.42578125" style="37" customWidth="1"/>
    <col min="15381" max="15381" width="10.28515625" style="37" customWidth="1"/>
    <col min="15382" max="15382" width="21.28515625" style="37" customWidth="1"/>
    <col min="15383" max="15383" width="24" style="37" customWidth="1"/>
    <col min="15384" max="15384" width="24.42578125" style="37" customWidth="1"/>
    <col min="15385" max="15385" width="21.28515625" style="37" customWidth="1"/>
    <col min="15386" max="15386" width="16" style="37" customWidth="1"/>
    <col min="15387" max="15387" width="11.42578125" style="37"/>
    <col min="15388" max="15388" width="4.28515625" style="37" customWidth="1"/>
    <col min="15389" max="15616" width="11.42578125" style="37"/>
    <col min="15617" max="15617" width="2.28515625" style="37" customWidth="1"/>
    <col min="15618" max="15626" width="0" style="37" hidden="1" customWidth="1"/>
    <col min="15627" max="15627" width="19.7109375" style="37" customWidth="1"/>
    <col min="15628" max="15628" width="21.140625" style="37" customWidth="1"/>
    <col min="15629" max="15629" width="23.85546875" style="37" customWidth="1"/>
    <col min="15630" max="15630" width="28.85546875" style="37" customWidth="1"/>
    <col min="15631" max="15631" width="21.28515625" style="37" customWidth="1"/>
    <col min="15632" max="15632" width="30.85546875" style="37" customWidth="1"/>
    <col min="15633" max="15633" width="37.5703125" style="37" customWidth="1"/>
    <col min="15634" max="15634" width="11.42578125" style="37"/>
    <col min="15635" max="15635" width="4.7109375" style="37" customWidth="1"/>
    <col min="15636" max="15636" width="5.42578125" style="37" customWidth="1"/>
    <col min="15637" max="15637" width="10.28515625" style="37" customWidth="1"/>
    <col min="15638" max="15638" width="21.28515625" style="37" customWidth="1"/>
    <col min="15639" max="15639" width="24" style="37" customWidth="1"/>
    <col min="15640" max="15640" width="24.42578125" style="37" customWidth="1"/>
    <col min="15641" max="15641" width="21.28515625" style="37" customWidth="1"/>
    <col min="15642" max="15642" width="16" style="37" customWidth="1"/>
    <col min="15643" max="15643" width="11.42578125" style="37"/>
    <col min="15644" max="15644" width="4.28515625" style="37" customWidth="1"/>
    <col min="15645" max="15872" width="11.42578125" style="37"/>
    <col min="15873" max="15873" width="2.28515625" style="37" customWidth="1"/>
    <col min="15874" max="15882" width="0" style="37" hidden="1" customWidth="1"/>
    <col min="15883" max="15883" width="19.7109375" style="37" customWidth="1"/>
    <col min="15884" max="15884" width="21.140625" style="37" customWidth="1"/>
    <col min="15885" max="15885" width="23.85546875" style="37" customWidth="1"/>
    <col min="15886" max="15886" width="28.85546875" style="37" customWidth="1"/>
    <col min="15887" max="15887" width="21.28515625" style="37" customWidth="1"/>
    <col min="15888" max="15888" width="30.85546875" style="37" customWidth="1"/>
    <col min="15889" max="15889" width="37.5703125" style="37" customWidth="1"/>
    <col min="15890" max="15890" width="11.42578125" style="37"/>
    <col min="15891" max="15891" width="4.7109375" style="37" customWidth="1"/>
    <col min="15892" max="15892" width="5.42578125" style="37" customWidth="1"/>
    <col min="15893" max="15893" width="10.28515625" style="37" customWidth="1"/>
    <col min="15894" max="15894" width="21.28515625" style="37" customWidth="1"/>
    <col min="15895" max="15895" width="24" style="37" customWidth="1"/>
    <col min="15896" max="15896" width="24.42578125" style="37" customWidth="1"/>
    <col min="15897" max="15897" width="21.28515625" style="37" customWidth="1"/>
    <col min="15898" max="15898" width="16" style="37" customWidth="1"/>
    <col min="15899" max="15899" width="11.42578125" style="37"/>
    <col min="15900" max="15900" width="4.28515625" style="37" customWidth="1"/>
    <col min="15901" max="16128" width="11.42578125" style="37"/>
    <col min="16129" max="16129" width="2.28515625" style="37" customWidth="1"/>
    <col min="16130" max="16138" width="0" style="37" hidden="1" customWidth="1"/>
    <col min="16139" max="16139" width="19.7109375" style="37" customWidth="1"/>
    <col min="16140" max="16140" width="21.140625" style="37" customWidth="1"/>
    <col min="16141" max="16141" width="23.85546875" style="37" customWidth="1"/>
    <col min="16142" max="16142" width="28.85546875" style="37" customWidth="1"/>
    <col min="16143" max="16143" width="21.28515625" style="37" customWidth="1"/>
    <col min="16144" max="16144" width="30.85546875" style="37" customWidth="1"/>
    <col min="16145" max="16145" width="37.5703125" style="37" customWidth="1"/>
    <col min="16146" max="16146" width="11.42578125" style="37"/>
    <col min="16147" max="16147" width="4.7109375" style="37" customWidth="1"/>
    <col min="16148" max="16148" width="5.42578125" style="37" customWidth="1"/>
    <col min="16149" max="16149" width="10.28515625" style="37" customWidth="1"/>
    <col min="16150" max="16150" width="21.28515625" style="37" customWidth="1"/>
    <col min="16151" max="16151" width="24" style="37" customWidth="1"/>
    <col min="16152" max="16152" width="24.42578125" style="37" customWidth="1"/>
    <col min="16153" max="16153" width="21.28515625" style="37" customWidth="1"/>
    <col min="16154" max="16154" width="16" style="37" customWidth="1"/>
    <col min="16155" max="16155" width="11.42578125" style="37"/>
    <col min="16156" max="16156" width="4.28515625" style="37" customWidth="1"/>
    <col min="16157" max="16384" width="11.42578125" style="37"/>
  </cols>
  <sheetData>
    <row r="1" spans="2:28" ht="30" customHeight="1">
      <c r="K1" s="121"/>
      <c r="L1" s="122"/>
      <c r="M1" s="1414" t="s">
        <v>341</v>
      </c>
      <c r="N1" s="1416" t="s">
        <v>342</v>
      </c>
      <c r="O1" s="1362"/>
      <c r="P1" s="1362"/>
      <c r="Q1" s="1362"/>
      <c r="R1" s="1362"/>
      <c r="S1" s="1362"/>
      <c r="T1" s="1362"/>
      <c r="U1" s="1362"/>
      <c r="V1" s="1362"/>
      <c r="W1" s="1362"/>
      <c r="X1" s="1361"/>
      <c r="Y1" s="691" t="s">
        <v>343</v>
      </c>
      <c r="Z1" s="1418" t="s">
        <v>1642</v>
      </c>
      <c r="AA1" s="1419"/>
      <c r="AB1" s="1420"/>
    </row>
    <row r="2" spans="2:28" ht="29.25" customHeight="1">
      <c r="K2" s="116"/>
      <c r="L2" s="117"/>
      <c r="M2" s="1415"/>
      <c r="N2" s="1417"/>
      <c r="O2" s="1359"/>
      <c r="P2" s="1359"/>
      <c r="Q2" s="1359"/>
      <c r="R2" s="1359"/>
      <c r="S2" s="1359"/>
      <c r="T2" s="1359"/>
      <c r="U2" s="1359"/>
      <c r="V2" s="1359"/>
      <c r="W2" s="1359"/>
      <c r="X2" s="1163"/>
      <c r="Y2" s="691" t="s">
        <v>345</v>
      </c>
      <c r="Z2" s="1421" t="s">
        <v>1643</v>
      </c>
      <c r="AA2" s="1371"/>
      <c r="AB2" s="1164"/>
    </row>
    <row r="3" spans="2:28" ht="32.25" customHeight="1">
      <c r="K3" s="694"/>
      <c r="L3" s="695"/>
      <c r="M3" s="689" t="s">
        <v>348</v>
      </c>
      <c r="N3" s="1421" t="s">
        <v>1363</v>
      </c>
      <c r="O3" s="1371"/>
      <c r="P3" s="1371"/>
      <c r="Q3" s="1371"/>
      <c r="R3" s="1371"/>
      <c r="S3" s="1371"/>
      <c r="T3" s="1371"/>
      <c r="U3" s="1371"/>
      <c r="V3" s="1371"/>
      <c r="W3" s="1371"/>
      <c r="X3" s="1164"/>
      <c r="Y3" s="691" t="s">
        <v>350</v>
      </c>
      <c r="Z3" s="1422">
        <v>45817</v>
      </c>
      <c r="AA3" s="1423"/>
      <c r="AB3" s="1424"/>
    </row>
    <row r="4" spans="2:28" ht="23.25" customHeight="1">
      <c r="K4" s="354"/>
      <c r="L4" s="355"/>
      <c r="M4" s="356"/>
      <c r="N4" s="1408" t="s">
        <v>352</v>
      </c>
      <c r="O4" s="1408"/>
      <c r="P4" s="1408"/>
      <c r="Q4" s="1408"/>
      <c r="R4" s="1408"/>
      <c r="S4" s="1408"/>
      <c r="T4" s="1408"/>
      <c r="U4" s="1408"/>
      <c r="V4" s="1408"/>
      <c r="W4" s="1408"/>
      <c r="X4" s="1408"/>
      <c r="Y4" s="355"/>
      <c r="Z4" s="355"/>
      <c r="AA4" s="355"/>
      <c r="AB4" s="357"/>
    </row>
    <row r="5" spans="2:28" ht="15" customHeight="1" thickBot="1"/>
    <row r="6" spans="2:28" ht="30.75" customHeight="1" thickBot="1">
      <c r="K6" s="1397" t="s">
        <v>95</v>
      </c>
      <c r="L6" s="1398"/>
      <c r="M6" s="1398"/>
      <c r="N6" s="1398"/>
      <c r="O6" s="1398"/>
      <c r="P6" s="1398"/>
      <c r="Q6" s="1399"/>
      <c r="S6" s="1400" t="str">
        <f>K8</f>
        <v>Gestión para la Protección de los Derechos</v>
      </c>
      <c r="T6" s="1401"/>
      <c r="U6" s="1401"/>
      <c r="V6" s="1401"/>
      <c r="W6" s="1401"/>
      <c r="X6" s="1401"/>
      <c r="Y6" s="1401"/>
      <c r="Z6" s="1401"/>
      <c r="AA6" s="1401"/>
      <c r="AB6" s="1402"/>
    </row>
    <row r="7" spans="2:28" ht="36" customHeight="1" thickBot="1">
      <c r="B7" s="1409" t="s">
        <v>1644</v>
      </c>
      <c r="C7" s="1411" t="s">
        <v>978</v>
      </c>
      <c r="D7" s="1412"/>
      <c r="E7" s="1412"/>
      <c r="F7" s="1412"/>
      <c r="G7" s="1413"/>
      <c r="K7" s="309" t="s">
        <v>73</v>
      </c>
      <c r="L7" s="310" t="s">
        <v>1004</v>
      </c>
      <c r="M7" s="310" t="s">
        <v>325</v>
      </c>
      <c r="N7" s="310" t="s">
        <v>1645</v>
      </c>
      <c r="O7" s="310" t="s">
        <v>81</v>
      </c>
      <c r="P7" s="310" t="s">
        <v>1646</v>
      </c>
      <c r="Q7" s="310" t="s">
        <v>95</v>
      </c>
      <c r="S7" s="70"/>
      <c r="T7" s="71"/>
      <c r="U7" s="71"/>
      <c r="V7" s="71"/>
      <c r="W7" s="71"/>
      <c r="X7" s="71"/>
      <c r="Y7" s="71"/>
      <c r="Z7" s="71"/>
      <c r="AA7" s="71"/>
      <c r="AB7" s="72"/>
    </row>
    <row r="8" spans="2:28" ht="45.75" customHeight="1" thickBot="1">
      <c r="B8" s="1410"/>
      <c r="C8" s="73" t="s">
        <v>919</v>
      </c>
      <c r="D8" s="73" t="s">
        <v>923</v>
      </c>
      <c r="E8" s="73" t="s">
        <v>331</v>
      </c>
      <c r="F8" s="73" t="s">
        <v>930</v>
      </c>
      <c r="G8" s="73" t="s">
        <v>934</v>
      </c>
      <c r="K8" s="1403" t="str">
        <f>'Riesgos de Corrupción'!C6</f>
        <v>Gestión para la Protección de los Derechos</v>
      </c>
      <c r="L8" s="74" t="s">
        <v>366</v>
      </c>
      <c r="M8" s="29" t="str">
        <f>IFERROR(INDEX('Riesgos de Corrupción'!$B$11:$W$100,MATCH('Mapa de calor Corrupción'!L8,'Riesgos de Corrupción'!$B$11:$B$100,0),18)," ")</f>
        <v>Rara vez</v>
      </c>
      <c r="N8" s="29">
        <f>IF(M8="Rara vez",1,IF(M8="Improbable",2,IF(M8="Posible",3,IF(M8="Probable",4,IF(M8="Casi seguro",5," ")))))</f>
        <v>1</v>
      </c>
      <c r="O8" s="29" t="str">
        <f>IFERROR(INDEX('Riesgos de Corrupción'!$B$11:$BN$100,MATCH('Mapa de calor Corrupción'!L8,'Riesgos de Corrupción'!$B$11:$B$100,0),63)," ")</f>
        <v>Catastrófico</v>
      </c>
      <c r="P8" s="29">
        <f>IF(O8="Insignificante",1,IF(O8="Menor",2,IF(O8="Moderado",3,IF(O8="Mayor",4,IF(O8="Catastrófico",5,IF(O8=" "," "))))))</f>
        <v>5</v>
      </c>
      <c r="Q8" s="30" t="str">
        <f>IFERROR(INDEX('Riesgos de Corrupción'!$B$11:$BN$100,MATCH('Mapa de calor Corrupción'!L8,'Riesgos de Corrupción'!$B$11:$B$100,0),64)," ")</f>
        <v>Zona Extrema</v>
      </c>
      <c r="S8" s="1406" t="s">
        <v>1644</v>
      </c>
      <c r="T8" s="75"/>
      <c r="AB8" s="76"/>
    </row>
    <row r="9" spans="2:28" ht="45.75" customHeight="1" thickBot="1">
      <c r="B9" s="77" t="s">
        <v>1647</v>
      </c>
      <c r="C9" s="78" t="s">
        <v>1648</v>
      </c>
      <c r="D9" s="78" t="s">
        <v>1649</v>
      </c>
      <c r="E9" s="79" t="s">
        <v>1650</v>
      </c>
      <c r="F9" s="79" t="s">
        <v>1651</v>
      </c>
      <c r="G9" s="79" t="s">
        <v>1652</v>
      </c>
      <c r="K9" s="1404"/>
      <c r="L9" s="74" t="s">
        <v>380</v>
      </c>
      <c r="M9" s="29" t="str">
        <f>IFERROR(INDEX('Riesgos de Corrupción'!$B$11:$W$100,MATCH('Mapa de calor Corrupción'!L9,'Riesgos de Corrupción'!$B$11:$B$100,0),18)," ")</f>
        <v>Rara vez</v>
      </c>
      <c r="N9" s="29">
        <f t="shared" ref="N9:N34" si="0">IF(M9="Rara vez",1,IF(M9="Improbable",2,IF(M9="Posible",3,IF(M9="Probable",4,IF(M9="Casi seguro",5," ")))))</f>
        <v>1</v>
      </c>
      <c r="O9" s="29" t="str">
        <f>IFERROR(INDEX('Riesgos de Corrupción'!$B$11:$BN$100,MATCH('Mapa de calor Corrupción'!L9,'Riesgos de Corrupción'!$B$11:$B$100,0),63)," ")</f>
        <v>Catastrófico</v>
      </c>
      <c r="P9" s="29">
        <f t="shared" ref="P9:P34" si="1">IF(O9="Insignificante",1,IF(O9="Menor",2,IF(O9="Moderado",3,IF(O9="Mayor",4,IF(O9="Catastrófico",5,IF(O9=" "," "))))))</f>
        <v>5</v>
      </c>
      <c r="Q9" s="30" t="str">
        <f>IFERROR(INDEX('Riesgos de Corrupción'!$B$11:$BN$100,MATCH('Mapa de calor Corrupción'!L9,'Riesgos de Corrupción'!$B$11:$B$100,0),64)," ")</f>
        <v>Zona Extrema</v>
      </c>
      <c r="S9" s="1406"/>
      <c r="T9" s="80" t="s">
        <v>1653</v>
      </c>
      <c r="U9" s="68"/>
      <c r="AB9" s="76"/>
    </row>
    <row r="10" spans="2:28" ht="45.75" customHeight="1" thickBot="1">
      <c r="B10" s="77" t="s">
        <v>997</v>
      </c>
      <c r="C10" s="81" t="s">
        <v>1654</v>
      </c>
      <c r="D10" s="78" t="s">
        <v>1655</v>
      </c>
      <c r="E10" s="78" t="s">
        <v>1656</v>
      </c>
      <c r="F10" s="79" t="s">
        <v>1657</v>
      </c>
      <c r="G10" s="79" t="s">
        <v>1651</v>
      </c>
      <c r="K10" s="1404"/>
      <c r="L10" s="74" t="s">
        <v>390</v>
      </c>
      <c r="M10" s="29" t="str">
        <f>IFERROR(INDEX('Riesgos de Corrupción'!$B$11:$W$100,MATCH('Mapa de calor Corrupción'!L10,'Riesgos de Corrupción'!$B$11:$B$100,0),18)," ")</f>
        <v>Posible</v>
      </c>
      <c r="N10" s="29">
        <f t="shared" si="0"/>
        <v>3</v>
      </c>
      <c r="O10" s="29" t="str">
        <f>IFERROR(INDEX('Riesgos de Corrupción'!$B$11:$BN$100,MATCH('Mapa de calor Corrupción'!L10,'Riesgos de Corrupción'!$B$11:$B$100,0),63)," ")</f>
        <v>Catastrófico</v>
      </c>
      <c r="P10" s="29">
        <f t="shared" si="1"/>
        <v>5</v>
      </c>
      <c r="Q10" s="30" t="str">
        <f>IFERROR(INDEX('Riesgos de Corrupción'!$B$11:$BN$100,MATCH('Mapa de calor Corrupción'!L10,'Riesgos de Corrupción'!$B$11:$B$100,0),64)," ")</f>
        <v>Zona Extrema</v>
      </c>
      <c r="S10" s="1406"/>
      <c r="T10" s="80" t="s">
        <v>1658</v>
      </c>
      <c r="U10" s="68"/>
      <c r="AB10" s="76"/>
    </row>
    <row r="11" spans="2:28" ht="45" customHeight="1" thickBot="1">
      <c r="B11" s="77" t="s">
        <v>992</v>
      </c>
      <c r="C11" s="82" t="s">
        <v>1659</v>
      </c>
      <c r="D11" s="81" t="s">
        <v>1660</v>
      </c>
      <c r="E11" s="78" t="s">
        <v>1661</v>
      </c>
      <c r="F11" s="79" t="s">
        <v>1662</v>
      </c>
      <c r="G11" s="79" t="s">
        <v>1650</v>
      </c>
      <c r="K11" s="1404"/>
      <c r="L11" s="74" t="s">
        <v>399</v>
      </c>
      <c r="M11" s="29" t="str">
        <f>IFERROR(INDEX('Riesgos de Corrupción'!$B$11:$W$100,MATCH('Mapa de calor Corrupción'!L11,'Riesgos de Corrupción'!$B$11:$B$100,0),18)," ")</f>
        <v>Posible</v>
      </c>
      <c r="N11" s="29">
        <f t="shared" si="0"/>
        <v>3</v>
      </c>
      <c r="O11" s="29" t="str">
        <f>IFERROR(INDEX('Riesgos de Corrupción'!$B$11:$BN$100,MATCH('Mapa de calor Corrupción'!L11,'Riesgos de Corrupción'!$B$11:$B$100,0),63)," ")</f>
        <v>Catastrófico</v>
      </c>
      <c r="P11" s="29">
        <f t="shared" si="1"/>
        <v>5</v>
      </c>
      <c r="Q11" s="30" t="str">
        <f>IFERROR(INDEX('Riesgos de Corrupción'!$B$11:$BN$100,MATCH('Mapa de calor Corrupción'!L11,'Riesgos de Corrupción'!$B$11:$B$100,0),64)," ")</f>
        <v>Zona Extrema</v>
      </c>
      <c r="S11" s="1406"/>
      <c r="T11" s="80" t="s">
        <v>1663</v>
      </c>
      <c r="U11" s="68"/>
      <c r="AB11" s="76"/>
    </row>
    <row r="12" spans="2:28" ht="45.75" customHeight="1" thickBot="1">
      <c r="B12" s="77" t="s">
        <v>987</v>
      </c>
      <c r="C12" s="82" t="s">
        <v>1664</v>
      </c>
      <c r="D12" s="82" t="s">
        <v>1665</v>
      </c>
      <c r="E12" s="81" t="s">
        <v>1660</v>
      </c>
      <c r="F12" s="78" t="s">
        <v>1655</v>
      </c>
      <c r="G12" s="79" t="s">
        <v>1666</v>
      </c>
      <c r="K12" s="1404"/>
      <c r="L12" s="74" t="s">
        <v>411</v>
      </c>
      <c r="M12" s="29" t="str">
        <f>IFERROR(INDEX('Riesgos de Corrupción'!$B$11:$W$100,MATCH('Mapa de calor Corrupción'!L12,'Riesgos de Corrupción'!$B$11:$B$100,0),18)," ")</f>
        <v>Improbable</v>
      </c>
      <c r="N12" s="29">
        <f t="shared" si="0"/>
        <v>2</v>
      </c>
      <c r="O12" s="29" t="str">
        <f>IFERROR(INDEX('Riesgos de Corrupción'!$B$11:$BN$100,MATCH('Mapa de calor Corrupción'!L12,'Riesgos de Corrupción'!$B$11:$B$100,0),63)," ")</f>
        <v>Catastrófico</v>
      </c>
      <c r="P12" s="29">
        <f t="shared" si="1"/>
        <v>5</v>
      </c>
      <c r="Q12" s="30" t="str">
        <f>IFERROR(INDEX('Riesgos de Corrupción'!$B$11:$BN$100,MATCH('Mapa de calor Corrupción'!L12,'Riesgos de Corrupción'!$B$11:$B$100,0),64)," ")</f>
        <v>Zona Extrema</v>
      </c>
      <c r="S12" s="1406"/>
      <c r="T12" s="80" t="s">
        <v>1667</v>
      </c>
      <c r="U12" s="68"/>
      <c r="AB12" s="76"/>
    </row>
    <row r="13" spans="2:28" ht="46.5" customHeight="1" thickBot="1">
      <c r="B13" s="77" t="s">
        <v>983</v>
      </c>
      <c r="C13" s="82" t="s">
        <v>1668</v>
      </c>
      <c r="D13" s="82" t="s">
        <v>1664</v>
      </c>
      <c r="E13" s="81" t="s">
        <v>1669</v>
      </c>
      <c r="F13" s="78" t="s">
        <v>1670</v>
      </c>
      <c r="G13" s="79" t="s">
        <v>1671</v>
      </c>
      <c r="K13" s="1404"/>
      <c r="L13" s="74" t="s">
        <v>422</v>
      </c>
      <c r="M13" s="29" t="str">
        <f>IFERROR(INDEX('Riesgos de Corrupción'!$B$11:$W$100,MATCH('Mapa de calor Corrupción'!L13,'Riesgos de Corrupción'!$B$11:$B$100,0),18)," ")</f>
        <v>Improbable</v>
      </c>
      <c r="N13" s="29">
        <f t="shared" si="0"/>
        <v>2</v>
      </c>
      <c r="O13" s="29" t="str">
        <f>IFERROR(INDEX('Riesgos de Corrupción'!$B$11:$BN$100,MATCH('Mapa de calor Corrupción'!L13,'Riesgos de Corrupción'!$B$11:$B$100,0),63)," ")</f>
        <v>Catastrófico</v>
      </c>
      <c r="P13" s="29">
        <f t="shared" si="1"/>
        <v>5</v>
      </c>
      <c r="Q13" s="30" t="str">
        <f>IFERROR(INDEX('Riesgos de Corrupción'!$B$11:$BN$100,MATCH('Mapa de calor Corrupción'!L13,'Riesgos de Corrupción'!$B$11:$B$100,0),64)," ")</f>
        <v>Zona Extrema</v>
      </c>
      <c r="S13" s="1406"/>
      <c r="T13" s="80" t="s">
        <v>1672</v>
      </c>
      <c r="U13" s="68"/>
      <c r="AB13" s="76"/>
    </row>
    <row r="14" spans="2:28" ht="45.75" customHeight="1">
      <c r="K14" s="1404"/>
      <c r="L14" s="74" t="s">
        <v>432</v>
      </c>
      <c r="M14" s="29" t="str">
        <f>IFERROR(INDEX('Riesgos de Corrupción'!$B$11:$W$100,MATCH('Mapa de calor Corrupción'!L14,'Riesgos de Corrupción'!$B$11:$B$100,0),18)," ")</f>
        <v>Improbable</v>
      </c>
      <c r="N14" s="29">
        <f>IF(M14="Rara vez",1,IF(M14="Improbable",2,IF(M14="Posible",3,IF(M14="Probable",4,IF(M14="Casi seguro",5," ")))))</f>
        <v>2</v>
      </c>
      <c r="O14" s="29" t="str">
        <f>IFERROR(INDEX('Riesgos de Corrupción'!$B$11:$BN$100,MATCH('Mapa de calor Corrupción'!L14,'Riesgos de Corrupción'!$B$11:$B$100,0),63)," ")</f>
        <v>Catastrófico</v>
      </c>
      <c r="P14" s="29">
        <f>IF(O14="Insignificante",1,IF(O14="Menor",2,IF(O14="Moderado",3,IF(O14="Mayor",4,IF(O14="Catastrófico",5,IF(O14=" "," "))))))</f>
        <v>5</v>
      </c>
      <c r="Q14" s="30" t="str">
        <f>IFERROR(INDEX('Riesgos de Corrupción'!$B$11:$BN$100,MATCH('Mapa de calor Corrupción'!L14,'Riesgos de Corrupción'!$B$11:$B$100,0),64)," ")</f>
        <v>Zona Extrema</v>
      </c>
      <c r="S14" s="1406"/>
      <c r="T14" s="83"/>
      <c r="AB14" s="76"/>
    </row>
    <row r="15" spans="2:28" ht="37.5" customHeight="1">
      <c r="K15" s="1404"/>
      <c r="L15" s="74" t="s">
        <v>441</v>
      </c>
      <c r="M15" s="29" t="str">
        <f>IFERROR(INDEX('Riesgos de Corrupción'!$B$11:$W$100,MATCH('Mapa de calor Corrupción'!L15,'Riesgos de Corrupción'!$B$11:$B$100,0),18)," ")</f>
        <v>Posible</v>
      </c>
      <c r="N15" s="29">
        <f t="shared" si="0"/>
        <v>3</v>
      </c>
      <c r="O15" s="29" t="str">
        <f>IFERROR(INDEX('Riesgos de Corrupción'!$B$11:$BN$100,MATCH('Mapa de calor Corrupción'!L15,'Riesgos de Corrupción'!$B$11:$B$100,0),63)," ")</f>
        <v>Catastrófico</v>
      </c>
      <c r="P15" s="29">
        <f t="shared" si="1"/>
        <v>5</v>
      </c>
      <c r="Q15" s="30" t="str">
        <f>IFERROR(INDEX('Riesgos de Corrupción'!$B$11:$BN$100,MATCH('Mapa de calor Corrupción'!L15,'Riesgos de Corrupción'!$B$11:$B$100,0),64)," ")</f>
        <v>Zona Extrema</v>
      </c>
      <c r="S15" s="70"/>
      <c r="T15" s="83"/>
      <c r="V15" s="84" t="s">
        <v>1673</v>
      </c>
      <c r="W15" s="85" t="s">
        <v>1674</v>
      </c>
      <c r="X15" s="86" t="s">
        <v>1675</v>
      </c>
      <c r="Y15" s="87" t="s">
        <v>1676</v>
      </c>
      <c r="Z15" s="87" t="s">
        <v>1677</v>
      </c>
      <c r="AB15" s="76"/>
    </row>
    <row r="16" spans="2:28" ht="30" customHeight="1" thickBot="1">
      <c r="K16" s="1404"/>
      <c r="L16" s="74" t="s">
        <v>452</v>
      </c>
      <c r="M16" s="29" t="str">
        <f>IFERROR(INDEX('Riesgos de Corrupción'!$B$11:$W$100,MATCH('Mapa de calor Corrupción'!L16,'Riesgos de Corrupción'!$B$11:$B$100,0),18)," ")</f>
        <v>Rara vez</v>
      </c>
      <c r="N16" s="29">
        <f t="shared" si="0"/>
        <v>1</v>
      </c>
      <c r="O16" s="29" t="str">
        <f>IFERROR(INDEX('Riesgos de Corrupción'!$B$11:$BN$100,MATCH('Mapa de calor Corrupción'!L16,'Riesgos de Corrupción'!$B$11:$B$100,0),63)," ")</f>
        <v>Catastrófico</v>
      </c>
      <c r="P16" s="29">
        <f t="shared" si="1"/>
        <v>5</v>
      </c>
      <c r="Q16" s="30" t="str">
        <f>IFERROR(INDEX('Riesgos de Corrupción'!$B$11:$BN$100,MATCH('Mapa de calor Corrupción'!L16,'Riesgos de Corrupción'!$B$11:$B$100,0),64)," ")</f>
        <v>Zona Extrema</v>
      </c>
      <c r="S16" s="88"/>
      <c r="T16" s="89"/>
      <c r="U16" s="1407" t="s">
        <v>978</v>
      </c>
      <c r="V16" s="1407"/>
      <c r="W16" s="1407"/>
      <c r="X16" s="1407"/>
      <c r="Y16" s="1407"/>
      <c r="Z16" s="1407"/>
      <c r="AA16" s="1407"/>
      <c r="AB16" s="90"/>
    </row>
    <row r="17" spans="11:27" ht="30" customHeight="1">
      <c r="K17" s="1404"/>
      <c r="L17" s="74" t="s">
        <v>463</v>
      </c>
      <c r="M17" s="29" t="str">
        <f>IFERROR(INDEX('Riesgos de Corrupción'!$B$11:$W$100,MATCH('Mapa de calor Corrupción'!L17,'Riesgos de Corrupción'!$B$11:$B$100,0),18)," ")</f>
        <v>Posible</v>
      </c>
      <c r="N17" s="29">
        <f t="shared" si="0"/>
        <v>3</v>
      </c>
      <c r="O17" s="29" t="str">
        <f>IFERROR(INDEX('Riesgos de Corrupción'!$B$11:$BN$100,MATCH('Mapa de calor Corrupción'!L17,'Riesgos de Corrupción'!$B$11:$B$100,0),63)," ")</f>
        <v>Catastrófico</v>
      </c>
      <c r="P17" s="29">
        <f t="shared" si="1"/>
        <v>5</v>
      </c>
      <c r="Q17" s="30" t="str">
        <f>IFERROR(INDEX('Riesgos de Corrupción'!$B$11:$BN$100,MATCH('Mapa de calor Corrupción'!L17,'Riesgos de Corrupción'!$B$11:$B$100,0),64)," ")</f>
        <v>Zona Extrema</v>
      </c>
      <c r="T17" s="83"/>
      <c r="U17" s="91"/>
      <c r="V17" s="91"/>
      <c r="W17" s="91"/>
      <c r="X17" s="91"/>
      <c r="Y17" s="91"/>
      <c r="Z17" s="91"/>
      <c r="AA17" s="91"/>
    </row>
    <row r="18" spans="11:27" ht="30" customHeight="1">
      <c r="K18" s="1404"/>
      <c r="L18" s="74" t="s">
        <v>473</v>
      </c>
      <c r="M18" s="29" t="str">
        <f>IFERROR(INDEX('Riesgos de Corrupción'!$B$11:$W$100,MATCH('Mapa de calor Corrupción'!L18,'Riesgos de Corrupción'!$B$11:$B$100,0),18)," ")</f>
        <v>Posible</v>
      </c>
      <c r="N18" s="29">
        <f t="shared" si="0"/>
        <v>3</v>
      </c>
      <c r="O18" s="29" t="str">
        <f>IFERROR(INDEX('Riesgos de Corrupción'!$B$11:$BN$100,MATCH('Mapa de calor Corrupción'!L18,'Riesgos de Corrupción'!$B$11:$B$100,0),63)," ")</f>
        <v>Catastrófico</v>
      </c>
      <c r="P18" s="29">
        <f t="shared" si="1"/>
        <v>5</v>
      </c>
      <c r="Q18" s="30" t="str">
        <f>IFERROR(INDEX('Riesgos de Corrupción'!$B$11:$BN$100,MATCH('Mapa de calor Corrupción'!L18,'Riesgos de Corrupción'!$B$11:$B$100,0),64)," ")</f>
        <v>Zona Extrema</v>
      </c>
      <c r="T18" s="83"/>
      <c r="U18" s="91"/>
      <c r="V18" s="91"/>
      <c r="W18" s="91"/>
      <c r="X18" s="91"/>
      <c r="Y18" s="91"/>
      <c r="Z18" s="91"/>
      <c r="AA18" s="91"/>
    </row>
    <row r="19" spans="11:27" ht="30" customHeight="1">
      <c r="K19" s="1404"/>
      <c r="L19" s="74" t="s">
        <v>484</v>
      </c>
      <c r="M19" s="29" t="str">
        <f>IFERROR(INDEX('Riesgos de Corrupción'!$B$11:$W$100,MATCH('Mapa de calor Corrupción'!L19,'Riesgos de Corrupción'!$B$11:$B$100,0),18)," ")</f>
        <v>Posible</v>
      </c>
      <c r="N19" s="29">
        <f t="shared" si="0"/>
        <v>3</v>
      </c>
      <c r="O19" s="29" t="str">
        <f>IFERROR(INDEX('Riesgos de Corrupción'!$B$11:$BN$100,MATCH('Mapa de calor Corrupción'!L19,'Riesgos de Corrupción'!$B$11:$B$100,0),63)," ")</f>
        <v>Catastrófico</v>
      </c>
      <c r="P19" s="29">
        <f t="shared" si="1"/>
        <v>5</v>
      </c>
      <c r="Q19" s="30" t="str">
        <f>IFERROR(INDEX('Riesgos de Corrupción'!$B$11:$BN$100,MATCH('Mapa de calor Corrupción'!L19,'Riesgos de Corrupción'!$B$11:$B$100,0),64)," ")</f>
        <v>Zona Extrema</v>
      </c>
      <c r="T19" s="83"/>
      <c r="U19" s="91"/>
      <c r="V19" s="91"/>
      <c r="W19" s="91"/>
      <c r="X19" s="91"/>
      <c r="Y19" s="91"/>
      <c r="Z19" s="91"/>
      <c r="AA19" s="91"/>
    </row>
    <row r="20" spans="11:27" ht="30" customHeight="1">
      <c r="K20" s="1404"/>
      <c r="L20" s="74" t="s">
        <v>496</v>
      </c>
      <c r="M20" s="29" t="str">
        <f>IFERROR(INDEX('Riesgos de Corrupción'!$B$11:$W$100,MATCH('Mapa de calor Corrupción'!L20,'Riesgos de Corrupción'!$B$11:$B$100,0),18)," ")</f>
        <v>Rara vez</v>
      </c>
      <c r="N20" s="29">
        <f t="shared" si="0"/>
        <v>1</v>
      </c>
      <c r="O20" s="29" t="str">
        <f>IFERROR(INDEX('Riesgos de Corrupción'!$B$11:$BN$100,MATCH('Mapa de calor Corrupción'!L20,'Riesgos de Corrupción'!$B$11:$B$100,0),63)," ")</f>
        <v>Catastrófico</v>
      </c>
      <c r="P20" s="29">
        <f t="shared" si="1"/>
        <v>5</v>
      </c>
      <c r="Q20" s="30" t="str">
        <f>IFERROR(INDEX('Riesgos de Corrupción'!$B$11:$BN$100,MATCH('Mapa de calor Corrupción'!L20,'Riesgos de Corrupción'!$B$11:$B$100,0),64)," ")</f>
        <v>Zona Extrema</v>
      </c>
      <c r="T20" s="83"/>
      <c r="U20" s="91"/>
      <c r="V20" s="91"/>
      <c r="W20" s="91"/>
      <c r="X20" s="91"/>
      <c r="Y20" s="91"/>
      <c r="Z20" s="91"/>
      <c r="AA20" s="91"/>
    </row>
    <row r="21" spans="11:27" ht="30" customHeight="1">
      <c r="K21" s="1404"/>
      <c r="L21" s="74" t="s">
        <v>506</v>
      </c>
      <c r="M21" s="29" t="str">
        <f>IFERROR(INDEX('Riesgos de Corrupción'!$B$11:$W$100,MATCH('Mapa de calor Corrupción'!L21,'Riesgos de Corrupción'!$B$11:$B$100,0),18)," ")</f>
        <v>Probable</v>
      </c>
      <c r="N21" s="29">
        <f t="shared" si="0"/>
        <v>4</v>
      </c>
      <c r="O21" s="29" t="str">
        <f>IFERROR(INDEX('Riesgos de Corrupción'!$B$11:$BN$100,MATCH('Mapa de calor Corrupción'!L21,'Riesgos de Corrupción'!$B$11:$B$100,0),63)," ")</f>
        <v>Catastrófico</v>
      </c>
      <c r="P21" s="29">
        <f t="shared" si="1"/>
        <v>5</v>
      </c>
      <c r="Q21" s="30" t="str">
        <f>IFERROR(INDEX('Riesgos de Corrupción'!$B$11:$BN$100,MATCH('Mapa de calor Corrupción'!L21,'Riesgos de Corrupción'!$B$11:$B$100,0),64)," ")</f>
        <v>Zona Extrema</v>
      </c>
      <c r="T21" s="83"/>
      <c r="U21" s="91"/>
      <c r="V21" s="91"/>
      <c r="W21" s="91"/>
      <c r="X21" s="91"/>
      <c r="Y21" s="91"/>
      <c r="Z21" s="91"/>
      <c r="AA21" s="91"/>
    </row>
    <row r="22" spans="11:27" ht="30" customHeight="1">
      <c r="K22" s="1404"/>
      <c r="L22" s="74"/>
      <c r="M22" s="29" t="str">
        <f>IFERROR(INDEX('Riesgos de Corrupción'!$B$11:$W$100,MATCH('Mapa de calor Corrupción'!L22,'Riesgos de Corrupción'!$B$11:$B$100,0),18)," ")</f>
        <v xml:space="preserve"> </v>
      </c>
      <c r="N22" s="29" t="str">
        <f t="shared" si="0"/>
        <v xml:space="preserve"> </v>
      </c>
      <c r="O22" s="29" t="str">
        <f>IFERROR(INDEX('Riesgos de Corrupción'!$B$11:$BN$100,MATCH('Mapa de calor Corrupción'!L22,'Riesgos de Corrupción'!$B$11:$B$100,0),63)," ")</f>
        <v xml:space="preserve"> </v>
      </c>
      <c r="P22" s="29" t="str">
        <f t="shared" si="1"/>
        <v xml:space="preserve"> </v>
      </c>
      <c r="Q22" s="30" t="str">
        <f>IFERROR(INDEX('Riesgos de Corrupción'!$B$11:$BN$100,MATCH('Mapa de calor Corrupción'!L22,'Riesgos de Corrupción'!$B$11:$B$100,0),64)," ")</f>
        <v xml:space="preserve"> </v>
      </c>
      <c r="T22" s="83"/>
      <c r="U22" s="91"/>
      <c r="V22" s="91"/>
      <c r="W22" s="91"/>
      <c r="X22" s="91"/>
      <c r="Y22" s="91"/>
      <c r="Z22" s="91"/>
      <c r="AA22" s="91"/>
    </row>
    <row r="23" spans="11:27" ht="30" customHeight="1">
      <c r="K23" s="1404"/>
      <c r="L23" s="74"/>
      <c r="M23" s="29" t="str">
        <f>IFERROR(INDEX('Riesgos de Corrupción'!$B$11:$W$100,MATCH('Mapa de calor Corrupción'!L23,'Riesgos de Corrupción'!$B$11:$B$100,0),18)," ")</f>
        <v xml:space="preserve"> </v>
      </c>
      <c r="N23" s="29" t="str">
        <f t="shared" si="0"/>
        <v xml:space="preserve"> </v>
      </c>
      <c r="O23" s="29" t="str">
        <f>IFERROR(INDEX('Riesgos de Corrupción'!$B$11:$BN$100,MATCH('Mapa de calor Corrupción'!L23,'Riesgos de Corrupción'!$B$11:$B$100,0),63)," ")</f>
        <v xml:space="preserve"> </v>
      </c>
      <c r="P23" s="29" t="str">
        <f t="shared" si="1"/>
        <v xml:space="preserve"> </v>
      </c>
      <c r="Q23" s="30" t="str">
        <f>IFERROR(INDEX('Riesgos de Corrupción'!$B$11:$BN$100,MATCH('Mapa de calor Corrupción'!L23,'Riesgos de Corrupción'!$B$11:$B$100,0),64)," ")</f>
        <v xml:space="preserve"> </v>
      </c>
      <c r="T23" s="83"/>
      <c r="U23" s="91"/>
      <c r="V23" s="91"/>
      <c r="W23" s="91"/>
      <c r="X23" s="91"/>
      <c r="Y23" s="91"/>
      <c r="Z23" s="91"/>
      <c r="AA23" s="91"/>
    </row>
    <row r="24" spans="11:27" ht="30" customHeight="1">
      <c r="K24" s="1404"/>
      <c r="L24" s="94"/>
      <c r="M24" s="696" t="str">
        <f>IFERROR(INDEX('Riesgos de Corrupción'!$B$11:$W$100,MATCH('Mapa de calor Corrupción'!L24,'Riesgos de Corrupción'!$B$11:$B$100,0),18)," ")</f>
        <v xml:space="preserve"> </v>
      </c>
      <c r="N24" s="696" t="str">
        <f t="shared" si="0"/>
        <v xml:space="preserve"> </v>
      </c>
      <c r="O24" s="696" t="str">
        <f>IFERROR(INDEX('Riesgos de Corrupción'!$B$11:$BN$100,MATCH('Mapa de calor Corrupción'!L24,'Riesgos de Corrupción'!$B$11:$B$100,0),63)," ")</f>
        <v xml:space="preserve"> </v>
      </c>
      <c r="P24" s="696" t="str">
        <f t="shared" si="1"/>
        <v xml:space="preserve"> </v>
      </c>
      <c r="Q24" s="697" t="str">
        <f>IFERROR(INDEX('Riesgos de Corrupción'!$B$11:$BN$100,MATCH('Mapa de calor Corrupción'!L24,'Riesgos de Corrupción'!$B$11:$B$100,0),64)," ")</f>
        <v xml:space="preserve"> </v>
      </c>
      <c r="T24" s="83"/>
      <c r="U24" s="91"/>
      <c r="V24" s="91"/>
      <c r="W24" s="91"/>
      <c r="X24" s="91"/>
      <c r="Y24" s="91"/>
      <c r="Z24" s="91"/>
      <c r="AA24" s="91"/>
    </row>
    <row r="25" spans="11:27" ht="30" customHeight="1">
      <c r="K25" s="1404"/>
      <c r="L25" s="701"/>
      <c r="M25" s="29" t="str">
        <f>IFERROR(INDEX('Riesgos de Corrupción'!$B$11:$W$100,MATCH('Mapa de calor Corrupción'!L25,'Riesgos de Corrupción'!$B$11:$B$100,0),18)," ")</f>
        <v xml:space="preserve"> </v>
      </c>
      <c r="N25" s="29" t="str">
        <f t="shared" si="0"/>
        <v xml:space="preserve"> </v>
      </c>
      <c r="O25" s="29" t="str">
        <f>IFERROR(INDEX('Riesgos de Corrupción'!$B$11:$BN$100,MATCH('Mapa de calor Corrupción'!L25,'Riesgos de Corrupción'!$B$11:$B$100,0),63)," ")</f>
        <v xml:space="preserve"> </v>
      </c>
      <c r="P25" s="29" t="str">
        <f t="shared" si="1"/>
        <v xml:space="preserve"> </v>
      </c>
      <c r="Q25" s="30" t="str">
        <f>IFERROR(INDEX('Riesgos de Corrupción'!$B$11:$BN$100,MATCH('Mapa de calor Corrupción'!L25,'Riesgos de Corrupción'!$B$11:$B$100,0),64)," ")</f>
        <v xml:space="preserve"> </v>
      </c>
      <c r="T25" s="83"/>
      <c r="U25" s="91"/>
      <c r="V25" s="91"/>
      <c r="W25" s="91"/>
      <c r="X25" s="91"/>
      <c r="Y25" s="91"/>
      <c r="Z25" s="91"/>
      <c r="AA25" s="91"/>
    </row>
    <row r="26" spans="11:27" ht="30" customHeight="1">
      <c r="K26" s="1404"/>
      <c r="L26" s="701"/>
      <c r="M26" s="29" t="str">
        <f>IFERROR(INDEX('Riesgos de Corrupción'!$B$11:$W$100,MATCH('Mapa de calor Corrupción'!L26,'Riesgos de Corrupción'!$B$11:$B$100,0),18)," ")</f>
        <v xml:space="preserve"> </v>
      </c>
      <c r="N26" s="29" t="str">
        <f t="shared" si="0"/>
        <v xml:space="preserve"> </v>
      </c>
      <c r="O26" s="29" t="str">
        <f>IFERROR(INDEX('Riesgos de Corrupción'!$B$11:$BN$100,MATCH('Mapa de calor Corrupción'!L26,'Riesgos de Corrupción'!$B$11:$B$100,0),63)," ")</f>
        <v xml:space="preserve"> </v>
      </c>
      <c r="P26" s="29" t="str">
        <f t="shared" si="1"/>
        <v xml:space="preserve"> </v>
      </c>
      <c r="Q26" s="30" t="str">
        <f>IFERROR(INDEX('Riesgos de Corrupción'!$B$11:$BN$100,MATCH('Mapa de calor Corrupción'!L26,'Riesgos de Corrupción'!$B$11:$B$100,0),64)," ")</f>
        <v xml:space="preserve"> </v>
      </c>
      <c r="T26" s="83"/>
      <c r="U26" s="91"/>
      <c r="V26" s="91"/>
      <c r="W26" s="91"/>
      <c r="X26" s="91"/>
      <c r="Y26" s="91"/>
      <c r="Z26" s="91"/>
      <c r="AA26" s="91"/>
    </row>
    <row r="27" spans="11:27" ht="30" customHeight="1">
      <c r="K27" s="1404"/>
      <c r="L27" s="701"/>
      <c r="M27" s="29" t="str">
        <f>IFERROR(INDEX('Riesgos de Corrupción'!$B$11:$W$100,MATCH('Mapa de calor Corrupción'!L27,'Riesgos de Corrupción'!$B$11:$B$100,0),18)," ")</f>
        <v xml:space="preserve"> </v>
      </c>
      <c r="N27" s="29" t="str">
        <f t="shared" si="0"/>
        <v xml:space="preserve"> </v>
      </c>
      <c r="O27" s="29" t="str">
        <f>IFERROR(INDEX('Riesgos de Corrupción'!$B$11:$BN$100,MATCH('Mapa de calor Corrupción'!L27,'Riesgos de Corrupción'!$B$11:$B$100,0),63)," ")</f>
        <v xml:space="preserve"> </v>
      </c>
      <c r="P27" s="29" t="str">
        <f t="shared" si="1"/>
        <v xml:space="preserve"> </v>
      </c>
      <c r="Q27" s="30" t="str">
        <f>IFERROR(INDEX('Riesgos de Corrupción'!$B$11:$BN$100,MATCH('Mapa de calor Corrupción'!L27,'Riesgos de Corrupción'!$B$11:$B$100,0),64)," ")</f>
        <v xml:space="preserve"> </v>
      </c>
      <c r="T27" s="83"/>
      <c r="U27" s="91"/>
      <c r="V27" s="91"/>
      <c r="W27" s="91"/>
      <c r="X27" s="91"/>
      <c r="Y27" s="91"/>
      <c r="Z27" s="91"/>
      <c r="AA27" s="91"/>
    </row>
    <row r="28" spans="11:27" ht="30" customHeight="1">
      <c r="K28" s="1404"/>
      <c r="L28" s="701"/>
      <c r="M28" s="29" t="str">
        <f>IFERROR(INDEX('Riesgos de Corrupción'!$B$11:$W$100,MATCH('Mapa de calor Corrupción'!L28,'Riesgos de Corrupción'!$B$11:$B$100,0),18)," ")</f>
        <v xml:space="preserve"> </v>
      </c>
      <c r="N28" s="29" t="str">
        <f t="shared" si="0"/>
        <v xml:space="preserve"> </v>
      </c>
      <c r="O28" s="29" t="str">
        <f>IFERROR(INDEX('Riesgos de Corrupción'!$B$11:$BN$100,MATCH('Mapa de calor Corrupción'!L28,'Riesgos de Corrupción'!$B$11:$B$100,0),63)," ")</f>
        <v xml:space="preserve"> </v>
      </c>
      <c r="P28" s="29" t="str">
        <f t="shared" si="1"/>
        <v xml:space="preserve"> </v>
      </c>
      <c r="Q28" s="30" t="str">
        <f>IFERROR(INDEX('Riesgos de Corrupción'!$B$11:$BN$100,MATCH('Mapa de calor Corrupción'!L28,'Riesgos de Corrupción'!$B$11:$B$100,0),64)," ")</f>
        <v xml:space="preserve"> </v>
      </c>
      <c r="T28" s="83"/>
      <c r="U28" s="91"/>
      <c r="V28" s="91"/>
      <c r="W28" s="91"/>
      <c r="X28" s="91"/>
      <c r="Y28" s="91"/>
      <c r="Z28" s="91"/>
      <c r="AA28" s="91"/>
    </row>
    <row r="29" spans="11:27" ht="30" customHeight="1">
      <c r="K29" s="1404"/>
      <c r="L29" s="701"/>
      <c r="M29" s="29" t="str">
        <f>IFERROR(INDEX('Riesgos de Corrupción'!$B$11:$W$100,MATCH('Mapa de calor Corrupción'!L29,'Riesgos de Corrupción'!$B$11:$B$100,0),18)," ")</f>
        <v xml:space="preserve"> </v>
      </c>
      <c r="N29" s="29" t="str">
        <f t="shared" si="0"/>
        <v xml:space="preserve"> </v>
      </c>
      <c r="O29" s="29" t="str">
        <f>IFERROR(INDEX('Riesgos de Corrupción'!$B$11:$BN$100,MATCH('Mapa de calor Corrupción'!L29,'Riesgos de Corrupción'!$B$11:$B$100,0),63)," ")</f>
        <v xml:space="preserve"> </v>
      </c>
      <c r="P29" s="29" t="str">
        <f t="shared" si="1"/>
        <v xml:space="preserve"> </v>
      </c>
      <c r="Q29" s="30" t="str">
        <f>IFERROR(INDEX('Riesgos de Corrupción'!$B$11:$BN$100,MATCH('Mapa de calor Corrupción'!L29,'Riesgos de Corrupción'!$B$11:$B$100,0),64)," ")</f>
        <v xml:space="preserve"> </v>
      </c>
      <c r="T29" s="83"/>
      <c r="U29" s="91"/>
      <c r="V29" s="91"/>
      <c r="W29" s="91"/>
      <c r="X29" s="91"/>
      <c r="Y29" s="91"/>
      <c r="Z29" s="91"/>
      <c r="AA29" s="91"/>
    </row>
    <row r="30" spans="11:27" ht="30" customHeight="1">
      <c r="K30" s="1404"/>
      <c r="L30" s="701"/>
      <c r="M30" s="29" t="str">
        <f>IFERROR(INDEX('Riesgos de Corrupción'!$B$11:$W$100,MATCH('Mapa de calor Corrupción'!L30,'Riesgos de Corrupción'!$B$11:$B$100,0),18)," ")</f>
        <v xml:space="preserve"> </v>
      </c>
      <c r="N30" s="29" t="str">
        <f t="shared" si="0"/>
        <v xml:space="preserve"> </v>
      </c>
      <c r="O30" s="29" t="str">
        <f>IFERROR(INDEX('Riesgos de Corrupción'!$B$11:$BN$100,MATCH('Mapa de calor Corrupción'!L30,'Riesgos de Corrupción'!$B$11:$B$100,0),63)," ")</f>
        <v xml:space="preserve"> </v>
      </c>
      <c r="P30" s="29" t="str">
        <f t="shared" si="1"/>
        <v xml:space="preserve"> </v>
      </c>
      <c r="Q30" s="30" t="str">
        <f>IFERROR(INDEX('Riesgos de Corrupción'!$B$11:$BN$100,MATCH('Mapa de calor Corrupción'!L30,'Riesgos de Corrupción'!$B$11:$B$100,0),64)," ")</f>
        <v xml:space="preserve"> </v>
      </c>
      <c r="T30" s="83"/>
      <c r="U30" s="91"/>
      <c r="V30" s="91"/>
      <c r="W30" s="91"/>
      <c r="X30" s="91"/>
      <c r="Y30" s="91"/>
      <c r="Z30" s="91"/>
      <c r="AA30" s="91"/>
    </row>
    <row r="31" spans="11:27" ht="30" customHeight="1">
      <c r="K31" s="1404"/>
      <c r="L31" s="701"/>
      <c r="M31" s="29" t="str">
        <f>IFERROR(INDEX('Riesgos de Corrupción'!$B$11:$W$100,MATCH('Mapa de calor Corrupción'!L31,'Riesgos de Corrupción'!$B$11:$B$100,0),18)," ")</f>
        <v xml:space="preserve"> </v>
      </c>
      <c r="N31" s="29" t="str">
        <f t="shared" si="0"/>
        <v xml:space="preserve"> </v>
      </c>
      <c r="O31" s="29" t="str">
        <f>IFERROR(INDEX('Riesgos de Corrupción'!$B$11:$BN$100,MATCH('Mapa de calor Corrupción'!L31,'Riesgos de Corrupción'!$B$11:$B$100,0),63)," ")</f>
        <v xml:space="preserve"> </v>
      </c>
      <c r="P31" s="29" t="str">
        <f t="shared" si="1"/>
        <v xml:space="preserve"> </v>
      </c>
      <c r="Q31" s="30" t="str">
        <f>IFERROR(INDEX('Riesgos de Corrupción'!$B$11:$BN$100,MATCH('Mapa de calor Corrupción'!L31,'Riesgos de Corrupción'!$B$11:$B$100,0),64)," ")</f>
        <v xml:space="preserve"> </v>
      </c>
      <c r="T31" s="83"/>
      <c r="U31" s="91"/>
      <c r="V31" s="91"/>
      <c r="W31" s="91"/>
      <c r="X31" s="91"/>
      <c r="Y31" s="91"/>
      <c r="Z31" s="91"/>
      <c r="AA31" s="91"/>
    </row>
    <row r="32" spans="11:27" ht="30" customHeight="1">
      <c r="K32" s="1404"/>
      <c r="L32" s="701"/>
      <c r="M32" s="29" t="str">
        <f>IFERROR(INDEX('Riesgos de Corrupción'!$B$11:$W$100,MATCH('Mapa de calor Corrupción'!L32,'Riesgos de Corrupción'!$B$11:$B$100,0),18)," ")</f>
        <v xml:space="preserve"> </v>
      </c>
      <c r="N32" s="29" t="str">
        <f t="shared" si="0"/>
        <v xml:space="preserve"> </v>
      </c>
      <c r="O32" s="29" t="str">
        <f>IFERROR(INDEX('Riesgos de Corrupción'!$B$11:$BN$100,MATCH('Mapa de calor Corrupción'!L32,'Riesgos de Corrupción'!$B$11:$B$100,0),63)," ")</f>
        <v xml:space="preserve"> </v>
      </c>
      <c r="P32" s="29" t="str">
        <f t="shared" si="1"/>
        <v xml:space="preserve"> </v>
      </c>
      <c r="Q32" s="30" t="str">
        <f>IFERROR(INDEX('Riesgos de Corrupción'!$B$11:$BN$100,MATCH('Mapa de calor Corrupción'!L32,'Riesgos de Corrupción'!$B$11:$B$100,0),64)," ")</f>
        <v xml:space="preserve"> </v>
      </c>
      <c r="T32" s="83"/>
      <c r="U32" s="91"/>
      <c r="V32" s="91"/>
      <c r="W32" s="91"/>
      <c r="X32" s="91"/>
      <c r="Y32" s="91"/>
      <c r="Z32" s="91"/>
      <c r="AA32" s="91"/>
    </row>
    <row r="33" spans="11:28" ht="45.75" customHeight="1">
      <c r="K33" s="1404"/>
      <c r="L33" s="701"/>
      <c r="M33" s="29" t="str">
        <f>IFERROR(INDEX('Riesgos de Corrupción'!$B$11:$W$100,MATCH('Mapa de calor Corrupción'!L33,'Riesgos de Corrupción'!$B$11:$B$100,0),18)," ")</f>
        <v xml:space="preserve"> </v>
      </c>
      <c r="N33" s="29" t="str">
        <f t="shared" si="0"/>
        <v xml:space="preserve"> </v>
      </c>
      <c r="O33" s="29" t="str">
        <f>IFERROR(INDEX('Riesgos de Corrupción'!$B$11:$BN$100,MATCH('Mapa de calor Corrupción'!L33,'Riesgos de Corrupción'!$B$11:$B$100,0),63)," ")</f>
        <v xml:space="preserve"> </v>
      </c>
      <c r="P33" s="29" t="str">
        <f t="shared" si="1"/>
        <v xml:space="preserve"> </v>
      </c>
      <c r="Q33" s="30" t="str">
        <f>IFERROR(INDEX('Riesgos de Corrupción'!$B$11:$BN$100,MATCH('Mapa de calor Corrupción'!L33,'Riesgos de Corrupción'!$B$11:$B$100,0),64)," ")</f>
        <v xml:space="preserve"> </v>
      </c>
    </row>
    <row r="34" spans="11:28" ht="45.75" customHeight="1" thickBot="1">
      <c r="K34" s="1405"/>
      <c r="L34" s="702"/>
      <c r="M34" s="698" t="str">
        <f>IFERROR(INDEX('Riesgos de Corrupción'!$B$11:$W$100,MATCH('Mapa de calor Corrupción'!L34,'Riesgos de Corrupción'!$B$11:$B$100,0),18)," ")</f>
        <v xml:space="preserve"> </v>
      </c>
      <c r="N34" s="31" t="str">
        <f t="shared" si="0"/>
        <v xml:space="preserve"> </v>
      </c>
      <c r="O34" s="698" t="str">
        <f>IFERROR(INDEX('Riesgos de Corrupción'!$B$11:$BN$100,MATCH('Mapa de calor Corrupción'!L34,'Riesgos de Corrupción'!$B$11:$B$100,0),63)," ")</f>
        <v xml:space="preserve"> </v>
      </c>
      <c r="P34" s="31" t="str">
        <f t="shared" si="1"/>
        <v xml:space="preserve"> </v>
      </c>
      <c r="Q34" s="700" t="str">
        <f>IFERROR(INDEX('Riesgos de Corrupción'!$B$11:$BN$100,MATCH('Mapa de calor Corrupción'!L34,'Riesgos de Corrupción'!$B$11:$B$100,0),64)," ")</f>
        <v xml:space="preserve"> </v>
      </c>
    </row>
    <row r="35" spans="11:28" ht="45.75" customHeight="1" thickBot="1">
      <c r="T35" s="83"/>
    </row>
    <row r="36" spans="11:28" ht="30" customHeight="1" thickBot="1">
      <c r="K36" s="1397" t="s">
        <v>1485</v>
      </c>
      <c r="L36" s="1398"/>
      <c r="M36" s="1398"/>
      <c r="N36" s="1398"/>
      <c r="O36" s="1398"/>
      <c r="P36" s="1398"/>
      <c r="Q36" s="1399"/>
      <c r="S36" s="1400" t="str">
        <f>K38</f>
        <v>Gestión para la Protección de los Derechos</v>
      </c>
      <c r="T36" s="1401"/>
      <c r="U36" s="1401"/>
      <c r="V36" s="1401"/>
      <c r="W36" s="1401"/>
      <c r="X36" s="1401"/>
      <c r="Y36" s="1401"/>
      <c r="Z36" s="1401"/>
      <c r="AA36" s="1401"/>
      <c r="AB36" s="1402"/>
    </row>
    <row r="37" spans="11:28" ht="30" customHeight="1" thickBot="1">
      <c r="K37" s="309" t="s">
        <v>73</v>
      </c>
      <c r="L37" s="310" t="s">
        <v>1004</v>
      </c>
      <c r="M37" s="310" t="s">
        <v>325</v>
      </c>
      <c r="N37" s="310" t="s">
        <v>1645</v>
      </c>
      <c r="O37" s="310" t="s">
        <v>81</v>
      </c>
      <c r="P37" s="310" t="s">
        <v>1646</v>
      </c>
      <c r="Q37" s="310" t="s">
        <v>1485</v>
      </c>
      <c r="S37" s="70"/>
      <c r="T37" s="71"/>
      <c r="U37" s="71"/>
      <c r="V37" s="71"/>
      <c r="W37" s="71"/>
      <c r="X37" s="71"/>
      <c r="Y37" s="71"/>
      <c r="Z37" s="71"/>
      <c r="AA37" s="71"/>
      <c r="AB37" s="72"/>
    </row>
    <row r="38" spans="11:28" ht="45.75" customHeight="1">
      <c r="K38" s="1403" t="str">
        <f>K8</f>
        <v>Gestión para la Protección de los Derechos</v>
      </c>
      <c r="L38" s="93" t="s">
        <v>366</v>
      </c>
      <c r="M38" s="29" t="str">
        <f>IFERROR(INDEX('Controles de Corrupción'!$C$10:$AN$249,MATCH('Mapa de calor Corrupción'!L38,'Controles de Corrupción'!$C$10:$C$249,0),33), " ")</f>
        <v>Rara vez</v>
      </c>
      <c r="N38" s="29">
        <f>IF(M38="Rara vez",1,IF(M38="Improbable",2,IF(M38="Posible",3,IF(M38="Probable",4,IF(M38="Casi seguro",5," ")))))</f>
        <v>1</v>
      </c>
      <c r="O38" s="29" t="str">
        <f>IFERROR(INDEX('Controles de Corrupción'!$C$10:$AN$249,MATCH('Mapa de calor Corrupción'!L38,'Controles de Corrupción'!$C$10:$C$249,0),36)," ")</f>
        <v>Moderado</v>
      </c>
      <c r="P38" s="29">
        <f>IFERROR(IF(O38="Insignificante",1,IF(O38="Menor",2,IF(O38="Moderado",3,IF(O38="Mayor",4,IF(O38="Catastrófico",5,IF(O38=" "," ")))))),"")</f>
        <v>3</v>
      </c>
      <c r="Q38" s="699" t="str">
        <f>IFERROR(INDEX('Controles de Corrupción'!$C$10:$AN$249,MATCH('Mapa de calor Corrupción'!L38,'Controles de Corrupción'!$C$10:$C$249,0),37)," ")</f>
        <v>Zona Moderada</v>
      </c>
      <c r="S38" s="1406" t="s">
        <v>1644</v>
      </c>
      <c r="T38" s="75"/>
      <c r="AB38" s="76"/>
    </row>
    <row r="39" spans="11:28" ht="45.75" customHeight="1">
      <c r="K39" s="1404"/>
      <c r="L39" s="94" t="s">
        <v>380</v>
      </c>
      <c r="M39" s="29" t="str">
        <f>IFERROR(INDEX('Controles de Corrupción'!$C$10:$AN$249,MATCH('Mapa de calor Corrupción'!L39,'Controles de Corrupción'!$C$10:$C$249,0),33), " ")</f>
        <v>Rara vez</v>
      </c>
      <c r="N39" s="29">
        <f t="shared" ref="N39:N52" si="2">IF(M39="Rara vez",1,IF(M39="Improbable",2,IF(M39="Posible",3,IF(M39="Probable",4,IF(M39="Casi seguro",5," ")))))</f>
        <v>1</v>
      </c>
      <c r="O39" s="29" t="str">
        <f>IFERROR(INDEX('Controles de Corrupción'!$C$10:$AN$249,MATCH('Mapa de calor Corrupción'!L39,'Controles de Corrupción'!$C$10:$C$249,0),36)," ")</f>
        <v>Moderado</v>
      </c>
      <c r="P39" s="29">
        <f t="shared" ref="P39:P62" si="3">IFERROR(IF(O39="Insignificante",1,IF(O39="Menor",2,IF(O39="Moderado",3,IF(O39="Mayor",4,IF(O39="Catastrófico",5,IF(O39=" "," ")))))),"")</f>
        <v>3</v>
      </c>
      <c r="Q39" s="30" t="str">
        <f>IFERROR(INDEX('Controles de Corrupción'!$C$10:$AN$249,MATCH('Mapa de calor Corrupción'!L39,'Controles de Corrupción'!$C$10:$C$249,0),37)," ")</f>
        <v>Zona Moderada</v>
      </c>
      <c r="S39" s="1406"/>
      <c r="T39" s="80" t="s">
        <v>1653</v>
      </c>
      <c r="U39" s="68"/>
      <c r="AB39" s="76"/>
    </row>
    <row r="40" spans="11:28" ht="45.75" customHeight="1">
      <c r="K40" s="1404"/>
      <c r="L40" s="94" t="s">
        <v>390</v>
      </c>
      <c r="M40" s="29" t="str">
        <f>IFERROR(INDEX('Controles de Corrupción'!$C$10:$AN$249,MATCH('Mapa de calor Corrupción'!L40,'Controles de Corrupción'!$C$10:$C$249,0),33), " ")</f>
        <v>Rara vez</v>
      </c>
      <c r="N40" s="29">
        <f t="shared" si="2"/>
        <v>1</v>
      </c>
      <c r="O40" s="29" t="str">
        <f>IFERROR(INDEX('Controles de Corrupción'!$C$10:$AN$249,MATCH('Mapa de calor Corrupción'!L40,'Controles de Corrupción'!$C$10:$C$249,0),36)," ")</f>
        <v>Moderado</v>
      </c>
      <c r="P40" s="29">
        <f t="shared" si="3"/>
        <v>3</v>
      </c>
      <c r="Q40" s="30" t="str">
        <f>IFERROR(INDEX('Controles de Corrupción'!$C$10:$AN$249,MATCH('Mapa de calor Corrupción'!L40,'Controles de Corrupción'!$C$10:$C$249,0),37)," ")</f>
        <v>Zona Moderada</v>
      </c>
      <c r="S40" s="1406"/>
      <c r="T40" s="80" t="s">
        <v>1658</v>
      </c>
      <c r="U40" s="68"/>
      <c r="AB40" s="76"/>
    </row>
    <row r="41" spans="11:28" ht="45.75" customHeight="1">
      <c r="K41" s="1404"/>
      <c r="L41" s="94" t="s">
        <v>399</v>
      </c>
      <c r="M41" s="29" t="str">
        <f>IFERROR(INDEX('Controles de Corrupción'!$C$10:$AN$249,MATCH('Mapa de calor Corrupción'!L41,'Controles de Corrupción'!$C$10:$C$249,0),33), " ")</f>
        <v>Rara vez</v>
      </c>
      <c r="N41" s="29">
        <f t="shared" si="2"/>
        <v>1</v>
      </c>
      <c r="O41" s="29" t="str">
        <f>IFERROR(INDEX('Controles de Corrupción'!$C$10:$AN$249,MATCH('Mapa de calor Corrupción'!L41,'Controles de Corrupción'!$C$10:$C$249,0),36)," ")</f>
        <v>Moderado</v>
      </c>
      <c r="P41" s="29">
        <f t="shared" si="3"/>
        <v>3</v>
      </c>
      <c r="Q41" s="30" t="str">
        <f>IFERROR(INDEX('Controles de Corrupción'!$C$10:$AN$249,MATCH('Mapa de calor Corrupción'!L41,'Controles de Corrupción'!$C$10:$C$249,0),37)," ")</f>
        <v>Zona Moderada</v>
      </c>
      <c r="S41" s="1406"/>
      <c r="T41" s="80" t="s">
        <v>1663</v>
      </c>
      <c r="U41" s="68"/>
      <c r="AB41" s="76"/>
    </row>
    <row r="42" spans="11:28" ht="45.75" customHeight="1">
      <c r="K42" s="1404"/>
      <c r="L42" s="94" t="s">
        <v>411</v>
      </c>
      <c r="M42" s="29" t="str">
        <f>IFERROR(INDEX('Controles de Corrupción'!$C$10:$AN$249,MATCH('Mapa de calor Corrupción'!L42,'Controles de Corrupción'!$C$10:$C$249,0),33), " ")</f>
        <v>Rara vez</v>
      </c>
      <c r="N42" s="29">
        <f t="shared" si="2"/>
        <v>1</v>
      </c>
      <c r="O42" s="29" t="str">
        <f>IFERROR(INDEX('Controles de Corrupción'!$C$10:$AN$249,MATCH('Mapa de calor Corrupción'!L42,'Controles de Corrupción'!$C$10:$C$249,0),36)," ")</f>
        <v>Moderado</v>
      </c>
      <c r="P42" s="29">
        <f t="shared" si="3"/>
        <v>3</v>
      </c>
      <c r="Q42" s="30" t="str">
        <f>IFERROR(INDEX('Controles de Corrupción'!$C$10:$AN$249,MATCH('Mapa de calor Corrupción'!L42,'Controles de Corrupción'!$C$10:$C$249,0),37)," ")</f>
        <v>Zona Moderada</v>
      </c>
      <c r="S42" s="1406"/>
      <c r="T42" s="80" t="s">
        <v>1667</v>
      </c>
      <c r="U42" s="68"/>
      <c r="AB42" s="76"/>
    </row>
    <row r="43" spans="11:28" ht="45.75" customHeight="1">
      <c r="K43" s="1404"/>
      <c r="L43" s="94" t="s">
        <v>422</v>
      </c>
      <c r="M43" s="29" t="str">
        <f>IFERROR(INDEX('Controles de Corrupción'!$C$10:$AN$249,MATCH('Mapa de calor Corrupción'!L43,'Controles de Corrupción'!$C$10:$C$249,0),33), " ")</f>
        <v>Rara vez</v>
      </c>
      <c r="N43" s="29">
        <f t="shared" si="2"/>
        <v>1</v>
      </c>
      <c r="O43" s="29" t="str">
        <f>IFERROR(INDEX('Controles de Corrupción'!$C$10:$AN$249,MATCH('Mapa de calor Corrupción'!L43,'Controles de Corrupción'!$C$10:$C$249,0),36)," ")</f>
        <v>Moderado</v>
      </c>
      <c r="P43" s="29">
        <f t="shared" si="3"/>
        <v>3</v>
      </c>
      <c r="Q43" s="30" t="str">
        <f>IFERROR(INDEX('Controles de Corrupción'!$C$10:$AN$249,MATCH('Mapa de calor Corrupción'!L43,'Controles de Corrupción'!$C$10:$C$249,0),37)," ")</f>
        <v>Zona Moderada</v>
      </c>
      <c r="S43" s="1406"/>
      <c r="T43" s="80" t="s">
        <v>1672</v>
      </c>
      <c r="U43" s="68"/>
      <c r="AB43" s="76"/>
    </row>
    <row r="44" spans="11:28" ht="45.75" customHeight="1">
      <c r="K44" s="1404"/>
      <c r="L44" s="94" t="s">
        <v>432</v>
      </c>
      <c r="M44" s="29" t="str">
        <f>IFERROR(INDEX('Controles de Corrupción'!$C$10:$AN$249,MATCH('Mapa de calor Corrupción'!L44,'Controles de Corrupción'!$C$10:$C$249,0),33), " ")</f>
        <v>Rara vez</v>
      </c>
      <c r="N44" s="29">
        <f t="shared" si="2"/>
        <v>1</v>
      </c>
      <c r="O44" s="29" t="str">
        <f>IFERROR(INDEX('Controles de Corrupción'!$C$10:$AN$249,MATCH('Mapa de calor Corrupción'!L44,'Controles de Corrupción'!$C$10:$C$249,0),36)," ")</f>
        <v>Moderado</v>
      </c>
      <c r="P44" s="29">
        <f t="shared" si="3"/>
        <v>3</v>
      </c>
      <c r="Q44" s="30" t="str">
        <f>IFERROR(INDEX('Controles de Corrupción'!$C$10:$AN$249,MATCH('Mapa de calor Corrupción'!L44,'Controles de Corrupción'!$C$10:$C$249,0),37)," ")</f>
        <v>Zona Moderada</v>
      </c>
      <c r="S44" s="1406"/>
      <c r="T44" s="83"/>
      <c r="AB44" s="76"/>
    </row>
    <row r="45" spans="11:28" ht="45" customHeight="1">
      <c r="K45" s="1404"/>
      <c r="L45" s="94" t="s">
        <v>441</v>
      </c>
      <c r="M45" s="29" t="str">
        <f>IFERROR(INDEX('Controles de Corrupción'!$C$10:$AN$249,MATCH('Mapa de calor Corrupción'!L45,'Controles de Corrupción'!$C$10:$C$249,0),33), " ")</f>
        <v>Rara vez</v>
      </c>
      <c r="N45" s="29">
        <f t="shared" si="2"/>
        <v>1</v>
      </c>
      <c r="O45" s="29" t="str">
        <f>IFERROR(INDEX('Controles de Corrupción'!$C$10:$AN$249,MATCH('Mapa de calor Corrupción'!L45,'Controles de Corrupción'!$C$10:$C$249,0),36)," ")</f>
        <v>Moderado</v>
      </c>
      <c r="P45" s="29">
        <f t="shared" si="3"/>
        <v>3</v>
      </c>
      <c r="Q45" s="30" t="str">
        <f>IFERROR(INDEX('Controles de Corrupción'!$C$10:$AN$249,MATCH('Mapa de calor Corrupción'!L45,'Controles de Corrupción'!$C$10:$C$249,0),37)," ")</f>
        <v>Zona Moderada</v>
      </c>
      <c r="S45" s="70"/>
      <c r="T45" s="83"/>
      <c r="V45" s="95" t="s">
        <v>1673</v>
      </c>
      <c r="W45" s="85" t="s">
        <v>1674</v>
      </c>
      <c r="X45" s="86" t="s">
        <v>1675</v>
      </c>
      <c r="Y45" s="87" t="s">
        <v>1676</v>
      </c>
      <c r="Z45" s="87" t="s">
        <v>1677</v>
      </c>
      <c r="AB45" s="76"/>
    </row>
    <row r="46" spans="11:28" ht="44.25" customHeight="1" thickBot="1">
      <c r="K46" s="1404"/>
      <c r="L46" s="94" t="s">
        <v>452</v>
      </c>
      <c r="M46" s="29" t="str">
        <f>IFERROR(INDEX('Controles de Corrupción'!$C$10:$AN$249,MATCH('Mapa de calor Corrupción'!L46,'Controles de Corrupción'!$C$10:$C$249,0),33), " ")</f>
        <v>Rara vez</v>
      </c>
      <c r="N46" s="29">
        <f t="shared" si="2"/>
        <v>1</v>
      </c>
      <c r="O46" s="29" t="str">
        <f>IFERROR(INDEX('Controles de Corrupción'!$C$10:$AN$249,MATCH('Mapa de calor Corrupción'!L46,'Controles de Corrupción'!$C$10:$C$249,0),36)," ")</f>
        <v>Moderado</v>
      </c>
      <c r="P46" s="29">
        <f t="shared" si="3"/>
        <v>3</v>
      </c>
      <c r="Q46" s="30" t="str">
        <f>IFERROR(INDEX('Controles de Corrupción'!$C$10:$AN$249,MATCH('Mapa de calor Corrupción'!L46,'Controles de Corrupción'!$C$10:$C$249,0),37)," ")</f>
        <v>Zona Moderada</v>
      </c>
      <c r="S46" s="88"/>
      <c r="T46" s="89"/>
      <c r="U46" s="1407" t="s">
        <v>978</v>
      </c>
      <c r="V46" s="1407"/>
      <c r="W46" s="1407"/>
      <c r="X46" s="1407"/>
      <c r="Y46" s="1407"/>
      <c r="Z46" s="1407"/>
      <c r="AA46" s="1407"/>
      <c r="AB46" s="90"/>
    </row>
    <row r="47" spans="11:28" ht="50.25" customHeight="1">
      <c r="K47" s="1404"/>
      <c r="L47" s="94" t="s">
        <v>463</v>
      </c>
      <c r="M47" s="29" t="str">
        <f>IFERROR(INDEX('Controles de Corrupción'!$C$10:$AN$249,MATCH('Mapa de calor Corrupción'!L47,'Controles de Corrupción'!$C$10:$C$249,0),33), " ")</f>
        <v>Rara vez</v>
      </c>
      <c r="N47" s="29">
        <f t="shared" si="2"/>
        <v>1</v>
      </c>
      <c r="O47" s="29" t="str">
        <f>IFERROR(INDEX('Controles de Corrupción'!$C$10:$AN$249,MATCH('Mapa de calor Corrupción'!L47,'Controles de Corrupción'!$C$10:$C$249,0),36)," ")</f>
        <v>Moderado</v>
      </c>
      <c r="P47" s="29">
        <f t="shared" si="3"/>
        <v>3</v>
      </c>
      <c r="Q47" s="30" t="str">
        <f>IFERROR(INDEX('Controles de Corrupción'!$C$10:$AN$249,MATCH('Mapa de calor Corrupción'!L47,'Controles de Corrupción'!$C$10:$C$249,0),37)," ")</f>
        <v>Zona Moderada</v>
      </c>
      <c r="T47" s="83"/>
      <c r="U47" s="91"/>
      <c r="V47" s="91"/>
      <c r="W47" s="91"/>
      <c r="X47" s="91"/>
      <c r="Y47" s="91"/>
      <c r="Z47" s="91"/>
      <c r="AA47" s="91"/>
    </row>
    <row r="48" spans="11:28" ht="47.25" customHeight="1">
      <c r="K48" s="1404"/>
      <c r="L48" s="94" t="s">
        <v>473</v>
      </c>
      <c r="M48" s="29" t="str">
        <f>IFERROR(INDEX('Controles de Corrupción'!$C$10:$AN$249,MATCH('Mapa de calor Corrupción'!L48,'Controles de Corrupción'!$C$10:$C$249,0),33), " ")</f>
        <v>Rara vez</v>
      </c>
      <c r="N48" s="29">
        <f t="shared" si="2"/>
        <v>1</v>
      </c>
      <c r="O48" s="29" t="str">
        <f>IFERROR(INDEX('Controles de Corrupción'!$C$10:$AN$249,MATCH('Mapa de calor Corrupción'!L48,'Controles de Corrupción'!$C$10:$C$249,0),36)," ")</f>
        <v>Moderado</v>
      </c>
      <c r="P48" s="29">
        <f t="shared" si="3"/>
        <v>3</v>
      </c>
      <c r="Q48" s="30" t="str">
        <f>IFERROR(INDEX('Controles de Corrupción'!$C$10:$AN$249,MATCH('Mapa de calor Corrupción'!L48,'Controles de Corrupción'!$C$10:$C$249,0),37)," ")</f>
        <v>Zona Moderada</v>
      </c>
      <c r="T48" s="83"/>
      <c r="U48" s="91"/>
      <c r="V48" s="91"/>
      <c r="W48" s="91"/>
      <c r="X48" s="91"/>
      <c r="Y48" s="91"/>
      <c r="Z48" s="91"/>
      <c r="AA48" s="91"/>
    </row>
    <row r="49" spans="11:27" ht="51.75" customHeight="1">
      <c r="K49" s="1404"/>
      <c r="L49" s="94" t="s">
        <v>484</v>
      </c>
      <c r="M49" s="29" t="str">
        <f>IFERROR(INDEX('Controles de Corrupción'!$C$10:$AN$249,MATCH('Mapa de calor Corrupción'!L49,'Controles de Corrupción'!$C$10:$C$249,0),33), " ")</f>
        <v>Rara vez</v>
      </c>
      <c r="N49" s="29">
        <f t="shared" si="2"/>
        <v>1</v>
      </c>
      <c r="O49" s="29" t="str">
        <f>IFERROR(INDEX('Controles de Corrupción'!$C$10:$AN$249,MATCH('Mapa de calor Corrupción'!L49,'Controles de Corrupción'!$C$10:$C$249,0),36)," ")</f>
        <v>Moderado</v>
      </c>
      <c r="P49" s="29">
        <f t="shared" si="3"/>
        <v>3</v>
      </c>
      <c r="Q49" s="30" t="str">
        <f>IFERROR(INDEX('Controles de Corrupción'!$C$10:$AN$249,MATCH('Mapa de calor Corrupción'!L49,'Controles de Corrupción'!$C$10:$C$249,0),37)," ")</f>
        <v>Zona Moderada</v>
      </c>
      <c r="T49" s="83"/>
      <c r="U49" s="91"/>
      <c r="V49" s="91"/>
      <c r="W49" s="91"/>
      <c r="X49" s="91"/>
      <c r="Y49" s="91"/>
      <c r="Z49" s="91"/>
      <c r="AA49" s="91"/>
    </row>
    <row r="50" spans="11:27" ht="42" customHeight="1">
      <c r="K50" s="1404"/>
      <c r="L50" s="94" t="s">
        <v>496</v>
      </c>
      <c r="M50" s="29" t="str">
        <f>IFERROR(INDEX('Controles de Corrupción'!$C$10:$AN$249,MATCH('Mapa de calor Corrupción'!L50,'Controles de Corrupción'!$C$10:$C$249,0),33), " ")</f>
        <v>Rara vez</v>
      </c>
      <c r="N50" s="29">
        <f t="shared" si="2"/>
        <v>1</v>
      </c>
      <c r="O50" s="29" t="str">
        <f>IFERROR(INDEX('Controles de Corrupción'!$C$10:$AN$249,MATCH('Mapa de calor Corrupción'!L50,'Controles de Corrupción'!$C$10:$C$249,0),36)," ")</f>
        <v>Moderado</v>
      </c>
      <c r="P50" s="29">
        <f t="shared" si="3"/>
        <v>3</v>
      </c>
      <c r="Q50" s="30" t="str">
        <f>IFERROR(INDEX('Controles de Corrupción'!$C$10:$AN$249,MATCH('Mapa de calor Corrupción'!L50,'Controles de Corrupción'!$C$10:$C$249,0),37)," ")</f>
        <v>Zona Moderada</v>
      </c>
      <c r="T50" s="83"/>
      <c r="U50" s="91"/>
      <c r="V50" s="91"/>
      <c r="W50" s="91"/>
      <c r="X50" s="91"/>
      <c r="Y50" s="91"/>
      <c r="Z50" s="91"/>
      <c r="AA50" s="91"/>
    </row>
    <row r="51" spans="11:27" ht="45.75" customHeight="1">
      <c r="K51" s="1404"/>
      <c r="L51" s="94" t="s">
        <v>506</v>
      </c>
      <c r="M51" s="29" t="str">
        <f>IFERROR(INDEX('Controles de Corrupción'!$C$10:$AN$249,MATCH('Mapa de calor Corrupción'!L51,'Controles de Corrupción'!$C$10:$C$249,0),33), " ")</f>
        <v>Improbable</v>
      </c>
      <c r="N51" s="29">
        <f t="shared" si="2"/>
        <v>2</v>
      </c>
      <c r="O51" s="29" t="str">
        <f>IFERROR(INDEX('Controles de Corrupción'!$C$10:$AN$249,MATCH('Mapa de calor Corrupción'!L51,'Controles de Corrupción'!$C$10:$C$249,0),36)," ")</f>
        <v>Moderado</v>
      </c>
      <c r="P51" s="29">
        <f t="shared" si="3"/>
        <v>3</v>
      </c>
      <c r="Q51" s="30" t="str">
        <f>IFERROR(INDEX('Controles de Corrupción'!$C$10:$AN$249,MATCH('Mapa de calor Corrupción'!L51,'Controles de Corrupción'!$C$10:$C$249,0),37)," ")</f>
        <v>Zona Moderada</v>
      </c>
      <c r="T51" s="83"/>
      <c r="U51" s="91"/>
      <c r="V51" s="91"/>
      <c r="W51" s="91"/>
      <c r="X51" s="91"/>
      <c r="Y51" s="91"/>
      <c r="Z51" s="91"/>
      <c r="AA51" s="91"/>
    </row>
    <row r="52" spans="11:27" ht="42.75" customHeight="1">
      <c r="K52" s="1404"/>
      <c r="L52" s="94"/>
      <c r="M52" s="696" t="str">
        <f>IFERROR(INDEX('Controles de Corrupción'!$C$10:$AN$249,MATCH('Mapa de calor Corrupción'!L52,'Controles de Corrupción'!$C$10:$C$249,0),33), " ")</f>
        <v xml:space="preserve"> </v>
      </c>
      <c r="N52" s="29" t="str">
        <f t="shared" si="2"/>
        <v xml:space="preserve"> </v>
      </c>
      <c r="O52" s="29" t="str">
        <f>IFERROR(INDEX('Controles de Corrupción'!$C$10:$AN$249,MATCH('Mapa de calor Corrupción'!L52,'Controles de Corrupción'!$C$10:$C$249,0),36)," ")</f>
        <v xml:space="preserve"> </v>
      </c>
      <c r="P52" s="29" t="str">
        <f t="shared" si="3"/>
        <v xml:space="preserve"> </v>
      </c>
      <c r="Q52" s="30" t="str">
        <f>IFERROR(INDEX('Controles de Corrupción'!$C$10:$AN$249,MATCH('Mapa de calor Corrupción'!L52,'Controles de Corrupción'!$C$10:$C$249,0),37)," ")</f>
        <v xml:space="preserve"> </v>
      </c>
      <c r="T52" s="83"/>
      <c r="U52" s="91"/>
      <c r="V52" s="91"/>
      <c r="W52" s="91"/>
      <c r="X52" s="91"/>
      <c r="Y52" s="91"/>
      <c r="Z52" s="91"/>
      <c r="AA52" s="91"/>
    </row>
    <row r="53" spans="11:27" ht="42.75" customHeight="1">
      <c r="K53" s="1404"/>
      <c r="L53" s="94"/>
      <c r="M53" s="29" t="str">
        <f>IFERROR(INDEX('Controles de Corrupción'!$C$10:$AN$249,MATCH('Mapa de calor Corrupción'!L53,'Controles de Corrupción'!$C$10:$C$249,0),33), " ")</f>
        <v xml:space="preserve"> </v>
      </c>
      <c r="N53" s="29" t="str">
        <f t="shared" ref="N53:N62" si="4">IF(M53="Rara vez",1,IF(M53="Improbable",2,IF(M53="Posible",3,IF(M53="Probable",4,IF(M53="Casi seguro",5," ")))))</f>
        <v xml:space="preserve"> </v>
      </c>
      <c r="O53" s="29" t="str">
        <f>IFERROR(INDEX('Controles de Corrupción'!$C$10:$AN$249,MATCH('Mapa de calor Corrupción'!L53,'Controles de Corrupción'!$C$10:$C$249,0),36)," ")</f>
        <v xml:space="preserve"> </v>
      </c>
      <c r="P53" s="29" t="str">
        <f t="shared" si="3"/>
        <v xml:space="preserve"> </v>
      </c>
      <c r="Q53" s="30" t="str">
        <f>IFERROR(INDEX('Controles de Corrupción'!$C$10:$AN$249,MATCH('Mapa de calor Corrupción'!L53,'Controles de Corrupción'!$C$10:$C$249,0),37)," ")</f>
        <v xml:space="preserve"> </v>
      </c>
      <c r="T53" s="83"/>
      <c r="U53" s="91"/>
      <c r="V53" s="91"/>
      <c r="W53" s="91"/>
      <c r="X53" s="91"/>
      <c r="Y53" s="91"/>
      <c r="Z53" s="91"/>
      <c r="AA53" s="91"/>
    </row>
    <row r="54" spans="11:27" ht="42.75" customHeight="1">
      <c r="K54" s="1404"/>
      <c r="L54" s="94"/>
      <c r="M54" s="29" t="str">
        <f>IFERROR(INDEX('Controles de Corrupción'!$C$10:$AN$249,MATCH('Mapa de calor Corrupción'!L54,'Controles de Corrupción'!$C$10:$C$249,0),33), " ")</f>
        <v xml:space="preserve"> </v>
      </c>
      <c r="N54" s="29" t="str">
        <f t="shared" si="4"/>
        <v xml:space="preserve"> </v>
      </c>
      <c r="O54" s="29" t="str">
        <f>IFERROR(INDEX('Controles de Corrupción'!$C$10:$AN$249,MATCH('Mapa de calor Corrupción'!L54,'Controles de Corrupción'!$C$10:$C$249,0),36)," ")</f>
        <v xml:space="preserve"> </v>
      </c>
      <c r="P54" s="29" t="str">
        <f t="shared" si="3"/>
        <v xml:space="preserve"> </v>
      </c>
      <c r="Q54" s="30" t="str">
        <f>IFERROR(INDEX('Controles de Corrupción'!$C$10:$AN$249,MATCH('Mapa de calor Corrupción'!L54,'Controles de Corrupción'!$C$10:$C$249,0),37)," ")</f>
        <v xml:space="preserve"> </v>
      </c>
      <c r="T54" s="83"/>
      <c r="U54" s="91"/>
      <c r="V54" s="91"/>
      <c r="W54" s="91"/>
      <c r="X54" s="91"/>
      <c r="Y54" s="91"/>
      <c r="Z54" s="91"/>
      <c r="AA54" s="91"/>
    </row>
    <row r="55" spans="11:27" ht="42.75" customHeight="1">
      <c r="K55" s="1404"/>
      <c r="L55" s="94"/>
      <c r="M55" s="29" t="str">
        <f>IFERROR(INDEX('Controles de Corrupción'!$C$10:$AN$249,MATCH('Mapa de calor Corrupción'!L55,'Controles de Corrupción'!$C$10:$C$249,0),33), " ")</f>
        <v xml:space="preserve"> </v>
      </c>
      <c r="N55" s="29" t="str">
        <f t="shared" si="4"/>
        <v xml:space="preserve"> </v>
      </c>
      <c r="O55" s="29" t="str">
        <f>IFERROR(INDEX('Controles de Corrupción'!$C$10:$AN$249,MATCH('Mapa de calor Corrupción'!L55,'Controles de Corrupción'!$C$10:$C$249,0),36)," ")</f>
        <v xml:space="preserve"> </v>
      </c>
      <c r="P55" s="29" t="str">
        <f t="shared" si="3"/>
        <v xml:space="preserve"> </v>
      </c>
      <c r="Q55" s="30" t="str">
        <f>IFERROR(INDEX('Controles de Corrupción'!$C$10:$AN$249,MATCH('Mapa de calor Corrupción'!L55,'Controles de Corrupción'!$C$10:$C$249,0),37)," ")</f>
        <v xml:space="preserve"> </v>
      </c>
      <c r="T55" s="83"/>
      <c r="U55" s="91"/>
      <c r="V55" s="91"/>
      <c r="W55" s="91"/>
      <c r="X55" s="91"/>
      <c r="Y55" s="91"/>
      <c r="Z55" s="91"/>
      <c r="AA55" s="91"/>
    </row>
    <row r="56" spans="11:27" ht="42.75" customHeight="1">
      <c r="K56" s="1404"/>
      <c r="L56" s="94"/>
      <c r="M56" s="29" t="str">
        <f>IFERROR(INDEX('Controles de Corrupción'!$C$10:$AN$249,MATCH('Mapa de calor Corrupción'!L56,'Controles de Corrupción'!$C$10:$C$249,0),33), " ")</f>
        <v xml:space="preserve"> </v>
      </c>
      <c r="N56" s="29" t="str">
        <f t="shared" si="4"/>
        <v xml:space="preserve"> </v>
      </c>
      <c r="O56" s="29" t="str">
        <f>IFERROR(INDEX('Controles de Corrupción'!$C$10:$AN$249,MATCH('Mapa de calor Corrupción'!L56,'Controles de Corrupción'!$C$10:$C$249,0),36)," ")</f>
        <v xml:space="preserve"> </v>
      </c>
      <c r="P56" s="29" t="str">
        <f t="shared" si="3"/>
        <v xml:space="preserve"> </v>
      </c>
      <c r="Q56" s="30" t="str">
        <f>IFERROR(INDEX('Controles de Corrupción'!$C$10:$AN$249,MATCH('Mapa de calor Corrupción'!L56,'Controles de Corrupción'!$C$10:$C$249,0),37)," ")</f>
        <v xml:space="preserve"> </v>
      </c>
      <c r="T56" s="83"/>
      <c r="U56" s="91"/>
      <c r="V56" s="91"/>
      <c r="W56" s="91"/>
      <c r="X56" s="91"/>
      <c r="Y56" s="91"/>
      <c r="Z56" s="91"/>
      <c r="AA56" s="91"/>
    </row>
    <row r="57" spans="11:27" ht="42.75" customHeight="1">
      <c r="K57" s="1404"/>
      <c r="L57" s="94"/>
      <c r="M57" s="29" t="str">
        <f>IFERROR(INDEX('Controles de Corrupción'!$C$10:$AN$249,MATCH('Mapa de calor Corrupción'!L57,'Controles de Corrupción'!$C$10:$C$249,0),33), " ")</f>
        <v xml:space="preserve"> </v>
      </c>
      <c r="N57" s="29" t="str">
        <f t="shared" si="4"/>
        <v xml:space="preserve"> </v>
      </c>
      <c r="O57" s="29" t="str">
        <f>IFERROR(INDEX('Controles de Corrupción'!$C$10:$AN$249,MATCH('Mapa de calor Corrupción'!L57,'Controles de Corrupción'!$C$10:$C$249,0),36)," ")</f>
        <v xml:space="preserve"> </v>
      </c>
      <c r="P57" s="29" t="str">
        <f t="shared" si="3"/>
        <v xml:space="preserve"> </v>
      </c>
      <c r="Q57" s="30" t="str">
        <f>IFERROR(INDEX('Controles de Corrupción'!$C$10:$AN$249,MATCH('Mapa de calor Corrupción'!L57,'Controles de Corrupción'!$C$10:$C$249,0),37)," ")</f>
        <v xml:space="preserve"> </v>
      </c>
      <c r="T57" s="83"/>
      <c r="U57" s="91"/>
      <c r="V57" s="91"/>
      <c r="W57" s="91"/>
      <c r="X57" s="91"/>
      <c r="Y57" s="91"/>
      <c r="Z57" s="91"/>
      <c r="AA57" s="91"/>
    </row>
    <row r="58" spans="11:27" ht="42.75" customHeight="1">
      <c r="K58" s="1404"/>
      <c r="L58" s="94"/>
      <c r="M58" s="29" t="str">
        <f>IFERROR(INDEX('Controles de Corrupción'!$C$10:$AN$249,MATCH('Mapa de calor Corrupción'!L58,'Controles de Corrupción'!$C$10:$C$249,0),33), " ")</f>
        <v xml:space="preserve"> </v>
      </c>
      <c r="N58" s="29" t="str">
        <f t="shared" si="4"/>
        <v xml:space="preserve"> </v>
      </c>
      <c r="O58" s="29" t="str">
        <f>IFERROR(INDEX('Controles de Corrupción'!$C$10:$AN$249,MATCH('Mapa de calor Corrupción'!L58,'Controles de Corrupción'!$C$10:$C$249,0),36)," ")</f>
        <v xml:space="preserve"> </v>
      </c>
      <c r="P58" s="29" t="str">
        <f t="shared" si="3"/>
        <v xml:space="preserve"> </v>
      </c>
      <c r="Q58" s="30" t="str">
        <f>IFERROR(INDEX('Controles de Corrupción'!$C$10:$AN$249,MATCH('Mapa de calor Corrupción'!L58,'Controles de Corrupción'!$C$10:$C$249,0),37)," ")</f>
        <v xml:space="preserve"> </v>
      </c>
      <c r="T58" s="83"/>
      <c r="U58" s="91"/>
      <c r="V58" s="91"/>
      <c r="W58" s="91"/>
      <c r="X58" s="91"/>
      <c r="Y58" s="91"/>
      <c r="Z58" s="91"/>
      <c r="AA58" s="91"/>
    </row>
    <row r="59" spans="11:27" ht="42.75" customHeight="1">
      <c r="K59" s="1404"/>
      <c r="L59" s="94"/>
      <c r="M59" s="29" t="str">
        <f>IFERROR(INDEX('Controles de Corrupción'!$C$10:$AN$249,MATCH('Mapa de calor Corrupción'!L59,'Controles de Corrupción'!$C$10:$C$249,0),33), " ")</f>
        <v xml:space="preserve"> </v>
      </c>
      <c r="N59" s="29" t="str">
        <f t="shared" si="4"/>
        <v xml:space="preserve"> </v>
      </c>
      <c r="O59" s="29" t="str">
        <f>IFERROR(INDEX('Controles de Corrupción'!$C$10:$AN$249,MATCH('Mapa de calor Corrupción'!L59,'Controles de Corrupción'!$C$10:$C$249,0),36)," ")</f>
        <v xml:space="preserve"> </v>
      </c>
      <c r="P59" s="29" t="str">
        <f t="shared" si="3"/>
        <v xml:space="preserve"> </v>
      </c>
      <c r="Q59" s="30" t="str">
        <f>IFERROR(INDEX('Controles de Corrupción'!$C$10:$AN$249,MATCH('Mapa de calor Corrupción'!L59,'Controles de Corrupción'!$C$10:$C$249,0),37)," ")</f>
        <v xml:space="preserve"> </v>
      </c>
    </row>
    <row r="60" spans="11:27" ht="42.75" customHeight="1">
      <c r="K60" s="1404"/>
      <c r="L60" s="94"/>
      <c r="M60" s="29" t="str">
        <f>IFERROR(INDEX('Controles de Corrupción'!$C$10:$AN$249,MATCH('Mapa de calor Corrupción'!L60,'Controles de Corrupción'!$C$10:$C$249,0),33), " ")</f>
        <v xml:space="preserve"> </v>
      </c>
      <c r="N60" s="29" t="str">
        <f t="shared" si="4"/>
        <v xml:space="preserve"> </v>
      </c>
      <c r="O60" s="696" t="str">
        <f>IFERROR(INDEX('Controles de Corrupción'!$C$10:$AN$249,MATCH('Mapa de calor Corrupción'!L60,'Controles de Corrupción'!$C$10:$C$249,0),36)," ")</f>
        <v xml:space="preserve"> </v>
      </c>
      <c r="P60" s="696" t="str">
        <f t="shared" si="3"/>
        <v xml:space="preserve"> </v>
      </c>
      <c r="Q60" s="30" t="str">
        <f>IFERROR(INDEX('Controles de Corrupción'!$C$10:$AN$249,MATCH('Mapa de calor Corrupción'!L60,'Controles de Corrupción'!$C$10:$C$249,0),37)," ")</f>
        <v xml:space="preserve"> </v>
      </c>
    </row>
    <row r="61" spans="11:27" ht="42.75" customHeight="1">
      <c r="K61" s="1404"/>
      <c r="L61" s="94"/>
      <c r="M61" s="29" t="str">
        <f>IFERROR(INDEX('Controles de Corrupción'!$C$10:$AN$249,MATCH('Mapa de calor Corrupción'!L61,'Controles de Corrupción'!$C$10:$C$249,0),33), " ")</f>
        <v xml:space="preserve"> </v>
      </c>
      <c r="N61" s="29" t="str">
        <f t="shared" si="4"/>
        <v xml:space="preserve"> </v>
      </c>
      <c r="O61" s="29" t="str">
        <f>IFERROR(INDEX('Controles de Corrupción'!$C$10:$AN$249,MATCH('Mapa de calor Corrupción'!L61,'Controles de Corrupción'!$C$10:$C$249,0),36)," ")</f>
        <v xml:space="preserve"> </v>
      </c>
      <c r="P61" s="29" t="str">
        <f t="shared" si="3"/>
        <v xml:space="preserve"> </v>
      </c>
      <c r="Q61" s="30" t="str">
        <f>IFERROR(INDEX('Controles de Corrupción'!$C$10:$AN$249,MATCH('Mapa de calor Corrupción'!L61,'Controles de Corrupción'!$C$10:$C$249,0),37)," ")</f>
        <v xml:space="preserve"> </v>
      </c>
    </row>
    <row r="62" spans="11:27" ht="42.75" customHeight="1" thickBot="1">
      <c r="K62" s="1405"/>
      <c r="L62" s="92"/>
      <c r="M62" s="698" t="str">
        <f>IFERROR(INDEX('Controles de Corrupción'!$C$10:$AN$249,MATCH('Mapa de calor Corrupción'!L62,'Controles de Corrupción'!$C$10:$C$249,0),33), " ")</f>
        <v xml:space="preserve"> </v>
      </c>
      <c r="N62" s="31" t="str">
        <f t="shared" si="4"/>
        <v xml:space="preserve"> </v>
      </c>
      <c r="O62" s="698" t="str">
        <f>IFERROR(INDEX('Controles de Corrupción'!$C$10:$AN$249,MATCH('Mapa de calor Corrupción'!L62,'Controles de Corrupción'!$C$10:$C$249,0),36)," ")</f>
        <v xml:space="preserve"> </v>
      </c>
      <c r="P62" s="698" t="str">
        <f t="shared" si="3"/>
        <v xml:space="preserve"> </v>
      </c>
      <c r="Q62" s="700" t="str">
        <f>IFERROR(INDEX('Controles de Corrupción'!$C$10:$AN$249,MATCH('Mapa de calor Corrupción'!L62,'Controles de Corrupción'!$C$10:$C$249,0),37)," ")</f>
        <v xml:space="preserve"> </v>
      </c>
    </row>
  </sheetData>
  <sheetProtection algorithmName="SHA-512" hashValue="KoDLebFxKJZ3WoU8O2H802Q3KCtC5Npl7xZanzDNAusPxP9BYc05y1OlpQo6IQbHIIrWD72Vj6u8wqBH44jwGw==" saltValue="hnWbsDVJ9xVb/VQD9h8p+Q==" spinCount="100000" sheet="1" autoFilter="0"/>
  <dataConsolidate/>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conditionalFormatting sqref="Q8: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38:Q62">
    <cfRule type="cellIs" dxfId="135" priority="9" operator="equal">
      <formula>"Zona de riesgo Alta"</formula>
    </cfRule>
    <cfRule type="cellIs" dxfId="134" priority="10" operator="equal">
      <formula>"Zona de riesgo Moderada"</formula>
    </cfRule>
    <cfRule type="cellIs" dxfId="133" priority="11" operator="equal">
      <formula>"Zona de riesgo Baja"</formula>
    </cfRule>
  </conditionalFormatting>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F7B46-C8ED-45BD-8E37-9B415EED1563}">
  <sheetPr>
    <tabColor rgb="FFFFFF00"/>
  </sheetPr>
  <dimension ref="A1:CL430"/>
  <sheetViews>
    <sheetView showGridLines="0" zoomScale="70" zoomScaleNormal="70" workbookViewId="0">
      <selection activeCell="M7" sqref="M7"/>
    </sheetView>
  </sheetViews>
  <sheetFormatPr baseColWidth="10" defaultColWidth="11.42578125" defaultRowHeight="15"/>
  <cols>
    <col min="1" max="1" width="2.42578125" style="104" customWidth="1"/>
    <col min="2" max="2" width="10.42578125" style="37" customWidth="1"/>
    <col min="3" max="3" width="29.28515625" style="37" customWidth="1"/>
    <col min="4" max="4" width="25.140625" style="37" customWidth="1"/>
    <col min="5" max="5" width="34" style="37" customWidth="1"/>
    <col min="6" max="6" width="8.85546875" style="75" customWidth="1"/>
    <col min="7" max="12" width="10.28515625" style="75" customWidth="1"/>
    <col min="13" max="13" width="89.5703125" style="37" customWidth="1"/>
    <col min="14" max="14" width="37.42578125" style="37" customWidth="1"/>
    <col min="15" max="15" width="29.140625" style="37" customWidth="1"/>
    <col min="16" max="16" width="24.42578125" style="37" customWidth="1"/>
    <col min="17" max="17" width="62.42578125" style="37" customWidth="1"/>
    <col min="18" max="256" width="11.42578125" style="37"/>
    <col min="257" max="257" width="2.42578125" style="37" customWidth="1"/>
    <col min="258" max="258" width="21.28515625" style="37" customWidth="1"/>
    <col min="259" max="259" width="51.7109375" style="37" customWidth="1"/>
    <col min="260" max="260" width="30.85546875" style="37" customWidth="1"/>
    <col min="261" max="261" width="38.42578125" style="37" customWidth="1"/>
    <col min="262" max="262" width="11.7109375" style="37" customWidth="1"/>
    <col min="263" max="268" width="10.28515625" style="37" customWidth="1"/>
    <col min="269" max="269" width="106.85546875" style="37" customWidth="1"/>
    <col min="270" max="270" width="37.42578125" style="37" customWidth="1"/>
    <col min="271" max="271" width="29.140625" style="37" customWidth="1"/>
    <col min="272" max="272" width="24.42578125" style="37" customWidth="1"/>
    <col min="273" max="273" width="62.42578125" style="37" customWidth="1"/>
    <col min="274" max="512" width="11.42578125" style="37"/>
    <col min="513" max="513" width="2.42578125" style="37" customWidth="1"/>
    <col min="514" max="514" width="21.28515625" style="37" customWidth="1"/>
    <col min="515" max="515" width="51.7109375" style="37" customWidth="1"/>
    <col min="516" max="516" width="30.85546875" style="37" customWidth="1"/>
    <col min="517" max="517" width="38.42578125" style="37" customWidth="1"/>
    <col min="518" max="518" width="11.7109375" style="37" customWidth="1"/>
    <col min="519" max="524" width="10.28515625" style="37" customWidth="1"/>
    <col min="525" max="525" width="106.85546875" style="37" customWidth="1"/>
    <col min="526" max="526" width="37.42578125" style="37" customWidth="1"/>
    <col min="527" max="527" width="29.140625" style="37" customWidth="1"/>
    <col min="528" max="528" width="24.42578125" style="37" customWidth="1"/>
    <col min="529" max="529" width="62.42578125" style="37" customWidth="1"/>
    <col min="530" max="768" width="11.42578125" style="37"/>
    <col min="769" max="769" width="2.42578125" style="37" customWidth="1"/>
    <col min="770" max="770" width="21.28515625" style="37" customWidth="1"/>
    <col min="771" max="771" width="51.7109375" style="37" customWidth="1"/>
    <col min="772" max="772" width="30.85546875" style="37" customWidth="1"/>
    <col min="773" max="773" width="38.42578125" style="37" customWidth="1"/>
    <col min="774" max="774" width="11.7109375" style="37" customWidth="1"/>
    <col min="775" max="780" width="10.28515625" style="37" customWidth="1"/>
    <col min="781" max="781" width="106.85546875" style="37" customWidth="1"/>
    <col min="782" max="782" width="37.42578125" style="37" customWidth="1"/>
    <col min="783" max="783" width="29.140625" style="37" customWidth="1"/>
    <col min="784" max="784" width="24.42578125" style="37" customWidth="1"/>
    <col min="785" max="785" width="62.42578125" style="37" customWidth="1"/>
    <col min="786" max="1024" width="11.42578125" style="37"/>
    <col min="1025" max="1025" width="2.42578125" style="37" customWidth="1"/>
    <col min="1026" max="1026" width="21.28515625" style="37" customWidth="1"/>
    <col min="1027" max="1027" width="51.7109375" style="37" customWidth="1"/>
    <col min="1028" max="1028" width="30.85546875" style="37" customWidth="1"/>
    <col min="1029" max="1029" width="38.42578125" style="37" customWidth="1"/>
    <col min="1030" max="1030" width="11.7109375" style="37" customWidth="1"/>
    <col min="1031" max="1036" width="10.28515625" style="37" customWidth="1"/>
    <col min="1037" max="1037" width="106.85546875" style="37" customWidth="1"/>
    <col min="1038" max="1038" width="37.42578125" style="37" customWidth="1"/>
    <col min="1039" max="1039" width="29.140625" style="37" customWidth="1"/>
    <col min="1040" max="1040" width="24.42578125" style="37" customWidth="1"/>
    <col min="1041" max="1041" width="62.42578125" style="37" customWidth="1"/>
    <col min="1042" max="1280" width="11.42578125" style="37"/>
    <col min="1281" max="1281" width="2.42578125" style="37" customWidth="1"/>
    <col min="1282" max="1282" width="21.28515625" style="37" customWidth="1"/>
    <col min="1283" max="1283" width="51.7109375" style="37" customWidth="1"/>
    <col min="1284" max="1284" width="30.85546875" style="37" customWidth="1"/>
    <col min="1285" max="1285" width="38.42578125" style="37" customWidth="1"/>
    <col min="1286" max="1286" width="11.7109375" style="37" customWidth="1"/>
    <col min="1287" max="1292" width="10.28515625" style="37" customWidth="1"/>
    <col min="1293" max="1293" width="106.85546875" style="37" customWidth="1"/>
    <col min="1294" max="1294" width="37.42578125" style="37" customWidth="1"/>
    <col min="1295" max="1295" width="29.140625" style="37" customWidth="1"/>
    <col min="1296" max="1296" width="24.42578125" style="37" customWidth="1"/>
    <col min="1297" max="1297" width="62.42578125" style="37" customWidth="1"/>
    <col min="1298" max="1536" width="11.42578125" style="37"/>
    <col min="1537" max="1537" width="2.42578125" style="37" customWidth="1"/>
    <col min="1538" max="1538" width="21.28515625" style="37" customWidth="1"/>
    <col min="1539" max="1539" width="51.7109375" style="37" customWidth="1"/>
    <col min="1540" max="1540" width="30.85546875" style="37" customWidth="1"/>
    <col min="1541" max="1541" width="38.42578125" style="37" customWidth="1"/>
    <col min="1542" max="1542" width="11.7109375" style="37" customWidth="1"/>
    <col min="1543" max="1548" width="10.28515625" style="37" customWidth="1"/>
    <col min="1549" max="1549" width="106.85546875" style="37" customWidth="1"/>
    <col min="1550" max="1550" width="37.42578125" style="37" customWidth="1"/>
    <col min="1551" max="1551" width="29.140625" style="37" customWidth="1"/>
    <col min="1552" max="1552" width="24.42578125" style="37" customWidth="1"/>
    <col min="1553" max="1553" width="62.42578125" style="37" customWidth="1"/>
    <col min="1554" max="1792" width="11.42578125" style="37"/>
    <col min="1793" max="1793" width="2.42578125" style="37" customWidth="1"/>
    <col min="1794" max="1794" width="21.28515625" style="37" customWidth="1"/>
    <col min="1795" max="1795" width="51.7109375" style="37" customWidth="1"/>
    <col min="1796" max="1796" width="30.85546875" style="37" customWidth="1"/>
    <col min="1797" max="1797" width="38.42578125" style="37" customWidth="1"/>
    <col min="1798" max="1798" width="11.7109375" style="37" customWidth="1"/>
    <col min="1799" max="1804" width="10.28515625" style="37" customWidth="1"/>
    <col min="1805" max="1805" width="106.85546875" style="37" customWidth="1"/>
    <col min="1806" max="1806" width="37.42578125" style="37" customWidth="1"/>
    <col min="1807" max="1807" width="29.140625" style="37" customWidth="1"/>
    <col min="1808" max="1808" width="24.42578125" style="37" customWidth="1"/>
    <col min="1809" max="1809" width="62.42578125" style="37" customWidth="1"/>
    <col min="1810" max="2048" width="11.42578125" style="37"/>
    <col min="2049" max="2049" width="2.42578125" style="37" customWidth="1"/>
    <col min="2050" max="2050" width="21.28515625" style="37" customWidth="1"/>
    <col min="2051" max="2051" width="51.7109375" style="37" customWidth="1"/>
    <col min="2052" max="2052" width="30.85546875" style="37" customWidth="1"/>
    <col min="2053" max="2053" width="38.42578125" style="37" customWidth="1"/>
    <col min="2054" max="2054" width="11.7109375" style="37" customWidth="1"/>
    <col min="2055" max="2060" width="10.28515625" style="37" customWidth="1"/>
    <col min="2061" max="2061" width="106.85546875" style="37" customWidth="1"/>
    <col min="2062" max="2062" width="37.42578125" style="37" customWidth="1"/>
    <col min="2063" max="2063" width="29.140625" style="37" customWidth="1"/>
    <col min="2064" max="2064" width="24.42578125" style="37" customWidth="1"/>
    <col min="2065" max="2065" width="62.42578125" style="37" customWidth="1"/>
    <col min="2066" max="2304" width="11.42578125" style="37"/>
    <col min="2305" max="2305" width="2.42578125" style="37" customWidth="1"/>
    <col min="2306" max="2306" width="21.28515625" style="37" customWidth="1"/>
    <col min="2307" max="2307" width="51.7109375" style="37" customWidth="1"/>
    <col min="2308" max="2308" width="30.85546875" style="37" customWidth="1"/>
    <col min="2309" max="2309" width="38.42578125" style="37" customWidth="1"/>
    <col min="2310" max="2310" width="11.7109375" style="37" customWidth="1"/>
    <col min="2311" max="2316" width="10.28515625" style="37" customWidth="1"/>
    <col min="2317" max="2317" width="106.85546875" style="37" customWidth="1"/>
    <col min="2318" max="2318" width="37.42578125" style="37" customWidth="1"/>
    <col min="2319" max="2319" width="29.140625" style="37" customWidth="1"/>
    <col min="2320" max="2320" width="24.42578125" style="37" customWidth="1"/>
    <col min="2321" max="2321" width="62.42578125" style="37" customWidth="1"/>
    <col min="2322" max="2560" width="11.42578125" style="37"/>
    <col min="2561" max="2561" width="2.42578125" style="37" customWidth="1"/>
    <col min="2562" max="2562" width="21.28515625" style="37" customWidth="1"/>
    <col min="2563" max="2563" width="51.7109375" style="37" customWidth="1"/>
    <col min="2564" max="2564" width="30.85546875" style="37" customWidth="1"/>
    <col min="2565" max="2565" width="38.42578125" style="37" customWidth="1"/>
    <col min="2566" max="2566" width="11.7109375" style="37" customWidth="1"/>
    <col min="2567" max="2572" width="10.28515625" style="37" customWidth="1"/>
    <col min="2573" max="2573" width="106.85546875" style="37" customWidth="1"/>
    <col min="2574" max="2574" width="37.42578125" style="37" customWidth="1"/>
    <col min="2575" max="2575" width="29.140625" style="37" customWidth="1"/>
    <col min="2576" max="2576" width="24.42578125" style="37" customWidth="1"/>
    <col min="2577" max="2577" width="62.42578125" style="37" customWidth="1"/>
    <col min="2578" max="2816" width="11.42578125" style="37"/>
    <col min="2817" max="2817" width="2.42578125" style="37" customWidth="1"/>
    <col min="2818" max="2818" width="21.28515625" style="37" customWidth="1"/>
    <col min="2819" max="2819" width="51.7109375" style="37" customWidth="1"/>
    <col min="2820" max="2820" width="30.85546875" style="37" customWidth="1"/>
    <col min="2821" max="2821" width="38.42578125" style="37" customWidth="1"/>
    <col min="2822" max="2822" width="11.7109375" style="37" customWidth="1"/>
    <col min="2823" max="2828" width="10.28515625" style="37" customWidth="1"/>
    <col min="2829" max="2829" width="106.85546875" style="37" customWidth="1"/>
    <col min="2830" max="2830" width="37.42578125" style="37" customWidth="1"/>
    <col min="2831" max="2831" width="29.140625" style="37" customWidth="1"/>
    <col min="2832" max="2832" width="24.42578125" style="37" customWidth="1"/>
    <col min="2833" max="2833" width="62.42578125" style="37" customWidth="1"/>
    <col min="2834" max="3072" width="11.42578125" style="37"/>
    <col min="3073" max="3073" width="2.42578125" style="37" customWidth="1"/>
    <col min="3074" max="3074" width="21.28515625" style="37" customWidth="1"/>
    <col min="3075" max="3075" width="51.7109375" style="37" customWidth="1"/>
    <col min="3076" max="3076" width="30.85546875" style="37" customWidth="1"/>
    <col min="3077" max="3077" width="38.42578125" style="37" customWidth="1"/>
    <col min="3078" max="3078" width="11.7109375" style="37" customWidth="1"/>
    <col min="3079" max="3084" width="10.28515625" style="37" customWidth="1"/>
    <col min="3085" max="3085" width="106.85546875" style="37" customWidth="1"/>
    <col min="3086" max="3086" width="37.42578125" style="37" customWidth="1"/>
    <col min="3087" max="3087" width="29.140625" style="37" customWidth="1"/>
    <col min="3088" max="3088" width="24.42578125" style="37" customWidth="1"/>
    <col min="3089" max="3089" width="62.42578125" style="37" customWidth="1"/>
    <col min="3090" max="3328" width="11.42578125" style="37"/>
    <col min="3329" max="3329" width="2.42578125" style="37" customWidth="1"/>
    <col min="3330" max="3330" width="21.28515625" style="37" customWidth="1"/>
    <col min="3331" max="3331" width="51.7109375" style="37" customWidth="1"/>
    <col min="3332" max="3332" width="30.85546875" style="37" customWidth="1"/>
    <col min="3333" max="3333" width="38.42578125" style="37" customWidth="1"/>
    <col min="3334" max="3334" width="11.7109375" style="37" customWidth="1"/>
    <col min="3335" max="3340" width="10.28515625" style="37" customWidth="1"/>
    <col min="3341" max="3341" width="106.85546875" style="37" customWidth="1"/>
    <col min="3342" max="3342" width="37.42578125" style="37" customWidth="1"/>
    <col min="3343" max="3343" width="29.140625" style="37" customWidth="1"/>
    <col min="3344" max="3344" width="24.42578125" style="37" customWidth="1"/>
    <col min="3345" max="3345" width="62.42578125" style="37" customWidth="1"/>
    <col min="3346" max="3584" width="11.42578125" style="37"/>
    <col min="3585" max="3585" width="2.42578125" style="37" customWidth="1"/>
    <col min="3586" max="3586" width="21.28515625" style="37" customWidth="1"/>
    <col min="3587" max="3587" width="51.7109375" style="37" customWidth="1"/>
    <col min="3588" max="3588" width="30.85546875" style="37" customWidth="1"/>
    <col min="3589" max="3589" width="38.42578125" style="37" customWidth="1"/>
    <col min="3590" max="3590" width="11.7109375" style="37" customWidth="1"/>
    <col min="3591" max="3596" width="10.28515625" style="37" customWidth="1"/>
    <col min="3597" max="3597" width="106.85546875" style="37" customWidth="1"/>
    <col min="3598" max="3598" width="37.42578125" style="37" customWidth="1"/>
    <col min="3599" max="3599" width="29.140625" style="37" customWidth="1"/>
    <col min="3600" max="3600" width="24.42578125" style="37" customWidth="1"/>
    <col min="3601" max="3601" width="62.42578125" style="37" customWidth="1"/>
    <col min="3602" max="3840" width="11.42578125" style="37"/>
    <col min="3841" max="3841" width="2.42578125" style="37" customWidth="1"/>
    <col min="3842" max="3842" width="21.28515625" style="37" customWidth="1"/>
    <col min="3843" max="3843" width="51.7109375" style="37" customWidth="1"/>
    <col min="3844" max="3844" width="30.85546875" style="37" customWidth="1"/>
    <col min="3845" max="3845" width="38.42578125" style="37" customWidth="1"/>
    <col min="3846" max="3846" width="11.7109375" style="37" customWidth="1"/>
    <col min="3847" max="3852" width="10.28515625" style="37" customWidth="1"/>
    <col min="3853" max="3853" width="106.85546875" style="37" customWidth="1"/>
    <col min="3854" max="3854" width="37.42578125" style="37" customWidth="1"/>
    <col min="3855" max="3855" width="29.140625" style="37" customWidth="1"/>
    <col min="3856" max="3856" width="24.42578125" style="37" customWidth="1"/>
    <col min="3857" max="3857" width="62.42578125" style="37" customWidth="1"/>
    <col min="3858" max="4096" width="11.42578125" style="37"/>
    <col min="4097" max="4097" width="2.42578125" style="37" customWidth="1"/>
    <col min="4098" max="4098" width="21.28515625" style="37" customWidth="1"/>
    <col min="4099" max="4099" width="51.7109375" style="37" customWidth="1"/>
    <col min="4100" max="4100" width="30.85546875" style="37" customWidth="1"/>
    <col min="4101" max="4101" width="38.42578125" style="37" customWidth="1"/>
    <col min="4102" max="4102" width="11.7109375" style="37" customWidth="1"/>
    <col min="4103" max="4108" width="10.28515625" style="37" customWidth="1"/>
    <col min="4109" max="4109" width="106.85546875" style="37" customWidth="1"/>
    <col min="4110" max="4110" width="37.42578125" style="37" customWidth="1"/>
    <col min="4111" max="4111" width="29.140625" style="37" customWidth="1"/>
    <col min="4112" max="4112" width="24.42578125" style="37" customWidth="1"/>
    <col min="4113" max="4113" width="62.42578125" style="37" customWidth="1"/>
    <col min="4114" max="4352" width="11.42578125" style="37"/>
    <col min="4353" max="4353" width="2.42578125" style="37" customWidth="1"/>
    <col min="4354" max="4354" width="21.28515625" style="37" customWidth="1"/>
    <col min="4355" max="4355" width="51.7109375" style="37" customWidth="1"/>
    <col min="4356" max="4356" width="30.85546875" style="37" customWidth="1"/>
    <col min="4357" max="4357" width="38.42578125" style="37" customWidth="1"/>
    <col min="4358" max="4358" width="11.7109375" style="37" customWidth="1"/>
    <col min="4359" max="4364" width="10.28515625" style="37" customWidth="1"/>
    <col min="4365" max="4365" width="106.85546875" style="37" customWidth="1"/>
    <col min="4366" max="4366" width="37.42578125" style="37" customWidth="1"/>
    <col min="4367" max="4367" width="29.140625" style="37" customWidth="1"/>
    <col min="4368" max="4368" width="24.42578125" style="37" customWidth="1"/>
    <col min="4369" max="4369" width="62.42578125" style="37" customWidth="1"/>
    <col min="4370" max="4608" width="11.42578125" style="37"/>
    <col min="4609" max="4609" width="2.42578125" style="37" customWidth="1"/>
    <col min="4610" max="4610" width="21.28515625" style="37" customWidth="1"/>
    <col min="4611" max="4611" width="51.7109375" style="37" customWidth="1"/>
    <col min="4612" max="4612" width="30.85546875" style="37" customWidth="1"/>
    <col min="4613" max="4613" width="38.42578125" style="37" customWidth="1"/>
    <col min="4614" max="4614" width="11.7109375" style="37" customWidth="1"/>
    <col min="4615" max="4620" width="10.28515625" style="37" customWidth="1"/>
    <col min="4621" max="4621" width="106.85546875" style="37" customWidth="1"/>
    <col min="4622" max="4622" width="37.42578125" style="37" customWidth="1"/>
    <col min="4623" max="4623" width="29.140625" style="37" customWidth="1"/>
    <col min="4624" max="4624" width="24.42578125" style="37" customWidth="1"/>
    <col min="4625" max="4625" width="62.42578125" style="37" customWidth="1"/>
    <col min="4626" max="4864" width="11.42578125" style="37"/>
    <col min="4865" max="4865" width="2.42578125" style="37" customWidth="1"/>
    <col min="4866" max="4866" width="21.28515625" style="37" customWidth="1"/>
    <col min="4867" max="4867" width="51.7109375" style="37" customWidth="1"/>
    <col min="4868" max="4868" width="30.85546875" style="37" customWidth="1"/>
    <col min="4869" max="4869" width="38.42578125" style="37" customWidth="1"/>
    <col min="4870" max="4870" width="11.7109375" style="37" customWidth="1"/>
    <col min="4871" max="4876" width="10.28515625" style="37" customWidth="1"/>
    <col min="4877" max="4877" width="106.85546875" style="37" customWidth="1"/>
    <col min="4878" max="4878" width="37.42578125" style="37" customWidth="1"/>
    <col min="4879" max="4879" width="29.140625" style="37" customWidth="1"/>
    <col min="4880" max="4880" width="24.42578125" style="37" customWidth="1"/>
    <col min="4881" max="4881" width="62.42578125" style="37" customWidth="1"/>
    <col min="4882" max="5120" width="11.42578125" style="37"/>
    <col min="5121" max="5121" width="2.42578125" style="37" customWidth="1"/>
    <col min="5122" max="5122" width="21.28515625" style="37" customWidth="1"/>
    <col min="5123" max="5123" width="51.7109375" style="37" customWidth="1"/>
    <col min="5124" max="5124" width="30.85546875" style="37" customWidth="1"/>
    <col min="5125" max="5125" width="38.42578125" style="37" customWidth="1"/>
    <col min="5126" max="5126" width="11.7109375" style="37" customWidth="1"/>
    <col min="5127" max="5132" width="10.28515625" style="37" customWidth="1"/>
    <col min="5133" max="5133" width="106.85546875" style="37" customWidth="1"/>
    <col min="5134" max="5134" width="37.42578125" style="37" customWidth="1"/>
    <col min="5135" max="5135" width="29.140625" style="37" customWidth="1"/>
    <col min="5136" max="5136" width="24.42578125" style="37" customWidth="1"/>
    <col min="5137" max="5137" width="62.42578125" style="37" customWidth="1"/>
    <col min="5138" max="5376" width="11.42578125" style="37"/>
    <col min="5377" max="5377" width="2.42578125" style="37" customWidth="1"/>
    <col min="5378" max="5378" width="21.28515625" style="37" customWidth="1"/>
    <col min="5379" max="5379" width="51.7109375" style="37" customWidth="1"/>
    <col min="5380" max="5380" width="30.85546875" style="37" customWidth="1"/>
    <col min="5381" max="5381" width="38.42578125" style="37" customWidth="1"/>
    <col min="5382" max="5382" width="11.7109375" style="37" customWidth="1"/>
    <col min="5383" max="5388" width="10.28515625" style="37" customWidth="1"/>
    <col min="5389" max="5389" width="106.85546875" style="37" customWidth="1"/>
    <col min="5390" max="5390" width="37.42578125" style="37" customWidth="1"/>
    <col min="5391" max="5391" width="29.140625" style="37" customWidth="1"/>
    <col min="5392" max="5392" width="24.42578125" style="37" customWidth="1"/>
    <col min="5393" max="5393" width="62.42578125" style="37" customWidth="1"/>
    <col min="5394" max="5632" width="11.42578125" style="37"/>
    <col min="5633" max="5633" width="2.42578125" style="37" customWidth="1"/>
    <col min="5634" max="5634" width="21.28515625" style="37" customWidth="1"/>
    <col min="5635" max="5635" width="51.7109375" style="37" customWidth="1"/>
    <col min="5636" max="5636" width="30.85546875" style="37" customWidth="1"/>
    <col min="5637" max="5637" width="38.42578125" style="37" customWidth="1"/>
    <col min="5638" max="5638" width="11.7109375" style="37" customWidth="1"/>
    <col min="5639" max="5644" width="10.28515625" style="37" customWidth="1"/>
    <col min="5645" max="5645" width="106.85546875" style="37" customWidth="1"/>
    <col min="5646" max="5646" width="37.42578125" style="37" customWidth="1"/>
    <col min="5647" max="5647" width="29.140625" style="37" customWidth="1"/>
    <col min="5648" max="5648" width="24.42578125" style="37" customWidth="1"/>
    <col min="5649" max="5649" width="62.42578125" style="37" customWidth="1"/>
    <col min="5650" max="5888" width="11.42578125" style="37"/>
    <col min="5889" max="5889" width="2.42578125" style="37" customWidth="1"/>
    <col min="5890" max="5890" width="21.28515625" style="37" customWidth="1"/>
    <col min="5891" max="5891" width="51.7109375" style="37" customWidth="1"/>
    <col min="5892" max="5892" width="30.85546875" style="37" customWidth="1"/>
    <col min="5893" max="5893" width="38.42578125" style="37" customWidth="1"/>
    <col min="5894" max="5894" width="11.7109375" style="37" customWidth="1"/>
    <col min="5895" max="5900" width="10.28515625" style="37" customWidth="1"/>
    <col min="5901" max="5901" width="106.85546875" style="37" customWidth="1"/>
    <col min="5902" max="5902" width="37.42578125" style="37" customWidth="1"/>
    <col min="5903" max="5903" width="29.140625" style="37" customWidth="1"/>
    <col min="5904" max="5904" width="24.42578125" style="37" customWidth="1"/>
    <col min="5905" max="5905" width="62.42578125" style="37" customWidth="1"/>
    <col min="5906" max="6144" width="11.42578125" style="37"/>
    <col min="6145" max="6145" width="2.42578125" style="37" customWidth="1"/>
    <col min="6146" max="6146" width="21.28515625" style="37" customWidth="1"/>
    <col min="6147" max="6147" width="51.7109375" style="37" customWidth="1"/>
    <col min="6148" max="6148" width="30.85546875" style="37" customWidth="1"/>
    <col min="6149" max="6149" width="38.42578125" style="37" customWidth="1"/>
    <col min="6150" max="6150" width="11.7109375" style="37" customWidth="1"/>
    <col min="6151" max="6156" width="10.28515625" style="37" customWidth="1"/>
    <col min="6157" max="6157" width="106.85546875" style="37" customWidth="1"/>
    <col min="6158" max="6158" width="37.42578125" style="37" customWidth="1"/>
    <col min="6159" max="6159" width="29.140625" style="37" customWidth="1"/>
    <col min="6160" max="6160" width="24.42578125" style="37" customWidth="1"/>
    <col min="6161" max="6161" width="62.42578125" style="37" customWidth="1"/>
    <col min="6162" max="6400" width="11.42578125" style="37"/>
    <col min="6401" max="6401" width="2.42578125" style="37" customWidth="1"/>
    <col min="6402" max="6402" width="21.28515625" style="37" customWidth="1"/>
    <col min="6403" max="6403" width="51.7109375" style="37" customWidth="1"/>
    <col min="6404" max="6404" width="30.85546875" style="37" customWidth="1"/>
    <col min="6405" max="6405" width="38.42578125" style="37" customWidth="1"/>
    <col min="6406" max="6406" width="11.7109375" style="37" customWidth="1"/>
    <col min="6407" max="6412" width="10.28515625" style="37" customWidth="1"/>
    <col min="6413" max="6413" width="106.85546875" style="37" customWidth="1"/>
    <col min="6414" max="6414" width="37.42578125" style="37" customWidth="1"/>
    <col min="6415" max="6415" width="29.140625" style="37" customWidth="1"/>
    <col min="6416" max="6416" width="24.42578125" style="37" customWidth="1"/>
    <col min="6417" max="6417" width="62.42578125" style="37" customWidth="1"/>
    <col min="6418" max="6656" width="11.42578125" style="37"/>
    <col min="6657" max="6657" width="2.42578125" style="37" customWidth="1"/>
    <col min="6658" max="6658" width="21.28515625" style="37" customWidth="1"/>
    <col min="6659" max="6659" width="51.7109375" style="37" customWidth="1"/>
    <col min="6660" max="6660" width="30.85546875" style="37" customWidth="1"/>
    <col min="6661" max="6661" width="38.42578125" style="37" customWidth="1"/>
    <col min="6662" max="6662" width="11.7109375" style="37" customWidth="1"/>
    <col min="6663" max="6668" width="10.28515625" style="37" customWidth="1"/>
    <col min="6669" max="6669" width="106.85546875" style="37" customWidth="1"/>
    <col min="6670" max="6670" width="37.42578125" style="37" customWidth="1"/>
    <col min="6671" max="6671" width="29.140625" style="37" customWidth="1"/>
    <col min="6672" max="6672" width="24.42578125" style="37" customWidth="1"/>
    <col min="6673" max="6673" width="62.42578125" style="37" customWidth="1"/>
    <col min="6674" max="6912" width="11.42578125" style="37"/>
    <col min="6913" max="6913" width="2.42578125" style="37" customWidth="1"/>
    <col min="6914" max="6914" width="21.28515625" style="37" customWidth="1"/>
    <col min="6915" max="6915" width="51.7109375" style="37" customWidth="1"/>
    <col min="6916" max="6916" width="30.85546875" style="37" customWidth="1"/>
    <col min="6917" max="6917" width="38.42578125" style="37" customWidth="1"/>
    <col min="6918" max="6918" width="11.7109375" style="37" customWidth="1"/>
    <col min="6919" max="6924" width="10.28515625" style="37" customWidth="1"/>
    <col min="6925" max="6925" width="106.85546875" style="37" customWidth="1"/>
    <col min="6926" max="6926" width="37.42578125" style="37" customWidth="1"/>
    <col min="6927" max="6927" width="29.140625" style="37" customWidth="1"/>
    <col min="6928" max="6928" width="24.42578125" style="37" customWidth="1"/>
    <col min="6929" max="6929" width="62.42578125" style="37" customWidth="1"/>
    <col min="6930" max="7168" width="11.42578125" style="37"/>
    <col min="7169" max="7169" width="2.42578125" style="37" customWidth="1"/>
    <col min="7170" max="7170" width="21.28515625" style="37" customWidth="1"/>
    <col min="7171" max="7171" width="51.7109375" style="37" customWidth="1"/>
    <col min="7172" max="7172" width="30.85546875" style="37" customWidth="1"/>
    <col min="7173" max="7173" width="38.42578125" style="37" customWidth="1"/>
    <col min="7174" max="7174" width="11.7109375" style="37" customWidth="1"/>
    <col min="7175" max="7180" width="10.28515625" style="37" customWidth="1"/>
    <col min="7181" max="7181" width="106.85546875" style="37" customWidth="1"/>
    <col min="7182" max="7182" width="37.42578125" style="37" customWidth="1"/>
    <col min="7183" max="7183" width="29.140625" style="37" customWidth="1"/>
    <col min="7184" max="7184" width="24.42578125" style="37" customWidth="1"/>
    <col min="7185" max="7185" width="62.42578125" style="37" customWidth="1"/>
    <col min="7186" max="7424" width="11.42578125" style="37"/>
    <col min="7425" max="7425" width="2.42578125" style="37" customWidth="1"/>
    <col min="7426" max="7426" width="21.28515625" style="37" customWidth="1"/>
    <col min="7427" max="7427" width="51.7109375" style="37" customWidth="1"/>
    <col min="7428" max="7428" width="30.85546875" style="37" customWidth="1"/>
    <col min="7429" max="7429" width="38.42578125" style="37" customWidth="1"/>
    <col min="7430" max="7430" width="11.7109375" style="37" customWidth="1"/>
    <col min="7431" max="7436" width="10.28515625" style="37" customWidth="1"/>
    <col min="7437" max="7437" width="106.85546875" style="37" customWidth="1"/>
    <col min="7438" max="7438" width="37.42578125" style="37" customWidth="1"/>
    <col min="7439" max="7439" width="29.140625" style="37" customWidth="1"/>
    <col min="7440" max="7440" width="24.42578125" style="37" customWidth="1"/>
    <col min="7441" max="7441" width="62.42578125" style="37" customWidth="1"/>
    <col min="7442" max="7680" width="11.42578125" style="37"/>
    <col min="7681" max="7681" width="2.42578125" style="37" customWidth="1"/>
    <col min="7682" max="7682" width="21.28515625" style="37" customWidth="1"/>
    <col min="7683" max="7683" width="51.7109375" style="37" customWidth="1"/>
    <col min="7684" max="7684" width="30.85546875" style="37" customWidth="1"/>
    <col min="7685" max="7685" width="38.42578125" style="37" customWidth="1"/>
    <col min="7686" max="7686" width="11.7109375" style="37" customWidth="1"/>
    <col min="7687" max="7692" width="10.28515625" style="37" customWidth="1"/>
    <col min="7693" max="7693" width="106.85546875" style="37" customWidth="1"/>
    <col min="7694" max="7694" width="37.42578125" style="37" customWidth="1"/>
    <col min="7695" max="7695" width="29.140625" style="37" customWidth="1"/>
    <col min="7696" max="7696" width="24.42578125" style="37" customWidth="1"/>
    <col min="7697" max="7697" width="62.42578125" style="37" customWidth="1"/>
    <col min="7698" max="7936" width="11.42578125" style="37"/>
    <col min="7937" max="7937" width="2.42578125" style="37" customWidth="1"/>
    <col min="7938" max="7938" width="21.28515625" style="37" customWidth="1"/>
    <col min="7939" max="7939" width="51.7109375" style="37" customWidth="1"/>
    <col min="7940" max="7940" width="30.85546875" style="37" customWidth="1"/>
    <col min="7941" max="7941" width="38.42578125" style="37" customWidth="1"/>
    <col min="7942" max="7942" width="11.7109375" style="37" customWidth="1"/>
    <col min="7943" max="7948" width="10.28515625" style="37" customWidth="1"/>
    <col min="7949" max="7949" width="106.85546875" style="37" customWidth="1"/>
    <col min="7950" max="7950" width="37.42578125" style="37" customWidth="1"/>
    <col min="7951" max="7951" width="29.140625" style="37" customWidth="1"/>
    <col min="7952" max="7952" width="24.42578125" style="37" customWidth="1"/>
    <col min="7953" max="7953" width="62.42578125" style="37" customWidth="1"/>
    <col min="7954" max="8192" width="11.42578125" style="37"/>
    <col min="8193" max="8193" width="2.42578125" style="37" customWidth="1"/>
    <col min="8194" max="8194" width="21.28515625" style="37" customWidth="1"/>
    <col min="8195" max="8195" width="51.7109375" style="37" customWidth="1"/>
    <col min="8196" max="8196" width="30.85546875" style="37" customWidth="1"/>
    <col min="8197" max="8197" width="38.42578125" style="37" customWidth="1"/>
    <col min="8198" max="8198" width="11.7109375" style="37" customWidth="1"/>
    <col min="8199" max="8204" width="10.28515625" style="37" customWidth="1"/>
    <col min="8205" max="8205" width="106.85546875" style="37" customWidth="1"/>
    <col min="8206" max="8206" width="37.42578125" style="37" customWidth="1"/>
    <col min="8207" max="8207" width="29.140625" style="37" customWidth="1"/>
    <col min="8208" max="8208" width="24.42578125" style="37" customWidth="1"/>
    <col min="8209" max="8209" width="62.42578125" style="37" customWidth="1"/>
    <col min="8210" max="8448" width="11.42578125" style="37"/>
    <col min="8449" max="8449" width="2.42578125" style="37" customWidth="1"/>
    <col min="8450" max="8450" width="21.28515625" style="37" customWidth="1"/>
    <col min="8451" max="8451" width="51.7109375" style="37" customWidth="1"/>
    <col min="8452" max="8452" width="30.85546875" style="37" customWidth="1"/>
    <col min="8453" max="8453" width="38.42578125" style="37" customWidth="1"/>
    <col min="8454" max="8454" width="11.7109375" style="37" customWidth="1"/>
    <col min="8455" max="8460" width="10.28515625" style="37" customWidth="1"/>
    <col min="8461" max="8461" width="106.85546875" style="37" customWidth="1"/>
    <col min="8462" max="8462" width="37.42578125" style="37" customWidth="1"/>
    <col min="8463" max="8463" width="29.140625" style="37" customWidth="1"/>
    <col min="8464" max="8464" width="24.42578125" style="37" customWidth="1"/>
    <col min="8465" max="8465" width="62.42578125" style="37" customWidth="1"/>
    <col min="8466" max="8704" width="11.42578125" style="37"/>
    <col min="8705" max="8705" width="2.42578125" style="37" customWidth="1"/>
    <col min="8706" max="8706" width="21.28515625" style="37" customWidth="1"/>
    <col min="8707" max="8707" width="51.7109375" style="37" customWidth="1"/>
    <col min="8708" max="8708" width="30.85546875" style="37" customWidth="1"/>
    <col min="8709" max="8709" width="38.42578125" style="37" customWidth="1"/>
    <col min="8710" max="8710" width="11.7109375" style="37" customWidth="1"/>
    <col min="8711" max="8716" width="10.28515625" style="37" customWidth="1"/>
    <col min="8717" max="8717" width="106.85546875" style="37" customWidth="1"/>
    <col min="8718" max="8718" width="37.42578125" style="37" customWidth="1"/>
    <col min="8719" max="8719" width="29.140625" style="37" customWidth="1"/>
    <col min="8720" max="8720" width="24.42578125" style="37" customWidth="1"/>
    <col min="8721" max="8721" width="62.42578125" style="37" customWidth="1"/>
    <col min="8722" max="8960" width="11.42578125" style="37"/>
    <col min="8961" max="8961" width="2.42578125" style="37" customWidth="1"/>
    <col min="8962" max="8962" width="21.28515625" style="37" customWidth="1"/>
    <col min="8963" max="8963" width="51.7109375" style="37" customWidth="1"/>
    <col min="8964" max="8964" width="30.85546875" style="37" customWidth="1"/>
    <col min="8965" max="8965" width="38.42578125" style="37" customWidth="1"/>
    <col min="8966" max="8966" width="11.7109375" style="37" customWidth="1"/>
    <col min="8967" max="8972" width="10.28515625" style="37" customWidth="1"/>
    <col min="8973" max="8973" width="106.85546875" style="37" customWidth="1"/>
    <col min="8974" max="8974" width="37.42578125" style="37" customWidth="1"/>
    <col min="8975" max="8975" width="29.140625" style="37" customWidth="1"/>
    <col min="8976" max="8976" width="24.42578125" style="37" customWidth="1"/>
    <col min="8977" max="8977" width="62.42578125" style="37" customWidth="1"/>
    <col min="8978" max="9216" width="11.42578125" style="37"/>
    <col min="9217" max="9217" width="2.42578125" style="37" customWidth="1"/>
    <col min="9218" max="9218" width="21.28515625" style="37" customWidth="1"/>
    <col min="9219" max="9219" width="51.7109375" style="37" customWidth="1"/>
    <col min="9220" max="9220" width="30.85546875" style="37" customWidth="1"/>
    <col min="9221" max="9221" width="38.42578125" style="37" customWidth="1"/>
    <col min="9222" max="9222" width="11.7109375" style="37" customWidth="1"/>
    <col min="9223" max="9228" width="10.28515625" style="37" customWidth="1"/>
    <col min="9229" max="9229" width="106.85546875" style="37" customWidth="1"/>
    <col min="9230" max="9230" width="37.42578125" style="37" customWidth="1"/>
    <col min="9231" max="9231" width="29.140625" style="37" customWidth="1"/>
    <col min="9232" max="9232" width="24.42578125" style="37" customWidth="1"/>
    <col min="9233" max="9233" width="62.42578125" style="37" customWidth="1"/>
    <col min="9234" max="9472" width="11.42578125" style="37"/>
    <col min="9473" max="9473" width="2.42578125" style="37" customWidth="1"/>
    <col min="9474" max="9474" width="21.28515625" style="37" customWidth="1"/>
    <col min="9475" max="9475" width="51.7109375" style="37" customWidth="1"/>
    <col min="9476" max="9476" width="30.85546875" style="37" customWidth="1"/>
    <col min="9477" max="9477" width="38.42578125" style="37" customWidth="1"/>
    <col min="9478" max="9478" width="11.7109375" style="37" customWidth="1"/>
    <col min="9479" max="9484" width="10.28515625" style="37" customWidth="1"/>
    <col min="9485" max="9485" width="106.85546875" style="37" customWidth="1"/>
    <col min="9486" max="9486" width="37.42578125" style="37" customWidth="1"/>
    <col min="9487" max="9487" width="29.140625" style="37" customWidth="1"/>
    <col min="9488" max="9488" width="24.42578125" style="37" customWidth="1"/>
    <col min="9489" max="9489" width="62.42578125" style="37" customWidth="1"/>
    <col min="9490" max="9728" width="11.42578125" style="37"/>
    <col min="9729" max="9729" width="2.42578125" style="37" customWidth="1"/>
    <col min="9730" max="9730" width="21.28515625" style="37" customWidth="1"/>
    <col min="9731" max="9731" width="51.7109375" style="37" customWidth="1"/>
    <col min="9732" max="9732" width="30.85546875" style="37" customWidth="1"/>
    <col min="9733" max="9733" width="38.42578125" style="37" customWidth="1"/>
    <col min="9734" max="9734" width="11.7109375" style="37" customWidth="1"/>
    <col min="9735" max="9740" width="10.28515625" style="37" customWidth="1"/>
    <col min="9741" max="9741" width="106.85546875" style="37" customWidth="1"/>
    <col min="9742" max="9742" width="37.42578125" style="37" customWidth="1"/>
    <col min="9743" max="9743" width="29.140625" style="37" customWidth="1"/>
    <col min="9744" max="9744" width="24.42578125" style="37" customWidth="1"/>
    <col min="9745" max="9745" width="62.42578125" style="37" customWidth="1"/>
    <col min="9746" max="9984" width="11.42578125" style="37"/>
    <col min="9985" max="9985" width="2.42578125" style="37" customWidth="1"/>
    <col min="9986" max="9986" width="21.28515625" style="37" customWidth="1"/>
    <col min="9987" max="9987" width="51.7109375" style="37" customWidth="1"/>
    <col min="9988" max="9988" width="30.85546875" style="37" customWidth="1"/>
    <col min="9989" max="9989" width="38.42578125" style="37" customWidth="1"/>
    <col min="9990" max="9990" width="11.7109375" style="37" customWidth="1"/>
    <col min="9991" max="9996" width="10.28515625" style="37" customWidth="1"/>
    <col min="9997" max="9997" width="106.85546875" style="37" customWidth="1"/>
    <col min="9998" max="9998" width="37.42578125" style="37" customWidth="1"/>
    <col min="9999" max="9999" width="29.140625" style="37" customWidth="1"/>
    <col min="10000" max="10000" width="24.42578125" style="37" customWidth="1"/>
    <col min="10001" max="10001" width="62.42578125" style="37" customWidth="1"/>
    <col min="10002" max="10240" width="11.42578125" style="37"/>
    <col min="10241" max="10241" width="2.42578125" style="37" customWidth="1"/>
    <col min="10242" max="10242" width="21.28515625" style="37" customWidth="1"/>
    <col min="10243" max="10243" width="51.7109375" style="37" customWidth="1"/>
    <col min="10244" max="10244" width="30.85546875" style="37" customWidth="1"/>
    <col min="10245" max="10245" width="38.42578125" style="37" customWidth="1"/>
    <col min="10246" max="10246" width="11.7109375" style="37" customWidth="1"/>
    <col min="10247" max="10252" width="10.28515625" style="37" customWidth="1"/>
    <col min="10253" max="10253" width="106.85546875" style="37" customWidth="1"/>
    <col min="10254" max="10254" width="37.42578125" style="37" customWidth="1"/>
    <col min="10255" max="10255" width="29.140625" style="37" customWidth="1"/>
    <col min="10256" max="10256" width="24.42578125" style="37" customWidth="1"/>
    <col min="10257" max="10257" width="62.42578125" style="37" customWidth="1"/>
    <col min="10258" max="10496" width="11.42578125" style="37"/>
    <col min="10497" max="10497" width="2.42578125" style="37" customWidth="1"/>
    <col min="10498" max="10498" width="21.28515625" style="37" customWidth="1"/>
    <col min="10499" max="10499" width="51.7109375" style="37" customWidth="1"/>
    <col min="10500" max="10500" width="30.85546875" style="37" customWidth="1"/>
    <col min="10501" max="10501" width="38.42578125" style="37" customWidth="1"/>
    <col min="10502" max="10502" width="11.7109375" style="37" customWidth="1"/>
    <col min="10503" max="10508" width="10.28515625" style="37" customWidth="1"/>
    <col min="10509" max="10509" width="106.85546875" style="37" customWidth="1"/>
    <col min="10510" max="10510" width="37.42578125" style="37" customWidth="1"/>
    <col min="10511" max="10511" width="29.140625" style="37" customWidth="1"/>
    <col min="10512" max="10512" width="24.42578125" style="37" customWidth="1"/>
    <col min="10513" max="10513" width="62.42578125" style="37" customWidth="1"/>
    <col min="10514" max="10752" width="11.42578125" style="37"/>
    <col min="10753" max="10753" width="2.42578125" style="37" customWidth="1"/>
    <col min="10754" max="10754" width="21.28515625" style="37" customWidth="1"/>
    <col min="10755" max="10755" width="51.7109375" style="37" customWidth="1"/>
    <col min="10756" max="10756" width="30.85546875" style="37" customWidth="1"/>
    <col min="10757" max="10757" width="38.42578125" style="37" customWidth="1"/>
    <col min="10758" max="10758" width="11.7109375" style="37" customWidth="1"/>
    <col min="10759" max="10764" width="10.28515625" style="37" customWidth="1"/>
    <col min="10765" max="10765" width="106.85546875" style="37" customWidth="1"/>
    <col min="10766" max="10766" width="37.42578125" style="37" customWidth="1"/>
    <col min="10767" max="10767" width="29.140625" style="37" customWidth="1"/>
    <col min="10768" max="10768" width="24.42578125" style="37" customWidth="1"/>
    <col min="10769" max="10769" width="62.42578125" style="37" customWidth="1"/>
    <col min="10770" max="11008" width="11.42578125" style="37"/>
    <col min="11009" max="11009" width="2.42578125" style="37" customWidth="1"/>
    <col min="11010" max="11010" width="21.28515625" style="37" customWidth="1"/>
    <col min="11011" max="11011" width="51.7109375" style="37" customWidth="1"/>
    <col min="11012" max="11012" width="30.85546875" style="37" customWidth="1"/>
    <col min="11013" max="11013" width="38.42578125" style="37" customWidth="1"/>
    <col min="11014" max="11014" width="11.7109375" style="37" customWidth="1"/>
    <col min="11015" max="11020" width="10.28515625" style="37" customWidth="1"/>
    <col min="11021" max="11021" width="106.85546875" style="37" customWidth="1"/>
    <col min="11022" max="11022" width="37.42578125" style="37" customWidth="1"/>
    <col min="11023" max="11023" width="29.140625" style="37" customWidth="1"/>
    <col min="11024" max="11024" width="24.42578125" style="37" customWidth="1"/>
    <col min="11025" max="11025" width="62.42578125" style="37" customWidth="1"/>
    <col min="11026" max="11264" width="11.42578125" style="37"/>
    <col min="11265" max="11265" width="2.42578125" style="37" customWidth="1"/>
    <col min="11266" max="11266" width="21.28515625" style="37" customWidth="1"/>
    <col min="11267" max="11267" width="51.7109375" style="37" customWidth="1"/>
    <col min="11268" max="11268" width="30.85546875" style="37" customWidth="1"/>
    <col min="11269" max="11269" width="38.42578125" style="37" customWidth="1"/>
    <col min="11270" max="11270" width="11.7109375" style="37" customWidth="1"/>
    <col min="11271" max="11276" width="10.28515625" style="37" customWidth="1"/>
    <col min="11277" max="11277" width="106.85546875" style="37" customWidth="1"/>
    <col min="11278" max="11278" width="37.42578125" style="37" customWidth="1"/>
    <col min="11279" max="11279" width="29.140625" style="37" customWidth="1"/>
    <col min="11280" max="11280" width="24.42578125" style="37" customWidth="1"/>
    <col min="11281" max="11281" width="62.42578125" style="37" customWidth="1"/>
    <col min="11282" max="11520" width="11.42578125" style="37"/>
    <col min="11521" max="11521" width="2.42578125" style="37" customWidth="1"/>
    <col min="11522" max="11522" width="21.28515625" style="37" customWidth="1"/>
    <col min="11523" max="11523" width="51.7109375" style="37" customWidth="1"/>
    <col min="11524" max="11524" width="30.85546875" style="37" customWidth="1"/>
    <col min="11525" max="11525" width="38.42578125" style="37" customWidth="1"/>
    <col min="11526" max="11526" width="11.7109375" style="37" customWidth="1"/>
    <col min="11527" max="11532" width="10.28515625" style="37" customWidth="1"/>
    <col min="11533" max="11533" width="106.85546875" style="37" customWidth="1"/>
    <col min="11534" max="11534" width="37.42578125" style="37" customWidth="1"/>
    <col min="11535" max="11535" width="29.140625" style="37" customWidth="1"/>
    <col min="11536" max="11536" width="24.42578125" style="37" customWidth="1"/>
    <col min="11537" max="11537" width="62.42578125" style="37" customWidth="1"/>
    <col min="11538" max="11776" width="11.42578125" style="37"/>
    <col min="11777" max="11777" width="2.42578125" style="37" customWidth="1"/>
    <col min="11778" max="11778" width="21.28515625" style="37" customWidth="1"/>
    <col min="11779" max="11779" width="51.7109375" style="37" customWidth="1"/>
    <col min="11780" max="11780" width="30.85546875" style="37" customWidth="1"/>
    <col min="11781" max="11781" width="38.42578125" style="37" customWidth="1"/>
    <col min="11782" max="11782" width="11.7109375" style="37" customWidth="1"/>
    <col min="11783" max="11788" width="10.28515625" style="37" customWidth="1"/>
    <col min="11789" max="11789" width="106.85546875" style="37" customWidth="1"/>
    <col min="11790" max="11790" width="37.42578125" style="37" customWidth="1"/>
    <col min="11791" max="11791" width="29.140625" style="37" customWidth="1"/>
    <col min="11792" max="11792" width="24.42578125" style="37" customWidth="1"/>
    <col min="11793" max="11793" width="62.42578125" style="37" customWidth="1"/>
    <col min="11794" max="12032" width="11.42578125" style="37"/>
    <col min="12033" max="12033" width="2.42578125" style="37" customWidth="1"/>
    <col min="12034" max="12034" width="21.28515625" style="37" customWidth="1"/>
    <col min="12035" max="12035" width="51.7109375" style="37" customWidth="1"/>
    <col min="12036" max="12036" width="30.85546875" style="37" customWidth="1"/>
    <col min="12037" max="12037" width="38.42578125" style="37" customWidth="1"/>
    <col min="12038" max="12038" width="11.7109375" style="37" customWidth="1"/>
    <col min="12039" max="12044" width="10.28515625" style="37" customWidth="1"/>
    <col min="12045" max="12045" width="106.85546875" style="37" customWidth="1"/>
    <col min="12046" max="12046" width="37.42578125" style="37" customWidth="1"/>
    <col min="12047" max="12047" width="29.140625" style="37" customWidth="1"/>
    <col min="12048" max="12048" width="24.42578125" style="37" customWidth="1"/>
    <col min="12049" max="12049" width="62.42578125" style="37" customWidth="1"/>
    <col min="12050" max="12288" width="11.42578125" style="37"/>
    <col min="12289" max="12289" width="2.42578125" style="37" customWidth="1"/>
    <col min="12290" max="12290" width="21.28515625" style="37" customWidth="1"/>
    <col min="12291" max="12291" width="51.7109375" style="37" customWidth="1"/>
    <col min="12292" max="12292" width="30.85546875" style="37" customWidth="1"/>
    <col min="12293" max="12293" width="38.42578125" style="37" customWidth="1"/>
    <col min="12294" max="12294" width="11.7109375" style="37" customWidth="1"/>
    <col min="12295" max="12300" width="10.28515625" style="37" customWidth="1"/>
    <col min="12301" max="12301" width="106.85546875" style="37" customWidth="1"/>
    <col min="12302" max="12302" width="37.42578125" style="37" customWidth="1"/>
    <col min="12303" max="12303" width="29.140625" style="37" customWidth="1"/>
    <col min="12304" max="12304" width="24.42578125" style="37" customWidth="1"/>
    <col min="12305" max="12305" width="62.42578125" style="37" customWidth="1"/>
    <col min="12306" max="12544" width="11.42578125" style="37"/>
    <col min="12545" max="12545" width="2.42578125" style="37" customWidth="1"/>
    <col min="12546" max="12546" width="21.28515625" style="37" customWidth="1"/>
    <col min="12547" max="12547" width="51.7109375" style="37" customWidth="1"/>
    <col min="12548" max="12548" width="30.85546875" style="37" customWidth="1"/>
    <col min="12549" max="12549" width="38.42578125" style="37" customWidth="1"/>
    <col min="12550" max="12550" width="11.7109375" style="37" customWidth="1"/>
    <col min="12551" max="12556" width="10.28515625" style="37" customWidth="1"/>
    <col min="12557" max="12557" width="106.85546875" style="37" customWidth="1"/>
    <col min="12558" max="12558" width="37.42578125" style="37" customWidth="1"/>
    <col min="12559" max="12559" width="29.140625" style="37" customWidth="1"/>
    <col min="12560" max="12560" width="24.42578125" style="37" customWidth="1"/>
    <col min="12561" max="12561" width="62.42578125" style="37" customWidth="1"/>
    <col min="12562" max="12800" width="11.42578125" style="37"/>
    <col min="12801" max="12801" width="2.42578125" style="37" customWidth="1"/>
    <col min="12802" max="12802" width="21.28515625" style="37" customWidth="1"/>
    <col min="12803" max="12803" width="51.7109375" style="37" customWidth="1"/>
    <col min="12804" max="12804" width="30.85546875" style="37" customWidth="1"/>
    <col min="12805" max="12805" width="38.42578125" style="37" customWidth="1"/>
    <col min="12806" max="12806" width="11.7109375" style="37" customWidth="1"/>
    <col min="12807" max="12812" width="10.28515625" style="37" customWidth="1"/>
    <col min="12813" max="12813" width="106.85546875" style="37" customWidth="1"/>
    <col min="12814" max="12814" width="37.42578125" style="37" customWidth="1"/>
    <col min="12815" max="12815" width="29.140625" style="37" customWidth="1"/>
    <col min="12816" max="12816" width="24.42578125" style="37" customWidth="1"/>
    <col min="12817" max="12817" width="62.42578125" style="37" customWidth="1"/>
    <col min="12818" max="13056" width="11.42578125" style="37"/>
    <col min="13057" max="13057" width="2.42578125" style="37" customWidth="1"/>
    <col min="13058" max="13058" width="21.28515625" style="37" customWidth="1"/>
    <col min="13059" max="13059" width="51.7109375" style="37" customWidth="1"/>
    <col min="13060" max="13060" width="30.85546875" style="37" customWidth="1"/>
    <col min="13061" max="13061" width="38.42578125" style="37" customWidth="1"/>
    <col min="13062" max="13062" width="11.7109375" style="37" customWidth="1"/>
    <col min="13063" max="13068" width="10.28515625" style="37" customWidth="1"/>
    <col min="13069" max="13069" width="106.85546875" style="37" customWidth="1"/>
    <col min="13070" max="13070" width="37.42578125" style="37" customWidth="1"/>
    <col min="13071" max="13071" width="29.140625" style="37" customWidth="1"/>
    <col min="13072" max="13072" width="24.42578125" style="37" customWidth="1"/>
    <col min="13073" max="13073" width="62.42578125" style="37" customWidth="1"/>
    <col min="13074" max="13312" width="11.42578125" style="37"/>
    <col min="13313" max="13313" width="2.42578125" style="37" customWidth="1"/>
    <col min="13314" max="13314" width="21.28515625" style="37" customWidth="1"/>
    <col min="13315" max="13315" width="51.7109375" style="37" customWidth="1"/>
    <col min="13316" max="13316" width="30.85546875" style="37" customWidth="1"/>
    <col min="13317" max="13317" width="38.42578125" style="37" customWidth="1"/>
    <col min="13318" max="13318" width="11.7109375" style="37" customWidth="1"/>
    <col min="13319" max="13324" width="10.28515625" style="37" customWidth="1"/>
    <col min="13325" max="13325" width="106.85546875" style="37" customWidth="1"/>
    <col min="13326" max="13326" width="37.42578125" style="37" customWidth="1"/>
    <col min="13327" max="13327" width="29.140625" style="37" customWidth="1"/>
    <col min="13328" max="13328" width="24.42578125" style="37" customWidth="1"/>
    <col min="13329" max="13329" width="62.42578125" style="37" customWidth="1"/>
    <col min="13330" max="13568" width="11.42578125" style="37"/>
    <col min="13569" max="13569" width="2.42578125" style="37" customWidth="1"/>
    <col min="13570" max="13570" width="21.28515625" style="37" customWidth="1"/>
    <col min="13571" max="13571" width="51.7109375" style="37" customWidth="1"/>
    <col min="13572" max="13572" width="30.85546875" style="37" customWidth="1"/>
    <col min="13573" max="13573" width="38.42578125" style="37" customWidth="1"/>
    <col min="13574" max="13574" width="11.7109375" style="37" customWidth="1"/>
    <col min="13575" max="13580" width="10.28515625" style="37" customWidth="1"/>
    <col min="13581" max="13581" width="106.85546875" style="37" customWidth="1"/>
    <col min="13582" max="13582" width="37.42578125" style="37" customWidth="1"/>
    <col min="13583" max="13583" width="29.140625" style="37" customWidth="1"/>
    <col min="13584" max="13584" width="24.42578125" style="37" customWidth="1"/>
    <col min="13585" max="13585" width="62.42578125" style="37" customWidth="1"/>
    <col min="13586" max="13824" width="11.42578125" style="37"/>
    <col min="13825" max="13825" width="2.42578125" style="37" customWidth="1"/>
    <col min="13826" max="13826" width="21.28515625" style="37" customWidth="1"/>
    <col min="13827" max="13827" width="51.7109375" style="37" customWidth="1"/>
    <col min="13828" max="13828" width="30.85546875" style="37" customWidth="1"/>
    <col min="13829" max="13829" width="38.42578125" style="37" customWidth="1"/>
    <col min="13830" max="13830" width="11.7109375" style="37" customWidth="1"/>
    <col min="13831" max="13836" width="10.28515625" style="37" customWidth="1"/>
    <col min="13837" max="13837" width="106.85546875" style="37" customWidth="1"/>
    <col min="13838" max="13838" width="37.42578125" style="37" customWidth="1"/>
    <col min="13839" max="13839" width="29.140625" style="37" customWidth="1"/>
    <col min="13840" max="13840" width="24.42578125" style="37" customWidth="1"/>
    <col min="13841" max="13841" width="62.42578125" style="37" customWidth="1"/>
    <col min="13842" max="14080" width="11.42578125" style="37"/>
    <col min="14081" max="14081" width="2.42578125" style="37" customWidth="1"/>
    <col min="14082" max="14082" width="21.28515625" style="37" customWidth="1"/>
    <col min="14083" max="14083" width="51.7109375" style="37" customWidth="1"/>
    <col min="14084" max="14084" width="30.85546875" style="37" customWidth="1"/>
    <col min="14085" max="14085" width="38.42578125" style="37" customWidth="1"/>
    <col min="14086" max="14086" width="11.7109375" style="37" customWidth="1"/>
    <col min="14087" max="14092" width="10.28515625" style="37" customWidth="1"/>
    <col min="14093" max="14093" width="106.85546875" style="37" customWidth="1"/>
    <col min="14094" max="14094" width="37.42578125" style="37" customWidth="1"/>
    <col min="14095" max="14095" width="29.140625" style="37" customWidth="1"/>
    <col min="14096" max="14096" width="24.42578125" style="37" customWidth="1"/>
    <col min="14097" max="14097" width="62.42578125" style="37" customWidth="1"/>
    <col min="14098" max="14336" width="11.42578125" style="37"/>
    <col min="14337" max="14337" width="2.42578125" style="37" customWidth="1"/>
    <col min="14338" max="14338" width="21.28515625" style="37" customWidth="1"/>
    <col min="14339" max="14339" width="51.7109375" style="37" customWidth="1"/>
    <col min="14340" max="14340" width="30.85546875" style="37" customWidth="1"/>
    <col min="14341" max="14341" width="38.42578125" style="37" customWidth="1"/>
    <col min="14342" max="14342" width="11.7109375" style="37" customWidth="1"/>
    <col min="14343" max="14348" width="10.28515625" style="37" customWidth="1"/>
    <col min="14349" max="14349" width="106.85546875" style="37" customWidth="1"/>
    <col min="14350" max="14350" width="37.42578125" style="37" customWidth="1"/>
    <col min="14351" max="14351" width="29.140625" style="37" customWidth="1"/>
    <col min="14352" max="14352" width="24.42578125" style="37" customWidth="1"/>
    <col min="14353" max="14353" width="62.42578125" style="37" customWidth="1"/>
    <col min="14354" max="14592" width="11.42578125" style="37"/>
    <col min="14593" max="14593" width="2.42578125" style="37" customWidth="1"/>
    <col min="14594" max="14594" width="21.28515625" style="37" customWidth="1"/>
    <col min="14595" max="14595" width="51.7109375" style="37" customWidth="1"/>
    <col min="14596" max="14596" width="30.85546875" style="37" customWidth="1"/>
    <col min="14597" max="14597" width="38.42578125" style="37" customWidth="1"/>
    <col min="14598" max="14598" width="11.7109375" style="37" customWidth="1"/>
    <col min="14599" max="14604" width="10.28515625" style="37" customWidth="1"/>
    <col min="14605" max="14605" width="106.85546875" style="37" customWidth="1"/>
    <col min="14606" max="14606" width="37.42578125" style="37" customWidth="1"/>
    <col min="14607" max="14607" width="29.140625" style="37" customWidth="1"/>
    <col min="14608" max="14608" width="24.42578125" style="37" customWidth="1"/>
    <col min="14609" max="14609" width="62.42578125" style="37" customWidth="1"/>
    <col min="14610" max="14848" width="11.42578125" style="37"/>
    <col min="14849" max="14849" width="2.42578125" style="37" customWidth="1"/>
    <col min="14850" max="14850" width="21.28515625" style="37" customWidth="1"/>
    <col min="14851" max="14851" width="51.7109375" style="37" customWidth="1"/>
    <col min="14852" max="14852" width="30.85546875" style="37" customWidth="1"/>
    <col min="14853" max="14853" width="38.42578125" style="37" customWidth="1"/>
    <col min="14854" max="14854" width="11.7109375" style="37" customWidth="1"/>
    <col min="14855" max="14860" width="10.28515625" style="37" customWidth="1"/>
    <col min="14861" max="14861" width="106.85546875" style="37" customWidth="1"/>
    <col min="14862" max="14862" width="37.42578125" style="37" customWidth="1"/>
    <col min="14863" max="14863" width="29.140625" style="37" customWidth="1"/>
    <col min="14864" max="14864" width="24.42578125" style="37" customWidth="1"/>
    <col min="14865" max="14865" width="62.42578125" style="37" customWidth="1"/>
    <col min="14866" max="15104" width="11.42578125" style="37"/>
    <col min="15105" max="15105" width="2.42578125" style="37" customWidth="1"/>
    <col min="15106" max="15106" width="21.28515625" style="37" customWidth="1"/>
    <col min="15107" max="15107" width="51.7109375" style="37" customWidth="1"/>
    <col min="15108" max="15108" width="30.85546875" style="37" customWidth="1"/>
    <col min="15109" max="15109" width="38.42578125" style="37" customWidth="1"/>
    <col min="15110" max="15110" width="11.7109375" style="37" customWidth="1"/>
    <col min="15111" max="15116" width="10.28515625" style="37" customWidth="1"/>
    <col min="15117" max="15117" width="106.85546875" style="37" customWidth="1"/>
    <col min="15118" max="15118" width="37.42578125" style="37" customWidth="1"/>
    <col min="15119" max="15119" width="29.140625" style="37" customWidth="1"/>
    <col min="15120" max="15120" width="24.42578125" style="37" customWidth="1"/>
    <col min="15121" max="15121" width="62.42578125" style="37" customWidth="1"/>
    <col min="15122" max="15360" width="11.42578125" style="37"/>
    <col min="15361" max="15361" width="2.42578125" style="37" customWidth="1"/>
    <col min="15362" max="15362" width="21.28515625" style="37" customWidth="1"/>
    <col min="15363" max="15363" width="51.7109375" style="37" customWidth="1"/>
    <col min="15364" max="15364" width="30.85546875" style="37" customWidth="1"/>
    <col min="15365" max="15365" width="38.42578125" style="37" customWidth="1"/>
    <col min="15366" max="15366" width="11.7109375" style="37" customWidth="1"/>
    <col min="15367" max="15372" width="10.28515625" style="37" customWidth="1"/>
    <col min="15373" max="15373" width="106.85546875" style="37" customWidth="1"/>
    <col min="15374" max="15374" width="37.42578125" style="37" customWidth="1"/>
    <col min="15375" max="15375" width="29.140625" style="37" customWidth="1"/>
    <col min="15376" max="15376" width="24.42578125" style="37" customWidth="1"/>
    <col min="15377" max="15377" width="62.42578125" style="37" customWidth="1"/>
    <col min="15378" max="15616" width="11.42578125" style="37"/>
    <col min="15617" max="15617" width="2.42578125" style="37" customWidth="1"/>
    <col min="15618" max="15618" width="21.28515625" style="37" customWidth="1"/>
    <col min="15619" max="15619" width="51.7109375" style="37" customWidth="1"/>
    <col min="15620" max="15620" width="30.85546875" style="37" customWidth="1"/>
    <col min="15621" max="15621" width="38.42578125" style="37" customWidth="1"/>
    <col min="15622" max="15622" width="11.7109375" style="37" customWidth="1"/>
    <col min="15623" max="15628" width="10.28515625" style="37" customWidth="1"/>
    <col min="15629" max="15629" width="106.85546875" style="37" customWidth="1"/>
    <col min="15630" max="15630" width="37.42578125" style="37" customWidth="1"/>
    <col min="15631" max="15631" width="29.140625" style="37" customWidth="1"/>
    <col min="15632" max="15632" width="24.42578125" style="37" customWidth="1"/>
    <col min="15633" max="15633" width="62.42578125" style="37" customWidth="1"/>
    <col min="15634" max="15872" width="11.42578125" style="37"/>
    <col min="15873" max="15873" width="2.42578125" style="37" customWidth="1"/>
    <col min="15874" max="15874" width="21.28515625" style="37" customWidth="1"/>
    <col min="15875" max="15875" width="51.7109375" style="37" customWidth="1"/>
    <col min="15876" max="15876" width="30.85546875" style="37" customWidth="1"/>
    <col min="15877" max="15877" width="38.42578125" style="37" customWidth="1"/>
    <col min="15878" max="15878" width="11.7109375" style="37" customWidth="1"/>
    <col min="15879" max="15884" width="10.28515625" style="37" customWidth="1"/>
    <col min="15885" max="15885" width="106.85546875" style="37" customWidth="1"/>
    <col min="15886" max="15886" width="37.42578125" style="37" customWidth="1"/>
    <col min="15887" max="15887" width="29.140625" style="37" customWidth="1"/>
    <col min="15888" max="15888" width="24.42578125" style="37" customWidth="1"/>
    <col min="15889" max="15889" width="62.42578125" style="37" customWidth="1"/>
    <col min="15890" max="16128" width="11.42578125" style="37"/>
    <col min="16129" max="16129" width="2.42578125" style="37" customWidth="1"/>
    <col min="16130" max="16130" width="21.28515625" style="37" customWidth="1"/>
    <col min="16131" max="16131" width="51.7109375" style="37" customWidth="1"/>
    <col min="16132" max="16132" width="30.85546875" style="37" customWidth="1"/>
    <col min="16133" max="16133" width="38.42578125" style="37" customWidth="1"/>
    <col min="16134" max="16134" width="11.7109375" style="37" customWidth="1"/>
    <col min="16135" max="16140" width="10.28515625" style="37" customWidth="1"/>
    <col min="16141" max="16141" width="106.85546875" style="37" customWidth="1"/>
    <col min="16142" max="16142" width="37.42578125" style="37" customWidth="1"/>
    <col min="16143" max="16143" width="29.140625" style="37" customWidth="1"/>
    <col min="16144" max="16144" width="24.42578125" style="37" customWidth="1"/>
    <col min="16145" max="16145" width="62.42578125" style="37" customWidth="1"/>
    <col min="16146" max="16384" width="11.42578125" style="37"/>
  </cols>
  <sheetData>
    <row r="1" spans="1:90" ht="33.75" customHeight="1" thickBot="1">
      <c r="A1" s="103"/>
      <c r="B1" s="124"/>
      <c r="C1" s="126"/>
      <c r="D1" s="1173" t="s">
        <v>341</v>
      </c>
      <c r="E1" s="1160" t="s">
        <v>342</v>
      </c>
      <c r="F1" s="1175"/>
      <c r="G1" s="1175"/>
      <c r="H1" s="1175"/>
      <c r="I1" s="1175"/>
      <c r="J1" s="1175"/>
      <c r="K1" s="1175"/>
      <c r="L1" s="1175"/>
      <c r="M1" s="1175"/>
      <c r="N1" s="1175"/>
      <c r="O1" s="1175"/>
      <c r="P1" s="691" t="s">
        <v>343</v>
      </c>
      <c r="Q1" s="1501" t="s">
        <v>1642</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57" t="s">
        <v>344</v>
      </c>
      <c r="CL1" s="1158"/>
    </row>
    <row r="2" spans="1:90" ht="24" customHeight="1" thickBot="1">
      <c r="A2" s="103"/>
      <c r="B2" s="123"/>
      <c r="C2" s="127"/>
      <c r="D2" s="1174"/>
      <c r="E2" s="1160"/>
      <c r="F2" s="1175"/>
      <c r="G2" s="1175"/>
      <c r="H2" s="1175"/>
      <c r="I2" s="1175"/>
      <c r="J2" s="1175"/>
      <c r="K2" s="1175"/>
      <c r="L2" s="1175"/>
      <c r="M2" s="1175"/>
      <c r="N2" s="1175"/>
      <c r="O2" s="1175"/>
      <c r="P2" s="691" t="s">
        <v>345</v>
      </c>
      <c r="Q2" s="691" t="s">
        <v>346</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57" t="s">
        <v>347</v>
      </c>
      <c r="CL2" s="1158"/>
    </row>
    <row r="3" spans="1:90" s="98" customFormat="1" ht="36.75" customHeight="1" thickBot="1">
      <c r="A3" s="103"/>
      <c r="B3" s="123"/>
      <c r="C3" s="128"/>
      <c r="D3" s="132" t="s">
        <v>348</v>
      </c>
      <c r="E3" s="1159" t="s">
        <v>1363</v>
      </c>
      <c r="F3" s="1159"/>
      <c r="G3" s="1159"/>
      <c r="H3" s="1159"/>
      <c r="I3" s="1159"/>
      <c r="J3" s="1159"/>
      <c r="K3" s="1159"/>
      <c r="L3" s="1159"/>
      <c r="M3" s="1159"/>
      <c r="N3" s="1159"/>
      <c r="O3" s="1160"/>
      <c r="P3" s="691" t="s">
        <v>350</v>
      </c>
      <c r="Q3" s="131">
        <v>45817</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61" t="s">
        <v>351</v>
      </c>
      <c r="CL3" s="1162"/>
    </row>
    <row r="4" spans="1:90" ht="27" customHeight="1">
      <c r="A4" s="103"/>
      <c r="B4" s="358"/>
      <c r="C4" s="359"/>
      <c r="D4" s="360"/>
      <c r="E4" s="1434" t="s">
        <v>352</v>
      </c>
      <c r="F4" s="1434"/>
      <c r="G4" s="1434"/>
      <c r="H4" s="1434"/>
      <c r="I4" s="1434"/>
      <c r="J4" s="1434"/>
      <c r="K4" s="1434"/>
      <c r="L4" s="1434"/>
      <c r="M4" s="1434"/>
      <c r="N4" s="1434"/>
      <c r="O4" s="1434"/>
      <c r="P4" s="361"/>
      <c r="Q4" s="337"/>
    </row>
    <row r="5" spans="1:90" customFormat="1" ht="41.25" customHeight="1" thickBot="1">
      <c r="A5" s="104"/>
      <c r="B5" s="311" t="s">
        <v>353</v>
      </c>
      <c r="C5" s="149" t="str">
        <f>'Riesgos de Corrupción'!C6</f>
        <v>Gestión para la Protección de los Derechos</v>
      </c>
      <c r="D5" s="312"/>
      <c r="Q5" s="313"/>
    </row>
    <row r="6" spans="1:90" s="1" customFormat="1" ht="113.25" customHeight="1" thickBot="1">
      <c r="A6" s="105" t="s">
        <v>354</v>
      </c>
      <c r="B6" s="314" t="s">
        <v>355</v>
      </c>
      <c r="C6" s="294" t="s">
        <v>356</v>
      </c>
      <c r="D6" s="315" t="s">
        <v>155</v>
      </c>
      <c r="E6" s="316" t="s">
        <v>357</v>
      </c>
      <c r="F6" s="317" t="s">
        <v>325</v>
      </c>
      <c r="G6" s="317" t="s">
        <v>81</v>
      </c>
      <c r="H6" s="317" t="s">
        <v>358</v>
      </c>
      <c r="I6" s="317" t="s">
        <v>325</v>
      </c>
      <c r="J6" s="317" t="s">
        <v>81</v>
      </c>
      <c r="K6" s="317" t="s">
        <v>359</v>
      </c>
      <c r="L6" s="317" t="s">
        <v>360</v>
      </c>
      <c r="M6" s="294" t="s">
        <v>361</v>
      </c>
      <c r="N6" s="294" t="s">
        <v>362</v>
      </c>
      <c r="O6" s="294" t="s">
        <v>149</v>
      </c>
      <c r="P6" s="294" t="s">
        <v>363</v>
      </c>
      <c r="Q6" s="294" t="s">
        <v>364</v>
      </c>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c r="CG6" s="318"/>
      <c r="CH6" s="318"/>
      <c r="CI6" s="318"/>
      <c r="CJ6" s="318"/>
      <c r="CK6" s="318"/>
      <c r="CL6" s="318"/>
    </row>
    <row r="7" spans="1:90" ht="112.5" customHeight="1">
      <c r="A7" s="106" t="s">
        <v>365</v>
      </c>
      <c r="B7" s="1163" t="s">
        <v>366</v>
      </c>
      <c r="C7" s="1183" t="str">
        <f>IFERROR(INDEX('Riesgos de Corrupción'!$B$11:$BN$100,MATCH('Mapa Riesgo Corrupción'!B7,'Riesgos de Corrupción'!$B$11:$B$100,0),2),"")</f>
        <v>Posibilidad de recibir o solicitar cualquier dádiva o beneficios a nombre propio o de terceros con el fin de recibir prioritariamente un servicio que ofrece la Dirección de Derechos Humanos a las personas, instituciones u organizaciones con la que se adelanta gestiones.</v>
      </c>
      <c r="D7" s="1435" t="str">
        <f>IFERROR(INDEX('Riesgos de Corrupción'!$B$11:$BN$100,MATCH('Mapa Riesgo Corrupción'!B7,'Riesgos de Corrupción'!$B$11:$B$100,0),4),"")</f>
        <v xml:space="preserve">Corrupción </v>
      </c>
      <c r="E7" s="1183" t="str">
        <f>IFERROR(INDEX('Riesgos de Corrupción'!$B$11:$BN$100,MATCH('Mapa Riesgo Corrupción'!B7,'Riesgos de Corrupción'!$B$11:$B$100,0),5),"")</f>
        <v xml:space="preserve">CA1.  Presiones indebidas.
CA2. Manejo discrecional de las decisiones respecto a la implementación de las asistencias técnicas. 
</v>
      </c>
      <c r="F7" s="1188" t="str">
        <f>IFERROR(INDEX('Riesgos de Corrupción'!$B$11:$BN$100,MATCH('Mapa Riesgo Corrupción'!B7,'Riesgos de Corrupción'!$B$11:$B$100,0),18),"")</f>
        <v>Rara vez</v>
      </c>
      <c r="G7" s="1188" t="str">
        <f>IFERROR(INDEX('Riesgos de Corrupción'!$B$11:$BN$100,MATCH('Mapa Riesgo Corrupción'!B7,'Riesgos de Corrupción'!$B$11:$B$100,0),63),"")</f>
        <v>Catastrófico</v>
      </c>
      <c r="H7" s="1425" t="str">
        <f>IFERROR(INDEX('Riesgos de Corrupción'!$B$11:$BN$100,MATCH('Mapa Riesgo Corrupción'!B7,'Riesgos de Corrupción'!$B$11:$B$100,0),64),"")</f>
        <v>Zona Extrema</v>
      </c>
      <c r="I7" s="1188" t="str">
        <f>IFERROR(INDEX('Controles de Corrupción'!$C$10:$AZ$249,MATCH('Mapa Riesgo Corrupción'!B7,'Controles de Corrupción'!$C$10:$C$249,0),33),"")</f>
        <v>Rara vez</v>
      </c>
      <c r="J7" s="1188" t="str">
        <f>IFERROR(INDEX('Controles de Corrupción'!$C$10:$AZ$249,MATCH('Mapa Riesgo Corrupción'!B7,'Controles de Corrupción'!$C$10:$C$249,0),36),"")</f>
        <v>Moderado</v>
      </c>
      <c r="K7" s="1188" t="str">
        <f>IFERROR(INDEX('Controles de Corrupción'!$C$10:$AZ$249,MATCH('Mapa Riesgo Corrupción'!B7,'Controles de Corrupción'!$C$10:$C$249,0),37),"")</f>
        <v>Zona Moderada</v>
      </c>
      <c r="L7" s="1188" t="str">
        <f>IFERROR(INDEX('Controles de Corrupción'!$C$10:$AZ$249,MATCH('Mapa Riesgo Corrupción'!B7,'Controles de Corrupción'!$C$10:$C$249,0),38),"")</f>
        <v>Reducir riesgo</v>
      </c>
      <c r="M7" s="145" t="str">
        <f>IFERROR(INDEX('Controles de Corrupción'!$C$10:$AZ$250,MATCH(A7,'Controles de Corrupción'!$B$10:$B$250,0),4),"")</f>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
      <c r="N7" s="61" t="str">
        <f>IFERROR(INDEX('Controles de Corrupción'!$C$10:$AZ$250,MATCH(A7,'Controles de Corrupción'!$B$10:$B$250,0),40),"")</f>
        <v xml:space="preserve">Listados de asistencia </v>
      </c>
      <c r="O7" s="61" t="str">
        <f>IFERROR(INDEX('Controles de Corrupción'!$C$10:$AZ$250,MATCH(A7,'Controles de Corrupción'!$B$10:$B$250,0),41),"")</f>
        <v xml:space="preserve">Dirección de Derechos Humanos
Profesional Líder del Proyecto o Programa
</v>
      </c>
      <c r="P7" s="61" t="str">
        <f>IFERROR(INDEX('Controles de Corrupción'!$C$10:$AZ$250,MATCH(A7,'Controles de Corrupción'!$B$10:$B$250,0),42),"")</f>
        <v xml:space="preserve">Cuando se requiera ( Por demanda ) </v>
      </c>
      <c r="Q7" s="362" t="str">
        <f>IFERROR(INDEX('Controles de Corrupción'!$C$10:$AZ$250,MATCH(A7,'Controles de Corrupción'!$B$10:$B$250,0),47),"")</f>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
    </row>
    <row r="8" spans="1:90" ht="51" customHeight="1">
      <c r="A8" s="106" t="s">
        <v>371</v>
      </c>
      <c r="B8" s="1164"/>
      <c r="C8" s="1184"/>
      <c r="D8" s="1186"/>
      <c r="E8" s="1184"/>
      <c r="F8" s="1188"/>
      <c r="G8" s="1188"/>
      <c r="H8" s="1426"/>
      <c r="I8" s="1188"/>
      <c r="J8" s="1188"/>
      <c r="K8" s="1188"/>
      <c r="L8" s="1188"/>
      <c r="M8" s="145" t="str">
        <f>IFERROR(INDEX('Controles de Corrupción'!$C$10:$AZ$250,MATCH(A8,'Controles de Corrupción'!$B$10:$B$250,0),4),"")</f>
        <v/>
      </c>
      <c r="N8" s="61" t="str">
        <f>IFERROR(INDEX('Controles de Corrupción'!$C$10:$AZ$250,MATCH(A8,'Controles de Corrupción'!$B$10:$B$250,0),40),"")</f>
        <v/>
      </c>
      <c r="O8" s="61" t="str">
        <f>IFERROR(INDEX('Controles de Corrupción'!$C$10:$AZ$250,MATCH(A8,'Controles de Corrupción'!$B$10:$B$250,0),41),"")</f>
        <v/>
      </c>
      <c r="P8" s="61" t="str">
        <f>IFERROR(INDEX('Controles de Corrupción'!$C$10:$AZ$250,MATCH(A8,'Controles de Corrupción'!$B$10:$B$250,0),42),"")</f>
        <v/>
      </c>
      <c r="Q8" s="362" t="str">
        <f>IFERROR(INDEX('Controles de Corrupción'!$C$10:$AZ$250,MATCH(A8,'Controles de Corrupción'!$B$10:$B$250,0),47),"")</f>
        <v/>
      </c>
    </row>
    <row r="9" spans="1:90" ht="51" customHeight="1">
      <c r="A9" s="106" t="s">
        <v>375</v>
      </c>
      <c r="B9" s="1164"/>
      <c r="C9" s="1184"/>
      <c r="D9" s="1186"/>
      <c r="E9" s="1184"/>
      <c r="F9" s="1188"/>
      <c r="G9" s="1188"/>
      <c r="H9" s="1426"/>
      <c r="I9" s="1188"/>
      <c r="J9" s="1188"/>
      <c r="K9" s="1188"/>
      <c r="L9" s="1188"/>
      <c r="M9" s="145" t="str">
        <f>IFERROR(INDEX('Controles de Corrupción'!$C$10:$AZ$250,MATCH(A9,'Controles de Corrupción'!$B$10:$B$250,0),4),"")</f>
        <v/>
      </c>
      <c r="N9" s="61" t="str">
        <f>IFERROR(INDEX('Controles de Corrupción'!$C$10:$AZ$250,MATCH(A9,'Controles de Corrupción'!$B$10:$B$250,0),40),"")</f>
        <v/>
      </c>
      <c r="O9" s="61" t="str">
        <f>IFERROR(INDEX('Controles de Corrupción'!$C$10:$AZ$250,MATCH(A9,'Controles de Corrupción'!$B$10:$B$250,0),41),"")</f>
        <v/>
      </c>
      <c r="P9" s="61" t="str">
        <f>IFERROR(INDEX('Controles de Corrupción'!$C$10:$AZ$250,MATCH(A9,'Controles de Corrupción'!$B$10:$B$250,0),42),"")</f>
        <v/>
      </c>
      <c r="Q9" s="362" t="str">
        <f>IFERROR(INDEX('Controles de Corrupción'!$C$10:$AZ$250,MATCH(A9,'Controles de Corrupción'!$B$10:$B$250,0),47),"")</f>
        <v/>
      </c>
    </row>
    <row r="10" spans="1:90" ht="51" customHeight="1">
      <c r="A10" s="106" t="s">
        <v>376</v>
      </c>
      <c r="B10" s="1164"/>
      <c r="C10" s="1184"/>
      <c r="D10" s="1186"/>
      <c r="E10" s="1184"/>
      <c r="F10" s="1188"/>
      <c r="G10" s="1188"/>
      <c r="H10" s="1426"/>
      <c r="I10" s="1188"/>
      <c r="J10" s="1188"/>
      <c r="K10" s="1188"/>
      <c r="L10" s="1188"/>
      <c r="M10" s="145" t="str">
        <f>IFERROR(INDEX('Controles de Corrupción'!$C$10:$AZ$250,MATCH(A10,'Controles de Corrupción'!$B$10:$B$250,0),4),"")</f>
        <v/>
      </c>
      <c r="N10" s="61" t="str">
        <f>IFERROR(INDEX('Controles de Corrupción'!$C$10:$AZ$250,MATCH(A10,'Controles de Corrupción'!$B$10:$B$250,0),40),"")</f>
        <v/>
      </c>
      <c r="O10" s="61" t="str">
        <f>IFERROR(INDEX('Controles de Corrupción'!$C$10:$AZ$250,MATCH(A10,'Controles de Corrupción'!$B$10:$B$250,0),41),"")</f>
        <v/>
      </c>
      <c r="P10" s="61" t="str">
        <f>IFERROR(INDEX('Controles de Corrupción'!$C$10:$AZ$250,MATCH(A10,'Controles de Corrupción'!$B$10:$B$250,0),42),"")</f>
        <v/>
      </c>
      <c r="Q10" s="362" t="str">
        <f>IFERROR(INDEX('Controles de Corrupción'!$C$10:$AZ$250,MATCH(A10,'Controles de Corrupción'!$B$10:$B$250,0),47),"")</f>
        <v/>
      </c>
    </row>
    <row r="11" spans="1:90" ht="51" customHeight="1">
      <c r="A11" s="106" t="s">
        <v>377</v>
      </c>
      <c r="B11" s="1164"/>
      <c r="C11" s="1184"/>
      <c r="D11" s="1186"/>
      <c r="E11" s="1184"/>
      <c r="F11" s="1188"/>
      <c r="G11" s="1188"/>
      <c r="H11" s="1426"/>
      <c r="I11" s="1188"/>
      <c r="J11" s="1188"/>
      <c r="K11" s="1188"/>
      <c r="L11" s="1188"/>
      <c r="M11" s="145" t="str">
        <f>IFERROR(INDEX('Controles de Corrupción'!$C$10:$AZ$250,MATCH(A11,'Controles de Corrupción'!$B$10:$B$250,0),4),"")</f>
        <v/>
      </c>
      <c r="N11" s="61" t="str">
        <f>IFERROR(INDEX('Controles de Corrupción'!$C$10:$AZ$250,MATCH(A11,'Controles de Corrupción'!$B$10:$B$250,0),40),"")</f>
        <v/>
      </c>
      <c r="O11" s="61" t="str">
        <f>IFERROR(INDEX('Controles de Corrupción'!$C$10:$AZ$250,MATCH(A11,'Controles de Corrupción'!$B$10:$B$250,0),41),"")</f>
        <v/>
      </c>
      <c r="P11" s="61" t="str">
        <f>IFERROR(INDEX('Controles de Corrupción'!$C$10:$AZ$250,MATCH(A11,'Controles de Corrupción'!$B$10:$B$250,0),42),"")</f>
        <v/>
      </c>
      <c r="Q11" s="362" t="str">
        <f>IFERROR(INDEX('Controles de Corrupción'!$C$10:$AZ$250,MATCH(A11,'Controles de Corrupción'!$B$10:$B$250,0),47),"")</f>
        <v/>
      </c>
    </row>
    <row r="12" spans="1:90" ht="51" customHeight="1">
      <c r="A12" s="106" t="s">
        <v>378</v>
      </c>
      <c r="B12" s="1164"/>
      <c r="C12" s="1184"/>
      <c r="D12" s="1186"/>
      <c r="E12" s="1184"/>
      <c r="F12" s="1188"/>
      <c r="G12" s="1188"/>
      <c r="H12" s="1427"/>
      <c r="I12" s="1188"/>
      <c r="J12" s="1188"/>
      <c r="K12" s="1188"/>
      <c r="L12" s="1188"/>
      <c r="M12" s="145" t="str">
        <f>IFERROR(INDEX('Controles de Corrupción'!$C$10:$AZ$250,MATCH(A12,'Controles de Corrupción'!$B$10:$B$250,0),4),"")</f>
        <v/>
      </c>
      <c r="N12" s="61" t="str">
        <f>IFERROR(INDEX('Controles de Corrupción'!$C$10:$AZ$250,MATCH(A12,'Controles de Corrupción'!$B$10:$B$250,0),40),"")</f>
        <v/>
      </c>
      <c r="O12" s="61" t="str">
        <f>IFERROR(INDEX('Controles de Corrupción'!$C$10:$AZ$250,MATCH(A12,'Controles de Corrupción'!$B$10:$B$250,0),41),"")</f>
        <v/>
      </c>
      <c r="P12" s="61" t="str">
        <f>IFERROR(INDEX('Controles de Corrupción'!$C$10:$AZ$250,MATCH(A12,'Controles de Corrupción'!$B$10:$B$250,0),42),"")</f>
        <v/>
      </c>
      <c r="Q12" s="362" t="str">
        <f>IFERROR(INDEX('Controles de Corrupción'!$C$10:$AZ$250,MATCH(A12,'Controles de Corrupción'!$B$10:$B$250,0),47),"")</f>
        <v/>
      </c>
    </row>
    <row r="13" spans="1:90" ht="108" customHeight="1">
      <c r="A13" s="106" t="s">
        <v>379</v>
      </c>
      <c r="B13" s="1163" t="s">
        <v>380</v>
      </c>
      <c r="C13" s="1431" t="str">
        <f>IFERROR(INDEX('Riesgos de Corrupción'!$B$11:$BN$100,MATCH('Mapa Riesgo Corrupción'!B13,'Riesgos de Corrupción'!$B$11:$B$100,0),2),"")</f>
        <v>Posibilidad de uso indebido de información contenida en las bases de datos de la Dirección de Asuntos Indígenas, Rom y Minorías, con fines personales o para favorecer a terceros, en contravención  de los principios de legalidad, transparencia y protección de datos personales establecidos en la normativa colombiana.</v>
      </c>
      <c r="D13" s="1186" t="str">
        <f>IFERROR(INDEX('Riesgos de Corrupción'!$B$11:$BN$100,MATCH('Mapa Riesgo Corrupción'!B13,'Riesgos de Corrupción'!$B$11:$B$100,0),4),"")</f>
        <v xml:space="preserve">Corrupción </v>
      </c>
      <c r="E13" s="1183" t="str">
        <f>IFERROR(INDEX('Riesgos de Corrupción'!$B$11:$BN$100,MATCH('Mapa Riesgo Corrupción'!B13,'Riesgos de Corrupción'!$B$11:$B$100,0),5),"")</f>
        <v>CA1. Falta de criterios y estándares unificados que faciliten la toma de decisiones al personal que maneja las bases de datos.
CA2. Deficiencia en corroborar y constatar la información censal  suministrada por las comunidades para detectar inconsistencias</v>
      </c>
      <c r="F13" s="1188" t="str">
        <f>IFERROR(INDEX('Riesgos de Corrupción'!$B$11:$BN$100,MATCH('Mapa Riesgo Corrupción'!B13,'Riesgos de Corrupción'!$B$11:$B$100,0),18),"")</f>
        <v>Rara vez</v>
      </c>
      <c r="G13" s="1188" t="str">
        <f>IFERROR(INDEX('Riesgos de Corrupción'!$B$11:$BN$100,MATCH('Mapa Riesgo Corrupción'!B13,'Riesgos de Corrupción'!$B$11:$B$100,0),63),"")</f>
        <v>Catastrófico</v>
      </c>
      <c r="H13" s="1425" t="str">
        <f>IFERROR(INDEX('Riesgos de Corrupción'!$B$11:$BN$100,MATCH('Mapa Riesgo Corrupción'!B13,'Riesgos de Corrupción'!$B$11:$B$100,0),64),"")</f>
        <v>Zona Extrema</v>
      </c>
      <c r="I13" s="1188" t="str">
        <f>IFERROR(INDEX('Controles de Corrupción'!$C$10:$AZ$249,MATCH('Mapa Riesgo Corrupción'!B13,'Controles de Corrupción'!$C$10:$C$249,0),33),"")</f>
        <v>Rara vez</v>
      </c>
      <c r="J13" s="1188" t="str">
        <f>IFERROR(INDEX('Controles de Corrupción'!$C$10:$AZ$249,MATCH('Mapa Riesgo Corrupción'!B13,'Controles de Corrupción'!$C$10:$C$249,0),36),"")</f>
        <v>Moderado</v>
      </c>
      <c r="K13" s="1188" t="str">
        <f>IFERROR(INDEX('Controles de Corrupción'!$C$10:$AZ$249,MATCH('Mapa Riesgo Corrupción'!B13,'Controles de Corrupción'!$C$10:$C$249,0),37),"")</f>
        <v>Zona Moderada</v>
      </c>
      <c r="L13" s="1188" t="str">
        <f>IFERROR(INDEX('Controles de Corrupción'!$C$10:$AZ$249,MATCH('Mapa Riesgo Corrupción'!B13,'Controles de Corrupción'!$C$10:$C$249,0),38),"")</f>
        <v>Reducir riesgo</v>
      </c>
      <c r="M13" s="145" t="str">
        <f>IFERROR(INDEX('Controles de Corrupción'!$C$10:$AZ$250,MATCH(A13,'Controles de Corrupción'!$B$10:$B$250,0),4),"")</f>
        <v>El coordinador del Grupo de Investigación y Registro Dirección de Asuntos indígenas, Rom y Minorías. realizará una capacitación semestral dirigida al personal con acceso a las bases de datos para estandarizar y unificar criterios o se emitira comunicación estableciendo lineamientos .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se deja  lista de asistencia de la capacitación.</v>
      </c>
      <c r="N13" s="61" t="str">
        <f>IFERROR(INDEX('Controles de Corrupción'!$C$10:$AZ$250,MATCH(A13,'Controles de Corrupción'!$B$10:$B$250,0),40),"")</f>
        <v xml:space="preserve">Listados de asistencia de capacitaciones
</v>
      </c>
      <c r="O13" s="61" t="str">
        <f>IFERROR(INDEX('Controles de Corrupción'!$C$10:$AZ$250,MATCH(A13,'Controles de Corrupción'!$B$10:$B$250,0),41),"")</f>
        <v>Dirección de Asuntos Indigenas, Rom y Minorías
Coordinación del Grupo de Investigación y Registro Dirección de Asuntos indígenas, Rom y Minorías.</v>
      </c>
      <c r="P13" s="61" t="str">
        <f>IFERROR(INDEX('Controles de Corrupción'!$C$10:$AZ$250,MATCH(A13,'Controles de Corrupción'!$B$10:$B$250,0),42),"")</f>
        <v xml:space="preserve">Semestralmente </v>
      </c>
      <c r="Q13" s="362" t="str">
        <f>IFERROR(INDEX('Controles de Corrupción'!$C$10:$AZ$250,MATCH(A13,'Controles de Corrupción'!$B$10:$B$250,0),47),"")</f>
        <v xml:space="preserve">
N. de capacitaciones realizadas en el semestre / N. de capacitaciones planeadas en el semestre
N. de riesgos materializados
</v>
      </c>
    </row>
    <row r="14" spans="1:90" ht="117.75" customHeight="1">
      <c r="A14" s="106" t="s">
        <v>384</v>
      </c>
      <c r="B14" s="1164"/>
      <c r="C14" s="1432"/>
      <c r="D14" s="1186"/>
      <c r="E14" s="1184"/>
      <c r="F14" s="1188"/>
      <c r="G14" s="1188"/>
      <c r="H14" s="1426"/>
      <c r="I14" s="1188"/>
      <c r="J14" s="1188"/>
      <c r="K14" s="1188"/>
      <c r="L14" s="1188"/>
      <c r="M14" s="145" t="str">
        <f>IFERROR(INDEX('Controles de Corrupción'!$C$10:$AZ$250,MATCH(A14,'Controles de Corrupción'!$B$10:$B$250,0),4),"")</f>
        <v xml:space="preserve">El coordinador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
      <c r="N14" s="61" t="str">
        <f>IFERROR(INDEX('Controles de Corrupción'!$C$10:$AZ$250,MATCH(A14,'Controles de Corrupción'!$B$10:$B$250,0),40),"")</f>
        <v xml:space="preserve">Respuestas emitidas y enviadas vía correo y/o sistema Control Doc.
</v>
      </c>
      <c r="O14" s="61" t="str">
        <f>IFERROR(INDEX('Controles de Corrupción'!$C$10:$AZ$250,MATCH(A14,'Controles de Corrupción'!$B$10:$B$250,0),41),"")</f>
        <v>Dirección de Asuntos Indigenas, Rom y Minorías
Coordinación del Grupo de Investigación y Registro Dirección de Asuntos indígenas, Rom y Minorías.</v>
      </c>
      <c r="P14" s="61" t="str">
        <f>IFERROR(INDEX('Controles de Corrupción'!$C$10:$AZ$250,MATCH(A14,'Controles de Corrupción'!$B$10:$B$250,0),42),"")</f>
        <v>Cuatrimestralmente</v>
      </c>
      <c r="Q14" s="362" t="str">
        <f>IFERROR(INDEX('Controles de Corrupción'!$C$10:$AZ$250,MATCH(A14,'Controles de Corrupción'!$B$10:$B$250,0),47),"")</f>
        <v xml:space="preserve">
N. de capacitaciones realizadas en el cuatrimestre / N. de capacitaciones planeadas en el cuatrimestre. 
N. de riesgos materializados
</v>
      </c>
    </row>
    <row r="15" spans="1:90" ht="51" customHeight="1">
      <c r="A15" s="106" t="s">
        <v>385</v>
      </c>
      <c r="B15" s="1164"/>
      <c r="C15" s="1432"/>
      <c r="D15" s="1186"/>
      <c r="E15" s="1184"/>
      <c r="F15" s="1188"/>
      <c r="G15" s="1188"/>
      <c r="H15" s="1426"/>
      <c r="I15" s="1188"/>
      <c r="J15" s="1188"/>
      <c r="K15" s="1188"/>
      <c r="L15" s="1188"/>
      <c r="M15" s="145" t="str">
        <f>IFERROR(INDEX('Controles de Corrupción'!$C$10:$AZ$250,MATCH(A15,'Controles de Corrupción'!$B$10:$B$250,0),4),"")</f>
        <v/>
      </c>
      <c r="N15" s="61" t="str">
        <f>IFERROR(INDEX('Controles de Corrupción'!$C$10:$AZ$250,MATCH(A15,'Controles de Corrupción'!$B$10:$B$250,0),40),"")</f>
        <v/>
      </c>
      <c r="O15" s="61" t="str">
        <f>IFERROR(INDEX('Controles de Corrupción'!$C$10:$AZ$250,MATCH(A15,'Controles de Corrupción'!$B$10:$B$250,0),41),"")</f>
        <v/>
      </c>
      <c r="P15" s="61" t="str">
        <f>IFERROR(INDEX('Controles de Corrupción'!$C$10:$AZ$250,MATCH(A15,'Controles de Corrupción'!$B$10:$B$250,0),42),"")</f>
        <v/>
      </c>
      <c r="Q15" s="362" t="str">
        <f>IFERROR(INDEX('Controles de Corrupción'!$C$10:$AZ$250,MATCH(A15,'Controles de Corrupción'!$B$10:$B$250,0),47),"")</f>
        <v/>
      </c>
    </row>
    <row r="16" spans="1:90" ht="51" customHeight="1">
      <c r="A16" s="106" t="s">
        <v>386</v>
      </c>
      <c r="B16" s="1164"/>
      <c r="C16" s="1432"/>
      <c r="D16" s="1186"/>
      <c r="E16" s="1184"/>
      <c r="F16" s="1188"/>
      <c r="G16" s="1188"/>
      <c r="H16" s="1426"/>
      <c r="I16" s="1188"/>
      <c r="J16" s="1188"/>
      <c r="K16" s="1188"/>
      <c r="L16" s="1188"/>
      <c r="M16" s="145" t="str">
        <f>IFERROR(INDEX('Controles de Corrupción'!$C$10:$AZ$250,MATCH(A16,'Controles de Corrupción'!$B$10:$B$250,0),4),"")</f>
        <v/>
      </c>
      <c r="N16" s="61" t="str">
        <f>IFERROR(INDEX('Controles de Corrupción'!$C$10:$AZ$250,MATCH(A16,'Controles de Corrupción'!$B$10:$B$250,0),40),"")</f>
        <v/>
      </c>
      <c r="O16" s="61" t="str">
        <f>IFERROR(INDEX('Controles de Corrupción'!$C$10:$AZ$250,MATCH(A16,'Controles de Corrupción'!$B$10:$B$250,0),41),"")</f>
        <v/>
      </c>
      <c r="P16" s="61" t="str">
        <f>IFERROR(INDEX('Controles de Corrupción'!$C$10:$AZ$250,MATCH(A16,'Controles de Corrupción'!$B$10:$B$250,0),42),"")</f>
        <v/>
      </c>
      <c r="Q16" s="362" t="str">
        <f>IFERROR(INDEX('Controles de Corrupción'!$C$10:$AZ$250,MATCH(A16,'Controles de Corrupción'!$B$10:$B$250,0),47),"")</f>
        <v/>
      </c>
    </row>
    <row r="17" spans="1:17" ht="51" customHeight="1">
      <c r="A17" s="106" t="s">
        <v>387</v>
      </c>
      <c r="B17" s="1164"/>
      <c r="C17" s="1432"/>
      <c r="D17" s="1186"/>
      <c r="E17" s="1184"/>
      <c r="F17" s="1188"/>
      <c r="G17" s="1188"/>
      <c r="H17" s="1426"/>
      <c r="I17" s="1188"/>
      <c r="J17" s="1188"/>
      <c r="K17" s="1188"/>
      <c r="L17" s="1188"/>
      <c r="M17" s="145" t="str">
        <f>IFERROR(INDEX('Controles de Corrupción'!$C$10:$AZ$250,MATCH(A17,'Controles de Corrupción'!$B$10:$B$250,0),4),"")</f>
        <v/>
      </c>
      <c r="N17" s="61" t="str">
        <f>IFERROR(INDEX('Controles de Corrupción'!$C$10:$AZ$250,MATCH(A17,'Controles de Corrupción'!$B$10:$B$250,0),40),"")</f>
        <v/>
      </c>
      <c r="O17" s="61" t="str">
        <f>IFERROR(INDEX('Controles de Corrupción'!$C$10:$AZ$250,MATCH(A17,'Controles de Corrupción'!$B$10:$B$250,0),41),"")</f>
        <v/>
      </c>
      <c r="P17" s="61" t="str">
        <f>IFERROR(INDEX('Controles de Corrupción'!$C$10:$AZ$250,MATCH(A17,'Controles de Corrupción'!$B$10:$B$250,0),42),"")</f>
        <v/>
      </c>
      <c r="Q17" s="362" t="str">
        <f>IFERROR(INDEX('Controles de Corrupción'!$C$10:$AZ$250,MATCH(A17,'Controles de Corrupción'!$B$10:$B$250,0),47),"")</f>
        <v/>
      </c>
    </row>
    <row r="18" spans="1:17" ht="51" customHeight="1">
      <c r="A18" s="106" t="s">
        <v>388</v>
      </c>
      <c r="B18" s="1164"/>
      <c r="C18" s="1433"/>
      <c r="D18" s="1186"/>
      <c r="E18" s="1184"/>
      <c r="F18" s="1188"/>
      <c r="G18" s="1188"/>
      <c r="H18" s="1427"/>
      <c r="I18" s="1188"/>
      <c r="J18" s="1188"/>
      <c r="K18" s="1188"/>
      <c r="L18" s="1188"/>
      <c r="M18" s="145" t="str">
        <f>IFERROR(INDEX('Controles de Corrupción'!$C$10:$AZ$250,MATCH(A18,'Controles de Corrupción'!$B$10:$B$250,0),4),"")</f>
        <v/>
      </c>
      <c r="N18" s="61" t="str">
        <f>IFERROR(INDEX('Controles de Corrupción'!$C$10:$AZ$250,MATCH(A18,'Controles de Corrupción'!$B$10:$B$250,0),40),"")</f>
        <v/>
      </c>
      <c r="O18" s="61" t="str">
        <f>IFERROR(INDEX('Controles de Corrupción'!$C$10:$AZ$250,MATCH(A18,'Controles de Corrupción'!$B$10:$B$250,0),41),"")</f>
        <v/>
      </c>
      <c r="P18" s="61" t="str">
        <f>IFERROR(INDEX('Controles de Corrupción'!$C$10:$AZ$250,MATCH(A18,'Controles de Corrupción'!$B$10:$B$250,0),42),"")</f>
        <v/>
      </c>
      <c r="Q18" s="362" t="str">
        <f>IFERROR(INDEX('Controles de Corrupción'!$C$10:$AZ$250,MATCH(A18,'Controles de Corrupción'!$B$10:$B$250,0),47),"")</f>
        <v/>
      </c>
    </row>
    <row r="19" spans="1:17" ht="90" customHeight="1">
      <c r="A19" s="106" t="s">
        <v>389</v>
      </c>
      <c r="B19" s="1163" t="s">
        <v>390</v>
      </c>
      <c r="C19" s="1431" t="str">
        <f>IFERROR(INDEX('Riesgos de Corrupción'!$B$11:$BN$100,MATCH('Mapa Riesgo Corrupción'!B19,'Riesgos de Corrupción'!$B$11:$B$100,0),2),"")</f>
        <v>Posibilidad de Gestión inadecuada de registros administrativos y censales, incluyendo la entrega de información a autoridades, comunidades y asociaciones, así como la carga de datos censales, en beneficio de terceros y en contravención de los lineamientos establecidos en la legislación vigente.</v>
      </c>
      <c r="D19" s="1186" t="str">
        <f>IFERROR(INDEX('Riesgos de Corrupción'!$B$11:$BN$100,MATCH('Mapa Riesgo Corrupción'!B19,'Riesgos de Corrupción'!$B$11:$B$100,0),4),"")</f>
        <v xml:space="preserve">Corrupción </v>
      </c>
      <c r="E19" s="1183" t="str">
        <f>IFERROR(INDEX('Riesgos de Corrupción'!$B$11:$BN$100,MATCH('Mapa Riesgo Corrupción'!B19,'Riesgos de Corrupción'!$B$11:$B$100,0),5),"")</f>
        <v>CA1. Desconocimiento de los lineamientos de Ley establecidos para el registro a las autoridades, comunidades, asociaciones y cargues de censos</v>
      </c>
      <c r="F19" s="1188" t="str">
        <f>IFERROR(INDEX('Riesgos de Corrupción'!$B$11:$BN$100,MATCH('Mapa Riesgo Corrupción'!B19,'Riesgos de Corrupción'!$B$11:$B$100,0),18),"")</f>
        <v>Posible</v>
      </c>
      <c r="G19" s="1188" t="str">
        <f>IFERROR(INDEX('Riesgos de Corrupción'!$B$11:$BN$100,MATCH('Mapa Riesgo Corrupción'!B19,'Riesgos de Corrupción'!$B$11:$B$100,0),63),"")</f>
        <v>Catastrófico</v>
      </c>
      <c r="H19" s="1425" t="str">
        <f>IFERROR(INDEX('Riesgos de Corrupción'!$B$11:$BN$100,MATCH('Mapa Riesgo Corrupción'!B19,'Riesgos de Corrupción'!$B$11:$B$100,0),64),"")</f>
        <v>Zona Extrema</v>
      </c>
      <c r="I19" s="1188" t="str">
        <f>IFERROR(INDEX('Controles de Corrupción'!$C$10:$AZ$249,MATCH('Mapa Riesgo Corrupción'!B19,'Controles de Corrupción'!$C$10:$C$249,0),33),"")</f>
        <v>Rara vez</v>
      </c>
      <c r="J19" s="1188" t="str">
        <f>IFERROR(INDEX('Controles de Corrupción'!$C$10:$AZ$249,MATCH('Mapa Riesgo Corrupción'!B19,'Controles de Corrupción'!$C$10:$C$249,0),36),"")</f>
        <v>Moderado</v>
      </c>
      <c r="K19" s="1188" t="str">
        <f>IFERROR(INDEX('Controles de Corrupción'!$C$10:$AZ$249,MATCH('Mapa Riesgo Corrupción'!B19,'Controles de Corrupción'!$C$10:$C$249,0),37),"")</f>
        <v>Zona Moderada</v>
      </c>
      <c r="L19" s="1188" t="str">
        <f>IFERROR(INDEX('Controles de Corrupción'!$C$10:$AZ$249,MATCH('Mapa Riesgo Corrupción'!B19,'Controles de Corrupción'!$C$10:$C$249,0),38),"")</f>
        <v>Reducir riesgo</v>
      </c>
      <c r="M19" s="145" t="str">
        <f>IFERROR(INDEX('Controles de Corrupción'!$C$10:$AZ$250,MATCH(A19,'Controles de Corrupción'!$B$10:$B$250,0),4),"")</f>
        <v xml:space="preserve">El coordinador  del Grupo de Investigación y Registro,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
      <c r="N19" s="61" t="str">
        <f>IFERROR(INDEX('Controles de Corrupción'!$C$10:$AZ$250,MATCH(A19,'Controles de Corrupción'!$B$10:$B$250,0),40),"")</f>
        <v xml:space="preserve">Listados de asistencia a capacitaciones </v>
      </c>
      <c r="O19" s="61" t="str">
        <f>IFERROR(INDEX('Controles de Corrupción'!$C$10:$AZ$250,MATCH(A19,'Controles de Corrupción'!$B$10:$B$250,0),41),"")</f>
        <v>Dirección de Asuntos Indigenas, Rom y Minorías
Coordinación del Grupo de Investigación y Registro Dirección de Asuntos indígenas, Rom y Minorías.</v>
      </c>
      <c r="P19" s="61" t="str">
        <f>IFERROR(INDEX('Controles de Corrupción'!$C$10:$AZ$250,MATCH(A19,'Controles de Corrupción'!$B$10:$B$250,0),42),"")</f>
        <v>Cuatrimestralmente</v>
      </c>
      <c r="Q19" s="362" t="str">
        <f>IFERROR(INDEX('Controles de Corrupción'!$C$10:$AZ$250,MATCH(A19,'Controles de Corrupción'!$B$10:$B$250,0),47),"")</f>
        <v xml:space="preserve">
N. de capacitaciones realizadas en el cuatrimestre / N. de capacitaciones planeadas en el cuatrimestre. 
N. de riesgos materializados
</v>
      </c>
    </row>
    <row r="20" spans="1:17" ht="51" customHeight="1">
      <c r="A20" s="106" t="s">
        <v>393</v>
      </c>
      <c r="B20" s="1164"/>
      <c r="C20" s="1432"/>
      <c r="D20" s="1186"/>
      <c r="E20" s="1184"/>
      <c r="F20" s="1188"/>
      <c r="G20" s="1188"/>
      <c r="H20" s="1426"/>
      <c r="I20" s="1188"/>
      <c r="J20" s="1188"/>
      <c r="K20" s="1188"/>
      <c r="L20" s="1188"/>
      <c r="M20" s="145" t="str">
        <f>IFERROR(INDEX('Controles de Corrupción'!$C$10:$AZ$250,MATCH(A20,'Controles de Corrupción'!$B$10:$B$250,0),4),"")</f>
        <v/>
      </c>
      <c r="N20" s="61" t="str">
        <f>IFERROR(INDEX('Controles de Corrupción'!$C$10:$AZ$250,MATCH(A20,'Controles de Corrupción'!$B$10:$B$250,0),40),"")</f>
        <v/>
      </c>
      <c r="O20" s="61" t="str">
        <f>IFERROR(INDEX('Controles de Corrupción'!$C$10:$AZ$250,MATCH(A20,'Controles de Corrupción'!$B$10:$B$250,0),41),"")</f>
        <v/>
      </c>
      <c r="P20" s="61" t="str">
        <f>IFERROR(INDEX('Controles de Corrupción'!$C$10:$AZ$250,MATCH(A20,'Controles de Corrupción'!$B$10:$B$250,0),42),"")</f>
        <v/>
      </c>
      <c r="Q20" s="362" t="str">
        <f>IFERROR(INDEX('Controles de Corrupción'!$C$10:$AZ$250,MATCH(A20,'Controles de Corrupción'!$B$10:$B$250,0),47),"")</f>
        <v/>
      </c>
    </row>
    <row r="21" spans="1:17" ht="48" customHeight="1">
      <c r="A21" s="106" t="s">
        <v>394</v>
      </c>
      <c r="B21" s="1164"/>
      <c r="C21" s="1432"/>
      <c r="D21" s="1186"/>
      <c r="E21" s="1184"/>
      <c r="F21" s="1188"/>
      <c r="G21" s="1188"/>
      <c r="H21" s="1426"/>
      <c r="I21" s="1188"/>
      <c r="J21" s="1188"/>
      <c r="K21" s="1188"/>
      <c r="L21" s="1188"/>
      <c r="M21" s="145" t="str">
        <f>IFERROR(INDEX('Controles de Corrupción'!$C$10:$AZ$250,MATCH(A21,'Controles de Corrupción'!$B$10:$B$250,0),4),"")</f>
        <v/>
      </c>
      <c r="N21" s="61" t="str">
        <f>IFERROR(INDEX('Controles de Corrupción'!$C$10:$AZ$250,MATCH(A21,'Controles de Corrupción'!$B$10:$B$250,0),40),"")</f>
        <v/>
      </c>
      <c r="O21" s="61" t="str">
        <f>IFERROR(INDEX('Controles de Corrupción'!$C$10:$AZ$250,MATCH(A21,'Controles de Corrupción'!$B$10:$B$250,0),41),"")</f>
        <v/>
      </c>
      <c r="P21" s="61" t="str">
        <f>IFERROR(INDEX('Controles de Corrupción'!$C$10:$AZ$250,MATCH(A21,'Controles de Corrupción'!$B$10:$B$250,0),42),"")</f>
        <v/>
      </c>
      <c r="Q21" s="362" t="str">
        <f>IFERROR(INDEX('Controles de Corrupción'!$C$10:$AZ$250,MATCH(A21,'Controles de Corrupción'!$B$10:$B$250,0),47),"")</f>
        <v/>
      </c>
    </row>
    <row r="22" spans="1:17" ht="48" customHeight="1">
      <c r="A22" s="106" t="s">
        <v>395</v>
      </c>
      <c r="B22" s="1164"/>
      <c r="C22" s="1432"/>
      <c r="D22" s="1186"/>
      <c r="E22" s="1184"/>
      <c r="F22" s="1188"/>
      <c r="G22" s="1188"/>
      <c r="H22" s="1426"/>
      <c r="I22" s="1188"/>
      <c r="J22" s="1188"/>
      <c r="K22" s="1188"/>
      <c r="L22" s="1188"/>
      <c r="M22" s="145" t="str">
        <f>IFERROR(INDEX('Controles de Corrupción'!$C$10:$AZ$250,MATCH(A22,'Controles de Corrupción'!$B$10:$B$250,0),4),"")</f>
        <v/>
      </c>
      <c r="N22" s="61" t="str">
        <f>IFERROR(INDEX('Controles de Corrupción'!$C$10:$AZ$250,MATCH(A22,'Controles de Corrupción'!$B$10:$B$250,0),40),"")</f>
        <v/>
      </c>
      <c r="O22" s="61" t="str">
        <f>IFERROR(INDEX('Controles de Corrupción'!$C$10:$AZ$250,MATCH(A22,'Controles de Corrupción'!$B$10:$B$250,0),41),"")</f>
        <v/>
      </c>
      <c r="P22" s="61" t="str">
        <f>IFERROR(INDEX('Controles de Corrupción'!$C$10:$AZ$250,MATCH(A22,'Controles de Corrupción'!$B$10:$B$250,0),42),"")</f>
        <v/>
      </c>
      <c r="Q22" s="362" t="str">
        <f>IFERROR(INDEX('Controles de Corrupción'!$C$10:$AZ$250,MATCH(A22,'Controles de Corrupción'!$B$10:$B$250,0),47),"")</f>
        <v/>
      </c>
    </row>
    <row r="23" spans="1:17" ht="48" customHeight="1">
      <c r="A23" s="106" t="s">
        <v>396</v>
      </c>
      <c r="B23" s="1164"/>
      <c r="C23" s="1432"/>
      <c r="D23" s="1186"/>
      <c r="E23" s="1184"/>
      <c r="F23" s="1188"/>
      <c r="G23" s="1188"/>
      <c r="H23" s="1426"/>
      <c r="I23" s="1188"/>
      <c r="J23" s="1188"/>
      <c r="K23" s="1188"/>
      <c r="L23" s="1188"/>
      <c r="M23" s="145" t="str">
        <f>IFERROR(INDEX('Controles de Corrupción'!$C$10:$AZ$250,MATCH(A23,'Controles de Corrupción'!$B$10:$B$250,0),4),"")</f>
        <v/>
      </c>
      <c r="N23" s="61" t="str">
        <f>IFERROR(INDEX('Controles de Corrupción'!$C$10:$AZ$250,MATCH(A23,'Controles de Corrupción'!$B$10:$B$250,0),40),"")</f>
        <v/>
      </c>
      <c r="O23" s="61" t="str">
        <f>IFERROR(INDEX('Controles de Corrupción'!$C$10:$AZ$250,MATCH(A23,'Controles de Corrupción'!$B$10:$B$250,0),41),"")</f>
        <v/>
      </c>
      <c r="P23" s="61" t="str">
        <f>IFERROR(INDEX('Controles de Corrupción'!$C$10:$AZ$250,MATCH(A23,'Controles de Corrupción'!$B$10:$B$250,0),42),"")</f>
        <v/>
      </c>
      <c r="Q23" s="362" t="str">
        <f>IFERROR(INDEX('Controles de Corrupción'!$C$10:$AZ$250,MATCH(A23,'Controles de Corrupción'!$B$10:$B$250,0),47),"")</f>
        <v/>
      </c>
    </row>
    <row r="24" spans="1:17" ht="48" customHeight="1">
      <c r="A24" s="106" t="s">
        <v>397</v>
      </c>
      <c r="B24" s="1164"/>
      <c r="C24" s="1433"/>
      <c r="D24" s="1186"/>
      <c r="E24" s="1184"/>
      <c r="F24" s="1188"/>
      <c r="G24" s="1188"/>
      <c r="H24" s="1427"/>
      <c r="I24" s="1188"/>
      <c r="J24" s="1188"/>
      <c r="K24" s="1188"/>
      <c r="L24" s="1188"/>
      <c r="M24" s="145" t="str">
        <f>IFERROR(INDEX('Controles de Corrupción'!$C$10:$AZ$250,MATCH(A24,'Controles de Corrupción'!$B$10:$B$250,0),4),"")</f>
        <v/>
      </c>
      <c r="N24" s="61" t="str">
        <f>IFERROR(INDEX('Controles de Corrupción'!$C$10:$AZ$250,MATCH(A24,'Controles de Corrupción'!$B$10:$B$250,0),40),"")</f>
        <v/>
      </c>
      <c r="O24" s="61" t="str">
        <f>IFERROR(INDEX('Controles de Corrupción'!$C$10:$AZ$250,MATCH(A24,'Controles de Corrupción'!$B$10:$B$250,0),41),"")</f>
        <v/>
      </c>
      <c r="P24" s="61" t="str">
        <f>IFERROR(INDEX('Controles de Corrupción'!$C$10:$AZ$250,MATCH(A24,'Controles de Corrupción'!$B$10:$B$250,0),42),"")</f>
        <v/>
      </c>
      <c r="Q24" s="362" t="str">
        <f>IFERROR(INDEX('Controles de Corrupción'!$C$10:$AZ$250,MATCH(A24,'Controles de Corrupción'!$B$10:$B$250,0),47),"")</f>
        <v/>
      </c>
    </row>
    <row r="25" spans="1:17" ht="89.25" customHeight="1">
      <c r="A25" s="106" t="s">
        <v>398</v>
      </c>
      <c r="B25" s="1163" t="s">
        <v>399</v>
      </c>
      <c r="C25" s="1431" t="str">
        <f>IFERROR(INDEX('Riesgos de Corrupción'!$B$11:$BN$100,MATCH('Mapa Riesgo Corrupción'!B25,'Riesgos de Corrupción'!$B$11:$B$100,0),2),"")</f>
        <v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
      <c r="D25" s="1186" t="str">
        <f>IFERROR(INDEX('Riesgos de Corrupción'!$B$11:$BN$100,MATCH('Mapa Riesgo Corrupción'!B25,'Riesgos de Corrupción'!$B$11:$B$100,0),4),"")</f>
        <v>Conflicto de Intereses</v>
      </c>
      <c r="E25" s="1183" t="str">
        <f>IFERROR(INDEX('Riesgos de Corrupción'!$B$11:$BN$100,MATCH('Mapa Riesgo Corrupción'!B25,'Riesgos de Corrupción'!$B$11:$B$100,0),5),"")</f>
        <v xml:space="preserve">CA1. Intereses individuales por parte de los funcionarios y/o contratistas de la Dirección de Asuntos Indígenas Rom y Minorías
CA2. Intereses particulares de terceros </v>
      </c>
      <c r="F25" s="1188" t="str">
        <f>IFERROR(INDEX('Riesgos de Corrupción'!$B$11:$BN$100,MATCH('Mapa Riesgo Corrupción'!B25,'Riesgos de Corrupción'!$B$11:$B$100,0),18),"")</f>
        <v>Posible</v>
      </c>
      <c r="G25" s="1188" t="str">
        <f>IFERROR(INDEX('Riesgos de Corrupción'!$B$11:$BN$100,MATCH('Mapa Riesgo Corrupción'!B25,'Riesgos de Corrupción'!$B$11:$B$100,0),63),"")</f>
        <v>Catastrófico</v>
      </c>
      <c r="H25" s="1425" t="str">
        <f>IFERROR(INDEX('Riesgos de Corrupción'!$B$11:$BN$100,MATCH('Mapa Riesgo Corrupción'!B25,'Riesgos de Corrupción'!$B$11:$B$100,0),64),"")</f>
        <v>Zona Extrema</v>
      </c>
      <c r="I25" s="1188" t="str">
        <f>IFERROR(INDEX('Controles de Corrupción'!$C$10:$AZ$249,MATCH('Mapa Riesgo Corrupción'!B25,'Controles de Corrupción'!$C$10:$C$249,0),33),"")</f>
        <v>Rara vez</v>
      </c>
      <c r="J25" s="1188" t="str">
        <f>IFERROR(INDEX('Controles de Corrupción'!$C$10:$AZ$249,MATCH('Mapa Riesgo Corrupción'!B25,'Controles de Corrupción'!$C$10:$C$249,0),36),"")</f>
        <v>Moderado</v>
      </c>
      <c r="K25" s="1188" t="str">
        <f>IFERROR(INDEX('Controles de Corrupción'!$C$10:$AZ$249,MATCH('Mapa Riesgo Corrupción'!B25,'Controles de Corrupción'!$C$10:$C$249,0),37),"")</f>
        <v>Zona Moderada</v>
      </c>
      <c r="L25" s="1188" t="str">
        <f>IFERROR(INDEX('Controles de Corrupción'!$C$10:$AZ$249,MATCH('Mapa Riesgo Corrupción'!B25,'Controles de Corrupción'!$C$10:$C$249,0),38),"")</f>
        <v>Reducir riesgo</v>
      </c>
      <c r="M25" s="145" t="str">
        <f>IFERROR(INDEX('Controles de Corrupción'!$C$10:$AZ$250,MATCH(A25,'Controles de Corrupción'!$B$10:$B$250,0),4),"")</f>
        <v>La lider del area Juridica de la DAI,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funcionarios.En caso de detectar que un funcionario o contratista de la DAIRM, no cuente con las herramientas o habilidades para identificar situaciones de conflicto de intereses en las cuales pueda estar inmerso, deberá solicitarse Grupo de Control Interno Disciplinario adelantar el tramite a que haya lugar, Como evidencia se tendrá en cuenta la lista de asistencia a las capacitaciones.</v>
      </c>
      <c r="N25" s="61" t="str">
        <f>IFERROR(INDEX('Controles de Corrupción'!$C$10:$AZ$250,MATCH(A25,'Controles de Corrupción'!$B$10:$B$250,0),40),"")</f>
        <v xml:space="preserve">Listados de asistencia a capacitaciones </v>
      </c>
      <c r="O25" s="61" t="str">
        <f>IFERROR(INDEX('Controles de Corrupción'!$C$10:$AZ$250,MATCH(A25,'Controles de Corrupción'!$B$10:$B$250,0),41),"")</f>
        <v>Dirección de Asuntos Indigenas, Rom y Minorías
Lider del area Juridica de la DA</v>
      </c>
      <c r="P25" s="61" t="str">
        <f>IFERROR(INDEX('Controles de Corrupción'!$C$10:$AZ$250,MATCH(A25,'Controles de Corrupción'!$B$10:$B$250,0),42),"")</f>
        <v xml:space="preserve">Semestralmente </v>
      </c>
      <c r="Q25" s="362" t="str">
        <f>IFERROR(INDEX('Controles de Corrupción'!$C$10:$AZ$250,MATCH(A25,'Controles de Corrupción'!$B$10:$B$250,0),47),"")</f>
        <v>N. de capacitaciones realizadas / N. de capacitaciones planeadas durante el año. 
No. de riesgos materializados</v>
      </c>
    </row>
    <row r="26" spans="1:17" ht="153">
      <c r="A26" s="106" t="s">
        <v>403</v>
      </c>
      <c r="B26" s="1164"/>
      <c r="C26" s="1432"/>
      <c r="D26" s="1186"/>
      <c r="E26" s="1184"/>
      <c r="F26" s="1188"/>
      <c r="G26" s="1188"/>
      <c r="H26" s="1426"/>
      <c r="I26" s="1188"/>
      <c r="J26" s="1188"/>
      <c r="K26" s="1188"/>
      <c r="L26" s="1188"/>
      <c r="M26" s="145" t="str">
        <f>IFERROR(INDEX('Controles de Corrupción'!$C$10:$AZ$250,MATCH(A26,'Controles de Corrupción'!$B$10:$B$250,0),4),"")</f>
        <v>La lider del area Juridica de la DAI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la capacitación respectiva. Como evidencia se deja las actas de asistencia a capacitación.</v>
      </c>
      <c r="N26" s="61" t="str">
        <f>IFERROR(INDEX('Controles de Corrupción'!$C$10:$AZ$250,MATCH(A26,'Controles de Corrupción'!$B$10:$B$250,0),40),"")</f>
        <v xml:space="preserve">Listados de asistencia a capacitaciones </v>
      </c>
      <c r="O26" s="61" t="str">
        <f>IFERROR(INDEX('Controles de Corrupción'!$C$10:$AZ$250,MATCH(A26,'Controles de Corrupción'!$B$10:$B$250,0),41),"")</f>
        <v>Dirección de Asuntos Indigenas, Rom y Minorías</v>
      </c>
      <c r="P26" s="61" t="str">
        <f>IFERROR(INDEX('Controles de Corrupción'!$C$10:$AZ$250,MATCH(A26,'Controles de Corrupción'!$B$10:$B$250,0),42),"")</f>
        <v xml:space="preserve">Semestralmente </v>
      </c>
      <c r="Q26" s="362" t="str">
        <f>IFERROR(INDEX('Controles de Corrupción'!$C$10:$AZ$250,MATCH(A26,'Controles de Corrupción'!$B$10:$B$250,0),47),"")</f>
        <v>N. de capacitaciones realizadas / N. de capacitaciones planeadas durante el año. 
No. de riesgos materializados</v>
      </c>
    </row>
    <row r="27" spans="1:17" ht="51.75" customHeight="1">
      <c r="A27" s="106" t="s">
        <v>406</v>
      </c>
      <c r="B27" s="1164"/>
      <c r="C27" s="1432"/>
      <c r="D27" s="1186"/>
      <c r="E27" s="1184"/>
      <c r="F27" s="1188"/>
      <c r="G27" s="1188"/>
      <c r="H27" s="1426"/>
      <c r="I27" s="1188"/>
      <c r="J27" s="1188"/>
      <c r="K27" s="1188"/>
      <c r="L27" s="1188"/>
      <c r="M27" s="145" t="str">
        <f>IFERROR(INDEX('Controles de Corrupción'!$C$10:$AZ$250,MATCH(A27,'Controles de Corrupción'!$B$10:$B$250,0),4),"")</f>
        <v/>
      </c>
      <c r="N27" s="61" t="str">
        <f>IFERROR(INDEX('Controles de Corrupción'!$C$10:$AZ$250,MATCH(A27,'Controles de Corrupción'!$B$10:$B$250,0),40),"")</f>
        <v/>
      </c>
      <c r="O27" s="61" t="str">
        <f>IFERROR(INDEX('Controles de Corrupción'!$C$10:$AZ$250,MATCH(A27,'Controles de Corrupción'!$B$10:$B$250,0),41),"")</f>
        <v/>
      </c>
      <c r="P27" s="61" t="str">
        <f>IFERROR(INDEX('Controles de Corrupción'!$C$10:$AZ$250,MATCH(A27,'Controles de Corrupción'!$B$10:$B$250,0),42),"")</f>
        <v/>
      </c>
      <c r="Q27" s="362" t="str">
        <f>IFERROR(INDEX('Controles de Corrupción'!$C$10:$AZ$250,MATCH(A27,'Controles de Corrupción'!$B$10:$B$250,0),47),"")</f>
        <v/>
      </c>
    </row>
    <row r="28" spans="1:17" ht="51" customHeight="1">
      <c r="A28" s="106" t="s">
        <v>407</v>
      </c>
      <c r="B28" s="1164"/>
      <c r="C28" s="1432"/>
      <c r="D28" s="1186"/>
      <c r="E28" s="1184"/>
      <c r="F28" s="1188"/>
      <c r="G28" s="1188"/>
      <c r="H28" s="1426"/>
      <c r="I28" s="1188"/>
      <c r="J28" s="1188"/>
      <c r="K28" s="1188"/>
      <c r="L28" s="1188"/>
      <c r="M28" s="145" t="str">
        <f>IFERROR(INDEX('Controles de Corrupción'!$C$10:$AZ$250,MATCH(A28,'Controles de Corrupción'!$B$10:$B$250,0),4),"")</f>
        <v/>
      </c>
      <c r="N28" s="61" t="str">
        <f>IFERROR(INDEX('Controles de Corrupción'!$C$10:$AZ$250,MATCH(A28,'Controles de Corrupción'!$B$10:$B$250,0),40),"")</f>
        <v/>
      </c>
      <c r="O28" s="61" t="str">
        <f>IFERROR(INDEX('Controles de Corrupción'!$C$10:$AZ$250,MATCH(A28,'Controles de Corrupción'!$B$10:$B$250,0),41),"")</f>
        <v/>
      </c>
      <c r="P28" s="61" t="str">
        <f>IFERROR(INDEX('Controles de Corrupción'!$C$10:$AZ$250,MATCH(A28,'Controles de Corrupción'!$B$10:$B$250,0),42),"")</f>
        <v/>
      </c>
      <c r="Q28" s="362" t="str">
        <f>IFERROR(INDEX('Controles de Corrupción'!$C$10:$AZ$250,MATCH(A28,'Controles de Corrupción'!$B$10:$B$250,0),47),"")</f>
        <v/>
      </c>
    </row>
    <row r="29" spans="1:17" ht="51" customHeight="1">
      <c r="A29" s="106" t="s">
        <v>408</v>
      </c>
      <c r="B29" s="1164"/>
      <c r="C29" s="1432"/>
      <c r="D29" s="1186"/>
      <c r="E29" s="1184"/>
      <c r="F29" s="1188"/>
      <c r="G29" s="1188"/>
      <c r="H29" s="1426"/>
      <c r="I29" s="1188"/>
      <c r="J29" s="1188"/>
      <c r="K29" s="1188"/>
      <c r="L29" s="1188"/>
      <c r="M29" s="145" t="str">
        <f>IFERROR(INDEX('Controles de Corrupción'!$C$10:$AZ$250,MATCH(A29,'Controles de Corrupción'!$B$10:$B$250,0),4),"")</f>
        <v/>
      </c>
      <c r="N29" s="61" t="str">
        <f>IFERROR(INDEX('Controles de Corrupción'!$C$10:$AZ$250,MATCH(A29,'Controles de Corrupción'!$B$10:$B$250,0),40),"")</f>
        <v/>
      </c>
      <c r="O29" s="61" t="str">
        <f>IFERROR(INDEX('Controles de Corrupción'!$C$10:$AZ$250,MATCH(A29,'Controles de Corrupción'!$B$10:$B$250,0),41),"")</f>
        <v/>
      </c>
      <c r="P29" s="61" t="str">
        <f>IFERROR(INDEX('Controles de Corrupción'!$C$10:$AZ$250,MATCH(A29,'Controles de Corrupción'!$B$10:$B$250,0),42),"")</f>
        <v/>
      </c>
      <c r="Q29" s="362" t="str">
        <f>IFERROR(INDEX('Controles de Corrupción'!$C$10:$AZ$250,MATCH(A29,'Controles de Corrupción'!$B$10:$B$250,0),47),"")</f>
        <v/>
      </c>
    </row>
    <row r="30" spans="1:17" ht="51" customHeight="1">
      <c r="A30" s="106" t="s">
        <v>409</v>
      </c>
      <c r="B30" s="1164"/>
      <c r="C30" s="1433"/>
      <c r="D30" s="1186"/>
      <c r="E30" s="1184"/>
      <c r="F30" s="1188"/>
      <c r="G30" s="1188"/>
      <c r="H30" s="1427"/>
      <c r="I30" s="1188"/>
      <c r="J30" s="1188"/>
      <c r="K30" s="1188"/>
      <c r="L30" s="1188"/>
      <c r="M30" s="145" t="str">
        <f>IFERROR(INDEX('Controles de Corrupción'!$C$10:$AZ$250,MATCH(A30,'Controles de Corrupción'!$B$10:$B$250,0),4),"")</f>
        <v/>
      </c>
      <c r="N30" s="61" t="str">
        <f>IFERROR(INDEX('Controles de Corrupción'!$C$10:$AZ$250,MATCH(A30,'Controles de Corrupción'!$B$10:$B$250,0),40),"")</f>
        <v/>
      </c>
      <c r="O30" s="61" t="str">
        <f>IFERROR(INDEX('Controles de Corrupción'!$C$10:$AZ$250,MATCH(A30,'Controles de Corrupción'!$B$10:$B$250,0),41),"")</f>
        <v/>
      </c>
      <c r="P30" s="61" t="str">
        <f>IFERROR(INDEX('Controles de Corrupción'!$C$10:$AZ$250,MATCH(A30,'Controles de Corrupción'!$B$10:$B$250,0),42),"")</f>
        <v/>
      </c>
      <c r="Q30" s="362" t="str">
        <f>IFERROR(INDEX('Controles de Corrupción'!$C$10:$AZ$250,MATCH(A30,'Controles de Corrupción'!$B$10:$B$250,0),47),"")</f>
        <v/>
      </c>
    </row>
    <row r="31" spans="1:17" ht="113.25" customHeight="1">
      <c r="A31" s="106" t="s">
        <v>410</v>
      </c>
      <c r="B31" s="1163" t="s">
        <v>411</v>
      </c>
      <c r="C31" s="1183" t="str">
        <f>IFERROR(INDEX('Riesgos de Corrupción'!$B$11:$BN$100,MATCH('Mapa Riesgo Corrupción'!B31,'Riesgos de Corrupción'!$B$11:$B$100,0),2),"")</f>
        <v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v>
      </c>
      <c r="D31" s="1186" t="str">
        <f>IFERROR(INDEX('Riesgos de Corrupción'!$B$11:$BN$100,MATCH('Mapa Riesgo Corrupción'!B31,'Riesgos de Corrupción'!$B$11:$B$100,0),4),"")</f>
        <v xml:space="preserve">Corrupción </v>
      </c>
      <c r="E31" s="1183" t="str">
        <f>IFERROR(INDEX('Riesgos de Corrupción'!$B$11:$BN$100,MATCH('Mapa Riesgo Corrupción'!B31,'Riesgos de Corrupción'!$B$11:$B$100,0),5),"")</f>
        <v>CA1.  Debilidad en la asesoría para el acceso a los trámites y servicios ofrecidos por la Dirección de Comunidades Negras, Afrocolombianas, Raizales y Palenqueras, dirigidos a la comunidad NARP del país, así como en su aplicación e interacción a través de los diferentes canales establecidos para tal fin.           
CA2.  Solicitud de dádivas o presiones y amenazas por parte de los interesados a un funcionario o servidor público, vulnerando los derechos de los usuarios.</v>
      </c>
      <c r="F31" s="1188" t="str">
        <f>IFERROR(INDEX('Riesgos de Corrupción'!$B$11:$BN$100,MATCH('Mapa Riesgo Corrupción'!B31,'Riesgos de Corrupción'!$B$11:$B$100,0),18),"")</f>
        <v>Improbable</v>
      </c>
      <c r="G31" s="1188" t="str">
        <f>IFERROR(INDEX('Riesgos de Corrupción'!$B$11:$BN$100,MATCH('Mapa Riesgo Corrupción'!B31,'Riesgos de Corrupción'!$B$11:$B$100,0),63),"")</f>
        <v>Catastrófico</v>
      </c>
      <c r="H31" s="1425" t="str">
        <f>IFERROR(INDEX('Riesgos de Corrupción'!$B$11:$BN$100,MATCH('Mapa Riesgo Corrupción'!B31,'Riesgos de Corrupción'!$B$11:$B$100,0),64),"")</f>
        <v>Zona Extrema</v>
      </c>
      <c r="I31" s="1188" t="str">
        <f>IFERROR(INDEX('Controles de Corrupción'!$C$10:$AZ$249,MATCH('Mapa Riesgo Corrupción'!B31,'Controles de Corrupción'!$C$10:$C$249,0),33),"")</f>
        <v>Rara vez</v>
      </c>
      <c r="J31" s="1188" t="str">
        <f>IFERROR(INDEX('Controles de Corrupción'!$C$10:$AZ$249,MATCH('Mapa Riesgo Corrupción'!B31,'Controles de Corrupción'!$C$10:$C$249,0),36),"")</f>
        <v>Moderado</v>
      </c>
      <c r="K31" s="1188" t="str">
        <f>IFERROR(INDEX('Controles de Corrupción'!$C$10:$AZ$249,MATCH('Mapa Riesgo Corrupción'!B31,'Controles de Corrupción'!$C$10:$C$249,0),37),"")</f>
        <v>Zona Moderada</v>
      </c>
      <c r="L31" s="1188" t="str">
        <f>IFERROR(INDEX('Controles de Corrupción'!$C$10:$AZ$249,MATCH('Mapa Riesgo Corrupción'!B31,'Controles de Corrupción'!$C$10:$C$249,0),38),"")</f>
        <v>Reducir riesgo</v>
      </c>
      <c r="M31" s="145" t="str">
        <f>IFERROR(INDEX('Controles de Corrupción'!$C$10:$AZ$250,MATCH(A31,'Controles de Corrupción'!$B$10:$B$250,0),4),"")</f>
        <v>La DCN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v>
      </c>
      <c r="N31" s="61" t="str">
        <f>IFERROR(INDEX('Controles de Corrupción'!$C$10:$AZ$250,MATCH(A31,'Controles de Corrupción'!$B$10:$B$250,0),40),"")</f>
        <v>Trazabilidad electrónica,  correos electrónicos listas de asistentes.</v>
      </c>
      <c r="O31" s="61" t="str">
        <f>IFERROR(INDEX('Controles de Corrupción'!$C$10:$AZ$250,MATCH(A31,'Controles de Corrupción'!$B$10:$B$250,0),41),"")</f>
        <v xml:space="preserve">Dirección de Asuntos para Comunidades Negras, Afrocolombianas, Raizales y Palenqueras
Director (a) de comunidades negras, afrocolombianas, raizales y palenqueras
</v>
      </c>
      <c r="P31" s="61" t="str">
        <f>IFERROR(INDEX('Controles de Corrupción'!$C$10:$AZ$250,MATCH(A31,'Controles de Corrupción'!$B$10:$B$250,0),42),"")</f>
        <v>Permanente</v>
      </c>
      <c r="Q31" s="362" t="str">
        <f>IFERROR(INDEX('Controles de Corrupción'!$C$10:$AZ$250,MATCH(A31,'Controles de Corrupción'!$B$10:$B$250,0),47),"")</f>
        <v>EFICACIA: (número de carpetas expedientes entregadas y devueltas/Número de carpetas expedientes solicitados)*100
EFECTIVIDAD: (# de solicitudes contestadas /# de solicitudes allegadas)*100</v>
      </c>
    </row>
    <row r="32" spans="1:17" ht="113.25" customHeight="1">
      <c r="A32" s="106" t="s">
        <v>416</v>
      </c>
      <c r="B32" s="1164"/>
      <c r="C32" s="1184"/>
      <c r="D32" s="1186"/>
      <c r="E32" s="1184"/>
      <c r="F32" s="1188"/>
      <c r="G32" s="1188"/>
      <c r="H32" s="1426"/>
      <c r="I32" s="1188"/>
      <c r="J32" s="1188"/>
      <c r="K32" s="1188"/>
      <c r="L32" s="1188"/>
      <c r="M32" s="145" t="str">
        <f>IFERROR(INDEX('Controles de Corrupción'!$C$10:$AZ$250,MATCH(A32,'Controles de Corrupción'!$B$10:$B$250,0),4),"")</f>
        <v>La DCN apoyada en su grupo de seguimiento y monitoreo realiza permanentemente la revisión de la actualización de la página institucional del Ministerio del Interior, con el propósito de llegar de forma masiva a la comunidad en general, enfatizando la gratuidad de los tramites y servicios ofertados por la Dirección. En caso de que por parte de la comunidad se formalice  una denuncia de  dádivas o presiones y amenazas por parte de los interesados a un funcionario o servidor público, se dará traslado a las autoridades competentes de acuerdo al tipo de vinculación (Funcionarios y Contratistas), Como evidencia se tiene las piezas publicadas, y el oficio o memorando de traslado al ente competente.</v>
      </c>
      <c r="N32" s="61" t="str">
        <f>IFERROR(INDEX('Controles de Corrupción'!$C$10:$AZ$250,MATCH(A32,'Controles de Corrupción'!$B$10:$B$250,0),40),"")</f>
        <v>Piezas publicadas, y el oficio o memorando de traslado al ente competente.</v>
      </c>
      <c r="O32" s="61" t="str">
        <f>IFERROR(INDEX('Controles de Corrupción'!$C$10:$AZ$250,MATCH(A32,'Controles de Corrupción'!$B$10:$B$250,0),41),"")</f>
        <v xml:space="preserve">Dirección de Asuntos para Comunidades Negras, Afrocolombianas, Raizales y Palenqueras
Director (a) de comunidades negras, afrocolombianas, raizales y palenqueras
</v>
      </c>
      <c r="P32" s="61" t="str">
        <f>IFERROR(INDEX('Controles de Corrupción'!$C$10:$AZ$250,MATCH(A32,'Controles de Corrupción'!$B$10:$B$250,0),42),"")</f>
        <v>Permanente</v>
      </c>
      <c r="Q32" s="362" t="str">
        <f>IFERROR(INDEX('Controles de Corrupción'!$C$10:$AZ$250,MATCH(A32,'Controles de Corrupción'!$B$10:$B$250,0),47),"")</f>
        <v>EFICACIA: (número de carpetas expedientes entregadas y devueltas/Número de carpetas expedientes solicitados)*100
EFECTIVIDAD: (# de solicitudes contestadas /# de solicitudes allegadas)*100</v>
      </c>
    </row>
    <row r="33" spans="1:17" ht="51" customHeight="1">
      <c r="A33" s="106" t="s">
        <v>417</v>
      </c>
      <c r="B33" s="1164"/>
      <c r="C33" s="1184"/>
      <c r="D33" s="1186"/>
      <c r="E33" s="1184"/>
      <c r="F33" s="1188"/>
      <c r="G33" s="1188"/>
      <c r="H33" s="1426"/>
      <c r="I33" s="1188"/>
      <c r="J33" s="1188"/>
      <c r="K33" s="1188"/>
      <c r="L33" s="1188"/>
      <c r="M33" s="145" t="str">
        <f>IFERROR(INDEX('Controles de Corrupción'!$C$10:$AZ$250,MATCH(A33,'Controles de Corrupción'!$B$10:$B$250,0),4),"")</f>
        <v/>
      </c>
      <c r="N33" s="61" t="str">
        <f>IFERROR(INDEX('Controles de Corrupción'!$C$10:$AZ$250,MATCH(A33,'Controles de Corrupción'!$B$10:$B$250,0),40),"")</f>
        <v/>
      </c>
      <c r="O33" s="61" t="str">
        <f>IFERROR(INDEX('Controles de Corrupción'!$C$10:$AZ$250,MATCH(A33,'Controles de Corrupción'!$B$10:$B$250,0),41),"")</f>
        <v/>
      </c>
      <c r="P33" s="61" t="str">
        <f>IFERROR(INDEX('Controles de Corrupción'!$C$10:$AZ$250,MATCH(A33,'Controles de Corrupción'!$B$10:$B$250,0),42),"")</f>
        <v/>
      </c>
      <c r="Q33" s="362" t="str">
        <f>IFERROR(INDEX('Controles de Corrupción'!$C$10:$AZ$250,MATCH(A33,'Controles de Corrupción'!$B$10:$B$250,0),47),"")</f>
        <v/>
      </c>
    </row>
    <row r="34" spans="1:17" ht="51" customHeight="1">
      <c r="A34" s="106" t="s">
        <v>418</v>
      </c>
      <c r="B34" s="1164"/>
      <c r="C34" s="1184"/>
      <c r="D34" s="1186"/>
      <c r="E34" s="1184"/>
      <c r="F34" s="1188"/>
      <c r="G34" s="1188"/>
      <c r="H34" s="1426"/>
      <c r="I34" s="1188"/>
      <c r="J34" s="1188"/>
      <c r="K34" s="1188"/>
      <c r="L34" s="1188"/>
      <c r="M34" s="145" t="str">
        <f>IFERROR(INDEX('Controles de Corrupción'!$C$10:$AZ$250,MATCH(A34,'Controles de Corrupción'!$B$10:$B$250,0),4),"")</f>
        <v/>
      </c>
      <c r="N34" s="61" t="str">
        <f>IFERROR(INDEX('Controles de Corrupción'!$C$10:$AZ$250,MATCH(A34,'Controles de Corrupción'!$B$10:$B$250,0),40),"")</f>
        <v/>
      </c>
      <c r="O34" s="61" t="str">
        <f>IFERROR(INDEX('Controles de Corrupción'!$C$10:$AZ$250,MATCH(A34,'Controles de Corrupción'!$B$10:$B$250,0),41),"")</f>
        <v/>
      </c>
      <c r="P34" s="61" t="str">
        <f>IFERROR(INDEX('Controles de Corrupción'!$C$10:$AZ$250,MATCH(A34,'Controles de Corrupción'!$B$10:$B$250,0),42),"")</f>
        <v/>
      </c>
      <c r="Q34" s="362" t="str">
        <f>IFERROR(INDEX('Controles de Corrupción'!$C$10:$AZ$250,MATCH(A34,'Controles de Corrupción'!$B$10:$B$250,0),47),"")</f>
        <v/>
      </c>
    </row>
    <row r="35" spans="1:17" ht="51" customHeight="1">
      <c r="A35" s="106" t="s">
        <v>419</v>
      </c>
      <c r="B35" s="1164"/>
      <c r="C35" s="1184"/>
      <c r="D35" s="1186"/>
      <c r="E35" s="1184"/>
      <c r="F35" s="1188"/>
      <c r="G35" s="1188"/>
      <c r="H35" s="1426"/>
      <c r="I35" s="1188"/>
      <c r="J35" s="1188"/>
      <c r="K35" s="1188"/>
      <c r="L35" s="1188"/>
      <c r="M35" s="145" t="str">
        <f>IFERROR(INDEX('Controles de Corrupción'!$C$10:$AZ$250,MATCH(A35,'Controles de Corrupción'!$B$10:$B$250,0),4),"")</f>
        <v/>
      </c>
      <c r="N35" s="61" t="str">
        <f>IFERROR(INDEX('Controles de Corrupción'!$C$10:$AZ$250,MATCH(A35,'Controles de Corrupción'!$B$10:$B$250,0),40),"")</f>
        <v/>
      </c>
      <c r="O35" s="61" t="str">
        <f>IFERROR(INDEX('Controles de Corrupción'!$C$10:$AZ$250,MATCH(A35,'Controles de Corrupción'!$B$10:$B$250,0),41),"")</f>
        <v/>
      </c>
      <c r="P35" s="61" t="str">
        <f>IFERROR(INDEX('Controles de Corrupción'!$C$10:$AZ$250,MATCH(A35,'Controles de Corrupción'!$B$10:$B$250,0),42),"")</f>
        <v/>
      </c>
      <c r="Q35" s="362" t="str">
        <f>IFERROR(INDEX('Controles de Corrupción'!$C$10:$AZ$250,MATCH(A35,'Controles de Corrupción'!$B$10:$B$250,0),47),"")</f>
        <v/>
      </c>
    </row>
    <row r="36" spans="1:17" ht="51" customHeight="1">
      <c r="A36" s="106" t="s">
        <v>420</v>
      </c>
      <c r="B36" s="1164"/>
      <c r="C36" s="1184"/>
      <c r="D36" s="1186"/>
      <c r="E36" s="1184"/>
      <c r="F36" s="1188"/>
      <c r="G36" s="1188"/>
      <c r="H36" s="1427"/>
      <c r="I36" s="1188"/>
      <c r="J36" s="1188"/>
      <c r="K36" s="1188"/>
      <c r="L36" s="1188"/>
      <c r="M36" s="145" t="str">
        <f>IFERROR(INDEX('Controles de Corrupción'!$C$10:$AZ$250,MATCH(A36,'Controles de Corrupción'!$B$10:$B$250,0),4),"")</f>
        <v/>
      </c>
      <c r="N36" s="61" t="str">
        <f>IFERROR(INDEX('Controles de Corrupción'!$C$10:$AZ$250,MATCH(A36,'Controles de Corrupción'!$B$10:$B$250,0),40),"")</f>
        <v/>
      </c>
      <c r="O36" s="61" t="str">
        <f>IFERROR(INDEX('Controles de Corrupción'!$C$10:$AZ$250,MATCH(A36,'Controles de Corrupción'!$B$10:$B$250,0),41),"")</f>
        <v/>
      </c>
      <c r="P36" s="61" t="str">
        <f>IFERROR(INDEX('Controles de Corrupción'!$C$10:$AZ$250,MATCH(A36,'Controles de Corrupción'!$B$10:$B$250,0),42),"")</f>
        <v/>
      </c>
      <c r="Q36" s="362" t="str">
        <f>IFERROR(INDEX('Controles de Corrupción'!$C$10:$AZ$250,MATCH(A36,'Controles de Corrupción'!$B$10:$B$250,0),47),"")</f>
        <v/>
      </c>
    </row>
    <row r="37" spans="1:17" ht="116.25" customHeight="1">
      <c r="A37" s="106" t="s">
        <v>421</v>
      </c>
      <c r="B37" s="1163" t="s">
        <v>422</v>
      </c>
      <c r="C37" s="1183" t="str">
        <f>IFERROR(INDEX('Riesgos de Corrupción'!$B$11:$BN$100,MATCH('Mapa Riesgo Corrupción'!B37,'Riesgos de Corrupción'!$B$11:$B$100,0),2),"")</f>
        <v>Manipulación y extracción de información de las bases de datos a favor de terceros.</v>
      </c>
      <c r="D37" s="1186" t="str">
        <f>IFERROR(INDEX('Riesgos de Corrupción'!$B$11:$BN$100,MATCH('Mapa Riesgo Corrupción'!B37,'Riesgos de Corrupción'!$B$11:$B$100,0),4),"")</f>
        <v xml:space="preserve">Corrupción </v>
      </c>
      <c r="E37" s="1183" t="str">
        <f>IFERROR(INDEX('Riesgos de Corrupción'!$B$11:$BN$100,MATCH('Mapa Riesgo Corrupción'!B37,'Riesgos de Corrupción'!$B$11:$B$100,0),5),"")</f>
        <v>CA1.  Debilidad en la asesoría para el acceso a los trámites y servicios ofrecidos por la Dirección de Comunidades Negras, Afrocolombianas, Raizales y Palenqueras, dirigidos a la comunidad NARP del país, así como en su aplicación e interacción a través de los diferentes canales establecidos para tal fin.               
CA2.  Solicitud de dádivas o presiones y amenazas por parte de los interesados a un funcionario o servidor público, vulnerando los derechos de los usuarios.</v>
      </c>
      <c r="F37" s="1188" t="str">
        <f>IFERROR(INDEX('Riesgos de Corrupción'!$B$11:$BN$100,MATCH('Mapa Riesgo Corrupción'!B37,'Riesgos de Corrupción'!$B$11:$B$100,0),18),"")</f>
        <v>Improbable</v>
      </c>
      <c r="G37" s="1188" t="str">
        <f>IFERROR(INDEX('Riesgos de Corrupción'!$B$11:$BN$100,MATCH('Mapa Riesgo Corrupción'!B37,'Riesgos de Corrupción'!$B$11:$B$100,0),63),"")</f>
        <v>Catastrófico</v>
      </c>
      <c r="H37" s="1425" t="str">
        <f>IFERROR(INDEX('Riesgos de Corrupción'!$B$11:$BN$100,MATCH('Mapa Riesgo Corrupción'!B37,'Riesgos de Corrupción'!$B$11:$B$100,0),64),"")</f>
        <v>Zona Extrema</v>
      </c>
      <c r="I37" s="1188" t="str">
        <f>IFERROR(INDEX('Controles de Corrupción'!$C$10:$AZ$249,MATCH('Mapa Riesgo Corrupción'!B37,'Controles de Corrupción'!$C$10:$C$249,0),33),"")</f>
        <v>Rara vez</v>
      </c>
      <c r="J37" s="1188" t="str">
        <f>IFERROR(INDEX('Controles de Corrupción'!$C$10:$AZ$249,MATCH('Mapa Riesgo Corrupción'!B37,'Controles de Corrupción'!$C$10:$C$249,0),36),"")</f>
        <v>Moderado</v>
      </c>
      <c r="K37" s="1188" t="str">
        <f>IFERROR(INDEX('Controles de Corrupción'!$C$10:$AZ$249,MATCH('Mapa Riesgo Corrupción'!B37,'Controles de Corrupción'!$C$10:$C$249,0),37),"")</f>
        <v>Zona Moderada</v>
      </c>
      <c r="L37" s="1188" t="str">
        <f>IFERROR(INDEX('Controles de Corrupción'!$C$10:$AZ$249,MATCH('Mapa Riesgo Corrupción'!B37,'Controles de Corrupción'!$C$10:$C$249,0),38),"")</f>
        <v>Reducir riesgo</v>
      </c>
      <c r="M37" s="145" t="str">
        <f>IFERROR(INDEX('Controles de Corrupción'!$C$10:$AZ$250,MATCH(A37,'Controles de Corrupción'!$B$10:$B$250,0),4),"")</f>
        <v>La DCN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v>
      </c>
      <c r="N37" s="61" t="str">
        <f>IFERROR(INDEX('Controles de Corrupción'!$C$10:$AZ$250,MATCH(A37,'Controles de Corrupción'!$B$10:$B$250,0),40),"")</f>
        <v>Trazabilidad electrónica,  correos electrónicos listas de asistentes.</v>
      </c>
      <c r="O37" s="61" t="str">
        <f>IFERROR(INDEX('Controles de Corrupción'!$C$10:$AZ$250,MATCH(A37,'Controles de Corrupción'!$B$10:$B$250,0),41),"")</f>
        <v xml:space="preserve">Dirección de Asuntos para Comunidades Negras, Afrocolombianas, Raizales y Palenqueras
Director (a) de comunidades negras, afrocolombianas, raizales y palenqueras
</v>
      </c>
      <c r="P37" s="61" t="str">
        <f>IFERROR(INDEX('Controles de Corrupción'!$C$10:$AZ$250,MATCH(A37,'Controles de Corrupción'!$B$10:$B$250,0),42),"")</f>
        <v>Permanente</v>
      </c>
      <c r="Q37" s="362" t="str">
        <f>IFERROR(INDEX('Controles de Corrupción'!$C$10:$AZ$250,MATCH(A37,'Controles de Corrupción'!$B$10:$B$250,0),47),"")</f>
        <v>EFECTIVIDAD: (# de solicitudes rechazadas/ # número de solicitudes allegadas)*100
EFICACIA: (número de expedientes entregados y devueltos/Número de expedientes solicitados)*100</v>
      </c>
    </row>
    <row r="38" spans="1:17" ht="123" customHeight="1">
      <c r="A38" s="106" t="s">
        <v>426</v>
      </c>
      <c r="B38" s="1164"/>
      <c r="C38" s="1184"/>
      <c r="D38" s="1186"/>
      <c r="E38" s="1184"/>
      <c r="F38" s="1188"/>
      <c r="G38" s="1188"/>
      <c r="H38" s="1426"/>
      <c r="I38" s="1188"/>
      <c r="J38" s="1188"/>
      <c r="K38" s="1188"/>
      <c r="L38" s="1188"/>
      <c r="M38" s="145" t="str">
        <f>IFERROR(INDEX('Controles de Corrupción'!$C$10:$AZ$250,MATCH(A38,'Controles de Corrupción'!$B$10:$B$250,0),4),"")</f>
        <v>El grupo de gestión documental de la DCN realiza cada vez que sea solicitada, control de entrega de información contenida en los expedientes a los servidores públicos que la requieran con el propósito de encontrar alguna inconsistencia de la información y se pueda hacer seguimiento de esta, en caso de encontrar inconsistencias en la información, se informa a la Dirección para tomar medidas como emitir memorando solicitando subsanar las situaciones encontradas. Como evidencia se realiza cuadro de control préstamo de carpetas el cual incluye la fecha de entrega y devolución de estas y memorandos emitidos por la Dirección.</v>
      </c>
      <c r="N38" s="61" t="str">
        <f>IFERROR(INDEX('Controles de Corrupción'!$C$10:$AZ$250,MATCH(A38,'Controles de Corrupción'!$B$10:$B$250,0),40),"")</f>
        <v>Cuadro de control préstamo de carpetas el cual incluye la fecha de entrega y devolución de estas y memorandos emitidos por la Dirección.</v>
      </c>
      <c r="O38" s="61" t="str">
        <f>IFERROR(INDEX('Controles de Corrupción'!$C$10:$AZ$250,MATCH(A38,'Controles de Corrupción'!$B$10:$B$250,0),41),"")</f>
        <v xml:space="preserve">Dirección de Asuntos para Comunidades Negras, Afrocolombianas, Raizales y Palenqueras
Director (a) de comunidades negras, afrocolombianas, raizales y palenqueras
</v>
      </c>
      <c r="P38" s="61" t="str">
        <f>IFERROR(INDEX('Controles de Corrupción'!$C$10:$AZ$250,MATCH(A38,'Controles de Corrupción'!$B$10:$B$250,0),42),"")</f>
        <v>Permanente</v>
      </c>
      <c r="Q38" s="362" t="str">
        <f>IFERROR(INDEX('Controles de Corrupción'!$C$10:$AZ$250,MATCH(A38,'Controles de Corrupción'!$B$10:$B$250,0),47),"")</f>
        <v>EFECTIVIDAD: (# de solicitudes rechazadas/ # número de solicitudes allegadas)*100
EFICACIA: (número de expedientes entregados y devueltos/Número de expedientes solicitados)*100</v>
      </c>
    </row>
    <row r="39" spans="1:17" ht="51" customHeight="1">
      <c r="A39" s="106" t="s">
        <v>427</v>
      </c>
      <c r="B39" s="1164"/>
      <c r="C39" s="1184"/>
      <c r="D39" s="1186"/>
      <c r="E39" s="1184"/>
      <c r="F39" s="1188"/>
      <c r="G39" s="1188"/>
      <c r="H39" s="1426"/>
      <c r="I39" s="1188"/>
      <c r="J39" s="1188"/>
      <c r="K39" s="1188"/>
      <c r="L39" s="1188"/>
      <c r="M39" s="145" t="str">
        <f>IFERROR(INDEX('Controles de Corrupción'!$C$10:$AZ$250,MATCH(A39,'Controles de Corrupción'!$B$10:$B$250,0),4),"")</f>
        <v/>
      </c>
      <c r="N39" s="61" t="str">
        <f>IFERROR(INDEX('Controles de Corrupción'!$C$10:$AZ$250,MATCH(A39,'Controles de Corrupción'!$B$10:$B$250,0),40),"")</f>
        <v/>
      </c>
      <c r="O39" s="61" t="str">
        <f>IFERROR(INDEX('Controles de Corrupción'!$C$10:$AZ$250,MATCH(A39,'Controles de Corrupción'!$B$10:$B$250,0),41),"")</f>
        <v/>
      </c>
      <c r="P39" s="61" t="str">
        <f>IFERROR(INDEX('Controles de Corrupción'!$C$10:$AZ$250,MATCH(A39,'Controles de Corrupción'!$B$10:$B$250,0),42),"")</f>
        <v/>
      </c>
      <c r="Q39" s="362" t="str">
        <f>IFERROR(INDEX('Controles de Corrupción'!$C$10:$AZ$250,MATCH(A39,'Controles de Corrupción'!$B$10:$B$250,0),47),"")</f>
        <v/>
      </c>
    </row>
    <row r="40" spans="1:17" ht="51" customHeight="1">
      <c r="A40" s="106" t="s">
        <v>428</v>
      </c>
      <c r="B40" s="1164"/>
      <c r="C40" s="1184"/>
      <c r="D40" s="1186"/>
      <c r="E40" s="1184"/>
      <c r="F40" s="1188"/>
      <c r="G40" s="1188"/>
      <c r="H40" s="1426"/>
      <c r="I40" s="1188"/>
      <c r="J40" s="1188"/>
      <c r="K40" s="1188"/>
      <c r="L40" s="1188"/>
      <c r="M40" s="145" t="str">
        <f>IFERROR(INDEX('Controles de Corrupción'!$C$10:$AZ$250,MATCH(A40,'Controles de Corrupción'!$B$10:$B$250,0),4),"")</f>
        <v/>
      </c>
      <c r="N40" s="61" t="str">
        <f>IFERROR(INDEX('Controles de Corrupción'!$C$10:$AZ$250,MATCH(A40,'Controles de Corrupción'!$B$10:$B$250,0),40),"")</f>
        <v/>
      </c>
      <c r="O40" s="61" t="str">
        <f>IFERROR(INDEX('Controles de Corrupción'!$C$10:$AZ$250,MATCH(A40,'Controles de Corrupción'!$B$10:$B$250,0),41),"")</f>
        <v/>
      </c>
      <c r="P40" s="61" t="str">
        <f>IFERROR(INDEX('Controles de Corrupción'!$C$10:$AZ$250,MATCH(A40,'Controles de Corrupción'!$B$10:$B$250,0),42),"")</f>
        <v/>
      </c>
      <c r="Q40" s="362" t="str">
        <f>IFERROR(INDEX('Controles de Corrupción'!$C$10:$AZ$250,MATCH(A40,'Controles de Corrupción'!$B$10:$B$250,0),47),"")</f>
        <v/>
      </c>
    </row>
    <row r="41" spans="1:17" ht="51" customHeight="1">
      <c r="A41" s="106" t="s">
        <v>429</v>
      </c>
      <c r="B41" s="1164"/>
      <c r="C41" s="1184"/>
      <c r="D41" s="1186"/>
      <c r="E41" s="1184"/>
      <c r="F41" s="1188"/>
      <c r="G41" s="1188"/>
      <c r="H41" s="1426"/>
      <c r="I41" s="1188"/>
      <c r="J41" s="1188"/>
      <c r="K41" s="1188"/>
      <c r="L41" s="1188"/>
      <c r="M41" s="145" t="str">
        <f>IFERROR(INDEX('Controles de Corrupción'!$C$10:$AZ$250,MATCH(A41,'Controles de Corrupción'!$B$10:$B$250,0),4),"")</f>
        <v/>
      </c>
      <c r="N41" s="61" t="str">
        <f>IFERROR(INDEX('Controles de Corrupción'!$C$10:$AZ$250,MATCH(A41,'Controles de Corrupción'!$B$10:$B$250,0),40),"")</f>
        <v/>
      </c>
      <c r="O41" s="61" t="str">
        <f>IFERROR(INDEX('Controles de Corrupción'!$C$10:$AZ$250,MATCH(A41,'Controles de Corrupción'!$B$10:$B$250,0),41),"")</f>
        <v/>
      </c>
      <c r="P41" s="61" t="str">
        <f>IFERROR(INDEX('Controles de Corrupción'!$C$10:$AZ$250,MATCH(A41,'Controles de Corrupción'!$B$10:$B$250,0),42),"")</f>
        <v/>
      </c>
      <c r="Q41" s="362" t="str">
        <f>IFERROR(INDEX('Controles de Corrupción'!$C$10:$AZ$250,MATCH(A41,'Controles de Corrupción'!$B$10:$B$250,0),47),"")</f>
        <v/>
      </c>
    </row>
    <row r="42" spans="1:17" ht="51" customHeight="1">
      <c r="A42" s="106" t="s">
        <v>430</v>
      </c>
      <c r="B42" s="1164"/>
      <c r="C42" s="1184"/>
      <c r="D42" s="1186"/>
      <c r="E42" s="1184"/>
      <c r="F42" s="1188"/>
      <c r="G42" s="1188"/>
      <c r="H42" s="1427"/>
      <c r="I42" s="1188"/>
      <c r="J42" s="1188"/>
      <c r="K42" s="1188"/>
      <c r="L42" s="1188"/>
      <c r="M42" s="145" t="str">
        <f>IFERROR(INDEX('Controles de Corrupción'!$C$10:$AZ$250,MATCH(A42,'Controles de Corrupción'!$B$10:$B$250,0),4),"")</f>
        <v/>
      </c>
      <c r="N42" s="61" t="str">
        <f>IFERROR(INDEX('Controles de Corrupción'!$C$10:$AZ$250,MATCH(A42,'Controles de Corrupción'!$B$10:$B$250,0),40),"")</f>
        <v/>
      </c>
      <c r="O42" s="61" t="str">
        <f>IFERROR(INDEX('Controles de Corrupción'!$C$10:$AZ$250,MATCH(A42,'Controles de Corrupción'!$B$10:$B$250,0),41),"")</f>
        <v/>
      </c>
      <c r="P42" s="61" t="str">
        <f>IFERROR(INDEX('Controles de Corrupción'!$C$10:$AZ$250,MATCH(A42,'Controles de Corrupción'!$B$10:$B$250,0),42),"")</f>
        <v/>
      </c>
      <c r="Q42" s="362" t="str">
        <f>IFERROR(INDEX('Controles de Corrupción'!$C$10:$AZ$250,MATCH(A42,'Controles de Corrupción'!$B$10:$B$250,0),47),"")</f>
        <v/>
      </c>
    </row>
    <row r="43" spans="1:17" ht="168.75" customHeight="1">
      <c r="A43" s="106" t="s">
        <v>431</v>
      </c>
      <c r="B43" s="1163" t="s">
        <v>432</v>
      </c>
      <c r="C43" s="1183" t="str">
        <f>IFERROR(INDEX('Riesgos de Corrupción'!$B$11:$BN$100,MATCH('Mapa Riesgo Corrupción'!B43,'Riesgos de Corrupción'!$B$11:$B$100,0),2),"")</f>
        <v>Posible situación que surja entre los intereses personales o particulares de un funcionario o contratista y los intereses  del Ministerio del Interior, que puede generar un conflicto de interés, permitiendo obtener un beneficio directo e indirecto y que, ante esta situación real, potencial o aparente de conflicto de interés, el servidor público no se declare impedido ante el jefe inmediato.</v>
      </c>
      <c r="D43" s="1186" t="str">
        <f>IFERROR(INDEX('Riesgos de Corrupción'!$B$11:$BN$100,MATCH('Mapa Riesgo Corrupción'!B43,'Riesgos de Corrupción'!$B$11:$B$100,0),4),"")</f>
        <v>Conflicto de Intereses</v>
      </c>
      <c r="E43" s="1183" t="str">
        <f>IFERROR(INDEX('Riesgos de Corrupción'!$B$11:$BN$100,MATCH('Mapa Riesgo Corrupción'!B43,'Riesgos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43" s="1188" t="str">
        <f>IFERROR(INDEX('Riesgos de Corrupción'!$B$11:$BN$100,MATCH('Mapa Riesgo Corrupción'!B43,'Riesgos de Corrupción'!$B$11:$B$100,0),18),"")</f>
        <v>Improbable</v>
      </c>
      <c r="G43" s="1188" t="str">
        <f>IFERROR(INDEX('Riesgos de Corrupción'!$B$11:$BN$100,MATCH('Mapa Riesgo Corrupción'!B43,'Riesgos de Corrupción'!$B$11:$B$100,0),63),"")</f>
        <v>Catastrófico</v>
      </c>
      <c r="H43" s="1425" t="str">
        <f>IFERROR(INDEX('Riesgos de Corrupción'!$B$11:$BN$100,MATCH('Mapa Riesgo Corrupción'!B43,'Riesgos de Corrupción'!$B$11:$B$100,0),64),"")</f>
        <v>Zona Extrema</v>
      </c>
      <c r="I43" s="1188" t="str">
        <f>IFERROR(INDEX('Controles de Corrupción'!$C$10:$AZ$249,MATCH('Mapa Riesgo Corrupción'!B43,'Controles de Corrupción'!$C$10:$C$249,0),33),"")</f>
        <v>Rara vez</v>
      </c>
      <c r="J43" s="1188" t="str">
        <f>IFERROR(INDEX('Controles de Corrupción'!$C$10:$AZ$249,MATCH('Mapa Riesgo Corrupción'!B43,'Controles de Corrupción'!$C$10:$C$249,0),36),"")</f>
        <v>Moderado</v>
      </c>
      <c r="K43" s="1188" t="str">
        <f>IFERROR(INDEX('Controles de Corrupción'!$C$10:$AZ$249,MATCH('Mapa Riesgo Corrupción'!B43,'Controles de Corrupción'!$C$10:$C$249,0),37),"")</f>
        <v>Zona Moderada</v>
      </c>
      <c r="L43" s="1188" t="str">
        <f>IFERROR(INDEX('Controles de Corrupción'!$C$10:$AZ$249,MATCH('Mapa Riesgo Corrupción'!B43,'Controles de Corrupción'!$C$10:$C$249,0),38),"")</f>
        <v>Reducir riesgo</v>
      </c>
      <c r="M43" s="145" t="str">
        <f>IFERROR(INDEX('Controles de Corrupción'!$C$10:$AZ$250,MATCH(A43,'Controles de Corrupción'!$B$10:$B$250,0),4),"")</f>
        <v xml:space="preserve">Los funcionarios y contratistas de la DCN,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
      <c r="N43" s="61" t="str">
        <f>IFERROR(INDEX('Controles de Corrupción'!$C$10:$AZ$250,MATCH(A43,'Controles de Corrupción'!$B$10:$B$250,0),40),"")</f>
        <v>Solicitud de oficio con soportes de manifestación de conflicto de interés.</v>
      </c>
      <c r="O43" s="61" t="str">
        <f>IFERROR(INDEX('Controles de Corrupción'!$C$10:$AZ$250,MATCH(A43,'Controles de Corrupción'!$B$10:$B$250,0),41),"")</f>
        <v xml:space="preserve">Dirección de Asuntos para Comunidades Negras, Afrocolombianas, Raizales y Palenqueras
Director (a) de comunidades negras, afrocolombianas, raizales y palenqueras
</v>
      </c>
      <c r="P43" s="61" t="str">
        <f>IFERROR(INDEX('Controles de Corrupción'!$C$10:$AZ$250,MATCH(A43,'Controles de Corrupción'!$B$10:$B$250,0),42),"")</f>
        <v>Permanente</v>
      </c>
      <c r="Q43" s="362" t="str">
        <f>IFERROR(INDEX('Controles de Corrupción'!$C$10:$AZ$250,MATCH(A43,'Controles de Corrupción'!$B$10:$B$250,0),47),"")</f>
        <v xml:space="preserve">EFECTIVIDAD: Efectividad del plan de manejo de riesgos = (# de situaciones de conflicto de intereses configurados como hechos de corrupción durante el cuatrimestre)
</v>
      </c>
    </row>
    <row r="44" spans="1:17" ht="168.75" customHeight="1">
      <c r="A44" s="106" t="s">
        <v>435</v>
      </c>
      <c r="B44" s="1164"/>
      <c r="C44" s="1184"/>
      <c r="D44" s="1186"/>
      <c r="E44" s="1184"/>
      <c r="F44" s="1188"/>
      <c r="G44" s="1188"/>
      <c r="H44" s="1426"/>
      <c r="I44" s="1188"/>
      <c r="J44" s="1188"/>
      <c r="K44" s="1188"/>
      <c r="L44" s="1188"/>
      <c r="M44" s="145" t="str">
        <f>IFERROR(INDEX('Controles de Corrupción'!$C$10:$AZ$250,MATCH(A44,'Controles de Corrupción'!$B$10:$B$250,0),4),"")</f>
        <v>La Dirección de Asuntos para las Comunidades Negras solicitará como mínimo dos capacitaciones al año a la Subdirección de Gestión Humana y al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DCN, no cuente con las herramientas o habilidades para identificar situaciones de conflicto de intereses en las cuales pueda estar inmerso, deberá solicitarse a la Subdirección de Gestión Humana y al jefe de la Oficina de Control Interno Disciplinario la capacitación respectiva. Como evidencia se deja las listas de asistentes a capacitación.</v>
      </c>
      <c r="N44" s="61" t="str">
        <f>IFERROR(INDEX('Controles de Corrupción'!$C$10:$AZ$250,MATCH(A44,'Controles de Corrupción'!$B$10:$B$250,0),40),"")</f>
        <v>Listas de asistentes a capacitación.</v>
      </c>
      <c r="O44" s="61" t="str">
        <f>IFERROR(INDEX('Controles de Corrupción'!$C$10:$AZ$250,MATCH(A44,'Controles de Corrupción'!$B$10:$B$250,0),41),"")</f>
        <v xml:space="preserve">Dirección de Asuntos para Comunidades Negras, Afrocolombianas, Raizales y Palenqueras
Director (a) de comunidades negras, afrocolombianas, raizales y palenqueras
Funcionarios y contratistas
Subdirección de Gestión Humana
Jefe de la Oficina  Control Disciplinario Interno
</v>
      </c>
      <c r="P44" s="61" t="str">
        <f>IFERROR(INDEX('Controles de Corrupción'!$C$10:$AZ$250,MATCH(A44,'Controles de Corrupción'!$B$10:$B$250,0),42),"")</f>
        <v>Dos veces al año</v>
      </c>
      <c r="Q44" s="362" t="str">
        <f>IFERROR(INDEX('Controles de Corrupción'!$C$10:$AZ$250,MATCH(A44,'Controles de Corrupción'!$B$10:$B$250,0),47),"")</f>
        <v>EFICACIA: Plan de capacitaciones = (# de capacitaciones realizadas/# de capacitaciones programadas)*100</v>
      </c>
    </row>
    <row r="45" spans="1:17" ht="51" customHeight="1">
      <c r="A45" s="106" t="s">
        <v>436</v>
      </c>
      <c r="B45" s="1164"/>
      <c r="C45" s="1184"/>
      <c r="D45" s="1186"/>
      <c r="E45" s="1184"/>
      <c r="F45" s="1188"/>
      <c r="G45" s="1188"/>
      <c r="H45" s="1426"/>
      <c r="I45" s="1188"/>
      <c r="J45" s="1188"/>
      <c r="K45" s="1188"/>
      <c r="L45" s="1188"/>
      <c r="M45" s="145" t="str">
        <f>IFERROR(INDEX('Controles de Corrupción'!$C$10:$AZ$250,MATCH(A45,'Controles de Corrupción'!$B$10:$B$250,0),4),"")</f>
        <v/>
      </c>
      <c r="N45" s="61" t="str">
        <f>IFERROR(INDEX('Controles de Corrupción'!$C$10:$AZ$250,MATCH(A45,'Controles de Corrupción'!$B$10:$B$250,0),40),"")</f>
        <v/>
      </c>
      <c r="O45" s="61" t="str">
        <f>IFERROR(INDEX('Controles de Corrupción'!$C$10:$AZ$250,MATCH(A45,'Controles de Corrupción'!$B$10:$B$250,0),41),"")</f>
        <v/>
      </c>
      <c r="P45" s="61" t="str">
        <f>IFERROR(INDEX('Controles de Corrupción'!$C$10:$AZ$250,MATCH(A45,'Controles de Corrupción'!$B$10:$B$250,0),42),"")</f>
        <v/>
      </c>
      <c r="Q45" s="362" t="str">
        <f>IFERROR(INDEX('Controles de Corrupción'!$C$10:$AZ$250,MATCH(A45,'Controles de Corrupción'!$B$10:$B$250,0),47),"")</f>
        <v/>
      </c>
    </row>
    <row r="46" spans="1:17" ht="51" customHeight="1">
      <c r="A46" s="106" t="s">
        <v>437</v>
      </c>
      <c r="B46" s="1164"/>
      <c r="C46" s="1184"/>
      <c r="D46" s="1186"/>
      <c r="E46" s="1184"/>
      <c r="F46" s="1188"/>
      <c r="G46" s="1188"/>
      <c r="H46" s="1426"/>
      <c r="I46" s="1188"/>
      <c r="J46" s="1188"/>
      <c r="K46" s="1188"/>
      <c r="L46" s="1188"/>
      <c r="M46" s="145" t="str">
        <f>IFERROR(INDEX('Controles de Corrupción'!$C$10:$AZ$250,MATCH(A46,'Controles de Corrupción'!$B$10:$B$250,0),4),"")</f>
        <v/>
      </c>
      <c r="N46" s="61" t="str">
        <f>IFERROR(INDEX('Controles de Corrupción'!$C$10:$AZ$250,MATCH(A46,'Controles de Corrupción'!$B$10:$B$250,0),40),"")</f>
        <v/>
      </c>
      <c r="O46" s="61" t="str">
        <f>IFERROR(INDEX('Controles de Corrupción'!$C$10:$AZ$250,MATCH(A46,'Controles de Corrupción'!$B$10:$B$250,0),41),"")</f>
        <v/>
      </c>
      <c r="P46" s="61" t="str">
        <f>IFERROR(INDEX('Controles de Corrupción'!$C$10:$AZ$250,MATCH(A46,'Controles de Corrupción'!$B$10:$B$250,0),42),"")</f>
        <v/>
      </c>
      <c r="Q46" s="362" t="str">
        <f>IFERROR(INDEX('Controles de Corrupción'!$C$10:$AZ$250,MATCH(A46,'Controles de Corrupción'!$B$10:$B$250,0),47),"")</f>
        <v/>
      </c>
    </row>
    <row r="47" spans="1:17" ht="51" customHeight="1">
      <c r="A47" s="106" t="s">
        <v>438</v>
      </c>
      <c r="B47" s="1164"/>
      <c r="C47" s="1184"/>
      <c r="D47" s="1186"/>
      <c r="E47" s="1184"/>
      <c r="F47" s="1188"/>
      <c r="G47" s="1188"/>
      <c r="H47" s="1426"/>
      <c r="I47" s="1188"/>
      <c r="J47" s="1188"/>
      <c r="K47" s="1188"/>
      <c r="L47" s="1188"/>
      <c r="M47" s="145" t="str">
        <f>IFERROR(INDEX('Controles de Corrupción'!$C$10:$AZ$250,MATCH(A47,'Controles de Corrupción'!$B$10:$B$250,0),4),"")</f>
        <v/>
      </c>
      <c r="N47" s="61" t="str">
        <f>IFERROR(INDEX('Controles de Corrupción'!$C$10:$AZ$250,MATCH(A47,'Controles de Corrupción'!$B$10:$B$250,0),40),"")</f>
        <v/>
      </c>
      <c r="O47" s="61" t="str">
        <f>IFERROR(INDEX('Controles de Corrupción'!$C$10:$AZ$250,MATCH(A47,'Controles de Corrupción'!$B$10:$B$250,0),41),"")</f>
        <v/>
      </c>
      <c r="P47" s="61" t="str">
        <f>IFERROR(INDEX('Controles de Corrupción'!$C$10:$AZ$250,MATCH(A47,'Controles de Corrupción'!$B$10:$B$250,0),42),"")</f>
        <v/>
      </c>
      <c r="Q47" s="362" t="str">
        <f>IFERROR(INDEX('Controles de Corrupción'!$C$10:$AZ$250,MATCH(A47,'Controles de Corrupción'!$B$10:$B$250,0),47),"")</f>
        <v/>
      </c>
    </row>
    <row r="48" spans="1:17">
      <c r="A48" s="106" t="s">
        <v>439</v>
      </c>
      <c r="B48" s="1164"/>
      <c r="C48" s="1184"/>
      <c r="D48" s="1186"/>
      <c r="E48" s="1184"/>
      <c r="F48" s="1188"/>
      <c r="G48" s="1188"/>
      <c r="H48" s="1427"/>
      <c r="I48" s="1188"/>
      <c r="J48" s="1188"/>
      <c r="K48" s="1188"/>
      <c r="L48" s="1188"/>
      <c r="M48" s="145" t="str">
        <f>IFERROR(INDEX('Controles de Corrupción'!$C$10:$AZ$250,MATCH(A48,'Controles de Corrupción'!$B$10:$B$250,0),4),"")</f>
        <v/>
      </c>
      <c r="N48" s="61" t="str">
        <f>IFERROR(INDEX('Controles de Corrupción'!$C$10:$AZ$250,MATCH(A48,'Controles de Corrupción'!$B$10:$B$250,0),40),"")</f>
        <v/>
      </c>
      <c r="O48" s="61" t="str">
        <f>IFERROR(INDEX('Controles de Corrupción'!$C$10:$AZ$250,MATCH(A48,'Controles de Corrupción'!$B$10:$B$250,0),41),"")</f>
        <v/>
      </c>
      <c r="P48" s="61" t="str">
        <f>IFERROR(INDEX('Controles de Corrupción'!$C$10:$AZ$250,MATCH(A48,'Controles de Corrupción'!$B$10:$B$250,0),42),"")</f>
        <v/>
      </c>
      <c r="Q48" s="362" t="str">
        <f>IFERROR(INDEX('Controles de Corrupción'!$C$10:$AZ$250,MATCH(A48,'Controles de Corrupción'!$B$10:$B$250,0),47),"")</f>
        <v/>
      </c>
    </row>
    <row r="49" spans="1:17" ht="99.75" customHeight="1">
      <c r="A49" s="106" t="s">
        <v>440</v>
      </c>
      <c r="B49" s="1163" t="s">
        <v>441</v>
      </c>
      <c r="C49" s="1183" t="str">
        <f>IFERROR(INDEX('Riesgos de Corrupción'!$B$11:$BN$100,MATCH('Mapa Riesgo Corrupción'!B49,'Riesgos de Corrupción'!$B$11:$B$100,0),2),"")</f>
        <v>Manipular u omitir información para direccionar la toma de decisiones en beneficio propio y/o de terceros en el proceso consultivo</v>
      </c>
      <c r="D49" s="1186" t="str">
        <f>IFERROR(INDEX('Riesgos de Corrupción'!$B$11:$BN$100,MATCH('Mapa Riesgo Corrupción'!B49,'Riesgos de Corrupción'!$B$11:$B$100,0),4),"")</f>
        <v xml:space="preserve">Corrupción </v>
      </c>
      <c r="E49" s="1183" t="str">
        <f>IFERROR(INDEX('Riesgos de Corrupción'!$B$11:$BN$100,MATCH('Mapa Riesgo Corrupción'!B49,'Riesgos de Corrupción'!$B$11:$B$100,0),5),"")</f>
        <v xml:space="preserve">CA1. Suministro de información incompleta y/o imprecisa por parte de los ejecutores a las comunidades sobre los POAS
CA2. Funcionarios de la DCP en situación de conflicto de intereses frente a un ejecutor
</v>
      </c>
      <c r="F49" s="1188" t="str">
        <f>IFERROR(INDEX('Riesgos de Corrupción'!$B$11:$BN$100,MATCH('Mapa Riesgo Corrupción'!B49,'Riesgos de Corrupción'!$B$11:$B$100,0),18),"")</f>
        <v>Posible</v>
      </c>
      <c r="G49" s="1188" t="str">
        <f>IFERROR(INDEX('Riesgos de Corrupción'!$B$11:$BN$100,MATCH('Mapa Riesgo Corrupción'!B49,'Riesgos de Corrupción'!$B$11:$B$100,0),63),"")</f>
        <v>Catastrófico</v>
      </c>
      <c r="H49" s="1425" t="str">
        <f>IFERROR(INDEX('Riesgos de Corrupción'!$B$11:$BN$100,MATCH('Mapa Riesgo Corrupción'!B49,'Riesgos de Corrupción'!$B$11:$B$100,0),64),"")</f>
        <v>Zona Extrema</v>
      </c>
      <c r="I49" s="1188" t="str">
        <f>IFERROR(INDEX('Controles de Corrupción'!$C$10:$AZ$249,MATCH('Mapa Riesgo Corrupción'!B49,'Controles de Corrupción'!$C$10:$C$249,0),33),"")</f>
        <v>Rara vez</v>
      </c>
      <c r="J49" s="1188" t="str">
        <f>IFERROR(INDEX('Controles de Corrupción'!$C$10:$AZ$249,MATCH('Mapa Riesgo Corrupción'!B49,'Controles de Corrupción'!$C$10:$C$249,0),36),"")</f>
        <v>Moderado</v>
      </c>
      <c r="K49" s="1188" t="str">
        <f>IFERROR(INDEX('Controles de Corrupción'!$C$10:$AZ$249,MATCH('Mapa Riesgo Corrupción'!B49,'Controles de Corrupción'!$C$10:$C$249,0),37),"")</f>
        <v>Zona Moderada</v>
      </c>
      <c r="L49" s="1188" t="str">
        <f>IFERROR(INDEX('Controles de Corrupción'!$C$10:$AZ$249,MATCH('Mapa Riesgo Corrupción'!B49,'Controles de Corrupción'!$C$10:$C$249,0),38),"")</f>
        <v>Reducir riesgo</v>
      </c>
      <c r="M49" s="145" t="str">
        <f>IFERROR(INDEX('Controles de Corrupción'!$C$10:$AZ$250,MATCH(A49,'Controles de Corrupción'!$B$10:$B$250,0),4),"")</f>
        <v xml:space="preserve">El Subdirector de Gestión de Consulta Previa y el Coordinador de Formación en Consulta Previa, de manera mensual desarrollan las actividades para la ejecución de las capacitaciones y demás eventos para fortalecer los conocimientos en materia de consulta previa. En caso de presentarse dificultades se tomaran las acciones emergentes para ejecutar los eventos. Como evidencia se encuentran las listas de asistentes. </v>
      </c>
      <c r="N49" s="61" t="str">
        <f>IFERROR(INDEX('Controles de Corrupción'!$C$10:$AZ$250,MATCH(A49,'Controles de Corrupción'!$B$10:$B$250,0),40),"")</f>
        <v>Listados de asistencia</v>
      </c>
      <c r="O49" s="61" t="str">
        <f>IFERROR(INDEX('Controles de Corrupción'!$C$10:$AZ$250,MATCH(A49,'Controles de Corrupción'!$B$10:$B$250,0),41),"")</f>
        <v>Dirección de la Autoridad Nacional de Consulta Previa
El Subdirector de Gestión de Consulta Previa y el Coordinador de Formación en Consulta Previa</v>
      </c>
      <c r="P49" s="61" t="str">
        <f>IFERROR(INDEX('Controles de Corrupción'!$C$10:$AZ$250,MATCH(A49,'Controles de Corrupción'!$B$10:$B$250,0),42),"")</f>
        <v>Mensual</v>
      </c>
      <c r="Q49" s="362" t="str">
        <f>IFERROR(INDEX('Controles de Corrupción'!$C$10:$AZ$250,MATCH(A49,'Controles de Corrupción'!$B$10:$B$250,0),47),"")</f>
        <v xml:space="preserve">Indicador de eficacia: (número de capacitaciones ejecutadas para funcionarios y colaboradores/total de capacitaciones programadas) x 100                                                                                                                                                      </v>
      </c>
    </row>
    <row r="50" spans="1:17" ht="90" customHeight="1">
      <c r="A50" s="106" t="s">
        <v>446</v>
      </c>
      <c r="B50" s="1164"/>
      <c r="C50" s="1184"/>
      <c r="D50" s="1186"/>
      <c r="E50" s="1184"/>
      <c r="F50" s="1188"/>
      <c r="G50" s="1188"/>
      <c r="H50" s="1426"/>
      <c r="I50" s="1188"/>
      <c r="J50" s="1188"/>
      <c r="K50" s="1188"/>
      <c r="L50" s="1188"/>
      <c r="M50" s="145" t="str">
        <f>IFERROR(INDEX('Controles de Corrupción'!$C$10:$AZ$250,MATCH(A50,'Controles de Corrupción'!$B$10:$B$250,0),4),"")</f>
        <v>Los subdirectores, funcionarios y contratistas de la DCP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v>
      </c>
      <c r="N50" s="61" t="str">
        <f>IFERROR(INDEX('Controles de Corrupción'!$C$10:$AZ$250,MATCH(A50,'Controles de Corrupción'!$B$10:$B$250,0),40),"")</f>
        <v>Formato Declaración de conflicto de intereses</v>
      </c>
      <c r="O50" s="61" t="str">
        <f>IFERROR(INDEX('Controles de Corrupción'!$C$10:$AZ$250,MATCH(A50,'Controles de Corrupción'!$B$10:$B$250,0),41),"")</f>
        <v>Dirección de la Autoridad Nacional de Consulta Previa
Los subdirectores, funcionarios y contratistas de la DCP</v>
      </c>
      <c r="P50" s="61" t="str">
        <f>IFERROR(INDEX('Controles de Corrupción'!$C$10:$AZ$250,MATCH(A50,'Controles de Corrupción'!$B$10:$B$250,0),42),"")</f>
        <v>Permanente</v>
      </c>
      <c r="Q50" s="362" t="str">
        <f>IFERROR(INDEX('Controles de Corrupción'!$C$10:$AZ$250,MATCH(A50,'Controles de Corrupción'!$B$10:$B$250,0),47),"")</f>
        <v>Indicador de efectividad Número de funcionarios y colaboradores en situación de conflicto de intereses con Formulario Declaratoria de Intereses diligenciado</v>
      </c>
    </row>
    <row r="51" spans="1:17" ht="86.25" customHeight="1">
      <c r="A51" s="106" t="s">
        <v>447</v>
      </c>
      <c r="B51" s="1164"/>
      <c r="C51" s="1184"/>
      <c r="D51" s="1186"/>
      <c r="E51" s="1184"/>
      <c r="F51" s="1188"/>
      <c r="G51" s="1188"/>
      <c r="H51" s="1426"/>
      <c r="I51" s="1188"/>
      <c r="J51" s="1188"/>
      <c r="K51" s="1188"/>
      <c r="L51" s="1188"/>
      <c r="M51" s="145"/>
      <c r="N51" s="61"/>
      <c r="O51" s="61"/>
      <c r="P51" s="61"/>
      <c r="Q51" s="362"/>
    </row>
    <row r="52" spans="1:17" ht="51" customHeight="1">
      <c r="A52" s="106" t="s">
        <v>448</v>
      </c>
      <c r="B52" s="1164"/>
      <c r="C52" s="1184"/>
      <c r="D52" s="1186"/>
      <c r="E52" s="1184"/>
      <c r="F52" s="1188"/>
      <c r="G52" s="1188"/>
      <c r="H52" s="1426"/>
      <c r="I52" s="1188"/>
      <c r="J52" s="1188"/>
      <c r="K52" s="1188"/>
      <c r="L52" s="1188"/>
      <c r="M52" s="145" t="str">
        <f>IFERROR(INDEX('Controles de Corrupción'!$C$10:$AZ$250,MATCH(A52,'Controles de Corrupción'!$B$10:$B$250,0),4),"")</f>
        <v/>
      </c>
      <c r="N52" s="61" t="str">
        <f>IFERROR(INDEX('Controles de Corrupción'!$C$10:$AZ$250,MATCH(A52,'Controles de Corrupción'!$B$10:$B$250,0),40),"")</f>
        <v/>
      </c>
      <c r="O52" s="61" t="str">
        <f>IFERROR(INDEX('Controles de Corrupción'!$C$10:$AZ$250,MATCH(A52,'Controles de Corrupción'!$B$10:$B$250,0),41),"")</f>
        <v/>
      </c>
      <c r="P52" s="61" t="str">
        <f>IFERROR(INDEX('Controles de Corrupción'!$C$10:$AZ$250,MATCH(A52,'Controles de Corrupción'!$B$10:$B$250,0),42),"")</f>
        <v/>
      </c>
      <c r="Q52" s="362" t="str">
        <f>IFERROR(INDEX('Controles de Corrupción'!$C$10:$AZ$250,MATCH(A52,'Controles de Corrupción'!$B$10:$B$250,0),47),"")</f>
        <v/>
      </c>
    </row>
    <row r="53" spans="1:17" ht="51" customHeight="1">
      <c r="A53" s="106" t="s">
        <v>449</v>
      </c>
      <c r="B53" s="1164"/>
      <c r="C53" s="1184"/>
      <c r="D53" s="1186"/>
      <c r="E53" s="1184"/>
      <c r="F53" s="1188"/>
      <c r="G53" s="1188"/>
      <c r="H53" s="1426"/>
      <c r="I53" s="1188"/>
      <c r="J53" s="1188"/>
      <c r="K53" s="1188"/>
      <c r="L53" s="1188"/>
      <c r="M53" s="145" t="str">
        <f>IFERROR(INDEX('Controles de Corrupción'!$C$10:$AZ$250,MATCH(A53,'Controles de Corrupción'!$B$10:$B$250,0),4),"")</f>
        <v/>
      </c>
      <c r="N53" s="61" t="str">
        <f>IFERROR(INDEX('Controles de Corrupción'!$C$10:$AZ$250,MATCH(A53,'Controles de Corrupción'!$B$10:$B$250,0),40),"")</f>
        <v/>
      </c>
      <c r="O53" s="61" t="str">
        <f>IFERROR(INDEX('Controles de Corrupción'!$C$10:$AZ$250,MATCH(A53,'Controles de Corrupción'!$B$10:$B$250,0),41),"")</f>
        <v/>
      </c>
      <c r="P53" s="61" t="str">
        <f>IFERROR(INDEX('Controles de Corrupción'!$C$10:$AZ$250,MATCH(A53,'Controles de Corrupción'!$B$10:$B$250,0),42),"")</f>
        <v/>
      </c>
      <c r="Q53" s="362" t="str">
        <f>IFERROR(INDEX('Controles de Corrupción'!$C$10:$AZ$250,MATCH(A53,'Controles de Corrupción'!$B$10:$B$250,0),47),"")</f>
        <v/>
      </c>
    </row>
    <row r="54" spans="1:17" ht="51" customHeight="1">
      <c r="A54" s="106" t="s">
        <v>450</v>
      </c>
      <c r="B54" s="1164"/>
      <c r="C54" s="1184"/>
      <c r="D54" s="1186"/>
      <c r="E54" s="1184"/>
      <c r="F54" s="1188"/>
      <c r="G54" s="1188"/>
      <c r="H54" s="1427"/>
      <c r="I54" s="1188"/>
      <c r="J54" s="1188"/>
      <c r="K54" s="1188"/>
      <c r="L54" s="1188"/>
      <c r="M54" s="145" t="str">
        <f>IFERROR(INDEX('Controles de Corrupción'!$C$10:$AZ$250,MATCH(A54,'Controles de Corrupción'!$B$10:$B$250,0),4),"")</f>
        <v/>
      </c>
      <c r="N54" s="61" t="str">
        <f>IFERROR(INDEX('Controles de Corrupción'!$C$10:$AZ$250,MATCH(A54,'Controles de Corrupción'!$B$10:$B$250,0),40),"")</f>
        <v/>
      </c>
      <c r="O54" s="61" t="str">
        <f>IFERROR(INDEX('Controles de Corrupción'!$C$10:$AZ$250,MATCH(A54,'Controles de Corrupción'!$B$10:$B$250,0),41),"")</f>
        <v/>
      </c>
      <c r="P54" s="61" t="str">
        <f>IFERROR(INDEX('Controles de Corrupción'!$C$10:$AZ$250,MATCH(A54,'Controles de Corrupción'!$B$10:$B$250,0),42),"")</f>
        <v/>
      </c>
      <c r="Q54" s="362" t="str">
        <f>IFERROR(INDEX('Controles de Corrupción'!$C$10:$AZ$250,MATCH(A54,'Controles de Corrupción'!$B$10:$B$250,0),47),"")</f>
        <v/>
      </c>
    </row>
    <row r="55" spans="1:17" ht="76.5">
      <c r="A55" s="106" t="s">
        <v>451</v>
      </c>
      <c r="B55" s="1163" t="s">
        <v>452</v>
      </c>
      <c r="C55" s="1183" t="str">
        <f>IFERROR(INDEX('Riesgos de Corrupción'!$B$11:$BN$100,MATCH('Mapa Riesgo Corrupción'!B55,'Riesgos de Corrupción'!$B$11:$B$100,0),2),"")</f>
        <v>Realizar actividades que NO se contemplan dentro de la politica marco de Convivencia y Seguridad ciudadana con el fin de beneficiar a terceros.</v>
      </c>
      <c r="D55" s="1186" t="str">
        <f>IFERROR(INDEX('Riesgos de Corrupción'!$B$11:$BN$100,MATCH('Mapa Riesgo Corrupción'!B55,'Riesgos de Corrupción'!$B$11:$B$100,0),4),"")</f>
        <v xml:space="preserve">Corrupción </v>
      </c>
      <c r="E55" s="1183" t="str">
        <f>IFERROR(INDEX('Riesgos de Corrupción'!$B$11:$BN$100,MATCH('Mapa Riesgo Corrupción'!B55,'Riesgos de Corrupción'!$B$11:$B$100,0),5),"")</f>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
      <c r="F55" s="1188" t="str">
        <f>IFERROR(INDEX('Riesgos de Corrupción'!$B$11:$BN$100,MATCH('Mapa Riesgo Corrupción'!B55,'Riesgos de Corrupción'!$B$11:$B$100,0),18),"")</f>
        <v>Rara vez</v>
      </c>
      <c r="G55" s="1188" t="str">
        <f>IFERROR(INDEX('Riesgos de Corrupción'!$B$11:$BN$100,MATCH('Mapa Riesgo Corrupción'!B55,'Riesgos de Corrupción'!$B$11:$B$100,0),63),"")</f>
        <v>Catastrófico</v>
      </c>
      <c r="H55" s="1425" t="str">
        <f>IFERROR(INDEX('Riesgos de Corrupción'!$B$11:$BN$100,MATCH('Mapa Riesgo Corrupción'!B55,'Riesgos de Corrupción'!$B$11:$B$100,0),64),"")</f>
        <v>Zona Extrema</v>
      </c>
      <c r="I55" s="1188" t="str">
        <f>IFERROR(INDEX('Controles de Corrupción'!$C$10:$AZ$249,MATCH('Mapa Riesgo Corrupción'!B55,'Controles de Corrupción'!$C$10:$C$249,0),33),"")</f>
        <v>Rara vez</v>
      </c>
      <c r="J55" s="1188" t="str">
        <f>IFERROR(INDEX('Controles de Corrupción'!$C$10:$AZ$249,MATCH('Mapa Riesgo Corrupción'!B55,'Controles de Corrupción'!$C$10:$C$249,0),36),"")</f>
        <v>Moderado</v>
      </c>
      <c r="K55" s="1188" t="str">
        <f>IFERROR(INDEX('Controles de Corrupción'!$C$10:$AZ$249,MATCH('Mapa Riesgo Corrupción'!B55,'Controles de Corrupción'!$C$10:$C$249,0),37),"")</f>
        <v>Zona Moderada</v>
      </c>
      <c r="L55" s="1188" t="str">
        <f>IFERROR(INDEX('Controles de Corrupción'!$C$10:$AZ$249,MATCH('Mapa Riesgo Corrupción'!B55,'Controles de Corrupción'!$C$10:$C$249,0),38),"")</f>
        <v>Reducir riesgo</v>
      </c>
      <c r="M55" s="145" t="str">
        <f>IFERROR(INDEX('Controles de Corrupción'!$C$10:$AZ$250,MATCH(A55,'Controles de Corrupción'!$B$10:$B$250,0),4),"")</f>
        <v>El servidor delegado por el director de Seguridad, Convivencia Ciudadana y Gobierno realizará reuniones cada  vez que se requiera para el seguimiento de las actividades desarrolladas en territorio por parte de los servidores públicos y, a su vez el seguimiento a las entidades territoriales en la formulación, y aplicación de los Planes Integrales en Seguridad y Convivencia Ciudadana contenidos dentro de la politica marco. Esto se evidenciará en actas y/o listas de asistencia de las reuniones. En caso que el funcionario asignado a la tarea no pueda cumplir con el seguimiento, será reasignado a otro funcionario.</v>
      </c>
      <c r="N55" s="61" t="str">
        <f>IFERROR(INDEX('Controles de Corrupción'!$C$10:$AZ$250,MATCH(A55,'Controles de Corrupción'!$B$10:$B$250,0),40),"")</f>
        <v>Actas y/o Listas de asistencia</v>
      </c>
      <c r="O55" s="61" t="str">
        <f>IFERROR(INDEX('Controles de Corrupción'!$C$10:$AZ$250,MATCH(A55,'Controles de Corrupción'!$B$10:$B$250,0),41),"")</f>
        <v>Dirección de Seguridad, Convivencia Ciudadana y Gobierno
Servidor delegado por parte del director para Seguridad, Convivencia Ciudadana y Gobierno</v>
      </c>
      <c r="P55" s="61" t="str">
        <f>IFERROR(INDEX('Controles de Corrupción'!$C$10:$AZ$250,MATCH(A55,'Controles de Corrupción'!$B$10:$B$250,0),42),"")</f>
        <v>Cuando se requiera</v>
      </c>
      <c r="Q55" s="362" t="str">
        <f>IFERROR(INDEX('Controles de Corrupción'!$C$10:$AZ$250,MATCH(A55,'Controles de Corrupción'!$B$10:$B$250,0),47),"")</f>
        <v>EFECTIVIDAD 
Número de casos de corrupción detectados
EFICACIA
No. De capacitaciones realizadas /número de capacitaciones programadas * 100</v>
      </c>
    </row>
    <row r="56" spans="1:17" ht="51" customHeight="1">
      <c r="A56" s="106" t="s">
        <v>455</v>
      </c>
      <c r="B56" s="1164"/>
      <c r="C56" s="1184"/>
      <c r="D56" s="1186"/>
      <c r="E56" s="1184"/>
      <c r="F56" s="1188"/>
      <c r="G56" s="1188"/>
      <c r="H56" s="1426"/>
      <c r="I56" s="1188"/>
      <c r="J56" s="1188"/>
      <c r="K56" s="1188"/>
      <c r="L56" s="1188"/>
      <c r="M56" s="145" t="str">
        <f>IFERROR(INDEX('Controles de Corrupción'!$C$10:$AZ$250,MATCH(A56,'Controles de Corrupción'!$B$10:$B$250,0),4),"")</f>
        <v/>
      </c>
      <c r="N56" s="61" t="str">
        <f>IFERROR(INDEX('Controles de Corrupción'!$C$10:$AZ$250,MATCH(A56,'Controles de Corrupción'!$B$10:$B$250,0),40),"")</f>
        <v/>
      </c>
      <c r="O56" s="61" t="str">
        <f>IFERROR(INDEX('Controles de Corrupción'!$C$10:$AZ$250,MATCH(A56,'Controles de Corrupción'!$B$10:$B$250,0),41),"")</f>
        <v/>
      </c>
      <c r="P56" s="61" t="str">
        <f>IFERROR(INDEX('Controles de Corrupción'!$C$10:$AZ$250,MATCH(A56,'Controles de Corrupción'!$B$10:$B$250,0),42),"")</f>
        <v/>
      </c>
      <c r="Q56" s="362" t="str">
        <f>IFERROR(INDEX('Controles de Corrupción'!$C$10:$AZ$250,MATCH(A56,'Controles de Corrupción'!$B$10:$B$250,0),47),"")</f>
        <v/>
      </c>
    </row>
    <row r="57" spans="1:17" ht="51" customHeight="1">
      <c r="A57" s="106" t="s">
        <v>458</v>
      </c>
      <c r="B57" s="1164"/>
      <c r="C57" s="1184"/>
      <c r="D57" s="1186"/>
      <c r="E57" s="1184"/>
      <c r="F57" s="1188"/>
      <c r="G57" s="1188"/>
      <c r="H57" s="1426"/>
      <c r="I57" s="1188"/>
      <c r="J57" s="1188"/>
      <c r="K57" s="1188"/>
      <c r="L57" s="1188"/>
      <c r="M57" s="145" t="str">
        <f>IFERROR(INDEX('Controles de Corrupción'!$C$10:$AZ$250,MATCH(A57,'Controles de Corrupción'!$B$10:$B$250,0),4),"")</f>
        <v/>
      </c>
      <c r="N57" s="61" t="str">
        <f>IFERROR(INDEX('Controles de Corrupción'!$C$10:$AZ$250,MATCH(A57,'Controles de Corrupción'!$B$10:$B$250,0),40),"")</f>
        <v/>
      </c>
      <c r="O57" s="61" t="str">
        <f>IFERROR(INDEX('Controles de Corrupción'!$C$10:$AZ$250,MATCH(A57,'Controles de Corrupción'!$B$10:$B$250,0),41),"")</f>
        <v/>
      </c>
      <c r="P57" s="61" t="str">
        <f>IFERROR(INDEX('Controles de Corrupción'!$C$10:$AZ$250,MATCH(A57,'Controles de Corrupción'!$B$10:$B$250,0),42),"")</f>
        <v/>
      </c>
      <c r="Q57" s="362" t="str">
        <f>IFERROR(INDEX('Controles de Corrupción'!$C$10:$AZ$250,MATCH(A57,'Controles de Corrupción'!$B$10:$B$250,0),47),"")</f>
        <v/>
      </c>
    </row>
    <row r="58" spans="1:17" ht="51" customHeight="1">
      <c r="A58" s="106" t="s">
        <v>459</v>
      </c>
      <c r="B58" s="1164"/>
      <c r="C58" s="1184"/>
      <c r="D58" s="1186"/>
      <c r="E58" s="1184"/>
      <c r="F58" s="1188"/>
      <c r="G58" s="1188"/>
      <c r="H58" s="1426"/>
      <c r="I58" s="1188"/>
      <c r="J58" s="1188"/>
      <c r="K58" s="1188"/>
      <c r="L58" s="1188"/>
      <c r="M58" s="145" t="str">
        <f>IFERROR(INDEX('Controles de Corrupción'!$C$10:$AZ$250,MATCH(A58,'Controles de Corrupción'!$B$10:$B$250,0),4),"")</f>
        <v/>
      </c>
      <c r="N58" s="61" t="str">
        <f>IFERROR(INDEX('Controles de Corrupción'!$C$10:$AZ$250,MATCH(A58,'Controles de Corrupción'!$B$10:$B$250,0),40),"")</f>
        <v/>
      </c>
      <c r="O58" s="61" t="str">
        <f>IFERROR(INDEX('Controles de Corrupción'!$C$10:$AZ$250,MATCH(A58,'Controles de Corrupción'!$B$10:$B$250,0),41),"")</f>
        <v/>
      </c>
      <c r="P58" s="61" t="str">
        <f>IFERROR(INDEX('Controles de Corrupción'!$C$10:$AZ$250,MATCH(A58,'Controles de Corrupción'!$B$10:$B$250,0),42),"")</f>
        <v/>
      </c>
      <c r="Q58" s="362" t="str">
        <f>IFERROR(INDEX('Controles de Corrupción'!$C$10:$AZ$250,MATCH(A58,'Controles de Corrupción'!$B$10:$B$250,0),47),"")</f>
        <v/>
      </c>
    </row>
    <row r="59" spans="1:17" ht="51" customHeight="1">
      <c r="A59" s="106" t="s">
        <v>460</v>
      </c>
      <c r="B59" s="1164"/>
      <c r="C59" s="1184"/>
      <c r="D59" s="1186"/>
      <c r="E59" s="1184"/>
      <c r="F59" s="1188"/>
      <c r="G59" s="1188"/>
      <c r="H59" s="1426"/>
      <c r="I59" s="1188"/>
      <c r="J59" s="1188"/>
      <c r="K59" s="1188"/>
      <c r="L59" s="1188"/>
      <c r="M59" s="145" t="str">
        <f>IFERROR(INDEX('Controles de Corrupción'!$C$10:$AZ$250,MATCH(A59,'Controles de Corrupción'!$B$10:$B$250,0),4),"")</f>
        <v/>
      </c>
      <c r="N59" s="61" t="str">
        <f>IFERROR(INDEX('Controles de Corrupción'!$C$10:$AZ$250,MATCH(A59,'Controles de Corrupción'!$B$10:$B$250,0),40),"")</f>
        <v/>
      </c>
      <c r="O59" s="61" t="str">
        <f>IFERROR(INDEX('Controles de Corrupción'!$C$10:$AZ$250,MATCH(A59,'Controles de Corrupción'!$B$10:$B$250,0),41),"")</f>
        <v/>
      </c>
      <c r="P59" s="61" t="str">
        <f>IFERROR(INDEX('Controles de Corrupción'!$C$10:$AZ$250,MATCH(A59,'Controles de Corrupción'!$B$10:$B$250,0),42),"")</f>
        <v/>
      </c>
      <c r="Q59" s="362" t="str">
        <f>IFERROR(INDEX('Controles de Corrupción'!$C$10:$AZ$250,MATCH(A59,'Controles de Corrupción'!$B$10:$B$250,0),47),"")</f>
        <v/>
      </c>
    </row>
    <row r="60" spans="1:17" ht="51" customHeight="1">
      <c r="A60" s="106" t="s">
        <v>461</v>
      </c>
      <c r="B60" s="1164"/>
      <c r="C60" s="1184"/>
      <c r="D60" s="1186"/>
      <c r="E60" s="1184"/>
      <c r="F60" s="1188"/>
      <c r="G60" s="1188"/>
      <c r="H60" s="1427"/>
      <c r="I60" s="1188"/>
      <c r="J60" s="1188"/>
      <c r="K60" s="1188"/>
      <c r="L60" s="1188"/>
      <c r="M60" s="145" t="str">
        <f>IFERROR(INDEX('Controles de Corrupción'!$C$10:$AZ$250,MATCH(A60,'Controles de Corrupción'!$B$10:$B$250,0),4),"")</f>
        <v/>
      </c>
      <c r="N60" s="61" t="str">
        <f>IFERROR(INDEX('Controles de Corrupción'!$C$10:$AZ$250,MATCH(A60,'Controles de Corrupción'!$B$10:$B$250,0),40),"")</f>
        <v/>
      </c>
      <c r="O60" s="61" t="str">
        <f>IFERROR(INDEX('Controles de Corrupción'!$C$10:$AZ$250,MATCH(A60,'Controles de Corrupción'!$B$10:$B$250,0),41),"")</f>
        <v/>
      </c>
      <c r="P60" s="61" t="str">
        <f>IFERROR(INDEX('Controles de Corrupción'!$C$10:$AZ$250,MATCH(A60,'Controles de Corrupción'!$B$10:$B$250,0),42),"")</f>
        <v/>
      </c>
      <c r="Q60" s="362" t="str">
        <f>IFERROR(INDEX('Controles de Corrupción'!$C$10:$AZ$250,MATCH(A60,'Controles de Corrupción'!$B$10:$B$250,0),47),"")</f>
        <v/>
      </c>
    </row>
    <row r="61" spans="1:17" ht="123.75" customHeight="1">
      <c r="A61" s="106" t="s">
        <v>462</v>
      </c>
      <c r="B61" s="1163" t="s">
        <v>463</v>
      </c>
      <c r="C61" s="1183" t="str">
        <f>IFERROR(INDEX('Riesgos de Corrupción'!$B$11:$BN$100,MATCH('Mapa Riesgo Corrupción'!B61,'Riesgos de Corrupción'!$B$11:$B$100,0),2),"")</f>
        <v>Posibilidad de viabilizar proyectos sin el cumplimiento de los requisitos previstos, en beneficio propio o de tercero.</v>
      </c>
      <c r="D61" s="1186" t="str">
        <f>IFERROR(INDEX('Riesgos de Corrupción'!$B$11:$BN$100,MATCH('Mapa Riesgo Corrupción'!B61,'Riesgos de Corrupción'!$B$11:$B$100,0),4),"")</f>
        <v xml:space="preserve">Corrupción </v>
      </c>
      <c r="E61" s="1183" t="str">
        <f>IFERROR(INDEX('Riesgos de Corrupción'!$B$11:$BN$100,MATCH('Mapa Riesgo Corrupción'!B61,'Riesgos de Corrupción'!$B$11:$B$100,0),5),"")</f>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
      <c r="F61" s="1188" t="str">
        <f>IFERROR(INDEX('Riesgos de Corrupción'!$B$11:$BN$100,MATCH('Mapa Riesgo Corrupción'!B61,'Riesgos de Corrupción'!$B$11:$B$100,0),18),"")</f>
        <v>Posible</v>
      </c>
      <c r="G61" s="1188" t="str">
        <f>IFERROR(INDEX('Riesgos de Corrupción'!$B$11:$BN$100,MATCH('Mapa Riesgo Corrupción'!B61,'Riesgos de Corrupción'!$B$11:$B$100,0),63),"")</f>
        <v>Catastrófico</v>
      </c>
      <c r="H61" s="1425" t="str">
        <f>IFERROR(INDEX('Riesgos de Corrupción'!$B$11:$BN$100,MATCH('Mapa Riesgo Corrupción'!B61,'Riesgos de Corrupción'!$B$11:$B$100,0),64),"")</f>
        <v>Zona Extrema</v>
      </c>
      <c r="I61" s="1188" t="str">
        <f>IFERROR(INDEX('Controles de Corrupción'!$C$10:$AZ$249,MATCH('Mapa Riesgo Corrupción'!B61,'Controles de Corrupción'!$C$10:$C$249,0),33),"")</f>
        <v>Rara vez</v>
      </c>
      <c r="J61" s="1188" t="str">
        <f>IFERROR(INDEX('Controles de Corrupción'!$C$10:$AZ$249,MATCH('Mapa Riesgo Corrupción'!B61,'Controles de Corrupción'!$C$10:$C$249,0),36),"")</f>
        <v>Moderado</v>
      </c>
      <c r="K61" s="1188" t="str">
        <f>IFERROR(INDEX('Controles de Corrupción'!$C$10:$AZ$249,MATCH('Mapa Riesgo Corrupción'!B61,'Controles de Corrupción'!$C$10:$C$249,0),37),"")</f>
        <v>Zona Moderada</v>
      </c>
      <c r="L61" s="1188" t="str">
        <f>IFERROR(INDEX('Controles de Corrupción'!$C$10:$AZ$249,MATCH('Mapa Riesgo Corrupción'!B61,'Controles de Corrupción'!$C$10:$C$249,0),38),"")</f>
        <v>Reducir riesgo</v>
      </c>
      <c r="M61" s="145" t="str">
        <f>IFERROR(INDEX('Controles de Corrupción'!$C$10:$AZ$250,MATCH(A61,'Controles de Corrupción'!$B$10:$B$250,0),4),"")</f>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
      <c r="N61" s="61" t="str">
        <f>IFERROR(INDEX('Controles de Corrupción'!$C$10:$AZ$250,MATCH(A61,'Controles de Corrupción'!$B$10:$B$250,0),40),"")</f>
        <v>Lista de Asistencias
Actas de Capacitación</v>
      </c>
      <c r="O61" s="61" t="str">
        <f>IFERROR(INDEX('Controles de Corrupción'!$C$10:$AZ$250,MATCH(A61,'Controles de Corrupción'!$B$10:$B$250,0),41),"")</f>
        <v>Subdirección de Proyectos para la Seguridad y la Convivencia Ciudadana
 Director  de Seguridad, Convivencia Ciudadana y Gobierno</v>
      </c>
      <c r="P61" s="61" t="str">
        <f>IFERROR(INDEX('Controles de Corrupción'!$C$10:$AZ$250,MATCH(A61,'Controles de Corrupción'!$B$10:$B$250,0),42),"")</f>
        <v>Cuatrimestralmente</v>
      </c>
      <c r="Q61" s="362" t="str">
        <f>IFERROR(INDEX('Controles de Corrupción'!$C$10:$AZ$250,MATCH(A61,'Controles de Corrupción'!$B$10:$B$250,0),47),"")</f>
        <v>(EFECTIVIDAD) Número de capacitaciones realizadas/número de capacitaciones solicitadas.
(EFICACIA) Numero de personas satisfechas con asistencia tecnica/Numero de personas capacitadas.</v>
      </c>
    </row>
    <row r="62" spans="1:17" ht="153">
      <c r="A62" s="106" t="s">
        <v>467</v>
      </c>
      <c r="B62" s="1164"/>
      <c r="C62" s="1184"/>
      <c r="D62" s="1186"/>
      <c r="E62" s="1184"/>
      <c r="F62" s="1188"/>
      <c r="G62" s="1188"/>
      <c r="H62" s="1426"/>
      <c r="I62" s="1188"/>
      <c r="J62" s="1188"/>
      <c r="K62" s="1188"/>
      <c r="L62" s="1188"/>
      <c r="M62" s="145" t="str">
        <f>IFERROR(INDEX('Controles de Corrupción'!$C$10:$AZ$250,MATCH(A62,'Controles de Corrupción'!$B$10:$B$250,0),4),"")</f>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
      <c r="N62" s="61" t="str">
        <f>IFERROR(INDEX('Controles de Corrupción'!$C$10:$AZ$250,MATCH(A62,'Controles de Corrupción'!$B$10:$B$250,0),40),"")</f>
        <v xml:space="preserve">
Asignar perfil de usuario unico para cada municipio en donde se podran radicar los proyectos en la plataforma SIPI.
</v>
      </c>
      <c r="O62" s="61" t="str">
        <f>IFERROR(INDEX('Controles de Corrupción'!$C$10:$AZ$250,MATCH(A62,'Controles de Corrupción'!$B$10:$B$250,0),41),"")</f>
        <v>Subdirección de Proyectos para la Seguridad y la Convivencia Ciudadana
 Director  de Seguridad, Convivencia Ciudadana y Gobierno</v>
      </c>
      <c r="P62" s="61" t="str">
        <f>IFERROR(INDEX('Controles de Corrupción'!$C$10:$AZ$250,MATCH(A62,'Controles de Corrupción'!$B$10:$B$250,0),42),"")</f>
        <v>Cuatrimestralmente</v>
      </c>
      <c r="Q62" s="362" t="str">
        <f>IFERROR(INDEX('Controles de Corrupción'!$C$10:$AZ$250,MATCH(A62,'Controles de Corrupción'!$B$10:$B$250,0),47),"")</f>
        <v>(EFECTIVIDAD) Número de capacitaciones realizadas/número de capacitaciones solicitadas.
(EFICACIA) Numero de personas satisfechas con asistencia tecnica/Numero de personas capacitadas.</v>
      </c>
    </row>
    <row r="63" spans="1:17" ht="89.25">
      <c r="A63" s="106" t="s">
        <v>468</v>
      </c>
      <c r="B63" s="1164"/>
      <c r="C63" s="1184"/>
      <c r="D63" s="1186"/>
      <c r="E63" s="1184"/>
      <c r="F63" s="1188"/>
      <c r="G63" s="1188"/>
      <c r="H63" s="1426"/>
      <c r="I63" s="1188"/>
      <c r="J63" s="1188"/>
      <c r="K63" s="1188"/>
      <c r="L63" s="1188"/>
      <c r="M63" s="145" t="str">
        <f>IFERROR(INDEX('Controles de Corrupción'!$C$10:$AZ$250,MATCH(A63,'Controles de Corrupción'!$B$10:$B$250,0),4),"")</f>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
      <c r="N63" s="61" t="str">
        <f>IFERROR(INDEX('Controles de Corrupción'!$C$10:$AZ$250,MATCH(A63,'Controles de Corrupción'!$B$10:$B$250,0),40),"")</f>
        <v xml:space="preserve">Revisar la información resultante  de la  formulación de los estudios previos, para reducir la posibilidad de inconsistencias en la documentación y estructuración del proceso por parte de Subdirección de Gestión Contractula
</v>
      </c>
      <c r="O63" s="61" t="str">
        <f>IFERROR(INDEX('Controles de Corrupción'!$C$10:$AZ$250,MATCH(A63,'Controles de Corrupción'!$B$10:$B$250,0),41),"")</f>
        <v>Subdirección de Proyectos para la Seguridad y la Convivencia Ciudadana
 Director  de Seguridad, Convivencia Ciudadana y Gobierno</v>
      </c>
      <c r="P63" s="61" t="str">
        <f>IFERROR(INDEX('Controles de Corrupción'!$C$10:$AZ$250,MATCH(A63,'Controles de Corrupción'!$B$10:$B$250,0),42),"")</f>
        <v>Cuatrimestralmente</v>
      </c>
      <c r="Q63" s="362" t="str">
        <f>IFERROR(INDEX('Controles de Corrupción'!$C$10:$AZ$250,MATCH(A63,'Controles de Corrupción'!$B$10:$B$250,0),47),"")</f>
        <v>(EFECTIVIDAD) Número de estudios previos realizados/número de estudios previos solicitados,
(EFICACIA) Número de estudios previos verificados/Numero de estudios previos aprobados.</v>
      </c>
    </row>
    <row r="64" spans="1:17" ht="51" customHeight="1">
      <c r="A64" s="106" t="s">
        <v>469</v>
      </c>
      <c r="B64" s="1164"/>
      <c r="C64" s="1184"/>
      <c r="D64" s="1186"/>
      <c r="E64" s="1184"/>
      <c r="F64" s="1188"/>
      <c r="G64" s="1188"/>
      <c r="H64" s="1426"/>
      <c r="I64" s="1188"/>
      <c r="J64" s="1188"/>
      <c r="K64" s="1188"/>
      <c r="L64" s="1188"/>
      <c r="M64" s="145" t="str">
        <f>IFERROR(INDEX('Controles de Corrupción'!$C$10:$AZ$250,MATCH(A64,'Controles de Corrupción'!$B$10:$B$250,0),4),"")</f>
        <v/>
      </c>
      <c r="N64" s="61" t="str">
        <f>IFERROR(INDEX('Controles de Corrupción'!$C$10:$AZ$250,MATCH(A64,'Controles de Corrupción'!$B$10:$B$250,0),40),"")</f>
        <v/>
      </c>
      <c r="O64" s="61" t="str">
        <f>IFERROR(INDEX('Controles de Corrupción'!$C$10:$AZ$250,MATCH(A64,'Controles de Corrupción'!$B$10:$B$250,0),41),"")</f>
        <v/>
      </c>
      <c r="P64" s="61" t="str">
        <f>IFERROR(INDEX('Controles de Corrupción'!$C$10:$AZ$250,MATCH(A64,'Controles de Corrupción'!$B$10:$B$250,0),42),"")</f>
        <v/>
      </c>
      <c r="Q64" s="362" t="str">
        <f>IFERROR(INDEX('Controles de Corrupción'!$C$10:$AZ$250,MATCH(A64,'Controles de Corrupción'!$B$10:$B$250,0),47),"")</f>
        <v/>
      </c>
    </row>
    <row r="65" spans="1:17" ht="51" customHeight="1">
      <c r="A65" s="106" t="s">
        <v>470</v>
      </c>
      <c r="B65" s="1164"/>
      <c r="C65" s="1184"/>
      <c r="D65" s="1186"/>
      <c r="E65" s="1184"/>
      <c r="F65" s="1188"/>
      <c r="G65" s="1188"/>
      <c r="H65" s="1426"/>
      <c r="I65" s="1188"/>
      <c r="J65" s="1188"/>
      <c r="K65" s="1188"/>
      <c r="L65" s="1188"/>
      <c r="M65" s="145" t="str">
        <f>IFERROR(INDEX('Controles de Corrupción'!$C$10:$AZ$250,MATCH(A65,'Controles de Corrupción'!$B$10:$B$250,0),4),"")</f>
        <v/>
      </c>
      <c r="N65" s="61" t="str">
        <f>IFERROR(INDEX('Controles de Corrupción'!$C$10:$AZ$250,MATCH(A65,'Controles de Corrupción'!$B$10:$B$250,0),40),"")</f>
        <v/>
      </c>
      <c r="O65" s="61" t="str">
        <f>IFERROR(INDEX('Controles de Corrupción'!$C$10:$AZ$250,MATCH(A65,'Controles de Corrupción'!$B$10:$B$250,0),41),"")</f>
        <v/>
      </c>
      <c r="P65" s="61" t="str">
        <f>IFERROR(INDEX('Controles de Corrupción'!$C$10:$AZ$250,MATCH(A65,'Controles de Corrupción'!$B$10:$B$250,0),42),"")</f>
        <v/>
      </c>
      <c r="Q65" s="362" t="str">
        <f>IFERROR(INDEX('Controles de Corrupción'!$C$10:$AZ$250,MATCH(A65,'Controles de Corrupción'!$B$10:$B$250,0),47),"")</f>
        <v/>
      </c>
    </row>
    <row r="66" spans="1:17" ht="51" customHeight="1">
      <c r="A66" s="106" t="s">
        <v>471</v>
      </c>
      <c r="B66" s="1164"/>
      <c r="C66" s="1184"/>
      <c r="D66" s="1186"/>
      <c r="E66" s="1184"/>
      <c r="F66" s="1188"/>
      <c r="G66" s="1188"/>
      <c r="H66" s="1427"/>
      <c r="I66" s="1188"/>
      <c r="J66" s="1188"/>
      <c r="K66" s="1188"/>
      <c r="L66" s="1188"/>
      <c r="M66" s="145" t="str">
        <f>IFERROR(INDEX('Controles de Corrupción'!$C$10:$AZ$250,MATCH(A66,'Controles de Corrupción'!$B$10:$B$250,0),4),"")</f>
        <v/>
      </c>
      <c r="N66" s="61" t="str">
        <f>IFERROR(INDEX('Controles de Corrupción'!$C$10:$AZ$250,MATCH(A66,'Controles de Corrupción'!$B$10:$B$250,0),40),"")</f>
        <v/>
      </c>
      <c r="O66" s="61" t="str">
        <f>IFERROR(INDEX('Controles de Corrupción'!$C$10:$AZ$250,MATCH(A66,'Controles de Corrupción'!$B$10:$B$250,0),41),"")</f>
        <v/>
      </c>
      <c r="P66" s="61" t="str">
        <f>IFERROR(INDEX('Controles de Corrupción'!$C$10:$AZ$250,MATCH(A66,'Controles de Corrupción'!$B$10:$B$250,0),42),"")</f>
        <v/>
      </c>
      <c r="Q66" s="362" t="str">
        <f>IFERROR(INDEX('Controles de Corrupción'!$C$10:$AZ$250,MATCH(A66,'Controles de Corrupción'!$B$10:$B$250,0),47),"")</f>
        <v/>
      </c>
    </row>
    <row r="67" spans="1:17" ht="114.75">
      <c r="A67" s="106" t="s">
        <v>472</v>
      </c>
      <c r="B67" s="1163" t="s">
        <v>473</v>
      </c>
      <c r="C67" s="1183" t="str">
        <f>IFERROR(INDEX('Riesgos de Corrupción'!$B$11:$BN$100,MATCH('Mapa Riesgo Corrupción'!B67,'Riesgos de Corrupción'!$B$11:$B$100,0),2),"")</f>
        <v>Posibilidad de recibir o solicitar cualquier dádiva a nombre propio o de terceros, con el fin de aprobar programas o proyectos a ejecutarse con los recursos de FONSECON.</v>
      </c>
      <c r="D67" s="1186" t="str">
        <f>IFERROR(INDEX('Riesgos de Corrupción'!$B$11:$BN$100,MATCH('Mapa Riesgo Corrupción'!B67,'Riesgos de Corrupción'!$B$11:$B$100,0),4),"")</f>
        <v xml:space="preserve">Corrupción </v>
      </c>
      <c r="E67" s="1183" t="str">
        <f>IFERROR(INDEX('Riesgos de Corrupción'!$B$11:$BN$100,MATCH('Mapa Riesgo Corrupción'!B67,'Riesgos de Corrupción'!$B$11:$B$100,0),5),"")</f>
        <v xml:space="preserve">
CA1. Presiones indebidas de terceros.
CA2. Eludir al comité de escogencia o evaluación para elegir a dedo a la Entidad solicitante o receptora.
CA3. Coyuntura política.
CA4. Falta de ética.</v>
      </c>
      <c r="F67" s="1188" t="str">
        <f>IFERROR(INDEX('Riesgos de Corrupción'!$B$11:$BN$100,MATCH('Mapa Riesgo Corrupción'!B67,'Riesgos de Corrupción'!$B$11:$B$100,0),18),"")</f>
        <v>Posible</v>
      </c>
      <c r="G67" s="1188" t="str">
        <f>IFERROR(INDEX('Riesgos de Corrupción'!$B$11:$BN$100,MATCH('Mapa Riesgo Corrupción'!B67,'Riesgos de Corrupción'!$B$11:$B$100,0),63),"")</f>
        <v>Catastrófico</v>
      </c>
      <c r="H67" s="1425" t="str">
        <f>IFERROR(INDEX('Riesgos de Corrupción'!$B$11:$BN$100,MATCH('Mapa Riesgo Corrupción'!B67,'Riesgos de Corrupción'!$B$11:$B$100,0),64),"")</f>
        <v>Zona Extrema</v>
      </c>
      <c r="I67" s="1188" t="str">
        <f>IFERROR(INDEX('Controles de Corrupción'!$C$10:$AZ$249,MATCH('Mapa Riesgo Corrupción'!B67,'Controles de Corrupción'!$C$10:$C$249,0),33),"")</f>
        <v>Rara vez</v>
      </c>
      <c r="J67" s="1188" t="str">
        <f>IFERROR(INDEX('Controles de Corrupción'!$C$10:$AZ$249,MATCH('Mapa Riesgo Corrupción'!B67,'Controles de Corrupción'!$C$10:$C$249,0),36),"")</f>
        <v>Moderado</v>
      </c>
      <c r="K67" s="1188" t="str">
        <f>IFERROR(INDEX('Controles de Corrupción'!$C$10:$AZ$249,MATCH('Mapa Riesgo Corrupción'!B67,'Controles de Corrupción'!$C$10:$C$249,0),37),"")</f>
        <v>Zona Moderada</v>
      </c>
      <c r="L67" s="1188" t="str">
        <f>IFERROR(INDEX('Controles de Corrupción'!$C$10:$AZ$249,MATCH('Mapa Riesgo Corrupción'!B67,'Controles de Corrupción'!$C$10:$C$249,0),38),"")</f>
        <v>Reducir riesgo</v>
      </c>
      <c r="M67" s="145" t="str">
        <f>IFERROR(INDEX('Controles de Corrupción'!$C$10:$AZ$250,MATCH(A67,'Controles de Corrupción'!$B$10:$B$250,0),4),"")</f>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SPS requerirá a la entidad solicitante la información, documentos y/o soportes que no se hayan presentado y/o cuando los presentados no cumplan con los requisitos. Como evidencia se deja la respectiva trazabilidad en la Plataforma SIPI. </v>
      </c>
      <c r="N67" s="61" t="str">
        <f>IFERROR(INDEX('Controles de Corrupción'!$C$10:$AZ$250,MATCH(A67,'Controles de Corrupción'!$B$10:$B$250,0),40),"")</f>
        <v>Trazabilidad Plataforma SIPI</v>
      </c>
      <c r="O67" s="61" t="str">
        <f>IFERROR(INDEX('Controles de Corrupción'!$C$10:$AZ$250,MATCH(A67,'Controles de Corrupción'!$B$10:$B$250,0),41),"")</f>
        <v>Subdirección de Proyectos para la Seguridad y la Convivencia Ciudadana
Comité Técnico y/o Evaluador de FONSECON
director Seguridad, Convivencia Ciudadana y Gobierno</v>
      </c>
      <c r="P67" s="61" t="str">
        <f>IFERROR(INDEX('Controles de Corrupción'!$C$10:$AZ$250,MATCH(A67,'Controles de Corrupción'!$B$10:$B$250,0),42),"")</f>
        <v xml:space="preserve">Cada vez que se evalúe un proyecto </v>
      </c>
      <c r="Q67" s="362" t="str">
        <f>IFERROR(INDEX('Controles de Corrupción'!$C$10:$AZ$250,MATCH(A67,'Controles de Corrupción'!$B$10:$B$250,0),47),"")</f>
        <v xml:space="preserve">EFICACIA:
Evaluación Proyectos FONSECON = Sumatoria proyectos FONSECON evaluados y viabilizados de acuerdo al procedimiento
</v>
      </c>
    </row>
    <row r="68" spans="1:17" ht="114.75">
      <c r="A68" s="106" t="s">
        <v>475</v>
      </c>
      <c r="B68" s="1164"/>
      <c r="C68" s="1184"/>
      <c r="D68" s="1186"/>
      <c r="E68" s="1184"/>
      <c r="F68" s="1188"/>
      <c r="G68" s="1188"/>
      <c r="H68" s="1426"/>
      <c r="I68" s="1188"/>
      <c r="J68" s="1188"/>
      <c r="K68" s="1188"/>
      <c r="L68" s="1188"/>
      <c r="M68" s="145" t="str">
        <f>IFERROR(INDEX('Controles de Corrupción'!$C$10:$AZ$250,MATCH(A68,'Controles de Corrupción'!$B$10:$B$250,0),4),"")</f>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DSC,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
      <c r="N68" s="61" t="str">
        <f>IFERROR(INDEX('Controles de Corrupción'!$C$10:$AZ$250,MATCH(A68,'Controles de Corrupción'!$B$10:$B$250,0),40),"")</f>
        <v>Actas de asistencia a capacitación.</v>
      </c>
      <c r="O68" s="61" t="str">
        <f>IFERROR(INDEX('Controles de Corrupción'!$C$10:$AZ$250,MATCH(A68,'Controles de Corrupción'!$B$10:$B$250,0),41),"")</f>
        <v>Subdirección de Proyectos para la Seguridad y la Convivencia Ciudadana
Comité Técnico y/o Evaluador de FONSECON
director Seguridad, Convivencia Ciudadana y Gobierno</v>
      </c>
      <c r="P68" s="61" t="str">
        <f>IFERROR(INDEX('Controles de Corrupción'!$C$10:$AZ$250,MATCH(A68,'Controles de Corrupción'!$B$10:$B$250,0),42),"")</f>
        <v>Semestral</v>
      </c>
      <c r="Q68" s="362" t="str">
        <f>IFERROR(INDEX('Controles de Corrupción'!$C$10:$AZ$250,MATCH(A68,'Controles de Corrupción'!$B$10:$B$250,0),47),"")</f>
        <v>EFICACIA:
Plan de capacitaciones = (# de capacitaciones realizadas / # de capacitaciones programadas)</v>
      </c>
    </row>
    <row r="69" spans="1:17">
      <c r="A69" s="106" t="s">
        <v>479</v>
      </c>
      <c r="B69" s="1164"/>
      <c r="C69" s="1184"/>
      <c r="D69" s="1186"/>
      <c r="E69" s="1184"/>
      <c r="F69" s="1188"/>
      <c r="G69" s="1188"/>
      <c r="H69" s="1426"/>
      <c r="I69" s="1188"/>
      <c r="J69" s="1188"/>
      <c r="K69" s="1188"/>
      <c r="L69" s="1188"/>
      <c r="M69" s="145" t="str">
        <f>IFERROR(INDEX('Controles de Corrupción'!$C$10:$AZ$250,MATCH(A69,'Controles de Corrupción'!$B$10:$B$250,0),4),"")</f>
        <v/>
      </c>
      <c r="N69" s="61" t="str">
        <f>IFERROR(INDEX('Controles de Corrupción'!$C$10:$AZ$250,MATCH(A69,'Controles de Corrupción'!$B$10:$B$250,0),40),"")</f>
        <v/>
      </c>
      <c r="O69" s="61" t="str">
        <f>IFERROR(INDEX('Controles de Corrupción'!$C$10:$AZ$250,MATCH(A69,'Controles de Corrupción'!$B$10:$B$250,0),41),"")</f>
        <v/>
      </c>
      <c r="P69" s="61" t="str">
        <f>IFERROR(INDEX('Controles de Corrupción'!$C$10:$AZ$250,MATCH(A69,'Controles de Corrupción'!$B$10:$B$250,0),42),"")</f>
        <v/>
      </c>
      <c r="Q69" s="362" t="str">
        <f>IFERROR(INDEX('Controles de Corrupción'!$C$10:$AZ$250,MATCH(A69,'Controles de Corrupción'!$B$10:$B$250,0),47),"")</f>
        <v/>
      </c>
    </row>
    <row r="70" spans="1:17" ht="51" customHeight="1">
      <c r="A70" s="106" t="s">
        <v>480</v>
      </c>
      <c r="B70" s="1164"/>
      <c r="C70" s="1184"/>
      <c r="D70" s="1186"/>
      <c r="E70" s="1184"/>
      <c r="F70" s="1188"/>
      <c r="G70" s="1188"/>
      <c r="H70" s="1426"/>
      <c r="I70" s="1188"/>
      <c r="J70" s="1188"/>
      <c r="K70" s="1188"/>
      <c r="L70" s="1188"/>
      <c r="M70" s="145" t="str">
        <f>IFERROR(INDEX('Controles de Corrupción'!$C$10:$AZ$250,MATCH(A70,'Controles de Corrupción'!$B$10:$B$250,0),4),"")</f>
        <v/>
      </c>
      <c r="N70" s="61" t="str">
        <f>IFERROR(INDEX('Controles de Corrupción'!$C$10:$AZ$250,MATCH(A70,'Controles de Corrupción'!$B$10:$B$250,0),40),"")</f>
        <v/>
      </c>
      <c r="O70" s="61" t="str">
        <f>IFERROR(INDEX('Controles de Corrupción'!$C$10:$AZ$250,MATCH(A70,'Controles de Corrupción'!$B$10:$B$250,0),41),"")</f>
        <v/>
      </c>
      <c r="P70" s="61" t="str">
        <f>IFERROR(INDEX('Controles de Corrupción'!$C$10:$AZ$250,MATCH(A70,'Controles de Corrupción'!$B$10:$B$250,0),42),"")</f>
        <v/>
      </c>
      <c r="Q70" s="362" t="str">
        <f>IFERROR(INDEX('Controles de Corrupción'!$C$10:$AZ$250,MATCH(A70,'Controles de Corrupción'!$B$10:$B$250,0),47),"")</f>
        <v/>
      </c>
    </row>
    <row r="71" spans="1:17" ht="51" customHeight="1">
      <c r="A71" s="106" t="s">
        <v>481</v>
      </c>
      <c r="B71" s="1164"/>
      <c r="C71" s="1184"/>
      <c r="D71" s="1186"/>
      <c r="E71" s="1184"/>
      <c r="F71" s="1188"/>
      <c r="G71" s="1188"/>
      <c r="H71" s="1426"/>
      <c r="I71" s="1188"/>
      <c r="J71" s="1188"/>
      <c r="K71" s="1188"/>
      <c r="L71" s="1188"/>
      <c r="M71" s="145" t="str">
        <f>IFERROR(INDEX('Controles de Corrupción'!$C$10:$AZ$250,MATCH(A71,'Controles de Corrupción'!$B$10:$B$250,0),4),"")</f>
        <v/>
      </c>
      <c r="N71" s="61" t="str">
        <f>IFERROR(INDEX('Controles de Corrupción'!$C$10:$AZ$250,MATCH(A71,'Controles de Corrupción'!$B$10:$B$250,0),40),"")</f>
        <v/>
      </c>
      <c r="O71" s="61" t="str">
        <f>IFERROR(INDEX('Controles de Corrupción'!$C$10:$AZ$250,MATCH(A71,'Controles de Corrupción'!$B$10:$B$250,0),41),"")</f>
        <v/>
      </c>
      <c r="P71" s="61" t="str">
        <f>IFERROR(INDEX('Controles de Corrupción'!$C$10:$AZ$250,MATCH(A71,'Controles de Corrupción'!$B$10:$B$250,0),42),"")</f>
        <v/>
      </c>
      <c r="Q71" s="362" t="str">
        <f>IFERROR(INDEX('Controles de Corrupción'!$C$10:$AZ$250,MATCH(A71,'Controles de Corrupción'!$B$10:$B$250,0),47),"")</f>
        <v/>
      </c>
    </row>
    <row r="72" spans="1:17" ht="51" customHeight="1">
      <c r="A72" s="106" t="s">
        <v>482</v>
      </c>
      <c r="B72" s="1164"/>
      <c r="C72" s="1184"/>
      <c r="D72" s="1186"/>
      <c r="E72" s="1184"/>
      <c r="F72" s="1188"/>
      <c r="G72" s="1188"/>
      <c r="H72" s="1427"/>
      <c r="I72" s="1188"/>
      <c r="J72" s="1188"/>
      <c r="K72" s="1188"/>
      <c r="L72" s="1188"/>
      <c r="M72" s="145" t="str">
        <f>IFERROR(INDEX('Controles de Corrupción'!$C$10:$AZ$250,MATCH(A72,'Controles de Corrupción'!$B$10:$B$250,0),4),"")</f>
        <v/>
      </c>
      <c r="N72" s="61" t="str">
        <f>IFERROR(INDEX('Controles de Corrupción'!$C$10:$AZ$250,MATCH(A72,'Controles de Corrupción'!$B$10:$B$250,0),40),"")</f>
        <v/>
      </c>
      <c r="O72" s="61" t="str">
        <f>IFERROR(INDEX('Controles de Corrupción'!$C$10:$AZ$250,MATCH(A72,'Controles de Corrupción'!$B$10:$B$250,0),41),"")</f>
        <v/>
      </c>
      <c r="P72" s="61" t="str">
        <f>IFERROR(INDEX('Controles de Corrupción'!$C$10:$AZ$250,MATCH(A72,'Controles de Corrupción'!$B$10:$B$250,0),42),"")</f>
        <v/>
      </c>
      <c r="Q72" s="362" t="str">
        <f>IFERROR(INDEX('Controles de Corrupción'!$C$10:$AZ$250,MATCH(A72,'Controles de Corrupción'!$B$10:$B$250,0),47),"")</f>
        <v/>
      </c>
    </row>
    <row r="73" spans="1:17" ht="201.75" customHeight="1">
      <c r="A73" s="106" t="s">
        <v>483</v>
      </c>
      <c r="B73" s="1163" t="s">
        <v>484</v>
      </c>
      <c r="C73" s="1183" t="str">
        <f>IFERROR(INDEX('Riesgos de Corrupción'!$B$11:$BN$100,MATCH('Mapa Riesgo Corrupción'!B73,'Riesgos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73" s="1186" t="str">
        <f>IFERROR(INDEX('Riesgos de Corrupción'!$B$11:$BN$100,MATCH('Mapa Riesgo Corrupción'!B73,'Riesgos de Corrupción'!$B$11:$B$100,0),4),"")</f>
        <v>Conflicto de Intereses</v>
      </c>
      <c r="E73" s="1183" t="str">
        <f>IFERROR(INDEX('Riesgos de Corrupción'!$B$11:$BN$100,MATCH('Mapa Riesgo Corrupción'!B73,'Riesgos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73" s="1188" t="str">
        <f>IFERROR(INDEX('Riesgos de Corrupción'!$B$11:$BN$100,MATCH('Mapa Riesgo Corrupción'!B73,'Riesgos de Corrupción'!$B$11:$B$100,0),18),"")</f>
        <v>Posible</v>
      </c>
      <c r="G73" s="1188" t="str">
        <f>IFERROR(INDEX('Riesgos de Corrupción'!$B$11:$BN$100,MATCH('Mapa Riesgo Corrupción'!B73,'Riesgos de Corrupción'!$B$11:$B$100,0),63),"")</f>
        <v>Catastrófico</v>
      </c>
      <c r="H73" s="1425" t="str">
        <f>IFERROR(INDEX('Riesgos de Corrupción'!$B$11:$BN$100,MATCH('Mapa Riesgo Corrupción'!B73,'Riesgos de Corrupción'!$B$11:$B$100,0),64),"")</f>
        <v>Zona Extrema</v>
      </c>
      <c r="I73" s="1188" t="str">
        <f>IFERROR(INDEX('Controles de Corrupción'!$C$10:$AZ$249,MATCH('Mapa Riesgo Corrupción'!B73,'Controles de Corrupción'!$C$10:$C$249,0),33),"")</f>
        <v>Rara vez</v>
      </c>
      <c r="J73" s="1188" t="str">
        <f>IFERROR(INDEX('Controles de Corrupción'!$C$10:$AZ$249,MATCH('Mapa Riesgo Corrupción'!B73,'Controles de Corrupción'!$C$10:$C$249,0),36),"")</f>
        <v>Moderado</v>
      </c>
      <c r="K73" s="1188" t="str">
        <f>IFERROR(INDEX('Controles de Corrupción'!$C$10:$AZ$249,MATCH('Mapa Riesgo Corrupción'!B73,'Controles de Corrupción'!$C$10:$C$249,0),37),"")</f>
        <v>Zona Moderada</v>
      </c>
      <c r="L73" s="1188" t="str">
        <f>IFERROR(INDEX('Controles de Corrupción'!$C$10:$AZ$249,MATCH('Mapa Riesgo Corrupción'!B73,'Controles de Corrupción'!$C$10:$C$249,0),38),"")</f>
        <v>Reducir riesgo</v>
      </c>
      <c r="M73" s="145" t="str">
        <f>IFERROR(INDEX('Controles de Corrupción'!$C$10:$AZ$250,MATCH(A73,'Controles de Corrupción'!$B$10:$B$250,0),4),"")</f>
        <v xml:space="preserve">Los funcionarios y contratistas de la dirección de Seguridad,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73" s="61" t="str">
        <f>IFERROR(INDEX('Controles de Corrupción'!$C$10:$AZ$250,MATCH(A73,'Controles de Corrupción'!$B$10:$B$250,0),40),"")</f>
        <v>Oficio con soportes de manifestación de conflicto de interés.</v>
      </c>
      <c r="O73" s="61" t="str">
        <f>IFERROR(INDEX('Controles de Corrupción'!$C$10:$AZ$250,MATCH(A73,'Controles de Corrupción'!$B$10:$B$250,0),41),"")</f>
        <v>Dirección de Seguridad, Convivencia Ciudadana y Gobierno
Director Seguridad y Convivencia Ciudadana
Funcionarios y contratistas</v>
      </c>
      <c r="P73" s="61" t="str">
        <f>IFERROR(INDEX('Controles de Corrupción'!$C$10:$AZ$250,MATCH(A73,'Controles de Corrupción'!$B$10:$B$250,0),42),"")</f>
        <v>En todo momento</v>
      </c>
      <c r="Q73" s="362" t="str">
        <f>IFERROR(INDEX('Controles de Corrupción'!$C$10:$AZ$250,MATCH(A73,'Controles de Corrupción'!$B$10:$B$250,0),47),"")</f>
        <v xml:space="preserve">EFICTIVIDAD:
Efectividad del plan de manejo de riesgos = (# de situaciones de conflicto de intereses configurados como hechos de corrupción durante el cuatrimestre)
</v>
      </c>
    </row>
    <row r="74" spans="1:17" ht="164.25" customHeight="1">
      <c r="A74" s="106" t="s">
        <v>489</v>
      </c>
      <c r="B74" s="1164"/>
      <c r="C74" s="1184"/>
      <c r="D74" s="1186"/>
      <c r="E74" s="1184"/>
      <c r="F74" s="1188"/>
      <c r="G74" s="1188"/>
      <c r="H74" s="1426"/>
      <c r="I74" s="1188"/>
      <c r="J74" s="1188"/>
      <c r="K74" s="1188"/>
      <c r="L74" s="1188"/>
      <c r="M74" s="145" t="str">
        <f>IFERROR(INDEX('Controles de Corrupción'!$C$10:$AZ$250,MATCH(A74,'Controles de Corrupción'!$B$10:$B$250,0),4),"")</f>
        <v>El profesional designado por el director(a) de Seguridad, Convivencia Ciudadana y Gobierno realizará como mínimo dos socializaciones al año a los funcionarios y contratistas de la dirección,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y contratistas de ésta dependencia,  las herramientas básicas para identificar situaciones de conflicto de intereses en las cuales puedan estar inmersos dentro de su actuar administrativo. En caso de detectar que un funcionario o contratista de la DSC, no cuente con las herramientas o habilidades para identificar situaciones de conflicto de intereses en las cuales pueda estar inmerso, el profesional designado por el director(a) le socializará los lineamientos anteriormente mencionados. Como evidencia se deja las actas y/o listas de asistencia a socialización.</v>
      </c>
      <c r="N74" s="61" t="str">
        <f>IFERROR(INDEX('Controles de Corrupción'!$C$10:$AZ$250,MATCH(A74,'Controles de Corrupción'!$B$10:$B$250,0),40),"")</f>
        <v>Actas y/o Listas de asistencia</v>
      </c>
      <c r="O74" s="61" t="str">
        <f>IFERROR(INDEX('Controles de Corrupción'!$C$10:$AZ$250,MATCH(A74,'Controles de Corrupción'!$B$10:$B$250,0),41),"")</f>
        <v>Dirección de Seguridad, Convivencia Ciudadana y Gobierno
Servidor delegado por parte del director para Seguridad, Convivencia Ciudadana y Gobierno</v>
      </c>
      <c r="P74" s="61" t="str">
        <f>IFERROR(INDEX('Controles de Corrupción'!$C$10:$AZ$250,MATCH(A74,'Controles de Corrupción'!$B$10:$B$250,0),42),"")</f>
        <v>Anual</v>
      </c>
      <c r="Q74" s="362" t="str">
        <f>IFERROR(INDEX('Controles de Corrupción'!$C$10:$AZ$250,MATCH(A74,'Controles de Corrupción'!$B$10:$B$250,0),47),"")</f>
        <v>EFICACIA:
Socializaciones (# de socializaciones realizadas / # de socializaciones programadas)</v>
      </c>
    </row>
    <row r="75" spans="1:17" ht="51" customHeight="1">
      <c r="A75" s="106" t="s">
        <v>491</v>
      </c>
      <c r="B75" s="1164"/>
      <c r="C75" s="1184"/>
      <c r="D75" s="1186"/>
      <c r="E75" s="1184"/>
      <c r="F75" s="1188"/>
      <c r="G75" s="1188"/>
      <c r="H75" s="1426"/>
      <c r="I75" s="1188"/>
      <c r="J75" s="1188"/>
      <c r="K75" s="1188"/>
      <c r="L75" s="1188"/>
      <c r="M75" s="145" t="str">
        <f>IFERROR(INDEX('Controles de Corrupción'!$C$10:$AZ$250,MATCH(A75,'Controles de Corrupción'!$B$10:$B$250,0),4),"")</f>
        <v/>
      </c>
      <c r="N75" s="61" t="str">
        <f>IFERROR(INDEX('Controles de Corrupción'!$C$10:$AZ$250,MATCH(A75,'Controles de Corrupción'!$B$10:$B$250,0),40),"")</f>
        <v/>
      </c>
      <c r="O75" s="61" t="str">
        <f>IFERROR(INDEX('Controles de Corrupción'!$C$10:$AZ$250,MATCH(A75,'Controles de Corrupción'!$B$10:$B$250,0),41),"")</f>
        <v/>
      </c>
      <c r="P75" s="61" t="str">
        <f>IFERROR(INDEX('Controles de Corrupción'!$C$10:$AZ$250,MATCH(A75,'Controles de Corrupción'!$B$10:$B$250,0),42),"")</f>
        <v/>
      </c>
      <c r="Q75" s="362" t="str">
        <f>IFERROR(INDEX('Controles de Corrupción'!$C$10:$AZ$250,MATCH(A75,'Controles de Corrupción'!$B$10:$B$250,0),47),"")</f>
        <v/>
      </c>
    </row>
    <row r="76" spans="1:17" ht="51" customHeight="1">
      <c r="A76" s="106" t="s">
        <v>492</v>
      </c>
      <c r="B76" s="1164"/>
      <c r="C76" s="1184"/>
      <c r="D76" s="1186"/>
      <c r="E76" s="1184"/>
      <c r="F76" s="1188"/>
      <c r="G76" s="1188"/>
      <c r="H76" s="1426"/>
      <c r="I76" s="1188"/>
      <c r="J76" s="1188"/>
      <c r="K76" s="1188"/>
      <c r="L76" s="1188"/>
      <c r="M76" s="145" t="str">
        <f>IFERROR(INDEX('Controles de Corrupción'!$C$10:$AZ$250,MATCH(A76,'Controles de Corrupción'!$B$10:$B$250,0),4),"")</f>
        <v/>
      </c>
      <c r="N76" s="61" t="str">
        <f>IFERROR(INDEX('Controles de Corrupción'!$C$10:$AZ$250,MATCH(A76,'Controles de Corrupción'!$B$10:$B$250,0),40),"")</f>
        <v/>
      </c>
      <c r="O76" s="61" t="str">
        <f>IFERROR(INDEX('Controles de Corrupción'!$C$10:$AZ$250,MATCH(A76,'Controles de Corrupción'!$B$10:$B$250,0),41),"")</f>
        <v/>
      </c>
      <c r="P76" s="61" t="str">
        <f>IFERROR(INDEX('Controles de Corrupción'!$C$10:$AZ$250,MATCH(A76,'Controles de Corrupción'!$B$10:$B$250,0),42),"")</f>
        <v/>
      </c>
      <c r="Q76" s="362" t="str">
        <f>IFERROR(INDEX('Controles de Corrupción'!$C$10:$AZ$250,MATCH(A76,'Controles de Corrupción'!$B$10:$B$250,0),47),"")</f>
        <v/>
      </c>
    </row>
    <row r="77" spans="1:17" ht="51" customHeight="1">
      <c r="A77" s="106" t="s">
        <v>493</v>
      </c>
      <c r="B77" s="1164"/>
      <c r="C77" s="1184"/>
      <c r="D77" s="1186"/>
      <c r="E77" s="1184"/>
      <c r="F77" s="1188"/>
      <c r="G77" s="1188"/>
      <c r="H77" s="1426"/>
      <c r="I77" s="1188"/>
      <c r="J77" s="1188"/>
      <c r="K77" s="1188"/>
      <c r="L77" s="1188"/>
      <c r="M77" s="145" t="str">
        <f>IFERROR(INDEX('Controles de Corrupción'!$C$10:$AZ$250,MATCH(A77,'Controles de Corrupción'!$B$10:$B$250,0),4),"")</f>
        <v/>
      </c>
      <c r="N77" s="61" t="str">
        <f>IFERROR(INDEX('Controles de Corrupción'!$C$10:$AZ$250,MATCH(A77,'Controles de Corrupción'!$B$10:$B$250,0),40),"")</f>
        <v/>
      </c>
      <c r="O77" s="61" t="str">
        <f>IFERROR(INDEX('Controles de Corrupción'!$C$10:$AZ$250,MATCH(A77,'Controles de Corrupción'!$B$10:$B$250,0),41),"")</f>
        <v/>
      </c>
      <c r="P77" s="61" t="str">
        <f>IFERROR(INDEX('Controles de Corrupción'!$C$10:$AZ$250,MATCH(A77,'Controles de Corrupción'!$B$10:$B$250,0),42),"")</f>
        <v/>
      </c>
      <c r="Q77" s="362" t="str">
        <f>IFERROR(INDEX('Controles de Corrupción'!$C$10:$AZ$250,MATCH(A77,'Controles de Corrupción'!$B$10:$B$250,0),47),"")</f>
        <v/>
      </c>
    </row>
    <row r="78" spans="1:17" ht="51" customHeight="1">
      <c r="A78" s="106" t="s">
        <v>494</v>
      </c>
      <c r="B78" s="1164"/>
      <c r="C78" s="1184"/>
      <c r="D78" s="1186"/>
      <c r="E78" s="1184"/>
      <c r="F78" s="1188"/>
      <c r="G78" s="1188"/>
      <c r="H78" s="1427"/>
      <c r="I78" s="1188"/>
      <c r="J78" s="1188"/>
      <c r="K78" s="1188"/>
      <c r="L78" s="1188"/>
      <c r="M78" s="145" t="str">
        <f>IFERROR(INDEX('Controles de Corrupción'!$C$10:$AZ$250,MATCH(A78,'Controles de Corrupción'!$B$10:$B$250,0),4),"")</f>
        <v/>
      </c>
      <c r="N78" s="61" t="str">
        <f>IFERROR(INDEX('Controles de Corrupción'!$C$10:$AZ$250,MATCH(A78,'Controles de Corrupción'!$B$10:$B$250,0),40),"")</f>
        <v/>
      </c>
      <c r="O78" s="61" t="str">
        <f>IFERROR(INDEX('Controles de Corrupción'!$C$10:$AZ$250,MATCH(A78,'Controles de Corrupción'!$B$10:$B$250,0),41),"")</f>
        <v/>
      </c>
      <c r="P78" s="61" t="str">
        <f>IFERROR(INDEX('Controles de Corrupción'!$C$10:$AZ$250,MATCH(A78,'Controles de Corrupción'!$B$10:$B$250,0),42),"")</f>
        <v/>
      </c>
      <c r="Q78" s="362" t="str">
        <f>IFERROR(INDEX('Controles de Corrupción'!$C$10:$AZ$250,MATCH(A78,'Controles de Corrupción'!$B$10:$B$250,0),47),"")</f>
        <v/>
      </c>
    </row>
    <row r="79" spans="1:17" ht="162.75" customHeight="1">
      <c r="A79" s="106" t="s">
        <v>495</v>
      </c>
      <c r="B79" s="1163" t="s">
        <v>496</v>
      </c>
      <c r="C79" s="1183" t="str">
        <f>IFERROR(INDEX('Riesgos de Corrupción'!$B$11:$BN$100,MATCH('Mapa Riesgo Corrupción'!B79,'Riesgos de Corrupción'!$B$11:$B$100,0),2),"")</f>
        <v>Expedir Decreto Reglamentario de actualización del procedimiento para trámite y reconocimiento de las personerías jurídicas, que no cubra los marcos normativos y necesidades del sector religioso.</v>
      </c>
      <c r="D79" s="1186" t="str">
        <f>IFERROR(INDEX('Riesgos de Corrupción'!$B$11:$BN$100,MATCH('Mapa Riesgo Corrupción'!B79,'Riesgos de Corrupción'!$B$11:$B$100,0),4),"")</f>
        <v xml:space="preserve">Corrupción </v>
      </c>
      <c r="E79" s="1183" t="str">
        <f>IFERROR(INDEX('Riesgos de Corrupción'!$B$11:$BN$100,MATCH('Mapa Riesgo Corrupción'!B79,'Riesgos de Corrupción'!$B$11:$B$100,0),5),"")</f>
        <v>CA1. Desconocimiento del marco legal de la libertad religiosa en Colombia por parte del funcionario que proyecta el decreto</v>
      </c>
      <c r="F79" s="1188" t="str">
        <f>IFERROR(INDEX('Riesgos de Corrupción'!$B$11:$BN$100,MATCH('Mapa Riesgo Corrupción'!B79,'Riesgos de Corrupción'!$B$11:$B$100,0),18),"")</f>
        <v>Rara vez</v>
      </c>
      <c r="G79" s="1188" t="str">
        <f>IFERROR(INDEX('Riesgos de Corrupción'!$B$11:$BN$100,MATCH('Mapa Riesgo Corrupción'!B79,'Riesgos de Corrupción'!$B$11:$B$100,0),63),"")</f>
        <v>Catastrófico</v>
      </c>
      <c r="H79" s="1425" t="str">
        <f>IFERROR(INDEX('Riesgos de Corrupción'!$B$11:$BN$100,MATCH('Mapa Riesgo Corrupción'!B79,'Riesgos de Corrupción'!$B$11:$B$100,0),64),"")</f>
        <v>Zona Extrema</v>
      </c>
      <c r="I79" s="1188" t="str">
        <f>IFERROR(INDEX('Controles de Corrupción'!$C$10:$AZ$249,MATCH('Mapa Riesgo Corrupción'!B79,'Controles de Corrupción'!$C$10:$C$249,0),33),"")</f>
        <v>Rara vez</v>
      </c>
      <c r="J79" s="1188" t="str">
        <f>IFERROR(INDEX('Controles de Corrupción'!$C$10:$AZ$249,MATCH('Mapa Riesgo Corrupción'!B79,'Controles de Corrupción'!$C$10:$C$249,0),36),"")</f>
        <v>Moderado</v>
      </c>
      <c r="K79" s="1188" t="str">
        <f>IFERROR(INDEX('Controles de Corrupción'!$C$10:$AZ$249,MATCH('Mapa Riesgo Corrupción'!B79,'Controles de Corrupción'!$C$10:$C$249,0),37),"")</f>
        <v>Zona Moderada</v>
      </c>
      <c r="L79" s="1188" t="str">
        <f>IFERROR(INDEX('Controles de Corrupción'!$C$10:$AZ$249,MATCH('Mapa Riesgo Corrupción'!B79,'Controles de Corrupción'!$C$10:$C$249,0),38),"")</f>
        <v>Reducir riesgo</v>
      </c>
      <c r="M79" s="145" t="str">
        <f>IFERROR(INDEX('Controles de Corrupción'!$C$10:$AZ$250,MATCH(A79,'Controles de Corrupción'!$B$10:$B$250,0),4),"")</f>
        <v>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 y actas de asistencia.</v>
      </c>
      <c r="N79" s="61" t="str">
        <f>IFERROR(INDEX('Controles de Corrupción'!$C$10:$AZ$250,MATCH(A79,'Controles de Corrupción'!$B$10:$B$250,0),40),"")</f>
        <v>Fichas relatorías, lista de asistencias, registros fotográficos, Actas de reunión.</v>
      </c>
      <c r="O79" s="61" t="str">
        <f>IFERROR(INDEX('Controles de Corrupción'!$C$10:$AZ$250,MATCH(A79,'Controles de Corrupción'!$B$10:$B$250,0),41),"")</f>
        <v xml:space="preserve">Dirección de Asuntos Religiosos
Director (a) de Asuntos Religiosos </v>
      </c>
      <c r="P79" s="61" t="str">
        <f>IFERROR(INDEX('Controles de Corrupción'!$C$10:$AZ$250,MATCH(A79,'Controles de Corrupción'!$B$10:$B$250,0),42),"")</f>
        <v xml:space="preserve">Cada vez que se requiera </v>
      </c>
      <c r="Q79" s="362" t="str">
        <f>IFERROR(INDEX('Controles de Corrupción'!$C$10:$AZ$250,MATCH(A79,'Controles de Corrupción'!$B$10:$B$250,0),47),"")</f>
        <v>Eficacia: Capacitaciones relacionadas con la tramitología y conocimiento de la misma 
Efectividad: Número de quejas y denuncias presentadas por los ciudadanos resueltas/ Número de quejas y denuncias presentadas por los ciudadanos allegadas) *100</v>
      </c>
    </row>
    <row r="80" spans="1:17" ht="80.25" customHeight="1">
      <c r="A80" s="106" t="s">
        <v>500</v>
      </c>
      <c r="B80" s="1164"/>
      <c r="C80" s="1184"/>
      <c r="D80" s="1186"/>
      <c r="E80" s="1184"/>
      <c r="F80" s="1188"/>
      <c r="G80" s="1188"/>
      <c r="H80" s="1426"/>
      <c r="I80" s="1188"/>
      <c r="J80" s="1188"/>
      <c r="K80" s="1188"/>
      <c r="L80" s="1188"/>
      <c r="M80" s="145" t="str">
        <f>IFERROR(INDEX('Controles de Corrupción'!$C$10:$AZ$250,MATCH(A80,'Controles de Corrupción'!$B$10:$B$250,0),4),"")</f>
        <v/>
      </c>
      <c r="N80" s="61" t="str">
        <f>IFERROR(INDEX('Controles de Corrupción'!$C$10:$AZ$250,MATCH(A80,'Controles de Corrupción'!$B$10:$B$250,0),40),"")</f>
        <v/>
      </c>
      <c r="O80" s="61" t="str">
        <f>IFERROR(INDEX('Controles de Corrupción'!$C$10:$AZ$250,MATCH(A80,'Controles de Corrupción'!$B$10:$B$250,0),41),"")</f>
        <v/>
      </c>
      <c r="P80" s="61" t="str">
        <f>IFERROR(INDEX('Controles de Corrupción'!$C$10:$AZ$250,MATCH(A80,'Controles de Corrupción'!$B$10:$B$250,0),42),"")</f>
        <v/>
      </c>
      <c r="Q80" s="362" t="str">
        <f>IFERROR(INDEX('Controles de Corrupción'!$C$10:$AZ$250,MATCH(A80,'Controles de Corrupción'!$B$10:$B$250,0),47),"")</f>
        <v/>
      </c>
    </row>
    <row r="81" spans="1:17" ht="51" customHeight="1">
      <c r="A81" s="106" t="s">
        <v>501</v>
      </c>
      <c r="B81" s="1164"/>
      <c r="C81" s="1184"/>
      <c r="D81" s="1186"/>
      <c r="E81" s="1184"/>
      <c r="F81" s="1188"/>
      <c r="G81" s="1188"/>
      <c r="H81" s="1426"/>
      <c r="I81" s="1188"/>
      <c r="J81" s="1188"/>
      <c r="K81" s="1188"/>
      <c r="L81" s="1188"/>
      <c r="M81" s="145" t="str">
        <f>IFERROR(INDEX('Controles de Corrupción'!$C$10:$AZ$250,MATCH(A81,'Controles de Corrupción'!$B$10:$B$250,0),4),"")</f>
        <v/>
      </c>
      <c r="N81" s="61" t="str">
        <f>IFERROR(INDEX('Controles de Corrupción'!$C$10:$AZ$250,MATCH(A81,'Controles de Corrupción'!$B$10:$B$250,0),40),"")</f>
        <v/>
      </c>
      <c r="O81" s="61" t="str">
        <f>IFERROR(INDEX('Controles de Corrupción'!$C$10:$AZ$250,MATCH(A81,'Controles de Corrupción'!$B$10:$B$250,0),41),"")</f>
        <v/>
      </c>
      <c r="P81" s="61" t="str">
        <f>IFERROR(INDEX('Controles de Corrupción'!$C$10:$AZ$250,MATCH(A81,'Controles de Corrupción'!$B$10:$B$250,0),42),"")</f>
        <v/>
      </c>
      <c r="Q81" s="362" t="str">
        <f>IFERROR(INDEX('Controles de Corrupción'!$C$10:$AZ$250,MATCH(A81,'Controles de Corrupción'!$B$10:$B$250,0),47),"")</f>
        <v/>
      </c>
    </row>
    <row r="82" spans="1:17" ht="51" customHeight="1">
      <c r="A82" s="106" t="s">
        <v>502</v>
      </c>
      <c r="B82" s="1164"/>
      <c r="C82" s="1184"/>
      <c r="D82" s="1186"/>
      <c r="E82" s="1184"/>
      <c r="F82" s="1188"/>
      <c r="G82" s="1188"/>
      <c r="H82" s="1426"/>
      <c r="I82" s="1188"/>
      <c r="J82" s="1188"/>
      <c r="K82" s="1188"/>
      <c r="L82" s="1188"/>
      <c r="M82" s="145" t="str">
        <f>IFERROR(INDEX('Controles de Corrupción'!$C$10:$AZ$250,MATCH(A82,'Controles de Corrupción'!$B$10:$B$250,0),4),"")</f>
        <v/>
      </c>
      <c r="N82" s="61" t="str">
        <f>IFERROR(INDEX('Controles de Corrupción'!$C$10:$AZ$250,MATCH(A82,'Controles de Corrupción'!$B$10:$B$250,0),40),"")</f>
        <v/>
      </c>
      <c r="O82" s="61" t="str">
        <f>IFERROR(INDEX('Controles de Corrupción'!$C$10:$AZ$250,MATCH(A82,'Controles de Corrupción'!$B$10:$B$250,0),41),"")</f>
        <v/>
      </c>
      <c r="P82" s="61" t="str">
        <f>IFERROR(INDEX('Controles de Corrupción'!$C$10:$AZ$250,MATCH(A82,'Controles de Corrupción'!$B$10:$B$250,0),42),"")</f>
        <v/>
      </c>
      <c r="Q82" s="362" t="str">
        <f>IFERROR(INDEX('Controles de Corrupción'!$C$10:$AZ$250,MATCH(A82,'Controles de Corrupción'!$B$10:$B$250,0),47),"")</f>
        <v/>
      </c>
    </row>
    <row r="83" spans="1:17" ht="51" customHeight="1">
      <c r="A83" s="106" t="s">
        <v>503</v>
      </c>
      <c r="B83" s="1164"/>
      <c r="C83" s="1184"/>
      <c r="D83" s="1186"/>
      <c r="E83" s="1184"/>
      <c r="F83" s="1188"/>
      <c r="G83" s="1188"/>
      <c r="H83" s="1426"/>
      <c r="I83" s="1188"/>
      <c r="J83" s="1188"/>
      <c r="K83" s="1188"/>
      <c r="L83" s="1188"/>
      <c r="M83" s="145" t="str">
        <f>IFERROR(INDEX('Controles de Corrupción'!$C$10:$AZ$250,MATCH(A83,'Controles de Corrupción'!$B$10:$B$250,0),4),"")</f>
        <v/>
      </c>
      <c r="N83" s="61" t="str">
        <f>IFERROR(INDEX('Controles de Corrupción'!$C$10:$AZ$250,MATCH(A83,'Controles de Corrupción'!$B$10:$B$250,0),40),"")</f>
        <v/>
      </c>
      <c r="O83" s="61" t="str">
        <f>IFERROR(INDEX('Controles de Corrupción'!$C$10:$AZ$250,MATCH(A83,'Controles de Corrupción'!$B$10:$B$250,0),41),"")</f>
        <v/>
      </c>
      <c r="P83" s="61" t="str">
        <f>IFERROR(INDEX('Controles de Corrupción'!$C$10:$AZ$250,MATCH(A83,'Controles de Corrupción'!$B$10:$B$250,0),42),"")</f>
        <v/>
      </c>
      <c r="Q83" s="362" t="str">
        <f>IFERROR(INDEX('Controles de Corrupción'!$C$10:$AZ$250,MATCH(A83,'Controles de Corrupción'!$B$10:$B$250,0),47),"")</f>
        <v/>
      </c>
    </row>
    <row r="84" spans="1:17" ht="51" customHeight="1">
      <c r="A84" s="106" t="s">
        <v>504</v>
      </c>
      <c r="B84" s="1164"/>
      <c r="C84" s="1184"/>
      <c r="D84" s="1186"/>
      <c r="E84" s="1184"/>
      <c r="F84" s="1188"/>
      <c r="G84" s="1188"/>
      <c r="H84" s="1427"/>
      <c r="I84" s="1188"/>
      <c r="J84" s="1188"/>
      <c r="K84" s="1188"/>
      <c r="L84" s="1188"/>
      <c r="M84" s="145" t="str">
        <f>IFERROR(INDEX('Controles de Corrupción'!$C$10:$AZ$250,MATCH(A84,'Controles de Corrupción'!$B$10:$B$250,0),4),"")</f>
        <v/>
      </c>
      <c r="N84" s="61" t="str">
        <f>IFERROR(INDEX('Controles de Corrupción'!$C$10:$AZ$250,MATCH(A84,'Controles de Corrupción'!$B$10:$B$250,0),40),"")</f>
        <v/>
      </c>
      <c r="O84" s="61" t="str">
        <f>IFERROR(INDEX('Controles de Corrupción'!$C$10:$AZ$250,MATCH(A84,'Controles de Corrupción'!$B$10:$B$250,0),41),"")</f>
        <v/>
      </c>
      <c r="P84" s="61" t="str">
        <f>IFERROR(INDEX('Controles de Corrupción'!$C$10:$AZ$250,MATCH(A84,'Controles de Corrupción'!$B$10:$B$250,0),42),"")</f>
        <v/>
      </c>
      <c r="Q84" s="362" t="str">
        <f>IFERROR(INDEX('Controles de Corrupción'!$C$10:$AZ$250,MATCH(A84,'Controles de Corrupción'!$B$10:$B$250,0),47),"")</f>
        <v/>
      </c>
    </row>
    <row r="85" spans="1:17" ht="120.75" customHeight="1">
      <c r="A85" s="106" t="s">
        <v>505</v>
      </c>
      <c r="B85" s="1163" t="s">
        <v>506</v>
      </c>
      <c r="C85" s="1183" t="str">
        <f>IFERROR(INDEX('Riesgos de Corrupción'!$B$11:$BN$100,MATCH('Mapa Riesgo Corrupción'!B85,'Riesgos de Corrupción'!$B$11:$B$100,0),2),"")</f>
        <v>Posibilidad de que un supervisor de convenio pueda involucrarse en actividades no éticas que no estén alineadas con los valores del Ministerio, o que busque obtener beneficios personales o favorecer a las entidades territoriales.</v>
      </c>
      <c r="D85" s="1186" t="str">
        <f>IFERROR(INDEX('Riesgos de Corrupción'!$B$11:$BN$100,MATCH('Mapa Riesgo Corrupción'!B85,'Riesgos de Corrupción'!$B$11:$B$100,0),4),"")</f>
        <v xml:space="preserve">Corrupción </v>
      </c>
      <c r="E85" s="1183" t="str">
        <f>IFERROR(INDEX('Riesgos de Corrupción'!$B$11:$BN$100,MATCH('Mapa Riesgo Corrupción'!B85,'Riesgos de Corrupción'!$B$11:$B$100,0),5),"")</f>
        <v xml:space="preserve">CA1. Ausencia de integridad y supervisión insuficiente sobre las acciones de los supervisores de convenio.
</v>
      </c>
      <c r="F85" s="1188" t="str">
        <f>IFERROR(INDEX('Riesgos de Corrupción'!$B$11:$BN$100,MATCH('Mapa Riesgo Corrupción'!B85,'Riesgos de Corrupción'!$B$11:$B$100,0),18),"")</f>
        <v>Probable</v>
      </c>
      <c r="G85" s="1188" t="str">
        <f>IFERROR(INDEX('Riesgos de Corrupción'!$B$11:$BN$100,MATCH('Mapa Riesgo Corrupción'!B85,'Riesgos de Corrupción'!$B$11:$B$100,0),63),"")</f>
        <v>Catastrófico</v>
      </c>
      <c r="H85" s="1425" t="str">
        <f>IFERROR(INDEX('Riesgos de Corrupción'!$B$11:$BN$100,MATCH('Mapa Riesgo Corrupción'!B85,'Riesgos de Corrupción'!$B$11:$B$100,0),64),"")</f>
        <v>Zona Extrema</v>
      </c>
      <c r="I85" s="1188" t="str">
        <f>IFERROR(INDEX('Controles de Corrupción'!$C$10:$AZ$249,MATCH('Mapa Riesgo Corrupción'!B85,'Controles de Corrupción'!$C$10:$C$249,0),33),"")</f>
        <v>Improbable</v>
      </c>
      <c r="J85" s="1188" t="str">
        <f>IFERROR(INDEX('Controles de Corrupción'!$C$10:$AZ$249,MATCH('Mapa Riesgo Corrupción'!B85,'Controles de Corrupción'!$C$10:$C$249,0),36),"")</f>
        <v>Moderado</v>
      </c>
      <c r="K85" s="1188" t="str">
        <f>IFERROR(INDEX('Controles de Corrupción'!$C$10:$AZ$249,MATCH('Mapa Riesgo Corrupción'!B85,'Controles de Corrupción'!$C$10:$C$249,0),37),"")</f>
        <v>Zona Moderada</v>
      </c>
      <c r="L85" s="1188" t="str">
        <f>IFERROR(INDEX('Controles de Corrupción'!$C$10:$AZ$249,MATCH('Mapa Riesgo Corrupción'!B85,'Controles de Corrupción'!$C$10:$C$249,0),38),"")</f>
        <v>Reducir riesgo</v>
      </c>
      <c r="M85" s="145" t="str">
        <f>IFERROR(INDEX('Controles de Corrupción'!$C$10:$AZ$250,MATCH(A85,'Controles de Corrupción'!$B$10:$B$250,0),4),"")</f>
        <v>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v>
      </c>
      <c r="N85" s="61" t="str">
        <f>IFERROR(INDEX('Controles de Corrupción'!$C$10:$AZ$250,MATCH(A85,'Controles de Corrupción'!$B$10:$B$250,0),40),"")</f>
        <v>Actas y listas de asistencia</v>
      </c>
      <c r="O85" s="61" t="str">
        <f>IFERROR(INDEX('Controles de Corrupción'!$C$10:$AZ$250,MATCH(A85,'Controles de Corrupción'!$B$10:$B$250,0),41),"")</f>
        <v>Subdirección de Proyectos para la Seguridad y la Convivencia
Subdirección de Proyectos para la Seguridad y la Convivencia Ciudadana y Subdirección de Gestión Humana</v>
      </c>
      <c r="P85" s="61" t="str">
        <f>IFERROR(INDEX('Controles de Corrupción'!$C$10:$AZ$250,MATCH(A85,'Controles de Corrupción'!$B$10:$B$250,0),42),"")</f>
        <v>Semestral</v>
      </c>
      <c r="Q85" s="362" t="str">
        <f>IFERROR(INDEX('Controles de Corrupción'!$C$10:$AZ$250,MATCH(A85,'Controles de Corrupción'!$B$10:$B$250,0),47),"")</f>
        <v>Número de capacitaciones realizadas/número de capacitaciones programadas.</v>
      </c>
    </row>
    <row r="86" spans="1:17" ht="51" customHeight="1">
      <c r="A86" s="106" t="s">
        <v>509</v>
      </c>
      <c r="B86" s="1164"/>
      <c r="C86" s="1184"/>
      <c r="D86" s="1186"/>
      <c r="E86" s="1184"/>
      <c r="F86" s="1188"/>
      <c r="G86" s="1188"/>
      <c r="H86" s="1426"/>
      <c r="I86" s="1188"/>
      <c r="J86" s="1188"/>
      <c r="K86" s="1188"/>
      <c r="L86" s="1188"/>
      <c r="M86" s="145" t="str">
        <f>IFERROR(INDEX('Controles de Corrupción'!$C$10:$AZ$250,MATCH(A86,'Controles de Corrupción'!$B$10:$B$250,0),4),"")</f>
        <v/>
      </c>
      <c r="N86" s="61" t="str">
        <f>IFERROR(INDEX('Controles de Corrupción'!$C$10:$AZ$250,MATCH(A86,'Controles de Corrupción'!$B$10:$B$250,0),40),"")</f>
        <v/>
      </c>
      <c r="O86" s="61" t="str">
        <f>IFERROR(INDEX('Controles de Corrupción'!$C$10:$AZ$250,MATCH(A86,'Controles de Corrupción'!$B$10:$B$250,0),41),"")</f>
        <v/>
      </c>
      <c r="P86" s="61" t="str">
        <f>IFERROR(INDEX('Controles de Corrupción'!$C$10:$AZ$250,MATCH(A86,'Controles de Corrupción'!$B$10:$B$250,0),42),"")</f>
        <v/>
      </c>
      <c r="Q86" s="362" t="str">
        <f>IFERROR(INDEX('Controles de Corrupción'!$C$10:$AZ$250,MATCH(A86,'Controles de Corrupción'!$B$10:$B$250,0),47),"")</f>
        <v/>
      </c>
    </row>
    <row r="87" spans="1:17" ht="46.5" customHeight="1">
      <c r="A87" s="106" t="s">
        <v>510</v>
      </c>
      <c r="B87" s="1164"/>
      <c r="C87" s="1184"/>
      <c r="D87" s="1186"/>
      <c r="E87" s="1184"/>
      <c r="F87" s="1188"/>
      <c r="G87" s="1188"/>
      <c r="H87" s="1426"/>
      <c r="I87" s="1188"/>
      <c r="J87" s="1188"/>
      <c r="K87" s="1188"/>
      <c r="L87" s="1188"/>
      <c r="M87" s="145" t="str">
        <f>IFERROR(INDEX('Controles de Corrupción'!$C$10:$AZ$250,MATCH(A87,'Controles de Corrupción'!$B$10:$B$250,0),4),"")</f>
        <v/>
      </c>
      <c r="N87" s="61" t="str">
        <f>IFERROR(INDEX('Controles de Corrupción'!$C$10:$AZ$250,MATCH(A87,'Controles de Corrupción'!$B$10:$B$250,0),40),"")</f>
        <v/>
      </c>
      <c r="O87" s="61" t="str">
        <f>IFERROR(INDEX('Controles de Corrupción'!$C$10:$AZ$250,MATCH(A87,'Controles de Corrupción'!$B$10:$B$250,0),41),"")</f>
        <v/>
      </c>
      <c r="P87" s="61" t="str">
        <f>IFERROR(INDEX('Controles de Corrupción'!$C$10:$AZ$250,MATCH(A87,'Controles de Corrupción'!$B$10:$B$250,0),42),"")</f>
        <v/>
      </c>
      <c r="Q87" s="362" t="str">
        <f>IFERROR(INDEX('Controles de Corrupción'!$C$10:$AZ$250,MATCH(A87,'Controles de Corrupción'!$B$10:$B$250,0),47),"")</f>
        <v/>
      </c>
    </row>
    <row r="88" spans="1:17" ht="46.5" customHeight="1">
      <c r="A88" s="106" t="s">
        <v>511</v>
      </c>
      <c r="B88" s="1164"/>
      <c r="C88" s="1184"/>
      <c r="D88" s="1186"/>
      <c r="E88" s="1184"/>
      <c r="F88" s="1188"/>
      <c r="G88" s="1188"/>
      <c r="H88" s="1426"/>
      <c r="I88" s="1188"/>
      <c r="J88" s="1188"/>
      <c r="K88" s="1188"/>
      <c r="L88" s="1188"/>
      <c r="M88" s="145" t="str">
        <f>IFERROR(INDEX('Controles de Corrupción'!$C$10:$AZ$250,MATCH(A88,'Controles de Corrupción'!$B$10:$B$250,0),4),"")</f>
        <v/>
      </c>
      <c r="N88" s="61" t="str">
        <f>IFERROR(INDEX('Controles de Corrupción'!$C$10:$AZ$250,MATCH(A88,'Controles de Corrupción'!$B$10:$B$250,0),40),"")</f>
        <v/>
      </c>
      <c r="O88" s="61" t="str">
        <f>IFERROR(INDEX('Controles de Corrupción'!$C$10:$AZ$250,MATCH(A88,'Controles de Corrupción'!$B$10:$B$250,0),41),"")</f>
        <v/>
      </c>
      <c r="P88" s="61" t="str">
        <f>IFERROR(INDEX('Controles de Corrupción'!$C$10:$AZ$250,MATCH(A88,'Controles de Corrupción'!$B$10:$B$250,0),42),"")</f>
        <v/>
      </c>
      <c r="Q88" s="362" t="str">
        <f>IFERROR(INDEX('Controles de Corrupción'!$C$10:$AZ$250,MATCH(A88,'Controles de Corrupción'!$B$10:$B$250,0),47),"")</f>
        <v/>
      </c>
    </row>
    <row r="89" spans="1:17" ht="46.5" customHeight="1">
      <c r="A89" s="106" t="s">
        <v>512</v>
      </c>
      <c r="B89" s="1164"/>
      <c r="C89" s="1184"/>
      <c r="D89" s="1186"/>
      <c r="E89" s="1184"/>
      <c r="F89" s="1188"/>
      <c r="G89" s="1188"/>
      <c r="H89" s="1426"/>
      <c r="I89" s="1188"/>
      <c r="J89" s="1188"/>
      <c r="K89" s="1188"/>
      <c r="L89" s="1188"/>
      <c r="M89" s="145" t="str">
        <f>IFERROR(INDEX('Controles de Corrupción'!$C$10:$AZ$250,MATCH(A89,'Controles de Corrupción'!$B$10:$B$250,0),4),"")</f>
        <v/>
      </c>
      <c r="N89" s="61" t="str">
        <f>IFERROR(INDEX('Controles de Corrupción'!$C$10:$AZ$250,MATCH(A89,'Controles de Corrupción'!$B$10:$B$250,0),40),"")</f>
        <v/>
      </c>
      <c r="O89" s="61" t="str">
        <f>IFERROR(INDEX('Controles de Corrupción'!$C$10:$AZ$250,MATCH(A89,'Controles de Corrupción'!$B$10:$B$250,0),41),"")</f>
        <v/>
      </c>
      <c r="P89" s="61" t="str">
        <f>IFERROR(INDEX('Controles de Corrupción'!$C$10:$AZ$250,MATCH(A89,'Controles de Corrupción'!$B$10:$B$250,0),42),"")</f>
        <v/>
      </c>
      <c r="Q89" s="362" t="str">
        <f>IFERROR(INDEX('Controles de Corrupción'!$C$10:$AZ$250,MATCH(A89,'Controles de Corrupción'!$B$10:$B$250,0),47),"")</f>
        <v/>
      </c>
    </row>
    <row r="90" spans="1:17" ht="46.5" customHeight="1">
      <c r="A90" s="106" t="s">
        <v>513</v>
      </c>
      <c r="B90" s="1164"/>
      <c r="C90" s="1184"/>
      <c r="D90" s="1186"/>
      <c r="E90" s="1184"/>
      <c r="F90" s="1188"/>
      <c r="G90" s="1188"/>
      <c r="H90" s="1427"/>
      <c r="I90" s="1188"/>
      <c r="J90" s="1188"/>
      <c r="K90" s="1188"/>
      <c r="L90" s="1188"/>
      <c r="M90" s="145" t="str">
        <f>IFERROR(INDEX('Controles de Corrupción'!$C$10:$AZ$250,MATCH(A90,'Controles de Corrupción'!$B$10:$B$250,0),4),"")</f>
        <v/>
      </c>
      <c r="N90" s="61" t="str">
        <f>IFERROR(INDEX('Controles de Corrupción'!$C$10:$AZ$250,MATCH(A90,'Controles de Corrupción'!$B$10:$B$250,0),40),"")</f>
        <v/>
      </c>
      <c r="O90" s="61" t="str">
        <f>IFERROR(INDEX('Controles de Corrupción'!$C$10:$AZ$250,MATCH(A90,'Controles de Corrupción'!$B$10:$B$250,0),41),"")</f>
        <v/>
      </c>
      <c r="P90" s="61" t="str">
        <f>IFERROR(INDEX('Controles de Corrupción'!$C$10:$AZ$250,MATCH(A90,'Controles de Corrupción'!$B$10:$B$250,0),42),"")</f>
        <v/>
      </c>
      <c r="Q90" s="362" t="str">
        <f>IFERROR(INDEX('Controles de Corrupción'!$C$10:$AZ$250,MATCH(A90,'Controles de Corrupción'!$B$10:$B$250,0),47),"")</f>
        <v/>
      </c>
    </row>
    <row r="91" spans="1:17" ht="51" customHeight="1">
      <c r="A91" s="106" t="s">
        <v>514</v>
      </c>
      <c r="B91" s="1163"/>
      <c r="C91" s="1183" t="str">
        <f>IFERROR(INDEX('Riesgos de Corrupción'!$B$11:$BN$100,MATCH('Mapa Riesgo Corrupción'!B91,'Riesgos de Corrupción'!$B$11:$B$100,0),2),"")</f>
        <v/>
      </c>
      <c r="D91" s="1186" t="str">
        <f>IFERROR(INDEX('Riesgos de Corrupción'!$B$11:$BN$100,MATCH('Mapa Riesgo Corrupción'!B91,'Riesgos de Corrupción'!$B$11:$B$100,0),4),"")</f>
        <v/>
      </c>
      <c r="E91" s="1183" t="str">
        <f>IFERROR(INDEX('Riesgos de Corrupción'!$B$11:$BN$100,MATCH('Mapa Riesgo Corrupción'!B91,'Riesgos de Corrupción'!$B$11:$B$100,0),5),"")</f>
        <v/>
      </c>
      <c r="F91" s="1188" t="str">
        <f>IFERROR(INDEX('Riesgos de Corrupción'!$B$11:$BN$100,MATCH('Mapa Riesgo Corrupción'!B91,'Riesgos de Corrupción'!$B$11:$B$100,0),18),"")</f>
        <v/>
      </c>
      <c r="G91" s="1188" t="str">
        <f>IFERROR(INDEX('Riesgos de Corrupción'!$B$11:$BN$100,MATCH('Mapa Riesgo Corrupción'!B91,'Riesgos de Corrupción'!$B$11:$B$100,0),63),"")</f>
        <v/>
      </c>
      <c r="H91" s="1425" t="str">
        <f>IFERROR(INDEX('Riesgos de Corrupción'!$B$11:$BN$100,MATCH('Mapa Riesgo Corrupción'!B91,'Riesgos de Corrupción'!$B$11:$B$100,0),64),"")</f>
        <v/>
      </c>
      <c r="I91" s="1188" t="str">
        <f>IFERROR(INDEX('Controles de Corrupción'!$C$10:$AZ$249,MATCH('Mapa Riesgo Corrupción'!B91,'Controles de Corrupción'!$C$10:$C$249,0),33),"")</f>
        <v/>
      </c>
      <c r="J91" s="1188" t="str">
        <f>IFERROR(INDEX('Controles de Corrupción'!$C$10:$AZ$249,MATCH('Mapa Riesgo Corrupción'!B91,'Controles de Corrupción'!$C$10:$C$249,0),36),"")</f>
        <v/>
      </c>
      <c r="K91" s="1188" t="str">
        <f>IFERROR(INDEX('Controles de Corrupción'!$C$10:$AZ$249,MATCH('Mapa Riesgo Corrupción'!B91,'Controles de Corrupción'!$C$10:$C$249,0),37),"")</f>
        <v/>
      </c>
      <c r="L91" s="1188" t="str">
        <f>IFERROR(INDEX('Controles de Corrupción'!$C$10:$AZ$249,MATCH('Mapa Riesgo Corrupción'!B91,'Controles de Corrupción'!$C$10:$C$249,0),38),"")</f>
        <v/>
      </c>
      <c r="M91" s="145" t="str">
        <f>IFERROR(INDEX('Controles de Corrupción'!$C$10:$AZ$250,MATCH(A91,'Controles de Corrupción'!$B$10:$B$250,0),4),"")</f>
        <v/>
      </c>
      <c r="N91" s="61" t="str">
        <f>IFERROR(INDEX('Controles de Corrupción'!$C$10:$AZ$250,MATCH(A91,'Controles de Corrupción'!$B$10:$B$250,0),40),"")</f>
        <v/>
      </c>
      <c r="O91" s="61" t="str">
        <f>IFERROR(INDEX('Controles de Corrupción'!$C$10:$AZ$250,MATCH(A91,'Controles de Corrupción'!$B$10:$B$250,0),41),"")</f>
        <v/>
      </c>
      <c r="P91" s="61" t="str">
        <f>IFERROR(INDEX('Controles de Corrupción'!$C$10:$AZ$250,MATCH(A91,'Controles de Corrupción'!$B$10:$B$250,0),42),"")</f>
        <v/>
      </c>
      <c r="Q91" s="362" t="str">
        <f>IFERROR(INDEX('Controles de Corrupción'!$C$10:$AZ$250,MATCH(A91,'Controles de Corrupción'!$B$10:$B$250,0),47),"")</f>
        <v/>
      </c>
    </row>
    <row r="92" spans="1:17" ht="46.5" customHeight="1">
      <c r="A92" s="106" t="s">
        <v>518</v>
      </c>
      <c r="B92" s="1164"/>
      <c r="C92" s="1184"/>
      <c r="D92" s="1186"/>
      <c r="E92" s="1184"/>
      <c r="F92" s="1188"/>
      <c r="G92" s="1188"/>
      <c r="H92" s="1426"/>
      <c r="I92" s="1188"/>
      <c r="J92" s="1188"/>
      <c r="K92" s="1188"/>
      <c r="L92" s="1188"/>
      <c r="M92" s="145" t="str">
        <f>IFERROR(INDEX('Controles de Corrupción'!$C$10:$AZ$250,MATCH(A92,'Controles de Corrupción'!$B$10:$B$250,0),4),"")</f>
        <v/>
      </c>
      <c r="N92" s="61" t="str">
        <f>IFERROR(INDEX('Controles de Corrupción'!$C$10:$AZ$250,MATCH(A92,'Controles de Corrupción'!$B$10:$B$250,0),40),"")</f>
        <v/>
      </c>
      <c r="O92" s="61" t="str">
        <f>IFERROR(INDEX('Controles de Corrupción'!$C$10:$AZ$250,MATCH(A92,'Controles de Corrupción'!$B$10:$B$250,0),41),"")</f>
        <v/>
      </c>
      <c r="P92" s="61" t="str">
        <f>IFERROR(INDEX('Controles de Corrupción'!$C$10:$AZ$250,MATCH(A92,'Controles de Corrupción'!$B$10:$B$250,0),42),"")</f>
        <v/>
      </c>
      <c r="Q92" s="362" t="str">
        <f>IFERROR(INDEX('Controles de Corrupción'!$C$10:$AZ$250,MATCH(A92,'Controles de Corrupción'!$B$10:$B$250,0),47),"")</f>
        <v/>
      </c>
    </row>
    <row r="93" spans="1:17" ht="46.5" customHeight="1">
      <c r="A93" s="106" t="s">
        <v>522</v>
      </c>
      <c r="B93" s="1164"/>
      <c r="C93" s="1184"/>
      <c r="D93" s="1186"/>
      <c r="E93" s="1184"/>
      <c r="F93" s="1188"/>
      <c r="G93" s="1188"/>
      <c r="H93" s="1426"/>
      <c r="I93" s="1188"/>
      <c r="J93" s="1188"/>
      <c r="K93" s="1188"/>
      <c r="L93" s="1188"/>
      <c r="M93" s="145" t="str">
        <f>IFERROR(INDEX('Controles de Corrupción'!$C$10:$AZ$250,MATCH(A93,'Controles de Corrupción'!$B$10:$B$250,0),4),"")</f>
        <v/>
      </c>
      <c r="N93" s="61" t="str">
        <f>IFERROR(INDEX('Controles de Corrupción'!$C$10:$AZ$250,MATCH(A93,'Controles de Corrupción'!$B$10:$B$250,0),40),"")</f>
        <v/>
      </c>
      <c r="O93" s="61" t="str">
        <f>IFERROR(INDEX('Controles de Corrupción'!$C$10:$AZ$250,MATCH(A93,'Controles de Corrupción'!$B$10:$B$250,0),41),"")</f>
        <v/>
      </c>
      <c r="P93" s="61" t="str">
        <f>IFERROR(INDEX('Controles de Corrupción'!$C$10:$AZ$250,MATCH(A93,'Controles de Corrupción'!$B$10:$B$250,0),42),"")</f>
        <v/>
      </c>
      <c r="Q93" s="362" t="str">
        <f>IFERROR(INDEX('Controles de Corrupción'!$C$10:$AZ$250,MATCH(A93,'Controles de Corrupción'!$B$10:$B$250,0),47),"")</f>
        <v/>
      </c>
    </row>
    <row r="94" spans="1:17" ht="46.5" customHeight="1">
      <c r="A94" s="106" t="s">
        <v>524</v>
      </c>
      <c r="B94" s="1164"/>
      <c r="C94" s="1184"/>
      <c r="D94" s="1186"/>
      <c r="E94" s="1184"/>
      <c r="F94" s="1188"/>
      <c r="G94" s="1188"/>
      <c r="H94" s="1426"/>
      <c r="I94" s="1188"/>
      <c r="J94" s="1188"/>
      <c r="K94" s="1188"/>
      <c r="L94" s="1188"/>
      <c r="M94" s="145" t="str">
        <f>IFERROR(INDEX('Controles de Corrupción'!$C$10:$AZ$250,MATCH(A94,'Controles de Corrupción'!$B$10:$B$250,0),4),"")</f>
        <v/>
      </c>
      <c r="N94" s="61" t="str">
        <f>IFERROR(INDEX('Controles de Corrupción'!$C$10:$AZ$250,MATCH(A94,'Controles de Corrupción'!$B$10:$B$250,0),40),"")</f>
        <v/>
      </c>
      <c r="O94" s="61" t="str">
        <f>IFERROR(INDEX('Controles de Corrupción'!$C$10:$AZ$250,MATCH(A94,'Controles de Corrupción'!$B$10:$B$250,0),41),"")</f>
        <v/>
      </c>
      <c r="P94" s="61" t="str">
        <f>IFERROR(INDEX('Controles de Corrupción'!$C$10:$AZ$250,MATCH(A94,'Controles de Corrupción'!$B$10:$B$250,0),42),"")</f>
        <v/>
      </c>
      <c r="Q94" s="362" t="str">
        <f>IFERROR(INDEX('Controles de Corrupción'!$C$10:$AZ$250,MATCH(A94,'Controles de Corrupción'!$B$10:$B$250,0),47),"")</f>
        <v/>
      </c>
    </row>
    <row r="95" spans="1:17" ht="46.5" customHeight="1">
      <c r="A95" s="106" t="s">
        <v>525</v>
      </c>
      <c r="B95" s="1164"/>
      <c r="C95" s="1184"/>
      <c r="D95" s="1186"/>
      <c r="E95" s="1184"/>
      <c r="F95" s="1188"/>
      <c r="G95" s="1188"/>
      <c r="H95" s="1426"/>
      <c r="I95" s="1188"/>
      <c r="J95" s="1188"/>
      <c r="K95" s="1188"/>
      <c r="L95" s="1188"/>
      <c r="M95" s="145" t="str">
        <f>IFERROR(INDEX('Controles de Corrupción'!$C$10:$AZ$250,MATCH(A95,'Controles de Corrupción'!$B$10:$B$250,0),4),"")</f>
        <v/>
      </c>
      <c r="N95" s="61" t="str">
        <f>IFERROR(INDEX('Controles de Corrupción'!$C$10:$AZ$250,MATCH(A95,'Controles de Corrupción'!$B$10:$B$250,0),40),"")</f>
        <v/>
      </c>
      <c r="O95" s="61" t="str">
        <f>IFERROR(INDEX('Controles de Corrupción'!$C$10:$AZ$250,MATCH(A95,'Controles de Corrupción'!$B$10:$B$250,0),41),"")</f>
        <v/>
      </c>
      <c r="P95" s="61" t="str">
        <f>IFERROR(INDEX('Controles de Corrupción'!$C$10:$AZ$250,MATCH(A95,'Controles de Corrupción'!$B$10:$B$250,0),42),"")</f>
        <v/>
      </c>
      <c r="Q95" s="362" t="str">
        <f>IFERROR(INDEX('Controles de Corrupción'!$C$10:$AZ$250,MATCH(A95,'Controles de Corrupción'!$B$10:$B$250,0),47),"")</f>
        <v/>
      </c>
    </row>
    <row r="96" spans="1:17" ht="46.5" customHeight="1">
      <c r="A96" s="106" t="s">
        <v>526</v>
      </c>
      <c r="B96" s="1164"/>
      <c r="C96" s="1184"/>
      <c r="D96" s="1186"/>
      <c r="E96" s="1184"/>
      <c r="F96" s="1188"/>
      <c r="G96" s="1188"/>
      <c r="H96" s="1427"/>
      <c r="I96" s="1188"/>
      <c r="J96" s="1188"/>
      <c r="K96" s="1188"/>
      <c r="L96" s="1188"/>
      <c r="M96" s="145" t="str">
        <f>IFERROR(INDEX('Controles de Corrupción'!$C$10:$AZ$250,MATCH(A96,'Controles de Corrupción'!$B$10:$B$250,0),4),"")</f>
        <v/>
      </c>
      <c r="N96" s="61" t="str">
        <f>IFERROR(INDEX('Controles de Corrupción'!$C$10:$AZ$250,MATCH(A96,'Controles de Corrupción'!$B$10:$B$250,0),40),"")</f>
        <v/>
      </c>
      <c r="O96" s="61" t="str">
        <f>IFERROR(INDEX('Controles de Corrupción'!$C$10:$AZ$250,MATCH(A96,'Controles de Corrupción'!$B$10:$B$250,0),41),"")</f>
        <v/>
      </c>
      <c r="P96" s="61" t="str">
        <f>IFERROR(INDEX('Controles de Corrupción'!$C$10:$AZ$250,MATCH(A96,'Controles de Corrupción'!$B$10:$B$250,0),42),"")</f>
        <v/>
      </c>
      <c r="Q96" s="362" t="str">
        <f>IFERROR(INDEX('Controles de Corrupción'!$C$10:$AZ$250,MATCH(A96,'Controles de Corrupción'!$B$10:$B$250,0),47),"")</f>
        <v/>
      </c>
    </row>
    <row r="97" spans="1:17" ht="46.5" customHeight="1">
      <c r="A97" s="106" t="s">
        <v>527</v>
      </c>
      <c r="B97" s="1428"/>
      <c r="C97" s="1183" t="str">
        <f>IFERROR(INDEX('Riesgos de Corrupción'!$B$11:$BN$100,MATCH('Mapa Riesgo Corrupción'!B97,'Riesgos de Corrupción'!$B$11:$B$100,0),2),"")</f>
        <v/>
      </c>
      <c r="D97" s="1186" t="str">
        <f>IFERROR(INDEX('Riesgos de Corrupción'!$B$11:$BN$100,MATCH('Mapa Riesgo Corrupción'!B97,'Riesgos de Corrupción'!$B$11:$B$100,0),4),"")</f>
        <v/>
      </c>
      <c r="E97" s="1183" t="str">
        <f>IFERROR(INDEX('Riesgos de Corrupción'!$B$11:$BN$100,MATCH('Mapa Riesgo Corrupción'!B97,'Riesgos de Corrupción'!$B$11:$B$100,0),5),"")</f>
        <v/>
      </c>
      <c r="F97" s="1188" t="str">
        <f>IFERROR(INDEX('Riesgos de Corrupción'!$B$11:$BN$100,MATCH('Mapa Riesgo Corrupción'!B97,'Riesgos de Corrupción'!$B$11:$B$100,0),18),"")</f>
        <v/>
      </c>
      <c r="G97" s="1188" t="str">
        <f>IFERROR(INDEX('Riesgos de Corrupción'!$B$11:$BN$100,MATCH('Mapa Riesgo Corrupción'!B97,'Riesgos de Corrupción'!$B$11:$B$100,0),63),"")</f>
        <v/>
      </c>
      <c r="H97" s="1425" t="str">
        <f>IFERROR(INDEX('Riesgos de Corrupción'!$B$11:$BN$100,MATCH('Mapa Riesgo Corrupción'!B97,'Riesgos de Corrupción'!$B$11:$B$100,0),64),"")</f>
        <v/>
      </c>
      <c r="I97" s="1188" t="str">
        <f>IFERROR(INDEX('Controles de Corrupción'!$C$10:$AZ$249,MATCH('Mapa Riesgo Corrupción'!B97,'Controles de Corrupción'!$C$10:$C$249,0),33),"")</f>
        <v/>
      </c>
      <c r="J97" s="1188" t="str">
        <f>IFERROR(INDEX('Controles de Corrupción'!$C$10:$AZ$249,MATCH('Mapa Riesgo Corrupción'!B97,'Controles de Corrupción'!$C$10:$C$249,0),36),"")</f>
        <v/>
      </c>
      <c r="K97" s="1188" t="str">
        <f>IFERROR(INDEX('Controles de Corrupción'!$C$10:$AZ$249,MATCH('Mapa Riesgo Corrupción'!B97,'Controles de Corrupción'!$C$10:$C$249,0),37),"")</f>
        <v/>
      </c>
      <c r="L97" s="1188" t="str">
        <f>IFERROR(INDEX('Controles de Corrupción'!$C$10:$AZ$249,MATCH('Mapa Riesgo Corrupción'!B97,'Controles de Corrupción'!$C$10:$C$249,0),38),"")</f>
        <v/>
      </c>
      <c r="M97" s="145" t="str">
        <f>IFERROR(INDEX('Controles de Corrupción'!$C$10:$AZ$250,MATCH(A97,'Controles de Corrupción'!$B$10:$B$250,0),4),"")</f>
        <v/>
      </c>
      <c r="N97" s="61" t="str">
        <f>IFERROR(INDEX('Controles de Corrupción'!$C$10:$AZ$250,MATCH(A97,'Controles de Corrupción'!$B$10:$B$250,0),40),"")</f>
        <v/>
      </c>
      <c r="O97" s="61" t="str">
        <f>IFERROR(INDEX('Controles de Corrupción'!$C$10:$AZ$250,MATCH(A97,'Controles de Corrupción'!$B$10:$B$250,0),41),"")</f>
        <v/>
      </c>
      <c r="P97" s="61" t="str">
        <f>IFERROR(INDEX('Controles de Corrupción'!$C$10:$AZ$250,MATCH(A97,'Controles de Corrupción'!$B$10:$B$250,0),42),"")</f>
        <v/>
      </c>
      <c r="Q97" s="362" t="str">
        <f>IFERROR(INDEX('Controles de Corrupción'!$C$10:$AZ$250,MATCH(A97,'Controles de Corrupción'!$B$10:$B$250,0),47),"")</f>
        <v/>
      </c>
    </row>
    <row r="98" spans="1:17" ht="46.5" customHeight="1">
      <c r="A98" s="106" t="s">
        <v>532</v>
      </c>
      <c r="B98" s="1429"/>
      <c r="C98" s="1184"/>
      <c r="D98" s="1186"/>
      <c r="E98" s="1184"/>
      <c r="F98" s="1188"/>
      <c r="G98" s="1188"/>
      <c r="H98" s="1426"/>
      <c r="I98" s="1188"/>
      <c r="J98" s="1188"/>
      <c r="K98" s="1188"/>
      <c r="L98" s="1188"/>
      <c r="M98" s="145" t="str">
        <f>IFERROR(INDEX('Controles de Corrupción'!$C$10:$AZ$250,MATCH(A98,'Controles de Corrupción'!$B$10:$B$250,0),4),"")</f>
        <v/>
      </c>
      <c r="N98" s="61" t="str">
        <f>IFERROR(INDEX('Controles de Corrupción'!$C$10:$AZ$250,MATCH(A98,'Controles de Corrupción'!$B$10:$B$250,0),40),"")</f>
        <v/>
      </c>
      <c r="O98" s="61" t="str">
        <f>IFERROR(INDEX('Controles de Corrupción'!$C$10:$AZ$250,MATCH(A98,'Controles de Corrupción'!$B$10:$B$250,0),41),"")</f>
        <v/>
      </c>
      <c r="P98" s="61" t="str">
        <f>IFERROR(INDEX('Controles de Corrupción'!$C$10:$AZ$250,MATCH(A98,'Controles de Corrupción'!$B$10:$B$250,0),42),"")</f>
        <v/>
      </c>
      <c r="Q98" s="362" t="str">
        <f>IFERROR(INDEX('Controles de Corrupción'!$C$10:$AZ$250,MATCH(A98,'Controles de Corrupción'!$B$10:$B$250,0),47),"")</f>
        <v/>
      </c>
    </row>
    <row r="99" spans="1:17" ht="46.5" customHeight="1">
      <c r="A99" s="106" t="s">
        <v>537</v>
      </c>
      <c r="B99" s="1429"/>
      <c r="C99" s="1184"/>
      <c r="D99" s="1186"/>
      <c r="E99" s="1184"/>
      <c r="F99" s="1188"/>
      <c r="G99" s="1188"/>
      <c r="H99" s="1426"/>
      <c r="I99" s="1188"/>
      <c r="J99" s="1188"/>
      <c r="K99" s="1188"/>
      <c r="L99" s="1188"/>
      <c r="M99" s="145" t="str">
        <f>IFERROR(INDEX('Controles de Corrupción'!$C$10:$AZ$250,MATCH(A99,'Controles de Corrupción'!$B$10:$B$250,0),4),"")</f>
        <v/>
      </c>
      <c r="N99" s="61" t="str">
        <f>IFERROR(INDEX('Controles de Corrupción'!$C$10:$AZ$250,MATCH(A99,'Controles de Corrupción'!$B$10:$B$250,0),40),"")</f>
        <v/>
      </c>
      <c r="O99" s="61" t="str">
        <f>IFERROR(INDEX('Controles de Corrupción'!$C$10:$AZ$250,MATCH(A99,'Controles de Corrupción'!$B$10:$B$250,0),41),"")</f>
        <v/>
      </c>
      <c r="P99" s="61" t="str">
        <f>IFERROR(INDEX('Controles de Corrupción'!$C$10:$AZ$250,MATCH(A99,'Controles de Corrupción'!$B$10:$B$250,0),42),"")</f>
        <v/>
      </c>
      <c r="Q99" s="362" t="str">
        <f>IFERROR(INDEX('Controles de Corrupción'!$C$10:$AZ$250,MATCH(A99,'Controles de Corrupción'!$B$10:$B$250,0),47),"")</f>
        <v/>
      </c>
    </row>
    <row r="100" spans="1:17" ht="46.5" customHeight="1">
      <c r="A100" s="106" t="s">
        <v>540</v>
      </c>
      <c r="B100" s="1429"/>
      <c r="C100" s="1184"/>
      <c r="D100" s="1186"/>
      <c r="E100" s="1184"/>
      <c r="F100" s="1188"/>
      <c r="G100" s="1188"/>
      <c r="H100" s="1426"/>
      <c r="I100" s="1188"/>
      <c r="J100" s="1188"/>
      <c r="K100" s="1188"/>
      <c r="L100" s="1188"/>
      <c r="M100" s="145" t="str">
        <f>IFERROR(INDEX('Controles de Corrupción'!$C$10:$AZ$250,MATCH(A100,'Controles de Corrupción'!$B$10:$B$250,0),4),"")</f>
        <v/>
      </c>
      <c r="N100" s="61" t="str">
        <f>IFERROR(INDEX('Controles de Corrupción'!$C$10:$AZ$250,MATCH(A100,'Controles de Corrupción'!$B$10:$B$250,0),40),"")</f>
        <v/>
      </c>
      <c r="O100" s="61" t="str">
        <f>IFERROR(INDEX('Controles de Corrupción'!$C$10:$AZ$250,MATCH(A100,'Controles de Corrupción'!$B$10:$B$250,0),41),"")</f>
        <v/>
      </c>
      <c r="P100" s="61" t="str">
        <f>IFERROR(INDEX('Controles de Corrupción'!$C$10:$AZ$250,MATCH(A100,'Controles de Corrupción'!$B$10:$B$250,0),42),"")</f>
        <v/>
      </c>
      <c r="Q100" s="362" t="str">
        <f>IFERROR(INDEX('Controles de Corrupción'!$C$10:$AZ$250,MATCH(A100,'Controles de Corrupción'!$B$10:$B$250,0),47),"")</f>
        <v/>
      </c>
    </row>
    <row r="101" spans="1:17" ht="46.5" customHeight="1">
      <c r="A101" s="106" t="s">
        <v>542</v>
      </c>
      <c r="B101" s="1429"/>
      <c r="C101" s="1184"/>
      <c r="D101" s="1186"/>
      <c r="E101" s="1184"/>
      <c r="F101" s="1188"/>
      <c r="G101" s="1188"/>
      <c r="H101" s="1426"/>
      <c r="I101" s="1188"/>
      <c r="J101" s="1188"/>
      <c r="K101" s="1188"/>
      <c r="L101" s="1188"/>
      <c r="M101" s="145" t="str">
        <f>IFERROR(INDEX('Controles de Corrupción'!$C$10:$AZ$250,MATCH(A101,'Controles de Corrupción'!$B$10:$B$250,0),4),"")</f>
        <v/>
      </c>
      <c r="N101" s="61" t="str">
        <f>IFERROR(INDEX('Controles de Corrupción'!$C$10:$AZ$250,MATCH(A101,'Controles de Corrupción'!$B$10:$B$250,0),40),"")</f>
        <v/>
      </c>
      <c r="O101" s="61" t="str">
        <f>IFERROR(INDEX('Controles de Corrupción'!$C$10:$AZ$250,MATCH(A101,'Controles de Corrupción'!$B$10:$B$250,0),41),"")</f>
        <v/>
      </c>
      <c r="P101" s="61" t="str">
        <f>IFERROR(INDEX('Controles de Corrupción'!$C$10:$AZ$250,MATCH(A101,'Controles de Corrupción'!$B$10:$B$250,0),42),"")</f>
        <v/>
      </c>
      <c r="Q101" s="362" t="str">
        <f>IFERROR(INDEX('Controles de Corrupción'!$C$10:$AZ$250,MATCH(A101,'Controles de Corrupción'!$B$10:$B$250,0),47),"")</f>
        <v/>
      </c>
    </row>
    <row r="102" spans="1:17" ht="46.5" customHeight="1">
      <c r="A102" s="106" t="s">
        <v>543</v>
      </c>
      <c r="B102" s="1430"/>
      <c r="C102" s="1184"/>
      <c r="D102" s="1186"/>
      <c r="E102" s="1184"/>
      <c r="F102" s="1188"/>
      <c r="G102" s="1188"/>
      <c r="H102" s="1427"/>
      <c r="I102" s="1188"/>
      <c r="J102" s="1188"/>
      <c r="K102" s="1188"/>
      <c r="L102" s="1188"/>
      <c r="M102" s="145" t="str">
        <f>IFERROR(INDEX('Controles de Corrupción'!$C$10:$AZ$250,MATCH(A102,'Controles de Corrupción'!$B$10:$B$250,0),4),"")</f>
        <v/>
      </c>
      <c r="N102" s="61" t="str">
        <f>IFERROR(INDEX('Controles de Corrupción'!$C$10:$AZ$250,MATCH(A102,'Controles de Corrupción'!$B$10:$B$250,0),40),"")</f>
        <v/>
      </c>
      <c r="O102" s="61" t="str">
        <f>IFERROR(INDEX('Controles de Corrupción'!$C$10:$AZ$250,MATCH(A102,'Controles de Corrupción'!$B$10:$B$250,0),41),"")</f>
        <v/>
      </c>
      <c r="P102" s="61" t="str">
        <f>IFERROR(INDEX('Controles de Corrupción'!$C$10:$AZ$250,MATCH(A102,'Controles de Corrupción'!$B$10:$B$250,0),42),"")</f>
        <v/>
      </c>
      <c r="Q102" s="362" t="str">
        <f>IFERROR(INDEX('Controles de Corrupción'!$C$10:$AZ$250,MATCH(A102,'Controles de Corrupción'!$B$10:$B$250,0),47),"")</f>
        <v/>
      </c>
    </row>
    <row r="103" spans="1:17" ht="46.5" customHeight="1">
      <c r="A103" s="106" t="s">
        <v>544</v>
      </c>
      <c r="B103" s="1428"/>
      <c r="C103" s="1183" t="str">
        <f>IFERROR(INDEX('Riesgos de Corrupción'!$B$11:$BN$100,MATCH('Mapa Riesgo Corrupción'!B103,'Riesgos de Corrupción'!$B$11:$B$100,0),2),"")</f>
        <v/>
      </c>
      <c r="D103" s="1186" t="str">
        <f>IFERROR(INDEX('Riesgos de Corrupción'!$B$11:$BN$100,MATCH('Mapa Riesgo Corrupción'!B103,'Riesgos de Corrupción'!$B$11:$B$100,0),4),"")</f>
        <v/>
      </c>
      <c r="E103" s="1183" t="str">
        <f>IFERROR(INDEX('Riesgos de Corrupción'!$B$11:$BN$100,MATCH('Mapa Riesgo Corrupción'!B103,'Riesgos de Corrupción'!$B$11:$B$100,0),5),"")</f>
        <v/>
      </c>
      <c r="F103" s="1188" t="str">
        <f>IFERROR(INDEX('Riesgos de Corrupción'!$B$11:$BN$100,MATCH('Mapa Riesgo Corrupción'!B103,'Riesgos de Corrupción'!$B$11:$B$100,0),18),"")</f>
        <v/>
      </c>
      <c r="G103" s="1188" t="str">
        <f>IFERROR(INDEX('Riesgos de Corrupción'!$B$11:$BN$100,MATCH('Mapa Riesgo Corrupción'!B103,'Riesgos de Corrupción'!$B$11:$B$100,0),63),"")</f>
        <v/>
      </c>
      <c r="H103" s="1425" t="str">
        <f>IFERROR(INDEX('Riesgos de Corrupción'!$B$11:$BN$100,MATCH('Mapa Riesgo Corrupción'!B103,'Riesgos de Corrupción'!$B$11:$B$100,0),64),"")</f>
        <v/>
      </c>
      <c r="I103" s="1188" t="str">
        <f>IFERROR(INDEX('Controles de Corrupción'!$C$10:$AZ$249,MATCH('Mapa Riesgo Corrupción'!B103,'Controles de Corrupción'!$C$10:$C$249,0),33),"")</f>
        <v/>
      </c>
      <c r="J103" s="1188" t="str">
        <f>IFERROR(INDEX('Controles de Corrupción'!$C$10:$AZ$249,MATCH('Mapa Riesgo Corrupción'!B103,'Controles de Corrupción'!$C$10:$C$249,0),36),"")</f>
        <v/>
      </c>
      <c r="K103" s="1188" t="str">
        <f>IFERROR(INDEX('Controles de Corrupción'!$C$10:$AZ$249,MATCH('Mapa Riesgo Corrupción'!B103,'Controles de Corrupción'!$C$10:$C$249,0),37),"")</f>
        <v/>
      </c>
      <c r="L103" s="1188" t="str">
        <f>IFERROR(INDEX('Controles de Corrupción'!$C$10:$AZ$249,MATCH('Mapa Riesgo Corrupción'!B103,'Controles de Corrupción'!$C$10:$C$249,0),38),"")</f>
        <v/>
      </c>
      <c r="M103" s="145" t="str">
        <f>IFERROR(INDEX('Controles de Corrupción'!$C$10:$AZ$250,MATCH(A103,'Controles de Corrupción'!$B$10:$B$250,0),4),"")</f>
        <v/>
      </c>
      <c r="N103" s="61" t="str">
        <f>IFERROR(INDEX('Controles de Corrupción'!$C$10:$AZ$250,MATCH(A103,'Controles de Corrupción'!$B$10:$B$250,0),40),"")</f>
        <v/>
      </c>
      <c r="O103" s="61" t="str">
        <f>IFERROR(INDEX('Controles de Corrupción'!$C$10:$AZ$250,MATCH(A103,'Controles de Corrupción'!$B$10:$B$250,0),41),"")</f>
        <v/>
      </c>
      <c r="P103" s="61" t="str">
        <f>IFERROR(INDEX('Controles de Corrupción'!$C$10:$AZ$250,MATCH(A103,'Controles de Corrupción'!$B$10:$B$250,0),42),"")</f>
        <v/>
      </c>
      <c r="Q103" s="362" t="str">
        <f>IFERROR(INDEX('Controles de Corrupción'!$C$10:$AZ$250,MATCH(A103,'Controles de Corrupción'!$B$10:$B$250,0),47),"")</f>
        <v/>
      </c>
    </row>
    <row r="104" spans="1:17" ht="46.5" customHeight="1">
      <c r="A104" s="106" t="s">
        <v>549</v>
      </c>
      <c r="B104" s="1429"/>
      <c r="C104" s="1184"/>
      <c r="D104" s="1186"/>
      <c r="E104" s="1184"/>
      <c r="F104" s="1188"/>
      <c r="G104" s="1188"/>
      <c r="H104" s="1426"/>
      <c r="I104" s="1188"/>
      <c r="J104" s="1188"/>
      <c r="K104" s="1188"/>
      <c r="L104" s="1188"/>
      <c r="M104" s="145" t="str">
        <f>IFERROR(INDEX('Controles de Corrupción'!$C$10:$AZ$250,MATCH(A104,'Controles de Corrupción'!$B$10:$B$250,0),4),"")</f>
        <v/>
      </c>
      <c r="N104" s="61" t="str">
        <f>IFERROR(INDEX('Controles de Corrupción'!$C$10:$AZ$250,MATCH(A104,'Controles de Corrupción'!$B$10:$B$250,0),40),"")</f>
        <v/>
      </c>
      <c r="O104" s="61" t="str">
        <f>IFERROR(INDEX('Controles de Corrupción'!$C$10:$AZ$250,MATCH(A104,'Controles de Corrupción'!$B$10:$B$250,0),41),"")</f>
        <v/>
      </c>
      <c r="P104" s="61" t="str">
        <f>IFERROR(INDEX('Controles de Corrupción'!$C$10:$AZ$250,MATCH(A104,'Controles de Corrupción'!$B$10:$B$250,0),42),"")</f>
        <v/>
      </c>
      <c r="Q104" s="362" t="str">
        <f>IFERROR(INDEX('Controles de Corrupción'!$C$10:$AZ$250,MATCH(A104,'Controles de Corrupción'!$B$10:$B$250,0),47),"")</f>
        <v/>
      </c>
    </row>
    <row r="105" spans="1:17" ht="46.5" customHeight="1">
      <c r="A105" s="106" t="s">
        <v>550</v>
      </c>
      <c r="B105" s="1429"/>
      <c r="C105" s="1184"/>
      <c r="D105" s="1186"/>
      <c r="E105" s="1184"/>
      <c r="F105" s="1188"/>
      <c r="G105" s="1188"/>
      <c r="H105" s="1426"/>
      <c r="I105" s="1188"/>
      <c r="J105" s="1188"/>
      <c r="K105" s="1188"/>
      <c r="L105" s="1188"/>
      <c r="M105" s="145" t="str">
        <f>IFERROR(INDEX('Controles de Corrupción'!$C$10:$AZ$250,MATCH(A105,'Controles de Corrupción'!$B$10:$B$250,0),4),"")</f>
        <v/>
      </c>
      <c r="N105" s="61" t="str">
        <f>IFERROR(INDEX('Controles de Corrupción'!$C$10:$AZ$250,MATCH(A105,'Controles de Corrupción'!$B$10:$B$250,0),40),"")</f>
        <v/>
      </c>
      <c r="O105" s="61" t="str">
        <f>IFERROR(INDEX('Controles de Corrupción'!$C$10:$AZ$250,MATCH(A105,'Controles de Corrupción'!$B$10:$B$250,0),41),"")</f>
        <v/>
      </c>
      <c r="P105" s="61" t="str">
        <f>IFERROR(INDEX('Controles de Corrupción'!$C$10:$AZ$250,MATCH(A105,'Controles de Corrupción'!$B$10:$B$250,0),42),"")</f>
        <v/>
      </c>
      <c r="Q105" s="362" t="str">
        <f>IFERROR(INDEX('Controles de Corrupción'!$C$10:$AZ$250,MATCH(A105,'Controles de Corrupción'!$B$10:$B$250,0),47),"")</f>
        <v/>
      </c>
    </row>
    <row r="106" spans="1:17" ht="46.5" customHeight="1">
      <c r="A106" s="106" t="s">
        <v>551</v>
      </c>
      <c r="B106" s="1429"/>
      <c r="C106" s="1184"/>
      <c r="D106" s="1186"/>
      <c r="E106" s="1184"/>
      <c r="F106" s="1188"/>
      <c r="G106" s="1188"/>
      <c r="H106" s="1426"/>
      <c r="I106" s="1188"/>
      <c r="J106" s="1188"/>
      <c r="K106" s="1188"/>
      <c r="L106" s="1188"/>
      <c r="M106" s="145" t="str">
        <f>IFERROR(INDEX('Controles de Corrupción'!$C$10:$AZ$250,MATCH(A106,'Controles de Corrupción'!$B$10:$B$250,0),4),"")</f>
        <v/>
      </c>
      <c r="N106" s="61" t="str">
        <f>IFERROR(INDEX('Controles de Corrupción'!$C$10:$AZ$250,MATCH(A106,'Controles de Corrupción'!$B$10:$B$250,0),40),"")</f>
        <v/>
      </c>
      <c r="O106" s="61" t="str">
        <f>IFERROR(INDEX('Controles de Corrupción'!$C$10:$AZ$250,MATCH(A106,'Controles de Corrupción'!$B$10:$B$250,0),41),"")</f>
        <v/>
      </c>
      <c r="P106" s="61" t="str">
        <f>IFERROR(INDEX('Controles de Corrupción'!$C$10:$AZ$250,MATCH(A106,'Controles de Corrupción'!$B$10:$B$250,0),42),"")</f>
        <v/>
      </c>
      <c r="Q106" s="362" t="str">
        <f>IFERROR(INDEX('Controles de Corrupción'!$C$10:$AZ$250,MATCH(A106,'Controles de Corrupción'!$B$10:$B$250,0),47),"")</f>
        <v/>
      </c>
    </row>
    <row r="107" spans="1:17" ht="46.5" customHeight="1">
      <c r="A107" s="106" t="s">
        <v>552</v>
      </c>
      <c r="B107" s="1429"/>
      <c r="C107" s="1184"/>
      <c r="D107" s="1186"/>
      <c r="E107" s="1184"/>
      <c r="F107" s="1188"/>
      <c r="G107" s="1188"/>
      <c r="H107" s="1426"/>
      <c r="I107" s="1188"/>
      <c r="J107" s="1188"/>
      <c r="K107" s="1188"/>
      <c r="L107" s="1188"/>
      <c r="M107" s="145" t="str">
        <f>IFERROR(INDEX('Controles de Corrupción'!$C$10:$AZ$250,MATCH(A107,'Controles de Corrupción'!$B$10:$B$250,0),4),"")</f>
        <v/>
      </c>
      <c r="N107" s="61" t="str">
        <f>IFERROR(INDEX('Controles de Corrupción'!$C$10:$AZ$250,MATCH(A107,'Controles de Corrupción'!$B$10:$B$250,0),40),"")</f>
        <v/>
      </c>
      <c r="O107" s="61" t="str">
        <f>IFERROR(INDEX('Controles de Corrupción'!$C$10:$AZ$250,MATCH(A107,'Controles de Corrupción'!$B$10:$B$250,0),41),"")</f>
        <v/>
      </c>
      <c r="P107" s="61" t="str">
        <f>IFERROR(INDEX('Controles de Corrupción'!$C$10:$AZ$250,MATCH(A107,'Controles de Corrupción'!$B$10:$B$250,0),42),"")</f>
        <v/>
      </c>
      <c r="Q107" s="362" t="str">
        <f>IFERROR(INDEX('Controles de Corrupción'!$C$10:$AZ$250,MATCH(A107,'Controles de Corrupción'!$B$10:$B$250,0),47),"")</f>
        <v/>
      </c>
    </row>
    <row r="108" spans="1:17" ht="46.5" customHeight="1">
      <c r="A108" s="106" t="s">
        <v>553</v>
      </c>
      <c r="B108" s="1430"/>
      <c r="C108" s="1184"/>
      <c r="D108" s="1186"/>
      <c r="E108" s="1184"/>
      <c r="F108" s="1188"/>
      <c r="G108" s="1188"/>
      <c r="H108" s="1427"/>
      <c r="I108" s="1188"/>
      <c r="J108" s="1188"/>
      <c r="K108" s="1188"/>
      <c r="L108" s="1188"/>
      <c r="M108" s="145" t="str">
        <f>IFERROR(INDEX('Controles de Corrupción'!$C$10:$AZ$250,MATCH(A108,'Controles de Corrupción'!$B$10:$B$250,0),4),"")</f>
        <v/>
      </c>
      <c r="N108" s="61" t="str">
        <f>IFERROR(INDEX('Controles de Corrupción'!$C$10:$AZ$250,MATCH(A108,'Controles de Corrupción'!$B$10:$B$250,0),40),"")</f>
        <v/>
      </c>
      <c r="O108" s="61" t="str">
        <f>IFERROR(INDEX('Controles de Corrupción'!$C$10:$AZ$250,MATCH(A108,'Controles de Corrupción'!$B$10:$B$250,0),41),"")</f>
        <v/>
      </c>
      <c r="P108" s="61" t="str">
        <f>IFERROR(INDEX('Controles de Corrupción'!$C$10:$AZ$250,MATCH(A108,'Controles de Corrupción'!$B$10:$B$250,0),42),"")</f>
        <v/>
      </c>
      <c r="Q108" s="362" t="str">
        <f>IFERROR(INDEX('Controles de Corrupción'!$C$10:$AZ$250,MATCH(A108,'Controles de Corrupción'!$B$10:$B$250,0),47),"")</f>
        <v/>
      </c>
    </row>
    <row r="109" spans="1:17" ht="46.5" customHeight="1">
      <c r="A109" s="106" t="s">
        <v>554</v>
      </c>
      <c r="B109" s="1428"/>
      <c r="C109" s="1183" t="str">
        <f>IFERROR(INDEX('Riesgos de Corrupción'!$B$11:$BN$100,MATCH('Mapa Riesgo Corrupción'!B109,'Riesgos de Corrupción'!$B$11:$B$100,0),2),"")</f>
        <v/>
      </c>
      <c r="D109" s="1186" t="str">
        <f>IFERROR(INDEX('Riesgos de Corrupción'!$B$11:$BN$100,MATCH('Mapa Riesgo Corrupción'!B109,'Riesgos de Corrupción'!$B$11:$B$100,0),4),"")</f>
        <v/>
      </c>
      <c r="E109" s="1183" t="str">
        <f>IFERROR(INDEX('Riesgos de Corrupción'!$B$11:$BN$100,MATCH('Mapa Riesgo Corrupción'!B109,'Riesgos de Corrupción'!$B$11:$B$100,0),5),"")</f>
        <v/>
      </c>
      <c r="F109" s="1188" t="str">
        <f>IFERROR(INDEX('Riesgos de Corrupción'!$B$11:$BN$100,MATCH('Mapa Riesgo Corrupción'!B109,'Riesgos de Corrupción'!$B$11:$B$100,0),18),"")</f>
        <v/>
      </c>
      <c r="G109" s="1188" t="str">
        <f>IFERROR(INDEX('Riesgos de Corrupción'!$B$11:$BN$100,MATCH('Mapa Riesgo Corrupción'!B109,'Riesgos de Corrupción'!$B$11:$B$100,0),63),"")</f>
        <v/>
      </c>
      <c r="H109" s="1425" t="str">
        <f>IFERROR(INDEX('Riesgos de Corrupción'!$B$11:$BN$100,MATCH('Mapa Riesgo Corrupción'!B109,'Riesgos de Corrupción'!$B$11:$B$100,0),64),"")</f>
        <v/>
      </c>
      <c r="I109" s="1188" t="str">
        <f>IFERROR(INDEX('Controles de Corrupción'!$C$10:$AZ$249,MATCH('Mapa Riesgo Corrupción'!B109,'Controles de Corrupción'!$C$10:$C$249,0),33),"")</f>
        <v/>
      </c>
      <c r="J109" s="1188" t="str">
        <f>IFERROR(INDEX('Controles de Corrupción'!$C$10:$AZ$249,MATCH('Mapa Riesgo Corrupción'!B109,'Controles de Corrupción'!$C$10:$C$249,0),36),"")</f>
        <v/>
      </c>
      <c r="K109" s="1188" t="str">
        <f>IFERROR(INDEX('Controles de Corrupción'!$C$10:$AZ$249,MATCH('Mapa Riesgo Corrupción'!B109,'Controles de Corrupción'!$C$10:$C$249,0),37),"")</f>
        <v/>
      </c>
      <c r="L109" s="1188" t="str">
        <f>IFERROR(INDEX('Controles de Corrupción'!$C$10:$AZ$249,MATCH('Mapa Riesgo Corrupción'!B109,'Controles de Corrupción'!$C$10:$C$249,0),38),"")</f>
        <v/>
      </c>
      <c r="M109" s="145" t="str">
        <f>IFERROR(INDEX('Controles de Corrupción'!$C$10:$AZ$250,MATCH(A109,'Controles de Corrupción'!$B$10:$B$250,0),4),"")</f>
        <v/>
      </c>
      <c r="N109" s="61" t="str">
        <f>IFERROR(INDEX('Controles de Corrupción'!$C$10:$AZ$250,MATCH(A109,'Controles de Corrupción'!$B$10:$B$250,0),40),"")</f>
        <v/>
      </c>
      <c r="O109" s="61" t="str">
        <f>IFERROR(INDEX('Controles de Corrupción'!$C$10:$AZ$250,MATCH(A109,'Controles de Corrupción'!$B$10:$B$250,0),41),"")</f>
        <v/>
      </c>
      <c r="P109" s="61" t="str">
        <f>IFERROR(INDEX('Controles de Corrupción'!$C$10:$AZ$250,MATCH(A109,'Controles de Corrupción'!$B$10:$B$250,0),42),"")</f>
        <v/>
      </c>
      <c r="Q109" s="362" t="str">
        <f>IFERROR(INDEX('Controles de Corrupción'!$C$10:$AZ$250,MATCH(A109,'Controles de Corrupción'!$B$10:$B$250,0),47),"")</f>
        <v/>
      </c>
    </row>
    <row r="110" spans="1:17" ht="46.5" customHeight="1">
      <c r="A110" s="106" t="s">
        <v>560</v>
      </c>
      <c r="B110" s="1429"/>
      <c r="C110" s="1184"/>
      <c r="D110" s="1186"/>
      <c r="E110" s="1184"/>
      <c r="F110" s="1188"/>
      <c r="G110" s="1188"/>
      <c r="H110" s="1426"/>
      <c r="I110" s="1188"/>
      <c r="J110" s="1188"/>
      <c r="K110" s="1188"/>
      <c r="L110" s="1188"/>
      <c r="M110" s="145" t="str">
        <f>IFERROR(INDEX('Controles de Corrupción'!$C$10:$AZ$250,MATCH(A110,'Controles de Corrupción'!$B$10:$B$250,0),4),"")</f>
        <v/>
      </c>
      <c r="N110" s="61" t="str">
        <f>IFERROR(INDEX('Controles de Corrupción'!$C$10:$AZ$250,MATCH(A110,'Controles de Corrupción'!$B$10:$B$250,0),40),"")</f>
        <v/>
      </c>
      <c r="O110" s="61" t="str">
        <f>IFERROR(INDEX('Controles de Corrupción'!$C$10:$AZ$250,MATCH(A110,'Controles de Corrupción'!$B$10:$B$250,0),41),"")</f>
        <v/>
      </c>
      <c r="P110" s="61" t="str">
        <f>IFERROR(INDEX('Controles de Corrupción'!$C$10:$AZ$250,MATCH(A110,'Controles de Corrupción'!$B$10:$B$250,0),42),"")</f>
        <v/>
      </c>
      <c r="Q110" s="362" t="str">
        <f>IFERROR(INDEX('Controles de Corrupción'!$C$10:$AZ$250,MATCH(A110,'Controles de Corrupción'!$B$10:$B$250,0),47),"")</f>
        <v/>
      </c>
    </row>
    <row r="111" spans="1:17" ht="46.5" customHeight="1">
      <c r="A111" s="106" t="s">
        <v>565</v>
      </c>
      <c r="B111" s="1429"/>
      <c r="C111" s="1184"/>
      <c r="D111" s="1186"/>
      <c r="E111" s="1184"/>
      <c r="F111" s="1188"/>
      <c r="G111" s="1188"/>
      <c r="H111" s="1426"/>
      <c r="I111" s="1188"/>
      <c r="J111" s="1188"/>
      <c r="K111" s="1188"/>
      <c r="L111" s="1188"/>
      <c r="M111" s="145" t="str">
        <f>IFERROR(INDEX('Controles de Corrupción'!$C$10:$AZ$250,MATCH(A111,'Controles de Corrupción'!$B$10:$B$250,0),4),"")</f>
        <v/>
      </c>
      <c r="N111" s="61" t="str">
        <f>IFERROR(INDEX('Controles de Corrupción'!$C$10:$AZ$250,MATCH(A111,'Controles de Corrupción'!$B$10:$B$250,0),40),"")</f>
        <v/>
      </c>
      <c r="O111" s="61" t="str">
        <f>IFERROR(INDEX('Controles de Corrupción'!$C$10:$AZ$250,MATCH(A111,'Controles de Corrupción'!$B$10:$B$250,0),41),"")</f>
        <v/>
      </c>
      <c r="P111" s="61" t="str">
        <f>IFERROR(INDEX('Controles de Corrupción'!$C$10:$AZ$250,MATCH(A111,'Controles de Corrupción'!$B$10:$B$250,0),42),"")</f>
        <v/>
      </c>
      <c r="Q111" s="362" t="str">
        <f>IFERROR(INDEX('Controles de Corrupción'!$C$10:$AZ$250,MATCH(A111,'Controles de Corrupción'!$B$10:$B$250,0),47),"")</f>
        <v/>
      </c>
    </row>
    <row r="112" spans="1:17" ht="46.5" customHeight="1">
      <c r="A112" s="106" t="s">
        <v>566</v>
      </c>
      <c r="B112" s="1429"/>
      <c r="C112" s="1184"/>
      <c r="D112" s="1186"/>
      <c r="E112" s="1184"/>
      <c r="F112" s="1188"/>
      <c r="G112" s="1188"/>
      <c r="H112" s="1426"/>
      <c r="I112" s="1188"/>
      <c r="J112" s="1188"/>
      <c r="K112" s="1188"/>
      <c r="L112" s="1188"/>
      <c r="M112" s="145" t="str">
        <f>IFERROR(INDEX('Controles de Corrupción'!$C$10:$AZ$250,MATCH(A112,'Controles de Corrupción'!$B$10:$B$250,0),4),"")</f>
        <v/>
      </c>
      <c r="N112" s="61" t="str">
        <f>IFERROR(INDEX('Controles de Corrupción'!$C$10:$AZ$250,MATCH(A112,'Controles de Corrupción'!$B$10:$B$250,0),40),"")</f>
        <v/>
      </c>
      <c r="O112" s="61" t="str">
        <f>IFERROR(INDEX('Controles de Corrupción'!$C$10:$AZ$250,MATCH(A112,'Controles de Corrupción'!$B$10:$B$250,0),41),"")</f>
        <v/>
      </c>
      <c r="P112" s="61" t="str">
        <f>IFERROR(INDEX('Controles de Corrupción'!$C$10:$AZ$250,MATCH(A112,'Controles de Corrupción'!$B$10:$B$250,0),42),"")</f>
        <v/>
      </c>
      <c r="Q112" s="362" t="str">
        <f>IFERROR(INDEX('Controles de Corrupción'!$C$10:$AZ$250,MATCH(A112,'Controles de Corrupción'!$B$10:$B$250,0),47),"")</f>
        <v/>
      </c>
    </row>
    <row r="113" spans="1:17" ht="46.5" customHeight="1">
      <c r="A113" s="106" t="s">
        <v>567</v>
      </c>
      <c r="B113" s="1429"/>
      <c r="C113" s="1184"/>
      <c r="D113" s="1186"/>
      <c r="E113" s="1184"/>
      <c r="F113" s="1188"/>
      <c r="G113" s="1188"/>
      <c r="H113" s="1426"/>
      <c r="I113" s="1188"/>
      <c r="J113" s="1188"/>
      <c r="K113" s="1188"/>
      <c r="L113" s="1188"/>
      <c r="M113" s="145" t="str">
        <f>IFERROR(INDEX('Controles de Corrupción'!$C$10:$AZ$250,MATCH(A113,'Controles de Corrupción'!$B$10:$B$250,0),4),"")</f>
        <v/>
      </c>
      <c r="N113" s="61" t="str">
        <f>IFERROR(INDEX('Controles de Corrupción'!$C$10:$AZ$250,MATCH(A113,'Controles de Corrupción'!$B$10:$B$250,0),40),"")</f>
        <v/>
      </c>
      <c r="O113" s="61" t="str">
        <f>IFERROR(INDEX('Controles de Corrupción'!$C$10:$AZ$250,MATCH(A113,'Controles de Corrupción'!$B$10:$B$250,0),41),"")</f>
        <v/>
      </c>
      <c r="P113" s="61" t="str">
        <f>IFERROR(INDEX('Controles de Corrupción'!$C$10:$AZ$250,MATCH(A113,'Controles de Corrupción'!$B$10:$B$250,0),42),"")</f>
        <v/>
      </c>
      <c r="Q113" s="362" t="str">
        <f>IFERROR(INDEX('Controles de Corrupción'!$C$10:$AZ$250,MATCH(A113,'Controles de Corrupción'!$B$10:$B$250,0),47),"")</f>
        <v/>
      </c>
    </row>
    <row r="114" spans="1:17" ht="46.5" customHeight="1">
      <c r="A114" s="106" t="s">
        <v>568</v>
      </c>
      <c r="B114" s="1430"/>
      <c r="C114" s="1184"/>
      <c r="D114" s="1186"/>
      <c r="E114" s="1184"/>
      <c r="F114" s="1188"/>
      <c r="G114" s="1188"/>
      <c r="H114" s="1427"/>
      <c r="I114" s="1188"/>
      <c r="J114" s="1188"/>
      <c r="K114" s="1188"/>
      <c r="L114" s="1188"/>
      <c r="M114" s="145" t="str">
        <f>IFERROR(INDEX('Controles de Corrupción'!$C$10:$AZ$250,MATCH(A114,'Controles de Corrupción'!$B$10:$B$250,0),4),"")</f>
        <v/>
      </c>
      <c r="N114" s="61" t="str">
        <f>IFERROR(INDEX('Controles de Corrupción'!$C$10:$AZ$250,MATCH(A114,'Controles de Corrupción'!$B$10:$B$250,0),40),"")</f>
        <v/>
      </c>
      <c r="O114" s="61" t="str">
        <f>IFERROR(INDEX('Controles de Corrupción'!$C$10:$AZ$250,MATCH(A114,'Controles de Corrupción'!$B$10:$B$250,0),41),"")</f>
        <v/>
      </c>
      <c r="P114" s="61" t="str">
        <f>IFERROR(INDEX('Controles de Corrupción'!$C$10:$AZ$250,MATCH(A114,'Controles de Corrupción'!$B$10:$B$250,0),42),"")</f>
        <v/>
      </c>
      <c r="Q114" s="362" t="str">
        <f>IFERROR(INDEX('Controles de Corrupción'!$C$10:$AZ$250,MATCH(A114,'Controles de Corrupción'!$B$10:$B$250,0),47),"")</f>
        <v/>
      </c>
    </row>
    <row r="115" spans="1:17" ht="46.5" customHeight="1">
      <c r="A115" s="106" t="s">
        <v>569</v>
      </c>
      <c r="B115" s="1428"/>
      <c r="C115" s="1183" t="str">
        <f>IFERROR(INDEX('Riesgos de Corrupción'!$B$11:$BN$100,MATCH('Mapa Riesgo Corrupción'!B115,'Riesgos de Corrupción'!$B$11:$B$100,0),2),"")</f>
        <v/>
      </c>
      <c r="D115" s="1186" t="str">
        <f>IFERROR(INDEX('Riesgos de Corrupción'!$B$11:$BN$100,MATCH('Mapa Riesgo Corrupción'!B115,'Riesgos de Corrupción'!$B$11:$B$100,0),4),"")</f>
        <v/>
      </c>
      <c r="E115" s="1183" t="str">
        <f>IFERROR(INDEX('Riesgos de Corrupción'!$B$11:$BN$100,MATCH('Mapa Riesgo Corrupción'!B115,'Riesgos de Corrupción'!$B$11:$B$100,0),5),"")</f>
        <v/>
      </c>
      <c r="F115" s="1188" t="str">
        <f>IFERROR(INDEX('Riesgos de Corrupción'!$B$11:$BN$100,MATCH('Mapa Riesgo Corrupción'!B115,'Riesgos de Corrupción'!$B$11:$B$100,0),18),"")</f>
        <v/>
      </c>
      <c r="G115" s="1188" t="str">
        <f>IFERROR(INDEX('Riesgos de Corrupción'!$B$11:$BN$100,MATCH('Mapa Riesgo Corrupción'!B115,'Riesgos de Corrupción'!$B$11:$B$100,0),63),"")</f>
        <v/>
      </c>
      <c r="H115" s="1425" t="str">
        <f>IFERROR(INDEX('Riesgos de Corrupción'!$B$11:$BN$100,MATCH('Mapa Riesgo Corrupción'!B115,'Riesgos de Corrupción'!$B$11:$B$100,0),64),"")</f>
        <v/>
      </c>
      <c r="I115" s="1188" t="str">
        <f>IFERROR(INDEX('Controles de Corrupción'!$C$10:$AZ$249,MATCH('Mapa Riesgo Corrupción'!B115,'Controles de Corrupción'!$C$10:$C$249,0),33),"")</f>
        <v/>
      </c>
      <c r="J115" s="1188" t="str">
        <f>IFERROR(INDEX('Controles de Corrupción'!$C$10:$AZ$249,MATCH('Mapa Riesgo Corrupción'!B115,'Controles de Corrupción'!$C$10:$C$249,0),36),"")</f>
        <v/>
      </c>
      <c r="K115" s="1188" t="str">
        <f>IFERROR(INDEX('Controles de Corrupción'!$C$10:$AZ$249,MATCH('Mapa Riesgo Corrupción'!B115,'Controles de Corrupción'!$C$10:$C$249,0),37),"")</f>
        <v/>
      </c>
      <c r="L115" s="1188" t="str">
        <f>IFERROR(INDEX('Controles de Corrupción'!$C$10:$AZ$249,MATCH('Mapa Riesgo Corrupción'!B115,'Controles de Corrupción'!$C$10:$C$249,0),38),"")</f>
        <v/>
      </c>
      <c r="M115" s="145" t="str">
        <f>IFERROR(INDEX('Controles de Corrupción'!$C$10:$AZ$250,MATCH(A115,'Controles de Corrupción'!$B$10:$B$250,0),4),"")</f>
        <v/>
      </c>
      <c r="N115" s="61" t="str">
        <f>IFERROR(INDEX('Controles de Corrupción'!$C$10:$AZ$250,MATCH(A115,'Controles de Corrupción'!$B$10:$B$250,0),40),"")</f>
        <v/>
      </c>
      <c r="O115" s="61" t="str">
        <f>IFERROR(INDEX('Controles de Corrupción'!$C$10:$AZ$250,MATCH(A115,'Controles de Corrupción'!$B$10:$B$250,0),41),"")</f>
        <v/>
      </c>
      <c r="P115" s="61" t="str">
        <f>IFERROR(INDEX('Controles de Corrupción'!$C$10:$AZ$250,MATCH(A115,'Controles de Corrupción'!$B$10:$B$250,0),42),"")</f>
        <v/>
      </c>
      <c r="Q115" s="362" t="str">
        <f>IFERROR(INDEX('Controles de Corrupción'!$C$10:$AZ$250,MATCH(A115,'Controles de Corrupción'!$B$10:$B$250,0),47),"")</f>
        <v/>
      </c>
    </row>
    <row r="116" spans="1:17" ht="46.5" customHeight="1">
      <c r="A116" s="106" t="s">
        <v>574</v>
      </c>
      <c r="B116" s="1429"/>
      <c r="C116" s="1184"/>
      <c r="D116" s="1186"/>
      <c r="E116" s="1184"/>
      <c r="F116" s="1188"/>
      <c r="G116" s="1188"/>
      <c r="H116" s="1426"/>
      <c r="I116" s="1188"/>
      <c r="J116" s="1188"/>
      <c r="K116" s="1188"/>
      <c r="L116" s="1188"/>
      <c r="M116" s="145" t="str">
        <f>IFERROR(INDEX('Controles de Corrupción'!$C$10:$AZ$250,MATCH(A116,'Controles de Corrupción'!$B$10:$B$250,0),4),"")</f>
        <v/>
      </c>
      <c r="N116" s="61" t="str">
        <f>IFERROR(INDEX('Controles de Corrupción'!$C$10:$AZ$250,MATCH(A116,'Controles de Corrupción'!$B$10:$B$250,0),40),"")</f>
        <v/>
      </c>
      <c r="O116" s="61" t="str">
        <f>IFERROR(INDEX('Controles de Corrupción'!$C$10:$AZ$250,MATCH(A116,'Controles de Corrupción'!$B$10:$B$250,0),41),"")</f>
        <v/>
      </c>
      <c r="P116" s="61" t="str">
        <f>IFERROR(INDEX('Controles de Corrupción'!$C$10:$AZ$250,MATCH(A116,'Controles de Corrupción'!$B$10:$B$250,0),42),"")</f>
        <v/>
      </c>
      <c r="Q116" s="362" t="str">
        <f>IFERROR(INDEX('Controles de Corrupción'!$C$10:$AZ$250,MATCH(A116,'Controles de Corrupción'!$B$10:$B$250,0),47),"")</f>
        <v/>
      </c>
    </row>
    <row r="117" spans="1:17" ht="46.5" customHeight="1">
      <c r="A117" s="106" t="s">
        <v>576</v>
      </c>
      <c r="B117" s="1429"/>
      <c r="C117" s="1184"/>
      <c r="D117" s="1186"/>
      <c r="E117" s="1184"/>
      <c r="F117" s="1188"/>
      <c r="G117" s="1188"/>
      <c r="H117" s="1426"/>
      <c r="I117" s="1188"/>
      <c r="J117" s="1188"/>
      <c r="K117" s="1188"/>
      <c r="L117" s="1188"/>
      <c r="M117" s="145" t="str">
        <f>IFERROR(INDEX('Controles de Corrupción'!$C$10:$AZ$250,MATCH(A117,'Controles de Corrupción'!$B$10:$B$250,0),4),"")</f>
        <v/>
      </c>
      <c r="N117" s="61" t="str">
        <f>IFERROR(INDEX('Controles de Corrupción'!$C$10:$AZ$250,MATCH(A117,'Controles de Corrupción'!$B$10:$B$250,0),40),"")</f>
        <v/>
      </c>
      <c r="O117" s="61" t="str">
        <f>IFERROR(INDEX('Controles de Corrupción'!$C$10:$AZ$250,MATCH(A117,'Controles de Corrupción'!$B$10:$B$250,0),41),"")</f>
        <v/>
      </c>
      <c r="P117" s="61" t="str">
        <f>IFERROR(INDEX('Controles de Corrupción'!$C$10:$AZ$250,MATCH(A117,'Controles de Corrupción'!$B$10:$B$250,0),42),"")</f>
        <v/>
      </c>
      <c r="Q117" s="362" t="str">
        <f>IFERROR(INDEX('Controles de Corrupción'!$C$10:$AZ$250,MATCH(A117,'Controles de Corrupción'!$B$10:$B$250,0),47),"")</f>
        <v/>
      </c>
    </row>
    <row r="118" spans="1:17" ht="46.5" customHeight="1">
      <c r="A118" s="106" t="s">
        <v>577</v>
      </c>
      <c r="B118" s="1429"/>
      <c r="C118" s="1184"/>
      <c r="D118" s="1186"/>
      <c r="E118" s="1184"/>
      <c r="F118" s="1188"/>
      <c r="G118" s="1188"/>
      <c r="H118" s="1426"/>
      <c r="I118" s="1188"/>
      <c r="J118" s="1188"/>
      <c r="K118" s="1188"/>
      <c r="L118" s="1188"/>
      <c r="M118" s="145" t="str">
        <f>IFERROR(INDEX('Controles de Corrupción'!$C$10:$AZ$250,MATCH(A118,'Controles de Corrupción'!$B$10:$B$250,0),4),"")</f>
        <v/>
      </c>
      <c r="N118" s="61" t="str">
        <f>IFERROR(INDEX('Controles de Corrupción'!$C$10:$AZ$250,MATCH(A118,'Controles de Corrupción'!$B$10:$B$250,0),40),"")</f>
        <v/>
      </c>
      <c r="O118" s="61" t="str">
        <f>IFERROR(INDEX('Controles de Corrupción'!$C$10:$AZ$250,MATCH(A118,'Controles de Corrupción'!$B$10:$B$250,0),41),"")</f>
        <v/>
      </c>
      <c r="P118" s="61" t="str">
        <f>IFERROR(INDEX('Controles de Corrupción'!$C$10:$AZ$250,MATCH(A118,'Controles de Corrupción'!$B$10:$B$250,0),42),"")</f>
        <v/>
      </c>
      <c r="Q118" s="362" t="str">
        <f>IFERROR(INDEX('Controles de Corrupción'!$C$10:$AZ$250,MATCH(A118,'Controles de Corrupción'!$B$10:$B$250,0),47),"")</f>
        <v/>
      </c>
    </row>
    <row r="119" spans="1:17" ht="46.5" customHeight="1">
      <c r="A119" s="106" t="s">
        <v>578</v>
      </c>
      <c r="B119" s="1429"/>
      <c r="C119" s="1184"/>
      <c r="D119" s="1186"/>
      <c r="E119" s="1184"/>
      <c r="F119" s="1188"/>
      <c r="G119" s="1188"/>
      <c r="H119" s="1426"/>
      <c r="I119" s="1188"/>
      <c r="J119" s="1188"/>
      <c r="K119" s="1188"/>
      <c r="L119" s="1188"/>
      <c r="M119" s="145" t="str">
        <f>IFERROR(INDEX('Controles de Corrupción'!$C$10:$AZ$250,MATCH(A119,'Controles de Corrupción'!$B$10:$B$250,0),4),"")</f>
        <v/>
      </c>
      <c r="N119" s="61" t="str">
        <f>IFERROR(INDEX('Controles de Corrupción'!$C$10:$AZ$250,MATCH(A119,'Controles de Corrupción'!$B$10:$B$250,0),40),"")</f>
        <v/>
      </c>
      <c r="O119" s="61" t="str">
        <f>IFERROR(INDEX('Controles de Corrupción'!$C$10:$AZ$250,MATCH(A119,'Controles de Corrupción'!$B$10:$B$250,0),41),"")</f>
        <v/>
      </c>
      <c r="P119" s="61" t="str">
        <f>IFERROR(INDEX('Controles de Corrupción'!$C$10:$AZ$250,MATCH(A119,'Controles de Corrupción'!$B$10:$B$250,0),42),"")</f>
        <v/>
      </c>
      <c r="Q119" s="362" t="str">
        <f>IFERROR(INDEX('Controles de Corrupción'!$C$10:$AZ$250,MATCH(A119,'Controles de Corrupción'!$B$10:$B$250,0),47),"")</f>
        <v/>
      </c>
    </row>
    <row r="120" spans="1:17" ht="46.5" customHeight="1">
      <c r="A120" s="106" t="s">
        <v>579</v>
      </c>
      <c r="B120" s="1430"/>
      <c r="C120" s="1184"/>
      <c r="D120" s="1186"/>
      <c r="E120" s="1184"/>
      <c r="F120" s="1188"/>
      <c r="G120" s="1188"/>
      <c r="H120" s="1427"/>
      <c r="I120" s="1188"/>
      <c r="J120" s="1188"/>
      <c r="K120" s="1188"/>
      <c r="L120" s="1188"/>
      <c r="M120" s="145" t="str">
        <f>IFERROR(INDEX('Controles de Corrupción'!$C$10:$AZ$250,MATCH(A120,'Controles de Corrupción'!$B$10:$B$250,0),4),"")</f>
        <v/>
      </c>
      <c r="N120" s="61" t="str">
        <f>IFERROR(INDEX('Controles de Corrupción'!$C$10:$AZ$250,MATCH(A120,'Controles de Corrupción'!$B$10:$B$250,0),40),"")</f>
        <v/>
      </c>
      <c r="O120" s="61" t="str">
        <f>IFERROR(INDEX('Controles de Corrupción'!$C$10:$AZ$250,MATCH(A120,'Controles de Corrupción'!$B$10:$B$250,0),41),"")</f>
        <v/>
      </c>
      <c r="P120" s="61" t="str">
        <f>IFERROR(INDEX('Controles de Corrupción'!$C$10:$AZ$250,MATCH(A120,'Controles de Corrupción'!$B$10:$B$250,0),42),"")</f>
        <v/>
      </c>
      <c r="Q120" s="362" t="str">
        <f>IFERROR(INDEX('Controles de Corrupción'!$C$10:$AZ$250,MATCH(A120,'Controles de Corrupción'!$B$10:$B$250,0),47),"")</f>
        <v/>
      </c>
    </row>
    <row r="121" spans="1:17" ht="46.5" customHeight="1">
      <c r="A121" s="106" t="s">
        <v>580</v>
      </c>
      <c r="B121" s="1428"/>
      <c r="C121" s="1183" t="str">
        <f>IFERROR(INDEX('Riesgos de Corrupción'!$B$11:$BN$100,MATCH('Mapa Riesgo Corrupción'!B121,'Riesgos de Corrupción'!$B$11:$B$100,0),2),"")</f>
        <v/>
      </c>
      <c r="D121" s="1186" t="str">
        <f>IFERROR(INDEX('Riesgos de Corrupción'!$B$11:$BN$100,MATCH('Mapa Riesgo Corrupción'!B121,'Riesgos de Corrupción'!$B$11:$B$100,0),4),"")</f>
        <v/>
      </c>
      <c r="E121" s="1183" t="str">
        <f>IFERROR(INDEX('Riesgos de Corrupción'!$B$11:$BN$100,MATCH('Mapa Riesgo Corrupción'!B121,'Riesgos de Corrupción'!$B$11:$B$100,0),5),"")</f>
        <v/>
      </c>
      <c r="F121" s="1188" t="str">
        <f>IFERROR(INDEX('Riesgos de Corrupción'!$B$11:$BN$100,MATCH('Mapa Riesgo Corrupción'!B121,'Riesgos de Corrupción'!$B$11:$B$100,0),18),"")</f>
        <v/>
      </c>
      <c r="G121" s="1188" t="str">
        <f>IFERROR(INDEX('Riesgos de Corrupción'!$B$11:$BN$100,MATCH('Mapa Riesgo Corrupción'!B121,'Riesgos de Corrupción'!$B$11:$B$100,0),63),"")</f>
        <v/>
      </c>
      <c r="H121" s="1425" t="str">
        <f>IFERROR(INDEX('Riesgos de Corrupción'!$B$11:$BN$100,MATCH('Mapa Riesgo Corrupción'!B121,'Riesgos de Corrupción'!$B$11:$B$100,0),64),"")</f>
        <v/>
      </c>
      <c r="I121" s="1188" t="str">
        <f>IFERROR(INDEX('Controles de Corrupción'!$C$10:$AZ$249,MATCH('Mapa Riesgo Corrupción'!B121,'Controles de Corrupción'!$C$10:$C$249,0),33),"")</f>
        <v/>
      </c>
      <c r="J121" s="1188" t="str">
        <f>IFERROR(INDEX('Controles de Corrupción'!$C$10:$AZ$249,MATCH('Mapa Riesgo Corrupción'!B121,'Controles de Corrupción'!$C$10:$C$249,0),36),"")</f>
        <v/>
      </c>
      <c r="K121" s="1188" t="str">
        <f>IFERROR(INDEX('Controles de Corrupción'!$C$10:$AZ$249,MATCH('Mapa Riesgo Corrupción'!B121,'Controles de Corrupción'!$C$10:$C$249,0),37),"")</f>
        <v/>
      </c>
      <c r="L121" s="1188" t="str">
        <f>IFERROR(INDEX('Controles de Corrupción'!$C$10:$AZ$249,MATCH('Mapa Riesgo Corrupción'!B121,'Controles de Corrupción'!$C$10:$C$249,0),38),"")</f>
        <v/>
      </c>
      <c r="M121" s="145" t="str">
        <f>IFERROR(INDEX('Controles de Corrupción'!$C$10:$AZ$250,MATCH(A121,'Controles de Corrupción'!$B$10:$B$250,0),4),"")</f>
        <v/>
      </c>
      <c r="N121" s="61" t="str">
        <f>IFERROR(INDEX('Controles de Corrupción'!$C$10:$AZ$250,MATCH(A121,'Controles de Corrupción'!$B$10:$B$250,0),40),"")</f>
        <v/>
      </c>
      <c r="O121" s="61" t="str">
        <f>IFERROR(INDEX('Controles de Corrupción'!$C$10:$AZ$250,MATCH(A121,'Controles de Corrupción'!$B$10:$B$250,0),41),"")</f>
        <v/>
      </c>
      <c r="P121" s="61" t="str">
        <f>IFERROR(INDEX('Controles de Corrupción'!$C$10:$AZ$250,MATCH(A121,'Controles de Corrupción'!$B$10:$B$250,0),42),"")</f>
        <v/>
      </c>
      <c r="Q121" s="362" t="str">
        <f>IFERROR(INDEX('Controles de Corrupción'!$C$10:$AZ$250,MATCH(A121,'Controles de Corrupción'!$B$10:$B$250,0),47),"")</f>
        <v/>
      </c>
    </row>
    <row r="122" spans="1:17" ht="46.5" customHeight="1">
      <c r="A122" s="106" t="s">
        <v>583</v>
      </c>
      <c r="B122" s="1429"/>
      <c r="C122" s="1184"/>
      <c r="D122" s="1186"/>
      <c r="E122" s="1184"/>
      <c r="F122" s="1188"/>
      <c r="G122" s="1188"/>
      <c r="H122" s="1426"/>
      <c r="I122" s="1188"/>
      <c r="J122" s="1188"/>
      <c r="K122" s="1188"/>
      <c r="L122" s="1188"/>
      <c r="M122" s="145" t="str">
        <f>IFERROR(INDEX('Controles de Corrupción'!$C$10:$AZ$250,MATCH(A122,'Controles de Corrupción'!$B$10:$B$250,0),4),"")</f>
        <v/>
      </c>
      <c r="N122" s="61" t="str">
        <f>IFERROR(INDEX('Controles de Corrupción'!$C$10:$AZ$250,MATCH(A122,'Controles de Corrupción'!$B$10:$B$250,0),40),"")</f>
        <v/>
      </c>
      <c r="O122" s="61" t="str">
        <f>IFERROR(INDEX('Controles de Corrupción'!$C$10:$AZ$250,MATCH(A122,'Controles de Corrupción'!$B$10:$B$250,0),41),"")</f>
        <v/>
      </c>
      <c r="P122" s="61" t="str">
        <f>IFERROR(INDEX('Controles de Corrupción'!$C$10:$AZ$250,MATCH(A122,'Controles de Corrupción'!$B$10:$B$250,0),42),"")</f>
        <v/>
      </c>
      <c r="Q122" s="362" t="str">
        <f>IFERROR(INDEX('Controles de Corrupción'!$C$10:$AZ$250,MATCH(A122,'Controles de Corrupción'!$B$10:$B$250,0),47),"")</f>
        <v/>
      </c>
    </row>
    <row r="123" spans="1:17" ht="46.5" customHeight="1">
      <c r="A123" s="106" t="s">
        <v>587</v>
      </c>
      <c r="B123" s="1429"/>
      <c r="C123" s="1184"/>
      <c r="D123" s="1186"/>
      <c r="E123" s="1184"/>
      <c r="F123" s="1188"/>
      <c r="G123" s="1188"/>
      <c r="H123" s="1426"/>
      <c r="I123" s="1188"/>
      <c r="J123" s="1188"/>
      <c r="K123" s="1188"/>
      <c r="L123" s="1188"/>
      <c r="M123" s="145" t="str">
        <f>IFERROR(INDEX('Controles de Corrupción'!$C$10:$AZ$250,MATCH(A123,'Controles de Corrupción'!$B$10:$B$250,0),4),"")</f>
        <v/>
      </c>
      <c r="N123" s="61" t="str">
        <f>IFERROR(INDEX('Controles de Corrupción'!$C$10:$AZ$250,MATCH(A123,'Controles de Corrupción'!$B$10:$B$250,0),40),"")</f>
        <v/>
      </c>
      <c r="O123" s="61" t="str">
        <f>IFERROR(INDEX('Controles de Corrupción'!$C$10:$AZ$250,MATCH(A123,'Controles de Corrupción'!$B$10:$B$250,0),41),"")</f>
        <v/>
      </c>
      <c r="P123" s="61" t="str">
        <f>IFERROR(INDEX('Controles de Corrupción'!$C$10:$AZ$250,MATCH(A123,'Controles de Corrupción'!$B$10:$B$250,0),42),"")</f>
        <v/>
      </c>
      <c r="Q123" s="362" t="str">
        <f>IFERROR(INDEX('Controles de Corrupción'!$C$10:$AZ$250,MATCH(A123,'Controles de Corrupción'!$B$10:$B$250,0),47),"")</f>
        <v/>
      </c>
    </row>
    <row r="124" spans="1:17" ht="46.5" customHeight="1">
      <c r="A124" s="106" t="s">
        <v>588</v>
      </c>
      <c r="B124" s="1429"/>
      <c r="C124" s="1184"/>
      <c r="D124" s="1186"/>
      <c r="E124" s="1184"/>
      <c r="F124" s="1188"/>
      <c r="G124" s="1188"/>
      <c r="H124" s="1426"/>
      <c r="I124" s="1188"/>
      <c r="J124" s="1188"/>
      <c r="K124" s="1188"/>
      <c r="L124" s="1188"/>
      <c r="M124" s="145" t="str">
        <f>IFERROR(INDEX('Controles de Corrupción'!$C$10:$AZ$250,MATCH(A124,'Controles de Corrupción'!$B$10:$B$250,0),4),"")</f>
        <v/>
      </c>
      <c r="N124" s="61" t="str">
        <f>IFERROR(INDEX('Controles de Corrupción'!$C$10:$AZ$250,MATCH(A124,'Controles de Corrupción'!$B$10:$B$250,0),40),"")</f>
        <v/>
      </c>
      <c r="O124" s="61" t="str">
        <f>IFERROR(INDEX('Controles de Corrupción'!$C$10:$AZ$250,MATCH(A124,'Controles de Corrupción'!$B$10:$B$250,0),41),"")</f>
        <v/>
      </c>
      <c r="P124" s="61" t="str">
        <f>IFERROR(INDEX('Controles de Corrupción'!$C$10:$AZ$250,MATCH(A124,'Controles de Corrupción'!$B$10:$B$250,0),42),"")</f>
        <v/>
      </c>
      <c r="Q124" s="362" t="str">
        <f>IFERROR(INDEX('Controles de Corrupción'!$C$10:$AZ$250,MATCH(A124,'Controles de Corrupción'!$B$10:$B$250,0),47),"")</f>
        <v/>
      </c>
    </row>
    <row r="125" spans="1:17" ht="46.5" customHeight="1">
      <c r="A125" s="106" t="s">
        <v>589</v>
      </c>
      <c r="B125" s="1429"/>
      <c r="C125" s="1184"/>
      <c r="D125" s="1186"/>
      <c r="E125" s="1184"/>
      <c r="F125" s="1188"/>
      <c r="G125" s="1188"/>
      <c r="H125" s="1426"/>
      <c r="I125" s="1188"/>
      <c r="J125" s="1188"/>
      <c r="K125" s="1188"/>
      <c r="L125" s="1188"/>
      <c r="M125" s="145" t="str">
        <f>IFERROR(INDEX('Controles de Corrupción'!$C$10:$AZ$250,MATCH(A125,'Controles de Corrupción'!$B$10:$B$250,0),4),"")</f>
        <v/>
      </c>
      <c r="N125" s="61" t="str">
        <f>IFERROR(INDEX('Controles de Corrupción'!$C$10:$AZ$250,MATCH(A125,'Controles de Corrupción'!$B$10:$B$250,0),40),"")</f>
        <v/>
      </c>
      <c r="O125" s="61" t="str">
        <f>IFERROR(INDEX('Controles de Corrupción'!$C$10:$AZ$250,MATCH(A125,'Controles de Corrupción'!$B$10:$B$250,0),41),"")</f>
        <v/>
      </c>
      <c r="P125" s="61" t="str">
        <f>IFERROR(INDEX('Controles de Corrupción'!$C$10:$AZ$250,MATCH(A125,'Controles de Corrupción'!$B$10:$B$250,0),42),"")</f>
        <v/>
      </c>
      <c r="Q125" s="362" t="str">
        <f>IFERROR(INDEX('Controles de Corrupción'!$C$10:$AZ$250,MATCH(A125,'Controles de Corrupción'!$B$10:$B$250,0),47),"")</f>
        <v/>
      </c>
    </row>
    <row r="126" spans="1:17" ht="46.5" customHeight="1">
      <c r="A126" s="106" t="s">
        <v>590</v>
      </c>
      <c r="B126" s="1430"/>
      <c r="C126" s="1184"/>
      <c r="D126" s="1186"/>
      <c r="E126" s="1184"/>
      <c r="F126" s="1188"/>
      <c r="G126" s="1188"/>
      <c r="H126" s="1427"/>
      <c r="I126" s="1188"/>
      <c r="J126" s="1188"/>
      <c r="K126" s="1188"/>
      <c r="L126" s="1188"/>
      <c r="M126" s="145" t="str">
        <f>IFERROR(INDEX('Controles de Corrupción'!$C$10:$AZ$250,MATCH(A126,'Controles de Corrupción'!$B$10:$B$250,0),4),"")</f>
        <v/>
      </c>
      <c r="N126" s="61" t="str">
        <f>IFERROR(INDEX('Controles de Corrupción'!$C$10:$AZ$250,MATCH(A126,'Controles de Corrupción'!$B$10:$B$250,0),40),"")</f>
        <v/>
      </c>
      <c r="O126" s="61" t="str">
        <f>IFERROR(INDEX('Controles de Corrupción'!$C$10:$AZ$250,MATCH(A126,'Controles de Corrupción'!$B$10:$B$250,0),41),"")</f>
        <v/>
      </c>
      <c r="P126" s="61" t="str">
        <f>IFERROR(INDEX('Controles de Corrupción'!$C$10:$AZ$250,MATCH(A126,'Controles de Corrupción'!$B$10:$B$250,0),42),"")</f>
        <v/>
      </c>
      <c r="Q126" s="362" t="str">
        <f>IFERROR(INDEX('Controles de Corrupción'!$C$10:$AZ$250,MATCH(A126,'Controles de Corrupción'!$B$10:$B$250,0),47),"")</f>
        <v/>
      </c>
    </row>
    <row r="127" spans="1:17" ht="46.5" customHeight="1">
      <c r="A127" s="106" t="s">
        <v>591</v>
      </c>
      <c r="B127" s="1428"/>
      <c r="C127" s="1183" t="str">
        <f>IFERROR(INDEX('Riesgos de Corrupción'!$B$11:$BN$100,MATCH('Mapa Riesgo Corrupción'!B127,'Riesgos de Corrupción'!$B$11:$B$100,0),2),"")</f>
        <v/>
      </c>
      <c r="D127" s="1186" t="str">
        <f>IFERROR(INDEX('Riesgos de Corrupción'!$B$11:$BN$100,MATCH('Mapa Riesgo Corrupción'!B127,'Riesgos de Corrupción'!$B$11:$B$100,0),4),"")</f>
        <v/>
      </c>
      <c r="E127" s="1183" t="str">
        <f>IFERROR(INDEX('Riesgos de Corrupción'!$B$11:$BN$100,MATCH('Mapa Riesgo Corrupción'!B127,'Riesgos de Corrupción'!$B$11:$B$100,0),5),"")</f>
        <v/>
      </c>
      <c r="F127" s="1188" t="str">
        <f>IFERROR(INDEX('Riesgos de Corrupción'!$B$11:$BN$100,MATCH('Mapa Riesgo Corrupción'!B127,'Riesgos de Corrupción'!$B$11:$B$100,0),18),"")</f>
        <v/>
      </c>
      <c r="G127" s="1188" t="str">
        <f>IFERROR(INDEX('Riesgos de Corrupción'!$B$11:$BN$100,MATCH('Mapa Riesgo Corrupción'!B127,'Riesgos de Corrupción'!$B$11:$B$100,0),63),"")</f>
        <v/>
      </c>
      <c r="H127" s="1425" t="str">
        <f>IFERROR(INDEX('Riesgos de Corrupción'!$B$11:$BN$100,MATCH('Mapa Riesgo Corrupción'!B127,'Riesgos de Corrupción'!$B$11:$B$100,0),64),"")</f>
        <v/>
      </c>
      <c r="I127" s="1188" t="str">
        <f>IFERROR(INDEX('Controles de Corrupción'!$C$10:$AZ$249,MATCH('Mapa Riesgo Corrupción'!B127,'Controles de Corrupción'!$C$10:$C$249,0),33),"")</f>
        <v/>
      </c>
      <c r="J127" s="1188" t="str">
        <f>IFERROR(INDEX('Controles de Corrupción'!$C$10:$AZ$249,MATCH('Mapa Riesgo Corrupción'!B127,'Controles de Corrupción'!$C$10:$C$249,0),36),"")</f>
        <v/>
      </c>
      <c r="K127" s="1188" t="str">
        <f>IFERROR(INDEX('Controles de Corrupción'!$C$10:$AZ$249,MATCH('Mapa Riesgo Corrupción'!B127,'Controles de Corrupción'!$C$10:$C$249,0),37),"")</f>
        <v/>
      </c>
      <c r="L127" s="1188" t="str">
        <f>IFERROR(INDEX('Controles de Corrupción'!$C$10:$AZ$249,MATCH('Mapa Riesgo Corrupción'!B127,'Controles de Corrupción'!$C$10:$C$249,0),38),"")</f>
        <v/>
      </c>
      <c r="M127" s="145" t="str">
        <f>IFERROR(INDEX('Controles de Corrupción'!$C$10:$AZ$250,MATCH(A127,'Controles de Corrupción'!$B$10:$B$250,0),4),"")</f>
        <v/>
      </c>
      <c r="N127" s="61" t="str">
        <f>IFERROR(INDEX('Controles de Corrupción'!$C$10:$AZ$250,MATCH(A127,'Controles de Corrupción'!$B$10:$B$250,0),40),"")</f>
        <v/>
      </c>
      <c r="O127" s="61" t="str">
        <f>IFERROR(INDEX('Controles de Corrupción'!$C$10:$AZ$250,MATCH(A127,'Controles de Corrupción'!$B$10:$B$250,0),41),"")</f>
        <v/>
      </c>
      <c r="P127" s="61" t="str">
        <f>IFERROR(INDEX('Controles de Corrupción'!$C$10:$AZ$250,MATCH(A127,'Controles de Corrupción'!$B$10:$B$250,0),42),"")</f>
        <v/>
      </c>
      <c r="Q127" s="362" t="str">
        <f>IFERROR(INDEX('Controles de Corrupción'!$C$10:$AZ$250,MATCH(A127,'Controles de Corrupción'!$B$10:$B$250,0),47),"")</f>
        <v/>
      </c>
    </row>
    <row r="128" spans="1:17" ht="46.5" customHeight="1">
      <c r="A128" s="106" t="s">
        <v>595</v>
      </c>
      <c r="B128" s="1429"/>
      <c r="C128" s="1184"/>
      <c r="D128" s="1186"/>
      <c r="E128" s="1184"/>
      <c r="F128" s="1188"/>
      <c r="G128" s="1188"/>
      <c r="H128" s="1426"/>
      <c r="I128" s="1188"/>
      <c r="J128" s="1188"/>
      <c r="K128" s="1188"/>
      <c r="L128" s="1188"/>
      <c r="M128" s="145" t="str">
        <f>IFERROR(INDEX('Controles de Corrupción'!$C$10:$AZ$250,MATCH(A128,'Controles de Corrupción'!$B$10:$B$250,0),4),"")</f>
        <v/>
      </c>
      <c r="N128" s="61" t="str">
        <f>IFERROR(INDEX('Controles de Corrupción'!$C$10:$AZ$250,MATCH(A128,'Controles de Corrupción'!$B$10:$B$250,0),40),"")</f>
        <v/>
      </c>
      <c r="O128" s="61" t="str">
        <f>IFERROR(INDEX('Controles de Corrupción'!$C$10:$AZ$250,MATCH(A128,'Controles de Corrupción'!$B$10:$B$250,0),41),"")</f>
        <v/>
      </c>
      <c r="P128" s="61" t="str">
        <f>IFERROR(INDEX('Controles de Corrupción'!$C$10:$AZ$250,MATCH(A128,'Controles de Corrupción'!$B$10:$B$250,0),42),"")</f>
        <v/>
      </c>
      <c r="Q128" s="362" t="str">
        <f>IFERROR(INDEX('Controles de Corrupción'!$C$10:$AZ$250,MATCH(A128,'Controles de Corrupción'!$B$10:$B$250,0),47),"")</f>
        <v/>
      </c>
    </row>
    <row r="129" spans="1:17" ht="46.5" customHeight="1">
      <c r="A129" s="106" t="s">
        <v>598</v>
      </c>
      <c r="B129" s="1429"/>
      <c r="C129" s="1184"/>
      <c r="D129" s="1186"/>
      <c r="E129" s="1184"/>
      <c r="F129" s="1188"/>
      <c r="G129" s="1188"/>
      <c r="H129" s="1426"/>
      <c r="I129" s="1188"/>
      <c r="J129" s="1188"/>
      <c r="K129" s="1188"/>
      <c r="L129" s="1188"/>
      <c r="M129" s="145" t="str">
        <f>IFERROR(INDEX('Controles de Corrupción'!$C$10:$AZ$250,MATCH(A129,'Controles de Corrupción'!$B$10:$B$250,0),4),"")</f>
        <v/>
      </c>
      <c r="N129" s="61" t="str">
        <f>IFERROR(INDEX('Controles de Corrupción'!$C$10:$AZ$250,MATCH(A129,'Controles de Corrupción'!$B$10:$B$250,0),40),"")</f>
        <v/>
      </c>
      <c r="O129" s="61" t="str">
        <f>IFERROR(INDEX('Controles de Corrupción'!$C$10:$AZ$250,MATCH(A129,'Controles de Corrupción'!$B$10:$B$250,0),41),"")</f>
        <v/>
      </c>
      <c r="P129" s="61" t="str">
        <f>IFERROR(INDEX('Controles de Corrupción'!$C$10:$AZ$250,MATCH(A129,'Controles de Corrupción'!$B$10:$B$250,0),42),"")</f>
        <v/>
      </c>
      <c r="Q129" s="362" t="str">
        <f>IFERROR(INDEX('Controles de Corrupción'!$C$10:$AZ$250,MATCH(A129,'Controles de Corrupción'!$B$10:$B$250,0),47),"")</f>
        <v/>
      </c>
    </row>
    <row r="130" spans="1:17" ht="46.5" customHeight="1">
      <c r="A130" s="106" t="s">
        <v>599</v>
      </c>
      <c r="B130" s="1429"/>
      <c r="C130" s="1184"/>
      <c r="D130" s="1186"/>
      <c r="E130" s="1184"/>
      <c r="F130" s="1188"/>
      <c r="G130" s="1188"/>
      <c r="H130" s="1426"/>
      <c r="I130" s="1188"/>
      <c r="J130" s="1188"/>
      <c r="K130" s="1188"/>
      <c r="L130" s="1188"/>
      <c r="M130" s="145" t="str">
        <f>IFERROR(INDEX('Controles de Corrupción'!$C$10:$AZ$250,MATCH(A130,'Controles de Corrupción'!$B$10:$B$250,0),4),"")</f>
        <v/>
      </c>
      <c r="N130" s="61" t="str">
        <f>IFERROR(INDEX('Controles de Corrupción'!$C$10:$AZ$250,MATCH(A130,'Controles de Corrupción'!$B$10:$B$250,0),40),"")</f>
        <v/>
      </c>
      <c r="O130" s="61" t="str">
        <f>IFERROR(INDEX('Controles de Corrupción'!$C$10:$AZ$250,MATCH(A130,'Controles de Corrupción'!$B$10:$B$250,0),41),"")</f>
        <v/>
      </c>
      <c r="P130" s="61" t="str">
        <f>IFERROR(INDEX('Controles de Corrupción'!$C$10:$AZ$250,MATCH(A130,'Controles de Corrupción'!$B$10:$B$250,0),42),"")</f>
        <v/>
      </c>
      <c r="Q130" s="362" t="str">
        <f>IFERROR(INDEX('Controles de Corrupción'!$C$10:$AZ$250,MATCH(A130,'Controles de Corrupción'!$B$10:$B$250,0),47),"")</f>
        <v/>
      </c>
    </row>
    <row r="131" spans="1:17" ht="46.5" customHeight="1">
      <c r="A131" s="106" t="s">
        <v>600</v>
      </c>
      <c r="B131" s="1429"/>
      <c r="C131" s="1184"/>
      <c r="D131" s="1186"/>
      <c r="E131" s="1184"/>
      <c r="F131" s="1188"/>
      <c r="G131" s="1188"/>
      <c r="H131" s="1426"/>
      <c r="I131" s="1188"/>
      <c r="J131" s="1188"/>
      <c r="K131" s="1188"/>
      <c r="L131" s="1188"/>
      <c r="M131" s="145" t="str">
        <f>IFERROR(INDEX('Controles de Corrupción'!$C$10:$AZ$250,MATCH(A131,'Controles de Corrupción'!$B$10:$B$250,0),4),"")</f>
        <v/>
      </c>
      <c r="N131" s="61" t="str">
        <f>IFERROR(INDEX('Controles de Corrupción'!$C$10:$AZ$250,MATCH(A131,'Controles de Corrupción'!$B$10:$B$250,0),40),"")</f>
        <v/>
      </c>
      <c r="O131" s="61" t="str">
        <f>IFERROR(INDEX('Controles de Corrupción'!$C$10:$AZ$250,MATCH(A131,'Controles de Corrupción'!$B$10:$B$250,0),41),"")</f>
        <v/>
      </c>
      <c r="P131" s="61" t="str">
        <f>IFERROR(INDEX('Controles de Corrupción'!$C$10:$AZ$250,MATCH(A131,'Controles de Corrupción'!$B$10:$B$250,0),42),"")</f>
        <v/>
      </c>
      <c r="Q131" s="362" t="str">
        <f>IFERROR(INDEX('Controles de Corrupción'!$C$10:$AZ$250,MATCH(A131,'Controles de Corrupción'!$B$10:$B$250,0),47),"")</f>
        <v/>
      </c>
    </row>
    <row r="132" spans="1:17" ht="46.5" customHeight="1">
      <c r="A132" s="106" t="s">
        <v>601</v>
      </c>
      <c r="B132" s="1430"/>
      <c r="C132" s="1184"/>
      <c r="D132" s="1186"/>
      <c r="E132" s="1184"/>
      <c r="F132" s="1188"/>
      <c r="G132" s="1188"/>
      <c r="H132" s="1427"/>
      <c r="I132" s="1188"/>
      <c r="J132" s="1188"/>
      <c r="K132" s="1188"/>
      <c r="L132" s="1188"/>
      <c r="M132" s="145" t="str">
        <f>IFERROR(INDEX('Controles de Corrupción'!$C$10:$AZ$250,MATCH(A132,'Controles de Corrupción'!$B$10:$B$250,0),4),"")</f>
        <v/>
      </c>
      <c r="N132" s="61" t="str">
        <f>IFERROR(INDEX('Controles de Corrupción'!$C$10:$AZ$250,MATCH(A132,'Controles de Corrupción'!$B$10:$B$250,0),40),"")</f>
        <v/>
      </c>
      <c r="O132" s="61" t="str">
        <f>IFERROR(INDEX('Controles de Corrupción'!$C$10:$AZ$250,MATCH(A132,'Controles de Corrupción'!$B$10:$B$250,0),41),"")</f>
        <v/>
      </c>
      <c r="P132" s="61" t="str">
        <f>IFERROR(INDEX('Controles de Corrupción'!$C$10:$AZ$250,MATCH(A132,'Controles de Corrupción'!$B$10:$B$250,0),42),"")</f>
        <v/>
      </c>
      <c r="Q132" s="362" t="str">
        <f>IFERROR(INDEX('Controles de Corrupción'!$C$10:$AZ$250,MATCH(A132,'Controles de Corrupción'!$B$10:$B$250,0),47),"")</f>
        <v/>
      </c>
    </row>
    <row r="133" spans="1:17" ht="50.25" customHeight="1">
      <c r="A133" s="106" t="s">
        <v>602</v>
      </c>
      <c r="B133" s="1428"/>
      <c r="C133" s="1183" t="str">
        <f>IFERROR(INDEX('Riesgos de Corrupción'!$B$11:$BN$100,MATCH('Mapa Riesgo Corrupción'!B133,'Riesgos de Corrupción'!$B$11:$B$100,0),2),"")</f>
        <v/>
      </c>
      <c r="D133" s="1186" t="str">
        <f>IFERROR(INDEX('Riesgos de Corrupción'!$B$11:$BN$100,MATCH('Mapa Riesgo Corrupción'!B133,'Riesgos de Corrupción'!$B$11:$B$100,0),4),"")</f>
        <v/>
      </c>
      <c r="E133" s="1183" t="str">
        <f>IFERROR(INDEX('Riesgos de Corrupción'!$B$11:$BN$100,MATCH('Mapa Riesgo Corrupción'!B133,'Riesgos de Corrupción'!$B$11:$B$100,0),5),"")</f>
        <v/>
      </c>
      <c r="F133" s="1188" t="str">
        <f>IFERROR(INDEX('Riesgos de Corrupción'!$B$11:$BN$100,MATCH('Mapa Riesgo Corrupción'!B133,'Riesgos de Corrupción'!$B$11:$B$100,0),18),"")</f>
        <v/>
      </c>
      <c r="G133" s="1188" t="str">
        <f>IFERROR(INDEX('Riesgos de Corrupción'!$B$11:$BN$100,MATCH('Mapa Riesgo Corrupción'!B133,'Riesgos de Corrupción'!$B$11:$B$100,0),63),"")</f>
        <v/>
      </c>
      <c r="H133" s="1425" t="str">
        <f>IFERROR(INDEX('Riesgos de Corrupción'!$B$11:$BN$100,MATCH('Mapa Riesgo Corrupción'!B133,'Riesgos de Corrupción'!$B$11:$B$100,0),64),"")</f>
        <v/>
      </c>
      <c r="I133" s="1188" t="str">
        <f>IFERROR(INDEX('Controles de Corrupción'!$C$10:$AZ$249,MATCH('Mapa Riesgo Corrupción'!B133,'Controles de Corrupción'!$C$10:$C$249,0),33),"")</f>
        <v/>
      </c>
      <c r="J133" s="1188" t="str">
        <f>IFERROR(INDEX('Controles de Corrupción'!$C$10:$AZ$249,MATCH('Mapa Riesgo Corrupción'!B133,'Controles de Corrupción'!$C$10:$C$249,0),36),"")</f>
        <v/>
      </c>
      <c r="K133" s="1188" t="str">
        <f>IFERROR(INDEX('Controles de Corrupción'!$C$10:$AZ$249,MATCH('Mapa Riesgo Corrupción'!B133,'Controles de Corrupción'!$C$10:$C$249,0),37),"")</f>
        <v/>
      </c>
      <c r="L133" s="1188" t="str">
        <f>IFERROR(INDEX('Controles de Corrupción'!$C$10:$AZ$249,MATCH('Mapa Riesgo Corrupción'!B133,'Controles de Corrupción'!$C$10:$C$249,0),38),"")</f>
        <v/>
      </c>
      <c r="M133" s="145" t="str">
        <f>IFERROR(INDEX('Controles de Corrupción'!$C$10:$AZ$250,MATCH(A133,'Controles de Corrupción'!$B$10:$B$250,0),4),"")</f>
        <v/>
      </c>
      <c r="N133" s="61" t="str">
        <f>IFERROR(INDEX('Controles de Corrupción'!$C$10:$AZ$250,MATCH(A133,'Controles de Corrupción'!$B$10:$B$250,0),40),"")</f>
        <v/>
      </c>
      <c r="O133" s="61" t="str">
        <f>IFERROR(INDEX('Controles de Corrupción'!$C$10:$AZ$250,MATCH(A133,'Controles de Corrupción'!$B$10:$B$250,0),41),"")</f>
        <v/>
      </c>
      <c r="P133" s="61" t="str">
        <f>IFERROR(INDEX('Controles de Corrupción'!$C$10:$AZ$250,MATCH(A133,'Controles de Corrupción'!$B$10:$B$250,0),42),"")</f>
        <v/>
      </c>
      <c r="Q133" s="362" t="str">
        <f>IFERROR(INDEX('Controles de Corrupción'!$C$10:$AZ$250,MATCH(A133,'Controles de Corrupción'!$B$10:$B$250,0),47),"")</f>
        <v/>
      </c>
    </row>
    <row r="134" spans="1:17" ht="50.25" customHeight="1">
      <c r="A134" s="106" t="s">
        <v>606</v>
      </c>
      <c r="B134" s="1429"/>
      <c r="C134" s="1184"/>
      <c r="D134" s="1186"/>
      <c r="E134" s="1184"/>
      <c r="F134" s="1188"/>
      <c r="G134" s="1188"/>
      <c r="H134" s="1426"/>
      <c r="I134" s="1188"/>
      <c r="J134" s="1188"/>
      <c r="K134" s="1188"/>
      <c r="L134" s="1188"/>
      <c r="M134" s="145" t="str">
        <f>IFERROR(INDEX('Controles de Corrupción'!$C$10:$AZ$250,MATCH(A134,'Controles de Corrupción'!$B$10:$B$250,0),4),"")</f>
        <v/>
      </c>
      <c r="N134" s="61" t="str">
        <f>IFERROR(INDEX('Controles de Corrupción'!$C$10:$AZ$250,MATCH(A134,'Controles de Corrupción'!$B$10:$B$250,0),40),"")</f>
        <v/>
      </c>
      <c r="O134" s="61" t="str">
        <f>IFERROR(INDEX('Controles de Corrupción'!$C$10:$AZ$250,MATCH(A134,'Controles de Corrupción'!$B$10:$B$250,0),41),"")</f>
        <v/>
      </c>
      <c r="P134" s="61" t="str">
        <f>IFERROR(INDEX('Controles de Corrupción'!$C$10:$AZ$250,MATCH(A134,'Controles de Corrupción'!$B$10:$B$250,0),42),"")</f>
        <v/>
      </c>
      <c r="Q134" s="362" t="str">
        <f>IFERROR(INDEX('Controles de Corrupción'!$C$10:$AZ$250,MATCH(A134,'Controles de Corrupción'!$B$10:$B$250,0),47),"")</f>
        <v/>
      </c>
    </row>
    <row r="135" spans="1:17" ht="50.25" customHeight="1">
      <c r="A135" s="106" t="s">
        <v>608</v>
      </c>
      <c r="B135" s="1429"/>
      <c r="C135" s="1184"/>
      <c r="D135" s="1186"/>
      <c r="E135" s="1184"/>
      <c r="F135" s="1188"/>
      <c r="G135" s="1188"/>
      <c r="H135" s="1426"/>
      <c r="I135" s="1188"/>
      <c r="J135" s="1188"/>
      <c r="K135" s="1188"/>
      <c r="L135" s="1188"/>
      <c r="M135" s="145" t="str">
        <f>IFERROR(INDEX('Controles de Corrupción'!$C$10:$AZ$250,MATCH(A135,'Controles de Corrupción'!$B$10:$B$250,0),4),"")</f>
        <v/>
      </c>
      <c r="N135" s="61" t="str">
        <f>IFERROR(INDEX('Controles de Corrupción'!$C$10:$AZ$250,MATCH(A135,'Controles de Corrupción'!$B$10:$B$250,0),40),"")</f>
        <v/>
      </c>
      <c r="O135" s="61" t="str">
        <f>IFERROR(INDEX('Controles de Corrupción'!$C$10:$AZ$250,MATCH(A135,'Controles de Corrupción'!$B$10:$B$250,0),41),"")</f>
        <v/>
      </c>
      <c r="P135" s="61" t="str">
        <f>IFERROR(INDEX('Controles de Corrupción'!$C$10:$AZ$250,MATCH(A135,'Controles de Corrupción'!$B$10:$B$250,0),42),"")</f>
        <v/>
      </c>
      <c r="Q135" s="362" t="str">
        <f>IFERROR(INDEX('Controles de Corrupción'!$C$10:$AZ$250,MATCH(A135,'Controles de Corrupción'!$B$10:$B$250,0),47),"")</f>
        <v/>
      </c>
    </row>
    <row r="136" spans="1:17" ht="50.25" customHeight="1">
      <c r="A136" s="106" t="s">
        <v>609</v>
      </c>
      <c r="B136" s="1429"/>
      <c r="C136" s="1184"/>
      <c r="D136" s="1186"/>
      <c r="E136" s="1184"/>
      <c r="F136" s="1188"/>
      <c r="G136" s="1188"/>
      <c r="H136" s="1426"/>
      <c r="I136" s="1188"/>
      <c r="J136" s="1188"/>
      <c r="K136" s="1188"/>
      <c r="L136" s="1188"/>
      <c r="M136" s="145" t="str">
        <f>IFERROR(INDEX('Controles de Corrupción'!$C$10:$AZ$250,MATCH(A136,'Controles de Corrupción'!$B$10:$B$250,0),4),"")</f>
        <v/>
      </c>
      <c r="N136" s="61" t="str">
        <f>IFERROR(INDEX('Controles de Corrupción'!$C$10:$AZ$250,MATCH(A136,'Controles de Corrupción'!$B$10:$B$250,0),40),"")</f>
        <v/>
      </c>
      <c r="O136" s="61" t="str">
        <f>IFERROR(INDEX('Controles de Corrupción'!$C$10:$AZ$250,MATCH(A136,'Controles de Corrupción'!$B$10:$B$250,0),41),"")</f>
        <v/>
      </c>
      <c r="P136" s="61" t="str">
        <f>IFERROR(INDEX('Controles de Corrupción'!$C$10:$AZ$250,MATCH(A136,'Controles de Corrupción'!$B$10:$B$250,0),42),"")</f>
        <v/>
      </c>
      <c r="Q136" s="362" t="str">
        <f>IFERROR(INDEX('Controles de Corrupción'!$C$10:$AZ$250,MATCH(A136,'Controles de Corrupción'!$B$10:$B$250,0),47),"")</f>
        <v/>
      </c>
    </row>
    <row r="137" spans="1:17" ht="50.25" customHeight="1">
      <c r="A137" s="106" t="s">
        <v>610</v>
      </c>
      <c r="B137" s="1429"/>
      <c r="C137" s="1184"/>
      <c r="D137" s="1186"/>
      <c r="E137" s="1184"/>
      <c r="F137" s="1188"/>
      <c r="G137" s="1188"/>
      <c r="H137" s="1426"/>
      <c r="I137" s="1188"/>
      <c r="J137" s="1188"/>
      <c r="K137" s="1188"/>
      <c r="L137" s="1188"/>
      <c r="M137" s="145" t="str">
        <f>IFERROR(INDEX('Controles de Corrupción'!$C$10:$AZ$250,MATCH(A137,'Controles de Corrupción'!$B$10:$B$250,0),4),"")</f>
        <v/>
      </c>
      <c r="N137" s="61" t="str">
        <f>IFERROR(INDEX('Controles de Corrupción'!$C$10:$AZ$250,MATCH(A137,'Controles de Corrupción'!$B$10:$B$250,0),40),"")</f>
        <v/>
      </c>
      <c r="O137" s="61" t="str">
        <f>IFERROR(INDEX('Controles de Corrupción'!$C$10:$AZ$250,MATCH(A137,'Controles de Corrupción'!$B$10:$B$250,0),41),"")</f>
        <v/>
      </c>
      <c r="P137" s="61" t="str">
        <f>IFERROR(INDEX('Controles de Corrupción'!$C$10:$AZ$250,MATCH(A137,'Controles de Corrupción'!$B$10:$B$250,0),42),"")</f>
        <v/>
      </c>
      <c r="Q137" s="362" t="str">
        <f>IFERROR(INDEX('Controles de Corrupción'!$C$10:$AZ$250,MATCH(A137,'Controles de Corrupción'!$B$10:$B$250,0),47),"")</f>
        <v/>
      </c>
    </row>
    <row r="138" spans="1:17" ht="50.25" customHeight="1">
      <c r="A138" s="106" t="s">
        <v>611</v>
      </c>
      <c r="B138" s="1430"/>
      <c r="C138" s="1184"/>
      <c r="D138" s="1186"/>
      <c r="E138" s="1184"/>
      <c r="F138" s="1188"/>
      <c r="G138" s="1188"/>
      <c r="H138" s="1427"/>
      <c r="I138" s="1188"/>
      <c r="J138" s="1188"/>
      <c r="K138" s="1188"/>
      <c r="L138" s="1188"/>
      <c r="M138" s="145" t="str">
        <f>IFERROR(INDEX('Controles de Corrupción'!$C$10:$AZ$250,MATCH(A138,'Controles de Corrupción'!$B$10:$B$250,0),4),"")</f>
        <v/>
      </c>
      <c r="N138" s="61" t="str">
        <f>IFERROR(INDEX('Controles de Corrupción'!$C$10:$AZ$250,MATCH(A138,'Controles de Corrupción'!$B$10:$B$250,0),40),"")</f>
        <v/>
      </c>
      <c r="O138" s="61" t="str">
        <f>IFERROR(INDEX('Controles de Corrupción'!$C$10:$AZ$250,MATCH(A138,'Controles de Corrupción'!$B$10:$B$250,0),41),"")</f>
        <v/>
      </c>
      <c r="P138" s="61" t="str">
        <f>IFERROR(INDEX('Controles de Corrupción'!$C$10:$AZ$250,MATCH(A138,'Controles de Corrupción'!$B$10:$B$250,0),42),"")</f>
        <v/>
      </c>
      <c r="Q138" s="362" t="str">
        <f>IFERROR(INDEX('Controles de Corrupción'!$C$10:$AZ$250,MATCH(A138,'Controles de Corrupción'!$B$10:$B$250,0),47),"")</f>
        <v/>
      </c>
    </row>
    <row r="139" spans="1:17" ht="50.25" customHeight="1">
      <c r="A139" s="106" t="s">
        <v>612</v>
      </c>
      <c r="B139" s="1428"/>
      <c r="C139" s="1183" t="str">
        <f>IFERROR(INDEX('Riesgos de Corrupción'!$B$11:$BN$100,MATCH('Mapa Riesgo Corrupción'!B139,'Riesgos de Corrupción'!$B$11:$B$100,0),2),"")</f>
        <v/>
      </c>
      <c r="D139" s="1186" t="str">
        <f>IFERROR(INDEX('Riesgos de Corrupción'!$B$11:$BN$100,MATCH('Mapa Riesgo Corrupción'!B139,'Riesgos de Corrupción'!$B$11:$B$100,0),4),"")</f>
        <v/>
      </c>
      <c r="E139" s="1183" t="str">
        <f>IFERROR(INDEX('Riesgos de Corrupción'!$B$11:$BN$100,MATCH('Mapa Riesgo Corrupción'!B139,'Riesgos de Corrupción'!$B$11:$B$100,0),5),"")</f>
        <v/>
      </c>
      <c r="F139" s="1188" t="str">
        <f>IFERROR(INDEX('Riesgos de Corrupción'!$B$11:$BN$100,MATCH('Mapa Riesgo Corrupción'!B139,'Riesgos de Corrupción'!$B$11:$B$100,0),18),"")</f>
        <v/>
      </c>
      <c r="G139" s="1188" t="str">
        <f>IFERROR(INDEX('Riesgos de Corrupción'!$B$11:$BN$100,MATCH('Mapa Riesgo Corrupción'!B139,'Riesgos de Corrupción'!$B$11:$B$100,0),63),"")</f>
        <v/>
      </c>
      <c r="H139" s="1425" t="str">
        <f>IFERROR(INDEX('Riesgos de Corrupción'!$B$11:$BN$100,MATCH('Mapa Riesgo Corrupción'!B139,'Riesgos de Corrupción'!$B$11:$B$100,0),64),"")</f>
        <v/>
      </c>
      <c r="I139" s="1188" t="str">
        <f>IFERROR(INDEX('Controles de Corrupción'!$C$10:$AZ$249,MATCH('Mapa Riesgo Corrupción'!B139,'Controles de Corrupción'!$C$10:$C$249,0),33),"")</f>
        <v/>
      </c>
      <c r="J139" s="1188" t="str">
        <f>IFERROR(INDEX('Controles de Corrupción'!$C$10:$AZ$249,MATCH('Mapa Riesgo Corrupción'!B139,'Controles de Corrupción'!$C$10:$C$249,0),36),"")</f>
        <v/>
      </c>
      <c r="K139" s="1188" t="str">
        <f>IFERROR(INDEX('Controles de Corrupción'!$C$10:$AZ$249,MATCH('Mapa Riesgo Corrupción'!B139,'Controles de Corrupción'!$C$10:$C$249,0),37),"")</f>
        <v/>
      </c>
      <c r="L139" s="1188" t="str">
        <f>IFERROR(INDEX('Controles de Corrupción'!$C$10:$AZ$249,MATCH('Mapa Riesgo Corrupción'!B139,'Controles de Corrupción'!$C$10:$C$249,0),38),"")</f>
        <v/>
      </c>
      <c r="M139" s="145" t="str">
        <f>IFERROR(INDEX('Controles de Corrupción'!$C$10:$AZ$250,MATCH(A139,'Controles de Corrupción'!$B$10:$B$250,0),4),"")</f>
        <v/>
      </c>
      <c r="N139" s="61" t="str">
        <f>IFERROR(INDEX('Controles de Corrupción'!$C$10:$AZ$250,MATCH(A139,'Controles de Corrupción'!$B$10:$B$250,0),40),"")</f>
        <v/>
      </c>
      <c r="O139" s="61" t="str">
        <f>IFERROR(INDEX('Controles de Corrupción'!$C$10:$AZ$250,MATCH(A139,'Controles de Corrupción'!$B$10:$B$250,0),41),"")</f>
        <v/>
      </c>
      <c r="P139" s="61" t="str">
        <f>IFERROR(INDEX('Controles de Corrupción'!$C$10:$AZ$250,MATCH(A139,'Controles de Corrupción'!$B$10:$B$250,0),42),"")</f>
        <v/>
      </c>
      <c r="Q139" s="362" t="str">
        <f>IFERROR(INDEX('Controles de Corrupción'!$C$10:$AZ$250,MATCH(A139,'Controles de Corrupción'!$B$10:$B$250,0),47),"")</f>
        <v/>
      </c>
    </row>
    <row r="140" spans="1:17" ht="50.25" customHeight="1">
      <c r="A140" s="106" t="s">
        <v>617</v>
      </c>
      <c r="B140" s="1429"/>
      <c r="C140" s="1184"/>
      <c r="D140" s="1186"/>
      <c r="E140" s="1184"/>
      <c r="F140" s="1188"/>
      <c r="G140" s="1188"/>
      <c r="H140" s="1426"/>
      <c r="I140" s="1188"/>
      <c r="J140" s="1188"/>
      <c r="K140" s="1188"/>
      <c r="L140" s="1188"/>
      <c r="M140" s="145" t="str">
        <f>IFERROR(INDEX('Controles de Corrupción'!$C$10:$AZ$250,MATCH(A140,'Controles de Corrupción'!$B$10:$B$250,0),4),"")</f>
        <v/>
      </c>
      <c r="N140" s="61" t="str">
        <f>IFERROR(INDEX('Controles de Corrupción'!$C$10:$AZ$250,MATCH(A140,'Controles de Corrupción'!$B$10:$B$250,0),40),"")</f>
        <v/>
      </c>
      <c r="O140" s="61" t="str">
        <f>IFERROR(INDEX('Controles de Corrupción'!$C$10:$AZ$250,MATCH(A140,'Controles de Corrupción'!$B$10:$B$250,0),41),"")</f>
        <v/>
      </c>
      <c r="P140" s="61" t="str">
        <f>IFERROR(INDEX('Controles de Corrupción'!$C$10:$AZ$250,MATCH(A140,'Controles de Corrupción'!$B$10:$B$250,0),42),"")</f>
        <v/>
      </c>
      <c r="Q140" s="362" t="str">
        <f>IFERROR(INDEX('Controles de Corrupción'!$C$10:$AZ$250,MATCH(A140,'Controles de Corrupción'!$B$10:$B$250,0),47),"")</f>
        <v/>
      </c>
    </row>
    <row r="141" spans="1:17" ht="50.25" customHeight="1">
      <c r="A141" s="106" t="s">
        <v>618</v>
      </c>
      <c r="B141" s="1429"/>
      <c r="C141" s="1184"/>
      <c r="D141" s="1186"/>
      <c r="E141" s="1184"/>
      <c r="F141" s="1188"/>
      <c r="G141" s="1188"/>
      <c r="H141" s="1426"/>
      <c r="I141" s="1188"/>
      <c r="J141" s="1188"/>
      <c r="K141" s="1188"/>
      <c r="L141" s="1188"/>
      <c r="M141" s="145" t="str">
        <f>IFERROR(INDEX('Controles de Corrupción'!$C$10:$AZ$250,MATCH(A141,'Controles de Corrupción'!$B$10:$B$250,0),4),"")</f>
        <v/>
      </c>
      <c r="N141" s="61" t="str">
        <f>IFERROR(INDEX('Controles de Corrupción'!$C$10:$AZ$250,MATCH(A141,'Controles de Corrupción'!$B$10:$B$250,0),40),"")</f>
        <v/>
      </c>
      <c r="O141" s="61" t="str">
        <f>IFERROR(INDEX('Controles de Corrupción'!$C$10:$AZ$250,MATCH(A141,'Controles de Corrupción'!$B$10:$B$250,0),41),"")</f>
        <v/>
      </c>
      <c r="P141" s="61" t="str">
        <f>IFERROR(INDEX('Controles de Corrupción'!$C$10:$AZ$250,MATCH(A141,'Controles de Corrupción'!$B$10:$B$250,0),42),"")</f>
        <v/>
      </c>
      <c r="Q141" s="362" t="str">
        <f>IFERROR(INDEX('Controles de Corrupción'!$C$10:$AZ$250,MATCH(A141,'Controles de Corrupción'!$B$10:$B$250,0),47),"")</f>
        <v/>
      </c>
    </row>
    <row r="142" spans="1:17" ht="50.25" customHeight="1">
      <c r="A142" s="106" t="s">
        <v>619</v>
      </c>
      <c r="B142" s="1429"/>
      <c r="C142" s="1184"/>
      <c r="D142" s="1186"/>
      <c r="E142" s="1184"/>
      <c r="F142" s="1188"/>
      <c r="G142" s="1188"/>
      <c r="H142" s="1426"/>
      <c r="I142" s="1188"/>
      <c r="J142" s="1188"/>
      <c r="K142" s="1188"/>
      <c r="L142" s="1188"/>
      <c r="M142" s="145" t="str">
        <f>IFERROR(INDEX('Controles de Corrupción'!$C$10:$AZ$250,MATCH(A142,'Controles de Corrupción'!$B$10:$B$250,0),4),"")</f>
        <v/>
      </c>
      <c r="N142" s="61" t="str">
        <f>IFERROR(INDEX('Controles de Corrupción'!$C$10:$AZ$250,MATCH(A142,'Controles de Corrupción'!$B$10:$B$250,0),40),"")</f>
        <v/>
      </c>
      <c r="O142" s="61" t="str">
        <f>IFERROR(INDEX('Controles de Corrupción'!$C$10:$AZ$250,MATCH(A142,'Controles de Corrupción'!$B$10:$B$250,0),41),"")</f>
        <v/>
      </c>
      <c r="P142" s="61" t="str">
        <f>IFERROR(INDEX('Controles de Corrupción'!$C$10:$AZ$250,MATCH(A142,'Controles de Corrupción'!$B$10:$B$250,0),42),"")</f>
        <v/>
      </c>
      <c r="Q142" s="362" t="str">
        <f>IFERROR(INDEX('Controles de Corrupción'!$C$10:$AZ$250,MATCH(A142,'Controles de Corrupción'!$B$10:$B$250,0),47),"")</f>
        <v/>
      </c>
    </row>
    <row r="143" spans="1:17" ht="50.25" customHeight="1">
      <c r="A143" s="106" t="s">
        <v>620</v>
      </c>
      <c r="B143" s="1429"/>
      <c r="C143" s="1184"/>
      <c r="D143" s="1186"/>
      <c r="E143" s="1184"/>
      <c r="F143" s="1188"/>
      <c r="G143" s="1188"/>
      <c r="H143" s="1426"/>
      <c r="I143" s="1188"/>
      <c r="J143" s="1188"/>
      <c r="K143" s="1188"/>
      <c r="L143" s="1188"/>
      <c r="M143" s="145" t="str">
        <f>IFERROR(INDEX('Controles de Corrupción'!$C$10:$AZ$250,MATCH(A143,'Controles de Corrupción'!$B$10:$B$250,0),4),"")</f>
        <v/>
      </c>
      <c r="N143" s="61" t="str">
        <f>IFERROR(INDEX('Controles de Corrupción'!$C$10:$AZ$250,MATCH(A143,'Controles de Corrupción'!$B$10:$B$250,0),40),"")</f>
        <v/>
      </c>
      <c r="O143" s="61" t="str">
        <f>IFERROR(INDEX('Controles de Corrupción'!$C$10:$AZ$250,MATCH(A143,'Controles de Corrupción'!$B$10:$B$250,0),41),"")</f>
        <v/>
      </c>
      <c r="P143" s="61" t="str">
        <f>IFERROR(INDEX('Controles de Corrupción'!$C$10:$AZ$250,MATCH(A143,'Controles de Corrupción'!$B$10:$B$250,0),42),"")</f>
        <v/>
      </c>
      <c r="Q143" s="362" t="str">
        <f>IFERROR(INDEX('Controles de Corrupción'!$C$10:$AZ$250,MATCH(A143,'Controles de Corrupción'!$B$10:$B$250,0),47),"")</f>
        <v/>
      </c>
    </row>
    <row r="144" spans="1:17" ht="50.25" customHeight="1">
      <c r="A144" s="106" t="s">
        <v>621</v>
      </c>
      <c r="B144" s="1430"/>
      <c r="C144" s="1184"/>
      <c r="D144" s="1186"/>
      <c r="E144" s="1184"/>
      <c r="F144" s="1188"/>
      <c r="G144" s="1188"/>
      <c r="H144" s="1427"/>
      <c r="I144" s="1188"/>
      <c r="J144" s="1188"/>
      <c r="K144" s="1188"/>
      <c r="L144" s="1188"/>
      <c r="M144" s="145" t="str">
        <f>IFERROR(INDEX('Controles de Corrupción'!$C$10:$AZ$250,MATCH(A144,'Controles de Corrupción'!$B$10:$B$250,0),4),"")</f>
        <v/>
      </c>
      <c r="N144" s="61" t="str">
        <f>IFERROR(INDEX('Controles de Corrupción'!$C$10:$AZ$250,MATCH(A144,'Controles de Corrupción'!$B$10:$B$250,0),40),"")</f>
        <v/>
      </c>
      <c r="O144" s="61" t="str">
        <f>IFERROR(INDEX('Controles de Corrupción'!$C$10:$AZ$250,MATCH(A144,'Controles de Corrupción'!$B$10:$B$250,0),41),"")</f>
        <v/>
      </c>
      <c r="P144" s="61" t="str">
        <f>IFERROR(INDEX('Controles de Corrupción'!$C$10:$AZ$250,MATCH(A144,'Controles de Corrupción'!$B$10:$B$250,0),42),"")</f>
        <v/>
      </c>
      <c r="Q144" s="362" t="str">
        <f>IFERROR(INDEX('Controles de Corrupción'!$C$10:$AZ$250,MATCH(A144,'Controles de Corrupción'!$B$10:$B$250,0),47),"")</f>
        <v/>
      </c>
    </row>
    <row r="145" spans="1:17" ht="50.25" customHeight="1">
      <c r="A145" s="106" t="s">
        <v>622</v>
      </c>
      <c r="B145" s="1428"/>
      <c r="C145" s="1183" t="str">
        <f>IFERROR(INDEX('Riesgos de Corrupción'!$B$11:$BN$100,MATCH('Mapa Riesgo Corrupción'!B145,'Riesgos de Corrupción'!$B$11:$B$100,0),2),"")</f>
        <v/>
      </c>
      <c r="D145" s="1186" t="str">
        <f>IFERROR(INDEX('Riesgos de Corrupción'!$B$11:$BN$100,MATCH('Mapa Riesgo Corrupción'!B145,'Riesgos de Corrupción'!$B$11:$B$100,0),4),"")</f>
        <v/>
      </c>
      <c r="E145" s="1183" t="str">
        <f>IFERROR(INDEX('Riesgos de Corrupción'!$B$11:$BN$100,MATCH('Mapa Riesgo Corrupción'!B145,'Riesgos de Corrupción'!$B$11:$B$100,0),5),"")</f>
        <v/>
      </c>
      <c r="F145" s="1188" t="str">
        <f>IFERROR(INDEX('Riesgos de Corrupción'!$B$11:$BN$100,MATCH('Mapa Riesgo Corrupción'!B145,'Riesgos de Corrupción'!$B$11:$B$100,0),18),"")</f>
        <v/>
      </c>
      <c r="G145" s="1188" t="str">
        <f>IFERROR(INDEX('Riesgos de Corrupción'!$B$11:$BN$100,MATCH('Mapa Riesgo Corrupción'!B145,'Riesgos de Corrupción'!$B$11:$B$100,0),63),"")</f>
        <v/>
      </c>
      <c r="H145" s="1425" t="str">
        <f>IFERROR(INDEX('Riesgos de Corrupción'!$B$11:$BN$100,MATCH('Mapa Riesgo Corrupción'!B145,'Riesgos de Corrupción'!$B$11:$B$100,0),64),"")</f>
        <v/>
      </c>
      <c r="I145" s="1188" t="str">
        <f>IFERROR(INDEX('Controles de Corrupción'!$C$10:$AZ$249,MATCH('Mapa Riesgo Corrupción'!B145,'Controles de Corrupción'!$C$10:$C$249,0),33),"")</f>
        <v/>
      </c>
      <c r="J145" s="1188" t="str">
        <f>IFERROR(INDEX('Controles de Corrupción'!$C$10:$AZ$249,MATCH('Mapa Riesgo Corrupción'!B145,'Controles de Corrupción'!$C$10:$C$249,0),36),"")</f>
        <v/>
      </c>
      <c r="K145" s="1188" t="str">
        <f>IFERROR(INDEX('Controles de Corrupción'!$C$10:$AZ$249,MATCH('Mapa Riesgo Corrupción'!B145,'Controles de Corrupción'!$C$10:$C$249,0),37),"")</f>
        <v/>
      </c>
      <c r="L145" s="1188" t="str">
        <f>IFERROR(INDEX('Controles de Corrupción'!$C$10:$AZ$249,MATCH('Mapa Riesgo Corrupción'!B145,'Controles de Corrupción'!$C$10:$C$249,0),38),"")</f>
        <v/>
      </c>
      <c r="M145" s="145" t="str">
        <f>IFERROR(INDEX('Controles de Corrupción'!$C$10:$AZ$250,MATCH(A145,'Controles de Corrupción'!$B$10:$B$250,0),4),"")</f>
        <v/>
      </c>
      <c r="N145" s="61" t="str">
        <f>IFERROR(INDEX('Controles de Corrupción'!$C$10:$AZ$250,MATCH(A145,'Controles de Corrupción'!$B$10:$B$250,0),40),"")</f>
        <v/>
      </c>
      <c r="O145" s="61" t="str">
        <f>IFERROR(INDEX('Controles de Corrupción'!$C$10:$AZ$250,MATCH(A145,'Controles de Corrupción'!$B$10:$B$250,0),41),"")</f>
        <v/>
      </c>
      <c r="P145" s="61" t="str">
        <f>IFERROR(INDEX('Controles de Corrupción'!$C$10:$AZ$250,MATCH(A145,'Controles de Corrupción'!$B$10:$B$250,0),42),"")</f>
        <v/>
      </c>
      <c r="Q145" s="362" t="str">
        <f>IFERROR(INDEX('Controles de Corrupción'!$C$10:$AZ$250,MATCH(A145,'Controles de Corrupción'!$B$10:$B$250,0),47),"")</f>
        <v/>
      </c>
    </row>
    <row r="146" spans="1:17" ht="50.25" customHeight="1">
      <c r="A146" s="106" t="s">
        <v>623</v>
      </c>
      <c r="B146" s="1429"/>
      <c r="C146" s="1184"/>
      <c r="D146" s="1186"/>
      <c r="E146" s="1184"/>
      <c r="F146" s="1188"/>
      <c r="G146" s="1188"/>
      <c r="H146" s="1426"/>
      <c r="I146" s="1188"/>
      <c r="J146" s="1188"/>
      <c r="K146" s="1188"/>
      <c r="L146" s="1188"/>
      <c r="M146" s="145" t="str">
        <f>IFERROR(INDEX('Controles de Corrupción'!$C$10:$AZ$250,MATCH(A146,'Controles de Corrupción'!$B$10:$B$250,0),4),"")</f>
        <v/>
      </c>
      <c r="N146" s="61" t="str">
        <f>IFERROR(INDEX('Controles de Corrupción'!$C$10:$AZ$250,MATCH(A146,'Controles de Corrupción'!$B$10:$B$250,0),40),"")</f>
        <v/>
      </c>
      <c r="O146" s="61" t="str">
        <f>IFERROR(INDEX('Controles de Corrupción'!$C$10:$AZ$250,MATCH(A146,'Controles de Corrupción'!$B$10:$B$250,0),41),"")</f>
        <v/>
      </c>
      <c r="P146" s="61" t="str">
        <f>IFERROR(INDEX('Controles de Corrupción'!$C$10:$AZ$250,MATCH(A146,'Controles de Corrupción'!$B$10:$B$250,0),42),"")</f>
        <v/>
      </c>
      <c r="Q146" s="362" t="str">
        <f>IFERROR(INDEX('Controles de Corrupción'!$C$10:$AZ$250,MATCH(A146,'Controles de Corrupción'!$B$10:$B$250,0),47),"")</f>
        <v/>
      </c>
    </row>
    <row r="147" spans="1:17" ht="50.25" customHeight="1">
      <c r="A147" s="106" t="s">
        <v>624</v>
      </c>
      <c r="B147" s="1429"/>
      <c r="C147" s="1184"/>
      <c r="D147" s="1186"/>
      <c r="E147" s="1184"/>
      <c r="F147" s="1188"/>
      <c r="G147" s="1188"/>
      <c r="H147" s="1426"/>
      <c r="I147" s="1188"/>
      <c r="J147" s="1188"/>
      <c r="K147" s="1188"/>
      <c r="L147" s="1188"/>
      <c r="M147" s="145" t="str">
        <f>IFERROR(INDEX('Controles de Corrupción'!$C$10:$AZ$250,MATCH(A147,'Controles de Corrupción'!$B$10:$B$250,0),4),"")</f>
        <v/>
      </c>
      <c r="N147" s="61" t="str">
        <f>IFERROR(INDEX('Controles de Corrupción'!$C$10:$AZ$250,MATCH(A147,'Controles de Corrupción'!$B$10:$B$250,0),40),"")</f>
        <v/>
      </c>
      <c r="O147" s="61" t="str">
        <f>IFERROR(INDEX('Controles de Corrupción'!$C$10:$AZ$250,MATCH(A147,'Controles de Corrupción'!$B$10:$B$250,0),41),"")</f>
        <v/>
      </c>
      <c r="P147" s="61" t="str">
        <f>IFERROR(INDEX('Controles de Corrupción'!$C$10:$AZ$250,MATCH(A147,'Controles de Corrupción'!$B$10:$B$250,0),42),"")</f>
        <v/>
      </c>
      <c r="Q147" s="362" t="str">
        <f>IFERROR(INDEX('Controles de Corrupción'!$C$10:$AZ$250,MATCH(A147,'Controles de Corrupción'!$B$10:$B$250,0),47),"")</f>
        <v/>
      </c>
    </row>
    <row r="148" spans="1:17" ht="50.25" customHeight="1">
      <c r="A148" s="106" t="s">
        <v>625</v>
      </c>
      <c r="B148" s="1429"/>
      <c r="C148" s="1184"/>
      <c r="D148" s="1186"/>
      <c r="E148" s="1184"/>
      <c r="F148" s="1188"/>
      <c r="G148" s="1188"/>
      <c r="H148" s="1426"/>
      <c r="I148" s="1188"/>
      <c r="J148" s="1188"/>
      <c r="K148" s="1188"/>
      <c r="L148" s="1188"/>
      <c r="M148" s="145" t="str">
        <f>IFERROR(INDEX('Controles de Corrupción'!$C$10:$AZ$250,MATCH(A148,'Controles de Corrupción'!$B$10:$B$250,0),4),"")</f>
        <v/>
      </c>
      <c r="N148" s="61" t="str">
        <f>IFERROR(INDEX('Controles de Corrupción'!$C$10:$AZ$250,MATCH(A148,'Controles de Corrupción'!$B$10:$B$250,0),40),"")</f>
        <v/>
      </c>
      <c r="O148" s="61" t="str">
        <f>IFERROR(INDEX('Controles de Corrupción'!$C$10:$AZ$250,MATCH(A148,'Controles de Corrupción'!$B$10:$B$250,0),41),"")</f>
        <v/>
      </c>
      <c r="P148" s="61" t="str">
        <f>IFERROR(INDEX('Controles de Corrupción'!$C$10:$AZ$250,MATCH(A148,'Controles de Corrupción'!$B$10:$B$250,0),42),"")</f>
        <v/>
      </c>
      <c r="Q148" s="362" t="str">
        <f>IFERROR(INDEX('Controles de Corrupción'!$C$10:$AZ$250,MATCH(A148,'Controles de Corrupción'!$B$10:$B$250,0),47),"")</f>
        <v/>
      </c>
    </row>
    <row r="149" spans="1:17" ht="50.25" customHeight="1">
      <c r="A149" s="106" t="s">
        <v>626</v>
      </c>
      <c r="B149" s="1429"/>
      <c r="C149" s="1184"/>
      <c r="D149" s="1186"/>
      <c r="E149" s="1184"/>
      <c r="F149" s="1188"/>
      <c r="G149" s="1188"/>
      <c r="H149" s="1426"/>
      <c r="I149" s="1188"/>
      <c r="J149" s="1188"/>
      <c r="K149" s="1188"/>
      <c r="L149" s="1188"/>
      <c r="M149" s="145" t="str">
        <f>IFERROR(INDEX('Controles de Corrupción'!$C$10:$AZ$250,MATCH(A149,'Controles de Corrupción'!$B$10:$B$250,0),4),"")</f>
        <v/>
      </c>
      <c r="N149" s="61" t="str">
        <f>IFERROR(INDEX('Controles de Corrupción'!$C$10:$AZ$250,MATCH(A149,'Controles de Corrupción'!$B$10:$B$250,0),40),"")</f>
        <v/>
      </c>
      <c r="O149" s="61" t="str">
        <f>IFERROR(INDEX('Controles de Corrupción'!$C$10:$AZ$250,MATCH(A149,'Controles de Corrupción'!$B$10:$B$250,0),41),"")</f>
        <v/>
      </c>
      <c r="P149" s="61" t="str">
        <f>IFERROR(INDEX('Controles de Corrupción'!$C$10:$AZ$250,MATCH(A149,'Controles de Corrupción'!$B$10:$B$250,0),42),"")</f>
        <v/>
      </c>
      <c r="Q149" s="362" t="str">
        <f>IFERROR(INDEX('Controles de Corrupción'!$C$10:$AZ$250,MATCH(A149,'Controles de Corrupción'!$B$10:$B$250,0),47),"")</f>
        <v/>
      </c>
    </row>
    <row r="150" spans="1:17" ht="50.25" customHeight="1">
      <c r="A150" s="106" t="s">
        <v>627</v>
      </c>
      <c r="B150" s="1430"/>
      <c r="C150" s="1184"/>
      <c r="D150" s="1186"/>
      <c r="E150" s="1184"/>
      <c r="F150" s="1188"/>
      <c r="G150" s="1188"/>
      <c r="H150" s="1427"/>
      <c r="I150" s="1188"/>
      <c r="J150" s="1188"/>
      <c r="K150" s="1188"/>
      <c r="L150" s="1188"/>
      <c r="M150" s="145" t="str">
        <f>IFERROR(INDEX('Controles de Corrupción'!$C$10:$AZ$250,MATCH(A150,'Controles de Corrupción'!$B$10:$B$250,0),4),"")</f>
        <v/>
      </c>
      <c r="N150" s="61" t="str">
        <f>IFERROR(INDEX('Controles de Corrupción'!$C$10:$AZ$250,MATCH(A150,'Controles de Corrupción'!$B$10:$B$250,0),40),"")</f>
        <v/>
      </c>
      <c r="O150" s="61" t="str">
        <f>IFERROR(INDEX('Controles de Corrupción'!$C$10:$AZ$250,MATCH(A150,'Controles de Corrupción'!$B$10:$B$250,0),41),"")</f>
        <v/>
      </c>
      <c r="P150" s="61" t="str">
        <f>IFERROR(INDEX('Controles de Corrupción'!$C$10:$AZ$250,MATCH(A150,'Controles de Corrupción'!$B$10:$B$250,0),42),"")</f>
        <v/>
      </c>
      <c r="Q150" s="362" t="str">
        <f>IFERROR(INDEX('Controles de Corrupción'!$C$10:$AZ$250,MATCH(A150,'Controles de Corrupción'!$B$10:$B$250,0),47),"")</f>
        <v/>
      </c>
    </row>
    <row r="151" spans="1:17" ht="50.25" customHeight="1">
      <c r="A151" s="106" t="s">
        <v>628</v>
      </c>
      <c r="B151" s="1428"/>
      <c r="C151" s="1183" t="str">
        <f>IFERROR(INDEX('Riesgos de Corrupción'!$B$11:$BN$100,MATCH('Mapa Riesgo Corrupción'!B151,'Riesgos de Corrupción'!$B$11:$B$100,0),2),"")</f>
        <v/>
      </c>
      <c r="D151" s="1186" t="str">
        <f>IFERROR(INDEX('Riesgos de Corrupción'!$B$11:$BN$100,MATCH('Mapa Riesgo Corrupción'!B151,'Riesgos de Corrupción'!$B$11:$B$100,0),4),"")</f>
        <v/>
      </c>
      <c r="E151" s="1183" t="str">
        <f>IFERROR(INDEX('Riesgos de Corrupción'!$B$11:$BN$100,MATCH('Mapa Riesgo Corrupción'!B151,'Riesgos de Corrupción'!$B$11:$B$100,0),5),"")</f>
        <v/>
      </c>
      <c r="F151" s="1188" t="str">
        <f>IFERROR(INDEX('Riesgos de Corrupción'!$B$11:$BN$100,MATCH('Mapa Riesgo Corrupción'!B151,'Riesgos de Corrupción'!$B$11:$B$100,0),18),"")</f>
        <v/>
      </c>
      <c r="G151" s="1188" t="str">
        <f>IFERROR(INDEX('Riesgos de Corrupción'!$B$11:$BN$100,MATCH('Mapa Riesgo Corrupción'!B151,'Riesgos de Corrupción'!$B$11:$B$100,0),63),"")</f>
        <v/>
      </c>
      <c r="H151" s="1425" t="str">
        <f>IFERROR(INDEX('Riesgos de Corrupción'!$B$11:$BN$100,MATCH('Mapa Riesgo Corrupción'!B151,'Riesgos de Corrupción'!$B$11:$B$100,0),64),"")</f>
        <v/>
      </c>
      <c r="I151" s="1188" t="str">
        <f>IFERROR(INDEX('Controles de Corrupción'!$C$10:$AZ$249,MATCH('Mapa Riesgo Corrupción'!B151,'Controles de Corrupción'!$C$10:$C$249,0),33),"")</f>
        <v/>
      </c>
      <c r="J151" s="1188" t="str">
        <f>IFERROR(INDEX('Controles de Corrupción'!$C$10:$AZ$249,MATCH('Mapa Riesgo Corrupción'!B151,'Controles de Corrupción'!$C$10:$C$249,0),36),"")</f>
        <v/>
      </c>
      <c r="K151" s="1188" t="str">
        <f>IFERROR(INDEX('Controles de Corrupción'!$C$10:$AZ$249,MATCH('Mapa Riesgo Corrupción'!B151,'Controles de Corrupción'!$C$10:$C$249,0),37),"")</f>
        <v/>
      </c>
      <c r="L151" s="1188" t="str">
        <f>IFERROR(INDEX('Controles de Corrupción'!$C$10:$AZ$249,MATCH('Mapa Riesgo Corrupción'!B151,'Controles de Corrupción'!$C$10:$C$249,0),38),"")</f>
        <v/>
      </c>
      <c r="M151" s="145" t="str">
        <f>IFERROR(INDEX('Controles de Corrupción'!$C$10:$AZ$250,MATCH(A151,'Controles de Corrupción'!$B$10:$B$250,0),4),"")</f>
        <v/>
      </c>
      <c r="N151" s="61" t="str">
        <f>IFERROR(INDEX('Controles de Corrupción'!$C$10:$AZ$250,MATCH(A151,'Controles de Corrupción'!$B$10:$B$250,0),40),"")</f>
        <v/>
      </c>
      <c r="O151" s="61" t="str">
        <f>IFERROR(INDEX('Controles de Corrupción'!$C$10:$AZ$250,MATCH(A151,'Controles de Corrupción'!$B$10:$B$250,0),41),"")</f>
        <v/>
      </c>
      <c r="P151" s="61" t="str">
        <f>IFERROR(INDEX('Controles de Corrupción'!$C$10:$AZ$250,MATCH(A151,'Controles de Corrupción'!$B$10:$B$250,0),42),"")</f>
        <v/>
      </c>
      <c r="Q151" s="362" t="str">
        <f>IFERROR(INDEX('Controles de Corrupción'!$C$10:$AZ$250,MATCH(A151,'Controles de Corrupción'!$B$10:$B$250,0),47),"")</f>
        <v/>
      </c>
    </row>
    <row r="152" spans="1:17" ht="50.25" customHeight="1">
      <c r="A152" s="106" t="s">
        <v>629</v>
      </c>
      <c r="B152" s="1429"/>
      <c r="C152" s="1184"/>
      <c r="D152" s="1186"/>
      <c r="E152" s="1184"/>
      <c r="F152" s="1188"/>
      <c r="G152" s="1188"/>
      <c r="H152" s="1426"/>
      <c r="I152" s="1188"/>
      <c r="J152" s="1188"/>
      <c r="K152" s="1188"/>
      <c r="L152" s="1188"/>
      <c r="M152" s="145" t="str">
        <f>IFERROR(INDEX('Controles de Corrupción'!$C$10:$AZ$250,MATCH(A152,'Controles de Corrupción'!$B$10:$B$250,0),4),"")</f>
        <v/>
      </c>
      <c r="N152" s="61" t="str">
        <f>IFERROR(INDEX('Controles de Corrupción'!$C$10:$AZ$250,MATCH(A152,'Controles de Corrupción'!$B$10:$B$250,0),40),"")</f>
        <v/>
      </c>
      <c r="O152" s="61" t="str">
        <f>IFERROR(INDEX('Controles de Corrupción'!$C$10:$AZ$250,MATCH(A152,'Controles de Corrupción'!$B$10:$B$250,0),41),"")</f>
        <v/>
      </c>
      <c r="P152" s="61" t="str">
        <f>IFERROR(INDEX('Controles de Corrupción'!$C$10:$AZ$250,MATCH(A152,'Controles de Corrupción'!$B$10:$B$250,0),42),"")</f>
        <v/>
      </c>
      <c r="Q152" s="362" t="str">
        <f>IFERROR(INDEX('Controles de Corrupción'!$C$10:$AZ$250,MATCH(A152,'Controles de Corrupción'!$B$10:$B$250,0),47),"")</f>
        <v/>
      </c>
    </row>
    <row r="153" spans="1:17" ht="50.25" customHeight="1">
      <c r="A153" s="106" t="s">
        <v>630</v>
      </c>
      <c r="B153" s="1429"/>
      <c r="C153" s="1184"/>
      <c r="D153" s="1186"/>
      <c r="E153" s="1184"/>
      <c r="F153" s="1188"/>
      <c r="G153" s="1188"/>
      <c r="H153" s="1426"/>
      <c r="I153" s="1188"/>
      <c r="J153" s="1188"/>
      <c r="K153" s="1188"/>
      <c r="L153" s="1188"/>
      <c r="M153" s="145" t="str">
        <f>IFERROR(INDEX('Controles de Corrupción'!$C$10:$AZ$250,MATCH(A153,'Controles de Corrupción'!$B$10:$B$250,0),4),"")</f>
        <v/>
      </c>
      <c r="N153" s="61" t="str">
        <f>IFERROR(INDEX('Controles de Corrupción'!$C$10:$AZ$250,MATCH(A153,'Controles de Corrupción'!$B$10:$B$250,0),40),"")</f>
        <v/>
      </c>
      <c r="O153" s="61" t="str">
        <f>IFERROR(INDEX('Controles de Corrupción'!$C$10:$AZ$250,MATCH(A153,'Controles de Corrupción'!$B$10:$B$250,0),41),"")</f>
        <v/>
      </c>
      <c r="P153" s="61" t="str">
        <f>IFERROR(INDEX('Controles de Corrupción'!$C$10:$AZ$250,MATCH(A153,'Controles de Corrupción'!$B$10:$B$250,0),42),"")</f>
        <v/>
      </c>
      <c r="Q153" s="362" t="str">
        <f>IFERROR(INDEX('Controles de Corrupción'!$C$10:$AZ$250,MATCH(A153,'Controles de Corrupción'!$B$10:$B$250,0),47),"")</f>
        <v/>
      </c>
    </row>
    <row r="154" spans="1:17" ht="50.25" customHeight="1">
      <c r="A154" s="106" t="s">
        <v>631</v>
      </c>
      <c r="B154" s="1429"/>
      <c r="C154" s="1184"/>
      <c r="D154" s="1186"/>
      <c r="E154" s="1184"/>
      <c r="F154" s="1188"/>
      <c r="G154" s="1188"/>
      <c r="H154" s="1426"/>
      <c r="I154" s="1188"/>
      <c r="J154" s="1188"/>
      <c r="K154" s="1188"/>
      <c r="L154" s="1188"/>
      <c r="M154" s="145" t="str">
        <f>IFERROR(INDEX('Controles de Corrupción'!$C$10:$AZ$250,MATCH(A154,'Controles de Corrupción'!$B$10:$B$250,0),4),"")</f>
        <v/>
      </c>
      <c r="N154" s="61" t="str">
        <f>IFERROR(INDEX('Controles de Corrupción'!$C$10:$AZ$250,MATCH(A154,'Controles de Corrupción'!$B$10:$B$250,0),40),"")</f>
        <v/>
      </c>
      <c r="O154" s="61" t="str">
        <f>IFERROR(INDEX('Controles de Corrupción'!$C$10:$AZ$250,MATCH(A154,'Controles de Corrupción'!$B$10:$B$250,0),41),"")</f>
        <v/>
      </c>
      <c r="P154" s="61" t="str">
        <f>IFERROR(INDEX('Controles de Corrupción'!$C$10:$AZ$250,MATCH(A154,'Controles de Corrupción'!$B$10:$B$250,0),42),"")</f>
        <v/>
      </c>
      <c r="Q154" s="362" t="str">
        <f>IFERROR(INDEX('Controles de Corrupción'!$C$10:$AZ$250,MATCH(A154,'Controles de Corrupción'!$B$10:$B$250,0),47),"")</f>
        <v/>
      </c>
    </row>
    <row r="155" spans="1:17" ht="50.25" customHeight="1">
      <c r="A155" s="106" t="s">
        <v>632</v>
      </c>
      <c r="B155" s="1429"/>
      <c r="C155" s="1184"/>
      <c r="D155" s="1186"/>
      <c r="E155" s="1184"/>
      <c r="F155" s="1188"/>
      <c r="G155" s="1188"/>
      <c r="H155" s="1426"/>
      <c r="I155" s="1188"/>
      <c r="J155" s="1188"/>
      <c r="K155" s="1188"/>
      <c r="L155" s="1188"/>
      <c r="M155" s="145" t="str">
        <f>IFERROR(INDEX('Controles de Corrupción'!$C$10:$AZ$250,MATCH(A155,'Controles de Corrupción'!$B$10:$B$250,0),4),"")</f>
        <v/>
      </c>
      <c r="N155" s="61" t="str">
        <f>IFERROR(INDEX('Controles de Corrupción'!$C$10:$AZ$250,MATCH(A155,'Controles de Corrupción'!$B$10:$B$250,0),40),"")</f>
        <v/>
      </c>
      <c r="O155" s="61" t="str">
        <f>IFERROR(INDEX('Controles de Corrupción'!$C$10:$AZ$250,MATCH(A155,'Controles de Corrupción'!$B$10:$B$250,0),41),"")</f>
        <v/>
      </c>
      <c r="P155" s="61" t="str">
        <f>IFERROR(INDEX('Controles de Corrupción'!$C$10:$AZ$250,MATCH(A155,'Controles de Corrupción'!$B$10:$B$250,0),42),"")</f>
        <v/>
      </c>
      <c r="Q155" s="362" t="str">
        <f>IFERROR(INDEX('Controles de Corrupción'!$C$10:$AZ$250,MATCH(A155,'Controles de Corrupción'!$B$10:$B$250,0),47),"")</f>
        <v/>
      </c>
    </row>
    <row r="156" spans="1:17" ht="50.25" customHeight="1">
      <c r="A156" s="106" t="s">
        <v>633</v>
      </c>
      <c r="B156" s="1430"/>
      <c r="C156" s="1184"/>
      <c r="D156" s="1186"/>
      <c r="E156" s="1184"/>
      <c r="F156" s="1188"/>
      <c r="G156" s="1188"/>
      <c r="H156" s="1427"/>
      <c r="I156" s="1188"/>
      <c r="J156" s="1188"/>
      <c r="K156" s="1188"/>
      <c r="L156" s="1188"/>
      <c r="M156" s="145" t="str">
        <f>IFERROR(INDEX('Controles de Corrupción'!$C$10:$AZ$250,MATCH(A156,'Controles de Corrupción'!$B$10:$B$250,0),4),"")</f>
        <v/>
      </c>
      <c r="N156" s="61" t="str">
        <f>IFERROR(INDEX('Controles de Corrupción'!$C$10:$AZ$250,MATCH(A156,'Controles de Corrupción'!$B$10:$B$250,0),40),"")</f>
        <v/>
      </c>
      <c r="O156" s="61" t="str">
        <f>IFERROR(INDEX('Controles de Corrupción'!$C$10:$AZ$250,MATCH(A156,'Controles de Corrupción'!$B$10:$B$250,0),41),"")</f>
        <v/>
      </c>
      <c r="P156" s="61" t="str">
        <f>IFERROR(INDEX('Controles de Corrupción'!$C$10:$AZ$250,MATCH(A156,'Controles de Corrupción'!$B$10:$B$250,0),42),"")</f>
        <v/>
      </c>
      <c r="Q156" s="362" t="str">
        <f>IFERROR(INDEX('Controles de Corrupción'!$C$10:$AZ$250,MATCH(A156,'Controles de Corrupción'!$B$10:$B$250,0),47),"")</f>
        <v/>
      </c>
    </row>
    <row r="157" spans="1:17" ht="50.25" customHeight="1">
      <c r="A157" s="106" t="s">
        <v>634</v>
      </c>
      <c r="B157" s="1428"/>
      <c r="C157" s="1183" t="str">
        <f>IFERROR(INDEX('Riesgos de Corrupción'!$B$11:$BN$100,MATCH('Mapa Riesgo Corrupción'!B157,'Riesgos de Corrupción'!$B$11:$B$100,0),2),"")</f>
        <v/>
      </c>
      <c r="D157" s="1186" t="str">
        <f>IFERROR(INDEX('Riesgos de Corrupción'!$B$11:$BN$100,MATCH('Mapa Riesgo Corrupción'!B157,'Riesgos de Corrupción'!$B$11:$B$100,0),4),"")</f>
        <v/>
      </c>
      <c r="E157" s="1183" t="str">
        <f>IFERROR(INDEX('Riesgos de Corrupción'!$B$11:$BN$100,MATCH('Mapa Riesgo Corrupción'!B157,'Riesgos de Corrupción'!$B$11:$B$100,0),5),"")</f>
        <v/>
      </c>
      <c r="F157" s="1188" t="str">
        <f>IFERROR(INDEX('Riesgos de Corrupción'!$B$11:$BN$100,MATCH('Mapa Riesgo Corrupción'!B157,'Riesgos de Corrupción'!$B$11:$B$100,0),18),"")</f>
        <v/>
      </c>
      <c r="G157" s="1188" t="str">
        <f>IFERROR(INDEX('Riesgos de Corrupción'!$B$11:$BN$100,MATCH('Mapa Riesgo Corrupción'!B157,'Riesgos de Corrupción'!$B$11:$B$100,0),63),"")</f>
        <v/>
      </c>
      <c r="H157" s="1425" t="str">
        <f>IFERROR(INDEX('Riesgos de Corrupción'!$B$11:$BN$100,MATCH('Mapa Riesgo Corrupción'!B157,'Riesgos de Corrupción'!$B$11:$B$100,0),64),"")</f>
        <v/>
      </c>
      <c r="I157" s="1188" t="str">
        <f>IFERROR(INDEX('Controles de Corrupción'!$C$10:$AZ$249,MATCH('Mapa Riesgo Corrupción'!B157,'Controles de Corrupción'!$C$10:$C$249,0),33),"")</f>
        <v/>
      </c>
      <c r="J157" s="1188" t="str">
        <f>IFERROR(INDEX('Controles de Corrupción'!$C$10:$AZ$249,MATCH('Mapa Riesgo Corrupción'!B157,'Controles de Corrupción'!$C$10:$C$249,0),36),"")</f>
        <v/>
      </c>
      <c r="K157" s="1188" t="str">
        <f>IFERROR(INDEX('Controles de Corrupción'!$C$10:$AZ$249,MATCH('Mapa Riesgo Corrupción'!B157,'Controles de Corrupción'!$C$10:$C$249,0),37),"")</f>
        <v/>
      </c>
      <c r="L157" s="1188" t="str">
        <f>IFERROR(INDEX('Controles de Corrupción'!$C$10:$AZ$249,MATCH('Mapa Riesgo Corrupción'!B157,'Controles de Corrupción'!$C$10:$C$249,0),38),"")</f>
        <v/>
      </c>
      <c r="M157" s="145" t="str">
        <f>IFERROR(INDEX('Controles de Corrupción'!$C$10:$AZ$250,MATCH(A157,'Controles de Corrupción'!$B$10:$B$250,0),4),"")</f>
        <v/>
      </c>
      <c r="N157" s="61" t="str">
        <f>IFERROR(INDEX('Controles de Corrupción'!$C$10:$AZ$250,MATCH(A157,'Controles de Corrupción'!$B$10:$B$250,0),40),"")</f>
        <v/>
      </c>
      <c r="O157" s="61" t="str">
        <f>IFERROR(INDEX('Controles de Corrupción'!$C$10:$AZ$250,MATCH(A157,'Controles de Corrupción'!$B$10:$B$250,0),41),"")</f>
        <v/>
      </c>
      <c r="P157" s="61" t="str">
        <f>IFERROR(INDEX('Controles de Corrupción'!$C$10:$AZ$250,MATCH(A157,'Controles de Corrupción'!$B$10:$B$250,0),42),"")</f>
        <v/>
      </c>
      <c r="Q157" s="362" t="str">
        <f>IFERROR(INDEX('Controles de Corrupción'!$C$10:$AZ$250,MATCH(A157,'Controles de Corrupción'!$B$10:$B$250,0),47),"")</f>
        <v/>
      </c>
    </row>
    <row r="158" spans="1:17" ht="50.25" customHeight="1">
      <c r="A158" s="106" t="s">
        <v>635</v>
      </c>
      <c r="B158" s="1429"/>
      <c r="C158" s="1184"/>
      <c r="D158" s="1186"/>
      <c r="E158" s="1184"/>
      <c r="F158" s="1188"/>
      <c r="G158" s="1188"/>
      <c r="H158" s="1426"/>
      <c r="I158" s="1188"/>
      <c r="J158" s="1188"/>
      <c r="K158" s="1188"/>
      <c r="L158" s="1188"/>
      <c r="M158" s="145" t="str">
        <f>IFERROR(INDEX('Controles de Corrupción'!$C$10:$AZ$250,MATCH(A158,'Controles de Corrupción'!$B$10:$B$250,0),4),"")</f>
        <v/>
      </c>
      <c r="N158" s="61" t="str">
        <f>IFERROR(INDEX('Controles de Corrupción'!$C$10:$AZ$250,MATCH(A158,'Controles de Corrupción'!$B$10:$B$250,0),40),"")</f>
        <v/>
      </c>
      <c r="O158" s="61" t="str">
        <f>IFERROR(INDEX('Controles de Corrupción'!$C$10:$AZ$250,MATCH(A158,'Controles de Corrupción'!$B$10:$B$250,0),41),"")</f>
        <v/>
      </c>
      <c r="P158" s="61" t="str">
        <f>IFERROR(INDEX('Controles de Corrupción'!$C$10:$AZ$250,MATCH(A158,'Controles de Corrupción'!$B$10:$B$250,0),42),"")</f>
        <v/>
      </c>
      <c r="Q158" s="362" t="str">
        <f>IFERROR(INDEX('Controles de Corrupción'!$C$10:$AZ$250,MATCH(A158,'Controles de Corrupción'!$B$10:$B$250,0),47),"")</f>
        <v/>
      </c>
    </row>
    <row r="159" spans="1:17" ht="50.25" customHeight="1">
      <c r="A159" s="106" t="s">
        <v>636</v>
      </c>
      <c r="B159" s="1429"/>
      <c r="C159" s="1184"/>
      <c r="D159" s="1186"/>
      <c r="E159" s="1184"/>
      <c r="F159" s="1188"/>
      <c r="G159" s="1188"/>
      <c r="H159" s="1426"/>
      <c r="I159" s="1188"/>
      <c r="J159" s="1188"/>
      <c r="K159" s="1188"/>
      <c r="L159" s="1188"/>
      <c r="M159" s="145" t="str">
        <f>IFERROR(INDEX('Controles de Corrupción'!$C$10:$AZ$250,MATCH(A159,'Controles de Corrupción'!$B$10:$B$250,0),4),"")</f>
        <v/>
      </c>
      <c r="N159" s="61" t="str">
        <f>IFERROR(INDEX('Controles de Corrupción'!$C$10:$AZ$250,MATCH(A159,'Controles de Corrupción'!$B$10:$B$250,0),40),"")</f>
        <v/>
      </c>
      <c r="O159" s="61" t="str">
        <f>IFERROR(INDEX('Controles de Corrupción'!$C$10:$AZ$250,MATCH(A159,'Controles de Corrupción'!$B$10:$B$250,0),41),"")</f>
        <v/>
      </c>
      <c r="P159" s="61" t="str">
        <f>IFERROR(INDEX('Controles de Corrupción'!$C$10:$AZ$250,MATCH(A159,'Controles de Corrupción'!$B$10:$B$250,0),42),"")</f>
        <v/>
      </c>
      <c r="Q159" s="362" t="str">
        <f>IFERROR(INDEX('Controles de Corrupción'!$C$10:$AZ$250,MATCH(A159,'Controles de Corrupción'!$B$10:$B$250,0),47),"")</f>
        <v/>
      </c>
    </row>
    <row r="160" spans="1:17" ht="50.25" customHeight="1">
      <c r="A160" s="106" t="s">
        <v>637</v>
      </c>
      <c r="B160" s="1429"/>
      <c r="C160" s="1184"/>
      <c r="D160" s="1186"/>
      <c r="E160" s="1184"/>
      <c r="F160" s="1188"/>
      <c r="G160" s="1188"/>
      <c r="H160" s="1426"/>
      <c r="I160" s="1188"/>
      <c r="J160" s="1188"/>
      <c r="K160" s="1188"/>
      <c r="L160" s="1188"/>
      <c r="M160" s="145" t="str">
        <f>IFERROR(INDEX('Controles de Corrupción'!$C$10:$AZ$250,MATCH(A160,'Controles de Corrupción'!$B$10:$B$250,0),4),"")</f>
        <v/>
      </c>
      <c r="N160" s="61" t="str">
        <f>IFERROR(INDEX('Controles de Corrupción'!$C$10:$AZ$250,MATCH(A160,'Controles de Corrupción'!$B$10:$B$250,0),40),"")</f>
        <v/>
      </c>
      <c r="O160" s="61" t="str">
        <f>IFERROR(INDEX('Controles de Corrupción'!$C$10:$AZ$250,MATCH(A160,'Controles de Corrupción'!$B$10:$B$250,0),41),"")</f>
        <v/>
      </c>
      <c r="P160" s="61" t="str">
        <f>IFERROR(INDEX('Controles de Corrupción'!$C$10:$AZ$250,MATCH(A160,'Controles de Corrupción'!$B$10:$B$250,0),42),"")</f>
        <v/>
      </c>
      <c r="Q160" s="362" t="str">
        <f>IFERROR(INDEX('Controles de Corrupción'!$C$10:$AZ$250,MATCH(A160,'Controles de Corrupción'!$B$10:$B$250,0),47),"")</f>
        <v/>
      </c>
    </row>
    <row r="161" spans="1:17" ht="50.25" customHeight="1">
      <c r="A161" s="106" t="s">
        <v>638</v>
      </c>
      <c r="B161" s="1429"/>
      <c r="C161" s="1184"/>
      <c r="D161" s="1186"/>
      <c r="E161" s="1184"/>
      <c r="F161" s="1188"/>
      <c r="G161" s="1188"/>
      <c r="H161" s="1426"/>
      <c r="I161" s="1188"/>
      <c r="J161" s="1188"/>
      <c r="K161" s="1188"/>
      <c r="L161" s="1188"/>
      <c r="M161" s="145" t="str">
        <f>IFERROR(INDEX('Controles de Corrupción'!$C$10:$AZ$250,MATCH(A161,'Controles de Corrupción'!$B$10:$B$250,0),4),"")</f>
        <v/>
      </c>
      <c r="N161" s="61" t="str">
        <f>IFERROR(INDEX('Controles de Corrupción'!$C$10:$AZ$250,MATCH(A161,'Controles de Corrupción'!$B$10:$B$250,0),40),"")</f>
        <v/>
      </c>
      <c r="O161" s="61" t="str">
        <f>IFERROR(INDEX('Controles de Corrupción'!$C$10:$AZ$250,MATCH(A161,'Controles de Corrupción'!$B$10:$B$250,0),41),"")</f>
        <v/>
      </c>
      <c r="P161" s="61" t="str">
        <f>IFERROR(INDEX('Controles de Corrupción'!$C$10:$AZ$250,MATCH(A161,'Controles de Corrupción'!$B$10:$B$250,0),42),"")</f>
        <v/>
      </c>
      <c r="Q161" s="362" t="str">
        <f>IFERROR(INDEX('Controles de Corrupción'!$C$10:$AZ$250,MATCH(A161,'Controles de Corrupción'!$B$10:$B$250,0),47),"")</f>
        <v/>
      </c>
    </row>
    <row r="162" spans="1:17" ht="50.25" customHeight="1">
      <c r="A162" s="106" t="s">
        <v>639</v>
      </c>
      <c r="B162" s="1430"/>
      <c r="C162" s="1184"/>
      <c r="D162" s="1186"/>
      <c r="E162" s="1184"/>
      <c r="F162" s="1188"/>
      <c r="G162" s="1188"/>
      <c r="H162" s="1427"/>
      <c r="I162" s="1188"/>
      <c r="J162" s="1188"/>
      <c r="K162" s="1188"/>
      <c r="L162" s="1188"/>
      <c r="M162" s="145" t="str">
        <f>IFERROR(INDEX('Controles de Corrupción'!$C$10:$AZ$250,MATCH(A162,'Controles de Corrupción'!$B$10:$B$250,0),4),"")</f>
        <v/>
      </c>
      <c r="N162" s="61" t="str">
        <f>IFERROR(INDEX('Controles de Corrupción'!$C$10:$AZ$250,MATCH(A162,'Controles de Corrupción'!$B$10:$B$250,0),40),"")</f>
        <v/>
      </c>
      <c r="O162" s="61" t="str">
        <f>IFERROR(INDEX('Controles de Corrupción'!$C$10:$AZ$250,MATCH(A162,'Controles de Corrupción'!$B$10:$B$250,0),41),"")</f>
        <v/>
      </c>
      <c r="P162" s="61" t="str">
        <f>IFERROR(INDEX('Controles de Corrupción'!$C$10:$AZ$250,MATCH(A162,'Controles de Corrupción'!$B$10:$B$250,0),42),"")</f>
        <v/>
      </c>
      <c r="Q162" s="362" t="str">
        <f>IFERROR(INDEX('Controles de Corrupción'!$C$10:$AZ$250,MATCH(A162,'Controles de Corrupción'!$B$10:$B$250,0),47),"")</f>
        <v/>
      </c>
    </row>
    <row r="163" spans="1:17" ht="50.25" customHeight="1">
      <c r="A163" s="106" t="s">
        <v>640</v>
      </c>
      <c r="B163" s="1428"/>
      <c r="C163" s="1183" t="str">
        <f>IFERROR(INDEX('Riesgos de Corrupción'!$B$11:$BN$100,MATCH('Mapa Riesgo Corrupción'!B163,'Riesgos de Corrupción'!$B$11:$B$100,0),2),"")</f>
        <v/>
      </c>
      <c r="D163" s="1186" t="str">
        <f>IFERROR(INDEX('Riesgos de Corrupción'!$B$11:$BN$100,MATCH('Mapa Riesgo Corrupción'!B163,'Riesgos de Corrupción'!$B$11:$B$100,0),4),"")</f>
        <v/>
      </c>
      <c r="E163" s="1183" t="str">
        <f>IFERROR(INDEX('Riesgos de Corrupción'!$B$11:$BN$100,MATCH('Mapa Riesgo Corrupción'!B163,'Riesgos de Corrupción'!$B$11:$B$100,0),5),"")</f>
        <v/>
      </c>
      <c r="F163" s="1188" t="str">
        <f>IFERROR(INDEX('Riesgos de Corrupción'!$B$11:$BN$100,MATCH('Mapa Riesgo Corrupción'!B163,'Riesgos de Corrupción'!$B$11:$B$100,0),18),"")</f>
        <v/>
      </c>
      <c r="G163" s="1188" t="str">
        <f>IFERROR(INDEX('Riesgos de Corrupción'!$B$11:$BN$100,MATCH('Mapa Riesgo Corrupción'!B163,'Riesgos de Corrupción'!$B$11:$B$100,0),63),"")</f>
        <v/>
      </c>
      <c r="H163" s="1425" t="str">
        <f>IFERROR(INDEX('Riesgos de Corrupción'!$B$11:$BN$100,MATCH('Mapa Riesgo Corrupción'!B163,'Riesgos de Corrupción'!$B$11:$B$100,0),64),"")</f>
        <v/>
      </c>
      <c r="I163" s="1188" t="str">
        <f>IFERROR(INDEX('Controles de Corrupción'!$C$10:$AZ$249,MATCH('Mapa Riesgo Corrupción'!B163,'Controles de Corrupción'!$C$10:$C$249,0),33),"")</f>
        <v/>
      </c>
      <c r="J163" s="1188" t="str">
        <f>IFERROR(INDEX('Controles de Corrupción'!$C$10:$AZ$249,MATCH('Mapa Riesgo Corrupción'!B163,'Controles de Corrupción'!$C$10:$C$249,0),36),"")</f>
        <v/>
      </c>
      <c r="K163" s="1188" t="str">
        <f>IFERROR(INDEX('Controles de Corrupción'!$C$10:$AZ$249,MATCH('Mapa Riesgo Corrupción'!B163,'Controles de Corrupción'!$C$10:$C$249,0),37),"")</f>
        <v/>
      </c>
      <c r="L163" s="1188" t="str">
        <f>IFERROR(INDEX('Controles de Corrupción'!$C$10:$AZ$249,MATCH('Mapa Riesgo Corrupción'!B163,'Controles de Corrupción'!$C$10:$C$249,0),38),"")</f>
        <v/>
      </c>
      <c r="M163" s="145" t="str">
        <f>IFERROR(INDEX('Controles de Corrupción'!$C$10:$AZ$250,MATCH(A163,'Controles de Corrupción'!$B$10:$B$250,0),4),"")</f>
        <v/>
      </c>
      <c r="N163" s="61" t="str">
        <f>IFERROR(INDEX('Controles de Corrupción'!$C$10:$AZ$250,MATCH(A163,'Controles de Corrupción'!$B$10:$B$250,0),40),"")</f>
        <v/>
      </c>
      <c r="O163" s="61" t="str">
        <f>IFERROR(INDEX('Controles de Corrupción'!$C$10:$AZ$250,MATCH(A163,'Controles de Corrupción'!$B$10:$B$250,0),41),"")</f>
        <v/>
      </c>
      <c r="P163" s="61" t="str">
        <f>IFERROR(INDEX('Controles de Corrupción'!$C$10:$AZ$250,MATCH(A163,'Controles de Corrupción'!$B$10:$B$250,0),42),"")</f>
        <v/>
      </c>
      <c r="Q163" s="362" t="str">
        <f>IFERROR(INDEX('Controles de Corrupción'!$C$10:$AZ$250,MATCH(A163,'Controles de Corrupción'!$B$10:$B$250,0),47),"")</f>
        <v/>
      </c>
    </row>
    <row r="164" spans="1:17" ht="50.25" customHeight="1">
      <c r="A164" s="106" t="s">
        <v>641</v>
      </c>
      <c r="B164" s="1429"/>
      <c r="C164" s="1184"/>
      <c r="D164" s="1186"/>
      <c r="E164" s="1184"/>
      <c r="F164" s="1188"/>
      <c r="G164" s="1188"/>
      <c r="H164" s="1426"/>
      <c r="I164" s="1188"/>
      <c r="J164" s="1188"/>
      <c r="K164" s="1188"/>
      <c r="L164" s="1188"/>
      <c r="M164" s="145" t="str">
        <f>IFERROR(INDEX('Controles de Corrupción'!$C$10:$AZ$250,MATCH(A164,'Controles de Corrupción'!$B$10:$B$250,0),4),"")</f>
        <v/>
      </c>
      <c r="N164" s="61" t="str">
        <f>IFERROR(INDEX('Controles de Corrupción'!$C$10:$AZ$250,MATCH(A164,'Controles de Corrupción'!$B$10:$B$250,0),40),"")</f>
        <v/>
      </c>
      <c r="O164" s="61" t="str">
        <f>IFERROR(INDEX('Controles de Corrupción'!$C$10:$AZ$250,MATCH(A164,'Controles de Corrupción'!$B$10:$B$250,0),41),"")</f>
        <v/>
      </c>
      <c r="P164" s="61" t="str">
        <f>IFERROR(INDEX('Controles de Corrupción'!$C$10:$AZ$250,MATCH(A164,'Controles de Corrupción'!$B$10:$B$250,0),42),"")</f>
        <v/>
      </c>
      <c r="Q164" s="362" t="str">
        <f>IFERROR(INDEX('Controles de Corrupción'!$C$10:$AZ$250,MATCH(A164,'Controles de Corrupción'!$B$10:$B$250,0),47),"")</f>
        <v/>
      </c>
    </row>
    <row r="165" spans="1:17" ht="50.25" customHeight="1">
      <c r="A165" s="106" t="s">
        <v>642</v>
      </c>
      <c r="B165" s="1429"/>
      <c r="C165" s="1184"/>
      <c r="D165" s="1186"/>
      <c r="E165" s="1184"/>
      <c r="F165" s="1188"/>
      <c r="G165" s="1188"/>
      <c r="H165" s="1426"/>
      <c r="I165" s="1188"/>
      <c r="J165" s="1188"/>
      <c r="K165" s="1188"/>
      <c r="L165" s="1188"/>
      <c r="M165" s="145" t="str">
        <f>IFERROR(INDEX('Controles de Corrupción'!$C$10:$AZ$250,MATCH(A165,'Controles de Corrupción'!$B$10:$B$250,0),4),"")</f>
        <v/>
      </c>
      <c r="N165" s="61" t="str">
        <f>IFERROR(INDEX('Controles de Corrupción'!$C$10:$AZ$250,MATCH(A165,'Controles de Corrupción'!$B$10:$B$250,0),40),"")</f>
        <v/>
      </c>
      <c r="O165" s="61" t="str">
        <f>IFERROR(INDEX('Controles de Corrupción'!$C$10:$AZ$250,MATCH(A165,'Controles de Corrupción'!$B$10:$B$250,0),41),"")</f>
        <v/>
      </c>
      <c r="P165" s="61" t="str">
        <f>IFERROR(INDEX('Controles de Corrupción'!$C$10:$AZ$250,MATCH(A165,'Controles de Corrupción'!$B$10:$B$250,0),42),"")</f>
        <v/>
      </c>
      <c r="Q165" s="362" t="str">
        <f>IFERROR(INDEX('Controles de Corrupción'!$C$10:$AZ$250,MATCH(A165,'Controles de Corrupción'!$B$10:$B$250,0),47),"")</f>
        <v/>
      </c>
    </row>
    <row r="166" spans="1:17" ht="50.25" customHeight="1">
      <c r="A166" s="106" t="s">
        <v>643</v>
      </c>
      <c r="B166" s="1429"/>
      <c r="C166" s="1184"/>
      <c r="D166" s="1186"/>
      <c r="E166" s="1184"/>
      <c r="F166" s="1188"/>
      <c r="G166" s="1188"/>
      <c r="H166" s="1426"/>
      <c r="I166" s="1188"/>
      <c r="J166" s="1188"/>
      <c r="K166" s="1188"/>
      <c r="L166" s="1188"/>
      <c r="M166" s="145" t="str">
        <f>IFERROR(INDEX('Controles de Corrupción'!$C$10:$AZ$250,MATCH(A166,'Controles de Corrupción'!$B$10:$B$250,0),4),"")</f>
        <v/>
      </c>
      <c r="N166" s="61" t="str">
        <f>IFERROR(INDEX('Controles de Corrupción'!$C$10:$AZ$250,MATCH(A166,'Controles de Corrupción'!$B$10:$B$250,0),40),"")</f>
        <v/>
      </c>
      <c r="O166" s="61" t="str">
        <f>IFERROR(INDEX('Controles de Corrupción'!$C$10:$AZ$250,MATCH(A166,'Controles de Corrupción'!$B$10:$B$250,0),41),"")</f>
        <v/>
      </c>
      <c r="P166" s="61" t="str">
        <f>IFERROR(INDEX('Controles de Corrupción'!$C$10:$AZ$250,MATCH(A166,'Controles de Corrupción'!$B$10:$B$250,0),42),"")</f>
        <v/>
      </c>
      <c r="Q166" s="362" t="str">
        <f>IFERROR(INDEX('Controles de Corrupción'!$C$10:$AZ$250,MATCH(A166,'Controles de Corrupción'!$B$10:$B$250,0),47),"")</f>
        <v/>
      </c>
    </row>
    <row r="167" spans="1:17" ht="50.25" customHeight="1">
      <c r="A167" s="106" t="s">
        <v>644</v>
      </c>
      <c r="B167" s="1429"/>
      <c r="C167" s="1184"/>
      <c r="D167" s="1186"/>
      <c r="E167" s="1184"/>
      <c r="F167" s="1188"/>
      <c r="G167" s="1188"/>
      <c r="H167" s="1426"/>
      <c r="I167" s="1188"/>
      <c r="J167" s="1188"/>
      <c r="K167" s="1188"/>
      <c r="L167" s="1188"/>
      <c r="M167" s="145" t="str">
        <f>IFERROR(INDEX('Controles de Corrupción'!$C$10:$AZ$250,MATCH(A167,'Controles de Corrupción'!$B$10:$B$250,0),4),"")</f>
        <v/>
      </c>
      <c r="N167" s="61" t="str">
        <f>IFERROR(INDEX('Controles de Corrupción'!$C$10:$AZ$250,MATCH(A167,'Controles de Corrupción'!$B$10:$B$250,0),40),"")</f>
        <v/>
      </c>
      <c r="O167" s="61" t="str">
        <f>IFERROR(INDEX('Controles de Corrupción'!$C$10:$AZ$250,MATCH(A167,'Controles de Corrupción'!$B$10:$B$250,0),41),"")</f>
        <v/>
      </c>
      <c r="P167" s="61" t="str">
        <f>IFERROR(INDEX('Controles de Corrupción'!$C$10:$AZ$250,MATCH(A167,'Controles de Corrupción'!$B$10:$B$250,0),42),"")</f>
        <v/>
      </c>
      <c r="Q167" s="362" t="str">
        <f>IFERROR(INDEX('Controles de Corrupción'!$C$10:$AZ$250,MATCH(A167,'Controles de Corrupción'!$B$10:$B$250,0),47),"")</f>
        <v/>
      </c>
    </row>
    <row r="168" spans="1:17" ht="50.25" customHeight="1">
      <c r="A168" s="106" t="s">
        <v>645</v>
      </c>
      <c r="B168" s="1430"/>
      <c r="C168" s="1184"/>
      <c r="D168" s="1186"/>
      <c r="E168" s="1184"/>
      <c r="F168" s="1188"/>
      <c r="G168" s="1188"/>
      <c r="H168" s="1427"/>
      <c r="I168" s="1188"/>
      <c r="J168" s="1188"/>
      <c r="K168" s="1188"/>
      <c r="L168" s="1188"/>
      <c r="M168" s="145" t="str">
        <f>IFERROR(INDEX('Controles de Corrupción'!$C$10:$AZ$250,MATCH(A168,'Controles de Corrupción'!$B$10:$B$250,0),4),"")</f>
        <v/>
      </c>
      <c r="N168" s="61" t="str">
        <f>IFERROR(INDEX('Controles de Corrupción'!$C$10:$AZ$250,MATCH(A168,'Controles de Corrupción'!$B$10:$B$250,0),40),"")</f>
        <v/>
      </c>
      <c r="O168" s="61" t="str">
        <f>IFERROR(INDEX('Controles de Corrupción'!$C$10:$AZ$250,MATCH(A168,'Controles de Corrupción'!$B$10:$B$250,0),41),"")</f>
        <v/>
      </c>
      <c r="P168" s="61" t="str">
        <f>IFERROR(INDEX('Controles de Corrupción'!$C$10:$AZ$250,MATCH(A168,'Controles de Corrupción'!$B$10:$B$250,0),42),"")</f>
        <v/>
      </c>
      <c r="Q168" s="362" t="str">
        <f>IFERROR(INDEX('Controles de Corrupción'!$C$10:$AZ$250,MATCH(A168,'Controles de Corrupción'!$B$10:$B$250,0),47),"")</f>
        <v/>
      </c>
    </row>
    <row r="169" spans="1:17" ht="50.25" customHeight="1">
      <c r="A169" s="106" t="s">
        <v>646</v>
      </c>
      <c r="B169" s="1428"/>
      <c r="C169" s="1183" t="str">
        <f>IFERROR(INDEX('Riesgos de Corrupción'!$B$11:$BN$100,MATCH('Mapa Riesgo Corrupción'!B169,'Riesgos de Corrupción'!$B$11:$B$100,0),2),"")</f>
        <v/>
      </c>
      <c r="D169" s="1186" t="str">
        <f>IFERROR(INDEX('Riesgos de Corrupción'!$B$11:$BN$100,MATCH('Mapa Riesgo Corrupción'!B169,'Riesgos de Corrupción'!$B$11:$B$100,0),4),"")</f>
        <v/>
      </c>
      <c r="E169" s="1183" t="str">
        <f>IFERROR(INDEX('Riesgos de Corrupción'!$B$11:$BN$100,MATCH('Mapa Riesgo Corrupción'!B169,'Riesgos de Corrupción'!$B$11:$B$100,0),5),"")</f>
        <v/>
      </c>
      <c r="F169" s="1188" t="str">
        <f>IFERROR(INDEX('Riesgos de Corrupción'!$B$11:$BN$100,MATCH('Mapa Riesgo Corrupción'!B169,'Riesgos de Corrupción'!$B$11:$B$100,0),18),"")</f>
        <v/>
      </c>
      <c r="G169" s="1188" t="str">
        <f>IFERROR(INDEX('Riesgos de Corrupción'!$B$11:$BN$100,MATCH('Mapa Riesgo Corrupción'!B169,'Riesgos de Corrupción'!$B$11:$B$100,0),63),"")</f>
        <v/>
      </c>
      <c r="H169" s="1425" t="str">
        <f>IFERROR(INDEX('Riesgos de Corrupción'!$B$11:$BN$100,MATCH('Mapa Riesgo Corrupción'!B169,'Riesgos de Corrupción'!$B$11:$B$100,0),64),"")</f>
        <v/>
      </c>
      <c r="I169" s="1188" t="str">
        <f>IFERROR(INDEX('Controles de Corrupción'!$C$10:$AZ$249,MATCH('Mapa Riesgo Corrupción'!B169,'Controles de Corrupción'!$C$10:$C$249,0),33),"")</f>
        <v/>
      </c>
      <c r="J169" s="1188" t="str">
        <f>IFERROR(INDEX('Controles de Corrupción'!$C$10:$AZ$249,MATCH('Mapa Riesgo Corrupción'!B169,'Controles de Corrupción'!$C$10:$C$249,0),36),"")</f>
        <v/>
      </c>
      <c r="K169" s="1188" t="str">
        <f>IFERROR(INDEX('Controles de Corrupción'!$C$10:$AZ$249,MATCH('Mapa Riesgo Corrupción'!B169,'Controles de Corrupción'!$C$10:$C$249,0),37),"")</f>
        <v/>
      </c>
      <c r="L169" s="1188" t="str">
        <f>IFERROR(INDEX('Controles de Corrupción'!$C$10:$AZ$249,MATCH('Mapa Riesgo Corrupción'!B169,'Controles de Corrupción'!$C$10:$C$249,0),38),"")</f>
        <v/>
      </c>
      <c r="M169" s="145" t="str">
        <f>IFERROR(INDEX('Controles de Corrupción'!$C$10:$AZ$250,MATCH(A169,'Controles de Corrupción'!$B$10:$B$250,0),4),"")</f>
        <v/>
      </c>
      <c r="N169" s="61" t="str">
        <f>IFERROR(INDEX('Controles de Corrupción'!$C$10:$AZ$250,MATCH(A169,'Controles de Corrupción'!$B$10:$B$250,0),40),"")</f>
        <v/>
      </c>
      <c r="O169" s="61" t="str">
        <f>IFERROR(INDEX('Controles de Corrupción'!$C$10:$AZ$250,MATCH(A169,'Controles de Corrupción'!$B$10:$B$250,0),41),"")</f>
        <v/>
      </c>
      <c r="P169" s="61" t="str">
        <f>IFERROR(INDEX('Controles de Corrupción'!$C$10:$AZ$250,MATCH(A169,'Controles de Corrupción'!$B$10:$B$250,0),42),"")</f>
        <v/>
      </c>
      <c r="Q169" s="362" t="str">
        <f>IFERROR(INDEX('Controles de Corrupción'!$C$10:$AZ$250,MATCH(A169,'Controles de Corrupción'!$B$10:$B$250,0),47),"")</f>
        <v/>
      </c>
    </row>
    <row r="170" spans="1:17" ht="50.25" customHeight="1">
      <c r="A170" s="106" t="s">
        <v>647</v>
      </c>
      <c r="B170" s="1429"/>
      <c r="C170" s="1184"/>
      <c r="D170" s="1186"/>
      <c r="E170" s="1184"/>
      <c r="F170" s="1188"/>
      <c r="G170" s="1188"/>
      <c r="H170" s="1426"/>
      <c r="I170" s="1188"/>
      <c r="J170" s="1188"/>
      <c r="K170" s="1188"/>
      <c r="L170" s="1188"/>
      <c r="M170" s="145" t="str">
        <f>IFERROR(INDEX('Controles de Corrupción'!$C$10:$AZ$250,MATCH(A170,'Controles de Corrupción'!$B$10:$B$250,0),4),"")</f>
        <v/>
      </c>
      <c r="N170" s="61" t="str">
        <f>IFERROR(INDEX('Controles de Corrupción'!$C$10:$AZ$250,MATCH(A170,'Controles de Corrupción'!$B$10:$B$250,0),40),"")</f>
        <v/>
      </c>
      <c r="O170" s="61" t="str">
        <f>IFERROR(INDEX('Controles de Corrupción'!$C$10:$AZ$250,MATCH(A170,'Controles de Corrupción'!$B$10:$B$250,0),41),"")</f>
        <v/>
      </c>
      <c r="P170" s="61" t="str">
        <f>IFERROR(INDEX('Controles de Corrupción'!$C$10:$AZ$250,MATCH(A170,'Controles de Corrupción'!$B$10:$B$250,0),42),"")</f>
        <v/>
      </c>
      <c r="Q170" s="362" t="str">
        <f>IFERROR(INDEX('Controles de Corrupción'!$C$10:$AZ$250,MATCH(A170,'Controles de Corrupción'!$B$10:$B$250,0),47),"")</f>
        <v/>
      </c>
    </row>
    <row r="171" spans="1:17" ht="50.25" customHeight="1">
      <c r="A171" s="106" t="s">
        <v>648</v>
      </c>
      <c r="B171" s="1429"/>
      <c r="C171" s="1184"/>
      <c r="D171" s="1186"/>
      <c r="E171" s="1184"/>
      <c r="F171" s="1188"/>
      <c r="G171" s="1188"/>
      <c r="H171" s="1426"/>
      <c r="I171" s="1188"/>
      <c r="J171" s="1188"/>
      <c r="K171" s="1188"/>
      <c r="L171" s="1188"/>
      <c r="M171" s="145" t="str">
        <f>IFERROR(INDEX('Controles de Corrupción'!$C$10:$AZ$250,MATCH(A171,'Controles de Corrupción'!$B$10:$B$250,0),4),"")</f>
        <v/>
      </c>
      <c r="N171" s="61" t="str">
        <f>IFERROR(INDEX('Controles de Corrupción'!$C$10:$AZ$250,MATCH(A171,'Controles de Corrupción'!$B$10:$B$250,0),40),"")</f>
        <v/>
      </c>
      <c r="O171" s="61" t="str">
        <f>IFERROR(INDEX('Controles de Corrupción'!$C$10:$AZ$250,MATCH(A171,'Controles de Corrupción'!$B$10:$B$250,0),41),"")</f>
        <v/>
      </c>
      <c r="P171" s="61" t="str">
        <f>IFERROR(INDEX('Controles de Corrupción'!$C$10:$AZ$250,MATCH(A171,'Controles de Corrupción'!$B$10:$B$250,0),42),"")</f>
        <v/>
      </c>
      <c r="Q171" s="362" t="str">
        <f>IFERROR(INDEX('Controles de Corrupción'!$C$10:$AZ$250,MATCH(A171,'Controles de Corrupción'!$B$10:$B$250,0),47),"")</f>
        <v/>
      </c>
    </row>
    <row r="172" spans="1:17" ht="50.25" customHeight="1">
      <c r="A172" s="106" t="s">
        <v>649</v>
      </c>
      <c r="B172" s="1429"/>
      <c r="C172" s="1184"/>
      <c r="D172" s="1186"/>
      <c r="E172" s="1184"/>
      <c r="F172" s="1188"/>
      <c r="G172" s="1188"/>
      <c r="H172" s="1426"/>
      <c r="I172" s="1188"/>
      <c r="J172" s="1188"/>
      <c r="K172" s="1188"/>
      <c r="L172" s="1188"/>
      <c r="M172" s="145" t="str">
        <f>IFERROR(INDEX('Controles de Corrupción'!$C$10:$AZ$250,MATCH(A172,'Controles de Corrupción'!$B$10:$B$250,0),4),"")</f>
        <v/>
      </c>
      <c r="N172" s="61" t="str">
        <f>IFERROR(INDEX('Controles de Corrupción'!$C$10:$AZ$250,MATCH(A172,'Controles de Corrupción'!$B$10:$B$250,0),40),"")</f>
        <v/>
      </c>
      <c r="O172" s="61" t="str">
        <f>IFERROR(INDEX('Controles de Corrupción'!$C$10:$AZ$250,MATCH(A172,'Controles de Corrupción'!$B$10:$B$250,0),41),"")</f>
        <v/>
      </c>
      <c r="P172" s="61" t="str">
        <f>IFERROR(INDEX('Controles de Corrupción'!$C$10:$AZ$250,MATCH(A172,'Controles de Corrupción'!$B$10:$B$250,0),42),"")</f>
        <v/>
      </c>
      <c r="Q172" s="362" t="str">
        <f>IFERROR(INDEX('Controles de Corrupción'!$C$10:$AZ$250,MATCH(A172,'Controles de Corrupción'!$B$10:$B$250,0),47),"")</f>
        <v/>
      </c>
    </row>
    <row r="173" spans="1:17" ht="50.25" customHeight="1">
      <c r="A173" s="106" t="s">
        <v>650</v>
      </c>
      <c r="B173" s="1429"/>
      <c r="C173" s="1184"/>
      <c r="D173" s="1186"/>
      <c r="E173" s="1184"/>
      <c r="F173" s="1188"/>
      <c r="G173" s="1188"/>
      <c r="H173" s="1426"/>
      <c r="I173" s="1188"/>
      <c r="J173" s="1188"/>
      <c r="K173" s="1188"/>
      <c r="L173" s="1188"/>
      <c r="M173" s="145" t="str">
        <f>IFERROR(INDEX('Controles de Corrupción'!$C$10:$AZ$250,MATCH(A173,'Controles de Corrupción'!$B$10:$B$250,0),4),"")</f>
        <v/>
      </c>
      <c r="N173" s="61" t="str">
        <f>IFERROR(INDEX('Controles de Corrupción'!$C$10:$AZ$250,MATCH(A173,'Controles de Corrupción'!$B$10:$B$250,0),40),"")</f>
        <v/>
      </c>
      <c r="O173" s="61" t="str">
        <f>IFERROR(INDEX('Controles de Corrupción'!$C$10:$AZ$250,MATCH(A173,'Controles de Corrupción'!$B$10:$B$250,0),41),"")</f>
        <v/>
      </c>
      <c r="P173" s="61" t="str">
        <f>IFERROR(INDEX('Controles de Corrupción'!$C$10:$AZ$250,MATCH(A173,'Controles de Corrupción'!$B$10:$B$250,0),42),"")</f>
        <v/>
      </c>
      <c r="Q173" s="362" t="str">
        <f>IFERROR(INDEX('Controles de Corrupción'!$C$10:$AZ$250,MATCH(A173,'Controles de Corrupción'!$B$10:$B$250,0),47),"")</f>
        <v/>
      </c>
    </row>
    <row r="174" spans="1:17" ht="51.75" customHeight="1">
      <c r="A174" s="106" t="s">
        <v>651</v>
      </c>
      <c r="B174" s="1430"/>
      <c r="C174" s="1184"/>
      <c r="D174" s="1186"/>
      <c r="E174" s="1184"/>
      <c r="F174" s="1188"/>
      <c r="G174" s="1188"/>
      <c r="H174" s="1427"/>
      <c r="I174" s="1188"/>
      <c r="J174" s="1188"/>
      <c r="K174" s="1188"/>
      <c r="L174" s="1188"/>
      <c r="M174" s="145" t="str">
        <f>IFERROR(INDEX('Controles de Corrupción'!$C$10:$AZ$250,MATCH(A174,'Controles de Corrupción'!$B$10:$B$250,0),4),"")</f>
        <v/>
      </c>
      <c r="N174" s="61" t="str">
        <f>IFERROR(INDEX('Controles de Corrupción'!$C$10:$AZ$250,MATCH(A174,'Controles de Corrupción'!$B$10:$B$250,0),40),"")</f>
        <v/>
      </c>
      <c r="O174" s="61" t="str">
        <f>IFERROR(INDEX('Controles de Corrupción'!$C$10:$AZ$250,MATCH(A174,'Controles de Corrupción'!$B$10:$B$250,0),41),"")</f>
        <v/>
      </c>
      <c r="P174" s="61" t="str">
        <f>IFERROR(INDEX('Controles de Corrupción'!$C$10:$AZ$250,MATCH(A174,'Controles de Corrupción'!$B$10:$B$250,0),42),"")</f>
        <v/>
      </c>
      <c r="Q174" s="362" t="str">
        <f>IFERROR(INDEX('Controles de Corrupción'!$C$10:$AZ$250,MATCH(A174,'Controles de Corrupción'!$B$10:$B$250,0),47),"")</f>
        <v/>
      </c>
    </row>
    <row r="175" spans="1:17" ht="51.75" customHeight="1">
      <c r="A175" s="106" t="s">
        <v>652</v>
      </c>
      <c r="B175" s="1428"/>
      <c r="C175" s="1183" t="str">
        <f>IFERROR(INDEX('Riesgos de Corrupción'!$B$11:$BN$100,MATCH('Mapa Riesgo Corrupción'!B175,'Riesgos de Corrupción'!$B$11:$B$100,0),2),"")</f>
        <v/>
      </c>
      <c r="D175" s="1186" t="str">
        <f>IFERROR(INDEX('Riesgos de Corrupción'!$B$11:$BN$100,MATCH('Mapa Riesgo Corrupción'!B175,'Riesgos de Corrupción'!$B$11:$B$100,0),4),"")</f>
        <v/>
      </c>
      <c r="E175" s="1183" t="str">
        <f>IFERROR(INDEX('Riesgos de Corrupción'!$B$11:$BN$100,MATCH('Mapa Riesgo Corrupción'!B175,'Riesgos de Corrupción'!$B$11:$B$100,0),5),"")</f>
        <v/>
      </c>
      <c r="F175" s="1188" t="str">
        <f>IFERROR(INDEX('Riesgos de Corrupción'!$B$11:$BN$100,MATCH('Mapa Riesgo Corrupción'!B175,'Riesgos de Corrupción'!$B$11:$B$100,0),18),"")</f>
        <v/>
      </c>
      <c r="G175" s="1188" t="str">
        <f>IFERROR(INDEX('Riesgos de Corrupción'!$B$11:$BN$100,MATCH('Mapa Riesgo Corrupción'!B175,'Riesgos de Corrupción'!$B$11:$B$100,0),63),"")</f>
        <v/>
      </c>
      <c r="H175" s="1425" t="str">
        <f>IFERROR(INDEX('Riesgos de Corrupción'!$B$11:$BN$100,MATCH('Mapa Riesgo Corrupción'!B175,'Riesgos de Corrupción'!$B$11:$B$100,0),64),"")</f>
        <v/>
      </c>
      <c r="I175" s="1188" t="str">
        <f>IFERROR(INDEX('Controles de Corrupción'!$C$10:$AZ$249,MATCH('Mapa Riesgo Corrupción'!B175,'Controles de Corrupción'!$C$10:$C$249,0),33),"")</f>
        <v/>
      </c>
      <c r="J175" s="1188" t="str">
        <f>IFERROR(INDEX('Controles de Corrupción'!$C$10:$AZ$249,MATCH('Mapa Riesgo Corrupción'!B175,'Controles de Corrupción'!$C$10:$C$249,0),36),"")</f>
        <v/>
      </c>
      <c r="K175" s="1188" t="str">
        <f>IFERROR(INDEX('Controles de Corrupción'!$C$10:$AZ$249,MATCH('Mapa Riesgo Corrupción'!B175,'Controles de Corrupción'!$C$10:$C$249,0),37),"")</f>
        <v/>
      </c>
      <c r="L175" s="1188" t="str">
        <f>IFERROR(INDEX('Controles de Corrupción'!$C$10:$AZ$249,MATCH('Mapa Riesgo Corrupción'!B175,'Controles de Corrupción'!$C$10:$C$249,0),38),"")</f>
        <v/>
      </c>
      <c r="M175" s="145" t="str">
        <f>IFERROR(INDEX('Controles de Corrupción'!$C$10:$AZ$250,MATCH(A175,'Controles de Corrupción'!$B$10:$B$250,0),4),"")</f>
        <v/>
      </c>
      <c r="N175" s="61" t="str">
        <f>IFERROR(INDEX('Controles de Corrupción'!$C$10:$AZ$250,MATCH(A175,'Controles de Corrupción'!$B$10:$B$250,0),40),"")</f>
        <v/>
      </c>
      <c r="O175" s="61" t="str">
        <f>IFERROR(INDEX('Controles de Corrupción'!$C$10:$AZ$250,MATCH(A175,'Controles de Corrupción'!$B$10:$B$250,0),41),"")</f>
        <v/>
      </c>
      <c r="P175" s="61" t="str">
        <f>IFERROR(INDEX('Controles de Corrupción'!$C$10:$AZ$250,MATCH(A175,'Controles de Corrupción'!$B$10:$B$250,0),42),"")</f>
        <v/>
      </c>
      <c r="Q175" s="362" t="str">
        <f>IFERROR(INDEX('Controles de Corrupción'!$C$10:$AZ$250,MATCH(A175,'Controles de Corrupción'!$B$10:$B$250,0),47),"")</f>
        <v/>
      </c>
    </row>
    <row r="176" spans="1:17" ht="51.75" customHeight="1">
      <c r="A176" s="106" t="s">
        <v>653</v>
      </c>
      <c r="B176" s="1429"/>
      <c r="C176" s="1184"/>
      <c r="D176" s="1186"/>
      <c r="E176" s="1184"/>
      <c r="F176" s="1188"/>
      <c r="G176" s="1188"/>
      <c r="H176" s="1426"/>
      <c r="I176" s="1188"/>
      <c r="J176" s="1188"/>
      <c r="K176" s="1188"/>
      <c r="L176" s="1188"/>
      <c r="M176" s="145" t="str">
        <f>IFERROR(INDEX('Controles de Corrupción'!$C$10:$AZ$250,MATCH(A176,'Controles de Corrupción'!$B$10:$B$250,0),4),"")</f>
        <v/>
      </c>
      <c r="N176" s="61" t="str">
        <f>IFERROR(INDEX('Controles de Corrupción'!$C$10:$AZ$250,MATCH(A176,'Controles de Corrupción'!$B$10:$B$250,0),40),"")</f>
        <v/>
      </c>
      <c r="O176" s="61" t="str">
        <f>IFERROR(INDEX('Controles de Corrupción'!$C$10:$AZ$250,MATCH(A176,'Controles de Corrupción'!$B$10:$B$250,0),41),"")</f>
        <v/>
      </c>
      <c r="P176" s="61" t="str">
        <f>IFERROR(INDEX('Controles de Corrupción'!$C$10:$AZ$250,MATCH(A176,'Controles de Corrupción'!$B$10:$B$250,0),42),"")</f>
        <v/>
      </c>
      <c r="Q176" s="362" t="str">
        <f>IFERROR(INDEX('Controles de Corrupción'!$C$10:$AZ$250,MATCH(A176,'Controles de Corrupción'!$B$10:$B$250,0),47),"")</f>
        <v/>
      </c>
    </row>
    <row r="177" spans="1:17" ht="51.75" customHeight="1">
      <c r="A177" s="106" t="s">
        <v>654</v>
      </c>
      <c r="B177" s="1429"/>
      <c r="C177" s="1184"/>
      <c r="D177" s="1186"/>
      <c r="E177" s="1184"/>
      <c r="F177" s="1188"/>
      <c r="G177" s="1188"/>
      <c r="H177" s="1426"/>
      <c r="I177" s="1188"/>
      <c r="J177" s="1188"/>
      <c r="K177" s="1188"/>
      <c r="L177" s="1188"/>
      <c r="M177" s="145" t="str">
        <f>IFERROR(INDEX('Controles de Corrupción'!$C$10:$AZ$250,MATCH(A177,'Controles de Corrupción'!$B$10:$B$250,0),4),"")</f>
        <v/>
      </c>
      <c r="N177" s="61" t="str">
        <f>IFERROR(INDEX('Controles de Corrupción'!$C$10:$AZ$250,MATCH(A177,'Controles de Corrupción'!$B$10:$B$250,0),40),"")</f>
        <v/>
      </c>
      <c r="O177" s="61" t="str">
        <f>IFERROR(INDEX('Controles de Corrupción'!$C$10:$AZ$250,MATCH(A177,'Controles de Corrupción'!$B$10:$B$250,0),41),"")</f>
        <v/>
      </c>
      <c r="P177" s="61" t="str">
        <f>IFERROR(INDEX('Controles de Corrupción'!$C$10:$AZ$250,MATCH(A177,'Controles de Corrupción'!$B$10:$B$250,0),42),"")</f>
        <v/>
      </c>
      <c r="Q177" s="362" t="str">
        <f>IFERROR(INDEX('Controles de Corrupción'!$C$10:$AZ$250,MATCH(A177,'Controles de Corrupción'!$B$10:$B$250,0),47),"")</f>
        <v/>
      </c>
    </row>
    <row r="178" spans="1:17" ht="51.75" customHeight="1">
      <c r="A178" s="106" t="s">
        <v>655</v>
      </c>
      <c r="B178" s="1429"/>
      <c r="C178" s="1184"/>
      <c r="D178" s="1186"/>
      <c r="E178" s="1184"/>
      <c r="F178" s="1188"/>
      <c r="G178" s="1188"/>
      <c r="H178" s="1426"/>
      <c r="I178" s="1188"/>
      <c r="J178" s="1188"/>
      <c r="K178" s="1188"/>
      <c r="L178" s="1188"/>
      <c r="M178" s="145" t="str">
        <f>IFERROR(INDEX('Controles de Corrupción'!$C$10:$AZ$250,MATCH(A178,'Controles de Corrupción'!$B$10:$B$250,0),4),"")</f>
        <v/>
      </c>
      <c r="N178" s="61" t="str">
        <f>IFERROR(INDEX('Controles de Corrupción'!$C$10:$AZ$250,MATCH(A178,'Controles de Corrupción'!$B$10:$B$250,0),40),"")</f>
        <v/>
      </c>
      <c r="O178" s="61" t="str">
        <f>IFERROR(INDEX('Controles de Corrupción'!$C$10:$AZ$250,MATCH(A178,'Controles de Corrupción'!$B$10:$B$250,0),41),"")</f>
        <v/>
      </c>
      <c r="P178" s="61" t="str">
        <f>IFERROR(INDEX('Controles de Corrupción'!$C$10:$AZ$250,MATCH(A178,'Controles de Corrupción'!$B$10:$B$250,0),42),"")</f>
        <v/>
      </c>
      <c r="Q178" s="362" t="str">
        <f>IFERROR(INDEX('Controles de Corrupción'!$C$10:$AZ$250,MATCH(A178,'Controles de Corrupción'!$B$10:$B$250,0),47),"")</f>
        <v/>
      </c>
    </row>
    <row r="179" spans="1:17" ht="51.75" customHeight="1">
      <c r="A179" s="106" t="s">
        <v>656</v>
      </c>
      <c r="B179" s="1429"/>
      <c r="C179" s="1184"/>
      <c r="D179" s="1186"/>
      <c r="E179" s="1184"/>
      <c r="F179" s="1188"/>
      <c r="G179" s="1188"/>
      <c r="H179" s="1426"/>
      <c r="I179" s="1188"/>
      <c r="J179" s="1188"/>
      <c r="K179" s="1188"/>
      <c r="L179" s="1188"/>
      <c r="M179" s="145" t="str">
        <f>IFERROR(INDEX('Controles de Corrupción'!$C$10:$AZ$250,MATCH(A179,'Controles de Corrupción'!$B$10:$B$250,0),4),"")</f>
        <v/>
      </c>
      <c r="N179" s="61" t="str">
        <f>IFERROR(INDEX('Controles de Corrupción'!$C$10:$AZ$250,MATCH(A179,'Controles de Corrupción'!$B$10:$B$250,0),40),"")</f>
        <v/>
      </c>
      <c r="O179" s="61" t="str">
        <f>IFERROR(INDEX('Controles de Corrupción'!$C$10:$AZ$250,MATCH(A179,'Controles de Corrupción'!$B$10:$B$250,0),41),"")</f>
        <v/>
      </c>
      <c r="P179" s="61" t="str">
        <f>IFERROR(INDEX('Controles de Corrupción'!$C$10:$AZ$250,MATCH(A179,'Controles de Corrupción'!$B$10:$B$250,0),42),"")</f>
        <v/>
      </c>
      <c r="Q179" s="362" t="str">
        <f>IFERROR(INDEX('Controles de Corrupción'!$C$10:$AZ$250,MATCH(A179,'Controles de Corrupción'!$B$10:$B$250,0),47),"")</f>
        <v/>
      </c>
    </row>
    <row r="180" spans="1:17" ht="51.75" customHeight="1">
      <c r="A180" s="106" t="s">
        <v>657</v>
      </c>
      <c r="B180" s="1430"/>
      <c r="C180" s="1184"/>
      <c r="D180" s="1186"/>
      <c r="E180" s="1184"/>
      <c r="F180" s="1188"/>
      <c r="G180" s="1188"/>
      <c r="H180" s="1427"/>
      <c r="I180" s="1188"/>
      <c r="J180" s="1188"/>
      <c r="K180" s="1188"/>
      <c r="L180" s="1188"/>
      <c r="M180" s="145" t="str">
        <f>IFERROR(INDEX('Controles de Corrupción'!$C$10:$AZ$250,MATCH(A180,'Controles de Corrupción'!$B$10:$B$250,0),4),"")</f>
        <v/>
      </c>
      <c r="N180" s="61" t="str">
        <f>IFERROR(INDEX('Controles de Corrupción'!$C$10:$AZ$250,MATCH(A180,'Controles de Corrupción'!$B$10:$B$250,0),40),"")</f>
        <v/>
      </c>
      <c r="O180" s="61" t="str">
        <f>IFERROR(INDEX('Controles de Corrupción'!$C$10:$AZ$250,MATCH(A180,'Controles de Corrupción'!$B$10:$B$250,0),41),"")</f>
        <v/>
      </c>
      <c r="P180" s="61" t="str">
        <f>IFERROR(INDEX('Controles de Corrupción'!$C$10:$AZ$250,MATCH(A180,'Controles de Corrupción'!$B$10:$B$250,0),42),"")</f>
        <v/>
      </c>
      <c r="Q180" s="362" t="str">
        <f>IFERROR(INDEX('Controles de Corrupción'!$C$10:$AZ$250,MATCH(A180,'Controles de Corrupción'!$B$10:$B$250,0),47),"")</f>
        <v/>
      </c>
    </row>
    <row r="181" spans="1:17" ht="51.75" customHeight="1">
      <c r="A181" s="106" t="s">
        <v>658</v>
      </c>
      <c r="B181" s="1428"/>
      <c r="C181" s="1183" t="str">
        <f>IFERROR(INDEX('Riesgos de Corrupción'!$B$11:$BN$100,MATCH('Mapa Riesgo Corrupción'!B181,'Riesgos de Corrupción'!$B$11:$B$100,0),2),"")</f>
        <v/>
      </c>
      <c r="D181" s="1186" t="str">
        <f>IFERROR(INDEX('Riesgos de Corrupción'!$B$11:$BN$100,MATCH('Mapa Riesgo Corrupción'!B181,'Riesgos de Corrupción'!$B$11:$B$100,0),4),"")</f>
        <v/>
      </c>
      <c r="E181" s="1183" t="str">
        <f>IFERROR(INDEX('Riesgos de Corrupción'!$B$11:$BN$100,MATCH('Mapa Riesgo Corrupción'!B181,'Riesgos de Corrupción'!$B$11:$B$100,0),5),"")</f>
        <v/>
      </c>
      <c r="F181" s="1188" t="str">
        <f>IFERROR(INDEX('Riesgos de Corrupción'!$B$11:$BN$100,MATCH('Mapa Riesgo Corrupción'!B181,'Riesgos de Corrupción'!$B$11:$B$100,0),18),"")</f>
        <v/>
      </c>
      <c r="G181" s="1188" t="str">
        <f>IFERROR(INDEX('Riesgos de Corrupción'!$B$11:$BN$100,MATCH('Mapa Riesgo Corrupción'!B181,'Riesgos de Corrupción'!$B$11:$B$100,0),63),"")</f>
        <v/>
      </c>
      <c r="H181" s="1425" t="str">
        <f>IFERROR(INDEX('Riesgos de Corrupción'!$B$11:$BN$100,MATCH('Mapa Riesgo Corrupción'!B181,'Riesgos de Corrupción'!$B$11:$B$100,0),64),"")</f>
        <v/>
      </c>
      <c r="I181" s="1188" t="str">
        <f>IFERROR(INDEX('Controles de Corrupción'!$C$10:$AZ$249,MATCH('Mapa Riesgo Corrupción'!B181,'Controles de Corrupción'!$C$10:$C$249,0),33),"")</f>
        <v/>
      </c>
      <c r="J181" s="1188" t="str">
        <f>IFERROR(INDEX('Controles de Corrupción'!$C$10:$AZ$249,MATCH('Mapa Riesgo Corrupción'!B181,'Controles de Corrupción'!$C$10:$C$249,0),36),"")</f>
        <v/>
      </c>
      <c r="K181" s="1188" t="str">
        <f>IFERROR(INDEX('Controles de Corrupción'!$C$10:$AZ$249,MATCH('Mapa Riesgo Corrupción'!B181,'Controles de Corrupción'!$C$10:$C$249,0),37),"")</f>
        <v/>
      </c>
      <c r="L181" s="1188" t="str">
        <f>IFERROR(INDEX('Controles de Corrupción'!$C$10:$AZ$249,MATCH('Mapa Riesgo Corrupción'!B181,'Controles de Corrupción'!$C$10:$C$249,0),38),"")</f>
        <v/>
      </c>
      <c r="M181" s="145" t="str">
        <f>IFERROR(INDEX('Controles de Corrupción'!$C$10:$AZ$250,MATCH(A181,'Controles de Corrupción'!$B$10:$B$250,0),4),"")</f>
        <v/>
      </c>
      <c r="N181" s="61" t="str">
        <f>IFERROR(INDEX('Controles de Corrupción'!$C$10:$AZ$250,MATCH(A181,'Controles de Corrupción'!$B$10:$B$250,0),40),"")</f>
        <v/>
      </c>
      <c r="O181" s="61" t="str">
        <f>IFERROR(INDEX('Controles de Corrupción'!$C$10:$AZ$250,MATCH(A181,'Controles de Corrupción'!$B$10:$B$250,0),41),"")</f>
        <v/>
      </c>
      <c r="P181" s="61" t="str">
        <f>IFERROR(INDEX('Controles de Corrupción'!$C$10:$AZ$250,MATCH(A181,'Controles de Corrupción'!$B$10:$B$250,0),42),"")</f>
        <v/>
      </c>
      <c r="Q181" s="362" t="str">
        <f>IFERROR(INDEX('Controles de Corrupción'!$C$10:$AZ$250,MATCH(A181,'Controles de Corrupción'!$B$10:$B$250,0),47),"")</f>
        <v/>
      </c>
    </row>
    <row r="182" spans="1:17" ht="51.75" customHeight="1">
      <c r="A182" s="106" t="s">
        <v>659</v>
      </c>
      <c r="B182" s="1429"/>
      <c r="C182" s="1184"/>
      <c r="D182" s="1186"/>
      <c r="E182" s="1184"/>
      <c r="F182" s="1188"/>
      <c r="G182" s="1188"/>
      <c r="H182" s="1426"/>
      <c r="I182" s="1188"/>
      <c r="J182" s="1188"/>
      <c r="K182" s="1188"/>
      <c r="L182" s="1188"/>
      <c r="M182" s="145" t="str">
        <f>IFERROR(INDEX('Controles de Corrupción'!$C$10:$AZ$250,MATCH(A182,'Controles de Corrupción'!$B$10:$B$250,0),4),"")</f>
        <v/>
      </c>
      <c r="N182" s="61" t="str">
        <f>IFERROR(INDEX('Controles de Corrupción'!$C$10:$AZ$250,MATCH(A182,'Controles de Corrupción'!$B$10:$B$250,0),40),"")</f>
        <v/>
      </c>
      <c r="O182" s="61" t="str">
        <f>IFERROR(INDEX('Controles de Corrupción'!$C$10:$AZ$250,MATCH(A182,'Controles de Corrupción'!$B$10:$B$250,0),41),"")</f>
        <v/>
      </c>
      <c r="P182" s="61" t="str">
        <f>IFERROR(INDEX('Controles de Corrupción'!$C$10:$AZ$250,MATCH(A182,'Controles de Corrupción'!$B$10:$B$250,0),42),"")</f>
        <v/>
      </c>
      <c r="Q182" s="362" t="str">
        <f>IFERROR(INDEX('Controles de Corrupción'!$C$10:$AZ$250,MATCH(A182,'Controles de Corrupción'!$B$10:$B$250,0),47),"")</f>
        <v/>
      </c>
    </row>
    <row r="183" spans="1:17" ht="51.75" customHeight="1">
      <c r="A183" s="106" t="s">
        <v>660</v>
      </c>
      <c r="B183" s="1429"/>
      <c r="C183" s="1184"/>
      <c r="D183" s="1186"/>
      <c r="E183" s="1184"/>
      <c r="F183" s="1188"/>
      <c r="G183" s="1188"/>
      <c r="H183" s="1426"/>
      <c r="I183" s="1188"/>
      <c r="J183" s="1188"/>
      <c r="K183" s="1188"/>
      <c r="L183" s="1188"/>
      <c r="M183" s="145" t="str">
        <f>IFERROR(INDEX('Controles de Corrupción'!$C$10:$AZ$250,MATCH(A183,'Controles de Corrupción'!$B$10:$B$250,0),4),"")</f>
        <v/>
      </c>
      <c r="N183" s="61" t="str">
        <f>IFERROR(INDEX('Controles de Corrupción'!$C$10:$AZ$250,MATCH(A183,'Controles de Corrupción'!$B$10:$B$250,0),40),"")</f>
        <v/>
      </c>
      <c r="O183" s="61" t="str">
        <f>IFERROR(INDEX('Controles de Corrupción'!$C$10:$AZ$250,MATCH(A183,'Controles de Corrupción'!$B$10:$B$250,0),41),"")</f>
        <v/>
      </c>
      <c r="P183" s="61" t="str">
        <f>IFERROR(INDEX('Controles de Corrupción'!$C$10:$AZ$250,MATCH(A183,'Controles de Corrupción'!$B$10:$B$250,0),42),"")</f>
        <v/>
      </c>
      <c r="Q183" s="362" t="str">
        <f>IFERROR(INDEX('Controles de Corrupción'!$C$10:$AZ$250,MATCH(A183,'Controles de Corrupción'!$B$10:$B$250,0),47),"")</f>
        <v/>
      </c>
    </row>
    <row r="184" spans="1:17" ht="51.75" customHeight="1">
      <c r="A184" s="106" t="s">
        <v>661</v>
      </c>
      <c r="B184" s="1429"/>
      <c r="C184" s="1184"/>
      <c r="D184" s="1186"/>
      <c r="E184" s="1184"/>
      <c r="F184" s="1188"/>
      <c r="G184" s="1188"/>
      <c r="H184" s="1426"/>
      <c r="I184" s="1188"/>
      <c r="J184" s="1188"/>
      <c r="K184" s="1188"/>
      <c r="L184" s="1188"/>
      <c r="M184" s="145" t="str">
        <f>IFERROR(INDEX('Controles de Corrupción'!$C$10:$AZ$250,MATCH(A184,'Controles de Corrupción'!$B$10:$B$250,0),4),"")</f>
        <v/>
      </c>
      <c r="N184" s="61" t="str">
        <f>IFERROR(INDEX('Controles de Corrupción'!$C$10:$AZ$250,MATCH(A184,'Controles de Corrupción'!$B$10:$B$250,0),40),"")</f>
        <v/>
      </c>
      <c r="O184" s="61" t="str">
        <f>IFERROR(INDEX('Controles de Corrupción'!$C$10:$AZ$250,MATCH(A184,'Controles de Corrupción'!$B$10:$B$250,0),41),"")</f>
        <v/>
      </c>
      <c r="P184" s="61" t="str">
        <f>IFERROR(INDEX('Controles de Corrupción'!$C$10:$AZ$250,MATCH(A184,'Controles de Corrupción'!$B$10:$B$250,0),42),"")</f>
        <v/>
      </c>
      <c r="Q184" s="362" t="str">
        <f>IFERROR(INDEX('Controles de Corrupción'!$C$10:$AZ$250,MATCH(A184,'Controles de Corrupción'!$B$10:$B$250,0),47),"")</f>
        <v/>
      </c>
    </row>
    <row r="185" spans="1:17" ht="51.75" customHeight="1">
      <c r="A185" s="106" t="s">
        <v>662</v>
      </c>
      <c r="B185" s="1429"/>
      <c r="C185" s="1184"/>
      <c r="D185" s="1186"/>
      <c r="E185" s="1184"/>
      <c r="F185" s="1188"/>
      <c r="G185" s="1188"/>
      <c r="H185" s="1426"/>
      <c r="I185" s="1188"/>
      <c r="J185" s="1188"/>
      <c r="K185" s="1188"/>
      <c r="L185" s="1188"/>
      <c r="M185" s="145" t="str">
        <f>IFERROR(INDEX('Controles de Corrupción'!$C$10:$AZ$250,MATCH(A185,'Controles de Corrupción'!$B$10:$B$250,0),4),"")</f>
        <v/>
      </c>
      <c r="N185" s="61" t="str">
        <f>IFERROR(INDEX('Controles de Corrupción'!$C$10:$AZ$250,MATCH(A185,'Controles de Corrupción'!$B$10:$B$250,0),40),"")</f>
        <v/>
      </c>
      <c r="O185" s="61" t="str">
        <f>IFERROR(INDEX('Controles de Corrupción'!$C$10:$AZ$250,MATCH(A185,'Controles de Corrupción'!$B$10:$B$250,0),41),"")</f>
        <v/>
      </c>
      <c r="P185" s="61" t="str">
        <f>IFERROR(INDEX('Controles de Corrupción'!$C$10:$AZ$250,MATCH(A185,'Controles de Corrupción'!$B$10:$B$250,0),42),"")</f>
        <v/>
      </c>
      <c r="Q185" s="362" t="str">
        <f>IFERROR(INDEX('Controles de Corrupción'!$C$10:$AZ$250,MATCH(A185,'Controles de Corrupción'!$B$10:$B$250,0),47),"")</f>
        <v/>
      </c>
    </row>
    <row r="186" spans="1:17" ht="51.75" customHeight="1">
      <c r="A186" s="106" t="s">
        <v>663</v>
      </c>
      <c r="B186" s="1430"/>
      <c r="C186" s="1184"/>
      <c r="D186" s="1186"/>
      <c r="E186" s="1184"/>
      <c r="F186" s="1188"/>
      <c r="G186" s="1188"/>
      <c r="H186" s="1427"/>
      <c r="I186" s="1188"/>
      <c r="J186" s="1188"/>
      <c r="K186" s="1188"/>
      <c r="L186" s="1188"/>
      <c r="M186" s="145" t="str">
        <f>IFERROR(INDEX('Controles de Corrupción'!$C$10:$AZ$250,MATCH(A186,'Controles de Corrupción'!$B$10:$B$250,0),4),"")</f>
        <v/>
      </c>
      <c r="N186" s="61" t="str">
        <f>IFERROR(INDEX('Controles de Corrupción'!$C$10:$AZ$250,MATCH(A186,'Controles de Corrupción'!$B$10:$B$250,0),40),"")</f>
        <v/>
      </c>
      <c r="O186" s="61" t="str">
        <f>IFERROR(INDEX('Controles de Corrupción'!$C$10:$AZ$250,MATCH(A186,'Controles de Corrupción'!$B$10:$B$250,0),41),"")</f>
        <v/>
      </c>
      <c r="P186" s="61" t="str">
        <f>IFERROR(INDEX('Controles de Corrupción'!$C$10:$AZ$250,MATCH(A186,'Controles de Corrupción'!$B$10:$B$250,0),42),"")</f>
        <v/>
      </c>
      <c r="Q186" s="362" t="str">
        <f>IFERROR(INDEX('Controles de Corrupción'!$C$10:$AZ$250,MATCH(A186,'Controles de Corrupción'!$B$10:$B$250,0),47),"")</f>
        <v/>
      </c>
    </row>
    <row r="187" spans="1:17" ht="51.75" customHeight="1">
      <c r="A187" s="106" t="s">
        <v>664</v>
      </c>
      <c r="B187" s="1428"/>
      <c r="C187" s="1183" t="str">
        <f>IFERROR(INDEX('Riesgos de Corrupción'!$B$11:$BN$100,MATCH('Mapa Riesgo Corrupción'!B187,'Riesgos de Corrupción'!$B$11:$B$100,0),2),"")</f>
        <v/>
      </c>
      <c r="D187" s="1186" t="str">
        <f>IFERROR(INDEX('Riesgos de Corrupción'!$B$11:$BN$100,MATCH('Mapa Riesgo Corrupción'!B187,'Riesgos de Corrupción'!$B$11:$B$100,0),4),"")</f>
        <v/>
      </c>
      <c r="E187" s="1183" t="str">
        <f>IFERROR(INDEX('Riesgos de Corrupción'!$B$11:$BN$100,MATCH('Mapa Riesgo Corrupción'!B187,'Riesgos de Corrupción'!$B$11:$B$100,0),5),"")</f>
        <v/>
      </c>
      <c r="F187" s="1188" t="str">
        <f>IFERROR(INDEX('Riesgos de Corrupción'!$B$11:$BN$100,MATCH('Mapa Riesgo Corrupción'!B187,'Riesgos de Corrupción'!$B$11:$B$100,0),18),"")</f>
        <v/>
      </c>
      <c r="G187" s="1188" t="str">
        <f>IFERROR(INDEX('Riesgos de Corrupción'!$B$11:$BN$100,MATCH('Mapa Riesgo Corrupción'!B187,'Riesgos de Corrupción'!$B$11:$B$100,0),63),"")</f>
        <v/>
      </c>
      <c r="H187" s="1425" t="str">
        <f>IFERROR(INDEX('Riesgos de Corrupción'!$B$11:$BN$100,MATCH('Mapa Riesgo Corrupción'!B187,'Riesgos de Corrupción'!$B$11:$B$100,0),64),"")</f>
        <v/>
      </c>
      <c r="I187" s="1188" t="str">
        <f>IFERROR(INDEX('Controles de Corrupción'!$C$10:$AZ$249,MATCH('Mapa Riesgo Corrupción'!B187,'Controles de Corrupción'!$C$10:$C$249,0),33),"")</f>
        <v/>
      </c>
      <c r="J187" s="1188" t="str">
        <f>IFERROR(INDEX('Controles de Corrupción'!$C$10:$AZ$249,MATCH('Mapa Riesgo Corrupción'!B187,'Controles de Corrupción'!$C$10:$C$249,0),36),"")</f>
        <v/>
      </c>
      <c r="K187" s="1188" t="str">
        <f>IFERROR(INDEX('Controles de Corrupción'!$C$10:$AZ$249,MATCH('Mapa Riesgo Corrupción'!B187,'Controles de Corrupción'!$C$10:$C$249,0),37),"")</f>
        <v/>
      </c>
      <c r="L187" s="1188" t="str">
        <f>IFERROR(INDEX('Controles de Corrupción'!$C$10:$AZ$249,MATCH('Mapa Riesgo Corrupción'!B187,'Controles de Corrupción'!$C$10:$C$249,0),38),"")</f>
        <v/>
      </c>
      <c r="M187" s="145" t="str">
        <f>IFERROR(INDEX('Controles de Corrupción'!$C$10:$AZ$250,MATCH(A187,'Controles de Corrupción'!$B$10:$B$250,0),4),"")</f>
        <v/>
      </c>
      <c r="N187" s="61" t="str">
        <f>IFERROR(INDEX('Controles de Corrupción'!$C$10:$AZ$250,MATCH(A187,'Controles de Corrupción'!$B$10:$B$250,0),40),"")</f>
        <v/>
      </c>
      <c r="O187" s="61" t="str">
        <f>IFERROR(INDEX('Controles de Corrupción'!$C$10:$AZ$250,MATCH(A187,'Controles de Corrupción'!$B$10:$B$250,0),41),"")</f>
        <v/>
      </c>
      <c r="P187" s="61" t="str">
        <f>IFERROR(INDEX('Controles de Corrupción'!$C$10:$AZ$250,MATCH(A187,'Controles de Corrupción'!$B$10:$B$250,0),42),"")</f>
        <v/>
      </c>
      <c r="Q187" s="362" t="str">
        <f>IFERROR(INDEX('Controles de Corrupción'!$C$10:$AZ$250,MATCH(A187,'Controles de Corrupción'!$B$10:$B$250,0),47),"")</f>
        <v/>
      </c>
    </row>
    <row r="188" spans="1:17" ht="51.75" customHeight="1">
      <c r="A188" s="106" t="s">
        <v>665</v>
      </c>
      <c r="B188" s="1429"/>
      <c r="C188" s="1184"/>
      <c r="D188" s="1186"/>
      <c r="E188" s="1184"/>
      <c r="F188" s="1188"/>
      <c r="G188" s="1188"/>
      <c r="H188" s="1426"/>
      <c r="I188" s="1188"/>
      <c r="J188" s="1188"/>
      <c r="K188" s="1188"/>
      <c r="L188" s="1188"/>
      <c r="M188" s="145" t="str">
        <f>IFERROR(INDEX('Controles de Corrupción'!$C$10:$AZ$250,MATCH(A188,'Controles de Corrupción'!$B$10:$B$250,0),4),"")</f>
        <v/>
      </c>
      <c r="N188" s="61" t="str">
        <f>IFERROR(INDEX('Controles de Corrupción'!$C$10:$AZ$250,MATCH(A188,'Controles de Corrupción'!$B$10:$B$250,0),40),"")</f>
        <v/>
      </c>
      <c r="O188" s="61" t="str">
        <f>IFERROR(INDEX('Controles de Corrupción'!$C$10:$AZ$250,MATCH(A188,'Controles de Corrupción'!$B$10:$B$250,0),41),"")</f>
        <v/>
      </c>
      <c r="P188" s="61" t="str">
        <f>IFERROR(INDEX('Controles de Corrupción'!$C$10:$AZ$250,MATCH(A188,'Controles de Corrupción'!$B$10:$B$250,0),42),"")</f>
        <v/>
      </c>
      <c r="Q188" s="362" t="str">
        <f>IFERROR(INDEX('Controles de Corrupción'!$C$10:$AZ$250,MATCH(A188,'Controles de Corrupción'!$B$10:$B$250,0),47),"")</f>
        <v/>
      </c>
    </row>
    <row r="189" spans="1:17" ht="51.75" customHeight="1">
      <c r="A189" s="106" t="s">
        <v>666</v>
      </c>
      <c r="B189" s="1429"/>
      <c r="C189" s="1184"/>
      <c r="D189" s="1186"/>
      <c r="E189" s="1184"/>
      <c r="F189" s="1188"/>
      <c r="G189" s="1188"/>
      <c r="H189" s="1426"/>
      <c r="I189" s="1188"/>
      <c r="J189" s="1188"/>
      <c r="K189" s="1188"/>
      <c r="L189" s="1188"/>
      <c r="M189" s="145" t="str">
        <f>IFERROR(INDEX('Controles de Corrupción'!$C$10:$AZ$250,MATCH(A189,'Controles de Corrupción'!$B$10:$B$250,0),4),"")</f>
        <v/>
      </c>
      <c r="N189" s="61" t="str">
        <f>IFERROR(INDEX('Controles de Corrupción'!$C$10:$AZ$250,MATCH(A189,'Controles de Corrupción'!$B$10:$B$250,0),40),"")</f>
        <v/>
      </c>
      <c r="O189" s="61" t="str">
        <f>IFERROR(INDEX('Controles de Corrupción'!$C$10:$AZ$250,MATCH(A189,'Controles de Corrupción'!$B$10:$B$250,0),41),"")</f>
        <v/>
      </c>
      <c r="P189" s="61" t="str">
        <f>IFERROR(INDEX('Controles de Corrupción'!$C$10:$AZ$250,MATCH(A189,'Controles de Corrupción'!$B$10:$B$250,0),42),"")</f>
        <v/>
      </c>
      <c r="Q189" s="362" t="str">
        <f>IFERROR(INDEX('Controles de Corrupción'!$C$10:$AZ$250,MATCH(A189,'Controles de Corrupción'!$B$10:$B$250,0),47),"")</f>
        <v/>
      </c>
    </row>
    <row r="190" spans="1:17" ht="51.75" customHeight="1">
      <c r="A190" s="106" t="s">
        <v>667</v>
      </c>
      <c r="B190" s="1429"/>
      <c r="C190" s="1184"/>
      <c r="D190" s="1186"/>
      <c r="E190" s="1184"/>
      <c r="F190" s="1188"/>
      <c r="G190" s="1188"/>
      <c r="H190" s="1426"/>
      <c r="I190" s="1188"/>
      <c r="J190" s="1188"/>
      <c r="K190" s="1188"/>
      <c r="L190" s="1188"/>
      <c r="M190" s="145" t="str">
        <f>IFERROR(INDEX('Controles de Corrupción'!$C$10:$AZ$250,MATCH(A190,'Controles de Corrupción'!$B$10:$B$250,0),4),"")</f>
        <v/>
      </c>
      <c r="N190" s="61" t="str">
        <f>IFERROR(INDEX('Controles de Corrupción'!$C$10:$AZ$250,MATCH(A190,'Controles de Corrupción'!$B$10:$B$250,0),40),"")</f>
        <v/>
      </c>
      <c r="O190" s="61" t="str">
        <f>IFERROR(INDEX('Controles de Corrupción'!$C$10:$AZ$250,MATCH(A190,'Controles de Corrupción'!$B$10:$B$250,0),41),"")</f>
        <v/>
      </c>
      <c r="P190" s="61" t="str">
        <f>IFERROR(INDEX('Controles de Corrupción'!$C$10:$AZ$250,MATCH(A190,'Controles de Corrupción'!$B$10:$B$250,0),42),"")</f>
        <v/>
      </c>
      <c r="Q190" s="362" t="str">
        <f>IFERROR(INDEX('Controles de Corrupción'!$C$10:$AZ$250,MATCH(A190,'Controles de Corrupción'!$B$10:$B$250,0),47),"")</f>
        <v/>
      </c>
    </row>
    <row r="191" spans="1:17" ht="51.75" customHeight="1">
      <c r="A191" s="106" t="s">
        <v>668</v>
      </c>
      <c r="B191" s="1429"/>
      <c r="C191" s="1184"/>
      <c r="D191" s="1186"/>
      <c r="E191" s="1184"/>
      <c r="F191" s="1188"/>
      <c r="G191" s="1188"/>
      <c r="H191" s="1426"/>
      <c r="I191" s="1188"/>
      <c r="J191" s="1188"/>
      <c r="K191" s="1188"/>
      <c r="L191" s="1188"/>
      <c r="M191" s="145" t="str">
        <f>IFERROR(INDEX('Controles de Corrupción'!$C$10:$AZ$250,MATCH(A191,'Controles de Corrupción'!$B$10:$B$250,0),4),"")</f>
        <v/>
      </c>
      <c r="N191" s="61" t="str">
        <f>IFERROR(INDEX('Controles de Corrupción'!$C$10:$AZ$250,MATCH(A191,'Controles de Corrupción'!$B$10:$B$250,0),40),"")</f>
        <v/>
      </c>
      <c r="O191" s="61" t="str">
        <f>IFERROR(INDEX('Controles de Corrupción'!$C$10:$AZ$250,MATCH(A191,'Controles de Corrupción'!$B$10:$B$250,0),41),"")</f>
        <v/>
      </c>
      <c r="P191" s="61" t="str">
        <f>IFERROR(INDEX('Controles de Corrupción'!$C$10:$AZ$250,MATCH(A191,'Controles de Corrupción'!$B$10:$B$250,0),42),"")</f>
        <v/>
      </c>
      <c r="Q191" s="362" t="str">
        <f>IFERROR(INDEX('Controles de Corrupción'!$C$10:$AZ$250,MATCH(A191,'Controles de Corrupción'!$B$10:$B$250,0),47),"")</f>
        <v/>
      </c>
    </row>
    <row r="192" spans="1:17" ht="51.75" customHeight="1">
      <c r="A192" s="106" t="s">
        <v>669</v>
      </c>
      <c r="B192" s="1430"/>
      <c r="C192" s="1184"/>
      <c r="D192" s="1186"/>
      <c r="E192" s="1184"/>
      <c r="F192" s="1188"/>
      <c r="G192" s="1188"/>
      <c r="H192" s="1427"/>
      <c r="I192" s="1188"/>
      <c r="J192" s="1188"/>
      <c r="K192" s="1188"/>
      <c r="L192" s="1188"/>
      <c r="M192" s="145" t="str">
        <f>IFERROR(INDEX('Controles de Corrupción'!$C$10:$AZ$250,MATCH(A192,'Controles de Corrupción'!$B$10:$B$250,0),4),"")</f>
        <v/>
      </c>
      <c r="N192" s="61" t="str">
        <f>IFERROR(INDEX('Controles de Corrupción'!$C$10:$AZ$250,MATCH(A192,'Controles de Corrupción'!$B$10:$B$250,0),40),"")</f>
        <v/>
      </c>
      <c r="O192" s="61" t="str">
        <f>IFERROR(INDEX('Controles de Corrupción'!$C$10:$AZ$250,MATCH(A192,'Controles de Corrupción'!$B$10:$B$250,0),41),"")</f>
        <v/>
      </c>
      <c r="P192" s="61" t="str">
        <f>IFERROR(INDEX('Controles de Corrupción'!$C$10:$AZ$250,MATCH(A192,'Controles de Corrupción'!$B$10:$B$250,0),42),"")</f>
        <v/>
      </c>
      <c r="Q192" s="362" t="str">
        <f>IFERROR(INDEX('Controles de Corrupción'!$C$10:$AZ$250,MATCH(A192,'Controles de Corrupción'!$B$10:$B$250,0),47),"")</f>
        <v/>
      </c>
    </row>
    <row r="193" spans="1:17" ht="51.75" customHeight="1">
      <c r="A193" s="106" t="s">
        <v>670</v>
      </c>
      <c r="B193" s="1428"/>
      <c r="C193" s="1183" t="str">
        <f>IFERROR(INDEX('Riesgos de Corrupción'!$B$11:$BN$100,MATCH('Mapa Riesgo Corrupción'!B193,'Riesgos de Corrupción'!$B$11:$B$100,0),2),"")</f>
        <v/>
      </c>
      <c r="D193" s="1186" t="str">
        <f>IFERROR(INDEX('Riesgos de Corrupción'!$B$11:$BN$100,MATCH('Mapa Riesgo Corrupción'!B193,'Riesgos de Corrupción'!$B$11:$B$100,0),4),"")</f>
        <v/>
      </c>
      <c r="E193" s="1183" t="str">
        <f>IFERROR(INDEX('Riesgos de Corrupción'!$B$11:$BN$100,MATCH('Mapa Riesgo Corrupción'!B193,'Riesgos de Corrupción'!$B$11:$B$100,0),5),"")</f>
        <v/>
      </c>
      <c r="F193" s="1188" t="str">
        <f>IFERROR(INDEX('Riesgos de Corrupción'!$B$11:$BN$100,MATCH('Mapa Riesgo Corrupción'!B193,'Riesgos de Corrupción'!$B$11:$B$100,0),18),"")</f>
        <v/>
      </c>
      <c r="G193" s="1188" t="str">
        <f>IFERROR(INDEX('Riesgos de Corrupción'!$B$11:$BN$100,MATCH('Mapa Riesgo Corrupción'!B193,'Riesgos de Corrupción'!$B$11:$B$100,0),63),"")</f>
        <v/>
      </c>
      <c r="H193" s="1425" t="str">
        <f>IFERROR(INDEX('Riesgos de Corrupción'!$B$11:$BN$100,MATCH('Mapa Riesgo Corrupción'!B193,'Riesgos de Corrupción'!$B$11:$B$100,0),64),"")</f>
        <v/>
      </c>
      <c r="I193" s="1188" t="str">
        <f>IFERROR(INDEX('Controles de Corrupción'!$C$10:$AZ$249,MATCH('Mapa Riesgo Corrupción'!B193,'Controles de Corrupción'!$C$10:$C$249,0),33),"")</f>
        <v/>
      </c>
      <c r="J193" s="1188" t="str">
        <f>IFERROR(INDEX('Controles de Corrupción'!$C$10:$AZ$249,MATCH('Mapa Riesgo Corrupción'!B193,'Controles de Corrupción'!$C$10:$C$249,0),36),"")</f>
        <v/>
      </c>
      <c r="K193" s="1188" t="str">
        <f>IFERROR(INDEX('Controles de Corrupción'!$C$10:$AZ$249,MATCH('Mapa Riesgo Corrupción'!B193,'Controles de Corrupción'!$C$10:$C$249,0),37),"")</f>
        <v/>
      </c>
      <c r="L193" s="1188" t="str">
        <f>IFERROR(INDEX('Controles de Corrupción'!$C$10:$AZ$249,MATCH('Mapa Riesgo Corrupción'!B193,'Controles de Corrupción'!$C$10:$C$249,0),38),"")</f>
        <v/>
      </c>
      <c r="M193" s="145" t="str">
        <f>IFERROR(INDEX('Controles de Corrupción'!$C$10:$AZ$250,MATCH(A193,'Controles de Corrupción'!$B$10:$B$250,0),4),"")</f>
        <v/>
      </c>
      <c r="N193" s="61" t="str">
        <f>IFERROR(INDEX('Controles de Corrupción'!$C$10:$AZ$250,MATCH(A193,'Controles de Corrupción'!$B$10:$B$250,0),40),"")</f>
        <v/>
      </c>
      <c r="O193" s="61" t="str">
        <f>IFERROR(INDEX('Controles de Corrupción'!$C$10:$AZ$250,MATCH(A193,'Controles de Corrupción'!$B$10:$B$250,0),41),"")</f>
        <v/>
      </c>
      <c r="P193" s="61" t="str">
        <f>IFERROR(INDEX('Controles de Corrupción'!$C$10:$AZ$250,MATCH(A193,'Controles de Corrupción'!$B$10:$B$250,0),42),"")</f>
        <v/>
      </c>
      <c r="Q193" s="362" t="str">
        <f>IFERROR(INDEX('Controles de Corrupción'!$C$10:$AZ$250,MATCH(A193,'Controles de Corrupción'!$B$10:$B$250,0),47),"")</f>
        <v/>
      </c>
    </row>
    <row r="194" spans="1:17" ht="51.75" customHeight="1">
      <c r="A194" s="106" t="s">
        <v>671</v>
      </c>
      <c r="B194" s="1429"/>
      <c r="C194" s="1184"/>
      <c r="D194" s="1186"/>
      <c r="E194" s="1184"/>
      <c r="F194" s="1188"/>
      <c r="G194" s="1188"/>
      <c r="H194" s="1426"/>
      <c r="I194" s="1188"/>
      <c r="J194" s="1188"/>
      <c r="K194" s="1188"/>
      <c r="L194" s="1188"/>
      <c r="M194" s="145" t="str">
        <f>IFERROR(INDEX('Controles de Corrupción'!$C$10:$AZ$250,MATCH(A194,'Controles de Corrupción'!$B$10:$B$250,0),4),"")</f>
        <v/>
      </c>
      <c r="N194" s="61" t="str">
        <f>IFERROR(INDEX('Controles de Corrupción'!$C$10:$AZ$250,MATCH(A194,'Controles de Corrupción'!$B$10:$B$250,0),40),"")</f>
        <v/>
      </c>
      <c r="O194" s="61" t="str">
        <f>IFERROR(INDEX('Controles de Corrupción'!$C$10:$AZ$250,MATCH(A194,'Controles de Corrupción'!$B$10:$B$250,0),41),"")</f>
        <v/>
      </c>
      <c r="P194" s="61" t="str">
        <f>IFERROR(INDEX('Controles de Corrupción'!$C$10:$AZ$250,MATCH(A194,'Controles de Corrupción'!$B$10:$B$250,0),42),"")</f>
        <v/>
      </c>
      <c r="Q194" s="362" t="str">
        <f>IFERROR(INDEX('Controles de Corrupción'!$C$10:$AZ$250,MATCH(A194,'Controles de Corrupción'!$B$10:$B$250,0),47),"")</f>
        <v/>
      </c>
    </row>
    <row r="195" spans="1:17" ht="51.75" customHeight="1">
      <c r="A195" s="106" t="s">
        <v>672</v>
      </c>
      <c r="B195" s="1429"/>
      <c r="C195" s="1184"/>
      <c r="D195" s="1186"/>
      <c r="E195" s="1184"/>
      <c r="F195" s="1188"/>
      <c r="G195" s="1188"/>
      <c r="H195" s="1426"/>
      <c r="I195" s="1188"/>
      <c r="J195" s="1188"/>
      <c r="K195" s="1188"/>
      <c r="L195" s="1188"/>
      <c r="M195" s="145" t="str">
        <f>IFERROR(INDEX('Controles de Corrupción'!$C$10:$AZ$250,MATCH(A195,'Controles de Corrupción'!$B$10:$B$250,0),4),"")</f>
        <v/>
      </c>
      <c r="N195" s="61" t="str">
        <f>IFERROR(INDEX('Controles de Corrupción'!$C$10:$AZ$250,MATCH(A195,'Controles de Corrupción'!$B$10:$B$250,0),40),"")</f>
        <v/>
      </c>
      <c r="O195" s="61" t="str">
        <f>IFERROR(INDEX('Controles de Corrupción'!$C$10:$AZ$250,MATCH(A195,'Controles de Corrupción'!$B$10:$B$250,0),41),"")</f>
        <v/>
      </c>
      <c r="P195" s="61" t="str">
        <f>IFERROR(INDEX('Controles de Corrupción'!$C$10:$AZ$250,MATCH(A195,'Controles de Corrupción'!$B$10:$B$250,0),42),"")</f>
        <v/>
      </c>
      <c r="Q195" s="362" t="str">
        <f>IFERROR(INDEX('Controles de Corrupción'!$C$10:$AZ$250,MATCH(A195,'Controles de Corrupción'!$B$10:$B$250,0),47),"")</f>
        <v/>
      </c>
    </row>
    <row r="196" spans="1:17" ht="51.75" customHeight="1">
      <c r="A196" s="106" t="s">
        <v>673</v>
      </c>
      <c r="B196" s="1429"/>
      <c r="C196" s="1184"/>
      <c r="D196" s="1186"/>
      <c r="E196" s="1184"/>
      <c r="F196" s="1188"/>
      <c r="G196" s="1188"/>
      <c r="H196" s="1426"/>
      <c r="I196" s="1188"/>
      <c r="J196" s="1188"/>
      <c r="K196" s="1188"/>
      <c r="L196" s="1188"/>
      <c r="M196" s="145" t="str">
        <f>IFERROR(INDEX('Controles de Corrupción'!$C$10:$AZ$250,MATCH(A196,'Controles de Corrupción'!$B$10:$B$250,0),4),"")</f>
        <v/>
      </c>
      <c r="N196" s="61" t="str">
        <f>IFERROR(INDEX('Controles de Corrupción'!$C$10:$AZ$250,MATCH(A196,'Controles de Corrupción'!$B$10:$B$250,0),40),"")</f>
        <v/>
      </c>
      <c r="O196" s="61" t="str">
        <f>IFERROR(INDEX('Controles de Corrupción'!$C$10:$AZ$250,MATCH(A196,'Controles de Corrupción'!$B$10:$B$250,0),41),"")</f>
        <v/>
      </c>
      <c r="P196" s="61" t="str">
        <f>IFERROR(INDEX('Controles de Corrupción'!$C$10:$AZ$250,MATCH(A196,'Controles de Corrupción'!$B$10:$B$250,0),42),"")</f>
        <v/>
      </c>
      <c r="Q196" s="362" t="str">
        <f>IFERROR(INDEX('Controles de Corrupción'!$C$10:$AZ$250,MATCH(A196,'Controles de Corrupción'!$B$10:$B$250,0),47),"")</f>
        <v/>
      </c>
    </row>
    <row r="197" spans="1:17" ht="51.75" customHeight="1">
      <c r="A197" s="106" t="s">
        <v>674</v>
      </c>
      <c r="B197" s="1429"/>
      <c r="C197" s="1184"/>
      <c r="D197" s="1186"/>
      <c r="E197" s="1184"/>
      <c r="F197" s="1188"/>
      <c r="G197" s="1188"/>
      <c r="H197" s="1426"/>
      <c r="I197" s="1188"/>
      <c r="J197" s="1188"/>
      <c r="K197" s="1188"/>
      <c r="L197" s="1188"/>
      <c r="M197" s="145" t="str">
        <f>IFERROR(INDEX('Controles de Corrupción'!$C$10:$AZ$250,MATCH(A197,'Controles de Corrupción'!$B$10:$B$250,0),4),"")</f>
        <v/>
      </c>
      <c r="N197" s="61" t="str">
        <f>IFERROR(INDEX('Controles de Corrupción'!$C$10:$AZ$250,MATCH(A197,'Controles de Corrupción'!$B$10:$B$250,0),40),"")</f>
        <v/>
      </c>
      <c r="O197" s="61" t="str">
        <f>IFERROR(INDEX('Controles de Corrupción'!$C$10:$AZ$250,MATCH(A197,'Controles de Corrupción'!$B$10:$B$250,0),41),"")</f>
        <v/>
      </c>
      <c r="P197" s="61" t="str">
        <f>IFERROR(INDEX('Controles de Corrupción'!$C$10:$AZ$250,MATCH(A197,'Controles de Corrupción'!$B$10:$B$250,0),42),"")</f>
        <v/>
      </c>
      <c r="Q197" s="362" t="str">
        <f>IFERROR(INDEX('Controles de Corrupción'!$C$10:$AZ$250,MATCH(A197,'Controles de Corrupción'!$B$10:$B$250,0),47),"")</f>
        <v/>
      </c>
    </row>
    <row r="198" spans="1:17" ht="51.75" customHeight="1">
      <c r="A198" s="106" t="s">
        <v>675</v>
      </c>
      <c r="B198" s="1430"/>
      <c r="C198" s="1184"/>
      <c r="D198" s="1186"/>
      <c r="E198" s="1184"/>
      <c r="F198" s="1188"/>
      <c r="G198" s="1188"/>
      <c r="H198" s="1427"/>
      <c r="I198" s="1188"/>
      <c r="J198" s="1188"/>
      <c r="K198" s="1188"/>
      <c r="L198" s="1188"/>
      <c r="M198" s="145" t="str">
        <f>IFERROR(INDEX('Controles de Corrupción'!$C$10:$AZ$250,MATCH(A198,'Controles de Corrupción'!$B$10:$B$250,0),4),"")</f>
        <v/>
      </c>
      <c r="N198" s="61" t="str">
        <f>IFERROR(INDEX('Controles de Corrupción'!$C$10:$AZ$250,MATCH(A198,'Controles de Corrupción'!$B$10:$B$250,0),40),"")</f>
        <v/>
      </c>
      <c r="O198" s="61" t="str">
        <f>IFERROR(INDEX('Controles de Corrupción'!$C$10:$AZ$250,MATCH(A198,'Controles de Corrupción'!$B$10:$B$250,0),41),"")</f>
        <v/>
      </c>
      <c r="P198" s="61" t="str">
        <f>IFERROR(INDEX('Controles de Corrupción'!$C$10:$AZ$250,MATCH(A198,'Controles de Corrupción'!$B$10:$B$250,0),42),"")</f>
        <v/>
      </c>
      <c r="Q198" s="362" t="str">
        <f>IFERROR(INDEX('Controles de Corrupción'!$C$10:$AZ$250,MATCH(A198,'Controles de Corrupción'!$B$10:$B$250,0),47),"")</f>
        <v/>
      </c>
    </row>
    <row r="199" spans="1:17" ht="51.75" customHeight="1">
      <c r="A199" s="106" t="s">
        <v>676</v>
      </c>
      <c r="B199" s="1428"/>
      <c r="C199" s="1183" t="str">
        <f>IFERROR(INDEX('Riesgos de Corrupción'!$B$11:$BN$100,MATCH('Mapa Riesgo Corrupción'!B199,'Riesgos de Corrupción'!$B$11:$B$100,0),2),"")</f>
        <v/>
      </c>
      <c r="D199" s="1186" t="str">
        <f>IFERROR(INDEX('Riesgos de Corrupción'!$B$11:$BN$100,MATCH('Mapa Riesgo Corrupción'!B199,'Riesgos de Corrupción'!$B$11:$B$100,0),4),"")</f>
        <v/>
      </c>
      <c r="E199" s="1183" t="str">
        <f>IFERROR(INDEX('Riesgos de Corrupción'!$B$11:$BN$100,MATCH('Mapa Riesgo Corrupción'!B199,'Riesgos de Corrupción'!$B$11:$B$100,0),5),"")</f>
        <v/>
      </c>
      <c r="F199" s="1188" t="str">
        <f>IFERROR(INDEX('Riesgos de Corrupción'!$B$11:$BN$100,MATCH('Mapa Riesgo Corrupción'!B199,'Riesgos de Corrupción'!$B$11:$B$100,0),18),"")</f>
        <v/>
      </c>
      <c r="G199" s="1188" t="str">
        <f>IFERROR(INDEX('Riesgos de Corrupción'!$B$11:$BN$100,MATCH('Mapa Riesgo Corrupción'!B199,'Riesgos de Corrupción'!$B$11:$B$100,0),63),"")</f>
        <v/>
      </c>
      <c r="H199" s="1425" t="str">
        <f>IFERROR(INDEX('Riesgos de Corrupción'!$B$11:$BN$100,MATCH('Mapa Riesgo Corrupción'!B199,'Riesgos de Corrupción'!$B$11:$B$100,0),64),"")</f>
        <v/>
      </c>
      <c r="I199" s="1188" t="str">
        <f>IFERROR(INDEX('Controles de Corrupción'!$C$10:$AZ$249,MATCH('Mapa Riesgo Corrupción'!B199,'Controles de Corrupción'!$C$10:$C$249,0),33),"")</f>
        <v/>
      </c>
      <c r="J199" s="1188" t="str">
        <f>IFERROR(INDEX('Controles de Corrupción'!$C$10:$AZ$249,MATCH('Mapa Riesgo Corrupción'!B199,'Controles de Corrupción'!$C$10:$C$249,0),36),"")</f>
        <v/>
      </c>
      <c r="K199" s="1188" t="str">
        <f>IFERROR(INDEX('Controles de Corrupción'!$C$10:$AZ$249,MATCH('Mapa Riesgo Corrupción'!B199,'Controles de Corrupción'!$C$10:$C$249,0),37),"")</f>
        <v/>
      </c>
      <c r="L199" s="1188" t="str">
        <f>IFERROR(INDEX('Controles de Corrupción'!$C$10:$AZ$249,MATCH('Mapa Riesgo Corrupción'!B199,'Controles de Corrupción'!$C$10:$C$249,0),38),"")</f>
        <v/>
      </c>
      <c r="M199" s="145" t="str">
        <f>IFERROR(INDEX('Controles de Corrupción'!$C$10:$AZ$250,MATCH(A199,'Controles de Corrupción'!$B$10:$B$250,0),4),"")</f>
        <v/>
      </c>
      <c r="N199" s="61" t="str">
        <f>IFERROR(INDEX('Controles de Corrupción'!$C$10:$AZ$250,MATCH(A199,'Controles de Corrupción'!$B$10:$B$250,0),40),"")</f>
        <v/>
      </c>
      <c r="O199" s="61" t="str">
        <f>IFERROR(INDEX('Controles de Corrupción'!$C$10:$AZ$250,MATCH(A199,'Controles de Corrupción'!$B$10:$B$250,0),41),"")</f>
        <v/>
      </c>
      <c r="P199" s="61" t="str">
        <f>IFERROR(INDEX('Controles de Corrupción'!$C$10:$AZ$250,MATCH(A199,'Controles de Corrupción'!$B$10:$B$250,0),42),"")</f>
        <v/>
      </c>
      <c r="Q199" s="362" t="str">
        <f>IFERROR(INDEX('Controles de Corrupción'!$C$10:$AZ$250,MATCH(A199,'Controles de Corrupción'!$B$10:$B$250,0),47),"")</f>
        <v/>
      </c>
    </row>
    <row r="200" spans="1:17" ht="51.75" customHeight="1">
      <c r="A200" s="106" t="s">
        <v>677</v>
      </c>
      <c r="B200" s="1429"/>
      <c r="C200" s="1184"/>
      <c r="D200" s="1186"/>
      <c r="E200" s="1184"/>
      <c r="F200" s="1188"/>
      <c r="G200" s="1188"/>
      <c r="H200" s="1426"/>
      <c r="I200" s="1188"/>
      <c r="J200" s="1188"/>
      <c r="K200" s="1188"/>
      <c r="L200" s="1188"/>
      <c r="M200" s="145" t="str">
        <f>IFERROR(INDEX('Controles de Corrupción'!$C$10:$AZ$250,MATCH(A200,'Controles de Corrupción'!$B$10:$B$250,0),4),"")</f>
        <v/>
      </c>
      <c r="N200" s="61" t="str">
        <f>IFERROR(INDEX('Controles de Corrupción'!$C$10:$AZ$250,MATCH(A200,'Controles de Corrupción'!$B$10:$B$250,0),40),"")</f>
        <v/>
      </c>
      <c r="O200" s="61" t="str">
        <f>IFERROR(INDEX('Controles de Corrupción'!$C$10:$AZ$250,MATCH(A200,'Controles de Corrupción'!$B$10:$B$250,0),41),"")</f>
        <v/>
      </c>
      <c r="P200" s="61" t="str">
        <f>IFERROR(INDEX('Controles de Corrupción'!$C$10:$AZ$250,MATCH(A200,'Controles de Corrupción'!$B$10:$B$250,0),42),"")</f>
        <v/>
      </c>
      <c r="Q200" s="362" t="str">
        <f>IFERROR(INDEX('Controles de Corrupción'!$C$10:$AZ$250,MATCH(A200,'Controles de Corrupción'!$B$10:$B$250,0),47),"")</f>
        <v/>
      </c>
    </row>
    <row r="201" spans="1:17" ht="51.75" customHeight="1">
      <c r="A201" s="106" t="s">
        <v>678</v>
      </c>
      <c r="B201" s="1429"/>
      <c r="C201" s="1184"/>
      <c r="D201" s="1186"/>
      <c r="E201" s="1184"/>
      <c r="F201" s="1188"/>
      <c r="G201" s="1188"/>
      <c r="H201" s="1426"/>
      <c r="I201" s="1188"/>
      <c r="J201" s="1188"/>
      <c r="K201" s="1188"/>
      <c r="L201" s="1188"/>
      <c r="M201" s="145" t="str">
        <f>IFERROR(INDEX('Controles de Corrupción'!$C$10:$AZ$250,MATCH(A201,'Controles de Corrupción'!$B$10:$B$250,0),4),"")</f>
        <v/>
      </c>
      <c r="N201" s="61" t="str">
        <f>IFERROR(INDEX('Controles de Corrupción'!$C$10:$AZ$250,MATCH(A201,'Controles de Corrupción'!$B$10:$B$250,0),40),"")</f>
        <v/>
      </c>
      <c r="O201" s="61" t="str">
        <f>IFERROR(INDEX('Controles de Corrupción'!$C$10:$AZ$250,MATCH(A201,'Controles de Corrupción'!$B$10:$B$250,0),41),"")</f>
        <v/>
      </c>
      <c r="P201" s="61" t="str">
        <f>IFERROR(INDEX('Controles de Corrupción'!$C$10:$AZ$250,MATCH(A201,'Controles de Corrupción'!$B$10:$B$250,0),42),"")</f>
        <v/>
      </c>
      <c r="Q201" s="362" t="str">
        <f>IFERROR(INDEX('Controles de Corrupción'!$C$10:$AZ$250,MATCH(A201,'Controles de Corrupción'!$B$10:$B$250,0),47),"")</f>
        <v/>
      </c>
    </row>
    <row r="202" spans="1:17" ht="51.75" customHeight="1">
      <c r="A202" s="106" t="s">
        <v>679</v>
      </c>
      <c r="B202" s="1429"/>
      <c r="C202" s="1184"/>
      <c r="D202" s="1186"/>
      <c r="E202" s="1184"/>
      <c r="F202" s="1188"/>
      <c r="G202" s="1188"/>
      <c r="H202" s="1426"/>
      <c r="I202" s="1188"/>
      <c r="J202" s="1188"/>
      <c r="K202" s="1188"/>
      <c r="L202" s="1188"/>
      <c r="M202" s="145" t="str">
        <f>IFERROR(INDEX('Controles de Corrupción'!$C$10:$AZ$250,MATCH(A202,'Controles de Corrupción'!$B$10:$B$250,0),4),"")</f>
        <v/>
      </c>
      <c r="N202" s="61" t="str">
        <f>IFERROR(INDEX('Controles de Corrupción'!$C$10:$AZ$250,MATCH(A202,'Controles de Corrupción'!$B$10:$B$250,0),40),"")</f>
        <v/>
      </c>
      <c r="O202" s="61" t="str">
        <f>IFERROR(INDEX('Controles de Corrupción'!$C$10:$AZ$250,MATCH(A202,'Controles de Corrupción'!$B$10:$B$250,0),41),"")</f>
        <v/>
      </c>
      <c r="P202" s="61" t="str">
        <f>IFERROR(INDEX('Controles de Corrupción'!$C$10:$AZ$250,MATCH(A202,'Controles de Corrupción'!$B$10:$B$250,0),42),"")</f>
        <v/>
      </c>
      <c r="Q202" s="362" t="str">
        <f>IFERROR(INDEX('Controles de Corrupción'!$C$10:$AZ$250,MATCH(A202,'Controles de Corrupción'!$B$10:$B$250,0),47),"")</f>
        <v/>
      </c>
    </row>
    <row r="203" spans="1:17" ht="51.75" customHeight="1">
      <c r="A203" s="106" t="s">
        <v>680</v>
      </c>
      <c r="B203" s="1429"/>
      <c r="C203" s="1184"/>
      <c r="D203" s="1186"/>
      <c r="E203" s="1184"/>
      <c r="F203" s="1188"/>
      <c r="G203" s="1188"/>
      <c r="H203" s="1426"/>
      <c r="I203" s="1188"/>
      <c r="J203" s="1188"/>
      <c r="K203" s="1188"/>
      <c r="L203" s="1188"/>
      <c r="M203" s="145" t="str">
        <f>IFERROR(INDEX('Controles de Corrupción'!$C$10:$AZ$250,MATCH(A203,'Controles de Corrupción'!$B$10:$B$250,0),4),"")</f>
        <v/>
      </c>
      <c r="N203" s="61" t="str">
        <f>IFERROR(INDEX('Controles de Corrupción'!$C$10:$AZ$250,MATCH(A203,'Controles de Corrupción'!$B$10:$B$250,0),40),"")</f>
        <v/>
      </c>
      <c r="O203" s="61" t="str">
        <f>IFERROR(INDEX('Controles de Corrupción'!$C$10:$AZ$250,MATCH(A203,'Controles de Corrupción'!$B$10:$B$250,0),41),"")</f>
        <v/>
      </c>
      <c r="P203" s="61" t="str">
        <f>IFERROR(INDEX('Controles de Corrupción'!$C$10:$AZ$250,MATCH(A203,'Controles de Corrupción'!$B$10:$B$250,0),42),"")</f>
        <v/>
      </c>
      <c r="Q203" s="362" t="str">
        <f>IFERROR(INDEX('Controles de Corrupción'!$C$10:$AZ$250,MATCH(A203,'Controles de Corrupción'!$B$10:$B$250,0),47),"")</f>
        <v/>
      </c>
    </row>
    <row r="204" spans="1:17" ht="51.75" customHeight="1">
      <c r="A204" s="106" t="s">
        <v>681</v>
      </c>
      <c r="B204" s="1430"/>
      <c r="C204" s="1184"/>
      <c r="D204" s="1186"/>
      <c r="E204" s="1184"/>
      <c r="F204" s="1188"/>
      <c r="G204" s="1188"/>
      <c r="H204" s="1427"/>
      <c r="I204" s="1188"/>
      <c r="J204" s="1188"/>
      <c r="K204" s="1188"/>
      <c r="L204" s="1188"/>
      <c r="M204" s="145" t="str">
        <f>IFERROR(INDEX('Controles de Corrupción'!$C$10:$AZ$250,MATCH(A204,'Controles de Corrupción'!$B$10:$B$250,0),4),"")</f>
        <v/>
      </c>
      <c r="N204" s="61" t="str">
        <f>IFERROR(INDEX('Controles de Corrupción'!$C$10:$AZ$250,MATCH(A204,'Controles de Corrupción'!$B$10:$B$250,0),40),"")</f>
        <v/>
      </c>
      <c r="O204" s="61" t="str">
        <f>IFERROR(INDEX('Controles de Corrupción'!$C$10:$AZ$250,MATCH(A204,'Controles de Corrupción'!$B$10:$B$250,0),41),"")</f>
        <v/>
      </c>
      <c r="P204" s="61" t="str">
        <f>IFERROR(INDEX('Controles de Corrupción'!$C$10:$AZ$250,MATCH(A204,'Controles de Corrupción'!$B$10:$B$250,0),42),"")</f>
        <v/>
      </c>
      <c r="Q204" s="362" t="str">
        <f>IFERROR(INDEX('Controles de Corrupción'!$C$10:$AZ$250,MATCH(A204,'Controles de Corrupción'!$B$10:$B$250,0),47),"")</f>
        <v/>
      </c>
    </row>
    <row r="205" spans="1:17" ht="51.75" customHeight="1">
      <c r="A205" s="106" t="s">
        <v>682</v>
      </c>
      <c r="B205" s="1428"/>
      <c r="C205" s="1183" t="str">
        <f>IFERROR(INDEX('Riesgos de Corrupción'!$B$11:$BN$100,MATCH('Mapa Riesgo Corrupción'!B205,'Riesgos de Corrupción'!$B$11:$B$100,0),2),"")</f>
        <v/>
      </c>
      <c r="D205" s="1186" t="str">
        <f>IFERROR(INDEX('Riesgos de Corrupción'!$B$11:$BN$100,MATCH('Mapa Riesgo Corrupción'!B205,'Riesgos de Corrupción'!$B$11:$B$100,0),4),"")</f>
        <v/>
      </c>
      <c r="E205" s="1183" t="str">
        <f>IFERROR(INDEX('Riesgos de Corrupción'!$B$11:$BN$100,MATCH('Mapa Riesgo Corrupción'!B205,'Riesgos de Corrupción'!$B$11:$B$100,0),5),"")</f>
        <v/>
      </c>
      <c r="F205" s="1188" t="str">
        <f>IFERROR(INDEX('Riesgos de Corrupción'!$B$11:$BN$100,MATCH('Mapa Riesgo Corrupción'!B205,'Riesgos de Corrupción'!$B$11:$B$100,0),18),"")</f>
        <v/>
      </c>
      <c r="G205" s="1188" t="str">
        <f>IFERROR(INDEX('Riesgos de Corrupción'!$B$11:$BN$100,MATCH('Mapa Riesgo Corrupción'!B205,'Riesgos de Corrupción'!$B$11:$B$100,0),63),"")</f>
        <v/>
      </c>
      <c r="H205" s="1425" t="str">
        <f>IFERROR(INDEX('Riesgos de Corrupción'!$B$11:$BN$100,MATCH('Mapa Riesgo Corrupción'!B205,'Riesgos de Corrupción'!$B$11:$B$100,0),64),"")</f>
        <v/>
      </c>
      <c r="I205" s="1188" t="str">
        <f>IFERROR(INDEX('Controles de Corrupción'!$C$10:$AZ$249,MATCH('Mapa Riesgo Corrupción'!B205,'Controles de Corrupción'!$C$10:$C$249,0),33),"")</f>
        <v/>
      </c>
      <c r="J205" s="1188" t="str">
        <f>IFERROR(INDEX('Controles de Corrupción'!$C$10:$AZ$249,MATCH('Mapa Riesgo Corrupción'!B205,'Controles de Corrupción'!$C$10:$C$249,0),36),"")</f>
        <v/>
      </c>
      <c r="K205" s="1188" t="str">
        <f>IFERROR(INDEX('Controles de Corrupción'!$C$10:$AZ$249,MATCH('Mapa Riesgo Corrupción'!B205,'Controles de Corrupción'!$C$10:$C$249,0),37),"")</f>
        <v/>
      </c>
      <c r="L205" s="1188" t="str">
        <f>IFERROR(INDEX('Controles de Corrupción'!$C$10:$AZ$249,MATCH('Mapa Riesgo Corrupción'!B205,'Controles de Corrupción'!$C$10:$C$249,0),38),"")</f>
        <v/>
      </c>
      <c r="M205" s="145" t="str">
        <f>IFERROR(INDEX('Controles de Corrupción'!$C$10:$AZ$250,MATCH(A205,'Controles de Corrupción'!$B$10:$B$250,0),4),"")</f>
        <v/>
      </c>
      <c r="N205" s="61" t="str">
        <f>IFERROR(INDEX('Controles de Corrupción'!$C$10:$AZ$250,MATCH(A205,'Controles de Corrupción'!$B$10:$B$250,0),40),"")</f>
        <v/>
      </c>
      <c r="O205" s="61" t="str">
        <f>IFERROR(INDEX('Controles de Corrupción'!$C$10:$AZ$250,MATCH(A205,'Controles de Corrupción'!$B$10:$B$250,0),41),"")</f>
        <v/>
      </c>
      <c r="P205" s="61" t="str">
        <f>IFERROR(INDEX('Controles de Corrupción'!$C$10:$AZ$250,MATCH(A205,'Controles de Corrupción'!$B$10:$B$250,0),42),"")</f>
        <v/>
      </c>
      <c r="Q205" s="362" t="str">
        <f>IFERROR(INDEX('Controles de Corrupción'!$C$10:$AZ$250,MATCH(A205,'Controles de Corrupción'!$B$10:$B$250,0),47),"")</f>
        <v/>
      </c>
    </row>
    <row r="206" spans="1:17" ht="51.75" customHeight="1">
      <c r="A206" s="106" t="s">
        <v>683</v>
      </c>
      <c r="B206" s="1429"/>
      <c r="C206" s="1184"/>
      <c r="D206" s="1186"/>
      <c r="E206" s="1184"/>
      <c r="F206" s="1188"/>
      <c r="G206" s="1188"/>
      <c r="H206" s="1426"/>
      <c r="I206" s="1188"/>
      <c r="J206" s="1188"/>
      <c r="K206" s="1188"/>
      <c r="L206" s="1188"/>
      <c r="M206" s="145" t="str">
        <f>IFERROR(INDEX('Controles de Corrupción'!$C$10:$AZ$250,MATCH(A206,'Controles de Corrupción'!$B$10:$B$250,0),4),"")</f>
        <v/>
      </c>
      <c r="N206" s="61" t="str">
        <f>IFERROR(INDEX('Controles de Corrupción'!$C$10:$AZ$250,MATCH(A206,'Controles de Corrupción'!$B$10:$B$250,0),40),"")</f>
        <v/>
      </c>
      <c r="O206" s="61" t="str">
        <f>IFERROR(INDEX('Controles de Corrupción'!$C$10:$AZ$250,MATCH(A206,'Controles de Corrupción'!$B$10:$B$250,0),41),"")</f>
        <v/>
      </c>
      <c r="P206" s="61" t="str">
        <f>IFERROR(INDEX('Controles de Corrupción'!$C$10:$AZ$250,MATCH(A206,'Controles de Corrupción'!$B$10:$B$250,0),42),"")</f>
        <v/>
      </c>
      <c r="Q206" s="362" t="str">
        <f>IFERROR(INDEX('Controles de Corrupción'!$C$10:$AZ$250,MATCH(A206,'Controles de Corrupción'!$B$10:$B$250,0),47),"")</f>
        <v/>
      </c>
    </row>
    <row r="207" spans="1:17" ht="51.75" customHeight="1">
      <c r="A207" s="106" t="s">
        <v>684</v>
      </c>
      <c r="B207" s="1429"/>
      <c r="C207" s="1184"/>
      <c r="D207" s="1186"/>
      <c r="E207" s="1184"/>
      <c r="F207" s="1188"/>
      <c r="G207" s="1188"/>
      <c r="H207" s="1426"/>
      <c r="I207" s="1188"/>
      <c r="J207" s="1188"/>
      <c r="K207" s="1188"/>
      <c r="L207" s="1188"/>
      <c r="M207" s="145" t="str">
        <f>IFERROR(INDEX('Controles de Corrupción'!$C$10:$AZ$250,MATCH(A207,'Controles de Corrupción'!$B$10:$B$250,0),4),"")</f>
        <v/>
      </c>
      <c r="N207" s="61" t="str">
        <f>IFERROR(INDEX('Controles de Corrupción'!$C$10:$AZ$250,MATCH(A207,'Controles de Corrupción'!$B$10:$B$250,0),40),"")</f>
        <v/>
      </c>
      <c r="O207" s="61" t="str">
        <f>IFERROR(INDEX('Controles de Corrupción'!$C$10:$AZ$250,MATCH(A207,'Controles de Corrupción'!$B$10:$B$250,0),41),"")</f>
        <v/>
      </c>
      <c r="P207" s="61" t="str">
        <f>IFERROR(INDEX('Controles de Corrupción'!$C$10:$AZ$250,MATCH(A207,'Controles de Corrupción'!$B$10:$B$250,0),42),"")</f>
        <v/>
      </c>
      <c r="Q207" s="362" t="str">
        <f>IFERROR(INDEX('Controles de Corrupción'!$C$10:$AZ$250,MATCH(A207,'Controles de Corrupción'!$B$10:$B$250,0),47),"")</f>
        <v/>
      </c>
    </row>
    <row r="208" spans="1:17" ht="51.75" customHeight="1">
      <c r="A208" s="106" t="s">
        <v>685</v>
      </c>
      <c r="B208" s="1429"/>
      <c r="C208" s="1184"/>
      <c r="D208" s="1186"/>
      <c r="E208" s="1184"/>
      <c r="F208" s="1188"/>
      <c r="G208" s="1188"/>
      <c r="H208" s="1426"/>
      <c r="I208" s="1188"/>
      <c r="J208" s="1188"/>
      <c r="K208" s="1188"/>
      <c r="L208" s="1188"/>
      <c r="M208" s="145" t="str">
        <f>IFERROR(INDEX('Controles de Corrupción'!$C$10:$AZ$250,MATCH(A208,'Controles de Corrupción'!$B$10:$B$250,0),4),"")</f>
        <v/>
      </c>
      <c r="N208" s="61" t="str">
        <f>IFERROR(INDEX('Controles de Corrupción'!$C$10:$AZ$250,MATCH(A208,'Controles de Corrupción'!$B$10:$B$250,0),40),"")</f>
        <v/>
      </c>
      <c r="O208" s="61" t="str">
        <f>IFERROR(INDEX('Controles de Corrupción'!$C$10:$AZ$250,MATCH(A208,'Controles de Corrupción'!$B$10:$B$250,0),41),"")</f>
        <v/>
      </c>
      <c r="P208" s="61" t="str">
        <f>IFERROR(INDEX('Controles de Corrupción'!$C$10:$AZ$250,MATCH(A208,'Controles de Corrupción'!$B$10:$B$250,0),42),"")</f>
        <v/>
      </c>
      <c r="Q208" s="362" t="str">
        <f>IFERROR(INDEX('Controles de Corrupción'!$C$10:$AZ$250,MATCH(A208,'Controles de Corrupción'!$B$10:$B$250,0),47),"")</f>
        <v/>
      </c>
    </row>
    <row r="209" spans="1:17" ht="51.75" customHeight="1">
      <c r="A209" s="106" t="s">
        <v>686</v>
      </c>
      <c r="B209" s="1429"/>
      <c r="C209" s="1184"/>
      <c r="D209" s="1186"/>
      <c r="E209" s="1184"/>
      <c r="F209" s="1188"/>
      <c r="G209" s="1188"/>
      <c r="H209" s="1426"/>
      <c r="I209" s="1188"/>
      <c r="J209" s="1188"/>
      <c r="K209" s="1188"/>
      <c r="L209" s="1188"/>
      <c r="M209" s="145" t="str">
        <f>IFERROR(INDEX('Controles de Corrupción'!$C$10:$AZ$250,MATCH(A209,'Controles de Corrupción'!$B$10:$B$250,0),4),"")</f>
        <v/>
      </c>
      <c r="N209" s="61" t="str">
        <f>IFERROR(INDEX('Controles de Corrupción'!$C$10:$AZ$250,MATCH(A209,'Controles de Corrupción'!$B$10:$B$250,0),40),"")</f>
        <v/>
      </c>
      <c r="O209" s="61" t="str">
        <f>IFERROR(INDEX('Controles de Corrupción'!$C$10:$AZ$250,MATCH(A209,'Controles de Corrupción'!$B$10:$B$250,0),41),"")</f>
        <v/>
      </c>
      <c r="P209" s="61" t="str">
        <f>IFERROR(INDEX('Controles de Corrupción'!$C$10:$AZ$250,MATCH(A209,'Controles de Corrupción'!$B$10:$B$250,0),42),"")</f>
        <v/>
      </c>
      <c r="Q209" s="362" t="str">
        <f>IFERROR(INDEX('Controles de Corrupción'!$C$10:$AZ$250,MATCH(A209,'Controles de Corrupción'!$B$10:$B$250,0),47),"")</f>
        <v/>
      </c>
    </row>
    <row r="210" spans="1:17" ht="51.75" customHeight="1">
      <c r="A210" s="106" t="s">
        <v>687</v>
      </c>
      <c r="B210" s="1430"/>
      <c r="C210" s="1184"/>
      <c r="D210" s="1186"/>
      <c r="E210" s="1184"/>
      <c r="F210" s="1188"/>
      <c r="G210" s="1188"/>
      <c r="H210" s="1427"/>
      <c r="I210" s="1188"/>
      <c r="J210" s="1188"/>
      <c r="K210" s="1188"/>
      <c r="L210" s="1188"/>
      <c r="M210" s="145" t="str">
        <f>IFERROR(INDEX('Controles de Corrupción'!$C$10:$AZ$250,MATCH(A210,'Controles de Corrupción'!$B$10:$B$250,0),4),"")</f>
        <v/>
      </c>
      <c r="N210" s="61" t="str">
        <f>IFERROR(INDEX('Controles de Corrupción'!$C$10:$AZ$250,MATCH(A210,'Controles de Corrupción'!$B$10:$B$250,0),40),"")</f>
        <v/>
      </c>
      <c r="O210" s="61" t="str">
        <f>IFERROR(INDEX('Controles de Corrupción'!$C$10:$AZ$250,MATCH(A210,'Controles de Corrupción'!$B$10:$B$250,0),41),"")</f>
        <v/>
      </c>
      <c r="P210" s="61" t="str">
        <f>IFERROR(INDEX('Controles de Corrupción'!$C$10:$AZ$250,MATCH(A210,'Controles de Corrupción'!$B$10:$B$250,0),42),"")</f>
        <v/>
      </c>
      <c r="Q210" s="362" t="str">
        <f>IFERROR(INDEX('Controles de Corrupción'!$C$10:$AZ$250,MATCH(A210,'Controles de Corrupción'!$B$10:$B$250,0),47),"")</f>
        <v/>
      </c>
    </row>
    <row r="211" spans="1:17" ht="51.75" customHeight="1">
      <c r="A211" s="106" t="s">
        <v>688</v>
      </c>
      <c r="B211" s="1428"/>
      <c r="C211" s="1183" t="str">
        <f>IFERROR(INDEX('Riesgos de Corrupción'!$B$11:$BN$100,MATCH('Mapa Riesgo Corrupción'!B211,'Riesgos de Corrupción'!$B$11:$B$100,0),2),"")</f>
        <v/>
      </c>
      <c r="D211" s="1186" t="str">
        <f>IFERROR(INDEX('Riesgos de Corrupción'!$B$11:$BN$100,MATCH('Mapa Riesgo Corrupción'!B211,'Riesgos de Corrupción'!$B$11:$B$100,0),4),"")</f>
        <v/>
      </c>
      <c r="E211" s="1183" t="str">
        <f>IFERROR(INDEX('Riesgos de Corrupción'!$B$11:$BN$100,MATCH('Mapa Riesgo Corrupción'!B211,'Riesgos de Corrupción'!$B$11:$B$100,0),5),"")</f>
        <v/>
      </c>
      <c r="F211" s="1188" t="str">
        <f>IFERROR(INDEX('Riesgos de Corrupción'!$B$11:$BN$100,MATCH('Mapa Riesgo Corrupción'!B211,'Riesgos de Corrupción'!$B$11:$B$100,0),18),"")</f>
        <v/>
      </c>
      <c r="G211" s="1188" t="str">
        <f>IFERROR(INDEX('Riesgos de Corrupción'!$B$11:$BN$100,MATCH('Mapa Riesgo Corrupción'!B211,'Riesgos de Corrupción'!$B$11:$B$100,0),63),"")</f>
        <v/>
      </c>
      <c r="H211" s="1425" t="str">
        <f>IFERROR(INDEX('Riesgos de Corrupción'!$B$11:$BN$100,MATCH('Mapa Riesgo Corrupción'!B211,'Riesgos de Corrupción'!$B$11:$B$100,0),64),"")</f>
        <v/>
      </c>
      <c r="I211" s="1188" t="str">
        <f>IFERROR(INDEX('Controles de Corrupción'!$C$10:$AZ$249,MATCH('Mapa Riesgo Corrupción'!B211,'Controles de Corrupción'!$C$10:$C$249,0),33),"")</f>
        <v/>
      </c>
      <c r="J211" s="1188" t="str">
        <f>IFERROR(INDEX('Controles de Corrupción'!$C$10:$AZ$249,MATCH('Mapa Riesgo Corrupción'!B211,'Controles de Corrupción'!$C$10:$C$249,0),36),"")</f>
        <v/>
      </c>
      <c r="K211" s="1188" t="str">
        <f>IFERROR(INDEX('Controles de Corrupción'!$C$10:$AZ$249,MATCH('Mapa Riesgo Corrupción'!B211,'Controles de Corrupción'!$C$10:$C$249,0),37),"")</f>
        <v/>
      </c>
      <c r="L211" s="1188" t="str">
        <f>IFERROR(INDEX('Controles de Corrupción'!$C$10:$AZ$249,MATCH('Mapa Riesgo Corrupción'!B211,'Controles de Corrupción'!$C$10:$C$249,0),38),"")</f>
        <v/>
      </c>
      <c r="M211" s="145" t="str">
        <f>IFERROR(INDEX('Controles de Corrupción'!$C$10:$AZ$250,MATCH(A211,'Controles de Corrupción'!$B$10:$B$250,0),4),"")</f>
        <v/>
      </c>
      <c r="N211" s="61" t="str">
        <f>IFERROR(INDEX('Controles de Corrupción'!$C$10:$AZ$250,MATCH(A211,'Controles de Corrupción'!$B$10:$B$250,0),40),"")</f>
        <v/>
      </c>
      <c r="O211" s="61" t="str">
        <f>IFERROR(INDEX('Controles de Corrupción'!$C$10:$AZ$250,MATCH(A211,'Controles de Corrupción'!$B$10:$B$250,0),41),"")</f>
        <v/>
      </c>
      <c r="P211" s="61" t="str">
        <f>IFERROR(INDEX('Controles de Corrupción'!$C$10:$AZ$250,MATCH(A211,'Controles de Corrupción'!$B$10:$B$250,0),42),"")</f>
        <v/>
      </c>
      <c r="Q211" s="362" t="str">
        <f>IFERROR(INDEX('Controles de Corrupción'!$C$10:$AZ$250,MATCH(A211,'Controles de Corrupción'!$B$10:$B$250,0),47),"")</f>
        <v/>
      </c>
    </row>
    <row r="212" spans="1:17" ht="51.75" customHeight="1">
      <c r="A212" s="106" t="s">
        <v>689</v>
      </c>
      <c r="B212" s="1429"/>
      <c r="C212" s="1184"/>
      <c r="D212" s="1186"/>
      <c r="E212" s="1184"/>
      <c r="F212" s="1188"/>
      <c r="G212" s="1188"/>
      <c r="H212" s="1426"/>
      <c r="I212" s="1188"/>
      <c r="J212" s="1188"/>
      <c r="K212" s="1188"/>
      <c r="L212" s="1188"/>
      <c r="M212" s="145" t="str">
        <f>IFERROR(INDEX('Controles de Corrupción'!$C$10:$AZ$250,MATCH(A212,'Controles de Corrupción'!$B$10:$B$250,0),4),"")</f>
        <v/>
      </c>
      <c r="N212" s="61" t="str">
        <f>IFERROR(INDEX('Controles de Corrupción'!$C$10:$AZ$250,MATCH(A212,'Controles de Corrupción'!$B$10:$B$250,0),40),"")</f>
        <v/>
      </c>
      <c r="O212" s="61" t="str">
        <f>IFERROR(INDEX('Controles de Corrupción'!$C$10:$AZ$250,MATCH(A212,'Controles de Corrupción'!$B$10:$B$250,0),41),"")</f>
        <v/>
      </c>
      <c r="P212" s="61" t="str">
        <f>IFERROR(INDEX('Controles de Corrupción'!$C$10:$AZ$250,MATCH(A212,'Controles de Corrupción'!$B$10:$B$250,0),42),"")</f>
        <v/>
      </c>
      <c r="Q212" s="362" t="str">
        <f>IFERROR(INDEX('Controles de Corrupción'!$C$10:$AZ$250,MATCH(A212,'Controles de Corrupción'!$B$10:$B$250,0),47),"")</f>
        <v/>
      </c>
    </row>
    <row r="213" spans="1:17" ht="51.75" customHeight="1">
      <c r="A213" s="106" t="s">
        <v>690</v>
      </c>
      <c r="B213" s="1429"/>
      <c r="C213" s="1184"/>
      <c r="D213" s="1186"/>
      <c r="E213" s="1184"/>
      <c r="F213" s="1188"/>
      <c r="G213" s="1188"/>
      <c r="H213" s="1426"/>
      <c r="I213" s="1188"/>
      <c r="J213" s="1188"/>
      <c r="K213" s="1188"/>
      <c r="L213" s="1188"/>
      <c r="M213" s="145" t="str">
        <f>IFERROR(INDEX('Controles de Corrupción'!$C$10:$AZ$250,MATCH(A213,'Controles de Corrupción'!$B$10:$B$250,0),4),"")</f>
        <v/>
      </c>
      <c r="N213" s="61" t="str">
        <f>IFERROR(INDEX('Controles de Corrupción'!$C$10:$AZ$250,MATCH(A213,'Controles de Corrupción'!$B$10:$B$250,0),40),"")</f>
        <v/>
      </c>
      <c r="O213" s="61" t="str">
        <f>IFERROR(INDEX('Controles de Corrupción'!$C$10:$AZ$250,MATCH(A213,'Controles de Corrupción'!$B$10:$B$250,0),41),"")</f>
        <v/>
      </c>
      <c r="P213" s="61" t="str">
        <f>IFERROR(INDEX('Controles de Corrupción'!$C$10:$AZ$250,MATCH(A213,'Controles de Corrupción'!$B$10:$B$250,0),42),"")</f>
        <v/>
      </c>
      <c r="Q213" s="362" t="str">
        <f>IFERROR(INDEX('Controles de Corrupción'!$C$10:$AZ$250,MATCH(A213,'Controles de Corrupción'!$B$10:$B$250,0),47),"")</f>
        <v/>
      </c>
    </row>
    <row r="214" spans="1:17" ht="51.75" customHeight="1">
      <c r="A214" s="106" t="s">
        <v>691</v>
      </c>
      <c r="B214" s="1429"/>
      <c r="C214" s="1184"/>
      <c r="D214" s="1186"/>
      <c r="E214" s="1184"/>
      <c r="F214" s="1188"/>
      <c r="G214" s="1188"/>
      <c r="H214" s="1426"/>
      <c r="I214" s="1188"/>
      <c r="J214" s="1188"/>
      <c r="K214" s="1188"/>
      <c r="L214" s="1188"/>
      <c r="M214" s="145" t="str">
        <f>IFERROR(INDEX('Controles de Corrupción'!$C$10:$AZ$250,MATCH(A214,'Controles de Corrupción'!$B$10:$B$250,0),4),"")</f>
        <v/>
      </c>
      <c r="N214" s="61" t="str">
        <f>IFERROR(INDEX('Controles de Corrupción'!$C$10:$AZ$250,MATCH(A214,'Controles de Corrupción'!$B$10:$B$250,0),40),"")</f>
        <v/>
      </c>
      <c r="O214" s="61" t="str">
        <f>IFERROR(INDEX('Controles de Corrupción'!$C$10:$AZ$250,MATCH(A214,'Controles de Corrupción'!$B$10:$B$250,0),41),"")</f>
        <v/>
      </c>
      <c r="P214" s="61" t="str">
        <f>IFERROR(INDEX('Controles de Corrupción'!$C$10:$AZ$250,MATCH(A214,'Controles de Corrupción'!$B$10:$B$250,0),42),"")</f>
        <v/>
      </c>
      <c r="Q214" s="362" t="str">
        <f>IFERROR(INDEX('Controles de Corrupción'!$C$10:$AZ$250,MATCH(A214,'Controles de Corrupción'!$B$10:$B$250,0),47),"")</f>
        <v/>
      </c>
    </row>
    <row r="215" spans="1:17" ht="51.75" customHeight="1">
      <c r="A215" s="106" t="s">
        <v>692</v>
      </c>
      <c r="B215" s="1429"/>
      <c r="C215" s="1184"/>
      <c r="D215" s="1186"/>
      <c r="E215" s="1184"/>
      <c r="F215" s="1188"/>
      <c r="G215" s="1188"/>
      <c r="H215" s="1426"/>
      <c r="I215" s="1188"/>
      <c r="J215" s="1188"/>
      <c r="K215" s="1188"/>
      <c r="L215" s="1188"/>
      <c r="M215" s="145" t="str">
        <f>IFERROR(INDEX('Controles de Corrupción'!$C$10:$AZ$250,MATCH(A215,'Controles de Corrupción'!$B$10:$B$250,0),4),"")</f>
        <v/>
      </c>
      <c r="N215" s="61" t="str">
        <f>IFERROR(INDEX('Controles de Corrupción'!$C$10:$AZ$250,MATCH(A215,'Controles de Corrupción'!$B$10:$B$250,0),40),"")</f>
        <v/>
      </c>
      <c r="O215" s="61" t="str">
        <f>IFERROR(INDEX('Controles de Corrupción'!$C$10:$AZ$250,MATCH(A215,'Controles de Corrupción'!$B$10:$B$250,0),41),"")</f>
        <v/>
      </c>
      <c r="P215" s="61" t="str">
        <f>IFERROR(INDEX('Controles de Corrupción'!$C$10:$AZ$250,MATCH(A215,'Controles de Corrupción'!$B$10:$B$250,0),42),"")</f>
        <v/>
      </c>
      <c r="Q215" s="362" t="str">
        <f>IFERROR(INDEX('Controles de Corrupción'!$C$10:$AZ$250,MATCH(A215,'Controles de Corrupción'!$B$10:$B$250,0),47),"")</f>
        <v/>
      </c>
    </row>
    <row r="216" spans="1:17" ht="51.75" customHeight="1">
      <c r="A216" s="106" t="s">
        <v>693</v>
      </c>
      <c r="B216" s="1430"/>
      <c r="C216" s="1184"/>
      <c r="D216" s="1186"/>
      <c r="E216" s="1184"/>
      <c r="F216" s="1188"/>
      <c r="G216" s="1188"/>
      <c r="H216" s="1427"/>
      <c r="I216" s="1188"/>
      <c r="J216" s="1188"/>
      <c r="K216" s="1188"/>
      <c r="L216" s="1188"/>
      <c r="M216" s="145" t="str">
        <f>IFERROR(INDEX('Controles de Corrupción'!$C$10:$AZ$250,MATCH(A216,'Controles de Corrupción'!$B$10:$B$250,0),4),"")</f>
        <v/>
      </c>
      <c r="N216" s="61" t="str">
        <f>IFERROR(INDEX('Controles de Corrupción'!$C$10:$AZ$250,MATCH(A216,'Controles de Corrupción'!$B$10:$B$250,0),40),"")</f>
        <v/>
      </c>
      <c r="O216" s="61" t="str">
        <f>IFERROR(INDEX('Controles de Corrupción'!$C$10:$AZ$250,MATCH(A216,'Controles de Corrupción'!$B$10:$B$250,0),41),"")</f>
        <v/>
      </c>
      <c r="P216" s="61" t="str">
        <f>IFERROR(INDEX('Controles de Corrupción'!$C$10:$AZ$250,MATCH(A216,'Controles de Corrupción'!$B$10:$B$250,0),42),"")</f>
        <v/>
      </c>
      <c r="Q216" s="362" t="str">
        <f>IFERROR(INDEX('Controles de Corrupción'!$C$10:$AZ$250,MATCH(A216,'Controles de Corrupción'!$B$10:$B$250,0),47),"")</f>
        <v/>
      </c>
    </row>
    <row r="217" spans="1:17" ht="51.75" customHeight="1">
      <c r="A217" s="106" t="s">
        <v>694</v>
      </c>
      <c r="B217" s="1428"/>
      <c r="C217" s="1183" t="str">
        <f>IFERROR(INDEX('Riesgos de Corrupción'!$B$11:$BN$100,MATCH('Mapa Riesgo Corrupción'!B217,'Riesgos de Corrupción'!$B$11:$B$100,0),2),"")</f>
        <v/>
      </c>
      <c r="D217" s="1186" t="str">
        <f>IFERROR(INDEX('Riesgos de Corrupción'!$B$11:$BN$100,MATCH('Mapa Riesgo Corrupción'!B217,'Riesgos de Corrupción'!$B$11:$B$100,0),4),"")</f>
        <v/>
      </c>
      <c r="E217" s="1183" t="str">
        <f>IFERROR(INDEX('Riesgos de Corrupción'!$B$11:$BN$100,MATCH('Mapa Riesgo Corrupción'!B217,'Riesgos de Corrupción'!$B$11:$B$100,0),5),"")</f>
        <v/>
      </c>
      <c r="F217" s="1188" t="str">
        <f>IFERROR(INDEX('Riesgos de Corrupción'!$B$11:$BN$100,MATCH('Mapa Riesgo Corrupción'!B217,'Riesgos de Corrupción'!$B$11:$B$100,0),18),"")</f>
        <v/>
      </c>
      <c r="G217" s="1188" t="str">
        <f>IFERROR(INDEX('Riesgos de Corrupción'!$B$11:$BN$100,MATCH('Mapa Riesgo Corrupción'!B217,'Riesgos de Corrupción'!$B$11:$B$100,0),63),"")</f>
        <v/>
      </c>
      <c r="H217" s="1425" t="str">
        <f>IFERROR(INDEX('Riesgos de Corrupción'!$B$11:$BN$100,MATCH('Mapa Riesgo Corrupción'!B217,'Riesgos de Corrupción'!$B$11:$B$100,0),64),"")</f>
        <v/>
      </c>
      <c r="I217" s="1188" t="str">
        <f>IFERROR(INDEX('Controles de Corrupción'!$C$10:$AZ$249,MATCH('Mapa Riesgo Corrupción'!B217,'Controles de Corrupción'!$C$10:$C$249,0),33),"")</f>
        <v/>
      </c>
      <c r="J217" s="1188" t="str">
        <f>IFERROR(INDEX('Controles de Corrupción'!$C$10:$AZ$249,MATCH('Mapa Riesgo Corrupción'!B217,'Controles de Corrupción'!$C$10:$C$249,0),36),"")</f>
        <v/>
      </c>
      <c r="K217" s="1188" t="str">
        <f>IFERROR(INDEX('Controles de Corrupción'!$C$10:$AZ$249,MATCH('Mapa Riesgo Corrupción'!B217,'Controles de Corrupción'!$C$10:$C$249,0),37),"")</f>
        <v/>
      </c>
      <c r="L217" s="1188" t="str">
        <f>IFERROR(INDEX('Controles de Corrupción'!$C$10:$AZ$249,MATCH('Mapa Riesgo Corrupción'!B217,'Controles de Corrupción'!$C$10:$C$249,0),38),"")</f>
        <v/>
      </c>
      <c r="M217" s="145" t="str">
        <f>IFERROR(INDEX('Controles de Corrupción'!$C$10:$AZ$250,MATCH(A217,'Controles de Corrupción'!$B$10:$B$250,0),4),"")</f>
        <v/>
      </c>
      <c r="N217" s="61" t="str">
        <f>IFERROR(INDEX('Controles de Corrupción'!$C$10:$AZ$250,MATCH(A217,'Controles de Corrupción'!$B$10:$B$250,0),40),"")</f>
        <v/>
      </c>
      <c r="O217" s="61" t="str">
        <f>IFERROR(INDEX('Controles de Corrupción'!$C$10:$AZ$250,MATCH(A217,'Controles de Corrupción'!$B$10:$B$250,0),41),"")</f>
        <v/>
      </c>
      <c r="P217" s="61" t="str">
        <f>IFERROR(INDEX('Controles de Corrupción'!$C$10:$AZ$250,MATCH(A217,'Controles de Corrupción'!$B$10:$B$250,0),42),"")</f>
        <v/>
      </c>
      <c r="Q217" s="362" t="str">
        <f>IFERROR(INDEX('Controles de Corrupción'!$C$10:$AZ$250,MATCH(A217,'Controles de Corrupción'!$B$10:$B$250,0),47),"")</f>
        <v/>
      </c>
    </row>
    <row r="218" spans="1:17" ht="51.75" customHeight="1">
      <c r="A218" s="106" t="s">
        <v>695</v>
      </c>
      <c r="B218" s="1429"/>
      <c r="C218" s="1184"/>
      <c r="D218" s="1186"/>
      <c r="E218" s="1184"/>
      <c r="F218" s="1188"/>
      <c r="G218" s="1188"/>
      <c r="H218" s="1426"/>
      <c r="I218" s="1188"/>
      <c r="J218" s="1188"/>
      <c r="K218" s="1188"/>
      <c r="L218" s="1188"/>
      <c r="M218" s="145" t="str">
        <f>IFERROR(INDEX('Controles de Corrupción'!$C$10:$AZ$250,MATCH(A218,'Controles de Corrupción'!$B$10:$B$250,0),4),"")</f>
        <v/>
      </c>
      <c r="N218" s="61" t="str">
        <f>IFERROR(INDEX('Controles de Corrupción'!$C$10:$AZ$250,MATCH(A218,'Controles de Corrupción'!$B$10:$B$250,0),40),"")</f>
        <v/>
      </c>
      <c r="O218" s="61" t="str">
        <f>IFERROR(INDEX('Controles de Corrupción'!$C$10:$AZ$250,MATCH(A218,'Controles de Corrupción'!$B$10:$B$250,0),41),"")</f>
        <v/>
      </c>
      <c r="P218" s="61" t="str">
        <f>IFERROR(INDEX('Controles de Corrupción'!$C$10:$AZ$250,MATCH(A218,'Controles de Corrupción'!$B$10:$B$250,0),42),"")</f>
        <v/>
      </c>
      <c r="Q218" s="362" t="str">
        <f>IFERROR(INDEX('Controles de Corrupción'!$C$10:$AZ$250,MATCH(A218,'Controles de Corrupción'!$B$10:$B$250,0),47),"")</f>
        <v/>
      </c>
    </row>
    <row r="219" spans="1:17" ht="51.75" customHeight="1">
      <c r="A219" s="106" t="s">
        <v>696</v>
      </c>
      <c r="B219" s="1429"/>
      <c r="C219" s="1184"/>
      <c r="D219" s="1186"/>
      <c r="E219" s="1184"/>
      <c r="F219" s="1188"/>
      <c r="G219" s="1188"/>
      <c r="H219" s="1426"/>
      <c r="I219" s="1188"/>
      <c r="J219" s="1188"/>
      <c r="K219" s="1188"/>
      <c r="L219" s="1188"/>
      <c r="M219" s="145" t="str">
        <f>IFERROR(INDEX('Controles de Corrupción'!$C$10:$AZ$250,MATCH(A219,'Controles de Corrupción'!$B$10:$B$250,0),4),"")</f>
        <v/>
      </c>
      <c r="N219" s="61" t="str">
        <f>IFERROR(INDEX('Controles de Corrupción'!$C$10:$AZ$250,MATCH(A219,'Controles de Corrupción'!$B$10:$B$250,0),40),"")</f>
        <v/>
      </c>
      <c r="O219" s="61" t="str">
        <f>IFERROR(INDEX('Controles de Corrupción'!$C$10:$AZ$250,MATCH(A219,'Controles de Corrupción'!$B$10:$B$250,0),41),"")</f>
        <v/>
      </c>
      <c r="P219" s="61" t="str">
        <f>IFERROR(INDEX('Controles de Corrupción'!$C$10:$AZ$250,MATCH(A219,'Controles de Corrupción'!$B$10:$B$250,0),42),"")</f>
        <v/>
      </c>
      <c r="Q219" s="362" t="str">
        <f>IFERROR(INDEX('Controles de Corrupción'!$C$10:$AZ$250,MATCH(A219,'Controles de Corrupción'!$B$10:$B$250,0),47),"")</f>
        <v/>
      </c>
    </row>
    <row r="220" spans="1:17" ht="51.75" customHeight="1">
      <c r="A220" s="106" t="s">
        <v>697</v>
      </c>
      <c r="B220" s="1429"/>
      <c r="C220" s="1184"/>
      <c r="D220" s="1186"/>
      <c r="E220" s="1184"/>
      <c r="F220" s="1188"/>
      <c r="G220" s="1188"/>
      <c r="H220" s="1426"/>
      <c r="I220" s="1188"/>
      <c r="J220" s="1188"/>
      <c r="K220" s="1188"/>
      <c r="L220" s="1188"/>
      <c r="M220" s="145" t="str">
        <f>IFERROR(INDEX('Controles de Corrupción'!$C$10:$AZ$250,MATCH(A220,'Controles de Corrupción'!$B$10:$B$250,0),4),"")</f>
        <v/>
      </c>
      <c r="N220" s="61" t="str">
        <f>IFERROR(INDEX('Controles de Corrupción'!$C$10:$AZ$250,MATCH(A220,'Controles de Corrupción'!$B$10:$B$250,0),40),"")</f>
        <v/>
      </c>
      <c r="O220" s="61" t="str">
        <f>IFERROR(INDEX('Controles de Corrupción'!$C$10:$AZ$250,MATCH(A220,'Controles de Corrupción'!$B$10:$B$250,0),41),"")</f>
        <v/>
      </c>
      <c r="P220" s="61" t="str">
        <f>IFERROR(INDEX('Controles de Corrupción'!$C$10:$AZ$250,MATCH(A220,'Controles de Corrupción'!$B$10:$B$250,0),42),"")</f>
        <v/>
      </c>
      <c r="Q220" s="362" t="str">
        <f>IFERROR(INDEX('Controles de Corrupción'!$C$10:$AZ$250,MATCH(A220,'Controles de Corrupción'!$B$10:$B$250,0),47),"")</f>
        <v/>
      </c>
    </row>
    <row r="221" spans="1:17" ht="51.75" customHeight="1">
      <c r="A221" s="106" t="s">
        <v>698</v>
      </c>
      <c r="B221" s="1429"/>
      <c r="C221" s="1184"/>
      <c r="D221" s="1186"/>
      <c r="E221" s="1184"/>
      <c r="F221" s="1188"/>
      <c r="G221" s="1188"/>
      <c r="H221" s="1426"/>
      <c r="I221" s="1188"/>
      <c r="J221" s="1188"/>
      <c r="K221" s="1188"/>
      <c r="L221" s="1188"/>
      <c r="M221" s="145" t="str">
        <f>IFERROR(INDEX('Controles de Corrupción'!$C$10:$AZ$250,MATCH(A221,'Controles de Corrupción'!$B$10:$B$250,0),4),"")</f>
        <v/>
      </c>
      <c r="N221" s="61" t="str">
        <f>IFERROR(INDEX('Controles de Corrupción'!$C$10:$AZ$250,MATCH(A221,'Controles de Corrupción'!$B$10:$B$250,0),40),"")</f>
        <v/>
      </c>
      <c r="O221" s="61" t="str">
        <f>IFERROR(INDEX('Controles de Corrupción'!$C$10:$AZ$250,MATCH(A221,'Controles de Corrupción'!$B$10:$B$250,0),41),"")</f>
        <v/>
      </c>
      <c r="P221" s="61" t="str">
        <f>IFERROR(INDEX('Controles de Corrupción'!$C$10:$AZ$250,MATCH(A221,'Controles de Corrupción'!$B$10:$B$250,0),42),"")</f>
        <v/>
      </c>
      <c r="Q221" s="362" t="str">
        <f>IFERROR(INDEX('Controles de Corrupción'!$C$10:$AZ$250,MATCH(A221,'Controles de Corrupción'!$B$10:$B$250,0),47),"")</f>
        <v/>
      </c>
    </row>
    <row r="222" spans="1:17" ht="51.75" customHeight="1">
      <c r="A222" s="106" t="s">
        <v>699</v>
      </c>
      <c r="B222" s="1430"/>
      <c r="C222" s="1184"/>
      <c r="D222" s="1186"/>
      <c r="E222" s="1184"/>
      <c r="F222" s="1188"/>
      <c r="G222" s="1188"/>
      <c r="H222" s="1427"/>
      <c r="I222" s="1188"/>
      <c r="J222" s="1188"/>
      <c r="K222" s="1188"/>
      <c r="L222" s="1188"/>
      <c r="M222" s="145" t="str">
        <f>IFERROR(INDEX('Controles de Corrupción'!$C$10:$AZ$250,MATCH(A222,'Controles de Corrupción'!$B$10:$B$250,0),4),"")</f>
        <v/>
      </c>
      <c r="N222" s="61" t="str">
        <f>IFERROR(INDEX('Controles de Corrupción'!$C$10:$AZ$250,MATCH(A222,'Controles de Corrupción'!$B$10:$B$250,0),40),"")</f>
        <v/>
      </c>
      <c r="O222" s="61" t="str">
        <f>IFERROR(INDEX('Controles de Corrupción'!$C$10:$AZ$250,MATCH(A222,'Controles de Corrupción'!$B$10:$B$250,0),41),"")</f>
        <v/>
      </c>
      <c r="P222" s="61" t="str">
        <f>IFERROR(INDEX('Controles de Corrupción'!$C$10:$AZ$250,MATCH(A222,'Controles de Corrupción'!$B$10:$B$250,0),42),"")</f>
        <v/>
      </c>
      <c r="Q222" s="362" t="str">
        <f>IFERROR(INDEX('Controles de Corrupción'!$C$10:$AZ$250,MATCH(A222,'Controles de Corrupción'!$B$10:$B$250,0),47),"")</f>
        <v/>
      </c>
    </row>
    <row r="223" spans="1:17" ht="51.75" customHeight="1">
      <c r="A223" s="106" t="s">
        <v>700</v>
      </c>
      <c r="B223" s="1428"/>
      <c r="C223" s="1183" t="str">
        <f>IFERROR(INDEX('Riesgos de Corrupción'!$B$11:$BN$100,MATCH('Mapa Riesgo Corrupción'!B223,'Riesgos de Corrupción'!$B$11:$B$100,0),2),"")</f>
        <v/>
      </c>
      <c r="D223" s="1186" t="str">
        <f>IFERROR(INDEX('Riesgos de Corrupción'!$B$11:$BN$100,MATCH('Mapa Riesgo Corrupción'!B223,'Riesgos de Corrupción'!$B$11:$B$100,0),4),"")</f>
        <v/>
      </c>
      <c r="E223" s="1183" t="str">
        <f>IFERROR(INDEX('Riesgos de Corrupción'!$B$11:$BN$100,MATCH('Mapa Riesgo Corrupción'!B223,'Riesgos de Corrupción'!$B$11:$B$100,0),5),"")</f>
        <v/>
      </c>
      <c r="F223" s="1188" t="str">
        <f>IFERROR(INDEX('Riesgos de Corrupción'!$B$11:$BN$100,MATCH('Mapa Riesgo Corrupción'!B223,'Riesgos de Corrupción'!$B$11:$B$100,0),18),"")</f>
        <v/>
      </c>
      <c r="G223" s="1188" t="str">
        <f>IFERROR(INDEX('Riesgos de Corrupción'!$B$11:$BN$100,MATCH('Mapa Riesgo Corrupción'!B223,'Riesgos de Corrupción'!$B$11:$B$100,0),63),"")</f>
        <v/>
      </c>
      <c r="H223" s="1425" t="str">
        <f>IFERROR(INDEX('Riesgos de Corrupción'!$B$11:$BN$100,MATCH('Mapa Riesgo Corrupción'!B223,'Riesgos de Corrupción'!$B$11:$B$100,0),64),"")</f>
        <v/>
      </c>
      <c r="I223" s="1188" t="str">
        <f>IFERROR(INDEX('Controles de Corrupción'!$C$10:$AZ$249,MATCH('Mapa Riesgo Corrupción'!B223,'Controles de Corrupción'!$C$10:$C$249,0),33),"")</f>
        <v/>
      </c>
      <c r="J223" s="1188" t="str">
        <f>IFERROR(INDEX('Controles de Corrupción'!$C$10:$AZ$249,MATCH('Mapa Riesgo Corrupción'!B223,'Controles de Corrupción'!$C$10:$C$249,0),36),"")</f>
        <v/>
      </c>
      <c r="K223" s="1188" t="str">
        <f>IFERROR(INDEX('Controles de Corrupción'!$C$10:$AZ$249,MATCH('Mapa Riesgo Corrupción'!B223,'Controles de Corrupción'!$C$10:$C$249,0),37),"")</f>
        <v/>
      </c>
      <c r="L223" s="1188" t="str">
        <f>IFERROR(INDEX('Controles de Corrupción'!$C$10:$AZ$249,MATCH('Mapa Riesgo Corrupción'!B223,'Controles de Corrupción'!$C$10:$C$249,0),38),"")</f>
        <v/>
      </c>
      <c r="M223" s="145" t="str">
        <f>IFERROR(INDEX('Controles de Corrupción'!$C$10:$AZ$250,MATCH(A223,'Controles de Corrupción'!$B$10:$B$250,0),4),"")</f>
        <v/>
      </c>
      <c r="N223" s="61" t="str">
        <f>IFERROR(INDEX('Controles de Corrupción'!$C$10:$AZ$250,MATCH(A223,'Controles de Corrupción'!$B$10:$B$250,0),40),"")</f>
        <v/>
      </c>
      <c r="O223" s="61" t="str">
        <f>IFERROR(INDEX('Controles de Corrupción'!$C$10:$AZ$250,MATCH(A223,'Controles de Corrupción'!$B$10:$B$250,0),41),"")</f>
        <v/>
      </c>
      <c r="P223" s="61" t="str">
        <f>IFERROR(INDEX('Controles de Corrupción'!$C$10:$AZ$250,MATCH(A223,'Controles de Corrupción'!$B$10:$B$250,0),42),"")</f>
        <v/>
      </c>
      <c r="Q223" s="362" t="str">
        <f>IFERROR(INDEX('Controles de Corrupción'!$C$10:$AZ$250,MATCH(A223,'Controles de Corrupción'!$B$10:$B$250,0),47),"")</f>
        <v/>
      </c>
    </row>
    <row r="224" spans="1:17" ht="51.75" customHeight="1">
      <c r="A224" s="106" t="s">
        <v>701</v>
      </c>
      <c r="B224" s="1429"/>
      <c r="C224" s="1184"/>
      <c r="D224" s="1186"/>
      <c r="E224" s="1184"/>
      <c r="F224" s="1188"/>
      <c r="G224" s="1188"/>
      <c r="H224" s="1426"/>
      <c r="I224" s="1188"/>
      <c r="J224" s="1188"/>
      <c r="K224" s="1188"/>
      <c r="L224" s="1188"/>
      <c r="M224" s="145" t="str">
        <f>IFERROR(INDEX('Controles de Corrupción'!$C$10:$AZ$250,MATCH(A224,'Controles de Corrupción'!$B$10:$B$250,0),4),"")</f>
        <v/>
      </c>
      <c r="N224" s="61" t="str">
        <f>IFERROR(INDEX('Controles de Corrupción'!$C$10:$AZ$250,MATCH(A224,'Controles de Corrupción'!$B$10:$B$250,0),40),"")</f>
        <v/>
      </c>
      <c r="O224" s="61" t="str">
        <f>IFERROR(INDEX('Controles de Corrupción'!$C$10:$AZ$250,MATCH(A224,'Controles de Corrupción'!$B$10:$B$250,0),41),"")</f>
        <v/>
      </c>
      <c r="P224" s="61" t="str">
        <f>IFERROR(INDEX('Controles de Corrupción'!$C$10:$AZ$250,MATCH(A224,'Controles de Corrupción'!$B$10:$B$250,0),42),"")</f>
        <v/>
      </c>
      <c r="Q224" s="362" t="str">
        <f>IFERROR(INDEX('Controles de Corrupción'!$C$10:$AZ$250,MATCH(A224,'Controles de Corrupción'!$B$10:$B$250,0),47),"")</f>
        <v/>
      </c>
    </row>
    <row r="225" spans="1:17" ht="51.75" customHeight="1">
      <c r="A225" s="106" t="s">
        <v>702</v>
      </c>
      <c r="B225" s="1429"/>
      <c r="C225" s="1184"/>
      <c r="D225" s="1186"/>
      <c r="E225" s="1184"/>
      <c r="F225" s="1188"/>
      <c r="G225" s="1188"/>
      <c r="H225" s="1426"/>
      <c r="I225" s="1188"/>
      <c r="J225" s="1188"/>
      <c r="K225" s="1188"/>
      <c r="L225" s="1188"/>
      <c r="M225" s="145" t="str">
        <f>IFERROR(INDEX('Controles de Corrupción'!$C$10:$AZ$250,MATCH(A225,'Controles de Corrupción'!$B$10:$B$250,0),4),"")</f>
        <v/>
      </c>
      <c r="N225" s="61" t="str">
        <f>IFERROR(INDEX('Controles de Corrupción'!$C$10:$AZ$250,MATCH(A225,'Controles de Corrupción'!$B$10:$B$250,0),40),"")</f>
        <v/>
      </c>
      <c r="O225" s="61" t="str">
        <f>IFERROR(INDEX('Controles de Corrupción'!$C$10:$AZ$250,MATCH(A225,'Controles de Corrupción'!$B$10:$B$250,0),41),"")</f>
        <v/>
      </c>
      <c r="P225" s="61" t="str">
        <f>IFERROR(INDEX('Controles de Corrupción'!$C$10:$AZ$250,MATCH(A225,'Controles de Corrupción'!$B$10:$B$250,0),42),"")</f>
        <v/>
      </c>
      <c r="Q225" s="362" t="str">
        <f>IFERROR(INDEX('Controles de Corrupción'!$C$10:$AZ$250,MATCH(A225,'Controles de Corrupción'!$B$10:$B$250,0),47),"")</f>
        <v/>
      </c>
    </row>
    <row r="226" spans="1:17" ht="51.75" customHeight="1">
      <c r="A226" s="106" t="s">
        <v>703</v>
      </c>
      <c r="B226" s="1429"/>
      <c r="C226" s="1184"/>
      <c r="D226" s="1186"/>
      <c r="E226" s="1184"/>
      <c r="F226" s="1188"/>
      <c r="G226" s="1188"/>
      <c r="H226" s="1426"/>
      <c r="I226" s="1188"/>
      <c r="J226" s="1188"/>
      <c r="K226" s="1188"/>
      <c r="L226" s="1188"/>
      <c r="M226" s="145" t="str">
        <f>IFERROR(INDEX('Controles de Corrupción'!$C$10:$AZ$250,MATCH(A226,'Controles de Corrupción'!$B$10:$B$250,0),4),"")</f>
        <v/>
      </c>
      <c r="N226" s="61" t="str">
        <f>IFERROR(INDEX('Controles de Corrupción'!$C$10:$AZ$250,MATCH(A226,'Controles de Corrupción'!$B$10:$B$250,0),40),"")</f>
        <v/>
      </c>
      <c r="O226" s="61" t="str">
        <f>IFERROR(INDEX('Controles de Corrupción'!$C$10:$AZ$250,MATCH(A226,'Controles de Corrupción'!$B$10:$B$250,0),41),"")</f>
        <v/>
      </c>
      <c r="P226" s="61" t="str">
        <f>IFERROR(INDEX('Controles de Corrupción'!$C$10:$AZ$250,MATCH(A226,'Controles de Corrupción'!$B$10:$B$250,0),42),"")</f>
        <v/>
      </c>
      <c r="Q226" s="362" t="str">
        <f>IFERROR(INDEX('Controles de Corrupción'!$C$10:$AZ$250,MATCH(A226,'Controles de Corrupción'!$B$10:$B$250,0),47),"")</f>
        <v/>
      </c>
    </row>
    <row r="227" spans="1:17" ht="51.75" customHeight="1">
      <c r="A227" s="106" t="s">
        <v>704</v>
      </c>
      <c r="B227" s="1429"/>
      <c r="C227" s="1184"/>
      <c r="D227" s="1186"/>
      <c r="E227" s="1184"/>
      <c r="F227" s="1188"/>
      <c r="G227" s="1188"/>
      <c r="H227" s="1426"/>
      <c r="I227" s="1188"/>
      <c r="J227" s="1188"/>
      <c r="K227" s="1188"/>
      <c r="L227" s="1188"/>
      <c r="M227" s="145" t="str">
        <f>IFERROR(INDEX('Controles de Corrupción'!$C$10:$AZ$250,MATCH(A227,'Controles de Corrupción'!$B$10:$B$250,0),4),"")</f>
        <v/>
      </c>
      <c r="N227" s="61" t="str">
        <f>IFERROR(INDEX('Controles de Corrupción'!$C$10:$AZ$250,MATCH(A227,'Controles de Corrupción'!$B$10:$B$250,0),40),"")</f>
        <v/>
      </c>
      <c r="O227" s="61" t="str">
        <f>IFERROR(INDEX('Controles de Corrupción'!$C$10:$AZ$250,MATCH(A227,'Controles de Corrupción'!$B$10:$B$250,0),41),"")</f>
        <v/>
      </c>
      <c r="P227" s="61" t="str">
        <f>IFERROR(INDEX('Controles de Corrupción'!$C$10:$AZ$250,MATCH(A227,'Controles de Corrupción'!$B$10:$B$250,0),42),"")</f>
        <v/>
      </c>
      <c r="Q227" s="362" t="str">
        <f>IFERROR(INDEX('Controles de Corrupción'!$C$10:$AZ$250,MATCH(A227,'Controles de Corrupción'!$B$10:$B$250,0),47),"")</f>
        <v/>
      </c>
    </row>
    <row r="228" spans="1:17" ht="51.75" customHeight="1">
      <c r="A228" s="106" t="s">
        <v>705</v>
      </c>
      <c r="B228" s="1430"/>
      <c r="C228" s="1184"/>
      <c r="D228" s="1186"/>
      <c r="E228" s="1184"/>
      <c r="F228" s="1188"/>
      <c r="G228" s="1188"/>
      <c r="H228" s="1427"/>
      <c r="I228" s="1188"/>
      <c r="J228" s="1188"/>
      <c r="K228" s="1188"/>
      <c r="L228" s="1188"/>
      <c r="M228" s="145" t="str">
        <f>IFERROR(INDEX('Controles de Corrupción'!$C$10:$AZ$250,MATCH(A228,'Controles de Corrupción'!$B$10:$B$250,0),4),"")</f>
        <v/>
      </c>
      <c r="N228" s="61" t="str">
        <f>IFERROR(INDEX('Controles de Corrupción'!$C$10:$AZ$250,MATCH(A228,'Controles de Corrupción'!$B$10:$B$250,0),40),"")</f>
        <v/>
      </c>
      <c r="O228" s="61" t="str">
        <f>IFERROR(INDEX('Controles de Corrupción'!$C$10:$AZ$250,MATCH(A228,'Controles de Corrupción'!$B$10:$B$250,0),41),"")</f>
        <v/>
      </c>
      <c r="P228" s="61" t="str">
        <f>IFERROR(INDEX('Controles de Corrupción'!$C$10:$AZ$250,MATCH(A228,'Controles de Corrupción'!$B$10:$B$250,0),42),"")</f>
        <v/>
      </c>
      <c r="Q228" s="362" t="str">
        <f>IFERROR(INDEX('Controles de Corrupción'!$C$10:$AZ$250,MATCH(A228,'Controles de Corrupción'!$B$10:$B$250,0),47),"")</f>
        <v/>
      </c>
    </row>
    <row r="229" spans="1:17" ht="51.75" customHeight="1">
      <c r="A229" s="106" t="s">
        <v>706</v>
      </c>
      <c r="B229" s="1428"/>
      <c r="C229" s="1183" t="str">
        <f>IFERROR(INDEX('Riesgos de Corrupción'!$B$11:$BN$100,MATCH('Mapa Riesgo Corrupción'!B229,'Riesgos de Corrupción'!$B$11:$B$100,0),2),"")</f>
        <v/>
      </c>
      <c r="D229" s="1186" t="str">
        <f>IFERROR(INDEX('Riesgos de Corrupción'!$B$11:$BN$100,MATCH('Mapa Riesgo Corrupción'!B229,'Riesgos de Corrupción'!$B$11:$B$100,0),4),"")</f>
        <v/>
      </c>
      <c r="E229" s="1183" t="str">
        <f>IFERROR(INDEX('Riesgos de Corrupción'!$B$11:$BN$100,MATCH('Mapa Riesgo Corrupción'!B229,'Riesgos de Corrupción'!$B$11:$B$100,0),5),"")</f>
        <v/>
      </c>
      <c r="F229" s="1188" t="str">
        <f>IFERROR(INDEX('Riesgos de Corrupción'!$B$11:$BN$100,MATCH('Mapa Riesgo Corrupción'!B229,'Riesgos de Corrupción'!$B$11:$B$100,0),18),"")</f>
        <v/>
      </c>
      <c r="G229" s="1188" t="str">
        <f>IFERROR(INDEX('Riesgos de Corrupción'!$B$11:$BN$100,MATCH('Mapa Riesgo Corrupción'!B229,'Riesgos de Corrupción'!$B$11:$B$100,0),63),"")</f>
        <v/>
      </c>
      <c r="H229" s="1425" t="str">
        <f>IFERROR(INDEX('Riesgos de Corrupción'!$B$11:$BN$100,MATCH('Mapa Riesgo Corrupción'!B229,'Riesgos de Corrupción'!$B$11:$B$100,0),64),"")</f>
        <v/>
      </c>
      <c r="I229" s="1188" t="str">
        <f>IFERROR(INDEX('Controles de Corrupción'!$C$10:$AZ$249,MATCH('Mapa Riesgo Corrupción'!B229,'Controles de Corrupción'!$C$10:$C$249,0),33),"")</f>
        <v/>
      </c>
      <c r="J229" s="1188" t="str">
        <f>IFERROR(INDEX('Controles de Corrupción'!$C$10:$AZ$249,MATCH('Mapa Riesgo Corrupción'!B229,'Controles de Corrupción'!$C$10:$C$249,0),36),"")</f>
        <v/>
      </c>
      <c r="K229" s="1188" t="str">
        <f>IFERROR(INDEX('Controles de Corrupción'!$C$10:$AZ$249,MATCH('Mapa Riesgo Corrupción'!B229,'Controles de Corrupción'!$C$10:$C$249,0),37),"")</f>
        <v/>
      </c>
      <c r="L229" s="1188" t="str">
        <f>IFERROR(INDEX('Controles de Corrupción'!$C$10:$AZ$249,MATCH('Mapa Riesgo Corrupción'!B229,'Controles de Corrupción'!$C$10:$C$249,0),38),"")</f>
        <v/>
      </c>
      <c r="M229" s="145" t="str">
        <f>IFERROR(INDEX('Controles de Corrupción'!$C$10:$AZ$250,MATCH(A229,'Controles de Corrupción'!$B$10:$B$250,0),4),"")</f>
        <v/>
      </c>
      <c r="N229" s="61" t="str">
        <f>IFERROR(INDEX('Controles de Corrupción'!$C$10:$AZ$250,MATCH(A229,'Controles de Corrupción'!$B$10:$B$250,0),40),"")</f>
        <v/>
      </c>
      <c r="O229" s="61" t="str">
        <f>IFERROR(INDEX('Controles de Corrupción'!$C$10:$AZ$250,MATCH(A229,'Controles de Corrupción'!$B$10:$B$250,0),41),"")</f>
        <v/>
      </c>
      <c r="P229" s="61" t="str">
        <f>IFERROR(INDEX('Controles de Corrupción'!$C$10:$AZ$250,MATCH(A229,'Controles de Corrupción'!$B$10:$B$250,0),42),"")</f>
        <v/>
      </c>
      <c r="Q229" s="362" t="str">
        <f>IFERROR(INDEX('Controles de Corrupción'!$C$10:$AZ$250,MATCH(A229,'Controles de Corrupción'!$B$10:$B$250,0),47),"")</f>
        <v/>
      </c>
    </row>
    <row r="230" spans="1:17" ht="51.75" customHeight="1">
      <c r="A230" s="106" t="s">
        <v>707</v>
      </c>
      <c r="B230" s="1429"/>
      <c r="C230" s="1184"/>
      <c r="D230" s="1186"/>
      <c r="E230" s="1184"/>
      <c r="F230" s="1188"/>
      <c r="G230" s="1188"/>
      <c r="H230" s="1426"/>
      <c r="I230" s="1188"/>
      <c r="J230" s="1188"/>
      <c r="K230" s="1188"/>
      <c r="L230" s="1188"/>
      <c r="M230" s="145" t="str">
        <f>IFERROR(INDEX('Controles de Corrupción'!$C$10:$AZ$250,MATCH(A230,'Controles de Corrupción'!$B$10:$B$250,0),4),"")</f>
        <v/>
      </c>
      <c r="N230" s="61" t="str">
        <f>IFERROR(INDEX('Controles de Corrupción'!$C$10:$AZ$250,MATCH(A230,'Controles de Corrupción'!$B$10:$B$250,0),40),"")</f>
        <v/>
      </c>
      <c r="O230" s="61" t="str">
        <f>IFERROR(INDEX('Controles de Corrupción'!$C$10:$AZ$250,MATCH(A230,'Controles de Corrupción'!$B$10:$B$250,0),41),"")</f>
        <v/>
      </c>
      <c r="P230" s="61" t="str">
        <f>IFERROR(INDEX('Controles de Corrupción'!$C$10:$AZ$250,MATCH(A230,'Controles de Corrupción'!$B$10:$B$250,0),42),"")</f>
        <v/>
      </c>
      <c r="Q230" s="362" t="str">
        <f>IFERROR(INDEX('Controles de Corrupción'!$C$10:$AZ$250,MATCH(A230,'Controles de Corrupción'!$B$10:$B$250,0),47),"")</f>
        <v/>
      </c>
    </row>
    <row r="231" spans="1:17" ht="51.75" customHeight="1">
      <c r="A231" s="106" t="s">
        <v>708</v>
      </c>
      <c r="B231" s="1429"/>
      <c r="C231" s="1184"/>
      <c r="D231" s="1186"/>
      <c r="E231" s="1184"/>
      <c r="F231" s="1188"/>
      <c r="G231" s="1188"/>
      <c r="H231" s="1426"/>
      <c r="I231" s="1188"/>
      <c r="J231" s="1188"/>
      <c r="K231" s="1188"/>
      <c r="L231" s="1188"/>
      <c r="M231" s="145" t="str">
        <f>IFERROR(INDEX('Controles de Corrupción'!$C$10:$AZ$250,MATCH(A231,'Controles de Corrupción'!$B$10:$B$250,0),4),"")</f>
        <v/>
      </c>
      <c r="N231" s="61" t="str">
        <f>IFERROR(INDEX('Controles de Corrupción'!$C$10:$AZ$250,MATCH(A231,'Controles de Corrupción'!$B$10:$B$250,0),40),"")</f>
        <v/>
      </c>
      <c r="O231" s="61" t="str">
        <f>IFERROR(INDEX('Controles de Corrupción'!$C$10:$AZ$250,MATCH(A231,'Controles de Corrupción'!$B$10:$B$250,0),41),"")</f>
        <v/>
      </c>
      <c r="P231" s="61" t="str">
        <f>IFERROR(INDEX('Controles de Corrupción'!$C$10:$AZ$250,MATCH(A231,'Controles de Corrupción'!$B$10:$B$250,0),42),"")</f>
        <v/>
      </c>
      <c r="Q231" s="362" t="str">
        <f>IFERROR(INDEX('Controles de Corrupción'!$C$10:$AZ$250,MATCH(A231,'Controles de Corrupción'!$B$10:$B$250,0),47),"")</f>
        <v/>
      </c>
    </row>
    <row r="232" spans="1:17" ht="51.75" customHeight="1">
      <c r="A232" s="106" t="s">
        <v>709</v>
      </c>
      <c r="B232" s="1429"/>
      <c r="C232" s="1184"/>
      <c r="D232" s="1186"/>
      <c r="E232" s="1184"/>
      <c r="F232" s="1188"/>
      <c r="G232" s="1188"/>
      <c r="H232" s="1426"/>
      <c r="I232" s="1188"/>
      <c r="J232" s="1188"/>
      <c r="K232" s="1188"/>
      <c r="L232" s="1188"/>
      <c r="M232" s="145" t="str">
        <f>IFERROR(INDEX('Controles de Corrupción'!$C$10:$AZ$250,MATCH(A232,'Controles de Corrupción'!$B$10:$B$250,0),4),"")</f>
        <v/>
      </c>
      <c r="N232" s="61" t="str">
        <f>IFERROR(INDEX('Controles de Corrupción'!$C$10:$AZ$250,MATCH(A232,'Controles de Corrupción'!$B$10:$B$250,0),40),"")</f>
        <v/>
      </c>
      <c r="O232" s="61" t="str">
        <f>IFERROR(INDEX('Controles de Corrupción'!$C$10:$AZ$250,MATCH(A232,'Controles de Corrupción'!$B$10:$B$250,0),41),"")</f>
        <v/>
      </c>
      <c r="P232" s="61" t="str">
        <f>IFERROR(INDEX('Controles de Corrupción'!$C$10:$AZ$250,MATCH(A232,'Controles de Corrupción'!$B$10:$B$250,0),42),"")</f>
        <v/>
      </c>
      <c r="Q232" s="362" t="str">
        <f>IFERROR(INDEX('Controles de Corrupción'!$C$10:$AZ$250,MATCH(A232,'Controles de Corrupción'!$B$10:$B$250,0),47),"")</f>
        <v/>
      </c>
    </row>
    <row r="233" spans="1:17" ht="51.75" customHeight="1">
      <c r="A233" s="106" t="s">
        <v>710</v>
      </c>
      <c r="B233" s="1429"/>
      <c r="C233" s="1184"/>
      <c r="D233" s="1186"/>
      <c r="E233" s="1184"/>
      <c r="F233" s="1188"/>
      <c r="G233" s="1188"/>
      <c r="H233" s="1426"/>
      <c r="I233" s="1188"/>
      <c r="J233" s="1188"/>
      <c r="K233" s="1188"/>
      <c r="L233" s="1188"/>
      <c r="M233" s="145" t="str">
        <f>IFERROR(INDEX('Controles de Corrupción'!$C$10:$AZ$250,MATCH(A233,'Controles de Corrupción'!$B$10:$B$250,0),4),"")</f>
        <v/>
      </c>
      <c r="N233" s="61" t="str">
        <f>IFERROR(INDEX('Controles de Corrupción'!$C$10:$AZ$250,MATCH(A233,'Controles de Corrupción'!$B$10:$B$250,0),40),"")</f>
        <v/>
      </c>
      <c r="O233" s="61" t="str">
        <f>IFERROR(INDEX('Controles de Corrupción'!$C$10:$AZ$250,MATCH(A233,'Controles de Corrupción'!$B$10:$B$250,0),41),"")</f>
        <v/>
      </c>
      <c r="P233" s="61" t="str">
        <f>IFERROR(INDEX('Controles de Corrupción'!$C$10:$AZ$250,MATCH(A233,'Controles de Corrupción'!$B$10:$B$250,0),42),"")</f>
        <v/>
      </c>
      <c r="Q233" s="362" t="str">
        <f>IFERROR(INDEX('Controles de Corrupción'!$C$10:$AZ$250,MATCH(A233,'Controles de Corrupción'!$B$10:$B$250,0),47),"")</f>
        <v/>
      </c>
    </row>
    <row r="234" spans="1:17" ht="51.75" customHeight="1">
      <c r="A234" s="106" t="s">
        <v>711</v>
      </c>
      <c r="B234" s="1430"/>
      <c r="C234" s="1184"/>
      <c r="D234" s="1186"/>
      <c r="E234" s="1184"/>
      <c r="F234" s="1188"/>
      <c r="G234" s="1188"/>
      <c r="H234" s="1427"/>
      <c r="I234" s="1188"/>
      <c r="J234" s="1188"/>
      <c r="K234" s="1188"/>
      <c r="L234" s="1188"/>
      <c r="M234" s="145" t="str">
        <f>IFERROR(INDEX('Controles de Corrupción'!$C$10:$AZ$250,MATCH(A234,'Controles de Corrupción'!$B$10:$B$250,0),4),"")</f>
        <v/>
      </c>
      <c r="N234" s="61" t="str">
        <f>IFERROR(INDEX('Controles de Corrupción'!$C$10:$AZ$250,MATCH(A234,'Controles de Corrupción'!$B$10:$B$250,0),40),"")</f>
        <v/>
      </c>
      <c r="O234" s="61" t="str">
        <f>IFERROR(INDEX('Controles de Corrupción'!$C$10:$AZ$250,MATCH(A234,'Controles de Corrupción'!$B$10:$B$250,0),41),"")</f>
        <v/>
      </c>
      <c r="P234" s="61" t="str">
        <f>IFERROR(INDEX('Controles de Corrupción'!$C$10:$AZ$250,MATCH(A234,'Controles de Corrupción'!$B$10:$B$250,0),42),"")</f>
        <v/>
      </c>
      <c r="Q234" s="362" t="str">
        <f>IFERROR(INDEX('Controles de Corrupción'!$C$10:$AZ$250,MATCH(A234,'Controles de Corrupción'!$B$10:$B$250,0),47),"")</f>
        <v/>
      </c>
    </row>
    <row r="235" spans="1:17" ht="51.75" customHeight="1">
      <c r="A235" s="106" t="s">
        <v>712</v>
      </c>
      <c r="B235" s="1428"/>
      <c r="C235" s="1183" t="str">
        <f>IFERROR(INDEX('Riesgos de Corrupción'!$B$11:$BN$100,MATCH('Mapa Riesgo Corrupción'!B235,'Riesgos de Corrupción'!$B$11:$B$100,0),2),"")</f>
        <v/>
      </c>
      <c r="D235" s="1186" t="str">
        <f>IFERROR(INDEX('Riesgos de Corrupción'!$B$11:$BN$100,MATCH('Mapa Riesgo Corrupción'!B235,'Riesgos de Corrupción'!$B$11:$B$100,0),4),"")</f>
        <v/>
      </c>
      <c r="E235" s="1183" t="str">
        <f>IFERROR(INDEX('Riesgos de Corrupción'!$B$11:$BN$100,MATCH('Mapa Riesgo Corrupción'!B235,'Riesgos de Corrupción'!$B$11:$B$100,0),5),"")</f>
        <v/>
      </c>
      <c r="F235" s="1188" t="str">
        <f>IFERROR(INDEX('Riesgos de Corrupción'!$B$11:$BN$100,MATCH('Mapa Riesgo Corrupción'!B235,'Riesgos de Corrupción'!$B$11:$B$100,0),18),"")</f>
        <v/>
      </c>
      <c r="G235" s="1188" t="str">
        <f>IFERROR(INDEX('Riesgos de Corrupción'!$B$11:$BN$100,MATCH('Mapa Riesgo Corrupción'!B235,'Riesgos de Corrupción'!$B$11:$B$100,0),63),"")</f>
        <v/>
      </c>
      <c r="H235" s="1425" t="str">
        <f>IFERROR(INDEX('Riesgos de Corrupción'!$B$11:$BN$100,MATCH('Mapa Riesgo Corrupción'!B235,'Riesgos de Corrupción'!$B$11:$B$100,0),64),"")</f>
        <v/>
      </c>
      <c r="I235" s="1188" t="str">
        <f>IFERROR(INDEX('Controles de Corrupción'!$C$10:$AZ$249,MATCH('Mapa Riesgo Corrupción'!B235,'Controles de Corrupción'!$C$10:$C$249,0),33),"")</f>
        <v/>
      </c>
      <c r="J235" s="1188" t="str">
        <f>IFERROR(INDEX('Controles de Corrupción'!$C$10:$AZ$249,MATCH('Mapa Riesgo Corrupción'!B235,'Controles de Corrupción'!$C$10:$C$249,0),36),"")</f>
        <v/>
      </c>
      <c r="K235" s="1188" t="str">
        <f>IFERROR(INDEX('Controles de Corrupción'!$C$10:$AZ$249,MATCH('Mapa Riesgo Corrupción'!B235,'Controles de Corrupción'!$C$10:$C$249,0),37),"")</f>
        <v/>
      </c>
      <c r="L235" s="1188" t="str">
        <f>IFERROR(INDEX('Controles de Corrupción'!$C$10:$AZ$249,MATCH('Mapa Riesgo Corrupción'!B235,'Controles de Corrupción'!$C$10:$C$249,0),38),"")</f>
        <v/>
      </c>
      <c r="M235" s="145" t="str">
        <f>IFERROR(INDEX('Controles de Corrupción'!$C$10:$AZ$250,MATCH(A235,'Controles de Corrupción'!$B$10:$B$250,0),4),"")</f>
        <v/>
      </c>
      <c r="N235" s="61" t="str">
        <f>IFERROR(INDEX('Controles de Corrupción'!$C$10:$AZ$250,MATCH(A235,'Controles de Corrupción'!$B$10:$B$250,0),40),"")</f>
        <v/>
      </c>
      <c r="O235" s="61" t="str">
        <f>IFERROR(INDEX('Controles de Corrupción'!$C$10:$AZ$250,MATCH(A235,'Controles de Corrupción'!$B$10:$B$250,0),41),"")</f>
        <v/>
      </c>
      <c r="P235" s="61" t="str">
        <f>IFERROR(INDEX('Controles de Corrupción'!$C$10:$AZ$250,MATCH(A235,'Controles de Corrupción'!$B$10:$B$250,0),42),"")</f>
        <v/>
      </c>
      <c r="Q235" s="362" t="str">
        <f>IFERROR(INDEX('Controles de Corrupción'!$C$10:$AZ$250,MATCH(A235,'Controles de Corrupción'!$B$10:$B$250,0),47),"")</f>
        <v/>
      </c>
    </row>
    <row r="236" spans="1:17" ht="51.75" customHeight="1">
      <c r="A236" s="106" t="s">
        <v>713</v>
      </c>
      <c r="B236" s="1429"/>
      <c r="C236" s="1184"/>
      <c r="D236" s="1186"/>
      <c r="E236" s="1184"/>
      <c r="F236" s="1188"/>
      <c r="G236" s="1188"/>
      <c r="H236" s="1426"/>
      <c r="I236" s="1188"/>
      <c r="J236" s="1188"/>
      <c r="K236" s="1188"/>
      <c r="L236" s="1188"/>
      <c r="M236" s="145" t="str">
        <f>IFERROR(INDEX('Controles de Corrupción'!$C$10:$AZ$250,MATCH(A236,'Controles de Corrupción'!$B$10:$B$250,0),4),"")</f>
        <v/>
      </c>
      <c r="N236" s="61" t="str">
        <f>IFERROR(INDEX('Controles de Corrupción'!$C$10:$AZ$250,MATCH(A236,'Controles de Corrupción'!$B$10:$B$250,0),40),"")</f>
        <v/>
      </c>
      <c r="O236" s="61" t="str">
        <f>IFERROR(INDEX('Controles de Corrupción'!$C$10:$AZ$250,MATCH(A236,'Controles de Corrupción'!$B$10:$B$250,0),41),"")</f>
        <v/>
      </c>
      <c r="P236" s="61" t="str">
        <f>IFERROR(INDEX('Controles de Corrupción'!$C$10:$AZ$250,MATCH(A236,'Controles de Corrupción'!$B$10:$B$250,0),42),"")</f>
        <v/>
      </c>
      <c r="Q236" s="362" t="str">
        <f>IFERROR(INDEX('Controles de Corrupción'!$C$10:$AZ$250,MATCH(A236,'Controles de Corrupción'!$B$10:$B$250,0),47),"")</f>
        <v/>
      </c>
    </row>
    <row r="237" spans="1:17" ht="51.75" customHeight="1">
      <c r="A237" s="106" t="s">
        <v>714</v>
      </c>
      <c r="B237" s="1429"/>
      <c r="C237" s="1184"/>
      <c r="D237" s="1186"/>
      <c r="E237" s="1184"/>
      <c r="F237" s="1188"/>
      <c r="G237" s="1188"/>
      <c r="H237" s="1426"/>
      <c r="I237" s="1188"/>
      <c r="J237" s="1188"/>
      <c r="K237" s="1188"/>
      <c r="L237" s="1188"/>
      <c r="M237" s="145" t="str">
        <f>IFERROR(INDEX('Controles de Corrupción'!$C$10:$AZ$250,MATCH(A237,'Controles de Corrupción'!$B$10:$B$250,0),4),"")</f>
        <v/>
      </c>
      <c r="N237" s="61" t="str">
        <f>IFERROR(INDEX('Controles de Corrupción'!$C$10:$AZ$250,MATCH(A237,'Controles de Corrupción'!$B$10:$B$250,0),40),"")</f>
        <v/>
      </c>
      <c r="O237" s="61" t="str">
        <f>IFERROR(INDEX('Controles de Corrupción'!$C$10:$AZ$250,MATCH(A237,'Controles de Corrupción'!$B$10:$B$250,0),41),"")</f>
        <v/>
      </c>
      <c r="P237" s="61" t="str">
        <f>IFERROR(INDEX('Controles de Corrupción'!$C$10:$AZ$250,MATCH(A237,'Controles de Corrupción'!$B$10:$B$250,0),42),"")</f>
        <v/>
      </c>
      <c r="Q237" s="362" t="str">
        <f>IFERROR(INDEX('Controles de Corrupción'!$C$10:$AZ$250,MATCH(A237,'Controles de Corrupción'!$B$10:$B$250,0),47),"")</f>
        <v/>
      </c>
    </row>
    <row r="238" spans="1:17" ht="51.75" customHeight="1">
      <c r="A238" s="106" t="s">
        <v>715</v>
      </c>
      <c r="B238" s="1429"/>
      <c r="C238" s="1184"/>
      <c r="D238" s="1186"/>
      <c r="E238" s="1184"/>
      <c r="F238" s="1188"/>
      <c r="G238" s="1188"/>
      <c r="H238" s="1426"/>
      <c r="I238" s="1188"/>
      <c r="J238" s="1188"/>
      <c r="K238" s="1188"/>
      <c r="L238" s="1188"/>
      <c r="M238" s="145" t="str">
        <f>IFERROR(INDEX('Controles de Corrupción'!$C$10:$AZ$250,MATCH(A238,'Controles de Corrupción'!$B$10:$B$250,0),4),"")</f>
        <v/>
      </c>
      <c r="N238" s="61" t="str">
        <f>IFERROR(INDEX('Controles de Corrupción'!$C$10:$AZ$250,MATCH(A238,'Controles de Corrupción'!$B$10:$B$250,0),40),"")</f>
        <v/>
      </c>
      <c r="O238" s="61" t="str">
        <f>IFERROR(INDEX('Controles de Corrupción'!$C$10:$AZ$250,MATCH(A238,'Controles de Corrupción'!$B$10:$B$250,0),41),"")</f>
        <v/>
      </c>
      <c r="P238" s="61" t="str">
        <f>IFERROR(INDEX('Controles de Corrupción'!$C$10:$AZ$250,MATCH(A238,'Controles de Corrupción'!$B$10:$B$250,0),42),"")</f>
        <v/>
      </c>
      <c r="Q238" s="362" t="str">
        <f>IFERROR(INDEX('Controles de Corrupción'!$C$10:$AZ$250,MATCH(A238,'Controles de Corrupción'!$B$10:$B$250,0),47),"")</f>
        <v/>
      </c>
    </row>
    <row r="239" spans="1:17" ht="51.75" customHeight="1">
      <c r="A239" s="106" t="s">
        <v>716</v>
      </c>
      <c r="B239" s="1429"/>
      <c r="C239" s="1184"/>
      <c r="D239" s="1186"/>
      <c r="E239" s="1184"/>
      <c r="F239" s="1188"/>
      <c r="G239" s="1188"/>
      <c r="H239" s="1426"/>
      <c r="I239" s="1188"/>
      <c r="J239" s="1188"/>
      <c r="K239" s="1188"/>
      <c r="L239" s="1188"/>
      <c r="M239" s="145" t="str">
        <f>IFERROR(INDEX('Controles de Corrupción'!$C$10:$AZ$250,MATCH(A239,'Controles de Corrupción'!$B$10:$B$250,0),4),"")</f>
        <v/>
      </c>
      <c r="N239" s="61" t="str">
        <f>IFERROR(INDEX('Controles de Corrupción'!$C$10:$AZ$250,MATCH(A239,'Controles de Corrupción'!$B$10:$B$250,0),40),"")</f>
        <v/>
      </c>
      <c r="O239" s="61" t="str">
        <f>IFERROR(INDEX('Controles de Corrupción'!$C$10:$AZ$250,MATCH(A239,'Controles de Corrupción'!$B$10:$B$250,0),41),"")</f>
        <v/>
      </c>
      <c r="P239" s="61" t="str">
        <f>IFERROR(INDEX('Controles de Corrupción'!$C$10:$AZ$250,MATCH(A239,'Controles de Corrupción'!$B$10:$B$250,0),42),"")</f>
        <v/>
      </c>
      <c r="Q239" s="362" t="str">
        <f>IFERROR(INDEX('Controles de Corrupción'!$C$10:$AZ$250,MATCH(A239,'Controles de Corrupción'!$B$10:$B$250,0),47),"")</f>
        <v/>
      </c>
    </row>
    <row r="240" spans="1:17" ht="51.75" customHeight="1">
      <c r="A240" s="106" t="s">
        <v>717</v>
      </c>
      <c r="B240" s="1430"/>
      <c r="C240" s="1184"/>
      <c r="D240" s="1186"/>
      <c r="E240" s="1184"/>
      <c r="F240" s="1188"/>
      <c r="G240" s="1188"/>
      <c r="H240" s="1427"/>
      <c r="I240" s="1188"/>
      <c r="J240" s="1188"/>
      <c r="K240" s="1188"/>
      <c r="L240" s="1188"/>
      <c r="M240" s="145" t="str">
        <f>IFERROR(INDEX('Controles de Corrupción'!$C$10:$AZ$250,MATCH(A240,'Controles de Corrupción'!$B$10:$B$250,0),4),"")</f>
        <v/>
      </c>
      <c r="N240" s="61" t="str">
        <f>IFERROR(INDEX('Controles de Corrupción'!$C$10:$AZ$250,MATCH(A240,'Controles de Corrupción'!$B$10:$B$250,0),40),"")</f>
        <v/>
      </c>
      <c r="O240" s="61" t="str">
        <f>IFERROR(INDEX('Controles de Corrupción'!$C$10:$AZ$250,MATCH(A240,'Controles de Corrupción'!$B$10:$B$250,0),41),"")</f>
        <v/>
      </c>
      <c r="P240" s="61" t="str">
        <f>IFERROR(INDEX('Controles de Corrupción'!$C$10:$AZ$250,MATCH(A240,'Controles de Corrupción'!$B$10:$B$250,0),42),"")</f>
        <v/>
      </c>
      <c r="Q240" s="362" t="str">
        <f>IFERROR(INDEX('Controles de Corrupción'!$C$10:$AZ$250,MATCH(A240,'Controles de Corrupción'!$B$10:$B$250,0),47),"")</f>
        <v/>
      </c>
    </row>
    <row r="241" spans="1:17" ht="51.75" customHeight="1">
      <c r="A241" s="106" t="s">
        <v>718</v>
      </c>
      <c r="B241" s="1428"/>
      <c r="C241" s="1183" t="str">
        <f>IFERROR(INDEX('Riesgos de Corrupción'!$B$11:$BN$100,MATCH('Mapa Riesgo Corrupción'!B241,'Riesgos de Corrupción'!$B$11:$B$100,0),2),"")</f>
        <v/>
      </c>
      <c r="D241" s="1186" t="str">
        <f>IFERROR(INDEX('Riesgos de Corrupción'!$B$11:$BN$100,MATCH('Mapa Riesgo Corrupción'!B241,'Riesgos de Corrupción'!$B$11:$B$100,0),4),"")</f>
        <v/>
      </c>
      <c r="E241" s="1183" t="str">
        <f>IFERROR(INDEX('Riesgos de Corrupción'!$B$11:$BN$100,MATCH('Mapa Riesgo Corrupción'!B241,'Riesgos de Corrupción'!$B$11:$B$100,0),5),"")</f>
        <v/>
      </c>
      <c r="F241" s="1188" t="str">
        <f>IFERROR(INDEX('Riesgos de Corrupción'!$B$11:$BN$100,MATCH('Mapa Riesgo Corrupción'!B241,'Riesgos de Corrupción'!$B$11:$B$100,0),18),"")</f>
        <v/>
      </c>
      <c r="G241" s="1188" t="str">
        <f>IFERROR(INDEX('Riesgos de Corrupción'!$B$11:$BN$100,MATCH('Mapa Riesgo Corrupción'!B241,'Riesgos de Corrupción'!$B$11:$B$100,0),63),"")</f>
        <v/>
      </c>
      <c r="H241" s="1425" t="str">
        <f>IFERROR(INDEX('Riesgos de Corrupción'!$B$11:$BN$100,MATCH('Mapa Riesgo Corrupción'!B241,'Riesgos de Corrupción'!$B$11:$B$100,0),64),"")</f>
        <v/>
      </c>
      <c r="I241" s="1188" t="str">
        <f>IFERROR(INDEX('Controles de Corrupción'!$C$10:$AZ$249,MATCH('Mapa Riesgo Corrupción'!B241,'Controles de Corrupción'!$C$10:$C$249,0),33),"")</f>
        <v/>
      </c>
      <c r="J241" s="1188" t="str">
        <f>IFERROR(INDEX('Controles de Corrupción'!$C$10:$AZ$249,MATCH('Mapa Riesgo Corrupción'!B241,'Controles de Corrupción'!$C$10:$C$249,0),36),"")</f>
        <v/>
      </c>
      <c r="K241" s="1188" t="str">
        <f>IFERROR(INDEX('Controles de Corrupción'!$C$10:$AZ$249,MATCH('Mapa Riesgo Corrupción'!B241,'Controles de Corrupción'!$C$10:$C$249,0),37),"")</f>
        <v/>
      </c>
      <c r="L241" s="1188" t="str">
        <f>IFERROR(INDEX('Controles de Corrupción'!$C$10:$AZ$249,MATCH('Mapa Riesgo Corrupción'!B241,'Controles de Corrupción'!$C$10:$C$249,0),38),"")</f>
        <v/>
      </c>
      <c r="M241" s="145" t="str">
        <f>IFERROR(INDEX('Controles de Corrupción'!$C$10:$AZ$250,MATCH(A241,'Controles de Corrupción'!$B$10:$B$250,0),4),"")</f>
        <v/>
      </c>
      <c r="N241" s="61" t="str">
        <f>IFERROR(INDEX('Controles de Corrupción'!$C$10:$AZ$250,MATCH(A241,'Controles de Corrupción'!$B$10:$B$250,0),40),"")</f>
        <v/>
      </c>
      <c r="O241" s="61" t="str">
        <f>IFERROR(INDEX('Controles de Corrupción'!$C$10:$AZ$250,MATCH(A241,'Controles de Corrupción'!$B$10:$B$250,0),41),"")</f>
        <v/>
      </c>
      <c r="P241" s="61" t="str">
        <f>IFERROR(INDEX('Controles de Corrupción'!$C$10:$AZ$250,MATCH(A241,'Controles de Corrupción'!$B$10:$B$250,0),42),"")</f>
        <v/>
      </c>
      <c r="Q241" s="362" t="str">
        <f>IFERROR(INDEX('Controles de Corrupción'!$C$10:$AZ$250,MATCH(A241,'Controles de Corrupción'!$B$10:$B$250,0),47),"")</f>
        <v/>
      </c>
    </row>
    <row r="242" spans="1:17" ht="51.75" customHeight="1">
      <c r="A242" s="106" t="s">
        <v>719</v>
      </c>
      <c r="B242" s="1429"/>
      <c r="C242" s="1184"/>
      <c r="D242" s="1186"/>
      <c r="E242" s="1184"/>
      <c r="F242" s="1188"/>
      <c r="G242" s="1188"/>
      <c r="H242" s="1426"/>
      <c r="I242" s="1188"/>
      <c r="J242" s="1188"/>
      <c r="K242" s="1188"/>
      <c r="L242" s="1188"/>
      <c r="M242" s="145" t="str">
        <f>IFERROR(INDEX('Controles de Corrupción'!$C$10:$AZ$250,MATCH(A242,'Controles de Corrupción'!$B$10:$B$250,0),4),"")</f>
        <v/>
      </c>
      <c r="N242" s="61" t="str">
        <f>IFERROR(INDEX('Controles de Corrupción'!$C$10:$AZ$250,MATCH(A242,'Controles de Corrupción'!$B$10:$B$250,0),40),"")</f>
        <v/>
      </c>
      <c r="O242" s="61" t="str">
        <f>IFERROR(INDEX('Controles de Corrupción'!$C$10:$AZ$250,MATCH(A242,'Controles de Corrupción'!$B$10:$B$250,0),41),"")</f>
        <v/>
      </c>
      <c r="P242" s="61" t="str">
        <f>IFERROR(INDEX('Controles de Corrupción'!$C$10:$AZ$250,MATCH(A242,'Controles de Corrupción'!$B$10:$B$250,0),42),"")</f>
        <v/>
      </c>
      <c r="Q242" s="362" t="str">
        <f>IFERROR(INDEX('Controles de Corrupción'!$C$10:$AZ$250,MATCH(A242,'Controles de Corrupción'!$B$10:$B$250,0),47),"")</f>
        <v/>
      </c>
    </row>
    <row r="243" spans="1:17" ht="51.75" customHeight="1">
      <c r="A243" s="106" t="s">
        <v>720</v>
      </c>
      <c r="B243" s="1429"/>
      <c r="C243" s="1184"/>
      <c r="D243" s="1186"/>
      <c r="E243" s="1184"/>
      <c r="F243" s="1188"/>
      <c r="G243" s="1188"/>
      <c r="H243" s="1426"/>
      <c r="I243" s="1188"/>
      <c r="J243" s="1188"/>
      <c r="K243" s="1188"/>
      <c r="L243" s="1188"/>
      <c r="M243" s="145" t="str">
        <f>IFERROR(INDEX('Controles de Corrupción'!$C$10:$AZ$250,MATCH(A243,'Controles de Corrupción'!$B$10:$B$250,0),4),"")</f>
        <v/>
      </c>
      <c r="N243" s="61" t="str">
        <f>IFERROR(INDEX('Controles de Corrupción'!$C$10:$AZ$250,MATCH(A243,'Controles de Corrupción'!$B$10:$B$250,0),40),"")</f>
        <v/>
      </c>
      <c r="O243" s="61" t="str">
        <f>IFERROR(INDEX('Controles de Corrupción'!$C$10:$AZ$250,MATCH(A243,'Controles de Corrupción'!$B$10:$B$250,0),41),"")</f>
        <v/>
      </c>
      <c r="P243" s="61" t="str">
        <f>IFERROR(INDEX('Controles de Corrupción'!$C$10:$AZ$250,MATCH(A243,'Controles de Corrupción'!$B$10:$B$250,0),42),"")</f>
        <v/>
      </c>
      <c r="Q243" s="362" t="str">
        <f>IFERROR(INDEX('Controles de Corrupción'!$C$10:$AZ$250,MATCH(A243,'Controles de Corrupción'!$B$10:$B$250,0),47),"")</f>
        <v/>
      </c>
    </row>
    <row r="244" spans="1:17" ht="51.75" customHeight="1">
      <c r="A244" s="106" t="s">
        <v>721</v>
      </c>
      <c r="B244" s="1429"/>
      <c r="C244" s="1184"/>
      <c r="D244" s="1186"/>
      <c r="E244" s="1184"/>
      <c r="F244" s="1188"/>
      <c r="G244" s="1188"/>
      <c r="H244" s="1426"/>
      <c r="I244" s="1188"/>
      <c r="J244" s="1188"/>
      <c r="K244" s="1188"/>
      <c r="L244" s="1188"/>
      <c r="M244" s="145" t="str">
        <f>IFERROR(INDEX('Controles de Corrupción'!$C$10:$AZ$250,MATCH(A244,'Controles de Corrupción'!$B$10:$B$250,0),4),"")</f>
        <v/>
      </c>
      <c r="N244" s="61" t="str">
        <f>IFERROR(INDEX('Controles de Corrupción'!$C$10:$AZ$250,MATCH(A244,'Controles de Corrupción'!$B$10:$B$250,0),40),"")</f>
        <v/>
      </c>
      <c r="O244" s="61" t="str">
        <f>IFERROR(INDEX('Controles de Corrupción'!$C$10:$AZ$250,MATCH(A244,'Controles de Corrupción'!$B$10:$B$250,0),41),"")</f>
        <v/>
      </c>
      <c r="P244" s="61" t="str">
        <f>IFERROR(INDEX('Controles de Corrupción'!$C$10:$AZ$250,MATCH(A244,'Controles de Corrupción'!$B$10:$B$250,0),42),"")</f>
        <v/>
      </c>
      <c r="Q244" s="362" t="str">
        <f>IFERROR(INDEX('Controles de Corrupción'!$C$10:$AZ$250,MATCH(A244,'Controles de Corrupción'!$B$10:$B$250,0),47),"")</f>
        <v/>
      </c>
    </row>
    <row r="245" spans="1:17" ht="51.75" customHeight="1">
      <c r="A245" s="106" t="s">
        <v>722</v>
      </c>
      <c r="B245" s="1429"/>
      <c r="C245" s="1184"/>
      <c r="D245" s="1186"/>
      <c r="E245" s="1184"/>
      <c r="F245" s="1188"/>
      <c r="G245" s="1188"/>
      <c r="H245" s="1426"/>
      <c r="I245" s="1188"/>
      <c r="J245" s="1188"/>
      <c r="K245" s="1188"/>
      <c r="L245" s="1188"/>
      <c r="M245" s="145" t="str">
        <f>IFERROR(INDEX('Controles de Corrupción'!$C$10:$AZ$250,MATCH(A245,'Controles de Corrupción'!$B$10:$B$250,0),4),"")</f>
        <v/>
      </c>
      <c r="N245" s="61" t="str">
        <f>IFERROR(INDEX('Controles de Corrupción'!$C$10:$AZ$250,MATCH(A245,'Controles de Corrupción'!$B$10:$B$250,0),40),"")</f>
        <v/>
      </c>
      <c r="O245" s="61" t="str">
        <f>IFERROR(INDEX('Controles de Corrupción'!$C$10:$AZ$250,MATCH(A245,'Controles de Corrupción'!$B$10:$B$250,0),41),"")</f>
        <v/>
      </c>
      <c r="P245" s="61" t="str">
        <f>IFERROR(INDEX('Controles de Corrupción'!$C$10:$AZ$250,MATCH(A245,'Controles de Corrupción'!$B$10:$B$250,0),42),"")</f>
        <v/>
      </c>
      <c r="Q245" s="362" t="str">
        <f>IFERROR(INDEX('Controles de Corrupción'!$C$10:$AZ$250,MATCH(A245,'Controles de Corrupción'!$B$10:$B$250,0),47),"")</f>
        <v/>
      </c>
    </row>
    <row r="246" spans="1:17" ht="51.75" customHeight="1">
      <c r="A246" s="106" t="s">
        <v>723</v>
      </c>
      <c r="B246" s="1430"/>
      <c r="C246" s="1184"/>
      <c r="D246" s="1186"/>
      <c r="E246" s="1184"/>
      <c r="F246" s="1188"/>
      <c r="G246" s="1188"/>
      <c r="H246" s="1427"/>
      <c r="I246" s="1188"/>
      <c r="J246" s="1188"/>
      <c r="K246" s="1188"/>
      <c r="L246" s="1188"/>
      <c r="M246" s="145" t="str">
        <f>IFERROR(INDEX('Controles de Corrupción'!$C$10:$AZ$250,MATCH(A246,'Controles de Corrupción'!$B$10:$B$250,0),4),"")</f>
        <v/>
      </c>
      <c r="N246" s="61" t="str">
        <f>IFERROR(INDEX('Controles de Corrupción'!$C$10:$AZ$250,MATCH(A246,'Controles de Corrupción'!$B$10:$B$250,0),40),"")</f>
        <v/>
      </c>
      <c r="O246" s="61" t="str">
        <f>IFERROR(INDEX('Controles de Corrupción'!$C$10:$AZ$250,MATCH(A246,'Controles de Corrupción'!$B$10:$B$250,0),41),"")</f>
        <v/>
      </c>
      <c r="P246" s="61" t="str">
        <f>IFERROR(INDEX('Controles de Corrupción'!$C$10:$AZ$250,MATCH(A246,'Controles de Corrupción'!$B$10:$B$250,0),42),"")</f>
        <v/>
      </c>
      <c r="Q246" s="362" t="str">
        <f>IFERROR(INDEX('Controles de Corrupción'!$C$10:$AZ$250,MATCH(A246,'Controles de Corrupción'!$B$10:$B$250,0),47),"")</f>
        <v/>
      </c>
    </row>
    <row r="247" spans="1:17" ht="51.75" customHeight="1">
      <c r="A247" s="106" t="s">
        <v>724</v>
      </c>
      <c r="B247" s="1428"/>
      <c r="C247" s="1183" t="str">
        <f>IFERROR(INDEX('Riesgos de Corrupción'!$B$11:$BN$100,MATCH('Mapa Riesgo Corrupción'!B247,'Riesgos de Corrupción'!$B$11:$B$100,0),2),"")</f>
        <v/>
      </c>
      <c r="D247" s="1186" t="str">
        <f>IFERROR(INDEX('Riesgos de Corrupción'!$B$11:$BN$100,MATCH('Mapa Riesgo Corrupción'!B247,'Riesgos de Corrupción'!$B$11:$B$100,0),4),"")</f>
        <v/>
      </c>
      <c r="E247" s="1183" t="str">
        <f>IFERROR(INDEX('Riesgos de Corrupción'!$B$11:$BN$100,MATCH('Mapa Riesgo Corrupción'!B247,'Riesgos de Corrupción'!$B$11:$B$100,0),5),"")</f>
        <v/>
      </c>
      <c r="F247" s="1188" t="str">
        <f>IFERROR(INDEX('Riesgos de Corrupción'!$B$11:$BN$100,MATCH('Mapa Riesgo Corrupción'!B247,'Riesgos de Corrupción'!$B$11:$B$100,0),18),"")</f>
        <v/>
      </c>
      <c r="G247" s="1188" t="str">
        <f>IFERROR(INDEX('Riesgos de Corrupción'!$B$11:$BN$100,MATCH('Mapa Riesgo Corrupción'!B247,'Riesgos de Corrupción'!$B$11:$B$100,0),63),"")</f>
        <v/>
      </c>
      <c r="H247" s="1425" t="str">
        <f>IFERROR(INDEX('Riesgos de Corrupción'!$B$11:$BN$100,MATCH('Mapa Riesgo Corrupción'!B247,'Riesgos de Corrupción'!$B$11:$B$100,0),64),"")</f>
        <v/>
      </c>
      <c r="I247" s="1188" t="str">
        <f>IFERROR(INDEX('Controles de Corrupción'!$C$10:$AZ$249,MATCH('Mapa Riesgo Corrupción'!B247,'Controles de Corrupción'!$C$10:$C$249,0),33),"")</f>
        <v/>
      </c>
      <c r="J247" s="1188" t="str">
        <f>IFERROR(INDEX('Controles de Corrupción'!$C$10:$AZ$249,MATCH('Mapa Riesgo Corrupción'!B247,'Controles de Corrupción'!$C$10:$C$249,0),36),"")</f>
        <v/>
      </c>
      <c r="K247" s="1188" t="str">
        <f>IFERROR(INDEX('Controles de Corrupción'!$C$10:$AZ$249,MATCH('Mapa Riesgo Corrupción'!B247,'Controles de Corrupción'!$C$10:$C$249,0),37),"")</f>
        <v/>
      </c>
      <c r="L247" s="1188" t="str">
        <f>IFERROR(INDEX('Controles de Corrupción'!$C$10:$AZ$249,MATCH('Mapa Riesgo Corrupción'!B247,'Controles de Corrupción'!$C$10:$C$249,0),38),"")</f>
        <v/>
      </c>
      <c r="M247" s="145" t="str">
        <f>IFERROR(INDEX('Controles de Corrupción'!$C$10:$AZ$250,MATCH(A247,'Controles de Corrupción'!$B$10:$B$250,0),4),"")</f>
        <v/>
      </c>
      <c r="N247" s="61" t="str">
        <f>IFERROR(INDEX('Controles de Corrupción'!$C$10:$AZ$250,MATCH(A247,'Controles de Corrupción'!$B$10:$B$250,0),40),"")</f>
        <v/>
      </c>
      <c r="O247" s="61" t="str">
        <f>IFERROR(INDEX('Controles de Corrupción'!$C$10:$AZ$250,MATCH(A247,'Controles de Corrupción'!$B$10:$B$250,0),41),"")</f>
        <v/>
      </c>
      <c r="P247" s="61" t="str">
        <f>IFERROR(INDEX('Controles de Corrupción'!$C$10:$AZ$250,MATCH(A247,'Controles de Corrupción'!$B$10:$B$250,0),42),"")</f>
        <v/>
      </c>
      <c r="Q247" s="362" t="str">
        <f>IFERROR(INDEX('Controles de Corrupción'!$C$10:$AZ$250,MATCH(A247,'Controles de Corrupción'!$B$10:$B$250,0),47),"")</f>
        <v/>
      </c>
    </row>
    <row r="248" spans="1:17" ht="51.75" customHeight="1">
      <c r="A248" s="106" t="s">
        <v>725</v>
      </c>
      <c r="B248" s="1429"/>
      <c r="C248" s="1184"/>
      <c r="D248" s="1186"/>
      <c r="E248" s="1184"/>
      <c r="F248" s="1188"/>
      <c r="G248" s="1188"/>
      <c r="H248" s="1426"/>
      <c r="I248" s="1188"/>
      <c r="J248" s="1188"/>
      <c r="K248" s="1188"/>
      <c r="L248" s="1188"/>
      <c r="M248" s="145" t="str">
        <f>IFERROR(INDEX('Controles de Corrupción'!$C$10:$AZ$250,MATCH(A248,'Controles de Corrupción'!$B$10:$B$250,0),4),"")</f>
        <v/>
      </c>
      <c r="N248" s="61" t="str">
        <f>IFERROR(INDEX('Controles de Corrupción'!$C$10:$AZ$250,MATCH(A248,'Controles de Corrupción'!$B$10:$B$250,0),40),"")</f>
        <v/>
      </c>
      <c r="O248" s="61" t="str">
        <f>IFERROR(INDEX('Controles de Corrupción'!$C$10:$AZ$250,MATCH(A248,'Controles de Corrupción'!$B$10:$B$250,0),41),"")</f>
        <v/>
      </c>
      <c r="P248" s="61" t="str">
        <f>IFERROR(INDEX('Controles de Corrupción'!$C$10:$AZ$250,MATCH(A248,'Controles de Corrupción'!$B$10:$B$250,0),42),"")</f>
        <v/>
      </c>
      <c r="Q248" s="362" t="str">
        <f>IFERROR(INDEX('Controles de Corrupción'!$C$10:$AZ$250,MATCH(A248,'Controles de Corrupción'!$B$10:$B$250,0),47),"")</f>
        <v/>
      </c>
    </row>
    <row r="249" spans="1:17" ht="51.75" customHeight="1">
      <c r="A249" s="106" t="s">
        <v>726</v>
      </c>
      <c r="B249" s="1429"/>
      <c r="C249" s="1184"/>
      <c r="D249" s="1186"/>
      <c r="E249" s="1184"/>
      <c r="F249" s="1188"/>
      <c r="G249" s="1188"/>
      <c r="H249" s="1426"/>
      <c r="I249" s="1188"/>
      <c r="J249" s="1188"/>
      <c r="K249" s="1188"/>
      <c r="L249" s="1188"/>
      <c r="M249" s="145" t="str">
        <f>IFERROR(INDEX('Controles de Corrupción'!$C$10:$AZ$250,MATCH(A249,'Controles de Corrupción'!$B$10:$B$250,0),4),"")</f>
        <v/>
      </c>
      <c r="N249" s="61" t="str">
        <f>IFERROR(INDEX('Controles de Corrupción'!$C$10:$AZ$250,MATCH(A249,'Controles de Corrupción'!$B$10:$B$250,0),40),"")</f>
        <v/>
      </c>
      <c r="O249" s="61" t="str">
        <f>IFERROR(INDEX('Controles de Corrupción'!$C$10:$AZ$250,MATCH(A249,'Controles de Corrupción'!$B$10:$B$250,0),41),"")</f>
        <v/>
      </c>
      <c r="P249" s="61" t="str">
        <f>IFERROR(INDEX('Controles de Corrupción'!$C$10:$AZ$250,MATCH(A249,'Controles de Corrupción'!$B$10:$B$250,0),42),"")</f>
        <v/>
      </c>
      <c r="Q249" s="362" t="str">
        <f>IFERROR(INDEX('Controles de Corrupción'!$C$10:$AZ$250,MATCH(A249,'Controles de Corrupción'!$B$10:$B$250,0),47),"")</f>
        <v/>
      </c>
    </row>
    <row r="250" spans="1:17" ht="51.75" customHeight="1">
      <c r="A250" s="106" t="s">
        <v>727</v>
      </c>
      <c r="B250" s="1429"/>
      <c r="C250" s="1184"/>
      <c r="D250" s="1186"/>
      <c r="E250" s="1184"/>
      <c r="F250" s="1188"/>
      <c r="G250" s="1188"/>
      <c r="H250" s="1426"/>
      <c r="I250" s="1188"/>
      <c r="J250" s="1188"/>
      <c r="K250" s="1188"/>
      <c r="L250" s="1188"/>
      <c r="M250" s="145" t="str">
        <f>IFERROR(INDEX('Controles de Corrupción'!$C$10:$AZ$250,MATCH(A250,'Controles de Corrupción'!$B$10:$B$250,0),4),"")</f>
        <v/>
      </c>
      <c r="N250" s="61" t="str">
        <f>IFERROR(INDEX('Controles de Corrupción'!$C$10:$AZ$250,MATCH(A250,'Controles de Corrupción'!$B$10:$B$250,0),40),"")</f>
        <v/>
      </c>
      <c r="O250" s="61" t="str">
        <f>IFERROR(INDEX('Controles de Corrupción'!$C$10:$AZ$250,MATCH(A250,'Controles de Corrupción'!$B$10:$B$250,0),41),"")</f>
        <v/>
      </c>
      <c r="P250" s="61" t="str">
        <f>IFERROR(INDEX('Controles de Corrupción'!$C$10:$AZ$250,MATCH(A250,'Controles de Corrupción'!$B$10:$B$250,0),42),"")</f>
        <v/>
      </c>
      <c r="Q250" s="362" t="str">
        <f>IFERROR(INDEX('Controles de Corrupción'!$C$10:$AZ$250,MATCH(A250,'Controles de Corrupción'!$B$10:$B$250,0),47),"")</f>
        <v/>
      </c>
    </row>
    <row r="251" spans="1:17" ht="51.75" customHeight="1">
      <c r="A251" s="106" t="s">
        <v>728</v>
      </c>
      <c r="B251" s="1429"/>
      <c r="C251" s="1184"/>
      <c r="D251" s="1186"/>
      <c r="E251" s="1184"/>
      <c r="F251" s="1188"/>
      <c r="G251" s="1188"/>
      <c r="H251" s="1426"/>
      <c r="I251" s="1188"/>
      <c r="J251" s="1188"/>
      <c r="K251" s="1188"/>
      <c r="L251" s="1188"/>
      <c r="M251" s="145" t="str">
        <f>IFERROR(INDEX('Controles de Corrupción'!$C$10:$AZ$250,MATCH(A251,'Controles de Corrupción'!$B$10:$B$250,0),4),"")</f>
        <v/>
      </c>
      <c r="N251" s="61" t="str">
        <f>IFERROR(INDEX('Controles de Corrupción'!$C$10:$AZ$250,MATCH(A251,'Controles de Corrupción'!$B$10:$B$250,0),40),"")</f>
        <v/>
      </c>
      <c r="O251" s="61" t="str">
        <f>IFERROR(INDEX('Controles de Corrupción'!$C$10:$AZ$250,MATCH(A251,'Controles de Corrupción'!$B$10:$B$250,0),41),"")</f>
        <v/>
      </c>
      <c r="P251" s="61" t="str">
        <f>IFERROR(INDEX('Controles de Corrupción'!$C$10:$AZ$250,MATCH(A251,'Controles de Corrupción'!$B$10:$B$250,0),42),"")</f>
        <v/>
      </c>
      <c r="Q251" s="362" t="str">
        <f>IFERROR(INDEX('Controles de Corrupción'!$C$10:$AZ$250,MATCH(A251,'Controles de Corrupción'!$B$10:$B$250,0),47),"")</f>
        <v/>
      </c>
    </row>
    <row r="252" spans="1:17" ht="51.75" customHeight="1">
      <c r="A252" s="106" t="s">
        <v>729</v>
      </c>
      <c r="B252" s="1430"/>
      <c r="C252" s="1184"/>
      <c r="D252" s="1186"/>
      <c r="E252" s="1184"/>
      <c r="F252" s="1188"/>
      <c r="G252" s="1188"/>
      <c r="H252" s="1427"/>
      <c r="I252" s="1188"/>
      <c r="J252" s="1188"/>
      <c r="K252" s="1188"/>
      <c r="L252" s="1188"/>
      <c r="M252" s="145" t="str">
        <f>IFERROR(INDEX('Controles de Corrupción'!$C$10:$AZ$250,MATCH(A252,'Controles de Corrupción'!$B$10:$B$250,0),4),"")</f>
        <v/>
      </c>
      <c r="N252" s="61" t="str">
        <f>IFERROR(INDEX('Controles de Corrupción'!$C$10:$AZ$250,MATCH(A252,'Controles de Corrupción'!$B$10:$B$250,0),40),"")</f>
        <v/>
      </c>
      <c r="O252" s="61" t="str">
        <f>IFERROR(INDEX('Controles de Corrupción'!$C$10:$AZ$250,MATCH(A252,'Controles de Corrupción'!$B$10:$B$250,0),41),"")</f>
        <v/>
      </c>
      <c r="P252" s="61" t="str">
        <f>IFERROR(INDEX('Controles de Corrupción'!$C$10:$AZ$250,MATCH(A252,'Controles de Corrupción'!$B$10:$B$250,0),42),"")</f>
        <v/>
      </c>
      <c r="Q252" s="362" t="str">
        <f>IFERROR(INDEX('Controles de Corrupción'!$C$10:$AZ$250,MATCH(A252,'Controles de Corrupción'!$B$10:$B$250,0),47),"")</f>
        <v/>
      </c>
    </row>
    <row r="253" spans="1:17" ht="51.75" customHeight="1">
      <c r="A253" s="106" t="s">
        <v>730</v>
      </c>
      <c r="B253" s="1428"/>
      <c r="C253" s="1183" t="str">
        <f>IFERROR(INDEX('Riesgos de Corrupción'!$B$11:$BN$100,MATCH('Mapa Riesgo Corrupción'!B253,'Riesgos de Corrupción'!$B$11:$B$100,0),2),"")</f>
        <v/>
      </c>
      <c r="D253" s="1186" t="str">
        <f>IFERROR(INDEX('Riesgos de Corrupción'!$B$11:$BN$100,MATCH('Mapa Riesgo Corrupción'!B253,'Riesgos de Corrupción'!$B$11:$B$100,0),4),"")</f>
        <v/>
      </c>
      <c r="E253" s="1183" t="str">
        <f>IFERROR(INDEX('Riesgos de Corrupción'!$B$11:$BN$100,MATCH('Mapa Riesgo Corrupción'!B253,'Riesgos de Corrupción'!$B$11:$B$100,0),5),"")</f>
        <v/>
      </c>
      <c r="F253" s="1188" t="str">
        <f>IFERROR(INDEX('Riesgos de Corrupción'!$B$11:$BN$100,MATCH('Mapa Riesgo Corrupción'!B253,'Riesgos de Corrupción'!$B$11:$B$100,0),18),"")</f>
        <v/>
      </c>
      <c r="G253" s="1188" t="str">
        <f>IFERROR(INDEX('Riesgos de Corrupción'!$B$11:$BN$100,MATCH('Mapa Riesgo Corrupción'!B253,'Riesgos de Corrupción'!$B$11:$B$100,0),63),"")</f>
        <v/>
      </c>
      <c r="H253" s="1425" t="str">
        <f>IFERROR(INDEX('Riesgos de Corrupción'!$B$11:$BN$100,MATCH('Mapa Riesgo Corrupción'!B253,'Riesgos de Corrupción'!$B$11:$B$100,0),64),"")</f>
        <v/>
      </c>
      <c r="I253" s="1188" t="str">
        <f>IFERROR(INDEX('Controles de Corrupción'!$C$10:$AZ$249,MATCH('Mapa Riesgo Corrupción'!B253,'Controles de Corrupción'!$C$10:$C$249,0),33),"")</f>
        <v/>
      </c>
      <c r="J253" s="1188" t="str">
        <f>IFERROR(INDEX('Controles de Corrupción'!$C$10:$AZ$249,MATCH('Mapa Riesgo Corrupción'!B253,'Controles de Corrupción'!$C$10:$C$249,0),36),"")</f>
        <v/>
      </c>
      <c r="K253" s="1188" t="str">
        <f>IFERROR(INDEX('Controles de Corrupción'!$C$10:$AZ$249,MATCH('Mapa Riesgo Corrupción'!B253,'Controles de Corrupción'!$C$10:$C$249,0),37),"")</f>
        <v/>
      </c>
      <c r="L253" s="1188" t="str">
        <f>IFERROR(INDEX('Controles de Corrupción'!$C$10:$AZ$249,MATCH('Mapa Riesgo Corrupción'!B253,'Controles de Corrupción'!$C$10:$C$249,0),38),"")</f>
        <v/>
      </c>
      <c r="M253" s="145" t="str">
        <f>IFERROR(INDEX('Controles de Corrupción'!$C$10:$AZ$250,MATCH(A253,'Controles de Corrupción'!$B$10:$B$250,0),4),"")</f>
        <v/>
      </c>
      <c r="N253" s="61" t="str">
        <f>IFERROR(INDEX('Controles de Corrupción'!$C$10:$AZ$250,MATCH(A253,'Controles de Corrupción'!$B$10:$B$250,0),40),"")</f>
        <v/>
      </c>
      <c r="O253" s="61" t="str">
        <f>IFERROR(INDEX('Controles de Corrupción'!$C$10:$AZ$250,MATCH(A253,'Controles de Corrupción'!$B$10:$B$250,0),41),"")</f>
        <v/>
      </c>
      <c r="P253" s="61" t="str">
        <f>IFERROR(INDEX('Controles de Corrupción'!$C$10:$AZ$250,MATCH(A253,'Controles de Corrupción'!$B$10:$B$250,0),42),"")</f>
        <v/>
      </c>
      <c r="Q253" s="362" t="str">
        <f>IFERROR(INDEX('Controles de Corrupción'!$C$10:$AZ$250,MATCH(A253,'Controles de Corrupción'!$B$10:$B$250,0),47),"")</f>
        <v/>
      </c>
    </row>
    <row r="254" spans="1:17" ht="51.75" customHeight="1">
      <c r="A254" s="106" t="s">
        <v>731</v>
      </c>
      <c r="B254" s="1429"/>
      <c r="C254" s="1184"/>
      <c r="D254" s="1186"/>
      <c r="E254" s="1184"/>
      <c r="F254" s="1188"/>
      <c r="G254" s="1188"/>
      <c r="H254" s="1426"/>
      <c r="I254" s="1188"/>
      <c r="J254" s="1188"/>
      <c r="K254" s="1188"/>
      <c r="L254" s="1188"/>
      <c r="M254" s="145" t="str">
        <f>IFERROR(INDEX('Controles de Corrupción'!$C$10:$AZ$250,MATCH(A254,'Controles de Corrupción'!$B$10:$B$250,0),4),"")</f>
        <v/>
      </c>
      <c r="N254" s="61" t="str">
        <f>IFERROR(INDEX('Controles de Corrupción'!$C$10:$AZ$250,MATCH(A254,'Controles de Corrupción'!$B$10:$B$250,0),40),"")</f>
        <v/>
      </c>
      <c r="O254" s="61" t="str">
        <f>IFERROR(INDEX('Controles de Corrupción'!$C$10:$AZ$250,MATCH(A254,'Controles de Corrupción'!$B$10:$B$250,0),41),"")</f>
        <v/>
      </c>
      <c r="P254" s="61" t="str">
        <f>IFERROR(INDEX('Controles de Corrupción'!$C$10:$AZ$250,MATCH(A254,'Controles de Corrupción'!$B$10:$B$250,0),42),"")</f>
        <v/>
      </c>
      <c r="Q254" s="362" t="str">
        <f>IFERROR(INDEX('Controles de Corrupción'!$C$10:$AZ$250,MATCH(A254,'Controles de Corrupción'!$B$10:$B$250,0),47),"")</f>
        <v/>
      </c>
    </row>
    <row r="255" spans="1:17" ht="51.75" customHeight="1">
      <c r="A255" s="106" t="s">
        <v>732</v>
      </c>
      <c r="B255" s="1429"/>
      <c r="C255" s="1184"/>
      <c r="D255" s="1186"/>
      <c r="E255" s="1184"/>
      <c r="F255" s="1188"/>
      <c r="G255" s="1188"/>
      <c r="H255" s="1426"/>
      <c r="I255" s="1188"/>
      <c r="J255" s="1188"/>
      <c r="K255" s="1188"/>
      <c r="L255" s="1188"/>
      <c r="M255" s="145" t="str">
        <f>IFERROR(INDEX('Controles de Corrupción'!$C$10:$AZ$250,MATCH(A255,'Controles de Corrupción'!$B$10:$B$250,0),4),"")</f>
        <v/>
      </c>
      <c r="N255" s="61" t="str">
        <f>IFERROR(INDEX('Controles de Corrupción'!$C$10:$AZ$250,MATCH(A255,'Controles de Corrupción'!$B$10:$B$250,0),40),"")</f>
        <v/>
      </c>
      <c r="O255" s="61" t="str">
        <f>IFERROR(INDEX('Controles de Corrupción'!$C$10:$AZ$250,MATCH(A255,'Controles de Corrupción'!$B$10:$B$250,0),41),"")</f>
        <v/>
      </c>
      <c r="P255" s="61" t="str">
        <f>IFERROR(INDEX('Controles de Corrupción'!$C$10:$AZ$250,MATCH(A255,'Controles de Corrupción'!$B$10:$B$250,0),42),"")</f>
        <v/>
      </c>
      <c r="Q255" s="362" t="str">
        <f>IFERROR(INDEX('Controles de Corrupción'!$C$10:$AZ$250,MATCH(A255,'Controles de Corrupción'!$B$10:$B$250,0),47),"")</f>
        <v/>
      </c>
    </row>
    <row r="256" spans="1:17" ht="51.75" customHeight="1">
      <c r="A256" s="106" t="s">
        <v>733</v>
      </c>
      <c r="B256" s="1429"/>
      <c r="C256" s="1184"/>
      <c r="D256" s="1186"/>
      <c r="E256" s="1184"/>
      <c r="F256" s="1188"/>
      <c r="G256" s="1188"/>
      <c r="H256" s="1426"/>
      <c r="I256" s="1188"/>
      <c r="J256" s="1188"/>
      <c r="K256" s="1188"/>
      <c r="L256" s="1188"/>
      <c r="M256" s="145" t="str">
        <f>IFERROR(INDEX('Controles de Corrupción'!$C$10:$AZ$250,MATCH(A256,'Controles de Corrupción'!$B$10:$B$250,0),4),"")</f>
        <v/>
      </c>
      <c r="N256" s="61" t="str">
        <f>IFERROR(INDEX('Controles de Corrupción'!$C$10:$AZ$250,MATCH(A256,'Controles de Corrupción'!$B$10:$B$250,0),40),"")</f>
        <v/>
      </c>
      <c r="O256" s="61" t="str">
        <f>IFERROR(INDEX('Controles de Corrupción'!$C$10:$AZ$250,MATCH(A256,'Controles de Corrupción'!$B$10:$B$250,0),41),"")</f>
        <v/>
      </c>
      <c r="P256" s="61" t="str">
        <f>IFERROR(INDEX('Controles de Corrupción'!$C$10:$AZ$250,MATCH(A256,'Controles de Corrupción'!$B$10:$B$250,0),42),"")</f>
        <v/>
      </c>
      <c r="Q256" s="362" t="str">
        <f>IFERROR(INDEX('Controles de Corrupción'!$C$10:$AZ$250,MATCH(A256,'Controles de Corrupción'!$B$10:$B$250,0),47),"")</f>
        <v/>
      </c>
    </row>
    <row r="257" spans="1:17" ht="51.75" customHeight="1">
      <c r="A257" s="106" t="s">
        <v>734</v>
      </c>
      <c r="B257" s="1429"/>
      <c r="C257" s="1184"/>
      <c r="D257" s="1186"/>
      <c r="E257" s="1184"/>
      <c r="F257" s="1188"/>
      <c r="G257" s="1188"/>
      <c r="H257" s="1426"/>
      <c r="I257" s="1188"/>
      <c r="J257" s="1188"/>
      <c r="K257" s="1188"/>
      <c r="L257" s="1188"/>
      <c r="M257" s="145" t="str">
        <f>IFERROR(INDEX('Controles de Corrupción'!$C$10:$AZ$250,MATCH(A257,'Controles de Corrupción'!$B$10:$B$250,0),4),"")</f>
        <v/>
      </c>
      <c r="N257" s="61" t="str">
        <f>IFERROR(INDEX('Controles de Corrupción'!$C$10:$AZ$250,MATCH(A257,'Controles de Corrupción'!$B$10:$B$250,0),40),"")</f>
        <v/>
      </c>
      <c r="O257" s="61" t="str">
        <f>IFERROR(INDEX('Controles de Corrupción'!$C$10:$AZ$250,MATCH(A257,'Controles de Corrupción'!$B$10:$B$250,0),41),"")</f>
        <v/>
      </c>
      <c r="P257" s="61" t="str">
        <f>IFERROR(INDEX('Controles de Corrupción'!$C$10:$AZ$250,MATCH(A257,'Controles de Corrupción'!$B$10:$B$250,0),42),"")</f>
        <v/>
      </c>
      <c r="Q257" s="362" t="str">
        <f>IFERROR(INDEX('Controles de Corrupción'!$C$10:$AZ$250,MATCH(A257,'Controles de Corrupción'!$B$10:$B$250,0),47),"")</f>
        <v/>
      </c>
    </row>
    <row r="258" spans="1:17" ht="51.75" customHeight="1">
      <c r="A258" s="106" t="s">
        <v>735</v>
      </c>
      <c r="B258" s="1430"/>
      <c r="C258" s="1184"/>
      <c r="D258" s="1186"/>
      <c r="E258" s="1184"/>
      <c r="F258" s="1188"/>
      <c r="G258" s="1188"/>
      <c r="H258" s="1427"/>
      <c r="I258" s="1188"/>
      <c r="J258" s="1188"/>
      <c r="K258" s="1188"/>
      <c r="L258" s="1188"/>
      <c r="M258" s="145" t="str">
        <f>IFERROR(INDEX('Controles de Corrupción'!$C$10:$AZ$250,MATCH(A258,'Controles de Corrupción'!$B$10:$B$250,0),4),"")</f>
        <v/>
      </c>
      <c r="N258" s="61" t="str">
        <f>IFERROR(INDEX('Controles de Corrupción'!$C$10:$AZ$250,MATCH(A258,'Controles de Corrupción'!$B$10:$B$250,0),40),"")</f>
        <v/>
      </c>
      <c r="O258" s="61" t="str">
        <f>IFERROR(INDEX('Controles de Corrupción'!$C$10:$AZ$250,MATCH(A258,'Controles de Corrupción'!$B$10:$B$250,0),41),"")</f>
        <v/>
      </c>
      <c r="P258" s="61" t="str">
        <f>IFERROR(INDEX('Controles de Corrupción'!$C$10:$AZ$250,MATCH(A258,'Controles de Corrupción'!$B$10:$B$250,0),42),"")</f>
        <v/>
      </c>
      <c r="Q258" s="362" t="str">
        <f>IFERROR(INDEX('Controles de Corrupción'!$C$10:$AZ$250,MATCH(A258,'Controles de Corrupción'!$B$10:$B$250,0),47),"")</f>
        <v/>
      </c>
    </row>
    <row r="259" spans="1:17" ht="51.75" customHeight="1">
      <c r="A259" s="106" t="s">
        <v>736</v>
      </c>
      <c r="B259" s="1428"/>
      <c r="C259" s="1183" t="str">
        <f>IFERROR(INDEX('Riesgos de Corrupción'!$B$11:$BN$100,MATCH('Mapa Riesgo Corrupción'!B259,'Riesgos de Corrupción'!$B$11:$B$100,0),2),"")</f>
        <v/>
      </c>
      <c r="D259" s="1186" t="str">
        <f>IFERROR(INDEX('Riesgos de Corrupción'!$B$11:$BN$100,MATCH('Mapa Riesgo Corrupción'!B259,'Riesgos de Corrupción'!$B$11:$B$100,0),4),"")</f>
        <v/>
      </c>
      <c r="E259" s="1183" t="str">
        <f>IFERROR(INDEX('Riesgos de Corrupción'!$B$11:$BN$100,MATCH('Mapa Riesgo Corrupción'!B259,'Riesgos de Corrupción'!$B$11:$B$100,0),5),"")</f>
        <v/>
      </c>
      <c r="F259" s="1188" t="str">
        <f>IFERROR(INDEX('Riesgos de Corrupción'!$B$11:$BN$100,MATCH('Mapa Riesgo Corrupción'!B259,'Riesgos de Corrupción'!$B$11:$B$100,0),18),"")</f>
        <v/>
      </c>
      <c r="G259" s="1188" t="str">
        <f>IFERROR(INDEX('Riesgos de Corrupción'!$B$11:$BN$100,MATCH('Mapa Riesgo Corrupción'!B259,'Riesgos de Corrupción'!$B$11:$B$100,0),63),"")</f>
        <v/>
      </c>
      <c r="H259" s="1425" t="str">
        <f>IFERROR(INDEX('Riesgos de Corrupción'!$B$11:$BN$100,MATCH('Mapa Riesgo Corrupción'!B259,'Riesgos de Corrupción'!$B$11:$B$100,0),64),"")</f>
        <v/>
      </c>
      <c r="I259" s="1188" t="str">
        <f>IFERROR(INDEX('Controles de Corrupción'!$C$10:$AZ$249,MATCH('Mapa Riesgo Corrupción'!B259,'Controles de Corrupción'!$C$10:$C$249,0),33),"")</f>
        <v/>
      </c>
      <c r="J259" s="1188" t="str">
        <f>IFERROR(INDEX('Controles de Corrupción'!$C$10:$AZ$249,MATCH('Mapa Riesgo Corrupción'!B259,'Controles de Corrupción'!$C$10:$C$249,0),36),"")</f>
        <v/>
      </c>
      <c r="K259" s="1188" t="str">
        <f>IFERROR(INDEX('Controles de Corrupción'!$C$10:$AZ$249,MATCH('Mapa Riesgo Corrupción'!B259,'Controles de Corrupción'!$C$10:$C$249,0),37),"")</f>
        <v/>
      </c>
      <c r="L259" s="1188" t="str">
        <f>IFERROR(INDEX('Controles de Corrupción'!$C$10:$AZ$249,MATCH('Mapa Riesgo Corrupción'!B259,'Controles de Corrupción'!$C$10:$C$249,0),38),"")</f>
        <v/>
      </c>
      <c r="M259" s="145" t="str">
        <f>IFERROR(INDEX('Controles de Corrupción'!$C$10:$AZ$250,MATCH(A259,'Controles de Corrupción'!$B$10:$B$250,0),4),"")</f>
        <v/>
      </c>
      <c r="N259" s="61" t="str">
        <f>IFERROR(INDEX('Controles de Corrupción'!$C$10:$AZ$250,MATCH(A259,'Controles de Corrupción'!$B$10:$B$250,0),40),"")</f>
        <v/>
      </c>
      <c r="O259" s="61" t="str">
        <f>IFERROR(INDEX('Controles de Corrupción'!$C$10:$AZ$250,MATCH(A259,'Controles de Corrupción'!$B$10:$B$250,0),41),"")</f>
        <v/>
      </c>
      <c r="P259" s="61" t="str">
        <f>IFERROR(INDEX('Controles de Corrupción'!$C$10:$AZ$250,MATCH(A259,'Controles de Corrupción'!$B$10:$B$250,0),42),"")</f>
        <v/>
      </c>
      <c r="Q259" s="362" t="str">
        <f>IFERROR(INDEX('Controles de Corrupción'!$C$10:$AZ$250,MATCH(A259,'Controles de Corrupción'!$B$10:$B$250,0),47),"")</f>
        <v/>
      </c>
    </row>
    <row r="260" spans="1:17" ht="51.75" customHeight="1">
      <c r="A260" s="106" t="s">
        <v>737</v>
      </c>
      <c r="B260" s="1429"/>
      <c r="C260" s="1184"/>
      <c r="D260" s="1186"/>
      <c r="E260" s="1184"/>
      <c r="F260" s="1188"/>
      <c r="G260" s="1188"/>
      <c r="H260" s="1426"/>
      <c r="I260" s="1188"/>
      <c r="J260" s="1188"/>
      <c r="K260" s="1188"/>
      <c r="L260" s="1188"/>
      <c r="M260" s="145" t="str">
        <f>IFERROR(INDEX('Controles de Corrupción'!$C$10:$AZ$250,MATCH(A260,'Controles de Corrupción'!$B$10:$B$250,0),4),"")</f>
        <v/>
      </c>
      <c r="N260" s="61" t="str">
        <f>IFERROR(INDEX('Controles de Corrupción'!$C$10:$AZ$250,MATCH(A260,'Controles de Corrupción'!$B$10:$B$250,0),40),"")</f>
        <v/>
      </c>
      <c r="O260" s="61" t="str">
        <f>IFERROR(INDEX('Controles de Corrupción'!$C$10:$AZ$250,MATCH(A260,'Controles de Corrupción'!$B$10:$B$250,0),41),"")</f>
        <v/>
      </c>
      <c r="P260" s="61" t="str">
        <f>IFERROR(INDEX('Controles de Corrupción'!$C$10:$AZ$250,MATCH(A260,'Controles de Corrupción'!$B$10:$B$250,0),42),"")</f>
        <v/>
      </c>
      <c r="Q260" s="362" t="str">
        <f>IFERROR(INDEX('Controles de Corrupción'!$C$10:$AZ$250,MATCH(A260,'Controles de Corrupción'!$B$10:$B$250,0),47),"")</f>
        <v/>
      </c>
    </row>
    <row r="261" spans="1:17" ht="51.75" customHeight="1">
      <c r="A261" s="106" t="s">
        <v>738</v>
      </c>
      <c r="B261" s="1429"/>
      <c r="C261" s="1184"/>
      <c r="D261" s="1186"/>
      <c r="E261" s="1184"/>
      <c r="F261" s="1188"/>
      <c r="G261" s="1188"/>
      <c r="H261" s="1426"/>
      <c r="I261" s="1188"/>
      <c r="J261" s="1188"/>
      <c r="K261" s="1188"/>
      <c r="L261" s="1188"/>
      <c r="M261" s="145" t="str">
        <f>IFERROR(INDEX('Controles de Corrupción'!$C$10:$AZ$250,MATCH(A261,'Controles de Corrupción'!$B$10:$B$250,0),4),"")</f>
        <v/>
      </c>
      <c r="N261" s="61" t="str">
        <f>IFERROR(INDEX('Controles de Corrupción'!$C$10:$AZ$250,MATCH(A261,'Controles de Corrupción'!$B$10:$B$250,0),40),"")</f>
        <v/>
      </c>
      <c r="O261" s="61" t="str">
        <f>IFERROR(INDEX('Controles de Corrupción'!$C$10:$AZ$250,MATCH(A261,'Controles de Corrupción'!$B$10:$B$250,0),41),"")</f>
        <v/>
      </c>
      <c r="P261" s="61" t="str">
        <f>IFERROR(INDEX('Controles de Corrupción'!$C$10:$AZ$250,MATCH(A261,'Controles de Corrupción'!$B$10:$B$250,0),42),"")</f>
        <v/>
      </c>
      <c r="Q261" s="362" t="str">
        <f>IFERROR(INDEX('Controles de Corrupción'!$C$10:$AZ$250,MATCH(A261,'Controles de Corrupción'!$B$10:$B$250,0),47),"")</f>
        <v/>
      </c>
    </row>
    <row r="262" spans="1:17" ht="51.75" customHeight="1">
      <c r="A262" s="106" t="s">
        <v>739</v>
      </c>
      <c r="B262" s="1429"/>
      <c r="C262" s="1184"/>
      <c r="D262" s="1186"/>
      <c r="E262" s="1184"/>
      <c r="F262" s="1188"/>
      <c r="G262" s="1188"/>
      <c r="H262" s="1426"/>
      <c r="I262" s="1188"/>
      <c r="J262" s="1188"/>
      <c r="K262" s="1188"/>
      <c r="L262" s="1188"/>
      <c r="M262" s="145" t="str">
        <f>IFERROR(INDEX('Controles de Corrupción'!$C$10:$AZ$250,MATCH(A262,'Controles de Corrupción'!$B$10:$B$250,0),4),"")</f>
        <v/>
      </c>
      <c r="N262" s="61" t="str">
        <f>IFERROR(INDEX('Controles de Corrupción'!$C$10:$AZ$250,MATCH(A262,'Controles de Corrupción'!$B$10:$B$250,0),40),"")</f>
        <v/>
      </c>
      <c r="O262" s="61" t="str">
        <f>IFERROR(INDEX('Controles de Corrupción'!$C$10:$AZ$250,MATCH(A262,'Controles de Corrupción'!$B$10:$B$250,0),41),"")</f>
        <v/>
      </c>
      <c r="P262" s="61" t="str">
        <f>IFERROR(INDEX('Controles de Corrupción'!$C$10:$AZ$250,MATCH(A262,'Controles de Corrupción'!$B$10:$B$250,0),42),"")</f>
        <v/>
      </c>
      <c r="Q262" s="362" t="str">
        <f>IFERROR(INDEX('Controles de Corrupción'!$C$10:$AZ$250,MATCH(A262,'Controles de Corrupción'!$B$10:$B$250,0),47),"")</f>
        <v/>
      </c>
    </row>
    <row r="263" spans="1:17" ht="51.75" customHeight="1">
      <c r="A263" s="106" t="s">
        <v>740</v>
      </c>
      <c r="B263" s="1429"/>
      <c r="C263" s="1184"/>
      <c r="D263" s="1186"/>
      <c r="E263" s="1184"/>
      <c r="F263" s="1188"/>
      <c r="G263" s="1188"/>
      <c r="H263" s="1426"/>
      <c r="I263" s="1188"/>
      <c r="J263" s="1188"/>
      <c r="K263" s="1188"/>
      <c r="L263" s="1188"/>
      <c r="M263" s="145" t="str">
        <f>IFERROR(INDEX('Controles de Corrupción'!$C$10:$AZ$250,MATCH(A263,'Controles de Corrupción'!$B$10:$B$250,0),4),"")</f>
        <v/>
      </c>
      <c r="N263" s="61" t="str">
        <f>IFERROR(INDEX('Controles de Corrupción'!$C$10:$AZ$250,MATCH(A263,'Controles de Corrupción'!$B$10:$B$250,0),40),"")</f>
        <v/>
      </c>
      <c r="O263" s="61" t="str">
        <f>IFERROR(INDEX('Controles de Corrupción'!$C$10:$AZ$250,MATCH(A263,'Controles de Corrupción'!$B$10:$B$250,0),41),"")</f>
        <v/>
      </c>
      <c r="P263" s="61" t="str">
        <f>IFERROR(INDEX('Controles de Corrupción'!$C$10:$AZ$250,MATCH(A263,'Controles de Corrupción'!$B$10:$B$250,0),42),"")</f>
        <v/>
      </c>
      <c r="Q263" s="362" t="str">
        <f>IFERROR(INDEX('Controles de Corrupción'!$C$10:$AZ$250,MATCH(A263,'Controles de Corrupción'!$B$10:$B$250,0),47),"")</f>
        <v/>
      </c>
    </row>
    <row r="264" spans="1:17" ht="51.75" customHeight="1">
      <c r="A264" s="106" t="s">
        <v>741</v>
      </c>
      <c r="B264" s="1430"/>
      <c r="C264" s="1184"/>
      <c r="D264" s="1186"/>
      <c r="E264" s="1184"/>
      <c r="F264" s="1188"/>
      <c r="G264" s="1188"/>
      <c r="H264" s="1427"/>
      <c r="I264" s="1188"/>
      <c r="J264" s="1188"/>
      <c r="K264" s="1188"/>
      <c r="L264" s="1188"/>
      <c r="M264" s="145" t="str">
        <f>IFERROR(INDEX('Controles de Corrupción'!$C$10:$AZ$250,MATCH(A264,'Controles de Corrupción'!$B$10:$B$250,0),4),"")</f>
        <v/>
      </c>
      <c r="N264" s="61" t="str">
        <f>IFERROR(INDEX('Controles de Corrupción'!$C$10:$AZ$250,MATCH(A264,'Controles de Corrupción'!$B$10:$B$250,0),40),"")</f>
        <v/>
      </c>
      <c r="O264" s="61" t="str">
        <f>IFERROR(INDEX('Controles de Corrupción'!$C$10:$AZ$250,MATCH(A264,'Controles de Corrupción'!$B$10:$B$250,0),41),"")</f>
        <v/>
      </c>
      <c r="P264" s="61" t="str">
        <f>IFERROR(INDEX('Controles de Corrupción'!$C$10:$AZ$250,MATCH(A264,'Controles de Corrupción'!$B$10:$B$250,0),42),"")</f>
        <v/>
      </c>
      <c r="Q264" s="362" t="str">
        <f>IFERROR(INDEX('Controles de Corrupción'!$C$10:$AZ$250,MATCH(A264,'Controles de Corrupción'!$B$10:$B$250,0),47),"")</f>
        <v/>
      </c>
    </row>
    <row r="265" spans="1:17" ht="51.75" customHeight="1">
      <c r="A265" s="106" t="s">
        <v>742</v>
      </c>
      <c r="B265" s="1428"/>
      <c r="C265" s="1183" t="str">
        <f>IFERROR(INDEX('Riesgos de Corrupción'!$B$11:$BN$100,MATCH('Mapa Riesgo Corrupción'!B265,'Riesgos de Corrupción'!$B$11:$B$100,0),2),"")</f>
        <v/>
      </c>
      <c r="D265" s="1186" t="str">
        <f>IFERROR(INDEX('Riesgos de Corrupción'!$B$11:$BN$100,MATCH('Mapa Riesgo Corrupción'!B265,'Riesgos de Corrupción'!$B$11:$B$100,0),4),"")</f>
        <v/>
      </c>
      <c r="E265" s="1183" t="str">
        <f>IFERROR(INDEX('Riesgos de Corrupción'!$B$11:$BN$100,MATCH('Mapa Riesgo Corrupción'!B265,'Riesgos de Corrupción'!$B$11:$B$100,0),5),"")</f>
        <v/>
      </c>
      <c r="F265" s="1188" t="str">
        <f>IFERROR(INDEX('Riesgos de Corrupción'!$B$11:$BN$100,MATCH('Mapa Riesgo Corrupción'!B265,'Riesgos de Corrupción'!$B$11:$B$100,0),18),"")</f>
        <v/>
      </c>
      <c r="G265" s="1188" t="str">
        <f>IFERROR(INDEX('Riesgos de Corrupción'!$B$11:$BN$100,MATCH('Mapa Riesgo Corrupción'!B265,'Riesgos de Corrupción'!$B$11:$B$100,0),63),"")</f>
        <v/>
      </c>
      <c r="H265" s="1425" t="str">
        <f>IFERROR(INDEX('Riesgos de Corrupción'!$B$11:$BN$100,MATCH('Mapa Riesgo Corrupción'!B265,'Riesgos de Corrupción'!$B$11:$B$100,0),64),"")</f>
        <v/>
      </c>
      <c r="I265" s="1188" t="str">
        <f>IFERROR(INDEX('Controles de Corrupción'!$C$10:$AZ$249,MATCH('Mapa Riesgo Corrupción'!B265,'Controles de Corrupción'!$C$10:$C$249,0),33),"")</f>
        <v/>
      </c>
      <c r="J265" s="1188" t="str">
        <f>IFERROR(INDEX('Controles de Corrupción'!$C$10:$AZ$249,MATCH('Mapa Riesgo Corrupción'!B265,'Controles de Corrupción'!$C$10:$C$249,0),36),"")</f>
        <v/>
      </c>
      <c r="K265" s="1188" t="str">
        <f>IFERROR(INDEX('Controles de Corrupción'!$C$10:$AZ$249,MATCH('Mapa Riesgo Corrupción'!B265,'Controles de Corrupción'!$C$10:$C$249,0),37),"")</f>
        <v/>
      </c>
      <c r="L265" s="1188" t="str">
        <f>IFERROR(INDEX('Controles de Corrupción'!$C$10:$AZ$249,MATCH('Mapa Riesgo Corrupción'!B265,'Controles de Corrupción'!$C$10:$C$249,0),38),"")</f>
        <v/>
      </c>
      <c r="M265" s="145" t="str">
        <f>IFERROR(INDEX('Controles de Corrupción'!$C$10:$AZ$250,MATCH(A265,'Controles de Corrupción'!$B$10:$B$250,0),4),"")</f>
        <v/>
      </c>
      <c r="N265" s="61" t="str">
        <f>IFERROR(INDEX('Controles de Corrupción'!$C$10:$AZ$250,MATCH(A265,'Controles de Corrupción'!$B$10:$B$250,0),40),"")</f>
        <v/>
      </c>
      <c r="O265" s="61" t="str">
        <f>IFERROR(INDEX('Controles de Corrupción'!$C$10:$AZ$250,MATCH(A265,'Controles de Corrupción'!$B$10:$B$250,0),41),"")</f>
        <v/>
      </c>
      <c r="P265" s="61" t="str">
        <f>IFERROR(INDEX('Controles de Corrupción'!$C$10:$AZ$250,MATCH(A265,'Controles de Corrupción'!$B$10:$B$250,0),42),"")</f>
        <v/>
      </c>
      <c r="Q265" s="362" t="str">
        <f>IFERROR(INDEX('Controles de Corrupción'!$C$10:$AZ$250,MATCH(A265,'Controles de Corrupción'!$B$10:$B$250,0),47),"")</f>
        <v/>
      </c>
    </row>
    <row r="266" spans="1:17" ht="51.75" customHeight="1">
      <c r="A266" s="106" t="s">
        <v>743</v>
      </c>
      <c r="B266" s="1429"/>
      <c r="C266" s="1184"/>
      <c r="D266" s="1186"/>
      <c r="E266" s="1184"/>
      <c r="F266" s="1188"/>
      <c r="G266" s="1188"/>
      <c r="H266" s="1426"/>
      <c r="I266" s="1188"/>
      <c r="J266" s="1188"/>
      <c r="K266" s="1188"/>
      <c r="L266" s="1188"/>
      <c r="M266" s="145" t="str">
        <f>IFERROR(INDEX('Controles de Corrupción'!$C$10:$AZ$250,MATCH(A266,'Controles de Corrupción'!$B$10:$B$250,0),4),"")</f>
        <v/>
      </c>
      <c r="N266" s="61" t="str">
        <f>IFERROR(INDEX('Controles de Corrupción'!$C$10:$AZ$250,MATCH(A266,'Controles de Corrupción'!$B$10:$B$250,0),40),"")</f>
        <v/>
      </c>
      <c r="O266" s="61" t="str">
        <f>IFERROR(INDEX('Controles de Corrupción'!$C$10:$AZ$250,MATCH(A266,'Controles de Corrupción'!$B$10:$B$250,0),41),"")</f>
        <v/>
      </c>
      <c r="P266" s="61" t="str">
        <f>IFERROR(INDEX('Controles de Corrupción'!$C$10:$AZ$250,MATCH(A266,'Controles de Corrupción'!$B$10:$B$250,0),42),"")</f>
        <v/>
      </c>
      <c r="Q266" s="362" t="str">
        <f>IFERROR(INDEX('Controles de Corrupción'!$C$10:$AZ$250,MATCH(A266,'Controles de Corrupción'!$B$10:$B$250,0),47),"")</f>
        <v/>
      </c>
    </row>
    <row r="267" spans="1:17" ht="51.75" customHeight="1">
      <c r="A267" s="106" t="s">
        <v>744</v>
      </c>
      <c r="B267" s="1429"/>
      <c r="C267" s="1184"/>
      <c r="D267" s="1186"/>
      <c r="E267" s="1184"/>
      <c r="F267" s="1188"/>
      <c r="G267" s="1188"/>
      <c r="H267" s="1426"/>
      <c r="I267" s="1188"/>
      <c r="J267" s="1188"/>
      <c r="K267" s="1188"/>
      <c r="L267" s="1188"/>
      <c r="M267" s="145" t="str">
        <f>IFERROR(INDEX('Controles de Corrupción'!$C$10:$AZ$250,MATCH(A267,'Controles de Corrupción'!$B$10:$B$250,0),4),"")</f>
        <v/>
      </c>
      <c r="N267" s="61" t="str">
        <f>IFERROR(INDEX('Controles de Corrupción'!$C$10:$AZ$250,MATCH(A267,'Controles de Corrupción'!$B$10:$B$250,0),40),"")</f>
        <v/>
      </c>
      <c r="O267" s="61" t="str">
        <f>IFERROR(INDEX('Controles de Corrupción'!$C$10:$AZ$250,MATCH(A267,'Controles de Corrupción'!$B$10:$B$250,0),41),"")</f>
        <v/>
      </c>
      <c r="P267" s="61" t="str">
        <f>IFERROR(INDEX('Controles de Corrupción'!$C$10:$AZ$250,MATCH(A267,'Controles de Corrupción'!$B$10:$B$250,0),42),"")</f>
        <v/>
      </c>
      <c r="Q267" s="362" t="str">
        <f>IFERROR(INDEX('Controles de Corrupción'!$C$10:$AZ$250,MATCH(A267,'Controles de Corrupción'!$B$10:$B$250,0),47),"")</f>
        <v/>
      </c>
    </row>
    <row r="268" spans="1:17" ht="51.75" customHeight="1">
      <c r="A268" s="106" t="s">
        <v>745</v>
      </c>
      <c r="B268" s="1429"/>
      <c r="C268" s="1184"/>
      <c r="D268" s="1186"/>
      <c r="E268" s="1184"/>
      <c r="F268" s="1188"/>
      <c r="G268" s="1188"/>
      <c r="H268" s="1426"/>
      <c r="I268" s="1188"/>
      <c r="J268" s="1188"/>
      <c r="K268" s="1188"/>
      <c r="L268" s="1188"/>
      <c r="M268" s="145" t="str">
        <f>IFERROR(INDEX('Controles de Corrupción'!$C$10:$AZ$250,MATCH(A268,'Controles de Corrupción'!$B$10:$B$250,0),4),"")</f>
        <v/>
      </c>
      <c r="N268" s="61" t="str">
        <f>IFERROR(INDEX('Controles de Corrupción'!$C$10:$AZ$250,MATCH(A268,'Controles de Corrupción'!$B$10:$B$250,0),40),"")</f>
        <v/>
      </c>
      <c r="O268" s="61" t="str">
        <f>IFERROR(INDEX('Controles de Corrupción'!$C$10:$AZ$250,MATCH(A268,'Controles de Corrupción'!$B$10:$B$250,0),41),"")</f>
        <v/>
      </c>
      <c r="P268" s="61" t="str">
        <f>IFERROR(INDEX('Controles de Corrupción'!$C$10:$AZ$250,MATCH(A268,'Controles de Corrupción'!$B$10:$B$250,0),42),"")</f>
        <v/>
      </c>
      <c r="Q268" s="362" t="str">
        <f>IFERROR(INDEX('Controles de Corrupción'!$C$10:$AZ$250,MATCH(A268,'Controles de Corrupción'!$B$10:$B$250,0),47),"")</f>
        <v/>
      </c>
    </row>
    <row r="269" spans="1:17" ht="51.75" customHeight="1">
      <c r="A269" s="106" t="s">
        <v>746</v>
      </c>
      <c r="B269" s="1429"/>
      <c r="C269" s="1184"/>
      <c r="D269" s="1186"/>
      <c r="E269" s="1184"/>
      <c r="F269" s="1188"/>
      <c r="G269" s="1188"/>
      <c r="H269" s="1426"/>
      <c r="I269" s="1188"/>
      <c r="J269" s="1188"/>
      <c r="K269" s="1188"/>
      <c r="L269" s="1188"/>
      <c r="M269" s="145" t="str">
        <f>IFERROR(INDEX('Controles de Corrupción'!$C$10:$AZ$250,MATCH(A269,'Controles de Corrupción'!$B$10:$B$250,0),4),"")</f>
        <v/>
      </c>
      <c r="N269" s="61" t="str">
        <f>IFERROR(INDEX('Controles de Corrupción'!$C$10:$AZ$250,MATCH(A269,'Controles de Corrupción'!$B$10:$B$250,0),40),"")</f>
        <v/>
      </c>
      <c r="O269" s="61" t="str">
        <f>IFERROR(INDEX('Controles de Corrupción'!$C$10:$AZ$250,MATCH(A269,'Controles de Corrupción'!$B$10:$B$250,0),41),"")</f>
        <v/>
      </c>
      <c r="P269" s="61" t="str">
        <f>IFERROR(INDEX('Controles de Corrupción'!$C$10:$AZ$250,MATCH(A269,'Controles de Corrupción'!$B$10:$B$250,0),42),"")</f>
        <v/>
      </c>
      <c r="Q269" s="362" t="str">
        <f>IFERROR(INDEX('Controles de Corrupción'!$C$10:$AZ$250,MATCH(A269,'Controles de Corrupción'!$B$10:$B$250,0),47),"")</f>
        <v/>
      </c>
    </row>
    <row r="270" spans="1:17" ht="51.75" customHeight="1">
      <c r="A270" s="106" t="s">
        <v>747</v>
      </c>
      <c r="B270" s="1430"/>
      <c r="C270" s="1184"/>
      <c r="D270" s="1186"/>
      <c r="E270" s="1184"/>
      <c r="F270" s="1188"/>
      <c r="G270" s="1188"/>
      <c r="H270" s="1427"/>
      <c r="I270" s="1188"/>
      <c r="J270" s="1188"/>
      <c r="K270" s="1188"/>
      <c r="L270" s="1188"/>
      <c r="M270" s="145" t="str">
        <f>IFERROR(INDEX('Controles de Corrupción'!$C$10:$AZ$250,MATCH(A270,'Controles de Corrupción'!$B$10:$B$250,0),4),"")</f>
        <v/>
      </c>
      <c r="N270" s="61" t="str">
        <f>IFERROR(INDEX('Controles de Corrupción'!$C$10:$AZ$250,MATCH(A270,'Controles de Corrupción'!$B$10:$B$250,0),40),"")</f>
        <v/>
      </c>
      <c r="O270" s="61" t="str">
        <f>IFERROR(INDEX('Controles de Corrupción'!$C$10:$AZ$250,MATCH(A270,'Controles de Corrupción'!$B$10:$B$250,0),41),"")</f>
        <v/>
      </c>
      <c r="P270" s="61" t="str">
        <f>IFERROR(INDEX('Controles de Corrupción'!$C$10:$AZ$250,MATCH(A270,'Controles de Corrupción'!$B$10:$B$250,0),42),"")</f>
        <v/>
      </c>
      <c r="Q270" s="362" t="str">
        <f>IFERROR(INDEX('Controles de Corrupción'!$C$10:$AZ$250,MATCH(A270,'Controles de Corrupción'!$B$10:$B$250,0),47),"")</f>
        <v/>
      </c>
    </row>
    <row r="271" spans="1:17" ht="51.75" customHeight="1">
      <c r="A271" s="106" t="s">
        <v>748</v>
      </c>
      <c r="B271" s="1428"/>
      <c r="C271" s="1183" t="str">
        <f>IFERROR(INDEX('Riesgos de Corrupción'!$B$11:$BN$100,MATCH('Mapa Riesgo Corrupción'!B271,'Riesgos de Corrupción'!$B$11:$B$100,0),2),"")</f>
        <v/>
      </c>
      <c r="D271" s="1186" t="str">
        <f>IFERROR(INDEX('Riesgos de Corrupción'!$B$11:$BN$100,MATCH('Mapa Riesgo Corrupción'!B271,'Riesgos de Corrupción'!$B$11:$B$100,0),4),"")</f>
        <v/>
      </c>
      <c r="E271" s="1183" t="str">
        <f>IFERROR(INDEX('Riesgos de Corrupción'!$B$11:$BN$100,MATCH('Mapa Riesgo Corrupción'!B271,'Riesgos de Corrupción'!$B$11:$B$100,0),5),"")</f>
        <v/>
      </c>
      <c r="F271" s="1188" t="str">
        <f>IFERROR(INDEX('Riesgos de Corrupción'!$B$11:$BN$100,MATCH('Mapa Riesgo Corrupción'!B271,'Riesgos de Corrupción'!$B$11:$B$100,0),18),"")</f>
        <v/>
      </c>
      <c r="G271" s="1188" t="str">
        <f>IFERROR(INDEX('Riesgos de Corrupción'!$B$11:$BN$100,MATCH('Mapa Riesgo Corrupción'!B271,'Riesgos de Corrupción'!$B$11:$B$100,0),63),"")</f>
        <v/>
      </c>
      <c r="H271" s="1425" t="str">
        <f>IFERROR(INDEX('Riesgos de Corrupción'!$B$11:$BN$100,MATCH('Mapa Riesgo Corrupción'!B271,'Riesgos de Corrupción'!$B$11:$B$100,0),64),"")</f>
        <v/>
      </c>
      <c r="I271" s="1188" t="str">
        <f>IFERROR(INDEX('Controles de Corrupción'!$C$10:$AZ$249,MATCH('Mapa Riesgo Corrupción'!B271,'Controles de Corrupción'!$C$10:$C$249,0),33),"")</f>
        <v/>
      </c>
      <c r="J271" s="1188" t="str">
        <f>IFERROR(INDEX('Controles de Corrupción'!$C$10:$AZ$249,MATCH('Mapa Riesgo Corrupción'!B271,'Controles de Corrupción'!$C$10:$C$249,0),36),"")</f>
        <v/>
      </c>
      <c r="K271" s="1188" t="str">
        <f>IFERROR(INDEX('Controles de Corrupción'!$C$10:$AZ$249,MATCH('Mapa Riesgo Corrupción'!B271,'Controles de Corrupción'!$C$10:$C$249,0),37),"")</f>
        <v/>
      </c>
      <c r="L271" s="1188" t="str">
        <f>IFERROR(INDEX('Controles de Corrupción'!$C$10:$AZ$249,MATCH('Mapa Riesgo Corrupción'!B271,'Controles de Corrupción'!$C$10:$C$249,0),38),"")</f>
        <v/>
      </c>
      <c r="M271" s="145" t="str">
        <f>IFERROR(INDEX('Controles de Corrupción'!$C$10:$AZ$250,MATCH(A271,'Controles de Corrupción'!$B$10:$B$250,0),4),"")</f>
        <v/>
      </c>
      <c r="N271" s="61" t="str">
        <f>IFERROR(INDEX('Controles de Corrupción'!$C$10:$AZ$250,MATCH(A271,'Controles de Corrupción'!$B$10:$B$250,0),40),"")</f>
        <v/>
      </c>
      <c r="O271" s="61" t="str">
        <f>IFERROR(INDEX('Controles de Corrupción'!$C$10:$AZ$250,MATCH(A271,'Controles de Corrupción'!$B$10:$B$250,0),41),"")</f>
        <v/>
      </c>
      <c r="P271" s="61" t="str">
        <f>IFERROR(INDEX('Controles de Corrupción'!$C$10:$AZ$250,MATCH(A271,'Controles de Corrupción'!$B$10:$B$250,0),42),"")</f>
        <v/>
      </c>
      <c r="Q271" s="362" t="str">
        <f>IFERROR(INDEX('Controles de Corrupción'!$C$10:$AZ$250,MATCH(A271,'Controles de Corrupción'!$B$10:$B$250,0),47),"")</f>
        <v/>
      </c>
    </row>
    <row r="272" spans="1:17" ht="51.75" customHeight="1">
      <c r="A272" s="106" t="s">
        <v>749</v>
      </c>
      <c r="B272" s="1429"/>
      <c r="C272" s="1184"/>
      <c r="D272" s="1186"/>
      <c r="E272" s="1184"/>
      <c r="F272" s="1188"/>
      <c r="G272" s="1188"/>
      <c r="H272" s="1426"/>
      <c r="I272" s="1188"/>
      <c r="J272" s="1188"/>
      <c r="K272" s="1188"/>
      <c r="L272" s="1188"/>
      <c r="M272" s="145" t="str">
        <f>IFERROR(INDEX('Controles de Corrupción'!$C$10:$AZ$250,MATCH(A272,'Controles de Corrupción'!$B$10:$B$250,0),4),"")</f>
        <v/>
      </c>
      <c r="N272" s="61" t="str">
        <f>IFERROR(INDEX('Controles de Corrupción'!$C$10:$AZ$250,MATCH(A272,'Controles de Corrupción'!$B$10:$B$250,0),40),"")</f>
        <v/>
      </c>
      <c r="O272" s="61" t="str">
        <f>IFERROR(INDEX('Controles de Corrupción'!$C$10:$AZ$250,MATCH(A272,'Controles de Corrupción'!$B$10:$B$250,0),41),"")</f>
        <v/>
      </c>
      <c r="P272" s="61" t="str">
        <f>IFERROR(INDEX('Controles de Corrupción'!$C$10:$AZ$250,MATCH(A272,'Controles de Corrupción'!$B$10:$B$250,0),42),"")</f>
        <v/>
      </c>
      <c r="Q272" s="362" t="str">
        <f>IFERROR(INDEX('Controles de Corrupción'!$C$10:$AZ$250,MATCH(A272,'Controles de Corrupción'!$B$10:$B$250,0),47),"")</f>
        <v/>
      </c>
    </row>
    <row r="273" spans="1:17" ht="51.75" customHeight="1">
      <c r="A273" s="106" t="s">
        <v>750</v>
      </c>
      <c r="B273" s="1429"/>
      <c r="C273" s="1184"/>
      <c r="D273" s="1186"/>
      <c r="E273" s="1184"/>
      <c r="F273" s="1188"/>
      <c r="G273" s="1188"/>
      <c r="H273" s="1426"/>
      <c r="I273" s="1188"/>
      <c r="J273" s="1188"/>
      <c r="K273" s="1188"/>
      <c r="L273" s="1188"/>
      <c r="M273" s="145" t="str">
        <f>IFERROR(INDEX('Controles de Corrupción'!$C$10:$AZ$250,MATCH(A273,'Controles de Corrupción'!$B$10:$B$250,0),4),"")</f>
        <v/>
      </c>
      <c r="N273" s="61" t="str">
        <f>IFERROR(INDEX('Controles de Corrupción'!$C$10:$AZ$250,MATCH(A273,'Controles de Corrupción'!$B$10:$B$250,0),40),"")</f>
        <v/>
      </c>
      <c r="O273" s="61" t="str">
        <f>IFERROR(INDEX('Controles de Corrupción'!$C$10:$AZ$250,MATCH(A273,'Controles de Corrupción'!$B$10:$B$250,0),41),"")</f>
        <v/>
      </c>
      <c r="P273" s="61" t="str">
        <f>IFERROR(INDEX('Controles de Corrupción'!$C$10:$AZ$250,MATCH(A273,'Controles de Corrupción'!$B$10:$B$250,0),42),"")</f>
        <v/>
      </c>
      <c r="Q273" s="362" t="str">
        <f>IFERROR(INDEX('Controles de Corrupción'!$C$10:$AZ$250,MATCH(A273,'Controles de Corrupción'!$B$10:$B$250,0),47),"")</f>
        <v/>
      </c>
    </row>
    <row r="274" spans="1:17" ht="51.75" customHeight="1">
      <c r="A274" s="106" t="s">
        <v>751</v>
      </c>
      <c r="B274" s="1429"/>
      <c r="C274" s="1184"/>
      <c r="D274" s="1186"/>
      <c r="E274" s="1184"/>
      <c r="F274" s="1188"/>
      <c r="G274" s="1188"/>
      <c r="H274" s="1426"/>
      <c r="I274" s="1188"/>
      <c r="J274" s="1188"/>
      <c r="K274" s="1188"/>
      <c r="L274" s="1188"/>
      <c r="M274" s="145" t="str">
        <f>IFERROR(INDEX('Controles de Corrupción'!$C$10:$AZ$250,MATCH(A274,'Controles de Corrupción'!$B$10:$B$250,0),4),"")</f>
        <v/>
      </c>
      <c r="N274" s="61" t="str">
        <f>IFERROR(INDEX('Controles de Corrupción'!$C$10:$AZ$250,MATCH(A274,'Controles de Corrupción'!$B$10:$B$250,0),40),"")</f>
        <v/>
      </c>
      <c r="O274" s="61" t="str">
        <f>IFERROR(INDEX('Controles de Corrupción'!$C$10:$AZ$250,MATCH(A274,'Controles de Corrupción'!$B$10:$B$250,0),41),"")</f>
        <v/>
      </c>
      <c r="P274" s="61" t="str">
        <f>IFERROR(INDEX('Controles de Corrupción'!$C$10:$AZ$250,MATCH(A274,'Controles de Corrupción'!$B$10:$B$250,0),42),"")</f>
        <v/>
      </c>
      <c r="Q274" s="362" t="str">
        <f>IFERROR(INDEX('Controles de Corrupción'!$C$10:$AZ$250,MATCH(A274,'Controles de Corrupción'!$B$10:$B$250,0),47),"")</f>
        <v/>
      </c>
    </row>
    <row r="275" spans="1:17" ht="51.75" customHeight="1">
      <c r="A275" s="106" t="s">
        <v>752</v>
      </c>
      <c r="B275" s="1429"/>
      <c r="C275" s="1184"/>
      <c r="D275" s="1186"/>
      <c r="E275" s="1184"/>
      <c r="F275" s="1188"/>
      <c r="G275" s="1188"/>
      <c r="H275" s="1426"/>
      <c r="I275" s="1188"/>
      <c r="J275" s="1188"/>
      <c r="K275" s="1188"/>
      <c r="L275" s="1188"/>
      <c r="M275" s="145" t="str">
        <f>IFERROR(INDEX('Controles de Corrupción'!$C$10:$AZ$250,MATCH(A275,'Controles de Corrupción'!$B$10:$B$250,0),4),"")</f>
        <v/>
      </c>
      <c r="N275" s="61" t="str">
        <f>IFERROR(INDEX('Controles de Corrupción'!$C$10:$AZ$250,MATCH(A275,'Controles de Corrupción'!$B$10:$B$250,0),40),"")</f>
        <v/>
      </c>
      <c r="O275" s="61" t="str">
        <f>IFERROR(INDEX('Controles de Corrupción'!$C$10:$AZ$250,MATCH(A275,'Controles de Corrupción'!$B$10:$B$250,0),41),"")</f>
        <v/>
      </c>
      <c r="P275" s="61" t="str">
        <f>IFERROR(INDEX('Controles de Corrupción'!$C$10:$AZ$250,MATCH(A275,'Controles de Corrupción'!$B$10:$B$250,0),42),"")</f>
        <v/>
      </c>
      <c r="Q275" s="362" t="str">
        <f>IFERROR(INDEX('Controles de Corrupción'!$C$10:$AZ$250,MATCH(A275,'Controles de Corrupción'!$B$10:$B$250,0),47),"")</f>
        <v/>
      </c>
    </row>
    <row r="276" spans="1:17" ht="51.75" customHeight="1">
      <c r="A276" s="106" t="s">
        <v>753</v>
      </c>
      <c r="B276" s="1430"/>
      <c r="C276" s="1184"/>
      <c r="D276" s="1186"/>
      <c r="E276" s="1184"/>
      <c r="F276" s="1188"/>
      <c r="G276" s="1188"/>
      <c r="H276" s="1427"/>
      <c r="I276" s="1188"/>
      <c r="J276" s="1188"/>
      <c r="K276" s="1188"/>
      <c r="L276" s="1188"/>
      <c r="M276" s="145" t="str">
        <f>IFERROR(INDEX('Controles de Corrupción'!$C$10:$AZ$250,MATCH(A276,'Controles de Corrupción'!$B$10:$B$250,0),4),"")</f>
        <v/>
      </c>
      <c r="N276" s="61" t="str">
        <f>IFERROR(INDEX('Controles de Corrupción'!$C$10:$AZ$250,MATCH(A276,'Controles de Corrupción'!$B$10:$B$250,0),40),"")</f>
        <v/>
      </c>
      <c r="O276" s="61" t="str">
        <f>IFERROR(INDEX('Controles de Corrupción'!$C$10:$AZ$250,MATCH(A276,'Controles de Corrupción'!$B$10:$B$250,0),41),"")</f>
        <v/>
      </c>
      <c r="P276" s="61" t="str">
        <f>IFERROR(INDEX('Controles de Corrupción'!$C$10:$AZ$250,MATCH(A276,'Controles de Corrupción'!$B$10:$B$250,0),42),"")</f>
        <v/>
      </c>
      <c r="Q276" s="362" t="str">
        <f>IFERROR(INDEX('Controles de Corrupción'!$C$10:$AZ$250,MATCH(A276,'Controles de Corrupción'!$B$10:$B$250,0),47),"")</f>
        <v/>
      </c>
    </row>
    <row r="277" spans="1:17" ht="51.75" customHeight="1">
      <c r="A277" s="106" t="s">
        <v>754</v>
      </c>
      <c r="B277" s="1428"/>
      <c r="C277" s="1183" t="str">
        <f>IFERROR(INDEX('Riesgos de Corrupción'!$B$11:$BN$100,MATCH('Mapa Riesgo Corrupción'!B277,'Riesgos de Corrupción'!$B$11:$B$100,0),2),"")</f>
        <v/>
      </c>
      <c r="D277" s="1186" t="str">
        <f>IFERROR(INDEX('Riesgos de Corrupción'!$B$11:$BN$100,MATCH('Mapa Riesgo Corrupción'!B277,'Riesgos de Corrupción'!$B$11:$B$100,0),4),"")</f>
        <v/>
      </c>
      <c r="E277" s="1183" t="str">
        <f>IFERROR(INDEX('Riesgos de Corrupción'!$B$11:$BN$100,MATCH('Mapa Riesgo Corrupción'!B277,'Riesgos de Corrupción'!$B$11:$B$100,0),5),"")</f>
        <v/>
      </c>
      <c r="F277" s="1188" t="str">
        <f>IFERROR(INDEX('Riesgos de Corrupción'!$B$11:$BN$100,MATCH('Mapa Riesgo Corrupción'!B277,'Riesgos de Corrupción'!$B$11:$B$100,0),18),"")</f>
        <v/>
      </c>
      <c r="G277" s="1188" t="str">
        <f>IFERROR(INDEX('Riesgos de Corrupción'!$B$11:$BN$100,MATCH('Mapa Riesgo Corrupción'!B277,'Riesgos de Corrupción'!$B$11:$B$100,0),63),"")</f>
        <v/>
      </c>
      <c r="H277" s="1425" t="str">
        <f>IFERROR(INDEX('Riesgos de Corrupción'!$B$11:$BN$100,MATCH('Mapa Riesgo Corrupción'!B277,'Riesgos de Corrupción'!$B$11:$B$100,0),64),"")</f>
        <v/>
      </c>
      <c r="I277" s="1188" t="str">
        <f>IFERROR(INDEX('Controles de Corrupción'!$C$10:$AZ$249,MATCH('Mapa Riesgo Corrupción'!B277,'Controles de Corrupción'!$C$10:$C$249,0),33),"")</f>
        <v/>
      </c>
      <c r="J277" s="1188" t="str">
        <f>IFERROR(INDEX('Controles de Corrupción'!$C$10:$AZ$249,MATCH('Mapa Riesgo Corrupción'!B277,'Controles de Corrupción'!$C$10:$C$249,0),36),"")</f>
        <v/>
      </c>
      <c r="K277" s="1188" t="str">
        <f>IFERROR(INDEX('Controles de Corrupción'!$C$10:$AZ$249,MATCH('Mapa Riesgo Corrupción'!B277,'Controles de Corrupción'!$C$10:$C$249,0),37),"")</f>
        <v/>
      </c>
      <c r="L277" s="1188" t="str">
        <f>IFERROR(INDEX('Controles de Corrupción'!$C$10:$AZ$249,MATCH('Mapa Riesgo Corrupción'!B277,'Controles de Corrupción'!$C$10:$C$249,0),38),"")</f>
        <v/>
      </c>
      <c r="M277" s="145" t="str">
        <f>IFERROR(INDEX('Controles de Corrupción'!$C$10:$AZ$250,MATCH(A277,'Controles de Corrupción'!$B$10:$B$250,0),4),"")</f>
        <v/>
      </c>
      <c r="N277" s="61" t="str">
        <f>IFERROR(INDEX('Controles de Corrupción'!$C$10:$AZ$250,MATCH(A277,'Controles de Corrupción'!$B$10:$B$250,0),40),"")</f>
        <v/>
      </c>
      <c r="O277" s="61" t="str">
        <f>IFERROR(INDEX('Controles de Corrupción'!$C$10:$AZ$250,MATCH(A277,'Controles de Corrupción'!$B$10:$B$250,0),41),"")</f>
        <v/>
      </c>
      <c r="P277" s="61" t="str">
        <f>IFERROR(INDEX('Controles de Corrupción'!$C$10:$AZ$250,MATCH(A277,'Controles de Corrupción'!$B$10:$B$250,0),42),"")</f>
        <v/>
      </c>
      <c r="Q277" s="362" t="str">
        <f>IFERROR(INDEX('Controles de Corrupción'!$C$10:$AZ$250,MATCH(A277,'Controles de Corrupción'!$B$10:$B$250,0),47),"")</f>
        <v/>
      </c>
    </row>
    <row r="278" spans="1:17" ht="51.75" customHeight="1">
      <c r="A278" s="106" t="s">
        <v>755</v>
      </c>
      <c r="B278" s="1429"/>
      <c r="C278" s="1184"/>
      <c r="D278" s="1186"/>
      <c r="E278" s="1184"/>
      <c r="F278" s="1188"/>
      <c r="G278" s="1188"/>
      <c r="H278" s="1426"/>
      <c r="I278" s="1188"/>
      <c r="J278" s="1188"/>
      <c r="K278" s="1188"/>
      <c r="L278" s="1188"/>
      <c r="M278" s="145" t="str">
        <f>IFERROR(INDEX('Controles de Corrupción'!$C$10:$AZ$250,MATCH(A278,'Controles de Corrupción'!$B$10:$B$250,0),4),"")</f>
        <v/>
      </c>
      <c r="N278" s="61" t="str">
        <f>IFERROR(INDEX('Controles de Corrupción'!$C$10:$AZ$250,MATCH(A278,'Controles de Corrupción'!$B$10:$B$250,0),40),"")</f>
        <v/>
      </c>
      <c r="O278" s="61" t="str">
        <f>IFERROR(INDEX('Controles de Corrupción'!$C$10:$AZ$250,MATCH(A278,'Controles de Corrupción'!$B$10:$B$250,0),41),"")</f>
        <v/>
      </c>
      <c r="P278" s="61" t="str">
        <f>IFERROR(INDEX('Controles de Corrupción'!$C$10:$AZ$250,MATCH(A278,'Controles de Corrupción'!$B$10:$B$250,0),42),"")</f>
        <v/>
      </c>
      <c r="Q278" s="362" t="str">
        <f>IFERROR(INDEX('Controles de Corrupción'!$C$10:$AZ$250,MATCH(A278,'Controles de Corrupción'!$B$10:$B$250,0),47),"")</f>
        <v/>
      </c>
    </row>
    <row r="279" spans="1:17" ht="51.75" customHeight="1">
      <c r="A279" s="106" t="s">
        <v>756</v>
      </c>
      <c r="B279" s="1429"/>
      <c r="C279" s="1184"/>
      <c r="D279" s="1186"/>
      <c r="E279" s="1184"/>
      <c r="F279" s="1188"/>
      <c r="G279" s="1188"/>
      <c r="H279" s="1426"/>
      <c r="I279" s="1188"/>
      <c r="J279" s="1188"/>
      <c r="K279" s="1188"/>
      <c r="L279" s="1188"/>
      <c r="M279" s="145" t="str">
        <f>IFERROR(INDEX('Controles de Corrupción'!$C$10:$AZ$250,MATCH(A279,'Controles de Corrupción'!$B$10:$B$250,0),4),"")</f>
        <v/>
      </c>
      <c r="N279" s="61" t="str">
        <f>IFERROR(INDEX('Controles de Corrupción'!$C$10:$AZ$250,MATCH(A279,'Controles de Corrupción'!$B$10:$B$250,0),40),"")</f>
        <v/>
      </c>
      <c r="O279" s="61" t="str">
        <f>IFERROR(INDEX('Controles de Corrupción'!$C$10:$AZ$250,MATCH(A279,'Controles de Corrupción'!$B$10:$B$250,0),41),"")</f>
        <v/>
      </c>
      <c r="P279" s="61" t="str">
        <f>IFERROR(INDEX('Controles de Corrupción'!$C$10:$AZ$250,MATCH(A279,'Controles de Corrupción'!$B$10:$B$250,0),42),"")</f>
        <v/>
      </c>
      <c r="Q279" s="362" t="str">
        <f>IFERROR(INDEX('Controles de Corrupción'!$C$10:$AZ$250,MATCH(A279,'Controles de Corrupción'!$B$10:$B$250,0),47),"")</f>
        <v/>
      </c>
    </row>
    <row r="280" spans="1:17" ht="51.75" customHeight="1">
      <c r="A280" s="106" t="s">
        <v>757</v>
      </c>
      <c r="B280" s="1429"/>
      <c r="C280" s="1184"/>
      <c r="D280" s="1186"/>
      <c r="E280" s="1184"/>
      <c r="F280" s="1188"/>
      <c r="G280" s="1188"/>
      <c r="H280" s="1426"/>
      <c r="I280" s="1188"/>
      <c r="J280" s="1188"/>
      <c r="K280" s="1188"/>
      <c r="L280" s="1188"/>
      <c r="M280" s="145" t="str">
        <f>IFERROR(INDEX('Controles de Corrupción'!$C$10:$AZ$250,MATCH(A280,'Controles de Corrupción'!$B$10:$B$250,0),4),"")</f>
        <v/>
      </c>
      <c r="N280" s="61" t="str">
        <f>IFERROR(INDEX('Controles de Corrupción'!$C$10:$AZ$250,MATCH(A280,'Controles de Corrupción'!$B$10:$B$250,0),40),"")</f>
        <v/>
      </c>
      <c r="O280" s="61" t="str">
        <f>IFERROR(INDEX('Controles de Corrupción'!$C$10:$AZ$250,MATCH(A280,'Controles de Corrupción'!$B$10:$B$250,0),41),"")</f>
        <v/>
      </c>
      <c r="P280" s="61" t="str">
        <f>IFERROR(INDEX('Controles de Corrupción'!$C$10:$AZ$250,MATCH(A280,'Controles de Corrupción'!$B$10:$B$250,0),42),"")</f>
        <v/>
      </c>
      <c r="Q280" s="362" t="str">
        <f>IFERROR(INDEX('Controles de Corrupción'!$C$10:$AZ$250,MATCH(A280,'Controles de Corrupción'!$B$10:$B$250,0),47),"")</f>
        <v/>
      </c>
    </row>
    <row r="281" spans="1:17" ht="51.75" customHeight="1">
      <c r="A281" s="106" t="s">
        <v>758</v>
      </c>
      <c r="B281" s="1429"/>
      <c r="C281" s="1184"/>
      <c r="D281" s="1186"/>
      <c r="E281" s="1184"/>
      <c r="F281" s="1188"/>
      <c r="G281" s="1188"/>
      <c r="H281" s="1426"/>
      <c r="I281" s="1188"/>
      <c r="J281" s="1188"/>
      <c r="K281" s="1188"/>
      <c r="L281" s="1188"/>
      <c r="M281" s="145" t="str">
        <f>IFERROR(INDEX('Controles de Corrupción'!$C$10:$AZ$250,MATCH(A281,'Controles de Corrupción'!$B$10:$B$250,0),4),"")</f>
        <v/>
      </c>
      <c r="N281" s="61" t="str">
        <f>IFERROR(INDEX('Controles de Corrupción'!$C$10:$AZ$250,MATCH(A281,'Controles de Corrupción'!$B$10:$B$250,0),40),"")</f>
        <v/>
      </c>
      <c r="O281" s="61" t="str">
        <f>IFERROR(INDEX('Controles de Corrupción'!$C$10:$AZ$250,MATCH(A281,'Controles de Corrupción'!$B$10:$B$250,0),41),"")</f>
        <v/>
      </c>
      <c r="P281" s="61" t="str">
        <f>IFERROR(INDEX('Controles de Corrupción'!$C$10:$AZ$250,MATCH(A281,'Controles de Corrupción'!$B$10:$B$250,0),42),"")</f>
        <v/>
      </c>
      <c r="Q281" s="362" t="str">
        <f>IFERROR(INDEX('Controles de Corrupción'!$C$10:$AZ$250,MATCH(A281,'Controles de Corrupción'!$B$10:$B$250,0),47),"")</f>
        <v/>
      </c>
    </row>
    <row r="282" spans="1:17" ht="51.75" customHeight="1">
      <c r="A282" s="106" t="s">
        <v>759</v>
      </c>
      <c r="B282" s="1430"/>
      <c r="C282" s="1184"/>
      <c r="D282" s="1186"/>
      <c r="E282" s="1184"/>
      <c r="F282" s="1188"/>
      <c r="G282" s="1188"/>
      <c r="H282" s="1427"/>
      <c r="I282" s="1188"/>
      <c r="J282" s="1188"/>
      <c r="K282" s="1188"/>
      <c r="L282" s="1188"/>
      <c r="M282" s="145" t="str">
        <f>IFERROR(INDEX('Controles de Corrupción'!$C$10:$AZ$250,MATCH(A282,'Controles de Corrupción'!$B$10:$B$250,0),4),"")</f>
        <v/>
      </c>
      <c r="N282" s="61" t="str">
        <f>IFERROR(INDEX('Controles de Corrupción'!$C$10:$AZ$250,MATCH(A282,'Controles de Corrupción'!$B$10:$B$250,0),40),"")</f>
        <v/>
      </c>
      <c r="O282" s="61" t="str">
        <f>IFERROR(INDEX('Controles de Corrupción'!$C$10:$AZ$250,MATCH(A282,'Controles de Corrupción'!$B$10:$B$250,0),41),"")</f>
        <v/>
      </c>
      <c r="P282" s="61" t="str">
        <f>IFERROR(INDEX('Controles de Corrupción'!$C$10:$AZ$250,MATCH(A282,'Controles de Corrupción'!$B$10:$B$250,0),42),"")</f>
        <v/>
      </c>
      <c r="Q282" s="362" t="str">
        <f>IFERROR(INDEX('Controles de Corrupción'!$C$10:$AZ$250,MATCH(A282,'Controles de Corrupción'!$B$10:$B$250,0),47),"")</f>
        <v/>
      </c>
    </row>
    <row r="283" spans="1:17" ht="51.75" customHeight="1">
      <c r="A283" s="106" t="s">
        <v>760</v>
      </c>
      <c r="B283" s="1428"/>
      <c r="C283" s="1183" t="str">
        <f>IFERROR(INDEX('Riesgos de Corrupción'!$B$11:$BN$100,MATCH('Mapa Riesgo Corrupción'!B283,'Riesgos de Corrupción'!$B$11:$B$100,0),2),"")</f>
        <v/>
      </c>
      <c r="D283" s="1186" t="str">
        <f>IFERROR(INDEX('Riesgos de Corrupción'!$B$11:$BN$100,MATCH('Mapa Riesgo Corrupción'!B283,'Riesgos de Corrupción'!$B$11:$B$100,0),4),"")</f>
        <v/>
      </c>
      <c r="E283" s="1183" t="str">
        <f>IFERROR(INDEX('Riesgos de Corrupción'!$B$11:$BN$100,MATCH('Mapa Riesgo Corrupción'!B283,'Riesgos de Corrupción'!$B$11:$B$100,0),5),"")</f>
        <v/>
      </c>
      <c r="F283" s="1188" t="str">
        <f>IFERROR(INDEX('Riesgos de Corrupción'!$B$11:$BN$100,MATCH('Mapa Riesgo Corrupción'!B283,'Riesgos de Corrupción'!$B$11:$B$100,0),18),"")</f>
        <v/>
      </c>
      <c r="G283" s="1188" t="str">
        <f>IFERROR(INDEX('Riesgos de Corrupción'!$B$11:$BN$100,MATCH('Mapa Riesgo Corrupción'!B283,'Riesgos de Corrupción'!$B$11:$B$100,0),63),"")</f>
        <v/>
      </c>
      <c r="H283" s="1425" t="str">
        <f>IFERROR(INDEX('Riesgos de Corrupción'!$B$11:$BN$100,MATCH('Mapa Riesgo Corrupción'!B283,'Riesgos de Corrupción'!$B$11:$B$100,0),64),"")</f>
        <v/>
      </c>
      <c r="I283" s="1188" t="str">
        <f>IFERROR(INDEX('Controles de Corrupción'!$C$10:$AZ$249,MATCH('Mapa Riesgo Corrupción'!B283,'Controles de Corrupción'!$C$10:$C$249,0),33),"")</f>
        <v/>
      </c>
      <c r="J283" s="1188" t="str">
        <f>IFERROR(INDEX('Controles de Corrupción'!$C$10:$AZ$249,MATCH('Mapa Riesgo Corrupción'!B283,'Controles de Corrupción'!$C$10:$C$249,0),36),"")</f>
        <v/>
      </c>
      <c r="K283" s="1188" t="str">
        <f>IFERROR(INDEX('Controles de Corrupción'!$C$10:$AZ$249,MATCH('Mapa Riesgo Corrupción'!B283,'Controles de Corrupción'!$C$10:$C$249,0),37),"")</f>
        <v/>
      </c>
      <c r="L283" s="1188" t="str">
        <f>IFERROR(INDEX('Controles de Corrupción'!$C$10:$AZ$249,MATCH('Mapa Riesgo Corrupción'!B283,'Controles de Corrupción'!$C$10:$C$249,0),38),"")</f>
        <v/>
      </c>
      <c r="M283" s="145" t="str">
        <f>IFERROR(INDEX('Controles de Corrupción'!$C$10:$AZ$250,MATCH(A283,'Controles de Corrupción'!$B$10:$B$250,0),4),"")</f>
        <v/>
      </c>
      <c r="N283" s="61" t="str">
        <f>IFERROR(INDEX('Controles de Corrupción'!$C$10:$AZ$250,MATCH(A283,'Controles de Corrupción'!$B$10:$B$250,0),40),"")</f>
        <v/>
      </c>
      <c r="O283" s="61" t="str">
        <f>IFERROR(INDEX('Controles de Corrupción'!$C$10:$AZ$250,MATCH(A283,'Controles de Corrupción'!$B$10:$B$250,0),41),"")</f>
        <v/>
      </c>
      <c r="P283" s="61" t="str">
        <f>IFERROR(INDEX('Controles de Corrupción'!$C$10:$AZ$250,MATCH(A283,'Controles de Corrupción'!$B$10:$B$250,0),42),"")</f>
        <v/>
      </c>
      <c r="Q283" s="362" t="str">
        <f>IFERROR(INDEX('Controles de Corrupción'!$C$10:$AZ$250,MATCH(A283,'Controles de Corrupción'!$B$10:$B$250,0),47),"")</f>
        <v/>
      </c>
    </row>
    <row r="284" spans="1:17" ht="51.75" customHeight="1">
      <c r="A284" s="106" t="s">
        <v>761</v>
      </c>
      <c r="B284" s="1429"/>
      <c r="C284" s="1184"/>
      <c r="D284" s="1186"/>
      <c r="E284" s="1184"/>
      <c r="F284" s="1188"/>
      <c r="G284" s="1188"/>
      <c r="H284" s="1426"/>
      <c r="I284" s="1188"/>
      <c r="J284" s="1188"/>
      <c r="K284" s="1188"/>
      <c r="L284" s="1188"/>
      <c r="M284" s="145" t="str">
        <f>IFERROR(INDEX('Controles de Corrupción'!$C$10:$AZ$250,MATCH(A284,'Controles de Corrupción'!$B$10:$B$250,0),4),"")</f>
        <v/>
      </c>
      <c r="N284" s="61" t="str">
        <f>IFERROR(INDEX('Controles de Corrupción'!$C$10:$AZ$250,MATCH(A284,'Controles de Corrupción'!$B$10:$B$250,0),40),"")</f>
        <v/>
      </c>
      <c r="O284" s="61" t="str">
        <f>IFERROR(INDEX('Controles de Corrupción'!$C$10:$AZ$250,MATCH(A284,'Controles de Corrupción'!$B$10:$B$250,0),41),"")</f>
        <v/>
      </c>
      <c r="P284" s="61" t="str">
        <f>IFERROR(INDEX('Controles de Corrupción'!$C$10:$AZ$250,MATCH(A284,'Controles de Corrupción'!$B$10:$B$250,0),42),"")</f>
        <v/>
      </c>
      <c r="Q284" s="362" t="str">
        <f>IFERROR(INDEX('Controles de Corrupción'!$C$10:$AZ$250,MATCH(A284,'Controles de Corrupción'!$B$10:$B$250,0),47),"")</f>
        <v/>
      </c>
    </row>
    <row r="285" spans="1:17" ht="51.75" customHeight="1">
      <c r="A285" s="106" t="s">
        <v>762</v>
      </c>
      <c r="B285" s="1429"/>
      <c r="C285" s="1184"/>
      <c r="D285" s="1186"/>
      <c r="E285" s="1184"/>
      <c r="F285" s="1188"/>
      <c r="G285" s="1188"/>
      <c r="H285" s="1426"/>
      <c r="I285" s="1188"/>
      <c r="J285" s="1188"/>
      <c r="K285" s="1188"/>
      <c r="L285" s="1188"/>
      <c r="M285" s="145" t="str">
        <f>IFERROR(INDEX('Controles de Corrupción'!$C$10:$AZ$250,MATCH(A285,'Controles de Corrupción'!$B$10:$B$250,0),4),"")</f>
        <v/>
      </c>
      <c r="N285" s="61" t="str">
        <f>IFERROR(INDEX('Controles de Corrupción'!$C$10:$AZ$250,MATCH(A285,'Controles de Corrupción'!$B$10:$B$250,0),40),"")</f>
        <v/>
      </c>
      <c r="O285" s="61" t="str">
        <f>IFERROR(INDEX('Controles de Corrupción'!$C$10:$AZ$250,MATCH(A285,'Controles de Corrupción'!$B$10:$B$250,0),41),"")</f>
        <v/>
      </c>
      <c r="P285" s="61" t="str">
        <f>IFERROR(INDEX('Controles de Corrupción'!$C$10:$AZ$250,MATCH(A285,'Controles de Corrupción'!$B$10:$B$250,0),42),"")</f>
        <v/>
      </c>
      <c r="Q285" s="362" t="str">
        <f>IFERROR(INDEX('Controles de Corrupción'!$C$10:$AZ$250,MATCH(A285,'Controles de Corrupción'!$B$10:$B$250,0),47),"")</f>
        <v/>
      </c>
    </row>
    <row r="286" spans="1:17" ht="51.75" customHeight="1">
      <c r="A286" s="106" t="s">
        <v>763</v>
      </c>
      <c r="B286" s="1429"/>
      <c r="C286" s="1184"/>
      <c r="D286" s="1186"/>
      <c r="E286" s="1184"/>
      <c r="F286" s="1188"/>
      <c r="G286" s="1188"/>
      <c r="H286" s="1426"/>
      <c r="I286" s="1188"/>
      <c r="J286" s="1188"/>
      <c r="K286" s="1188"/>
      <c r="L286" s="1188"/>
      <c r="M286" s="145" t="str">
        <f>IFERROR(INDEX('Controles de Corrupción'!$C$10:$AZ$250,MATCH(A286,'Controles de Corrupción'!$B$10:$B$250,0),4),"")</f>
        <v/>
      </c>
      <c r="N286" s="61" t="str">
        <f>IFERROR(INDEX('Controles de Corrupción'!$C$10:$AZ$250,MATCH(A286,'Controles de Corrupción'!$B$10:$B$250,0),40),"")</f>
        <v/>
      </c>
      <c r="O286" s="61" t="str">
        <f>IFERROR(INDEX('Controles de Corrupción'!$C$10:$AZ$250,MATCH(A286,'Controles de Corrupción'!$B$10:$B$250,0),41),"")</f>
        <v/>
      </c>
      <c r="P286" s="61" t="str">
        <f>IFERROR(INDEX('Controles de Corrupción'!$C$10:$AZ$250,MATCH(A286,'Controles de Corrupción'!$B$10:$B$250,0),42),"")</f>
        <v/>
      </c>
      <c r="Q286" s="362" t="str">
        <f>IFERROR(INDEX('Controles de Corrupción'!$C$10:$AZ$250,MATCH(A286,'Controles de Corrupción'!$B$10:$B$250,0),47),"")</f>
        <v/>
      </c>
    </row>
    <row r="287" spans="1:17" ht="51.75" customHeight="1">
      <c r="A287" s="106" t="s">
        <v>764</v>
      </c>
      <c r="B287" s="1429"/>
      <c r="C287" s="1184"/>
      <c r="D287" s="1186"/>
      <c r="E287" s="1184"/>
      <c r="F287" s="1188"/>
      <c r="G287" s="1188"/>
      <c r="H287" s="1426"/>
      <c r="I287" s="1188"/>
      <c r="J287" s="1188"/>
      <c r="K287" s="1188"/>
      <c r="L287" s="1188"/>
      <c r="M287" s="145" t="str">
        <f>IFERROR(INDEX('Controles de Corrupción'!$C$10:$AZ$250,MATCH(A287,'Controles de Corrupción'!$B$10:$B$250,0),4),"")</f>
        <v/>
      </c>
      <c r="N287" s="61" t="str">
        <f>IFERROR(INDEX('Controles de Corrupción'!$C$10:$AZ$250,MATCH(A287,'Controles de Corrupción'!$B$10:$B$250,0),40),"")</f>
        <v/>
      </c>
      <c r="O287" s="61" t="str">
        <f>IFERROR(INDEX('Controles de Corrupción'!$C$10:$AZ$250,MATCH(A287,'Controles de Corrupción'!$B$10:$B$250,0),41),"")</f>
        <v/>
      </c>
      <c r="P287" s="61" t="str">
        <f>IFERROR(INDEX('Controles de Corrupción'!$C$10:$AZ$250,MATCH(A287,'Controles de Corrupción'!$B$10:$B$250,0),42),"")</f>
        <v/>
      </c>
      <c r="Q287" s="362" t="str">
        <f>IFERROR(INDEX('Controles de Corrupción'!$C$10:$AZ$250,MATCH(A287,'Controles de Corrupción'!$B$10:$B$250,0),47),"")</f>
        <v/>
      </c>
    </row>
    <row r="288" spans="1:17" ht="51.75" customHeight="1">
      <c r="A288" s="106" t="s">
        <v>765</v>
      </c>
      <c r="B288" s="1430"/>
      <c r="C288" s="1184"/>
      <c r="D288" s="1186"/>
      <c r="E288" s="1184"/>
      <c r="F288" s="1188"/>
      <c r="G288" s="1188"/>
      <c r="H288" s="1427"/>
      <c r="I288" s="1188"/>
      <c r="J288" s="1188"/>
      <c r="K288" s="1188"/>
      <c r="L288" s="1188"/>
      <c r="M288" s="145" t="str">
        <f>IFERROR(INDEX('Controles de Corrupción'!$C$10:$AZ$250,MATCH(A288,'Controles de Corrupción'!$B$10:$B$250,0),4),"")</f>
        <v/>
      </c>
      <c r="N288" s="61" t="str">
        <f>IFERROR(INDEX('Controles de Corrupción'!$C$10:$AZ$250,MATCH(A288,'Controles de Corrupción'!$B$10:$B$250,0),40),"")</f>
        <v/>
      </c>
      <c r="O288" s="61" t="str">
        <f>IFERROR(INDEX('Controles de Corrupción'!$C$10:$AZ$250,MATCH(A288,'Controles de Corrupción'!$B$10:$B$250,0),41),"")</f>
        <v/>
      </c>
      <c r="P288" s="61" t="str">
        <f>IFERROR(INDEX('Controles de Corrupción'!$C$10:$AZ$250,MATCH(A288,'Controles de Corrupción'!$B$10:$B$250,0),42),"")</f>
        <v/>
      </c>
      <c r="Q288" s="362" t="str">
        <f>IFERROR(INDEX('Controles de Corrupción'!$C$10:$AZ$250,MATCH(A288,'Controles de Corrupción'!$B$10:$B$250,0),47),"")</f>
        <v/>
      </c>
    </row>
    <row r="289" spans="1:17" ht="51.75" customHeight="1">
      <c r="A289" s="106" t="s">
        <v>766</v>
      </c>
      <c r="B289" s="1428"/>
      <c r="C289" s="1183" t="str">
        <f>IFERROR(INDEX('Riesgos de Corrupción'!$B$11:$BN$100,MATCH('Mapa Riesgo Corrupción'!B289,'Riesgos de Corrupción'!$B$11:$B$100,0),2),"")</f>
        <v/>
      </c>
      <c r="D289" s="1186" t="str">
        <f>IFERROR(INDEX('Riesgos de Corrupción'!$B$11:$BN$100,MATCH('Mapa Riesgo Corrupción'!B289,'Riesgos de Corrupción'!$B$11:$B$100,0),4),"")</f>
        <v/>
      </c>
      <c r="E289" s="1183" t="str">
        <f>IFERROR(INDEX('Riesgos de Corrupción'!$B$11:$BN$100,MATCH('Mapa Riesgo Corrupción'!B289,'Riesgos de Corrupción'!$B$11:$B$100,0),5),"")</f>
        <v/>
      </c>
      <c r="F289" s="1188" t="str">
        <f>IFERROR(INDEX('Riesgos de Corrupción'!$B$11:$BN$100,MATCH('Mapa Riesgo Corrupción'!B289,'Riesgos de Corrupción'!$B$11:$B$100,0),18),"")</f>
        <v/>
      </c>
      <c r="G289" s="1188" t="str">
        <f>IFERROR(INDEX('Riesgos de Corrupción'!$B$11:$BN$100,MATCH('Mapa Riesgo Corrupción'!B289,'Riesgos de Corrupción'!$B$11:$B$100,0),63),"")</f>
        <v/>
      </c>
      <c r="H289" s="1425" t="str">
        <f>IFERROR(INDEX('Riesgos de Corrupción'!$B$11:$BN$100,MATCH('Mapa Riesgo Corrupción'!B289,'Riesgos de Corrupción'!$B$11:$B$100,0),64),"")</f>
        <v/>
      </c>
      <c r="I289" s="1188" t="str">
        <f>IFERROR(INDEX('Controles de Corrupción'!$C$10:$AZ$249,MATCH('Mapa Riesgo Corrupción'!B289,'Controles de Corrupción'!$C$10:$C$249,0),33),"")</f>
        <v/>
      </c>
      <c r="J289" s="1188" t="str">
        <f>IFERROR(INDEX('Controles de Corrupción'!$C$10:$AZ$249,MATCH('Mapa Riesgo Corrupción'!B289,'Controles de Corrupción'!$C$10:$C$249,0),36),"")</f>
        <v/>
      </c>
      <c r="K289" s="1188" t="str">
        <f>IFERROR(INDEX('Controles de Corrupción'!$C$10:$AZ$249,MATCH('Mapa Riesgo Corrupción'!B289,'Controles de Corrupción'!$C$10:$C$249,0),37),"")</f>
        <v/>
      </c>
      <c r="L289" s="1188" t="str">
        <f>IFERROR(INDEX('Controles de Corrupción'!$C$10:$AZ$249,MATCH('Mapa Riesgo Corrupción'!B289,'Controles de Corrupción'!$C$10:$C$249,0),38),"")</f>
        <v/>
      </c>
      <c r="M289" s="145" t="str">
        <f>IFERROR(INDEX('Controles de Corrupción'!$C$10:$AZ$250,MATCH(A289,'Controles de Corrupción'!$B$10:$B$250,0),4),"")</f>
        <v/>
      </c>
      <c r="N289" s="61" t="str">
        <f>IFERROR(INDEX('Controles de Corrupción'!$C$10:$AZ$250,MATCH(A289,'Controles de Corrupción'!$B$10:$B$250,0),40),"")</f>
        <v/>
      </c>
      <c r="O289" s="61" t="str">
        <f>IFERROR(INDEX('Controles de Corrupción'!$C$10:$AZ$250,MATCH(A289,'Controles de Corrupción'!$B$10:$B$250,0),41),"")</f>
        <v/>
      </c>
      <c r="P289" s="61" t="str">
        <f>IFERROR(INDEX('Controles de Corrupción'!$C$10:$AZ$250,MATCH(A289,'Controles de Corrupción'!$B$10:$B$250,0),42),"")</f>
        <v/>
      </c>
      <c r="Q289" s="362" t="str">
        <f>IFERROR(INDEX('Controles de Corrupción'!$C$10:$AZ$250,MATCH(A289,'Controles de Corrupción'!$B$10:$B$250,0),47),"")</f>
        <v/>
      </c>
    </row>
    <row r="290" spans="1:17" ht="51.75" customHeight="1">
      <c r="A290" s="106" t="s">
        <v>767</v>
      </c>
      <c r="B290" s="1429"/>
      <c r="C290" s="1184"/>
      <c r="D290" s="1186"/>
      <c r="E290" s="1184"/>
      <c r="F290" s="1188"/>
      <c r="G290" s="1188"/>
      <c r="H290" s="1426"/>
      <c r="I290" s="1188"/>
      <c r="J290" s="1188"/>
      <c r="K290" s="1188"/>
      <c r="L290" s="1188"/>
      <c r="M290" s="145" t="str">
        <f>IFERROR(INDEX('Controles de Corrupción'!$C$10:$AZ$250,MATCH(A290,'Controles de Corrupción'!$B$10:$B$250,0),4),"")</f>
        <v/>
      </c>
      <c r="N290" s="61" t="str">
        <f>IFERROR(INDEX('Controles de Corrupción'!$C$10:$AZ$250,MATCH(A290,'Controles de Corrupción'!$B$10:$B$250,0),40),"")</f>
        <v/>
      </c>
      <c r="O290" s="61" t="str">
        <f>IFERROR(INDEX('Controles de Corrupción'!$C$10:$AZ$250,MATCH(A290,'Controles de Corrupción'!$B$10:$B$250,0),41),"")</f>
        <v/>
      </c>
      <c r="P290" s="61" t="str">
        <f>IFERROR(INDEX('Controles de Corrupción'!$C$10:$AZ$250,MATCH(A290,'Controles de Corrupción'!$B$10:$B$250,0),42),"")</f>
        <v/>
      </c>
      <c r="Q290" s="362" t="str">
        <f>IFERROR(INDEX('Controles de Corrupción'!$C$10:$AZ$250,MATCH(A290,'Controles de Corrupción'!$B$10:$B$250,0),47),"")</f>
        <v/>
      </c>
    </row>
    <row r="291" spans="1:17" ht="51.75" customHeight="1">
      <c r="A291" s="106" t="s">
        <v>768</v>
      </c>
      <c r="B291" s="1429"/>
      <c r="C291" s="1184"/>
      <c r="D291" s="1186"/>
      <c r="E291" s="1184"/>
      <c r="F291" s="1188"/>
      <c r="G291" s="1188"/>
      <c r="H291" s="1426"/>
      <c r="I291" s="1188"/>
      <c r="J291" s="1188"/>
      <c r="K291" s="1188"/>
      <c r="L291" s="1188"/>
      <c r="M291" s="145" t="str">
        <f>IFERROR(INDEX('Controles de Corrupción'!$C$10:$AZ$250,MATCH(A291,'Controles de Corrupción'!$B$10:$B$250,0),4),"")</f>
        <v/>
      </c>
      <c r="N291" s="61" t="str">
        <f>IFERROR(INDEX('Controles de Corrupción'!$C$10:$AZ$250,MATCH(A291,'Controles de Corrupción'!$B$10:$B$250,0),40),"")</f>
        <v/>
      </c>
      <c r="O291" s="61" t="str">
        <f>IFERROR(INDEX('Controles de Corrupción'!$C$10:$AZ$250,MATCH(A291,'Controles de Corrupción'!$B$10:$B$250,0),41),"")</f>
        <v/>
      </c>
      <c r="P291" s="61" t="str">
        <f>IFERROR(INDEX('Controles de Corrupción'!$C$10:$AZ$250,MATCH(A291,'Controles de Corrupción'!$B$10:$B$250,0),42),"")</f>
        <v/>
      </c>
      <c r="Q291" s="362" t="str">
        <f>IFERROR(INDEX('Controles de Corrupción'!$C$10:$AZ$250,MATCH(A291,'Controles de Corrupción'!$B$10:$B$250,0),47),"")</f>
        <v/>
      </c>
    </row>
    <row r="292" spans="1:17" ht="51.75" customHeight="1">
      <c r="A292" s="106" t="s">
        <v>769</v>
      </c>
      <c r="B292" s="1429"/>
      <c r="C292" s="1184"/>
      <c r="D292" s="1186"/>
      <c r="E292" s="1184"/>
      <c r="F292" s="1188"/>
      <c r="G292" s="1188"/>
      <c r="H292" s="1426"/>
      <c r="I292" s="1188"/>
      <c r="J292" s="1188"/>
      <c r="K292" s="1188"/>
      <c r="L292" s="1188"/>
      <c r="M292" s="145" t="str">
        <f>IFERROR(INDEX('Controles de Corrupción'!$C$10:$AZ$250,MATCH(A292,'Controles de Corrupción'!$B$10:$B$250,0),4),"")</f>
        <v/>
      </c>
      <c r="N292" s="61" t="str">
        <f>IFERROR(INDEX('Controles de Corrupción'!$C$10:$AZ$250,MATCH(A292,'Controles de Corrupción'!$B$10:$B$250,0),40),"")</f>
        <v/>
      </c>
      <c r="O292" s="61" t="str">
        <f>IFERROR(INDEX('Controles de Corrupción'!$C$10:$AZ$250,MATCH(A292,'Controles de Corrupción'!$B$10:$B$250,0),41),"")</f>
        <v/>
      </c>
      <c r="P292" s="61" t="str">
        <f>IFERROR(INDEX('Controles de Corrupción'!$C$10:$AZ$250,MATCH(A292,'Controles de Corrupción'!$B$10:$B$250,0),42),"")</f>
        <v/>
      </c>
      <c r="Q292" s="362" t="str">
        <f>IFERROR(INDEX('Controles de Corrupción'!$C$10:$AZ$250,MATCH(A292,'Controles de Corrupción'!$B$10:$B$250,0),47),"")</f>
        <v/>
      </c>
    </row>
    <row r="293" spans="1:17" ht="51.75" customHeight="1">
      <c r="A293" s="106" t="s">
        <v>770</v>
      </c>
      <c r="B293" s="1429"/>
      <c r="C293" s="1184"/>
      <c r="D293" s="1186"/>
      <c r="E293" s="1184"/>
      <c r="F293" s="1188"/>
      <c r="G293" s="1188"/>
      <c r="H293" s="1426"/>
      <c r="I293" s="1188"/>
      <c r="J293" s="1188"/>
      <c r="K293" s="1188"/>
      <c r="L293" s="1188"/>
      <c r="M293" s="145" t="str">
        <f>IFERROR(INDEX('Controles de Corrupción'!$C$10:$AZ$250,MATCH(A293,'Controles de Corrupción'!$B$10:$B$250,0),4),"")</f>
        <v/>
      </c>
      <c r="N293" s="61" t="str">
        <f>IFERROR(INDEX('Controles de Corrupción'!$C$10:$AZ$250,MATCH(A293,'Controles de Corrupción'!$B$10:$B$250,0),40),"")</f>
        <v/>
      </c>
      <c r="O293" s="61" t="str">
        <f>IFERROR(INDEX('Controles de Corrupción'!$C$10:$AZ$250,MATCH(A293,'Controles de Corrupción'!$B$10:$B$250,0),41),"")</f>
        <v/>
      </c>
      <c r="P293" s="61" t="str">
        <f>IFERROR(INDEX('Controles de Corrupción'!$C$10:$AZ$250,MATCH(A293,'Controles de Corrupción'!$B$10:$B$250,0),42),"")</f>
        <v/>
      </c>
      <c r="Q293" s="362" t="str">
        <f>IFERROR(INDEX('Controles de Corrupción'!$C$10:$AZ$250,MATCH(A293,'Controles de Corrupción'!$B$10:$B$250,0),47),"")</f>
        <v/>
      </c>
    </row>
    <row r="294" spans="1:17" ht="51.75" customHeight="1">
      <c r="A294" s="106" t="s">
        <v>771</v>
      </c>
      <c r="B294" s="1430"/>
      <c r="C294" s="1184"/>
      <c r="D294" s="1186"/>
      <c r="E294" s="1184"/>
      <c r="F294" s="1188"/>
      <c r="G294" s="1188"/>
      <c r="H294" s="1427"/>
      <c r="I294" s="1188"/>
      <c r="J294" s="1188"/>
      <c r="K294" s="1188"/>
      <c r="L294" s="1188"/>
      <c r="M294" s="145" t="str">
        <f>IFERROR(INDEX('Controles de Corrupción'!$C$10:$AZ$250,MATCH(A294,'Controles de Corrupción'!$B$10:$B$250,0),4),"")</f>
        <v/>
      </c>
      <c r="N294" s="61" t="str">
        <f>IFERROR(INDEX('Controles de Corrupción'!$C$10:$AZ$250,MATCH(A294,'Controles de Corrupción'!$B$10:$B$250,0),40),"")</f>
        <v/>
      </c>
      <c r="O294" s="61" t="str">
        <f>IFERROR(INDEX('Controles de Corrupción'!$C$10:$AZ$250,MATCH(A294,'Controles de Corrupción'!$B$10:$B$250,0),41),"")</f>
        <v/>
      </c>
      <c r="P294" s="61" t="str">
        <f>IFERROR(INDEX('Controles de Corrupción'!$C$10:$AZ$250,MATCH(A294,'Controles de Corrupción'!$B$10:$B$250,0),42),"")</f>
        <v/>
      </c>
      <c r="Q294" s="362" t="str">
        <f>IFERROR(INDEX('Controles de Corrupción'!$C$10:$AZ$250,MATCH(A294,'Controles de Corrupción'!$B$10:$B$250,0),47),"")</f>
        <v/>
      </c>
    </row>
    <row r="295" spans="1:17" ht="51.75" customHeight="1">
      <c r="A295" s="106" t="s">
        <v>772</v>
      </c>
      <c r="B295" s="1428"/>
      <c r="C295" s="1183" t="str">
        <f>IFERROR(INDEX('Riesgos de Corrupción'!$B$11:$BN$100,MATCH('Mapa Riesgo Corrupción'!B295,'Riesgos de Corrupción'!$B$11:$B$100,0),2),"")</f>
        <v/>
      </c>
      <c r="D295" s="1186" t="str">
        <f>IFERROR(INDEX('Riesgos de Corrupción'!$B$11:$BN$100,MATCH('Mapa Riesgo Corrupción'!B295,'Riesgos de Corrupción'!$B$11:$B$100,0),4),"")</f>
        <v/>
      </c>
      <c r="E295" s="1183" t="str">
        <f>IFERROR(INDEX('Riesgos de Corrupción'!$B$11:$BN$100,MATCH('Mapa Riesgo Corrupción'!B295,'Riesgos de Corrupción'!$B$11:$B$100,0),5),"")</f>
        <v/>
      </c>
      <c r="F295" s="1188" t="str">
        <f>IFERROR(INDEX('Riesgos de Corrupción'!$B$11:$BN$100,MATCH('Mapa Riesgo Corrupción'!B295,'Riesgos de Corrupción'!$B$11:$B$100,0),18),"")</f>
        <v/>
      </c>
      <c r="G295" s="1188" t="str">
        <f>IFERROR(INDEX('Riesgos de Corrupción'!$B$11:$BN$100,MATCH('Mapa Riesgo Corrupción'!B295,'Riesgos de Corrupción'!$B$11:$B$100,0),63),"")</f>
        <v/>
      </c>
      <c r="H295" s="1425" t="str">
        <f>IFERROR(INDEX('Riesgos de Corrupción'!$B$11:$BN$100,MATCH('Mapa Riesgo Corrupción'!B295,'Riesgos de Corrupción'!$B$11:$B$100,0),64),"")</f>
        <v/>
      </c>
      <c r="I295" s="1188" t="str">
        <f>IFERROR(INDEX('Controles de Corrupción'!$C$10:$AZ$249,MATCH('Mapa Riesgo Corrupción'!B295,'Controles de Corrupción'!$C$10:$C$249,0),33),"")</f>
        <v/>
      </c>
      <c r="J295" s="1188" t="str">
        <f>IFERROR(INDEX('Controles de Corrupción'!$C$10:$AZ$249,MATCH('Mapa Riesgo Corrupción'!B295,'Controles de Corrupción'!$C$10:$C$249,0),36),"")</f>
        <v/>
      </c>
      <c r="K295" s="1188" t="str">
        <f>IFERROR(INDEX('Controles de Corrupción'!$C$10:$AZ$249,MATCH('Mapa Riesgo Corrupción'!B295,'Controles de Corrupción'!$C$10:$C$249,0),37),"")</f>
        <v/>
      </c>
      <c r="L295" s="1188" t="str">
        <f>IFERROR(INDEX('Controles de Corrupción'!$C$10:$AZ$249,MATCH('Mapa Riesgo Corrupción'!B295,'Controles de Corrupción'!$C$10:$C$249,0),38),"")</f>
        <v/>
      </c>
      <c r="M295" s="145" t="str">
        <f>IFERROR(INDEX('Controles de Corrupción'!$C$10:$AZ$250,MATCH(A295,'Controles de Corrupción'!$B$10:$B$250,0),4),"")</f>
        <v/>
      </c>
      <c r="N295" s="61" t="str">
        <f>IFERROR(INDEX('Controles de Corrupción'!$C$10:$AZ$250,MATCH(A295,'Controles de Corrupción'!$B$10:$B$250,0),40),"")</f>
        <v/>
      </c>
      <c r="O295" s="61" t="str">
        <f>IFERROR(INDEX('Controles de Corrupción'!$C$10:$AZ$250,MATCH(A295,'Controles de Corrupción'!$B$10:$B$250,0),41),"")</f>
        <v/>
      </c>
      <c r="P295" s="61" t="str">
        <f>IFERROR(INDEX('Controles de Corrupción'!$C$10:$AZ$250,MATCH(A295,'Controles de Corrupción'!$B$10:$B$250,0),42),"")</f>
        <v/>
      </c>
      <c r="Q295" s="362" t="str">
        <f>IFERROR(INDEX('Controles de Corrupción'!$C$10:$AZ$250,MATCH(A295,'Controles de Corrupción'!$B$10:$B$250,0),47),"")</f>
        <v/>
      </c>
    </row>
    <row r="296" spans="1:17" ht="51.75" customHeight="1">
      <c r="A296" s="106" t="s">
        <v>773</v>
      </c>
      <c r="B296" s="1429"/>
      <c r="C296" s="1184"/>
      <c r="D296" s="1186"/>
      <c r="E296" s="1184"/>
      <c r="F296" s="1188"/>
      <c r="G296" s="1188"/>
      <c r="H296" s="1426"/>
      <c r="I296" s="1188"/>
      <c r="J296" s="1188"/>
      <c r="K296" s="1188"/>
      <c r="L296" s="1188"/>
      <c r="M296" s="145" t="str">
        <f>IFERROR(INDEX('Controles de Corrupción'!$C$10:$AZ$250,MATCH(A296,'Controles de Corrupción'!$B$10:$B$250,0),4),"")</f>
        <v/>
      </c>
      <c r="N296" s="61" t="str">
        <f>IFERROR(INDEX('Controles de Corrupción'!$C$10:$AZ$250,MATCH(A296,'Controles de Corrupción'!$B$10:$B$250,0),40),"")</f>
        <v/>
      </c>
      <c r="O296" s="61" t="str">
        <f>IFERROR(INDEX('Controles de Corrupción'!$C$10:$AZ$250,MATCH(A296,'Controles de Corrupción'!$B$10:$B$250,0),41),"")</f>
        <v/>
      </c>
      <c r="P296" s="61" t="str">
        <f>IFERROR(INDEX('Controles de Corrupción'!$C$10:$AZ$250,MATCH(A296,'Controles de Corrupción'!$B$10:$B$250,0),42),"")</f>
        <v/>
      </c>
      <c r="Q296" s="362" t="str">
        <f>IFERROR(INDEX('Controles de Corrupción'!$C$10:$AZ$250,MATCH(A296,'Controles de Corrupción'!$B$10:$B$250,0),47),"")</f>
        <v/>
      </c>
    </row>
    <row r="297" spans="1:17" ht="51.75" customHeight="1">
      <c r="A297" s="106" t="s">
        <v>774</v>
      </c>
      <c r="B297" s="1429"/>
      <c r="C297" s="1184"/>
      <c r="D297" s="1186"/>
      <c r="E297" s="1184"/>
      <c r="F297" s="1188"/>
      <c r="G297" s="1188"/>
      <c r="H297" s="1426"/>
      <c r="I297" s="1188"/>
      <c r="J297" s="1188"/>
      <c r="K297" s="1188"/>
      <c r="L297" s="1188"/>
      <c r="M297" s="145" t="str">
        <f>IFERROR(INDEX('Controles de Corrupción'!$C$10:$AZ$250,MATCH(A297,'Controles de Corrupción'!$B$10:$B$250,0),4),"")</f>
        <v/>
      </c>
      <c r="N297" s="61" t="str">
        <f>IFERROR(INDEX('Controles de Corrupción'!$C$10:$AZ$250,MATCH(A297,'Controles de Corrupción'!$B$10:$B$250,0),40),"")</f>
        <v/>
      </c>
      <c r="O297" s="61" t="str">
        <f>IFERROR(INDEX('Controles de Corrupción'!$C$10:$AZ$250,MATCH(A297,'Controles de Corrupción'!$B$10:$B$250,0),41),"")</f>
        <v/>
      </c>
      <c r="P297" s="61" t="str">
        <f>IFERROR(INDEX('Controles de Corrupción'!$C$10:$AZ$250,MATCH(A297,'Controles de Corrupción'!$B$10:$B$250,0),42),"")</f>
        <v/>
      </c>
      <c r="Q297" s="362" t="str">
        <f>IFERROR(INDEX('Controles de Corrupción'!$C$10:$AZ$250,MATCH(A297,'Controles de Corrupción'!$B$10:$B$250,0),47),"")</f>
        <v/>
      </c>
    </row>
    <row r="298" spans="1:17" ht="51.75" customHeight="1">
      <c r="A298" s="106" t="s">
        <v>775</v>
      </c>
      <c r="B298" s="1429"/>
      <c r="C298" s="1184"/>
      <c r="D298" s="1186"/>
      <c r="E298" s="1184"/>
      <c r="F298" s="1188"/>
      <c r="G298" s="1188"/>
      <c r="H298" s="1426"/>
      <c r="I298" s="1188"/>
      <c r="J298" s="1188"/>
      <c r="K298" s="1188"/>
      <c r="L298" s="1188"/>
      <c r="M298" s="145" t="str">
        <f>IFERROR(INDEX('Controles de Corrupción'!$C$10:$AZ$250,MATCH(A298,'Controles de Corrupción'!$B$10:$B$250,0),4),"")</f>
        <v/>
      </c>
      <c r="N298" s="61" t="str">
        <f>IFERROR(INDEX('Controles de Corrupción'!$C$10:$AZ$250,MATCH(A298,'Controles de Corrupción'!$B$10:$B$250,0),40),"")</f>
        <v/>
      </c>
      <c r="O298" s="61" t="str">
        <f>IFERROR(INDEX('Controles de Corrupción'!$C$10:$AZ$250,MATCH(A298,'Controles de Corrupción'!$B$10:$B$250,0),41),"")</f>
        <v/>
      </c>
      <c r="P298" s="61" t="str">
        <f>IFERROR(INDEX('Controles de Corrupción'!$C$10:$AZ$250,MATCH(A298,'Controles de Corrupción'!$B$10:$B$250,0),42),"")</f>
        <v/>
      </c>
      <c r="Q298" s="362" t="str">
        <f>IFERROR(INDEX('Controles de Corrupción'!$C$10:$AZ$250,MATCH(A298,'Controles de Corrupción'!$B$10:$B$250,0),47),"")</f>
        <v/>
      </c>
    </row>
    <row r="299" spans="1:17" ht="51.75" customHeight="1">
      <c r="A299" s="106" t="s">
        <v>776</v>
      </c>
      <c r="B299" s="1429"/>
      <c r="C299" s="1184"/>
      <c r="D299" s="1186"/>
      <c r="E299" s="1184"/>
      <c r="F299" s="1188"/>
      <c r="G299" s="1188"/>
      <c r="H299" s="1426"/>
      <c r="I299" s="1188"/>
      <c r="J299" s="1188"/>
      <c r="K299" s="1188"/>
      <c r="L299" s="1188"/>
      <c r="M299" s="145" t="str">
        <f>IFERROR(INDEX('Controles de Corrupción'!$C$10:$AZ$250,MATCH(A299,'Controles de Corrupción'!$B$10:$B$250,0),4),"")</f>
        <v/>
      </c>
      <c r="N299" s="61" t="str">
        <f>IFERROR(INDEX('Controles de Corrupción'!$C$10:$AZ$250,MATCH(A299,'Controles de Corrupción'!$B$10:$B$250,0),40),"")</f>
        <v/>
      </c>
      <c r="O299" s="61" t="str">
        <f>IFERROR(INDEX('Controles de Corrupción'!$C$10:$AZ$250,MATCH(A299,'Controles de Corrupción'!$B$10:$B$250,0),41),"")</f>
        <v/>
      </c>
      <c r="P299" s="61" t="str">
        <f>IFERROR(INDEX('Controles de Corrupción'!$C$10:$AZ$250,MATCH(A299,'Controles de Corrupción'!$B$10:$B$250,0),42),"")</f>
        <v/>
      </c>
      <c r="Q299" s="362" t="str">
        <f>IFERROR(INDEX('Controles de Corrupción'!$C$10:$AZ$250,MATCH(A299,'Controles de Corrupción'!$B$10:$B$250,0),47),"")</f>
        <v/>
      </c>
    </row>
    <row r="300" spans="1:17" ht="51.75" customHeight="1">
      <c r="A300" s="106" t="s">
        <v>777</v>
      </c>
      <c r="B300" s="1430"/>
      <c r="C300" s="1184"/>
      <c r="D300" s="1186"/>
      <c r="E300" s="1184"/>
      <c r="F300" s="1188"/>
      <c r="G300" s="1188"/>
      <c r="H300" s="1427"/>
      <c r="I300" s="1188"/>
      <c r="J300" s="1188"/>
      <c r="K300" s="1188"/>
      <c r="L300" s="1188"/>
      <c r="M300" s="145" t="str">
        <f>IFERROR(INDEX('Controles de Corrupción'!$C$10:$AZ$250,MATCH(A300,'Controles de Corrupción'!$B$10:$B$250,0),4),"")</f>
        <v/>
      </c>
      <c r="N300" s="61" t="str">
        <f>IFERROR(INDEX('Controles de Corrupción'!$C$10:$AZ$250,MATCH(A300,'Controles de Corrupción'!$B$10:$B$250,0),40),"")</f>
        <v/>
      </c>
      <c r="O300" s="61" t="str">
        <f>IFERROR(INDEX('Controles de Corrupción'!$C$10:$AZ$250,MATCH(A300,'Controles de Corrupción'!$B$10:$B$250,0),41),"")</f>
        <v/>
      </c>
      <c r="P300" s="61" t="str">
        <f>IFERROR(INDEX('Controles de Corrupción'!$C$10:$AZ$250,MATCH(A300,'Controles de Corrupción'!$B$10:$B$250,0),42),"")</f>
        <v/>
      </c>
      <c r="Q300" s="362" t="str">
        <f>IFERROR(INDEX('Controles de Corrupción'!$C$10:$AZ$250,MATCH(A300,'Controles de Corrupción'!$B$10:$B$250,0),47),"")</f>
        <v/>
      </c>
    </row>
    <row r="301" spans="1:17" ht="51.75" customHeight="1">
      <c r="A301" s="106" t="s">
        <v>778</v>
      </c>
      <c r="B301" s="1428"/>
      <c r="C301" s="1183" t="str">
        <f>IFERROR(INDEX('Riesgos de Corrupción'!$B$11:$BN$100,MATCH('Mapa Riesgo Corrupción'!B301,'Riesgos de Corrupción'!$B$11:$B$100,0),2),"")</f>
        <v/>
      </c>
      <c r="D301" s="1186" t="str">
        <f>IFERROR(INDEX('Riesgos de Corrupción'!$B$11:$BN$100,MATCH('Mapa Riesgo Corrupción'!B301,'Riesgos de Corrupción'!$B$11:$B$100,0),4),"")</f>
        <v/>
      </c>
      <c r="E301" s="1183" t="str">
        <f>IFERROR(INDEX('Riesgos de Corrupción'!$B$11:$BN$100,MATCH('Mapa Riesgo Corrupción'!B301,'Riesgos de Corrupción'!$B$11:$B$100,0),5),"")</f>
        <v/>
      </c>
      <c r="F301" s="1188" t="str">
        <f>IFERROR(INDEX('Riesgos de Corrupción'!$B$11:$BN$100,MATCH('Mapa Riesgo Corrupción'!B301,'Riesgos de Corrupción'!$B$11:$B$100,0),18),"")</f>
        <v/>
      </c>
      <c r="G301" s="1188" t="str">
        <f>IFERROR(INDEX('Riesgos de Corrupción'!$B$11:$BN$100,MATCH('Mapa Riesgo Corrupción'!B301,'Riesgos de Corrupción'!$B$11:$B$100,0),63),"")</f>
        <v/>
      </c>
      <c r="H301" s="1425" t="str">
        <f>IFERROR(INDEX('Riesgos de Corrupción'!$B$11:$BN$100,MATCH('Mapa Riesgo Corrupción'!B301,'Riesgos de Corrupción'!$B$11:$B$100,0),64),"")</f>
        <v/>
      </c>
      <c r="I301" s="1188" t="str">
        <f>IFERROR(INDEX('Controles de Corrupción'!$C$10:$AZ$249,MATCH('Mapa Riesgo Corrupción'!B301,'Controles de Corrupción'!$C$10:$C$249,0),33),"")</f>
        <v/>
      </c>
      <c r="J301" s="1188" t="str">
        <f>IFERROR(INDEX('Controles de Corrupción'!$C$10:$AZ$249,MATCH('Mapa Riesgo Corrupción'!B301,'Controles de Corrupción'!$C$10:$C$249,0),36),"")</f>
        <v/>
      </c>
      <c r="K301" s="1188" t="str">
        <f>IFERROR(INDEX('Controles de Corrupción'!$C$10:$AZ$249,MATCH('Mapa Riesgo Corrupción'!B301,'Controles de Corrupción'!$C$10:$C$249,0),37),"")</f>
        <v/>
      </c>
      <c r="L301" s="1188" t="str">
        <f>IFERROR(INDEX('Controles de Corrupción'!$C$10:$AZ$249,MATCH('Mapa Riesgo Corrupción'!B301,'Controles de Corrupción'!$C$10:$C$249,0),38),"")</f>
        <v/>
      </c>
      <c r="M301" s="145" t="str">
        <f>IFERROR(INDEX('Controles de Corrupción'!$C$10:$AZ$250,MATCH(A301,'Controles de Corrupción'!$B$10:$B$250,0),4),"")</f>
        <v/>
      </c>
      <c r="N301" s="61" t="str">
        <f>IFERROR(INDEX('Controles de Corrupción'!$C$10:$AZ$250,MATCH(A301,'Controles de Corrupción'!$B$10:$B$250,0),40),"")</f>
        <v/>
      </c>
      <c r="O301" s="61" t="str">
        <f>IFERROR(INDEX('Controles de Corrupción'!$C$10:$AZ$250,MATCH(A301,'Controles de Corrupción'!$B$10:$B$250,0),41),"")</f>
        <v/>
      </c>
      <c r="P301" s="61" t="str">
        <f>IFERROR(INDEX('Controles de Corrupción'!$C$10:$AZ$250,MATCH(A301,'Controles de Corrupción'!$B$10:$B$250,0),42),"")</f>
        <v/>
      </c>
      <c r="Q301" s="362" t="str">
        <f>IFERROR(INDEX('Controles de Corrupción'!$C$10:$AZ$250,MATCH(A301,'Controles de Corrupción'!$B$10:$B$250,0),47),"")</f>
        <v/>
      </c>
    </row>
    <row r="302" spans="1:17" ht="51.75" customHeight="1">
      <c r="A302" s="106" t="s">
        <v>779</v>
      </c>
      <c r="B302" s="1429"/>
      <c r="C302" s="1184"/>
      <c r="D302" s="1186"/>
      <c r="E302" s="1184"/>
      <c r="F302" s="1188"/>
      <c r="G302" s="1188"/>
      <c r="H302" s="1426"/>
      <c r="I302" s="1188"/>
      <c r="J302" s="1188"/>
      <c r="K302" s="1188"/>
      <c r="L302" s="1188"/>
      <c r="M302" s="145" t="str">
        <f>IFERROR(INDEX('Controles de Corrupción'!$C$10:$AZ$250,MATCH(A302,'Controles de Corrupción'!$B$10:$B$250,0),4),"")</f>
        <v/>
      </c>
      <c r="N302" s="61" t="str">
        <f>IFERROR(INDEX('Controles de Corrupción'!$C$10:$AZ$250,MATCH(A302,'Controles de Corrupción'!$B$10:$B$250,0),40),"")</f>
        <v/>
      </c>
      <c r="O302" s="61" t="str">
        <f>IFERROR(INDEX('Controles de Corrupción'!$C$10:$AZ$250,MATCH(A302,'Controles de Corrupción'!$B$10:$B$250,0),41),"")</f>
        <v/>
      </c>
      <c r="P302" s="61" t="str">
        <f>IFERROR(INDEX('Controles de Corrupción'!$C$10:$AZ$250,MATCH(A302,'Controles de Corrupción'!$B$10:$B$250,0),42),"")</f>
        <v/>
      </c>
      <c r="Q302" s="362" t="str">
        <f>IFERROR(INDEX('Controles de Corrupción'!$C$10:$AZ$250,MATCH(A302,'Controles de Corrupción'!$B$10:$B$250,0),47),"")</f>
        <v/>
      </c>
    </row>
    <row r="303" spans="1:17" ht="51.75" customHeight="1">
      <c r="A303" s="106" t="s">
        <v>780</v>
      </c>
      <c r="B303" s="1429"/>
      <c r="C303" s="1184"/>
      <c r="D303" s="1186"/>
      <c r="E303" s="1184"/>
      <c r="F303" s="1188"/>
      <c r="G303" s="1188"/>
      <c r="H303" s="1426"/>
      <c r="I303" s="1188"/>
      <c r="J303" s="1188"/>
      <c r="K303" s="1188"/>
      <c r="L303" s="1188"/>
      <c r="M303" s="145" t="str">
        <f>IFERROR(INDEX('Controles de Corrupción'!$C$10:$AZ$250,MATCH(A303,'Controles de Corrupción'!$B$10:$B$250,0),4),"")</f>
        <v/>
      </c>
      <c r="N303" s="61" t="str">
        <f>IFERROR(INDEX('Controles de Corrupción'!$C$10:$AZ$250,MATCH(A303,'Controles de Corrupción'!$B$10:$B$250,0),40),"")</f>
        <v/>
      </c>
      <c r="O303" s="61" t="str">
        <f>IFERROR(INDEX('Controles de Corrupción'!$C$10:$AZ$250,MATCH(A303,'Controles de Corrupción'!$B$10:$B$250,0),41),"")</f>
        <v/>
      </c>
      <c r="P303" s="61" t="str">
        <f>IFERROR(INDEX('Controles de Corrupción'!$C$10:$AZ$250,MATCH(A303,'Controles de Corrupción'!$B$10:$B$250,0),42),"")</f>
        <v/>
      </c>
      <c r="Q303" s="362" t="str">
        <f>IFERROR(INDEX('Controles de Corrupción'!$C$10:$AZ$250,MATCH(A303,'Controles de Corrupción'!$B$10:$B$250,0),47),"")</f>
        <v/>
      </c>
    </row>
    <row r="304" spans="1:17" ht="51.75" customHeight="1">
      <c r="A304" s="106" t="s">
        <v>781</v>
      </c>
      <c r="B304" s="1429"/>
      <c r="C304" s="1184"/>
      <c r="D304" s="1186"/>
      <c r="E304" s="1184"/>
      <c r="F304" s="1188"/>
      <c r="G304" s="1188"/>
      <c r="H304" s="1426"/>
      <c r="I304" s="1188"/>
      <c r="J304" s="1188"/>
      <c r="K304" s="1188"/>
      <c r="L304" s="1188"/>
      <c r="M304" s="145" t="str">
        <f>IFERROR(INDEX('Controles de Corrupción'!$C$10:$AZ$250,MATCH(A304,'Controles de Corrupción'!$B$10:$B$250,0),4),"")</f>
        <v/>
      </c>
      <c r="N304" s="61" t="str">
        <f>IFERROR(INDEX('Controles de Corrupción'!$C$10:$AZ$250,MATCH(A304,'Controles de Corrupción'!$B$10:$B$250,0),40),"")</f>
        <v/>
      </c>
      <c r="O304" s="61" t="str">
        <f>IFERROR(INDEX('Controles de Corrupción'!$C$10:$AZ$250,MATCH(A304,'Controles de Corrupción'!$B$10:$B$250,0),41),"")</f>
        <v/>
      </c>
      <c r="P304" s="61" t="str">
        <f>IFERROR(INDEX('Controles de Corrupción'!$C$10:$AZ$250,MATCH(A304,'Controles de Corrupción'!$B$10:$B$250,0),42),"")</f>
        <v/>
      </c>
      <c r="Q304" s="362" t="str">
        <f>IFERROR(INDEX('Controles de Corrupción'!$C$10:$AZ$250,MATCH(A304,'Controles de Corrupción'!$B$10:$B$250,0),47),"")</f>
        <v/>
      </c>
    </row>
    <row r="305" spans="1:17" ht="51.75" customHeight="1">
      <c r="A305" s="106" t="s">
        <v>782</v>
      </c>
      <c r="B305" s="1429"/>
      <c r="C305" s="1184"/>
      <c r="D305" s="1186"/>
      <c r="E305" s="1184"/>
      <c r="F305" s="1188"/>
      <c r="G305" s="1188"/>
      <c r="H305" s="1426"/>
      <c r="I305" s="1188"/>
      <c r="J305" s="1188"/>
      <c r="K305" s="1188"/>
      <c r="L305" s="1188"/>
      <c r="M305" s="145" t="str">
        <f>IFERROR(INDEX('Controles de Corrupción'!$C$10:$AZ$250,MATCH(A305,'Controles de Corrupción'!$B$10:$B$250,0),4),"")</f>
        <v/>
      </c>
      <c r="N305" s="61" t="str">
        <f>IFERROR(INDEX('Controles de Corrupción'!$C$10:$AZ$250,MATCH(A305,'Controles de Corrupción'!$B$10:$B$250,0),40),"")</f>
        <v/>
      </c>
      <c r="O305" s="61" t="str">
        <f>IFERROR(INDEX('Controles de Corrupción'!$C$10:$AZ$250,MATCH(A305,'Controles de Corrupción'!$B$10:$B$250,0),41),"")</f>
        <v/>
      </c>
      <c r="P305" s="61" t="str">
        <f>IFERROR(INDEX('Controles de Corrupción'!$C$10:$AZ$250,MATCH(A305,'Controles de Corrupción'!$B$10:$B$250,0),42),"")</f>
        <v/>
      </c>
      <c r="Q305" s="362" t="str">
        <f>IFERROR(INDEX('Controles de Corrupción'!$C$10:$AZ$250,MATCH(A305,'Controles de Corrupción'!$B$10:$B$250,0),47),"")</f>
        <v/>
      </c>
    </row>
    <row r="306" spans="1:17" ht="51.75" customHeight="1">
      <c r="A306" s="106" t="s">
        <v>783</v>
      </c>
      <c r="B306" s="1430"/>
      <c r="C306" s="1184"/>
      <c r="D306" s="1186"/>
      <c r="E306" s="1184"/>
      <c r="F306" s="1188"/>
      <c r="G306" s="1188"/>
      <c r="H306" s="1427"/>
      <c r="I306" s="1188"/>
      <c r="J306" s="1188"/>
      <c r="K306" s="1188"/>
      <c r="L306" s="1188"/>
      <c r="M306" s="145" t="str">
        <f>IFERROR(INDEX('Controles de Corrupción'!$C$10:$AZ$250,MATCH(A306,'Controles de Corrupción'!$B$10:$B$250,0),4),"")</f>
        <v/>
      </c>
      <c r="N306" s="61" t="str">
        <f>IFERROR(INDEX('Controles de Corrupción'!$C$10:$AZ$250,MATCH(A306,'Controles de Corrupción'!$B$10:$B$250,0),40),"")</f>
        <v/>
      </c>
      <c r="O306" s="61" t="str">
        <f>IFERROR(INDEX('Controles de Corrupción'!$C$10:$AZ$250,MATCH(A306,'Controles de Corrupción'!$B$10:$B$250,0),41),"")</f>
        <v/>
      </c>
      <c r="P306" s="61" t="str">
        <f>IFERROR(INDEX('Controles de Corrupción'!$C$10:$AZ$250,MATCH(A306,'Controles de Corrupción'!$B$10:$B$250,0),42),"")</f>
        <v/>
      </c>
      <c r="Q306" s="362" t="str">
        <f>IFERROR(INDEX('Controles de Corrupción'!$C$10:$AZ$250,MATCH(A306,'Controles de Corrupción'!$B$10:$B$250,0),47),"")</f>
        <v/>
      </c>
    </row>
    <row r="307" spans="1:17" ht="51.75" customHeight="1">
      <c r="A307" s="106" t="s">
        <v>784</v>
      </c>
      <c r="B307" s="1428"/>
      <c r="C307" s="1183" t="str">
        <f>IFERROR(INDEX('Riesgos de Corrupción'!$B$11:$BN$100,MATCH('Mapa Riesgo Corrupción'!B307,'Riesgos de Corrupción'!$B$11:$B$100,0),2),"")</f>
        <v/>
      </c>
      <c r="D307" s="1186" t="str">
        <f>IFERROR(INDEX('Riesgos de Corrupción'!$B$11:$BN$100,MATCH('Mapa Riesgo Corrupción'!B307,'Riesgos de Corrupción'!$B$11:$B$100,0),4),"")</f>
        <v/>
      </c>
      <c r="E307" s="1183" t="str">
        <f>IFERROR(INDEX('Riesgos de Corrupción'!$B$11:$BN$100,MATCH('Mapa Riesgo Corrupción'!B307,'Riesgos de Corrupción'!$B$11:$B$100,0),5),"")</f>
        <v/>
      </c>
      <c r="F307" s="1188" t="str">
        <f>IFERROR(INDEX('Riesgos de Corrupción'!$B$11:$BN$100,MATCH('Mapa Riesgo Corrupción'!B307,'Riesgos de Corrupción'!$B$11:$B$100,0),18),"")</f>
        <v/>
      </c>
      <c r="G307" s="1188" t="str">
        <f>IFERROR(INDEX('Riesgos de Corrupción'!$B$11:$BN$100,MATCH('Mapa Riesgo Corrupción'!B307,'Riesgos de Corrupción'!$B$11:$B$100,0),63),"")</f>
        <v/>
      </c>
      <c r="H307" s="1425" t="str">
        <f>IFERROR(INDEX('Riesgos de Corrupción'!$B$11:$BN$100,MATCH('Mapa Riesgo Corrupción'!B307,'Riesgos de Corrupción'!$B$11:$B$100,0),64),"")</f>
        <v/>
      </c>
      <c r="I307" s="1188" t="str">
        <f>IFERROR(INDEX('Controles de Corrupción'!$C$10:$AZ$249,MATCH('Mapa Riesgo Corrupción'!B307,'Controles de Corrupción'!$C$10:$C$249,0),33),"")</f>
        <v/>
      </c>
      <c r="J307" s="1188" t="str">
        <f>IFERROR(INDEX('Controles de Corrupción'!$C$10:$AZ$249,MATCH('Mapa Riesgo Corrupción'!B307,'Controles de Corrupción'!$C$10:$C$249,0),36),"")</f>
        <v/>
      </c>
      <c r="K307" s="1188" t="str">
        <f>IFERROR(INDEX('Controles de Corrupción'!$C$10:$AZ$249,MATCH('Mapa Riesgo Corrupción'!B307,'Controles de Corrupción'!$C$10:$C$249,0),37),"")</f>
        <v/>
      </c>
      <c r="L307" s="1188" t="str">
        <f>IFERROR(INDEX('Controles de Corrupción'!$C$10:$AZ$249,MATCH('Mapa Riesgo Corrupción'!B307,'Controles de Corrupción'!$C$10:$C$249,0),38),"")</f>
        <v/>
      </c>
      <c r="M307" s="145" t="str">
        <f>IFERROR(INDEX('Controles de Corrupción'!$C$10:$AZ$250,MATCH(A307,'Controles de Corrupción'!$B$10:$B$250,0),4),"")</f>
        <v/>
      </c>
      <c r="N307" s="61" t="str">
        <f>IFERROR(INDEX('Controles de Corrupción'!$C$10:$AZ$250,MATCH(A307,'Controles de Corrupción'!$B$10:$B$250,0),40),"")</f>
        <v/>
      </c>
      <c r="O307" s="61" t="str">
        <f>IFERROR(INDEX('Controles de Corrupción'!$C$10:$AZ$250,MATCH(A307,'Controles de Corrupción'!$B$10:$B$250,0),41),"")</f>
        <v/>
      </c>
      <c r="P307" s="61" t="str">
        <f>IFERROR(INDEX('Controles de Corrupción'!$C$10:$AZ$250,MATCH(A307,'Controles de Corrupción'!$B$10:$B$250,0),42),"")</f>
        <v/>
      </c>
      <c r="Q307" s="362" t="str">
        <f>IFERROR(INDEX('Controles de Corrupción'!$C$10:$AZ$250,MATCH(A307,'Controles de Corrupción'!$B$10:$B$250,0),47),"")</f>
        <v/>
      </c>
    </row>
    <row r="308" spans="1:17" ht="51.75" customHeight="1">
      <c r="A308" s="106" t="s">
        <v>785</v>
      </c>
      <c r="B308" s="1429"/>
      <c r="C308" s="1184"/>
      <c r="D308" s="1186"/>
      <c r="E308" s="1184"/>
      <c r="F308" s="1188"/>
      <c r="G308" s="1188"/>
      <c r="H308" s="1426"/>
      <c r="I308" s="1188"/>
      <c r="J308" s="1188"/>
      <c r="K308" s="1188"/>
      <c r="L308" s="1188"/>
      <c r="M308" s="145" t="str">
        <f>IFERROR(INDEX('Controles de Corrupción'!$C$10:$AZ$250,MATCH(A308,'Controles de Corrupción'!$B$10:$B$250,0),4),"")</f>
        <v/>
      </c>
      <c r="N308" s="61" t="str">
        <f>IFERROR(INDEX('Controles de Corrupción'!$C$10:$AZ$250,MATCH(A308,'Controles de Corrupción'!$B$10:$B$250,0),40),"")</f>
        <v/>
      </c>
      <c r="O308" s="61" t="str">
        <f>IFERROR(INDEX('Controles de Corrupción'!$C$10:$AZ$250,MATCH(A308,'Controles de Corrupción'!$B$10:$B$250,0),41),"")</f>
        <v/>
      </c>
      <c r="P308" s="61" t="str">
        <f>IFERROR(INDEX('Controles de Corrupción'!$C$10:$AZ$250,MATCH(A308,'Controles de Corrupción'!$B$10:$B$250,0),42),"")</f>
        <v/>
      </c>
      <c r="Q308" s="362" t="str">
        <f>IFERROR(INDEX('Controles de Corrupción'!$C$10:$AZ$250,MATCH(A308,'Controles de Corrupción'!$B$10:$B$250,0),47),"")</f>
        <v/>
      </c>
    </row>
    <row r="309" spans="1:17" ht="51.75" customHeight="1">
      <c r="A309" s="106" t="s">
        <v>786</v>
      </c>
      <c r="B309" s="1429"/>
      <c r="C309" s="1184"/>
      <c r="D309" s="1186"/>
      <c r="E309" s="1184"/>
      <c r="F309" s="1188"/>
      <c r="G309" s="1188"/>
      <c r="H309" s="1426"/>
      <c r="I309" s="1188"/>
      <c r="J309" s="1188"/>
      <c r="K309" s="1188"/>
      <c r="L309" s="1188"/>
      <c r="M309" s="145" t="str">
        <f>IFERROR(INDEX('Controles de Corrupción'!$C$10:$AZ$250,MATCH(A309,'Controles de Corrupción'!$B$10:$B$250,0),4),"")</f>
        <v/>
      </c>
      <c r="N309" s="61" t="str">
        <f>IFERROR(INDEX('Controles de Corrupción'!$C$10:$AZ$250,MATCH(A309,'Controles de Corrupción'!$B$10:$B$250,0),40),"")</f>
        <v/>
      </c>
      <c r="O309" s="61" t="str">
        <f>IFERROR(INDEX('Controles de Corrupción'!$C$10:$AZ$250,MATCH(A309,'Controles de Corrupción'!$B$10:$B$250,0),41),"")</f>
        <v/>
      </c>
      <c r="P309" s="61" t="str">
        <f>IFERROR(INDEX('Controles de Corrupción'!$C$10:$AZ$250,MATCH(A309,'Controles de Corrupción'!$B$10:$B$250,0),42),"")</f>
        <v/>
      </c>
      <c r="Q309" s="362" t="str">
        <f>IFERROR(INDEX('Controles de Corrupción'!$C$10:$AZ$250,MATCH(A309,'Controles de Corrupción'!$B$10:$B$250,0),47),"")</f>
        <v/>
      </c>
    </row>
    <row r="310" spans="1:17" ht="51.75" customHeight="1">
      <c r="A310" s="106" t="s">
        <v>787</v>
      </c>
      <c r="B310" s="1429"/>
      <c r="C310" s="1184"/>
      <c r="D310" s="1186"/>
      <c r="E310" s="1184"/>
      <c r="F310" s="1188"/>
      <c r="G310" s="1188"/>
      <c r="H310" s="1426"/>
      <c r="I310" s="1188"/>
      <c r="J310" s="1188"/>
      <c r="K310" s="1188"/>
      <c r="L310" s="1188"/>
      <c r="M310" s="145" t="str">
        <f>IFERROR(INDEX('Controles de Corrupción'!$C$10:$AZ$250,MATCH(A310,'Controles de Corrupción'!$B$10:$B$250,0),4),"")</f>
        <v/>
      </c>
      <c r="N310" s="61" t="str">
        <f>IFERROR(INDEX('Controles de Corrupción'!$C$10:$AZ$250,MATCH(A310,'Controles de Corrupción'!$B$10:$B$250,0),40),"")</f>
        <v/>
      </c>
      <c r="O310" s="61" t="str">
        <f>IFERROR(INDEX('Controles de Corrupción'!$C$10:$AZ$250,MATCH(A310,'Controles de Corrupción'!$B$10:$B$250,0),41),"")</f>
        <v/>
      </c>
      <c r="P310" s="61" t="str">
        <f>IFERROR(INDEX('Controles de Corrupción'!$C$10:$AZ$250,MATCH(A310,'Controles de Corrupción'!$B$10:$B$250,0),42),"")</f>
        <v/>
      </c>
      <c r="Q310" s="362" t="str">
        <f>IFERROR(INDEX('Controles de Corrupción'!$C$10:$AZ$250,MATCH(A310,'Controles de Corrupción'!$B$10:$B$250,0),47),"")</f>
        <v/>
      </c>
    </row>
    <row r="311" spans="1:17" ht="51.75" customHeight="1">
      <c r="A311" s="106" t="s">
        <v>788</v>
      </c>
      <c r="B311" s="1429"/>
      <c r="C311" s="1184"/>
      <c r="D311" s="1186"/>
      <c r="E311" s="1184"/>
      <c r="F311" s="1188"/>
      <c r="G311" s="1188"/>
      <c r="H311" s="1426"/>
      <c r="I311" s="1188"/>
      <c r="J311" s="1188"/>
      <c r="K311" s="1188"/>
      <c r="L311" s="1188"/>
      <c r="M311" s="145" t="str">
        <f>IFERROR(INDEX('Controles de Corrupción'!$C$10:$AZ$250,MATCH(A311,'Controles de Corrupción'!$B$10:$B$250,0),4),"")</f>
        <v/>
      </c>
      <c r="N311" s="61" t="str">
        <f>IFERROR(INDEX('Controles de Corrupción'!$C$10:$AZ$250,MATCH(A311,'Controles de Corrupción'!$B$10:$B$250,0),40),"")</f>
        <v/>
      </c>
      <c r="O311" s="61" t="str">
        <f>IFERROR(INDEX('Controles de Corrupción'!$C$10:$AZ$250,MATCH(A311,'Controles de Corrupción'!$B$10:$B$250,0),41),"")</f>
        <v/>
      </c>
      <c r="P311" s="61" t="str">
        <f>IFERROR(INDEX('Controles de Corrupción'!$C$10:$AZ$250,MATCH(A311,'Controles de Corrupción'!$B$10:$B$250,0),42),"")</f>
        <v/>
      </c>
      <c r="Q311" s="362" t="str">
        <f>IFERROR(INDEX('Controles de Corrupción'!$C$10:$AZ$250,MATCH(A311,'Controles de Corrupción'!$B$10:$B$250,0),47),"")</f>
        <v/>
      </c>
    </row>
    <row r="312" spans="1:17" ht="51.75" customHeight="1">
      <c r="A312" s="106" t="s">
        <v>789</v>
      </c>
      <c r="B312" s="1430"/>
      <c r="C312" s="1184"/>
      <c r="D312" s="1186"/>
      <c r="E312" s="1184"/>
      <c r="F312" s="1188"/>
      <c r="G312" s="1188"/>
      <c r="H312" s="1427"/>
      <c r="I312" s="1188"/>
      <c r="J312" s="1188"/>
      <c r="K312" s="1188"/>
      <c r="L312" s="1188"/>
      <c r="M312" s="145" t="str">
        <f>IFERROR(INDEX('Controles de Corrupción'!$C$10:$AZ$250,MATCH(A312,'Controles de Corrupción'!$B$10:$B$250,0),4),"")</f>
        <v/>
      </c>
      <c r="N312" s="61" t="str">
        <f>IFERROR(INDEX('Controles de Corrupción'!$C$10:$AZ$250,MATCH(A312,'Controles de Corrupción'!$B$10:$B$250,0),40),"")</f>
        <v/>
      </c>
      <c r="O312" s="61" t="str">
        <f>IFERROR(INDEX('Controles de Corrupción'!$C$10:$AZ$250,MATCH(A312,'Controles de Corrupción'!$B$10:$B$250,0),41),"")</f>
        <v/>
      </c>
      <c r="P312" s="61" t="str">
        <f>IFERROR(INDEX('Controles de Corrupción'!$C$10:$AZ$250,MATCH(A312,'Controles de Corrupción'!$B$10:$B$250,0),42),"")</f>
        <v/>
      </c>
      <c r="Q312" s="362" t="str">
        <f>IFERROR(INDEX('Controles de Corrupción'!$C$10:$AZ$250,MATCH(A312,'Controles de Corrupción'!$B$10:$B$250,0),47),"")</f>
        <v/>
      </c>
    </row>
    <row r="313" spans="1:17" ht="51.75" customHeight="1">
      <c r="A313" s="106" t="s">
        <v>790</v>
      </c>
      <c r="B313" s="1428"/>
      <c r="C313" s="1183" t="str">
        <f>IFERROR(INDEX('Riesgos de Corrupción'!$B$11:$BN$100,MATCH('Mapa Riesgo Corrupción'!B313,'Riesgos de Corrupción'!$B$11:$B$100,0),2),"")</f>
        <v/>
      </c>
      <c r="D313" s="1186" t="str">
        <f>IFERROR(INDEX('Riesgos de Corrupción'!$B$11:$BN$100,MATCH('Mapa Riesgo Corrupción'!B313,'Riesgos de Corrupción'!$B$11:$B$100,0),4),"")</f>
        <v/>
      </c>
      <c r="E313" s="1183" t="str">
        <f>IFERROR(INDEX('Riesgos de Corrupción'!$B$11:$BN$100,MATCH('Mapa Riesgo Corrupción'!B313,'Riesgos de Corrupción'!$B$11:$B$100,0),5),"")</f>
        <v/>
      </c>
      <c r="F313" s="1188" t="str">
        <f>IFERROR(INDEX('Riesgos de Corrupción'!$B$11:$BN$100,MATCH('Mapa Riesgo Corrupción'!B313,'Riesgos de Corrupción'!$B$11:$B$100,0),18),"")</f>
        <v/>
      </c>
      <c r="G313" s="1188" t="str">
        <f>IFERROR(INDEX('Riesgos de Corrupción'!$B$11:$BN$100,MATCH('Mapa Riesgo Corrupción'!B313,'Riesgos de Corrupción'!$B$11:$B$100,0),63),"")</f>
        <v/>
      </c>
      <c r="H313" s="1425" t="str">
        <f>IFERROR(INDEX('Riesgos de Corrupción'!$B$11:$BN$100,MATCH('Mapa Riesgo Corrupción'!B313,'Riesgos de Corrupción'!$B$11:$B$100,0),64),"")</f>
        <v/>
      </c>
      <c r="I313" s="1188" t="str">
        <f>IFERROR(INDEX('Controles de Corrupción'!$C$10:$AZ$249,MATCH('Mapa Riesgo Corrupción'!B313,'Controles de Corrupción'!$C$10:$C$249,0),33),"")</f>
        <v/>
      </c>
      <c r="J313" s="1188" t="str">
        <f>IFERROR(INDEX('Controles de Corrupción'!$C$10:$AZ$249,MATCH('Mapa Riesgo Corrupción'!B313,'Controles de Corrupción'!$C$10:$C$249,0),36),"")</f>
        <v/>
      </c>
      <c r="K313" s="1188" t="str">
        <f>IFERROR(INDEX('Controles de Corrupción'!$C$10:$AZ$249,MATCH('Mapa Riesgo Corrupción'!B313,'Controles de Corrupción'!$C$10:$C$249,0),37),"")</f>
        <v/>
      </c>
      <c r="L313" s="1188" t="str">
        <f>IFERROR(INDEX('Controles de Corrupción'!$C$10:$AZ$249,MATCH('Mapa Riesgo Corrupción'!B313,'Controles de Corrupción'!$C$10:$C$249,0),38),"")</f>
        <v/>
      </c>
      <c r="M313" s="145" t="str">
        <f>IFERROR(INDEX('Controles de Corrupción'!$C$10:$AZ$250,MATCH(A313,'Controles de Corrupción'!$B$10:$B$250,0),4),"")</f>
        <v/>
      </c>
      <c r="N313" s="61" t="str">
        <f>IFERROR(INDEX('Controles de Corrupción'!$C$10:$AZ$250,MATCH(A313,'Controles de Corrupción'!$B$10:$B$250,0),40),"")</f>
        <v/>
      </c>
      <c r="O313" s="61" t="str">
        <f>IFERROR(INDEX('Controles de Corrupción'!$C$10:$AZ$250,MATCH(A313,'Controles de Corrupción'!$B$10:$B$250,0),41),"")</f>
        <v/>
      </c>
      <c r="P313" s="61" t="str">
        <f>IFERROR(INDEX('Controles de Corrupción'!$C$10:$AZ$250,MATCH(A313,'Controles de Corrupción'!$B$10:$B$250,0),42),"")</f>
        <v/>
      </c>
      <c r="Q313" s="362" t="str">
        <f>IFERROR(INDEX('Controles de Corrupción'!$C$10:$AZ$250,MATCH(A313,'Controles de Corrupción'!$B$10:$B$250,0),47),"")</f>
        <v/>
      </c>
    </row>
    <row r="314" spans="1:17" ht="51.75" customHeight="1">
      <c r="A314" s="106" t="s">
        <v>791</v>
      </c>
      <c r="B314" s="1429"/>
      <c r="C314" s="1184"/>
      <c r="D314" s="1186"/>
      <c r="E314" s="1184"/>
      <c r="F314" s="1188"/>
      <c r="G314" s="1188"/>
      <c r="H314" s="1426"/>
      <c r="I314" s="1188"/>
      <c r="J314" s="1188"/>
      <c r="K314" s="1188"/>
      <c r="L314" s="1188"/>
      <c r="M314" s="145" t="str">
        <f>IFERROR(INDEX('Controles de Corrupción'!$C$10:$AZ$250,MATCH(A314,'Controles de Corrupción'!$B$10:$B$250,0),4),"")</f>
        <v/>
      </c>
      <c r="N314" s="61" t="str">
        <f>IFERROR(INDEX('Controles de Corrupción'!$C$10:$AZ$250,MATCH(A314,'Controles de Corrupción'!$B$10:$B$250,0),40),"")</f>
        <v/>
      </c>
      <c r="O314" s="61" t="str">
        <f>IFERROR(INDEX('Controles de Corrupción'!$C$10:$AZ$250,MATCH(A314,'Controles de Corrupción'!$B$10:$B$250,0),41),"")</f>
        <v/>
      </c>
      <c r="P314" s="61" t="str">
        <f>IFERROR(INDEX('Controles de Corrupción'!$C$10:$AZ$250,MATCH(A314,'Controles de Corrupción'!$B$10:$B$250,0),42),"")</f>
        <v/>
      </c>
      <c r="Q314" s="362" t="str">
        <f>IFERROR(INDEX('Controles de Corrupción'!$C$10:$AZ$250,MATCH(A314,'Controles de Corrupción'!$B$10:$B$250,0),47),"")</f>
        <v/>
      </c>
    </row>
    <row r="315" spans="1:17" ht="51.75" customHeight="1">
      <c r="A315" s="106" t="s">
        <v>792</v>
      </c>
      <c r="B315" s="1429"/>
      <c r="C315" s="1184"/>
      <c r="D315" s="1186"/>
      <c r="E315" s="1184"/>
      <c r="F315" s="1188"/>
      <c r="G315" s="1188"/>
      <c r="H315" s="1426"/>
      <c r="I315" s="1188"/>
      <c r="J315" s="1188"/>
      <c r="K315" s="1188"/>
      <c r="L315" s="1188"/>
      <c r="M315" s="145" t="str">
        <f>IFERROR(INDEX('Controles de Corrupción'!$C$10:$AZ$250,MATCH(A315,'Controles de Corrupción'!$B$10:$B$250,0),4),"")</f>
        <v/>
      </c>
      <c r="N315" s="61" t="str">
        <f>IFERROR(INDEX('Controles de Corrupción'!$C$10:$AZ$250,MATCH(A315,'Controles de Corrupción'!$B$10:$B$250,0),40),"")</f>
        <v/>
      </c>
      <c r="O315" s="61" t="str">
        <f>IFERROR(INDEX('Controles de Corrupción'!$C$10:$AZ$250,MATCH(A315,'Controles de Corrupción'!$B$10:$B$250,0),41),"")</f>
        <v/>
      </c>
      <c r="P315" s="61" t="str">
        <f>IFERROR(INDEX('Controles de Corrupción'!$C$10:$AZ$250,MATCH(A315,'Controles de Corrupción'!$B$10:$B$250,0),42),"")</f>
        <v/>
      </c>
      <c r="Q315" s="362" t="str">
        <f>IFERROR(INDEX('Controles de Corrupción'!$C$10:$AZ$250,MATCH(A315,'Controles de Corrupción'!$B$10:$B$250,0),47),"")</f>
        <v/>
      </c>
    </row>
    <row r="316" spans="1:17" ht="51.75" customHeight="1">
      <c r="A316" s="106" t="s">
        <v>793</v>
      </c>
      <c r="B316" s="1429"/>
      <c r="C316" s="1184"/>
      <c r="D316" s="1186"/>
      <c r="E316" s="1184"/>
      <c r="F316" s="1188"/>
      <c r="G316" s="1188"/>
      <c r="H316" s="1426"/>
      <c r="I316" s="1188"/>
      <c r="J316" s="1188"/>
      <c r="K316" s="1188"/>
      <c r="L316" s="1188"/>
      <c r="M316" s="145" t="str">
        <f>IFERROR(INDEX('Controles de Corrupción'!$C$10:$AZ$250,MATCH(A316,'Controles de Corrupción'!$B$10:$B$250,0),4),"")</f>
        <v/>
      </c>
      <c r="N316" s="61" t="str">
        <f>IFERROR(INDEX('Controles de Corrupción'!$C$10:$AZ$250,MATCH(A316,'Controles de Corrupción'!$B$10:$B$250,0),40),"")</f>
        <v/>
      </c>
      <c r="O316" s="61" t="str">
        <f>IFERROR(INDEX('Controles de Corrupción'!$C$10:$AZ$250,MATCH(A316,'Controles de Corrupción'!$B$10:$B$250,0),41),"")</f>
        <v/>
      </c>
      <c r="P316" s="61" t="str">
        <f>IFERROR(INDEX('Controles de Corrupción'!$C$10:$AZ$250,MATCH(A316,'Controles de Corrupción'!$B$10:$B$250,0),42),"")</f>
        <v/>
      </c>
      <c r="Q316" s="362" t="str">
        <f>IFERROR(INDEX('Controles de Corrupción'!$C$10:$AZ$250,MATCH(A316,'Controles de Corrupción'!$B$10:$B$250,0),47),"")</f>
        <v/>
      </c>
    </row>
    <row r="317" spans="1:17" ht="51.75" customHeight="1">
      <c r="A317" s="106" t="s">
        <v>794</v>
      </c>
      <c r="B317" s="1429"/>
      <c r="C317" s="1184"/>
      <c r="D317" s="1186"/>
      <c r="E317" s="1184"/>
      <c r="F317" s="1188"/>
      <c r="G317" s="1188"/>
      <c r="H317" s="1426"/>
      <c r="I317" s="1188"/>
      <c r="J317" s="1188"/>
      <c r="K317" s="1188"/>
      <c r="L317" s="1188"/>
      <c r="M317" s="145" t="str">
        <f>IFERROR(INDEX('Controles de Corrupción'!$C$10:$AZ$250,MATCH(A317,'Controles de Corrupción'!$B$10:$B$250,0),4),"")</f>
        <v/>
      </c>
      <c r="N317" s="61" t="str">
        <f>IFERROR(INDEX('Controles de Corrupción'!$C$10:$AZ$250,MATCH(A317,'Controles de Corrupción'!$B$10:$B$250,0),40),"")</f>
        <v/>
      </c>
      <c r="O317" s="61" t="str">
        <f>IFERROR(INDEX('Controles de Corrupción'!$C$10:$AZ$250,MATCH(A317,'Controles de Corrupción'!$B$10:$B$250,0),41),"")</f>
        <v/>
      </c>
      <c r="P317" s="61" t="str">
        <f>IFERROR(INDEX('Controles de Corrupción'!$C$10:$AZ$250,MATCH(A317,'Controles de Corrupción'!$B$10:$B$250,0),42),"")</f>
        <v/>
      </c>
      <c r="Q317" s="362" t="str">
        <f>IFERROR(INDEX('Controles de Corrupción'!$C$10:$AZ$250,MATCH(A317,'Controles de Corrupción'!$B$10:$B$250,0),47),"")</f>
        <v/>
      </c>
    </row>
    <row r="318" spans="1:17" ht="51.75" customHeight="1">
      <c r="A318" s="106" t="s">
        <v>795</v>
      </c>
      <c r="B318" s="1430"/>
      <c r="C318" s="1184"/>
      <c r="D318" s="1186"/>
      <c r="E318" s="1184"/>
      <c r="F318" s="1188"/>
      <c r="G318" s="1188"/>
      <c r="H318" s="1427"/>
      <c r="I318" s="1188"/>
      <c r="J318" s="1188"/>
      <c r="K318" s="1188"/>
      <c r="L318" s="1188"/>
      <c r="M318" s="145" t="str">
        <f>IFERROR(INDEX('Controles de Corrupción'!$C$10:$AZ$250,MATCH(A318,'Controles de Corrupción'!$B$10:$B$250,0),4),"")</f>
        <v/>
      </c>
      <c r="N318" s="61" t="str">
        <f>IFERROR(INDEX('Controles de Corrupción'!$C$10:$AZ$250,MATCH(A318,'Controles de Corrupción'!$B$10:$B$250,0),40),"")</f>
        <v/>
      </c>
      <c r="O318" s="61" t="str">
        <f>IFERROR(INDEX('Controles de Corrupción'!$C$10:$AZ$250,MATCH(A318,'Controles de Corrupción'!$B$10:$B$250,0),41),"")</f>
        <v/>
      </c>
      <c r="P318" s="61" t="str">
        <f>IFERROR(INDEX('Controles de Corrupción'!$C$10:$AZ$250,MATCH(A318,'Controles de Corrupción'!$B$10:$B$250,0),42),"")</f>
        <v/>
      </c>
      <c r="Q318" s="362" t="str">
        <f>IFERROR(INDEX('Controles de Corrupción'!$C$10:$AZ$250,MATCH(A318,'Controles de Corrupción'!$B$10:$B$250,0),47),"")</f>
        <v/>
      </c>
    </row>
    <row r="319" spans="1:17" ht="51.75" customHeight="1">
      <c r="A319" s="106" t="s">
        <v>796</v>
      </c>
      <c r="B319" s="1428"/>
      <c r="C319" s="1183" t="str">
        <f>IFERROR(INDEX('Riesgos de Corrupción'!$B$11:$BN$100,MATCH('Mapa Riesgo Corrupción'!B319,'Riesgos de Corrupción'!$B$11:$B$100,0),2),"")</f>
        <v/>
      </c>
      <c r="D319" s="1186" t="str">
        <f>IFERROR(INDEX('Riesgos de Corrupción'!$B$11:$BN$100,MATCH('Mapa Riesgo Corrupción'!B319,'Riesgos de Corrupción'!$B$11:$B$100,0),4),"")</f>
        <v/>
      </c>
      <c r="E319" s="1183" t="str">
        <f>IFERROR(INDEX('Riesgos de Corrupción'!$B$11:$BN$100,MATCH('Mapa Riesgo Corrupción'!B319,'Riesgos de Corrupción'!$B$11:$B$100,0),5),"")</f>
        <v/>
      </c>
      <c r="F319" s="1188" t="str">
        <f>IFERROR(INDEX('Riesgos de Corrupción'!$B$11:$BN$100,MATCH('Mapa Riesgo Corrupción'!B319,'Riesgos de Corrupción'!$B$11:$B$100,0),18),"")</f>
        <v/>
      </c>
      <c r="G319" s="1188" t="str">
        <f>IFERROR(INDEX('Riesgos de Corrupción'!$B$11:$BN$100,MATCH('Mapa Riesgo Corrupción'!B319,'Riesgos de Corrupción'!$B$11:$B$100,0),63),"")</f>
        <v/>
      </c>
      <c r="H319" s="1425" t="str">
        <f>IFERROR(INDEX('Riesgos de Corrupción'!$B$11:$BN$100,MATCH('Mapa Riesgo Corrupción'!B319,'Riesgos de Corrupción'!$B$11:$B$100,0),64),"")</f>
        <v/>
      </c>
      <c r="I319" s="1188" t="str">
        <f>IFERROR(INDEX('Controles de Corrupción'!$C$10:$AZ$249,MATCH('Mapa Riesgo Corrupción'!B319,'Controles de Corrupción'!$C$10:$C$249,0),33),"")</f>
        <v/>
      </c>
      <c r="J319" s="1188" t="str">
        <f>IFERROR(INDEX('Controles de Corrupción'!$C$10:$AZ$249,MATCH('Mapa Riesgo Corrupción'!B319,'Controles de Corrupción'!$C$10:$C$249,0),36),"")</f>
        <v/>
      </c>
      <c r="K319" s="1188" t="str">
        <f>IFERROR(INDEX('Controles de Corrupción'!$C$10:$AZ$249,MATCH('Mapa Riesgo Corrupción'!B319,'Controles de Corrupción'!$C$10:$C$249,0),37),"")</f>
        <v/>
      </c>
      <c r="L319" s="1188" t="str">
        <f>IFERROR(INDEX('Controles de Corrupción'!$C$10:$AZ$249,MATCH('Mapa Riesgo Corrupción'!B319,'Controles de Corrupción'!$C$10:$C$249,0),38),"")</f>
        <v/>
      </c>
      <c r="M319" s="145" t="str">
        <f>IFERROR(INDEX('Controles de Corrupción'!$C$10:$AZ$250,MATCH(A319,'Controles de Corrupción'!$B$10:$B$250,0),4),"")</f>
        <v/>
      </c>
      <c r="N319" s="61" t="str">
        <f>IFERROR(INDEX('Controles de Corrupción'!$C$10:$AZ$250,MATCH(A319,'Controles de Corrupción'!$B$10:$B$250,0),40),"")</f>
        <v/>
      </c>
      <c r="O319" s="61" t="str">
        <f>IFERROR(INDEX('Controles de Corrupción'!$C$10:$AZ$250,MATCH(A319,'Controles de Corrupción'!$B$10:$B$250,0),41),"")</f>
        <v/>
      </c>
      <c r="P319" s="61" t="str">
        <f>IFERROR(INDEX('Controles de Corrupción'!$C$10:$AZ$250,MATCH(A319,'Controles de Corrupción'!$B$10:$B$250,0),42),"")</f>
        <v/>
      </c>
      <c r="Q319" s="362" t="str">
        <f>IFERROR(INDEX('Controles de Corrupción'!$C$10:$AZ$250,MATCH(A319,'Controles de Corrupción'!$B$10:$B$250,0),47),"")</f>
        <v/>
      </c>
    </row>
    <row r="320" spans="1:17" ht="51.75" customHeight="1">
      <c r="A320" s="106" t="s">
        <v>797</v>
      </c>
      <c r="B320" s="1429"/>
      <c r="C320" s="1184"/>
      <c r="D320" s="1186"/>
      <c r="E320" s="1184"/>
      <c r="F320" s="1188"/>
      <c r="G320" s="1188"/>
      <c r="H320" s="1426"/>
      <c r="I320" s="1188"/>
      <c r="J320" s="1188"/>
      <c r="K320" s="1188"/>
      <c r="L320" s="1188"/>
      <c r="M320" s="145" t="str">
        <f>IFERROR(INDEX('Controles de Corrupción'!$C$10:$AZ$250,MATCH(A320,'Controles de Corrupción'!$B$10:$B$250,0),4),"")</f>
        <v/>
      </c>
      <c r="N320" s="61" t="str">
        <f>IFERROR(INDEX('Controles de Corrupción'!$C$10:$AZ$250,MATCH(A320,'Controles de Corrupción'!$B$10:$B$250,0),40),"")</f>
        <v/>
      </c>
      <c r="O320" s="61" t="str">
        <f>IFERROR(INDEX('Controles de Corrupción'!$C$10:$AZ$250,MATCH(A320,'Controles de Corrupción'!$B$10:$B$250,0),41),"")</f>
        <v/>
      </c>
      <c r="P320" s="61" t="str">
        <f>IFERROR(INDEX('Controles de Corrupción'!$C$10:$AZ$250,MATCH(A320,'Controles de Corrupción'!$B$10:$B$250,0),42),"")</f>
        <v/>
      </c>
      <c r="Q320" s="362" t="str">
        <f>IFERROR(INDEX('Controles de Corrupción'!$C$10:$AZ$250,MATCH(A320,'Controles de Corrupción'!$B$10:$B$250,0),47),"")</f>
        <v/>
      </c>
    </row>
    <row r="321" spans="1:17" ht="51.75" customHeight="1">
      <c r="A321" s="106" t="s">
        <v>798</v>
      </c>
      <c r="B321" s="1429"/>
      <c r="C321" s="1184"/>
      <c r="D321" s="1186"/>
      <c r="E321" s="1184"/>
      <c r="F321" s="1188"/>
      <c r="G321" s="1188"/>
      <c r="H321" s="1426"/>
      <c r="I321" s="1188"/>
      <c r="J321" s="1188"/>
      <c r="K321" s="1188"/>
      <c r="L321" s="1188"/>
      <c r="M321" s="145" t="str">
        <f>IFERROR(INDEX('Controles de Corrupción'!$C$10:$AZ$250,MATCH(A321,'Controles de Corrupción'!$B$10:$B$250,0),4),"")</f>
        <v/>
      </c>
      <c r="N321" s="61" t="str">
        <f>IFERROR(INDEX('Controles de Corrupción'!$C$10:$AZ$250,MATCH(A321,'Controles de Corrupción'!$B$10:$B$250,0),40),"")</f>
        <v/>
      </c>
      <c r="O321" s="61" t="str">
        <f>IFERROR(INDEX('Controles de Corrupción'!$C$10:$AZ$250,MATCH(A321,'Controles de Corrupción'!$B$10:$B$250,0),41),"")</f>
        <v/>
      </c>
      <c r="P321" s="61" t="str">
        <f>IFERROR(INDEX('Controles de Corrupción'!$C$10:$AZ$250,MATCH(A321,'Controles de Corrupción'!$B$10:$B$250,0),42),"")</f>
        <v/>
      </c>
      <c r="Q321" s="362" t="str">
        <f>IFERROR(INDEX('Controles de Corrupción'!$C$10:$AZ$250,MATCH(A321,'Controles de Corrupción'!$B$10:$B$250,0),47),"")</f>
        <v/>
      </c>
    </row>
    <row r="322" spans="1:17" ht="51.75" customHeight="1">
      <c r="A322" s="106" t="s">
        <v>799</v>
      </c>
      <c r="B322" s="1429"/>
      <c r="C322" s="1184"/>
      <c r="D322" s="1186"/>
      <c r="E322" s="1184"/>
      <c r="F322" s="1188"/>
      <c r="G322" s="1188"/>
      <c r="H322" s="1426"/>
      <c r="I322" s="1188"/>
      <c r="J322" s="1188"/>
      <c r="K322" s="1188"/>
      <c r="L322" s="1188"/>
      <c r="M322" s="145" t="str">
        <f>IFERROR(INDEX('Controles de Corrupción'!$C$10:$AZ$250,MATCH(A322,'Controles de Corrupción'!$B$10:$B$250,0),4),"")</f>
        <v/>
      </c>
      <c r="N322" s="61" t="str">
        <f>IFERROR(INDEX('Controles de Corrupción'!$C$10:$AZ$250,MATCH(A322,'Controles de Corrupción'!$B$10:$B$250,0),40),"")</f>
        <v/>
      </c>
      <c r="O322" s="61" t="str">
        <f>IFERROR(INDEX('Controles de Corrupción'!$C$10:$AZ$250,MATCH(A322,'Controles de Corrupción'!$B$10:$B$250,0),41),"")</f>
        <v/>
      </c>
      <c r="P322" s="61" t="str">
        <f>IFERROR(INDEX('Controles de Corrupción'!$C$10:$AZ$250,MATCH(A322,'Controles de Corrupción'!$B$10:$B$250,0),42),"")</f>
        <v/>
      </c>
      <c r="Q322" s="362" t="str">
        <f>IFERROR(INDEX('Controles de Corrupción'!$C$10:$AZ$250,MATCH(A322,'Controles de Corrupción'!$B$10:$B$250,0),47),"")</f>
        <v/>
      </c>
    </row>
    <row r="323" spans="1:17" ht="51.75" customHeight="1">
      <c r="A323" s="106" t="s">
        <v>800</v>
      </c>
      <c r="B323" s="1429"/>
      <c r="C323" s="1184"/>
      <c r="D323" s="1186"/>
      <c r="E323" s="1184"/>
      <c r="F323" s="1188"/>
      <c r="G323" s="1188"/>
      <c r="H323" s="1426"/>
      <c r="I323" s="1188"/>
      <c r="J323" s="1188"/>
      <c r="K323" s="1188"/>
      <c r="L323" s="1188"/>
      <c r="M323" s="145" t="str">
        <f>IFERROR(INDEX('Controles de Corrupción'!$C$10:$AZ$250,MATCH(A323,'Controles de Corrupción'!$B$10:$B$250,0),4),"")</f>
        <v/>
      </c>
      <c r="N323" s="61" t="str">
        <f>IFERROR(INDEX('Controles de Corrupción'!$C$10:$AZ$250,MATCH(A323,'Controles de Corrupción'!$B$10:$B$250,0),40),"")</f>
        <v/>
      </c>
      <c r="O323" s="61" t="str">
        <f>IFERROR(INDEX('Controles de Corrupción'!$C$10:$AZ$250,MATCH(A323,'Controles de Corrupción'!$B$10:$B$250,0),41),"")</f>
        <v/>
      </c>
      <c r="P323" s="61" t="str">
        <f>IFERROR(INDEX('Controles de Corrupción'!$C$10:$AZ$250,MATCH(A323,'Controles de Corrupción'!$B$10:$B$250,0),42),"")</f>
        <v/>
      </c>
      <c r="Q323" s="362" t="str">
        <f>IFERROR(INDEX('Controles de Corrupción'!$C$10:$AZ$250,MATCH(A323,'Controles de Corrupción'!$B$10:$B$250,0),47),"")</f>
        <v/>
      </c>
    </row>
    <row r="324" spans="1:17" ht="51.75" customHeight="1">
      <c r="A324" s="106" t="s">
        <v>801</v>
      </c>
      <c r="B324" s="1430"/>
      <c r="C324" s="1184"/>
      <c r="D324" s="1186"/>
      <c r="E324" s="1184"/>
      <c r="F324" s="1188"/>
      <c r="G324" s="1188"/>
      <c r="H324" s="1427"/>
      <c r="I324" s="1188"/>
      <c r="J324" s="1188"/>
      <c r="K324" s="1188"/>
      <c r="L324" s="1188"/>
      <c r="M324" s="145" t="str">
        <f>IFERROR(INDEX('Controles de Corrupción'!$C$10:$AZ$250,MATCH(A324,'Controles de Corrupción'!$B$10:$B$250,0),4),"")</f>
        <v/>
      </c>
      <c r="N324" s="61" t="str">
        <f>IFERROR(INDEX('Controles de Corrupción'!$C$10:$AZ$250,MATCH(A324,'Controles de Corrupción'!$B$10:$B$250,0),40),"")</f>
        <v/>
      </c>
      <c r="O324" s="61" t="str">
        <f>IFERROR(INDEX('Controles de Corrupción'!$C$10:$AZ$250,MATCH(A324,'Controles de Corrupción'!$B$10:$B$250,0),41),"")</f>
        <v/>
      </c>
      <c r="P324" s="61" t="str">
        <f>IFERROR(INDEX('Controles de Corrupción'!$C$10:$AZ$250,MATCH(A324,'Controles de Corrupción'!$B$10:$B$250,0),42),"")</f>
        <v/>
      </c>
      <c r="Q324" s="362" t="str">
        <f>IFERROR(INDEX('Controles de Corrupción'!$C$10:$AZ$250,MATCH(A324,'Controles de Corrupción'!$B$10:$B$250,0),47),"")</f>
        <v/>
      </c>
    </row>
    <row r="325" spans="1:17" ht="51.75" customHeight="1">
      <c r="A325" s="106" t="s">
        <v>802</v>
      </c>
      <c r="B325" s="1428"/>
      <c r="C325" s="1183" t="str">
        <f>IFERROR(INDEX('Riesgos de Corrupción'!$B$11:$BN$100,MATCH('Mapa Riesgo Corrupción'!B325,'Riesgos de Corrupción'!$B$11:$B$100,0),2),"")</f>
        <v/>
      </c>
      <c r="D325" s="1186" t="str">
        <f>IFERROR(INDEX('Riesgos de Corrupción'!$B$11:$BN$100,MATCH('Mapa Riesgo Corrupción'!B325,'Riesgos de Corrupción'!$B$11:$B$100,0),4),"")</f>
        <v/>
      </c>
      <c r="E325" s="1183" t="str">
        <f>IFERROR(INDEX('Riesgos de Corrupción'!$B$11:$BN$100,MATCH('Mapa Riesgo Corrupción'!B325,'Riesgos de Corrupción'!$B$11:$B$100,0),5),"")</f>
        <v/>
      </c>
      <c r="F325" s="1188" t="str">
        <f>IFERROR(INDEX('Riesgos de Corrupción'!$B$11:$BN$100,MATCH('Mapa Riesgo Corrupción'!B325,'Riesgos de Corrupción'!$B$11:$B$100,0),18),"")</f>
        <v/>
      </c>
      <c r="G325" s="1188" t="str">
        <f>IFERROR(INDEX('Riesgos de Corrupción'!$B$11:$BN$100,MATCH('Mapa Riesgo Corrupción'!B325,'Riesgos de Corrupción'!$B$11:$B$100,0),63),"")</f>
        <v/>
      </c>
      <c r="H325" s="1425" t="str">
        <f>IFERROR(INDEX('Riesgos de Corrupción'!$B$11:$BN$100,MATCH('Mapa Riesgo Corrupción'!B325,'Riesgos de Corrupción'!$B$11:$B$100,0),64),"")</f>
        <v/>
      </c>
      <c r="I325" s="1188" t="str">
        <f>IFERROR(INDEX('Controles de Corrupción'!$C$10:$AZ$249,MATCH('Mapa Riesgo Corrupción'!B325,'Controles de Corrupción'!$C$10:$C$249,0),33),"")</f>
        <v/>
      </c>
      <c r="J325" s="1188" t="str">
        <f>IFERROR(INDEX('Controles de Corrupción'!$C$10:$AZ$249,MATCH('Mapa Riesgo Corrupción'!B325,'Controles de Corrupción'!$C$10:$C$249,0),36),"")</f>
        <v/>
      </c>
      <c r="K325" s="1188" t="str">
        <f>IFERROR(INDEX('Controles de Corrupción'!$C$10:$AZ$249,MATCH('Mapa Riesgo Corrupción'!B325,'Controles de Corrupción'!$C$10:$C$249,0),37),"")</f>
        <v/>
      </c>
      <c r="L325" s="1188" t="str">
        <f>IFERROR(INDEX('Controles de Corrupción'!$C$10:$AZ$249,MATCH('Mapa Riesgo Corrupción'!B325,'Controles de Corrupción'!$C$10:$C$249,0),38),"")</f>
        <v/>
      </c>
      <c r="M325" s="145" t="str">
        <f>IFERROR(INDEX('Controles de Corrupción'!$C$10:$AZ$250,MATCH(A325,'Controles de Corrupción'!$B$10:$B$250,0),4),"")</f>
        <v/>
      </c>
      <c r="N325" s="61" t="str">
        <f>IFERROR(INDEX('Controles de Corrupción'!$C$10:$AZ$250,MATCH(A325,'Controles de Corrupción'!$B$10:$B$250,0),40),"")</f>
        <v/>
      </c>
      <c r="O325" s="61" t="str">
        <f>IFERROR(INDEX('Controles de Corrupción'!$C$10:$AZ$250,MATCH(A325,'Controles de Corrupción'!$B$10:$B$250,0),41),"")</f>
        <v/>
      </c>
      <c r="P325" s="61" t="str">
        <f>IFERROR(INDEX('Controles de Corrupción'!$C$10:$AZ$250,MATCH(A325,'Controles de Corrupción'!$B$10:$B$250,0),42),"")</f>
        <v/>
      </c>
      <c r="Q325" s="362" t="str">
        <f>IFERROR(INDEX('Controles de Corrupción'!$C$10:$AZ$250,MATCH(A325,'Controles de Corrupción'!$B$10:$B$250,0),47),"")</f>
        <v/>
      </c>
    </row>
    <row r="326" spans="1:17" ht="51.75" customHeight="1">
      <c r="A326" s="106" t="s">
        <v>803</v>
      </c>
      <c r="B326" s="1429"/>
      <c r="C326" s="1184"/>
      <c r="D326" s="1186"/>
      <c r="E326" s="1184"/>
      <c r="F326" s="1188"/>
      <c r="G326" s="1188"/>
      <c r="H326" s="1426"/>
      <c r="I326" s="1188"/>
      <c r="J326" s="1188"/>
      <c r="K326" s="1188"/>
      <c r="L326" s="1188"/>
      <c r="M326" s="145" t="str">
        <f>IFERROR(INDEX('Controles de Corrupción'!$C$10:$AZ$250,MATCH(A326,'Controles de Corrupción'!$B$10:$B$250,0),4),"")</f>
        <v/>
      </c>
      <c r="N326" s="61" t="str">
        <f>IFERROR(INDEX('Controles de Corrupción'!$C$10:$AZ$250,MATCH(A326,'Controles de Corrupción'!$B$10:$B$250,0),40),"")</f>
        <v/>
      </c>
      <c r="O326" s="61" t="str">
        <f>IFERROR(INDEX('Controles de Corrupción'!$C$10:$AZ$250,MATCH(A326,'Controles de Corrupción'!$B$10:$B$250,0),41),"")</f>
        <v/>
      </c>
      <c r="P326" s="61" t="str">
        <f>IFERROR(INDEX('Controles de Corrupción'!$C$10:$AZ$250,MATCH(A326,'Controles de Corrupción'!$B$10:$B$250,0),42),"")</f>
        <v/>
      </c>
      <c r="Q326" s="362" t="str">
        <f>IFERROR(INDEX('Controles de Corrupción'!$C$10:$AZ$250,MATCH(A326,'Controles de Corrupción'!$B$10:$B$250,0),47),"")</f>
        <v/>
      </c>
    </row>
    <row r="327" spans="1:17" ht="51.75" customHeight="1">
      <c r="A327" s="106" t="s">
        <v>804</v>
      </c>
      <c r="B327" s="1429"/>
      <c r="C327" s="1184"/>
      <c r="D327" s="1186"/>
      <c r="E327" s="1184"/>
      <c r="F327" s="1188"/>
      <c r="G327" s="1188"/>
      <c r="H327" s="1426"/>
      <c r="I327" s="1188"/>
      <c r="J327" s="1188"/>
      <c r="K327" s="1188"/>
      <c r="L327" s="1188"/>
      <c r="M327" s="145" t="str">
        <f>IFERROR(INDEX('Controles de Corrupción'!$C$10:$AZ$250,MATCH(A327,'Controles de Corrupción'!$B$10:$B$250,0),4),"")</f>
        <v/>
      </c>
      <c r="N327" s="61" t="str">
        <f>IFERROR(INDEX('Controles de Corrupción'!$C$10:$AZ$250,MATCH(A327,'Controles de Corrupción'!$B$10:$B$250,0),40),"")</f>
        <v/>
      </c>
      <c r="O327" s="61" t="str">
        <f>IFERROR(INDEX('Controles de Corrupción'!$C$10:$AZ$250,MATCH(A327,'Controles de Corrupción'!$B$10:$B$250,0),41),"")</f>
        <v/>
      </c>
      <c r="P327" s="61" t="str">
        <f>IFERROR(INDEX('Controles de Corrupción'!$C$10:$AZ$250,MATCH(A327,'Controles de Corrupción'!$B$10:$B$250,0),42),"")</f>
        <v/>
      </c>
      <c r="Q327" s="362" t="str">
        <f>IFERROR(INDEX('Controles de Corrupción'!$C$10:$AZ$250,MATCH(A327,'Controles de Corrupción'!$B$10:$B$250,0),47),"")</f>
        <v/>
      </c>
    </row>
    <row r="328" spans="1:17" ht="51.75" customHeight="1">
      <c r="A328" s="106" t="s">
        <v>805</v>
      </c>
      <c r="B328" s="1429"/>
      <c r="C328" s="1184"/>
      <c r="D328" s="1186"/>
      <c r="E328" s="1184"/>
      <c r="F328" s="1188"/>
      <c r="G328" s="1188"/>
      <c r="H328" s="1426"/>
      <c r="I328" s="1188"/>
      <c r="J328" s="1188"/>
      <c r="K328" s="1188"/>
      <c r="L328" s="1188"/>
      <c r="M328" s="145" t="str">
        <f>IFERROR(INDEX('Controles de Corrupción'!$C$10:$AZ$250,MATCH(A328,'Controles de Corrupción'!$B$10:$B$250,0),4),"")</f>
        <v/>
      </c>
      <c r="N328" s="61" t="str">
        <f>IFERROR(INDEX('Controles de Corrupción'!$C$10:$AZ$250,MATCH(A328,'Controles de Corrupción'!$B$10:$B$250,0),40),"")</f>
        <v/>
      </c>
      <c r="O328" s="61" t="str">
        <f>IFERROR(INDEX('Controles de Corrupción'!$C$10:$AZ$250,MATCH(A328,'Controles de Corrupción'!$B$10:$B$250,0),41),"")</f>
        <v/>
      </c>
      <c r="P328" s="61" t="str">
        <f>IFERROR(INDEX('Controles de Corrupción'!$C$10:$AZ$250,MATCH(A328,'Controles de Corrupción'!$B$10:$B$250,0),42),"")</f>
        <v/>
      </c>
      <c r="Q328" s="362" t="str">
        <f>IFERROR(INDEX('Controles de Corrupción'!$C$10:$AZ$250,MATCH(A328,'Controles de Corrupción'!$B$10:$B$250,0),47),"")</f>
        <v/>
      </c>
    </row>
    <row r="329" spans="1:17" ht="51.75" customHeight="1">
      <c r="A329" s="106" t="s">
        <v>806</v>
      </c>
      <c r="B329" s="1429"/>
      <c r="C329" s="1184"/>
      <c r="D329" s="1186"/>
      <c r="E329" s="1184"/>
      <c r="F329" s="1188"/>
      <c r="G329" s="1188"/>
      <c r="H329" s="1426"/>
      <c r="I329" s="1188"/>
      <c r="J329" s="1188"/>
      <c r="K329" s="1188"/>
      <c r="L329" s="1188"/>
      <c r="M329" s="145" t="str">
        <f>IFERROR(INDEX('Controles de Corrupción'!$C$10:$AZ$250,MATCH(A329,'Controles de Corrupción'!$B$10:$B$250,0),4),"")</f>
        <v/>
      </c>
      <c r="N329" s="61" t="str">
        <f>IFERROR(INDEX('Controles de Corrupción'!$C$10:$AZ$250,MATCH(A329,'Controles de Corrupción'!$B$10:$B$250,0),40),"")</f>
        <v/>
      </c>
      <c r="O329" s="61" t="str">
        <f>IFERROR(INDEX('Controles de Corrupción'!$C$10:$AZ$250,MATCH(A329,'Controles de Corrupción'!$B$10:$B$250,0),41),"")</f>
        <v/>
      </c>
      <c r="P329" s="61" t="str">
        <f>IFERROR(INDEX('Controles de Corrupción'!$C$10:$AZ$250,MATCH(A329,'Controles de Corrupción'!$B$10:$B$250,0),42),"")</f>
        <v/>
      </c>
      <c r="Q329" s="362" t="str">
        <f>IFERROR(INDEX('Controles de Corrupción'!$C$10:$AZ$250,MATCH(A329,'Controles de Corrupción'!$B$10:$B$250,0),47),"")</f>
        <v/>
      </c>
    </row>
    <row r="330" spans="1:17" ht="51.75" customHeight="1">
      <c r="A330" s="106" t="s">
        <v>807</v>
      </c>
      <c r="B330" s="1430"/>
      <c r="C330" s="1184"/>
      <c r="D330" s="1186"/>
      <c r="E330" s="1184"/>
      <c r="F330" s="1188"/>
      <c r="G330" s="1188"/>
      <c r="H330" s="1427"/>
      <c r="I330" s="1188"/>
      <c r="J330" s="1188"/>
      <c r="K330" s="1188"/>
      <c r="L330" s="1188"/>
      <c r="M330" s="145" t="str">
        <f>IFERROR(INDEX('Controles de Corrupción'!$C$10:$AZ$250,MATCH(A330,'Controles de Corrupción'!$B$10:$B$250,0),4),"")</f>
        <v/>
      </c>
      <c r="N330" s="61" t="str">
        <f>IFERROR(INDEX('Controles de Corrupción'!$C$10:$AZ$250,MATCH(A330,'Controles de Corrupción'!$B$10:$B$250,0),40),"")</f>
        <v/>
      </c>
      <c r="O330" s="61" t="str">
        <f>IFERROR(INDEX('Controles de Corrupción'!$C$10:$AZ$250,MATCH(A330,'Controles de Corrupción'!$B$10:$B$250,0),41),"")</f>
        <v/>
      </c>
      <c r="P330" s="61" t="str">
        <f>IFERROR(INDEX('Controles de Corrupción'!$C$10:$AZ$250,MATCH(A330,'Controles de Corrupción'!$B$10:$B$250,0),42),"")</f>
        <v/>
      </c>
      <c r="Q330" s="362" t="str">
        <f>IFERROR(INDEX('Controles de Corrupción'!$C$10:$AZ$250,MATCH(A330,'Controles de Corrupción'!$B$10:$B$250,0),47),"")</f>
        <v/>
      </c>
    </row>
    <row r="331" spans="1:17" ht="51.75" customHeight="1">
      <c r="A331" s="106" t="s">
        <v>808</v>
      </c>
      <c r="B331" s="1428"/>
      <c r="C331" s="1183" t="str">
        <f>IFERROR(INDEX('Riesgos de Corrupción'!$B$11:$BN$100,MATCH('Mapa Riesgo Corrupción'!B331,'Riesgos de Corrupción'!$B$11:$B$100,0),2),"")</f>
        <v/>
      </c>
      <c r="D331" s="1186" t="str">
        <f>IFERROR(INDEX('Riesgos de Corrupción'!$B$11:$BN$100,MATCH('Mapa Riesgo Corrupción'!B331,'Riesgos de Corrupción'!$B$11:$B$100,0),4),"")</f>
        <v/>
      </c>
      <c r="E331" s="1183" t="str">
        <f>IFERROR(INDEX('Riesgos de Corrupción'!$B$11:$BN$100,MATCH('Mapa Riesgo Corrupción'!B331,'Riesgos de Corrupción'!$B$11:$B$100,0),5),"")</f>
        <v/>
      </c>
      <c r="F331" s="1188" t="str">
        <f>IFERROR(INDEX('Riesgos de Corrupción'!$B$11:$BN$100,MATCH('Mapa Riesgo Corrupción'!B331,'Riesgos de Corrupción'!$B$11:$B$100,0),18),"")</f>
        <v/>
      </c>
      <c r="G331" s="1188" t="str">
        <f>IFERROR(INDEX('Riesgos de Corrupción'!$B$11:$BN$100,MATCH('Mapa Riesgo Corrupción'!B331,'Riesgos de Corrupción'!$B$11:$B$100,0),63),"")</f>
        <v/>
      </c>
      <c r="H331" s="1425" t="str">
        <f>IFERROR(INDEX('Riesgos de Corrupción'!$B$11:$BN$100,MATCH('Mapa Riesgo Corrupción'!B331,'Riesgos de Corrupción'!$B$11:$B$100,0),64),"")</f>
        <v/>
      </c>
      <c r="I331" s="1188" t="str">
        <f>IFERROR(INDEX('Controles de Corrupción'!$C$10:$AZ$249,MATCH('Mapa Riesgo Corrupción'!B331,'Controles de Corrupción'!$C$10:$C$249,0),33),"")</f>
        <v/>
      </c>
      <c r="J331" s="1188" t="str">
        <f>IFERROR(INDEX('Controles de Corrupción'!$C$10:$AZ$249,MATCH('Mapa Riesgo Corrupción'!B331,'Controles de Corrupción'!$C$10:$C$249,0),36),"")</f>
        <v/>
      </c>
      <c r="K331" s="1188" t="str">
        <f>IFERROR(INDEX('Controles de Corrupción'!$C$10:$AZ$249,MATCH('Mapa Riesgo Corrupción'!B331,'Controles de Corrupción'!$C$10:$C$249,0),37),"")</f>
        <v/>
      </c>
      <c r="L331" s="1188" t="str">
        <f>IFERROR(INDEX('Controles de Corrupción'!$C$10:$AZ$249,MATCH('Mapa Riesgo Corrupción'!B331,'Controles de Corrupción'!$C$10:$C$249,0),38),"")</f>
        <v/>
      </c>
      <c r="M331" s="145" t="str">
        <f>IFERROR(INDEX('Controles de Corrupción'!$C$10:$AZ$250,MATCH(A331,'Controles de Corrupción'!$B$10:$B$250,0),4),"")</f>
        <v/>
      </c>
      <c r="N331" s="61" t="str">
        <f>IFERROR(INDEX('Controles de Corrupción'!$C$10:$AZ$250,MATCH(A331,'Controles de Corrupción'!$B$10:$B$250,0),40),"")</f>
        <v/>
      </c>
      <c r="O331" s="61" t="str">
        <f>IFERROR(INDEX('Controles de Corrupción'!$C$10:$AZ$250,MATCH(A331,'Controles de Corrupción'!$B$10:$B$250,0),41),"")</f>
        <v/>
      </c>
      <c r="P331" s="61" t="str">
        <f>IFERROR(INDEX('Controles de Corrupción'!$C$10:$AZ$250,MATCH(A331,'Controles de Corrupción'!$B$10:$B$250,0),42),"")</f>
        <v/>
      </c>
      <c r="Q331" s="362" t="str">
        <f>IFERROR(INDEX('Controles de Corrupción'!$C$10:$AZ$250,MATCH(A331,'Controles de Corrupción'!$B$10:$B$250,0),47),"")</f>
        <v/>
      </c>
    </row>
    <row r="332" spans="1:17" ht="51.75" customHeight="1">
      <c r="A332" s="106" t="s">
        <v>809</v>
      </c>
      <c r="B332" s="1429"/>
      <c r="C332" s="1184"/>
      <c r="D332" s="1186"/>
      <c r="E332" s="1184"/>
      <c r="F332" s="1188"/>
      <c r="G332" s="1188"/>
      <c r="H332" s="1426"/>
      <c r="I332" s="1188"/>
      <c r="J332" s="1188"/>
      <c r="K332" s="1188"/>
      <c r="L332" s="1188"/>
      <c r="M332" s="145" t="str">
        <f>IFERROR(INDEX('Controles de Corrupción'!$C$10:$AZ$250,MATCH(A332,'Controles de Corrupción'!$B$10:$B$250,0),4),"")</f>
        <v/>
      </c>
      <c r="N332" s="61" t="str">
        <f>IFERROR(INDEX('Controles de Corrupción'!$C$10:$AZ$250,MATCH(A332,'Controles de Corrupción'!$B$10:$B$250,0),40),"")</f>
        <v/>
      </c>
      <c r="O332" s="61" t="str">
        <f>IFERROR(INDEX('Controles de Corrupción'!$C$10:$AZ$250,MATCH(A332,'Controles de Corrupción'!$B$10:$B$250,0),41),"")</f>
        <v/>
      </c>
      <c r="P332" s="61" t="str">
        <f>IFERROR(INDEX('Controles de Corrupción'!$C$10:$AZ$250,MATCH(A332,'Controles de Corrupción'!$B$10:$B$250,0),42),"")</f>
        <v/>
      </c>
      <c r="Q332" s="362" t="str">
        <f>IFERROR(INDEX('Controles de Corrupción'!$C$10:$AZ$250,MATCH(A332,'Controles de Corrupción'!$B$10:$B$250,0),47),"")</f>
        <v/>
      </c>
    </row>
    <row r="333" spans="1:17" ht="51.75" customHeight="1">
      <c r="A333" s="106" t="s">
        <v>810</v>
      </c>
      <c r="B333" s="1429"/>
      <c r="C333" s="1184"/>
      <c r="D333" s="1186"/>
      <c r="E333" s="1184"/>
      <c r="F333" s="1188"/>
      <c r="G333" s="1188"/>
      <c r="H333" s="1426"/>
      <c r="I333" s="1188"/>
      <c r="J333" s="1188"/>
      <c r="K333" s="1188"/>
      <c r="L333" s="1188"/>
      <c r="M333" s="145" t="str">
        <f>IFERROR(INDEX('Controles de Corrupción'!$C$10:$AZ$250,MATCH(A333,'Controles de Corrupción'!$B$10:$B$250,0),4),"")</f>
        <v/>
      </c>
      <c r="N333" s="61" t="str">
        <f>IFERROR(INDEX('Controles de Corrupción'!$C$10:$AZ$250,MATCH(A333,'Controles de Corrupción'!$B$10:$B$250,0),40),"")</f>
        <v/>
      </c>
      <c r="O333" s="61" t="str">
        <f>IFERROR(INDEX('Controles de Corrupción'!$C$10:$AZ$250,MATCH(A333,'Controles de Corrupción'!$B$10:$B$250,0),41),"")</f>
        <v/>
      </c>
      <c r="P333" s="61" t="str">
        <f>IFERROR(INDEX('Controles de Corrupción'!$C$10:$AZ$250,MATCH(A333,'Controles de Corrupción'!$B$10:$B$250,0),42),"")</f>
        <v/>
      </c>
      <c r="Q333" s="362" t="str">
        <f>IFERROR(INDEX('Controles de Corrupción'!$C$10:$AZ$250,MATCH(A333,'Controles de Corrupción'!$B$10:$B$250,0),47),"")</f>
        <v/>
      </c>
    </row>
    <row r="334" spans="1:17" ht="51.75" customHeight="1">
      <c r="A334" s="106" t="s">
        <v>811</v>
      </c>
      <c r="B334" s="1429"/>
      <c r="C334" s="1184"/>
      <c r="D334" s="1186"/>
      <c r="E334" s="1184"/>
      <c r="F334" s="1188"/>
      <c r="G334" s="1188"/>
      <c r="H334" s="1426"/>
      <c r="I334" s="1188"/>
      <c r="J334" s="1188"/>
      <c r="K334" s="1188"/>
      <c r="L334" s="1188"/>
      <c r="M334" s="145" t="str">
        <f>IFERROR(INDEX('Controles de Corrupción'!$C$10:$AZ$250,MATCH(A334,'Controles de Corrupción'!$B$10:$B$250,0),4),"")</f>
        <v/>
      </c>
      <c r="N334" s="61" t="str">
        <f>IFERROR(INDEX('Controles de Corrupción'!$C$10:$AZ$250,MATCH(A334,'Controles de Corrupción'!$B$10:$B$250,0),40),"")</f>
        <v/>
      </c>
      <c r="O334" s="61" t="str">
        <f>IFERROR(INDEX('Controles de Corrupción'!$C$10:$AZ$250,MATCH(A334,'Controles de Corrupción'!$B$10:$B$250,0),41),"")</f>
        <v/>
      </c>
      <c r="P334" s="61" t="str">
        <f>IFERROR(INDEX('Controles de Corrupción'!$C$10:$AZ$250,MATCH(A334,'Controles de Corrupción'!$B$10:$B$250,0),42),"")</f>
        <v/>
      </c>
      <c r="Q334" s="362" t="str">
        <f>IFERROR(INDEX('Controles de Corrupción'!$C$10:$AZ$250,MATCH(A334,'Controles de Corrupción'!$B$10:$B$250,0),47),"")</f>
        <v/>
      </c>
    </row>
    <row r="335" spans="1:17" ht="51.75" customHeight="1">
      <c r="A335" s="106" t="s">
        <v>812</v>
      </c>
      <c r="B335" s="1429"/>
      <c r="C335" s="1184"/>
      <c r="D335" s="1186"/>
      <c r="E335" s="1184"/>
      <c r="F335" s="1188"/>
      <c r="G335" s="1188"/>
      <c r="H335" s="1426"/>
      <c r="I335" s="1188"/>
      <c r="J335" s="1188"/>
      <c r="K335" s="1188"/>
      <c r="L335" s="1188"/>
      <c r="M335" s="145" t="str">
        <f>IFERROR(INDEX('Controles de Corrupción'!$C$10:$AZ$250,MATCH(A335,'Controles de Corrupción'!$B$10:$B$250,0),4),"")</f>
        <v/>
      </c>
      <c r="N335" s="61" t="str">
        <f>IFERROR(INDEX('Controles de Corrupción'!$C$10:$AZ$250,MATCH(A335,'Controles de Corrupción'!$B$10:$B$250,0),40),"")</f>
        <v/>
      </c>
      <c r="O335" s="61" t="str">
        <f>IFERROR(INDEX('Controles de Corrupción'!$C$10:$AZ$250,MATCH(A335,'Controles de Corrupción'!$B$10:$B$250,0),41),"")</f>
        <v/>
      </c>
      <c r="P335" s="61" t="str">
        <f>IFERROR(INDEX('Controles de Corrupción'!$C$10:$AZ$250,MATCH(A335,'Controles de Corrupción'!$B$10:$B$250,0),42),"")</f>
        <v/>
      </c>
      <c r="Q335" s="362" t="str">
        <f>IFERROR(INDEX('Controles de Corrupción'!$C$10:$AZ$250,MATCH(A335,'Controles de Corrupción'!$B$10:$B$250,0),47),"")</f>
        <v/>
      </c>
    </row>
    <row r="336" spans="1:17" ht="51.75" customHeight="1">
      <c r="A336" s="106" t="s">
        <v>813</v>
      </c>
      <c r="B336" s="1430"/>
      <c r="C336" s="1184"/>
      <c r="D336" s="1186"/>
      <c r="E336" s="1184"/>
      <c r="F336" s="1188"/>
      <c r="G336" s="1188"/>
      <c r="H336" s="1427"/>
      <c r="I336" s="1188"/>
      <c r="J336" s="1188"/>
      <c r="K336" s="1188"/>
      <c r="L336" s="1188"/>
      <c r="M336" s="145" t="str">
        <f>IFERROR(INDEX('Controles de Corrupción'!$C$10:$AZ$250,MATCH(A336,'Controles de Corrupción'!$B$10:$B$250,0),4),"")</f>
        <v/>
      </c>
      <c r="N336" s="61" t="str">
        <f>IFERROR(INDEX('Controles de Corrupción'!$C$10:$AZ$250,MATCH(A336,'Controles de Corrupción'!$B$10:$B$250,0),40),"")</f>
        <v/>
      </c>
      <c r="O336" s="61" t="str">
        <f>IFERROR(INDEX('Controles de Corrupción'!$C$10:$AZ$250,MATCH(A336,'Controles de Corrupción'!$B$10:$B$250,0),41),"")</f>
        <v/>
      </c>
      <c r="P336" s="61" t="str">
        <f>IFERROR(INDEX('Controles de Corrupción'!$C$10:$AZ$250,MATCH(A336,'Controles de Corrupción'!$B$10:$B$250,0),42),"")</f>
        <v/>
      </c>
      <c r="Q336" s="362" t="str">
        <f>IFERROR(INDEX('Controles de Corrupción'!$C$10:$AZ$250,MATCH(A336,'Controles de Corrupción'!$B$10:$B$250,0),47),"")</f>
        <v/>
      </c>
    </row>
    <row r="337" spans="1:17" ht="51.75" customHeight="1">
      <c r="A337" s="106" t="s">
        <v>814</v>
      </c>
      <c r="B337" s="1428"/>
      <c r="C337" s="1183" t="str">
        <f>IFERROR(INDEX('Riesgos de Corrupción'!$B$11:$BN$100,MATCH('Mapa Riesgo Corrupción'!B337,'Riesgos de Corrupción'!$B$11:$B$100,0),2),"")</f>
        <v/>
      </c>
      <c r="D337" s="1186" t="str">
        <f>IFERROR(INDEX('Riesgos de Corrupción'!$B$11:$BN$100,MATCH('Mapa Riesgo Corrupción'!B337,'Riesgos de Corrupción'!$B$11:$B$100,0),4),"")</f>
        <v/>
      </c>
      <c r="E337" s="1183" t="str">
        <f>IFERROR(INDEX('Riesgos de Corrupción'!$B$11:$BN$100,MATCH('Mapa Riesgo Corrupción'!B337,'Riesgos de Corrupción'!$B$11:$B$100,0),5),"")</f>
        <v/>
      </c>
      <c r="F337" s="1188" t="str">
        <f>IFERROR(INDEX('Riesgos de Corrupción'!$B$11:$BN$100,MATCH('Mapa Riesgo Corrupción'!B337,'Riesgos de Corrupción'!$B$11:$B$100,0),18),"")</f>
        <v/>
      </c>
      <c r="G337" s="1188" t="str">
        <f>IFERROR(INDEX('Riesgos de Corrupción'!$B$11:$BN$100,MATCH('Mapa Riesgo Corrupción'!B337,'Riesgos de Corrupción'!$B$11:$B$100,0),63),"")</f>
        <v/>
      </c>
      <c r="H337" s="1425" t="str">
        <f>IFERROR(INDEX('Riesgos de Corrupción'!$B$11:$BN$100,MATCH('Mapa Riesgo Corrupción'!B337,'Riesgos de Corrupción'!$B$11:$B$100,0),64),"")</f>
        <v/>
      </c>
      <c r="I337" s="1188" t="str">
        <f>IFERROR(INDEX('Controles de Corrupción'!$C$10:$AZ$249,MATCH('Mapa Riesgo Corrupción'!B337,'Controles de Corrupción'!$C$10:$C$249,0),33),"")</f>
        <v/>
      </c>
      <c r="J337" s="1188" t="str">
        <f>IFERROR(INDEX('Controles de Corrupción'!$C$10:$AZ$249,MATCH('Mapa Riesgo Corrupción'!B337,'Controles de Corrupción'!$C$10:$C$249,0),36),"")</f>
        <v/>
      </c>
      <c r="K337" s="1188" t="str">
        <f>IFERROR(INDEX('Controles de Corrupción'!$C$10:$AZ$249,MATCH('Mapa Riesgo Corrupción'!B337,'Controles de Corrupción'!$C$10:$C$249,0),37),"")</f>
        <v/>
      </c>
      <c r="L337" s="1188" t="str">
        <f>IFERROR(INDEX('Controles de Corrupción'!$C$10:$AZ$249,MATCH('Mapa Riesgo Corrupción'!B337,'Controles de Corrupción'!$C$10:$C$249,0),38),"")</f>
        <v/>
      </c>
      <c r="M337" s="145" t="str">
        <f>IFERROR(INDEX('Controles de Corrupción'!$C$10:$AZ$250,MATCH(A337,'Controles de Corrupción'!$B$10:$B$250,0),4),"")</f>
        <v/>
      </c>
      <c r="N337" s="61" t="str">
        <f>IFERROR(INDEX('Controles de Corrupción'!$C$10:$AZ$250,MATCH(A337,'Controles de Corrupción'!$B$10:$B$250,0),40),"")</f>
        <v/>
      </c>
      <c r="O337" s="61" t="str">
        <f>IFERROR(INDEX('Controles de Corrupción'!$C$10:$AZ$250,MATCH(A337,'Controles de Corrupción'!$B$10:$B$250,0),41),"")</f>
        <v/>
      </c>
      <c r="P337" s="61" t="str">
        <f>IFERROR(INDEX('Controles de Corrupción'!$C$10:$AZ$250,MATCH(A337,'Controles de Corrupción'!$B$10:$B$250,0),42),"")</f>
        <v/>
      </c>
      <c r="Q337" s="362" t="str">
        <f>IFERROR(INDEX('Controles de Corrupción'!$C$10:$AZ$250,MATCH(A337,'Controles de Corrupción'!$B$10:$B$250,0),47),"")</f>
        <v/>
      </c>
    </row>
    <row r="338" spans="1:17" ht="51.75" customHeight="1">
      <c r="A338" s="106" t="s">
        <v>815</v>
      </c>
      <c r="B338" s="1429"/>
      <c r="C338" s="1184"/>
      <c r="D338" s="1186"/>
      <c r="E338" s="1184"/>
      <c r="F338" s="1188"/>
      <c r="G338" s="1188"/>
      <c r="H338" s="1426"/>
      <c r="I338" s="1188"/>
      <c r="J338" s="1188"/>
      <c r="K338" s="1188"/>
      <c r="L338" s="1188"/>
      <c r="M338" s="145" t="str">
        <f>IFERROR(INDEX('Controles de Corrupción'!$C$10:$AZ$250,MATCH(A338,'Controles de Corrupción'!$B$10:$B$250,0),4),"")</f>
        <v/>
      </c>
      <c r="N338" s="61" t="str">
        <f>IFERROR(INDEX('Controles de Corrupción'!$C$10:$AZ$250,MATCH(A338,'Controles de Corrupción'!$B$10:$B$250,0),40),"")</f>
        <v/>
      </c>
      <c r="O338" s="61" t="str">
        <f>IFERROR(INDEX('Controles de Corrupción'!$C$10:$AZ$250,MATCH(A338,'Controles de Corrupción'!$B$10:$B$250,0),41),"")</f>
        <v/>
      </c>
      <c r="P338" s="61" t="str">
        <f>IFERROR(INDEX('Controles de Corrupción'!$C$10:$AZ$250,MATCH(A338,'Controles de Corrupción'!$B$10:$B$250,0),42),"")</f>
        <v/>
      </c>
      <c r="Q338" s="362" t="str">
        <f>IFERROR(INDEX('Controles de Corrupción'!$C$10:$AZ$250,MATCH(A338,'Controles de Corrupción'!$B$10:$B$250,0),47),"")</f>
        <v/>
      </c>
    </row>
    <row r="339" spans="1:17" ht="51.75" customHeight="1">
      <c r="A339" s="106" t="s">
        <v>816</v>
      </c>
      <c r="B339" s="1429"/>
      <c r="C339" s="1184"/>
      <c r="D339" s="1186"/>
      <c r="E339" s="1184"/>
      <c r="F339" s="1188"/>
      <c r="G339" s="1188"/>
      <c r="H339" s="1426"/>
      <c r="I339" s="1188"/>
      <c r="J339" s="1188"/>
      <c r="K339" s="1188"/>
      <c r="L339" s="1188"/>
      <c r="M339" s="145" t="str">
        <f>IFERROR(INDEX('Controles de Corrupción'!$C$10:$AZ$250,MATCH(A339,'Controles de Corrupción'!$B$10:$B$250,0),4),"")</f>
        <v/>
      </c>
      <c r="N339" s="61" t="str">
        <f>IFERROR(INDEX('Controles de Corrupción'!$C$10:$AZ$250,MATCH(A339,'Controles de Corrupción'!$B$10:$B$250,0),40),"")</f>
        <v/>
      </c>
      <c r="O339" s="61" t="str">
        <f>IFERROR(INDEX('Controles de Corrupción'!$C$10:$AZ$250,MATCH(A339,'Controles de Corrupción'!$B$10:$B$250,0),41),"")</f>
        <v/>
      </c>
      <c r="P339" s="61" t="str">
        <f>IFERROR(INDEX('Controles de Corrupción'!$C$10:$AZ$250,MATCH(A339,'Controles de Corrupción'!$B$10:$B$250,0),42),"")</f>
        <v/>
      </c>
      <c r="Q339" s="362" t="str">
        <f>IFERROR(INDEX('Controles de Corrupción'!$C$10:$AZ$250,MATCH(A339,'Controles de Corrupción'!$B$10:$B$250,0),47),"")</f>
        <v/>
      </c>
    </row>
    <row r="340" spans="1:17" ht="51.75" customHeight="1">
      <c r="A340" s="106" t="s">
        <v>817</v>
      </c>
      <c r="B340" s="1429"/>
      <c r="C340" s="1184"/>
      <c r="D340" s="1186"/>
      <c r="E340" s="1184"/>
      <c r="F340" s="1188"/>
      <c r="G340" s="1188"/>
      <c r="H340" s="1426"/>
      <c r="I340" s="1188"/>
      <c r="J340" s="1188"/>
      <c r="K340" s="1188"/>
      <c r="L340" s="1188"/>
      <c r="M340" s="145" t="str">
        <f>IFERROR(INDEX('Controles de Corrupción'!$C$10:$AZ$250,MATCH(A340,'Controles de Corrupción'!$B$10:$B$250,0),4),"")</f>
        <v/>
      </c>
      <c r="N340" s="61" t="str">
        <f>IFERROR(INDEX('Controles de Corrupción'!$C$10:$AZ$250,MATCH(A340,'Controles de Corrupción'!$B$10:$B$250,0),40),"")</f>
        <v/>
      </c>
      <c r="O340" s="61" t="str">
        <f>IFERROR(INDEX('Controles de Corrupción'!$C$10:$AZ$250,MATCH(A340,'Controles de Corrupción'!$B$10:$B$250,0),41),"")</f>
        <v/>
      </c>
      <c r="P340" s="61" t="str">
        <f>IFERROR(INDEX('Controles de Corrupción'!$C$10:$AZ$250,MATCH(A340,'Controles de Corrupción'!$B$10:$B$250,0),42),"")</f>
        <v/>
      </c>
      <c r="Q340" s="362" t="str">
        <f>IFERROR(INDEX('Controles de Corrupción'!$C$10:$AZ$250,MATCH(A340,'Controles de Corrupción'!$B$10:$B$250,0),47),"")</f>
        <v/>
      </c>
    </row>
    <row r="341" spans="1:17" ht="51.75" customHeight="1">
      <c r="A341" s="106" t="s">
        <v>818</v>
      </c>
      <c r="B341" s="1429"/>
      <c r="C341" s="1184"/>
      <c r="D341" s="1186"/>
      <c r="E341" s="1184"/>
      <c r="F341" s="1188"/>
      <c r="G341" s="1188"/>
      <c r="H341" s="1426"/>
      <c r="I341" s="1188"/>
      <c r="J341" s="1188"/>
      <c r="K341" s="1188"/>
      <c r="L341" s="1188"/>
      <c r="M341" s="145" t="str">
        <f>IFERROR(INDEX('Controles de Corrupción'!$C$10:$AZ$250,MATCH(A341,'Controles de Corrupción'!$B$10:$B$250,0),4),"")</f>
        <v/>
      </c>
      <c r="N341" s="61" t="str">
        <f>IFERROR(INDEX('Controles de Corrupción'!$C$10:$AZ$250,MATCH(A341,'Controles de Corrupción'!$B$10:$B$250,0),40),"")</f>
        <v/>
      </c>
      <c r="O341" s="61" t="str">
        <f>IFERROR(INDEX('Controles de Corrupción'!$C$10:$AZ$250,MATCH(A341,'Controles de Corrupción'!$B$10:$B$250,0),41),"")</f>
        <v/>
      </c>
      <c r="P341" s="61" t="str">
        <f>IFERROR(INDEX('Controles de Corrupción'!$C$10:$AZ$250,MATCH(A341,'Controles de Corrupción'!$B$10:$B$250,0),42),"")</f>
        <v/>
      </c>
      <c r="Q341" s="362" t="str">
        <f>IFERROR(INDEX('Controles de Corrupción'!$C$10:$AZ$250,MATCH(A341,'Controles de Corrupción'!$B$10:$B$250,0),47),"")</f>
        <v/>
      </c>
    </row>
    <row r="342" spans="1:17" ht="51.75" customHeight="1">
      <c r="A342" s="106" t="s">
        <v>819</v>
      </c>
      <c r="B342" s="1430"/>
      <c r="C342" s="1184"/>
      <c r="D342" s="1186"/>
      <c r="E342" s="1184"/>
      <c r="F342" s="1188"/>
      <c r="G342" s="1188"/>
      <c r="H342" s="1427"/>
      <c r="I342" s="1188"/>
      <c r="J342" s="1188"/>
      <c r="K342" s="1188"/>
      <c r="L342" s="1188"/>
      <c r="M342" s="145" t="str">
        <f>IFERROR(INDEX('Controles de Corrupción'!$C$10:$AZ$250,MATCH(A342,'Controles de Corrupción'!$B$10:$B$250,0),4),"")</f>
        <v/>
      </c>
      <c r="N342" s="61" t="str">
        <f>IFERROR(INDEX('Controles de Corrupción'!$C$10:$AZ$250,MATCH(A342,'Controles de Corrupción'!$B$10:$B$250,0),40),"")</f>
        <v/>
      </c>
      <c r="O342" s="61" t="str">
        <f>IFERROR(INDEX('Controles de Corrupción'!$C$10:$AZ$250,MATCH(A342,'Controles de Corrupción'!$B$10:$B$250,0),41),"")</f>
        <v/>
      </c>
      <c r="P342" s="61" t="str">
        <f>IFERROR(INDEX('Controles de Corrupción'!$C$10:$AZ$250,MATCH(A342,'Controles de Corrupción'!$B$10:$B$250,0),42),"")</f>
        <v/>
      </c>
      <c r="Q342" s="362" t="str">
        <f>IFERROR(INDEX('Controles de Corrupción'!$C$10:$AZ$250,MATCH(A342,'Controles de Corrupción'!$B$10:$B$250,0),47),"")</f>
        <v/>
      </c>
    </row>
    <row r="343" spans="1:17" ht="51.75" customHeight="1">
      <c r="A343" s="106" t="s">
        <v>820</v>
      </c>
      <c r="B343" s="1428"/>
      <c r="C343" s="1183" t="str">
        <f>IFERROR(INDEX('Riesgos de Corrupción'!$B$11:$BN$100,MATCH('Mapa Riesgo Corrupción'!B343,'Riesgos de Corrupción'!$B$11:$B$100,0),2),"")</f>
        <v/>
      </c>
      <c r="D343" s="1186" t="str">
        <f>IFERROR(INDEX('Riesgos de Corrupción'!$B$11:$BN$100,MATCH('Mapa Riesgo Corrupción'!B343,'Riesgos de Corrupción'!$B$11:$B$100,0),4),"")</f>
        <v/>
      </c>
      <c r="E343" s="1183" t="str">
        <f>IFERROR(INDEX('Riesgos de Corrupción'!$B$11:$BN$100,MATCH('Mapa Riesgo Corrupción'!B343,'Riesgos de Corrupción'!$B$11:$B$100,0),5),"")</f>
        <v/>
      </c>
      <c r="F343" s="1188" t="str">
        <f>IFERROR(INDEX('Riesgos de Corrupción'!$B$11:$BN$100,MATCH('Mapa Riesgo Corrupción'!B343,'Riesgos de Corrupción'!$B$11:$B$100,0),18),"")</f>
        <v/>
      </c>
      <c r="G343" s="1188" t="str">
        <f>IFERROR(INDEX('Riesgos de Corrupción'!$B$11:$BN$100,MATCH('Mapa Riesgo Corrupción'!B343,'Riesgos de Corrupción'!$B$11:$B$100,0),63),"")</f>
        <v/>
      </c>
      <c r="H343" s="1425" t="str">
        <f>IFERROR(INDEX('Riesgos de Corrupción'!$B$11:$BN$100,MATCH('Mapa Riesgo Corrupción'!B343,'Riesgos de Corrupción'!$B$11:$B$100,0),64),"")</f>
        <v/>
      </c>
      <c r="I343" s="1188" t="str">
        <f>IFERROR(INDEX('Controles de Corrupción'!$C$10:$AZ$249,MATCH('Mapa Riesgo Corrupción'!B343,'Controles de Corrupción'!$C$10:$C$249,0),33),"")</f>
        <v/>
      </c>
      <c r="J343" s="1188" t="str">
        <f>IFERROR(INDEX('Controles de Corrupción'!$C$10:$AZ$249,MATCH('Mapa Riesgo Corrupción'!B343,'Controles de Corrupción'!$C$10:$C$249,0),36),"")</f>
        <v/>
      </c>
      <c r="K343" s="1188" t="str">
        <f>IFERROR(INDEX('Controles de Corrupción'!$C$10:$AZ$249,MATCH('Mapa Riesgo Corrupción'!B343,'Controles de Corrupción'!$C$10:$C$249,0),37),"")</f>
        <v/>
      </c>
      <c r="L343" s="1188" t="str">
        <f>IFERROR(INDEX('Controles de Corrupción'!$C$10:$AZ$249,MATCH('Mapa Riesgo Corrupción'!B343,'Controles de Corrupción'!$C$10:$C$249,0),38),"")</f>
        <v/>
      </c>
      <c r="M343" s="145" t="str">
        <f>IFERROR(INDEX('Controles de Corrupción'!$C$10:$AZ$250,MATCH(A343,'Controles de Corrupción'!$B$10:$B$250,0),4),"")</f>
        <v/>
      </c>
      <c r="N343" s="61" t="str">
        <f>IFERROR(INDEX('Controles de Corrupción'!$C$10:$AZ$250,MATCH(A343,'Controles de Corrupción'!$B$10:$B$250,0),40),"")</f>
        <v/>
      </c>
      <c r="O343" s="61" t="str">
        <f>IFERROR(INDEX('Controles de Corrupción'!$C$10:$AZ$250,MATCH(A343,'Controles de Corrupción'!$B$10:$B$250,0),41),"")</f>
        <v/>
      </c>
      <c r="P343" s="61" t="str">
        <f>IFERROR(INDEX('Controles de Corrupción'!$C$10:$AZ$250,MATCH(A343,'Controles de Corrupción'!$B$10:$B$250,0),42),"")</f>
        <v/>
      </c>
      <c r="Q343" s="362" t="str">
        <f>IFERROR(INDEX('Controles de Corrupción'!$C$10:$AZ$250,MATCH(A343,'Controles de Corrupción'!$B$10:$B$250,0),47),"")</f>
        <v/>
      </c>
    </row>
    <row r="344" spans="1:17" ht="51.75" customHeight="1">
      <c r="A344" s="106" t="s">
        <v>821</v>
      </c>
      <c r="B344" s="1429"/>
      <c r="C344" s="1184"/>
      <c r="D344" s="1186"/>
      <c r="E344" s="1184"/>
      <c r="F344" s="1188"/>
      <c r="G344" s="1188"/>
      <c r="H344" s="1426"/>
      <c r="I344" s="1188"/>
      <c r="J344" s="1188"/>
      <c r="K344" s="1188"/>
      <c r="L344" s="1188"/>
      <c r="M344" s="145" t="str">
        <f>IFERROR(INDEX('Controles de Corrupción'!$C$10:$AZ$250,MATCH(A344,'Controles de Corrupción'!$B$10:$B$250,0),4),"")</f>
        <v/>
      </c>
      <c r="N344" s="61" t="str">
        <f>IFERROR(INDEX('Controles de Corrupción'!$C$10:$AZ$250,MATCH(A344,'Controles de Corrupción'!$B$10:$B$250,0),40),"")</f>
        <v/>
      </c>
      <c r="O344" s="61" t="str">
        <f>IFERROR(INDEX('Controles de Corrupción'!$C$10:$AZ$250,MATCH(A344,'Controles de Corrupción'!$B$10:$B$250,0),41),"")</f>
        <v/>
      </c>
      <c r="P344" s="61" t="str">
        <f>IFERROR(INDEX('Controles de Corrupción'!$C$10:$AZ$250,MATCH(A344,'Controles de Corrupción'!$B$10:$B$250,0),42),"")</f>
        <v/>
      </c>
      <c r="Q344" s="362" t="str">
        <f>IFERROR(INDEX('Controles de Corrupción'!$C$10:$AZ$250,MATCH(A344,'Controles de Corrupción'!$B$10:$B$250,0),47),"")</f>
        <v/>
      </c>
    </row>
    <row r="345" spans="1:17" ht="51.75" customHeight="1">
      <c r="A345" s="106" t="s">
        <v>822</v>
      </c>
      <c r="B345" s="1429"/>
      <c r="C345" s="1184"/>
      <c r="D345" s="1186"/>
      <c r="E345" s="1184"/>
      <c r="F345" s="1188"/>
      <c r="G345" s="1188"/>
      <c r="H345" s="1426"/>
      <c r="I345" s="1188"/>
      <c r="J345" s="1188"/>
      <c r="K345" s="1188"/>
      <c r="L345" s="1188"/>
      <c r="M345" s="145" t="str">
        <f>IFERROR(INDEX('Controles de Corrupción'!$C$10:$AZ$250,MATCH(A345,'Controles de Corrupción'!$B$10:$B$250,0),4),"")</f>
        <v/>
      </c>
      <c r="N345" s="61" t="str">
        <f>IFERROR(INDEX('Controles de Corrupción'!$C$10:$AZ$250,MATCH(A345,'Controles de Corrupción'!$B$10:$B$250,0),40),"")</f>
        <v/>
      </c>
      <c r="O345" s="61" t="str">
        <f>IFERROR(INDEX('Controles de Corrupción'!$C$10:$AZ$250,MATCH(A345,'Controles de Corrupción'!$B$10:$B$250,0),41),"")</f>
        <v/>
      </c>
      <c r="P345" s="61" t="str">
        <f>IFERROR(INDEX('Controles de Corrupción'!$C$10:$AZ$250,MATCH(A345,'Controles de Corrupción'!$B$10:$B$250,0),42),"")</f>
        <v/>
      </c>
      <c r="Q345" s="362" t="str">
        <f>IFERROR(INDEX('Controles de Corrupción'!$C$10:$AZ$250,MATCH(A345,'Controles de Corrupción'!$B$10:$B$250,0),47),"")</f>
        <v/>
      </c>
    </row>
    <row r="346" spans="1:17" ht="51.75" customHeight="1">
      <c r="A346" s="106" t="s">
        <v>823</v>
      </c>
      <c r="B346" s="1429"/>
      <c r="C346" s="1184"/>
      <c r="D346" s="1186"/>
      <c r="E346" s="1184"/>
      <c r="F346" s="1188"/>
      <c r="G346" s="1188"/>
      <c r="H346" s="1426"/>
      <c r="I346" s="1188"/>
      <c r="J346" s="1188"/>
      <c r="K346" s="1188"/>
      <c r="L346" s="1188"/>
      <c r="M346" s="145" t="str">
        <f>IFERROR(INDEX('Controles de Corrupción'!$C$10:$AZ$250,MATCH(A346,'Controles de Corrupción'!$B$10:$B$250,0),4),"")</f>
        <v/>
      </c>
      <c r="N346" s="61" t="str">
        <f>IFERROR(INDEX('Controles de Corrupción'!$C$10:$AZ$250,MATCH(A346,'Controles de Corrupción'!$B$10:$B$250,0),40),"")</f>
        <v/>
      </c>
      <c r="O346" s="61" t="str">
        <f>IFERROR(INDEX('Controles de Corrupción'!$C$10:$AZ$250,MATCH(A346,'Controles de Corrupción'!$B$10:$B$250,0),41),"")</f>
        <v/>
      </c>
      <c r="P346" s="61" t="str">
        <f>IFERROR(INDEX('Controles de Corrupción'!$C$10:$AZ$250,MATCH(A346,'Controles de Corrupción'!$B$10:$B$250,0),42),"")</f>
        <v/>
      </c>
      <c r="Q346" s="362" t="str">
        <f>IFERROR(INDEX('Controles de Corrupción'!$C$10:$AZ$250,MATCH(A346,'Controles de Corrupción'!$B$10:$B$250,0),47),"")</f>
        <v/>
      </c>
    </row>
    <row r="347" spans="1:17" ht="51.75" customHeight="1">
      <c r="A347" s="106" t="s">
        <v>824</v>
      </c>
      <c r="B347" s="1429"/>
      <c r="C347" s="1184"/>
      <c r="D347" s="1186"/>
      <c r="E347" s="1184"/>
      <c r="F347" s="1188"/>
      <c r="G347" s="1188"/>
      <c r="H347" s="1426"/>
      <c r="I347" s="1188"/>
      <c r="J347" s="1188"/>
      <c r="K347" s="1188"/>
      <c r="L347" s="1188"/>
      <c r="M347" s="145" t="str">
        <f>IFERROR(INDEX('Controles de Corrupción'!$C$10:$AZ$250,MATCH(A347,'Controles de Corrupción'!$B$10:$B$250,0),4),"")</f>
        <v/>
      </c>
      <c r="N347" s="61" t="str">
        <f>IFERROR(INDEX('Controles de Corrupción'!$C$10:$AZ$250,MATCH(A347,'Controles de Corrupción'!$B$10:$B$250,0),40),"")</f>
        <v/>
      </c>
      <c r="O347" s="61" t="str">
        <f>IFERROR(INDEX('Controles de Corrupción'!$C$10:$AZ$250,MATCH(A347,'Controles de Corrupción'!$B$10:$B$250,0),41),"")</f>
        <v/>
      </c>
      <c r="P347" s="61" t="str">
        <f>IFERROR(INDEX('Controles de Corrupción'!$C$10:$AZ$250,MATCH(A347,'Controles de Corrupción'!$B$10:$B$250,0),42),"")</f>
        <v/>
      </c>
      <c r="Q347" s="362" t="str">
        <f>IFERROR(INDEX('Controles de Corrupción'!$C$10:$AZ$250,MATCH(A347,'Controles de Corrupción'!$B$10:$B$250,0),47),"")</f>
        <v/>
      </c>
    </row>
    <row r="348" spans="1:17" ht="51.75" customHeight="1">
      <c r="A348" s="106" t="s">
        <v>825</v>
      </c>
      <c r="B348" s="1430"/>
      <c r="C348" s="1184"/>
      <c r="D348" s="1186"/>
      <c r="E348" s="1184"/>
      <c r="F348" s="1188"/>
      <c r="G348" s="1188"/>
      <c r="H348" s="1427"/>
      <c r="I348" s="1188"/>
      <c r="J348" s="1188"/>
      <c r="K348" s="1188"/>
      <c r="L348" s="1188"/>
      <c r="M348" s="145" t="str">
        <f>IFERROR(INDEX('Controles de Corrupción'!$C$10:$AZ$250,MATCH(A348,'Controles de Corrupción'!$B$10:$B$250,0),4),"")</f>
        <v/>
      </c>
      <c r="N348" s="61" t="str">
        <f>IFERROR(INDEX('Controles de Corrupción'!$C$10:$AZ$250,MATCH(A348,'Controles de Corrupción'!$B$10:$B$250,0),40),"")</f>
        <v/>
      </c>
      <c r="O348" s="61" t="str">
        <f>IFERROR(INDEX('Controles de Corrupción'!$C$10:$AZ$250,MATCH(A348,'Controles de Corrupción'!$B$10:$B$250,0),41),"")</f>
        <v/>
      </c>
      <c r="P348" s="61" t="str">
        <f>IFERROR(INDEX('Controles de Corrupción'!$C$10:$AZ$250,MATCH(A348,'Controles de Corrupción'!$B$10:$B$250,0),42),"")</f>
        <v/>
      </c>
      <c r="Q348" s="362" t="str">
        <f>IFERROR(INDEX('Controles de Corrupción'!$C$10:$AZ$250,MATCH(A348,'Controles de Corrupción'!$B$10:$B$250,0),47),"")</f>
        <v/>
      </c>
    </row>
    <row r="349" spans="1:17" ht="51.75" customHeight="1">
      <c r="A349" s="106" t="s">
        <v>826</v>
      </c>
      <c r="B349" s="1428"/>
      <c r="C349" s="1183" t="str">
        <f>IFERROR(INDEX('Riesgos de Corrupción'!$B$11:$BN$100,MATCH('Mapa Riesgo Corrupción'!B349,'Riesgos de Corrupción'!$B$11:$B$100,0),2),"")</f>
        <v/>
      </c>
      <c r="D349" s="1186" t="str">
        <f>IFERROR(INDEX('Riesgos de Corrupción'!$B$11:$BN$100,MATCH('Mapa Riesgo Corrupción'!B349,'Riesgos de Corrupción'!$B$11:$B$100,0),4),"")</f>
        <v/>
      </c>
      <c r="E349" s="1183" t="str">
        <f>IFERROR(INDEX('Riesgos de Corrupción'!$B$11:$BN$100,MATCH('Mapa Riesgo Corrupción'!B349,'Riesgos de Corrupción'!$B$11:$B$100,0),5),"")</f>
        <v/>
      </c>
      <c r="F349" s="1188" t="str">
        <f>IFERROR(INDEX('Riesgos de Corrupción'!$B$11:$BN$100,MATCH('Mapa Riesgo Corrupción'!B349,'Riesgos de Corrupción'!$B$11:$B$100,0),18),"")</f>
        <v/>
      </c>
      <c r="G349" s="1188" t="str">
        <f>IFERROR(INDEX('Riesgos de Corrupción'!$B$11:$BN$100,MATCH('Mapa Riesgo Corrupción'!B349,'Riesgos de Corrupción'!$B$11:$B$100,0),63),"")</f>
        <v/>
      </c>
      <c r="H349" s="1425" t="str">
        <f>IFERROR(INDEX('Riesgos de Corrupción'!$B$11:$BN$100,MATCH('Mapa Riesgo Corrupción'!B349,'Riesgos de Corrupción'!$B$11:$B$100,0),64),"")</f>
        <v/>
      </c>
      <c r="I349" s="1188" t="str">
        <f>IFERROR(INDEX('Controles de Corrupción'!$C$10:$AZ$249,MATCH('Mapa Riesgo Corrupción'!B349,'Controles de Corrupción'!$C$10:$C$249,0),33),"")</f>
        <v/>
      </c>
      <c r="J349" s="1188" t="str">
        <f>IFERROR(INDEX('Controles de Corrupción'!$C$10:$AZ$249,MATCH('Mapa Riesgo Corrupción'!B349,'Controles de Corrupción'!$C$10:$C$249,0),36),"")</f>
        <v/>
      </c>
      <c r="K349" s="1188" t="str">
        <f>IFERROR(INDEX('Controles de Corrupción'!$C$10:$AZ$249,MATCH('Mapa Riesgo Corrupción'!B349,'Controles de Corrupción'!$C$10:$C$249,0),37),"")</f>
        <v/>
      </c>
      <c r="L349" s="1188" t="str">
        <f>IFERROR(INDEX('Controles de Corrupción'!$C$10:$AZ$249,MATCH('Mapa Riesgo Corrupción'!B349,'Controles de Corrupción'!$C$10:$C$249,0),38),"")</f>
        <v/>
      </c>
      <c r="M349" s="145" t="str">
        <f>IFERROR(INDEX('Controles de Corrupción'!$C$10:$AZ$250,MATCH(A349,'Controles de Corrupción'!$B$10:$B$250,0),4),"")</f>
        <v/>
      </c>
      <c r="N349" s="61" t="str">
        <f>IFERROR(INDEX('Controles de Corrupción'!$C$10:$AZ$250,MATCH(A349,'Controles de Corrupción'!$B$10:$B$250,0),40),"")</f>
        <v/>
      </c>
      <c r="O349" s="61" t="str">
        <f>IFERROR(INDEX('Controles de Corrupción'!$C$10:$AZ$250,MATCH(A349,'Controles de Corrupción'!$B$10:$B$250,0),41),"")</f>
        <v/>
      </c>
      <c r="P349" s="61" t="str">
        <f>IFERROR(INDEX('Controles de Corrupción'!$C$10:$AZ$250,MATCH(A349,'Controles de Corrupción'!$B$10:$B$250,0),42),"")</f>
        <v/>
      </c>
      <c r="Q349" s="362" t="str">
        <f>IFERROR(INDEX('Controles de Corrupción'!$C$10:$AZ$250,MATCH(A349,'Controles de Corrupción'!$B$10:$B$250,0),47),"")</f>
        <v/>
      </c>
    </row>
    <row r="350" spans="1:17" ht="51.75" customHeight="1">
      <c r="A350" s="106" t="s">
        <v>827</v>
      </c>
      <c r="B350" s="1429"/>
      <c r="C350" s="1184"/>
      <c r="D350" s="1186"/>
      <c r="E350" s="1184"/>
      <c r="F350" s="1188"/>
      <c r="G350" s="1188"/>
      <c r="H350" s="1426"/>
      <c r="I350" s="1188"/>
      <c r="J350" s="1188"/>
      <c r="K350" s="1188"/>
      <c r="L350" s="1188"/>
      <c r="M350" s="145" t="str">
        <f>IFERROR(INDEX('Controles de Corrupción'!$C$10:$AZ$250,MATCH(A350,'Controles de Corrupción'!$B$10:$B$250,0),4),"")</f>
        <v/>
      </c>
      <c r="N350" s="61" t="str">
        <f>IFERROR(INDEX('Controles de Corrupción'!$C$10:$AZ$250,MATCH(A350,'Controles de Corrupción'!$B$10:$B$250,0),40),"")</f>
        <v/>
      </c>
      <c r="O350" s="61" t="str">
        <f>IFERROR(INDEX('Controles de Corrupción'!$C$10:$AZ$250,MATCH(A350,'Controles de Corrupción'!$B$10:$B$250,0),41),"")</f>
        <v/>
      </c>
      <c r="P350" s="61" t="str">
        <f>IFERROR(INDEX('Controles de Corrupción'!$C$10:$AZ$250,MATCH(A350,'Controles de Corrupción'!$B$10:$B$250,0),42),"")</f>
        <v/>
      </c>
      <c r="Q350" s="362" t="str">
        <f>IFERROR(INDEX('Controles de Corrupción'!$C$10:$AZ$250,MATCH(A350,'Controles de Corrupción'!$B$10:$B$250,0),47),"")</f>
        <v/>
      </c>
    </row>
    <row r="351" spans="1:17" ht="51.75" customHeight="1">
      <c r="A351" s="106" t="s">
        <v>828</v>
      </c>
      <c r="B351" s="1429"/>
      <c r="C351" s="1184"/>
      <c r="D351" s="1186"/>
      <c r="E351" s="1184"/>
      <c r="F351" s="1188"/>
      <c r="G351" s="1188"/>
      <c r="H351" s="1426"/>
      <c r="I351" s="1188"/>
      <c r="J351" s="1188"/>
      <c r="K351" s="1188"/>
      <c r="L351" s="1188"/>
      <c r="M351" s="145" t="str">
        <f>IFERROR(INDEX('Controles de Corrupción'!$C$10:$AZ$250,MATCH(A351,'Controles de Corrupción'!$B$10:$B$250,0),4),"")</f>
        <v/>
      </c>
      <c r="N351" s="61" t="str">
        <f>IFERROR(INDEX('Controles de Corrupción'!$C$10:$AZ$250,MATCH(A351,'Controles de Corrupción'!$B$10:$B$250,0),40),"")</f>
        <v/>
      </c>
      <c r="O351" s="61" t="str">
        <f>IFERROR(INDEX('Controles de Corrupción'!$C$10:$AZ$250,MATCH(A351,'Controles de Corrupción'!$B$10:$B$250,0),41),"")</f>
        <v/>
      </c>
      <c r="P351" s="61" t="str">
        <f>IFERROR(INDEX('Controles de Corrupción'!$C$10:$AZ$250,MATCH(A351,'Controles de Corrupción'!$B$10:$B$250,0),42),"")</f>
        <v/>
      </c>
      <c r="Q351" s="362" t="str">
        <f>IFERROR(INDEX('Controles de Corrupción'!$C$10:$AZ$250,MATCH(A351,'Controles de Corrupción'!$B$10:$B$250,0),47),"")</f>
        <v/>
      </c>
    </row>
    <row r="352" spans="1:17" ht="51.75" customHeight="1">
      <c r="A352" s="106" t="s">
        <v>829</v>
      </c>
      <c r="B352" s="1429"/>
      <c r="C352" s="1184"/>
      <c r="D352" s="1186"/>
      <c r="E352" s="1184"/>
      <c r="F352" s="1188"/>
      <c r="G352" s="1188"/>
      <c r="H352" s="1426"/>
      <c r="I352" s="1188"/>
      <c r="J352" s="1188"/>
      <c r="K352" s="1188"/>
      <c r="L352" s="1188"/>
      <c r="M352" s="145" t="str">
        <f>IFERROR(INDEX('Controles de Corrupción'!$C$10:$AZ$250,MATCH(A352,'Controles de Corrupción'!$B$10:$B$250,0),4),"")</f>
        <v/>
      </c>
      <c r="N352" s="61" t="str">
        <f>IFERROR(INDEX('Controles de Corrupción'!$C$10:$AZ$250,MATCH(A352,'Controles de Corrupción'!$B$10:$B$250,0),40),"")</f>
        <v/>
      </c>
      <c r="O352" s="61" t="str">
        <f>IFERROR(INDEX('Controles de Corrupción'!$C$10:$AZ$250,MATCH(A352,'Controles de Corrupción'!$B$10:$B$250,0),41),"")</f>
        <v/>
      </c>
      <c r="P352" s="61" t="str">
        <f>IFERROR(INDEX('Controles de Corrupción'!$C$10:$AZ$250,MATCH(A352,'Controles de Corrupción'!$B$10:$B$250,0),42),"")</f>
        <v/>
      </c>
      <c r="Q352" s="362" t="str">
        <f>IFERROR(INDEX('Controles de Corrupción'!$C$10:$AZ$250,MATCH(A352,'Controles de Corrupción'!$B$10:$B$250,0),47),"")</f>
        <v/>
      </c>
    </row>
    <row r="353" spans="1:17" ht="51.75" customHeight="1">
      <c r="A353" s="106" t="s">
        <v>830</v>
      </c>
      <c r="B353" s="1429"/>
      <c r="C353" s="1184"/>
      <c r="D353" s="1186"/>
      <c r="E353" s="1184"/>
      <c r="F353" s="1188"/>
      <c r="G353" s="1188"/>
      <c r="H353" s="1426"/>
      <c r="I353" s="1188"/>
      <c r="J353" s="1188"/>
      <c r="K353" s="1188"/>
      <c r="L353" s="1188"/>
      <c r="M353" s="145" t="str">
        <f>IFERROR(INDEX('Controles de Corrupción'!$C$10:$AZ$250,MATCH(A353,'Controles de Corrupción'!$B$10:$B$250,0),4),"")</f>
        <v/>
      </c>
      <c r="N353" s="61" t="str">
        <f>IFERROR(INDEX('Controles de Corrupción'!$C$10:$AZ$250,MATCH(A353,'Controles de Corrupción'!$B$10:$B$250,0),40),"")</f>
        <v/>
      </c>
      <c r="O353" s="61" t="str">
        <f>IFERROR(INDEX('Controles de Corrupción'!$C$10:$AZ$250,MATCH(A353,'Controles de Corrupción'!$B$10:$B$250,0),41),"")</f>
        <v/>
      </c>
      <c r="P353" s="61" t="str">
        <f>IFERROR(INDEX('Controles de Corrupción'!$C$10:$AZ$250,MATCH(A353,'Controles de Corrupción'!$B$10:$B$250,0),42),"")</f>
        <v/>
      </c>
      <c r="Q353" s="362" t="str">
        <f>IFERROR(INDEX('Controles de Corrupción'!$C$10:$AZ$250,MATCH(A353,'Controles de Corrupción'!$B$10:$B$250,0),47),"")</f>
        <v/>
      </c>
    </row>
    <row r="354" spans="1:17" ht="51.75" customHeight="1">
      <c r="A354" s="106" t="s">
        <v>831</v>
      </c>
      <c r="B354" s="1430"/>
      <c r="C354" s="1184"/>
      <c r="D354" s="1186"/>
      <c r="E354" s="1184"/>
      <c r="F354" s="1188"/>
      <c r="G354" s="1188"/>
      <c r="H354" s="1427"/>
      <c r="I354" s="1188"/>
      <c r="J354" s="1188"/>
      <c r="K354" s="1188"/>
      <c r="L354" s="1188"/>
      <c r="M354" s="145" t="str">
        <f>IFERROR(INDEX('Controles de Corrupción'!$C$10:$AZ$250,MATCH(A354,'Controles de Corrupción'!$B$10:$B$250,0),4),"")</f>
        <v/>
      </c>
      <c r="N354" s="61" t="str">
        <f>IFERROR(INDEX('Controles de Corrupción'!$C$10:$AZ$250,MATCH(A354,'Controles de Corrupción'!$B$10:$B$250,0),40),"")</f>
        <v/>
      </c>
      <c r="O354" s="61" t="str">
        <f>IFERROR(INDEX('Controles de Corrupción'!$C$10:$AZ$250,MATCH(A354,'Controles de Corrupción'!$B$10:$B$250,0),41),"")</f>
        <v/>
      </c>
      <c r="P354" s="61" t="str">
        <f>IFERROR(INDEX('Controles de Corrupción'!$C$10:$AZ$250,MATCH(A354,'Controles de Corrupción'!$B$10:$B$250,0),42),"")</f>
        <v/>
      </c>
      <c r="Q354" s="362" t="str">
        <f>IFERROR(INDEX('Controles de Corrupción'!$C$10:$AZ$250,MATCH(A354,'Controles de Corrupción'!$B$10:$B$250,0),47),"")</f>
        <v/>
      </c>
    </row>
    <row r="355" spans="1:17" ht="51.75" customHeight="1">
      <c r="A355" s="106" t="s">
        <v>832</v>
      </c>
      <c r="B355" s="1428"/>
      <c r="C355" s="1183" t="str">
        <f>IFERROR(INDEX('Riesgos de Corrupción'!$B$11:$BN$100,MATCH('Mapa Riesgo Corrupción'!B355,'Riesgos de Corrupción'!$B$11:$B$100,0),2),"")</f>
        <v/>
      </c>
      <c r="D355" s="1186" t="str">
        <f>IFERROR(INDEX('Riesgos de Corrupción'!$B$11:$BN$100,MATCH('Mapa Riesgo Corrupción'!B355,'Riesgos de Corrupción'!$B$11:$B$100,0),4),"")</f>
        <v/>
      </c>
      <c r="E355" s="1183" t="str">
        <f>IFERROR(INDEX('Riesgos de Corrupción'!$B$11:$BN$100,MATCH('Mapa Riesgo Corrupción'!B355,'Riesgos de Corrupción'!$B$11:$B$100,0),5),"")</f>
        <v/>
      </c>
      <c r="F355" s="1188" t="str">
        <f>IFERROR(INDEX('Riesgos de Corrupción'!$B$11:$BN$100,MATCH('Mapa Riesgo Corrupción'!B355,'Riesgos de Corrupción'!$B$11:$B$100,0),18),"")</f>
        <v/>
      </c>
      <c r="G355" s="1188" t="str">
        <f>IFERROR(INDEX('Riesgos de Corrupción'!$B$11:$BN$100,MATCH('Mapa Riesgo Corrupción'!B355,'Riesgos de Corrupción'!$B$11:$B$100,0),63),"")</f>
        <v/>
      </c>
      <c r="H355" s="1425" t="str">
        <f>IFERROR(INDEX('Riesgos de Corrupción'!$B$11:$BN$100,MATCH('Mapa Riesgo Corrupción'!B355,'Riesgos de Corrupción'!$B$11:$B$100,0),64),"")</f>
        <v/>
      </c>
      <c r="I355" s="1188" t="str">
        <f>IFERROR(INDEX('Controles de Corrupción'!$C$10:$AZ$249,MATCH('Mapa Riesgo Corrupción'!B355,'Controles de Corrupción'!$C$10:$C$249,0),33),"")</f>
        <v/>
      </c>
      <c r="J355" s="1188" t="str">
        <f>IFERROR(INDEX('Controles de Corrupción'!$C$10:$AZ$249,MATCH('Mapa Riesgo Corrupción'!B355,'Controles de Corrupción'!$C$10:$C$249,0),36),"")</f>
        <v/>
      </c>
      <c r="K355" s="1188" t="str">
        <f>IFERROR(INDEX('Controles de Corrupción'!$C$10:$AZ$249,MATCH('Mapa Riesgo Corrupción'!B355,'Controles de Corrupción'!$C$10:$C$249,0),37),"")</f>
        <v/>
      </c>
      <c r="L355" s="1188" t="str">
        <f>IFERROR(INDEX('Controles de Corrupción'!$C$10:$AZ$249,MATCH('Mapa Riesgo Corrupción'!B355,'Controles de Corrupción'!$C$10:$C$249,0),38),"")</f>
        <v/>
      </c>
      <c r="M355" s="145" t="str">
        <f>IFERROR(INDEX('Controles de Corrupción'!$C$10:$AZ$250,MATCH(A355,'Controles de Corrupción'!$B$10:$B$250,0),4),"")</f>
        <v/>
      </c>
      <c r="N355" s="61" t="str">
        <f>IFERROR(INDEX('Controles de Corrupción'!$C$10:$AZ$250,MATCH(A355,'Controles de Corrupción'!$B$10:$B$250,0),40),"")</f>
        <v/>
      </c>
      <c r="O355" s="61" t="str">
        <f>IFERROR(INDEX('Controles de Corrupción'!$C$10:$AZ$250,MATCH(A355,'Controles de Corrupción'!$B$10:$B$250,0),41),"")</f>
        <v/>
      </c>
      <c r="P355" s="61" t="str">
        <f>IFERROR(INDEX('Controles de Corrupción'!$C$10:$AZ$250,MATCH(A355,'Controles de Corrupción'!$B$10:$B$250,0),42),"")</f>
        <v/>
      </c>
      <c r="Q355" s="362" t="str">
        <f>IFERROR(INDEX('Controles de Corrupción'!$C$10:$AZ$250,MATCH(A355,'Controles de Corrupción'!$B$10:$B$250,0),47),"")</f>
        <v/>
      </c>
    </row>
    <row r="356" spans="1:17" ht="51.75" customHeight="1">
      <c r="A356" s="106" t="s">
        <v>833</v>
      </c>
      <c r="B356" s="1429"/>
      <c r="C356" s="1184"/>
      <c r="D356" s="1186"/>
      <c r="E356" s="1184"/>
      <c r="F356" s="1188"/>
      <c r="G356" s="1188"/>
      <c r="H356" s="1426"/>
      <c r="I356" s="1188"/>
      <c r="J356" s="1188"/>
      <c r="K356" s="1188"/>
      <c r="L356" s="1188"/>
      <c r="M356" s="145" t="str">
        <f>IFERROR(INDEX('Controles de Corrupción'!$C$10:$AZ$250,MATCH(A356,'Controles de Corrupción'!$B$10:$B$250,0),4),"")</f>
        <v/>
      </c>
      <c r="N356" s="61" t="str">
        <f>IFERROR(INDEX('Controles de Corrupción'!$C$10:$AZ$250,MATCH(A356,'Controles de Corrupción'!$B$10:$B$250,0),40),"")</f>
        <v/>
      </c>
      <c r="O356" s="61" t="str">
        <f>IFERROR(INDEX('Controles de Corrupción'!$C$10:$AZ$250,MATCH(A356,'Controles de Corrupción'!$B$10:$B$250,0),41),"")</f>
        <v/>
      </c>
      <c r="P356" s="61" t="str">
        <f>IFERROR(INDEX('Controles de Corrupción'!$C$10:$AZ$250,MATCH(A356,'Controles de Corrupción'!$B$10:$B$250,0),42),"")</f>
        <v/>
      </c>
      <c r="Q356" s="362" t="str">
        <f>IFERROR(INDEX('Controles de Corrupción'!$C$10:$AZ$250,MATCH(A356,'Controles de Corrupción'!$B$10:$B$250,0),47),"")</f>
        <v/>
      </c>
    </row>
    <row r="357" spans="1:17" ht="51.75" customHeight="1">
      <c r="A357" s="106" t="s">
        <v>834</v>
      </c>
      <c r="B357" s="1429"/>
      <c r="C357" s="1184"/>
      <c r="D357" s="1186"/>
      <c r="E357" s="1184"/>
      <c r="F357" s="1188"/>
      <c r="G357" s="1188"/>
      <c r="H357" s="1426"/>
      <c r="I357" s="1188"/>
      <c r="J357" s="1188"/>
      <c r="K357" s="1188"/>
      <c r="L357" s="1188"/>
      <c r="M357" s="145" t="str">
        <f>IFERROR(INDEX('Controles de Corrupción'!$C$10:$AZ$250,MATCH(A357,'Controles de Corrupción'!$B$10:$B$250,0),4),"")</f>
        <v/>
      </c>
      <c r="N357" s="61" t="str">
        <f>IFERROR(INDEX('Controles de Corrupción'!$C$10:$AZ$250,MATCH(A357,'Controles de Corrupción'!$B$10:$B$250,0),40),"")</f>
        <v/>
      </c>
      <c r="O357" s="61" t="str">
        <f>IFERROR(INDEX('Controles de Corrupción'!$C$10:$AZ$250,MATCH(A357,'Controles de Corrupción'!$B$10:$B$250,0),41),"")</f>
        <v/>
      </c>
      <c r="P357" s="61" t="str">
        <f>IFERROR(INDEX('Controles de Corrupción'!$C$10:$AZ$250,MATCH(A357,'Controles de Corrupción'!$B$10:$B$250,0),42),"")</f>
        <v/>
      </c>
      <c r="Q357" s="362" t="str">
        <f>IFERROR(INDEX('Controles de Corrupción'!$C$10:$AZ$250,MATCH(A357,'Controles de Corrupción'!$B$10:$B$250,0),47),"")</f>
        <v/>
      </c>
    </row>
    <row r="358" spans="1:17" ht="51.75" customHeight="1">
      <c r="A358" s="106" t="s">
        <v>835</v>
      </c>
      <c r="B358" s="1429"/>
      <c r="C358" s="1184"/>
      <c r="D358" s="1186"/>
      <c r="E358" s="1184"/>
      <c r="F358" s="1188"/>
      <c r="G358" s="1188"/>
      <c r="H358" s="1426"/>
      <c r="I358" s="1188"/>
      <c r="J358" s="1188"/>
      <c r="K358" s="1188"/>
      <c r="L358" s="1188"/>
      <c r="M358" s="145" t="str">
        <f>IFERROR(INDEX('Controles de Corrupción'!$C$10:$AZ$250,MATCH(A358,'Controles de Corrupción'!$B$10:$B$250,0),4),"")</f>
        <v/>
      </c>
      <c r="N358" s="61" t="str">
        <f>IFERROR(INDEX('Controles de Corrupción'!$C$10:$AZ$250,MATCH(A358,'Controles de Corrupción'!$B$10:$B$250,0),40),"")</f>
        <v/>
      </c>
      <c r="O358" s="61" t="str">
        <f>IFERROR(INDEX('Controles de Corrupción'!$C$10:$AZ$250,MATCH(A358,'Controles de Corrupción'!$B$10:$B$250,0),41),"")</f>
        <v/>
      </c>
      <c r="P358" s="61" t="str">
        <f>IFERROR(INDEX('Controles de Corrupción'!$C$10:$AZ$250,MATCH(A358,'Controles de Corrupción'!$B$10:$B$250,0),42),"")</f>
        <v/>
      </c>
      <c r="Q358" s="362" t="str">
        <f>IFERROR(INDEX('Controles de Corrupción'!$C$10:$AZ$250,MATCH(A358,'Controles de Corrupción'!$B$10:$B$250,0),47),"")</f>
        <v/>
      </c>
    </row>
    <row r="359" spans="1:17" ht="51.75" customHeight="1">
      <c r="A359" s="106" t="s">
        <v>836</v>
      </c>
      <c r="B359" s="1429"/>
      <c r="C359" s="1184"/>
      <c r="D359" s="1186"/>
      <c r="E359" s="1184"/>
      <c r="F359" s="1188"/>
      <c r="G359" s="1188"/>
      <c r="H359" s="1426"/>
      <c r="I359" s="1188"/>
      <c r="J359" s="1188"/>
      <c r="K359" s="1188"/>
      <c r="L359" s="1188"/>
      <c r="M359" s="145" t="str">
        <f>IFERROR(INDEX('Controles de Corrupción'!$C$10:$AZ$250,MATCH(A359,'Controles de Corrupción'!$B$10:$B$250,0),4),"")</f>
        <v/>
      </c>
      <c r="N359" s="61" t="str">
        <f>IFERROR(INDEX('Controles de Corrupción'!$C$10:$AZ$250,MATCH(A359,'Controles de Corrupción'!$B$10:$B$250,0),40),"")</f>
        <v/>
      </c>
      <c r="O359" s="61" t="str">
        <f>IFERROR(INDEX('Controles de Corrupción'!$C$10:$AZ$250,MATCH(A359,'Controles de Corrupción'!$B$10:$B$250,0),41),"")</f>
        <v/>
      </c>
      <c r="P359" s="61" t="str">
        <f>IFERROR(INDEX('Controles de Corrupción'!$C$10:$AZ$250,MATCH(A359,'Controles de Corrupción'!$B$10:$B$250,0),42),"")</f>
        <v/>
      </c>
      <c r="Q359" s="362" t="str">
        <f>IFERROR(INDEX('Controles de Corrupción'!$C$10:$AZ$250,MATCH(A359,'Controles de Corrupción'!$B$10:$B$250,0),47),"")</f>
        <v/>
      </c>
    </row>
    <row r="360" spans="1:17" ht="51.75" customHeight="1">
      <c r="A360" s="106" t="s">
        <v>837</v>
      </c>
      <c r="B360" s="1430"/>
      <c r="C360" s="1184"/>
      <c r="D360" s="1186"/>
      <c r="E360" s="1184"/>
      <c r="F360" s="1188"/>
      <c r="G360" s="1188"/>
      <c r="H360" s="1427"/>
      <c r="I360" s="1188"/>
      <c r="J360" s="1188"/>
      <c r="K360" s="1188"/>
      <c r="L360" s="1188"/>
      <c r="M360" s="145" t="str">
        <f>IFERROR(INDEX('Controles de Corrupción'!$C$10:$AZ$250,MATCH(A360,'Controles de Corrupción'!$B$10:$B$250,0),4),"")</f>
        <v/>
      </c>
      <c r="N360" s="61" t="str">
        <f>IFERROR(INDEX('Controles de Corrupción'!$C$10:$AZ$250,MATCH(A360,'Controles de Corrupción'!$B$10:$B$250,0),40),"")</f>
        <v/>
      </c>
      <c r="O360" s="61" t="str">
        <f>IFERROR(INDEX('Controles de Corrupción'!$C$10:$AZ$250,MATCH(A360,'Controles de Corrupción'!$B$10:$B$250,0),41),"")</f>
        <v/>
      </c>
      <c r="P360" s="61" t="str">
        <f>IFERROR(INDEX('Controles de Corrupción'!$C$10:$AZ$250,MATCH(A360,'Controles de Corrupción'!$B$10:$B$250,0),42),"")</f>
        <v/>
      </c>
      <c r="Q360" s="362" t="str">
        <f>IFERROR(INDEX('Controles de Corrupción'!$C$10:$AZ$250,MATCH(A360,'Controles de Corrupción'!$B$10:$B$250,0),47),"")</f>
        <v/>
      </c>
    </row>
    <row r="361" spans="1:17" ht="51.75" customHeight="1">
      <c r="A361" s="106" t="s">
        <v>838</v>
      </c>
      <c r="B361" s="1428"/>
      <c r="C361" s="1183" t="str">
        <f>IFERROR(INDEX('Riesgos de Corrupción'!$B$11:$BN$100,MATCH('Mapa Riesgo Corrupción'!B361,'Riesgos de Corrupción'!$B$11:$B$100,0),2),"")</f>
        <v/>
      </c>
      <c r="D361" s="1186" t="str">
        <f>IFERROR(INDEX('Riesgos de Corrupción'!$B$11:$BN$100,MATCH('Mapa Riesgo Corrupción'!B361,'Riesgos de Corrupción'!$B$11:$B$100,0),4),"")</f>
        <v/>
      </c>
      <c r="E361" s="1183" t="str">
        <f>IFERROR(INDEX('Riesgos de Corrupción'!$B$11:$BN$100,MATCH('Mapa Riesgo Corrupción'!B361,'Riesgos de Corrupción'!$B$11:$B$100,0),5),"")</f>
        <v/>
      </c>
      <c r="F361" s="1188" t="str">
        <f>IFERROR(INDEX('Riesgos de Corrupción'!$B$11:$BN$100,MATCH('Mapa Riesgo Corrupción'!B361,'Riesgos de Corrupción'!$B$11:$B$100,0),18),"")</f>
        <v/>
      </c>
      <c r="G361" s="1188" t="str">
        <f>IFERROR(INDEX('Riesgos de Corrupción'!$B$11:$BN$100,MATCH('Mapa Riesgo Corrupción'!B361,'Riesgos de Corrupción'!$B$11:$B$100,0),63),"")</f>
        <v/>
      </c>
      <c r="H361" s="1425" t="str">
        <f>IFERROR(INDEX('Riesgos de Corrupción'!$B$11:$BN$100,MATCH('Mapa Riesgo Corrupción'!B361,'Riesgos de Corrupción'!$B$11:$B$100,0),64),"")</f>
        <v/>
      </c>
      <c r="I361" s="1188" t="str">
        <f>IFERROR(INDEX('Controles de Corrupción'!$C$10:$AZ$249,MATCH('Mapa Riesgo Corrupción'!B361,'Controles de Corrupción'!$C$10:$C$249,0),33),"")</f>
        <v/>
      </c>
      <c r="J361" s="1188" t="str">
        <f>IFERROR(INDEX('Controles de Corrupción'!$C$10:$AZ$249,MATCH('Mapa Riesgo Corrupción'!B361,'Controles de Corrupción'!$C$10:$C$249,0),36),"")</f>
        <v/>
      </c>
      <c r="K361" s="1188" t="str">
        <f>IFERROR(INDEX('Controles de Corrupción'!$C$10:$AZ$249,MATCH('Mapa Riesgo Corrupción'!B361,'Controles de Corrupción'!$C$10:$C$249,0),37),"")</f>
        <v/>
      </c>
      <c r="L361" s="1188" t="str">
        <f>IFERROR(INDEX('Controles de Corrupción'!$C$10:$AZ$249,MATCH('Mapa Riesgo Corrupción'!B361,'Controles de Corrupción'!$C$10:$C$249,0),38),"")</f>
        <v/>
      </c>
      <c r="M361" s="145" t="str">
        <f>IFERROR(INDEX('Controles de Corrupción'!$C$10:$AZ$250,MATCH(A361,'Controles de Corrupción'!$B$10:$B$250,0),4),"")</f>
        <v/>
      </c>
      <c r="N361" s="61" t="str">
        <f>IFERROR(INDEX('Controles de Corrupción'!$C$10:$AZ$250,MATCH(A361,'Controles de Corrupción'!$B$10:$B$250,0),40),"")</f>
        <v/>
      </c>
      <c r="O361" s="61" t="str">
        <f>IFERROR(INDEX('Controles de Corrupción'!$C$10:$AZ$250,MATCH(A361,'Controles de Corrupción'!$B$10:$B$250,0),41),"")</f>
        <v/>
      </c>
      <c r="P361" s="61" t="str">
        <f>IFERROR(INDEX('Controles de Corrupción'!$C$10:$AZ$250,MATCH(A361,'Controles de Corrupción'!$B$10:$B$250,0),42),"")</f>
        <v/>
      </c>
      <c r="Q361" s="362" t="str">
        <f>IFERROR(INDEX('Controles de Corrupción'!$C$10:$AZ$250,MATCH(A361,'Controles de Corrupción'!$B$10:$B$250,0),47),"")</f>
        <v/>
      </c>
    </row>
    <row r="362" spans="1:17" ht="51.75" customHeight="1">
      <c r="A362" s="106" t="s">
        <v>839</v>
      </c>
      <c r="B362" s="1429"/>
      <c r="C362" s="1184"/>
      <c r="D362" s="1186"/>
      <c r="E362" s="1184"/>
      <c r="F362" s="1188"/>
      <c r="G362" s="1188"/>
      <c r="H362" s="1426"/>
      <c r="I362" s="1188"/>
      <c r="J362" s="1188"/>
      <c r="K362" s="1188"/>
      <c r="L362" s="1188"/>
      <c r="M362" s="145" t="str">
        <f>IFERROR(INDEX('Controles de Corrupción'!$C$10:$AZ$250,MATCH(A362,'Controles de Corrupción'!$B$10:$B$250,0),4),"")</f>
        <v/>
      </c>
      <c r="N362" s="61" t="str">
        <f>IFERROR(INDEX('Controles de Corrupción'!$C$10:$AZ$250,MATCH(A362,'Controles de Corrupción'!$B$10:$B$250,0),40),"")</f>
        <v/>
      </c>
      <c r="O362" s="61" t="str">
        <f>IFERROR(INDEX('Controles de Corrupción'!$C$10:$AZ$250,MATCH(A362,'Controles de Corrupción'!$B$10:$B$250,0),41),"")</f>
        <v/>
      </c>
      <c r="P362" s="61" t="str">
        <f>IFERROR(INDEX('Controles de Corrupción'!$C$10:$AZ$250,MATCH(A362,'Controles de Corrupción'!$B$10:$B$250,0),42),"")</f>
        <v/>
      </c>
      <c r="Q362" s="362" t="str">
        <f>IFERROR(INDEX('Controles de Corrupción'!$C$10:$AZ$250,MATCH(A362,'Controles de Corrupción'!$B$10:$B$250,0),47),"")</f>
        <v/>
      </c>
    </row>
    <row r="363" spans="1:17" ht="51.75" customHeight="1">
      <c r="A363" s="106" t="s">
        <v>840</v>
      </c>
      <c r="B363" s="1429"/>
      <c r="C363" s="1184"/>
      <c r="D363" s="1186"/>
      <c r="E363" s="1184"/>
      <c r="F363" s="1188"/>
      <c r="G363" s="1188"/>
      <c r="H363" s="1426"/>
      <c r="I363" s="1188"/>
      <c r="J363" s="1188"/>
      <c r="K363" s="1188"/>
      <c r="L363" s="1188"/>
      <c r="M363" s="145" t="str">
        <f>IFERROR(INDEX('Controles de Corrupción'!$C$10:$AZ$250,MATCH(A363,'Controles de Corrupción'!$B$10:$B$250,0),4),"")</f>
        <v/>
      </c>
      <c r="N363" s="61" t="str">
        <f>IFERROR(INDEX('Controles de Corrupción'!$C$10:$AZ$250,MATCH(A363,'Controles de Corrupción'!$B$10:$B$250,0),40),"")</f>
        <v/>
      </c>
      <c r="O363" s="61" t="str">
        <f>IFERROR(INDEX('Controles de Corrupción'!$C$10:$AZ$250,MATCH(A363,'Controles de Corrupción'!$B$10:$B$250,0),41),"")</f>
        <v/>
      </c>
      <c r="P363" s="61" t="str">
        <f>IFERROR(INDEX('Controles de Corrupción'!$C$10:$AZ$250,MATCH(A363,'Controles de Corrupción'!$B$10:$B$250,0),42),"")</f>
        <v/>
      </c>
      <c r="Q363" s="362" t="str">
        <f>IFERROR(INDEX('Controles de Corrupción'!$C$10:$AZ$250,MATCH(A363,'Controles de Corrupción'!$B$10:$B$250,0),47),"")</f>
        <v/>
      </c>
    </row>
    <row r="364" spans="1:17" ht="51.75" customHeight="1">
      <c r="A364" s="106" t="s">
        <v>841</v>
      </c>
      <c r="B364" s="1429"/>
      <c r="C364" s="1184"/>
      <c r="D364" s="1186"/>
      <c r="E364" s="1184"/>
      <c r="F364" s="1188"/>
      <c r="G364" s="1188"/>
      <c r="H364" s="1426"/>
      <c r="I364" s="1188"/>
      <c r="J364" s="1188"/>
      <c r="K364" s="1188"/>
      <c r="L364" s="1188"/>
      <c r="M364" s="145" t="str">
        <f>IFERROR(INDEX('Controles de Corrupción'!$C$10:$AZ$250,MATCH(A364,'Controles de Corrupción'!$B$10:$B$250,0),4),"")</f>
        <v/>
      </c>
      <c r="N364" s="61" t="str">
        <f>IFERROR(INDEX('Controles de Corrupción'!$C$10:$AZ$250,MATCH(A364,'Controles de Corrupción'!$B$10:$B$250,0),40),"")</f>
        <v/>
      </c>
      <c r="O364" s="61" t="str">
        <f>IFERROR(INDEX('Controles de Corrupción'!$C$10:$AZ$250,MATCH(A364,'Controles de Corrupción'!$B$10:$B$250,0),41),"")</f>
        <v/>
      </c>
      <c r="P364" s="61" t="str">
        <f>IFERROR(INDEX('Controles de Corrupción'!$C$10:$AZ$250,MATCH(A364,'Controles de Corrupción'!$B$10:$B$250,0),42),"")</f>
        <v/>
      </c>
      <c r="Q364" s="362" t="str">
        <f>IFERROR(INDEX('Controles de Corrupción'!$C$10:$AZ$250,MATCH(A364,'Controles de Corrupción'!$B$10:$B$250,0),47),"")</f>
        <v/>
      </c>
    </row>
    <row r="365" spans="1:17" ht="51.75" customHeight="1">
      <c r="A365" s="106" t="s">
        <v>842</v>
      </c>
      <c r="B365" s="1429"/>
      <c r="C365" s="1184"/>
      <c r="D365" s="1186"/>
      <c r="E365" s="1184"/>
      <c r="F365" s="1188"/>
      <c r="G365" s="1188"/>
      <c r="H365" s="1426"/>
      <c r="I365" s="1188"/>
      <c r="J365" s="1188"/>
      <c r="K365" s="1188"/>
      <c r="L365" s="1188"/>
      <c r="M365" s="145" t="str">
        <f>IFERROR(INDEX('Controles de Corrupción'!$C$10:$AZ$250,MATCH(A365,'Controles de Corrupción'!$B$10:$B$250,0),4),"")</f>
        <v/>
      </c>
      <c r="N365" s="61" t="str">
        <f>IFERROR(INDEX('Controles de Corrupción'!$C$10:$AZ$250,MATCH(A365,'Controles de Corrupción'!$B$10:$B$250,0),40),"")</f>
        <v/>
      </c>
      <c r="O365" s="61" t="str">
        <f>IFERROR(INDEX('Controles de Corrupción'!$C$10:$AZ$250,MATCH(A365,'Controles de Corrupción'!$B$10:$B$250,0),41),"")</f>
        <v/>
      </c>
      <c r="P365" s="61" t="str">
        <f>IFERROR(INDEX('Controles de Corrupción'!$C$10:$AZ$250,MATCH(A365,'Controles de Corrupción'!$B$10:$B$250,0),42),"")</f>
        <v/>
      </c>
      <c r="Q365" s="362" t="str">
        <f>IFERROR(INDEX('Controles de Corrupción'!$C$10:$AZ$250,MATCH(A365,'Controles de Corrupción'!$B$10:$B$250,0),47),"")</f>
        <v/>
      </c>
    </row>
    <row r="366" spans="1:17" ht="51.75" customHeight="1">
      <c r="A366" s="106" t="s">
        <v>843</v>
      </c>
      <c r="B366" s="1430"/>
      <c r="C366" s="1184"/>
      <c r="D366" s="1186"/>
      <c r="E366" s="1184"/>
      <c r="F366" s="1188"/>
      <c r="G366" s="1188"/>
      <c r="H366" s="1427"/>
      <c r="I366" s="1188"/>
      <c r="J366" s="1188"/>
      <c r="K366" s="1188"/>
      <c r="L366" s="1188"/>
      <c r="M366" s="145" t="str">
        <f>IFERROR(INDEX('Controles de Corrupción'!$C$10:$AZ$250,MATCH(A366,'Controles de Corrupción'!$B$10:$B$250,0),4),"")</f>
        <v/>
      </c>
      <c r="N366" s="61" t="str">
        <f>IFERROR(INDEX('Controles de Corrupción'!$C$10:$AZ$250,MATCH(A366,'Controles de Corrupción'!$B$10:$B$250,0),40),"")</f>
        <v/>
      </c>
      <c r="O366" s="61" t="str">
        <f>IFERROR(INDEX('Controles de Corrupción'!$C$10:$AZ$250,MATCH(A366,'Controles de Corrupción'!$B$10:$B$250,0),41),"")</f>
        <v/>
      </c>
      <c r="P366" s="61" t="str">
        <f>IFERROR(INDEX('Controles de Corrupción'!$C$10:$AZ$250,MATCH(A366,'Controles de Corrupción'!$B$10:$B$250,0),42),"")</f>
        <v/>
      </c>
      <c r="Q366" s="362" t="str">
        <f>IFERROR(INDEX('Controles de Corrupción'!$C$10:$AZ$250,MATCH(A366,'Controles de Corrupción'!$B$10:$B$250,0),47),"")</f>
        <v/>
      </c>
    </row>
    <row r="367" spans="1:17" ht="51.75" customHeight="1">
      <c r="A367" s="106" t="s">
        <v>844</v>
      </c>
      <c r="B367" s="1428"/>
      <c r="C367" s="1183" t="str">
        <f>IFERROR(INDEX('Riesgos de Corrupción'!$B$11:$BN$100,MATCH('Mapa Riesgo Corrupción'!B367,'Riesgos de Corrupción'!$B$11:$B$100,0),2),"")</f>
        <v/>
      </c>
      <c r="D367" s="1186" t="str">
        <f>IFERROR(INDEX('Riesgos de Corrupción'!$B$11:$BN$100,MATCH('Mapa Riesgo Corrupción'!B367,'Riesgos de Corrupción'!$B$11:$B$100,0),4),"")</f>
        <v/>
      </c>
      <c r="E367" s="1183" t="str">
        <f>IFERROR(INDEX('Riesgos de Corrupción'!$B$11:$BN$100,MATCH('Mapa Riesgo Corrupción'!B367,'Riesgos de Corrupción'!$B$11:$B$100,0),5),"")</f>
        <v/>
      </c>
      <c r="F367" s="1188" t="str">
        <f>IFERROR(INDEX('Riesgos de Corrupción'!$B$11:$BN$100,MATCH('Mapa Riesgo Corrupción'!B367,'Riesgos de Corrupción'!$B$11:$B$100,0),18),"")</f>
        <v/>
      </c>
      <c r="G367" s="1188" t="str">
        <f>IFERROR(INDEX('Riesgos de Corrupción'!$B$11:$BN$100,MATCH('Mapa Riesgo Corrupción'!B367,'Riesgos de Corrupción'!$B$11:$B$100,0),63),"")</f>
        <v/>
      </c>
      <c r="H367" s="1425" t="str">
        <f>IFERROR(INDEX('Riesgos de Corrupción'!$B$11:$BN$100,MATCH('Mapa Riesgo Corrupción'!B367,'Riesgos de Corrupción'!$B$11:$B$100,0),64),"")</f>
        <v/>
      </c>
      <c r="I367" s="1188" t="str">
        <f>IFERROR(INDEX('Controles de Corrupción'!$C$10:$AZ$249,MATCH('Mapa Riesgo Corrupción'!B367,'Controles de Corrupción'!$C$10:$C$249,0),33),"")</f>
        <v/>
      </c>
      <c r="J367" s="1188" t="str">
        <f>IFERROR(INDEX('Controles de Corrupción'!$C$10:$AZ$249,MATCH('Mapa Riesgo Corrupción'!B367,'Controles de Corrupción'!$C$10:$C$249,0),36),"")</f>
        <v/>
      </c>
      <c r="K367" s="1188" t="str">
        <f>IFERROR(INDEX('Controles de Corrupción'!$C$10:$AZ$249,MATCH('Mapa Riesgo Corrupción'!B367,'Controles de Corrupción'!$C$10:$C$249,0),37),"")</f>
        <v/>
      </c>
      <c r="L367" s="1188" t="str">
        <f>IFERROR(INDEX('Controles de Corrupción'!$C$10:$AZ$249,MATCH('Mapa Riesgo Corrupción'!B367,'Controles de Corrupción'!$C$10:$C$249,0),38),"")</f>
        <v/>
      </c>
      <c r="M367" s="145" t="str">
        <f>IFERROR(INDEX('Controles de Corrupción'!$C$10:$AZ$250,MATCH(A367,'Controles de Corrupción'!$B$10:$B$250,0),4),"")</f>
        <v/>
      </c>
      <c r="N367" s="61" t="str">
        <f>IFERROR(INDEX('Controles de Corrupción'!$C$10:$AZ$250,MATCH(A367,'Controles de Corrupción'!$B$10:$B$250,0),40),"")</f>
        <v/>
      </c>
      <c r="O367" s="61" t="str">
        <f>IFERROR(INDEX('Controles de Corrupción'!$C$10:$AZ$250,MATCH(A367,'Controles de Corrupción'!$B$10:$B$250,0),41),"")</f>
        <v/>
      </c>
      <c r="P367" s="61" t="str">
        <f>IFERROR(INDEX('Controles de Corrupción'!$C$10:$AZ$250,MATCH(A367,'Controles de Corrupción'!$B$10:$B$250,0),42),"")</f>
        <v/>
      </c>
      <c r="Q367" s="362" t="str">
        <f>IFERROR(INDEX('Controles de Corrupción'!$C$10:$AZ$250,MATCH(A367,'Controles de Corrupción'!$B$10:$B$250,0),47),"")</f>
        <v/>
      </c>
    </row>
    <row r="368" spans="1:17" ht="51.75" customHeight="1">
      <c r="A368" s="106" t="s">
        <v>845</v>
      </c>
      <c r="B368" s="1429"/>
      <c r="C368" s="1184"/>
      <c r="D368" s="1186"/>
      <c r="E368" s="1184"/>
      <c r="F368" s="1188"/>
      <c r="G368" s="1188"/>
      <c r="H368" s="1426"/>
      <c r="I368" s="1188"/>
      <c r="J368" s="1188"/>
      <c r="K368" s="1188"/>
      <c r="L368" s="1188"/>
      <c r="M368" s="145" t="str">
        <f>IFERROR(INDEX('Controles de Corrupción'!$C$10:$AZ$250,MATCH(A368,'Controles de Corrupción'!$B$10:$B$250,0),4),"")</f>
        <v/>
      </c>
      <c r="N368" s="61" t="str">
        <f>IFERROR(INDEX('Controles de Corrupción'!$C$10:$AZ$250,MATCH(A368,'Controles de Corrupción'!$B$10:$B$250,0),40),"")</f>
        <v/>
      </c>
      <c r="O368" s="61" t="str">
        <f>IFERROR(INDEX('Controles de Corrupción'!$C$10:$AZ$250,MATCH(A368,'Controles de Corrupción'!$B$10:$B$250,0),41),"")</f>
        <v/>
      </c>
      <c r="P368" s="61" t="str">
        <f>IFERROR(INDEX('Controles de Corrupción'!$C$10:$AZ$250,MATCH(A368,'Controles de Corrupción'!$B$10:$B$250,0),42),"")</f>
        <v/>
      </c>
      <c r="Q368" s="362" t="str">
        <f>IFERROR(INDEX('Controles de Corrupción'!$C$10:$AZ$250,MATCH(A368,'Controles de Corrupción'!$B$10:$B$250,0),47),"")</f>
        <v/>
      </c>
    </row>
    <row r="369" spans="1:17" ht="51.75" customHeight="1">
      <c r="A369" s="106" t="s">
        <v>846</v>
      </c>
      <c r="B369" s="1429"/>
      <c r="C369" s="1184"/>
      <c r="D369" s="1186"/>
      <c r="E369" s="1184"/>
      <c r="F369" s="1188"/>
      <c r="G369" s="1188"/>
      <c r="H369" s="1426"/>
      <c r="I369" s="1188"/>
      <c r="J369" s="1188"/>
      <c r="K369" s="1188"/>
      <c r="L369" s="1188"/>
      <c r="M369" s="145" t="str">
        <f>IFERROR(INDEX('Controles de Corrupción'!$C$10:$AZ$250,MATCH(A369,'Controles de Corrupción'!$B$10:$B$250,0),4),"")</f>
        <v/>
      </c>
      <c r="N369" s="61" t="str">
        <f>IFERROR(INDEX('Controles de Corrupción'!$C$10:$AZ$250,MATCH(A369,'Controles de Corrupción'!$B$10:$B$250,0),40),"")</f>
        <v/>
      </c>
      <c r="O369" s="61" t="str">
        <f>IFERROR(INDEX('Controles de Corrupción'!$C$10:$AZ$250,MATCH(A369,'Controles de Corrupción'!$B$10:$B$250,0),41),"")</f>
        <v/>
      </c>
      <c r="P369" s="61" t="str">
        <f>IFERROR(INDEX('Controles de Corrupción'!$C$10:$AZ$250,MATCH(A369,'Controles de Corrupción'!$B$10:$B$250,0),42),"")</f>
        <v/>
      </c>
      <c r="Q369" s="362" t="str">
        <f>IFERROR(INDEX('Controles de Corrupción'!$C$10:$AZ$250,MATCH(A369,'Controles de Corrupción'!$B$10:$B$250,0),47),"")</f>
        <v/>
      </c>
    </row>
    <row r="370" spans="1:17" ht="51.75" customHeight="1">
      <c r="A370" s="106" t="s">
        <v>847</v>
      </c>
      <c r="B370" s="1429"/>
      <c r="C370" s="1184"/>
      <c r="D370" s="1186"/>
      <c r="E370" s="1184"/>
      <c r="F370" s="1188"/>
      <c r="G370" s="1188"/>
      <c r="H370" s="1426"/>
      <c r="I370" s="1188"/>
      <c r="J370" s="1188"/>
      <c r="K370" s="1188"/>
      <c r="L370" s="1188"/>
      <c r="M370" s="145" t="str">
        <f>IFERROR(INDEX('Controles de Corrupción'!$C$10:$AZ$250,MATCH(A370,'Controles de Corrupción'!$B$10:$B$250,0),4),"")</f>
        <v/>
      </c>
      <c r="N370" s="61" t="str">
        <f>IFERROR(INDEX('Controles de Corrupción'!$C$10:$AZ$250,MATCH(A370,'Controles de Corrupción'!$B$10:$B$250,0),40),"")</f>
        <v/>
      </c>
      <c r="O370" s="61" t="str">
        <f>IFERROR(INDEX('Controles de Corrupción'!$C$10:$AZ$250,MATCH(A370,'Controles de Corrupción'!$B$10:$B$250,0),41),"")</f>
        <v/>
      </c>
      <c r="P370" s="61" t="str">
        <f>IFERROR(INDEX('Controles de Corrupción'!$C$10:$AZ$250,MATCH(A370,'Controles de Corrupción'!$B$10:$B$250,0),42),"")</f>
        <v/>
      </c>
      <c r="Q370" s="362" t="str">
        <f>IFERROR(INDEX('Controles de Corrupción'!$C$10:$AZ$250,MATCH(A370,'Controles de Corrupción'!$B$10:$B$250,0),47),"")</f>
        <v/>
      </c>
    </row>
    <row r="371" spans="1:17" ht="51.75" customHeight="1">
      <c r="A371" s="106" t="s">
        <v>848</v>
      </c>
      <c r="B371" s="1429"/>
      <c r="C371" s="1184"/>
      <c r="D371" s="1186"/>
      <c r="E371" s="1184"/>
      <c r="F371" s="1188"/>
      <c r="G371" s="1188"/>
      <c r="H371" s="1426"/>
      <c r="I371" s="1188"/>
      <c r="J371" s="1188"/>
      <c r="K371" s="1188"/>
      <c r="L371" s="1188"/>
      <c r="M371" s="145" t="str">
        <f>IFERROR(INDEX('Controles de Corrupción'!$C$10:$AZ$250,MATCH(A371,'Controles de Corrupción'!$B$10:$B$250,0),4),"")</f>
        <v/>
      </c>
      <c r="N371" s="61" t="str">
        <f>IFERROR(INDEX('Controles de Corrupción'!$C$10:$AZ$250,MATCH(A371,'Controles de Corrupción'!$B$10:$B$250,0),40),"")</f>
        <v/>
      </c>
      <c r="O371" s="61" t="str">
        <f>IFERROR(INDEX('Controles de Corrupción'!$C$10:$AZ$250,MATCH(A371,'Controles de Corrupción'!$B$10:$B$250,0),41),"")</f>
        <v/>
      </c>
      <c r="P371" s="61" t="str">
        <f>IFERROR(INDEX('Controles de Corrupción'!$C$10:$AZ$250,MATCH(A371,'Controles de Corrupción'!$B$10:$B$250,0),42),"")</f>
        <v/>
      </c>
      <c r="Q371" s="362" t="str">
        <f>IFERROR(INDEX('Controles de Corrupción'!$C$10:$AZ$250,MATCH(A371,'Controles de Corrupción'!$B$10:$B$250,0),47),"")</f>
        <v/>
      </c>
    </row>
    <row r="372" spans="1:17" ht="51.75" customHeight="1">
      <c r="A372" s="106" t="s">
        <v>849</v>
      </c>
      <c r="B372" s="1430"/>
      <c r="C372" s="1184"/>
      <c r="D372" s="1186"/>
      <c r="E372" s="1184"/>
      <c r="F372" s="1188"/>
      <c r="G372" s="1188"/>
      <c r="H372" s="1427"/>
      <c r="I372" s="1188"/>
      <c r="J372" s="1188"/>
      <c r="K372" s="1188"/>
      <c r="L372" s="1188"/>
      <c r="M372" s="145" t="str">
        <f>IFERROR(INDEX('Controles de Corrupción'!$C$10:$AZ$250,MATCH(A372,'Controles de Corrupción'!$B$10:$B$250,0),4),"")</f>
        <v/>
      </c>
      <c r="N372" s="61" t="str">
        <f>IFERROR(INDEX('Controles de Corrupción'!$C$10:$AZ$250,MATCH(A372,'Controles de Corrupción'!$B$10:$B$250,0),40),"")</f>
        <v/>
      </c>
      <c r="O372" s="61" t="str">
        <f>IFERROR(INDEX('Controles de Corrupción'!$C$10:$AZ$250,MATCH(A372,'Controles de Corrupción'!$B$10:$B$250,0),41),"")</f>
        <v/>
      </c>
      <c r="P372" s="61" t="str">
        <f>IFERROR(INDEX('Controles de Corrupción'!$C$10:$AZ$250,MATCH(A372,'Controles de Corrupción'!$B$10:$B$250,0),42),"")</f>
        <v/>
      </c>
      <c r="Q372" s="362" t="str">
        <f>IFERROR(INDEX('Controles de Corrupción'!$C$10:$AZ$250,MATCH(A372,'Controles de Corrupción'!$B$10:$B$250,0),47),"")</f>
        <v/>
      </c>
    </row>
    <row r="373" spans="1:17" ht="51.75" customHeight="1">
      <c r="A373" s="106" t="s">
        <v>850</v>
      </c>
      <c r="B373" s="1428"/>
      <c r="C373" s="1183" t="str">
        <f>IFERROR(INDEX('Riesgos de Corrupción'!$B$11:$BN$100,MATCH('Mapa Riesgo Corrupción'!B373,'Riesgos de Corrupción'!$B$11:$B$100,0),2),"")</f>
        <v/>
      </c>
      <c r="D373" s="1186" t="str">
        <f>IFERROR(INDEX('Riesgos de Corrupción'!$B$11:$BN$100,MATCH('Mapa Riesgo Corrupción'!B373,'Riesgos de Corrupción'!$B$11:$B$100,0),4),"")</f>
        <v/>
      </c>
      <c r="E373" s="1183" t="str">
        <f>IFERROR(INDEX('Riesgos de Corrupción'!$B$11:$BN$100,MATCH('Mapa Riesgo Corrupción'!B373,'Riesgos de Corrupción'!$B$11:$B$100,0),5),"")</f>
        <v/>
      </c>
      <c r="F373" s="1188" t="str">
        <f>IFERROR(INDEX('Riesgos de Corrupción'!$B$11:$BN$100,MATCH('Mapa Riesgo Corrupción'!B373,'Riesgos de Corrupción'!$B$11:$B$100,0),18),"")</f>
        <v/>
      </c>
      <c r="G373" s="1188" t="str">
        <f>IFERROR(INDEX('Riesgos de Corrupción'!$B$11:$BN$100,MATCH('Mapa Riesgo Corrupción'!B373,'Riesgos de Corrupción'!$B$11:$B$100,0),63),"")</f>
        <v/>
      </c>
      <c r="H373" s="1425" t="str">
        <f>IFERROR(INDEX('Riesgos de Corrupción'!$B$11:$BN$100,MATCH('Mapa Riesgo Corrupción'!B373,'Riesgos de Corrupción'!$B$11:$B$100,0),64),"")</f>
        <v/>
      </c>
      <c r="I373" s="1188" t="str">
        <f>IFERROR(INDEX('Controles de Corrupción'!$C$10:$AZ$249,MATCH('Mapa Riesgo Corrupción'!B373,'Controles de Corrupción'!$C$10:$C$249,0),33),"")</f>
        <v/>
      </c>
      <c r="J373" s="1188" t="str">
        <f>IFERROR(INDEX('Controles de Corrupción'!$C$10:$AZ$249,MATCH('Mapa Riesgo Corrupción'!B373,'Controles de Corrupción'!$C$10:$C$249,0),36),"")</f>
        <v/>
      </c>
      <c r="K373" s="1188" t="str">
        <f>IFERROR(INDEX('Controles de Corrupción'!$C$10:$AZ$249,MATCH('Mapa Riesgo Corrupción'!B373,'Controles de Corrupción'!$C$10:$C$249,0),37),"")</f>
        <v/>
      </c>
      <c r="L373" s="1188" t="str">
        <f>IFERROR(INDEX('Controles de Corrupción'!$C$10:$AZ$249,MATCH('Mapa Riesgo Corrupción'!B373,'Controles de Corrupción'!$C$10:$C$249,0),38),"")</f>
        <v/>
      </c>
      <c r="M373" s="145" t="str">
        <f>IFERROR(INDEX('Controles de Corrupción'!$C$10:$AZ$250,MATCH(A373,'Controles de Corrupción'!$B$10:$B$250,0),4),"")</f>
        <v/>
      </c>
      <c r="N373" s="61" t="str">
        <f>IFERROR(INDEX('Controles de Corrupción'!$C$10:$AZ$250,MATCH(A373,'Controles de Corrupción'!$B$10:$B$250,0),40),"")</f>
        <v/>
      </c>
      <c r="O373" s="61" t="str">
        <f>IFERROR(INDEX('Controles de Corrupción'!$C$10:$AZ$250,MATCH(A373,'Controles de Corrupción'!$B$10:$B$250,0),41),"")</f>
        <v/>
      </c>
      <c r="P373" s="61" t="str">
        <f>IFERROR(INDEX('Controles de Corrupción'!$C$10:$AZ$250,MATCH(A373,'Controles de Corrupción'!$B$10:$B$250,0),42),"")</f>
        <v/>
      </c>
      <c r="Q373" s="362" t="str">
        <f>IFERROR(INDEX('Controles de Corrupción'!$C$10:$AZ$250,MATCH(A373,'Controles de Corrupción'!$B$10:$B$250,0),47),"")</f>
        <v/>
      </c>
    </row>
    <row r="374" spans="1:17" ht="51.75" customHeight="1">
      <c r="A374" s="106" t="s">
        <v>851</v>
      </c>
      <c r="B374" s="1429"/>
      <c r="C374" s="1184"/>
      <c r="D374" s="1186"/>
      <c r="E374" s="1184"/>
      <c r="F374" s="1188"/>
      <c r="G374" s="1188"/>
      <c r="H374" s="1426"/>
      <c r="I374" s="1188"/>
      <c r="J374" s="1188"/>
      <c r="K374" s="1188"/>
      <c r="L374" s="1188"/>
      <c r="M374" s="145" t="str">
        <f>IFERROR(INDEX('Controles de Corrupción'!$C$10:$AZ$250,MATCH(A374,'Controles de Corrupción'!$B$10:$B$250,0),4),"")</f>
        <v/>
      </c>
      <c r="N374" s="61" t="str">
        <f>IFERROR(INDEX('Controles de Corrupción'!$C$10:$AZ$250,MATCH(A374,'Controles de Corrupción'!$B$10:$B$250,0),40),"")</f>
        <v/>
      </c>
      <c r="O374" s="61" t="str">
        <f>IFERROR(INDEX('Controles de Corrupción'!$C$10:$AZ$250,MATCH(A374,'Controles de Corrupción'!$B$10:$B$250,0),41),"")</f>
        <v/>
      </c>
      <c r="P374" s="61" t="str">
        <f>IFERROR(INDEX('Controles de Corrupción'!$C$10:$AZ$250,MATCH(A374,'Controles de Corrupción'!$B$10:$B$250,0),42),"")</f>
        <v/>
      </c>
      <c r="Q374" s="362" t="str">
        <f>IFERROR(INDEX('Controles de Corrupción'!$C$10:$AZ$250,MATCH(A374,'Controles de Corrupción'!$B$10:$B$250,0),47),"")</f>
        <v/>
      </c>
    </row>
    <row r="375" spans="1:17" ht="51.75" customHeight="1">
      <c r="A375" s="106" t="s">
        <v>852</v>
      </c>
      <c r="B375" s="1429"/>
      <c r="C375" s="1184"/>
      <c r="D375" s="1186"/>
      <c r="E375" s="1184"/>
      <c r="F375" s="1188"/>
      <c r="G375" s="1188"/>
      <c r="H375" s="1426"/>
      <c r="I375" s="1188"/>
      <c r="J375" s="1188"/>
      <c r="K375" s="1188"/>
      <c r="L375" s="1188"/>
      <c r="M375" s="145" t="str">
        <f>IFERROR(INDEX('Controles de Corrupción'!$C$10:$AZ$250,MATCH(A375,'Controles de Corrupción'!$B$10:$B$250,0),4),"")</f>
        <v/>
      </c>
      <c r="N375" s="61" t="str">
        <f>IFERROR(INDEX('Controles de Corrupción'!$C$10:$AZ$250,MATCH(A375,'Controles de Corrupción'!$B$10:$B$250,0),40),"")</f>
        <v/>
      </c>
      <c r="O375" s="61" t="str">
        <f>IFERROR(INDEX('Controles de Corrupción'!$C$10:$AZ$250,MATCH(A375,'Controles de Corrupción'!$B$10:$B$250,0),41),"")</f>
        <v/>
      </c>
      <c r="P375" s="61" t="str">
        <f>IFERROR(INDEX('Controles de Corrupción'!$C$10:$AZ$250,MATCH(A375,'Controles de Corrupción'!$B$10:$B$250,0),42),"")</f>
        <v/>
      </c>
      <c r="Q375" s="362" t="str">
        <f>IFERROR(INDEX('Controles de Corrupción'!$C$10:$AZ$250,MATCH(A375,'Controles de Corrupción'!$B$10:$B$250,0),47),"")</f>
        <v/>
      </c>
    </row>
    <row r="376" spans="1:17" ht="51.75" customHeight="1">
      <c r="A376" s="106" t="s">
        <v>853</v>
      </c>
      <c r="B376" s="1429"/>
      <c r="C376" s="1184"/>
      <c r="D376" s="1186"/>
      <c r="E376" s="1184"/>
      <c r="F376" s="1188"/>
      <c r="G376" s="1188"/>
      <c r="H376" s="1426"/>
      <c r="I376" s="1188"/>
      <c r="J376" s="1188"/>
      <c r="K376" s="1188"/>
      <c r="L376" s="1188"/>
      <c r="M376" s="145" t="str">
        <f>IFERROR(INDEX('Controles de Corrupción'!$C$10:$AZ$250,MATCH(A376,'Controles de Corrupción'!$B$10:$B$250,0),4),"")</f>
        <v/>
      </c>
      <c r="N376" s="61" t="str">
        <f>IFERROR(INDEX('Controles de Corrupción'!$C$10:$AZ$250,MATCH(A376,'Controles de Corrupción'!$B$10:$B$250,0),40),"")</f>
        <v/>
      </c>
      <c r="O376" s="61" t="str">
        <f>IFERROR(INDEX('Controles de Corrupción'!$C$10:$AZ$250,MATCH(A376,'Controles de Corrupción'!$B$10:$B$250,0),41),"")</f>
        <v/>
      </c>
      <c r="P376" s="61" t="str">
        <f>IFERROR(INDEX('Controles de Corrupción'!$C$10:$AZ$250,MATCH(A376,'Controles de Corrupción'!$B$10:$B$250,0),42),"")</f>
        <v/>
      </c>
      <c r="Q376" s="362" t="str">
        <f>IFERROR(INDEX('Controles de Corrupción'!$C$10:$AZ$250,MATCH(A376,'Controles de Corrupción'!$B$10:$B$250,0),47),"")</f>
        <v/>
      </c>
    </row>
    <row r="377" spans="1:17" ht="51.75" customHeight="1">
      <c r="A377" s="106" t="s">
        <v>854</v>
      </c>
      <c r="B377" s="1429"/>
      <c r="C377" s="1184"/>
      <c r="D377" s="1186"/>
      <c r="E377" s="1184"/>
      <c r="F377" s="1188"/>
      <c r="G377" s="1188"/>
      <c r="H377" s="1426"/>
      <c r="I377" s="1188"/>
      <c r="J377" s="1188"/>
      <c r="K377" s="1188"/>
      <c r="L377" s="1188"/>
      <c r="M377" s="145" t="str">
        <f>IFERROR(INDEX('Controles de Corrupción'!$C$10:$AZ$250,MATCH(A377,'Controles de Corrupción'!$B$10:$B$250,0),4),"")</f>
        <v/>
      </c>
      <c r="N377" s="61" t="str">
        <f>IFERROR(INDEX('Controles de Corrupción'!$C$10:$AZ$250,MATCH(A377,'Controles de Corrupción'!$B$10:$B$250,0),40),"")</f>
        <v/>
      </c>
      <c r="O377" s="61" t="str">
        <f>IFERROR(INDEX('Controles de Corrupción'!$C$10:$AZ$250,MATCH(A377,'Controles de Corrupción'!$B$10:$B$250,0),41),"")</f>
        <v/>
      </c>
      <c r="P377" s="61" t="str">
        <f>IFERROR(INDEX('Controles de Corrupción'!$C$10:$AZ$250,MATCH(A377,'Controles de Corrupción'!$B$10:$B$250,0),42),"")</f>
        <v/>
      </c>
      <c r="Q377" s="362" t="str">
        <f>IFERROR(INDEX('Controles de Corrupción'!$C$10:$AZ$250,MATCH(A377,'Controles de Corrupción'!$B$10:$B$250,0),47),"")</f>
        <v/>
      </c>
    </row>
    <row r="378" spans="1:17" ht="51.75" customHeight="1">
      <c r="A378" s="106" t="s">
        <v>855</v>
      </c>
      <c r="B378" s="1430"/>
      <c r="C378" s="1184"/>
      <c r="D378" s="1186"/>
      <c r="E378" s="1184"/>
      <c r="F378" s="1188"/>
      <c r="G378" s="1188"/>
      <c r="H378" s="1427"/>
      <c r="I378" s="1188"/>
      <c r="J378" s="1188"/>
      <c r="K378" s="1188"/>
      <c r="L378" s="1188"/>
      <c r="M378" s="145" t="str">
        <f>IFERROR(INDEX('Controles de Corrupción'!$C$10:$AZ$250,MATCH(A378,'Controles de Corrupción'!$B$10:$B$250,0),4),"")</f>
        <v/>
      </c>
      <c r="N378" s="61" t="str">
        <f>IFERROR(INDEX('Controles de Corrupción'!$C$10:$AZ$250,MATCH(A378,'Controles de Corrupción'!$B$10:$B$250,0),40),"")</f>
        <v/>
      </c>
      <c r="O378" s="61" t="str">
        <f>IFERROR(INDEX('Controles de Corrupción'!$C$10:$AZ$250,MATCH(A378,'Controles de Corrupción'!$B$10:$B$250,0),41),"")</f>
        <v/>
      </c>
      <c r="P378" s="61" t="str">
        <f>IFERROR(INDEX('Controles de Corrupción'!$C$10:$AZ$250,MATCH(A378,'Controles de Corrupción'!$B$10:$B$250,0),42),"")</f>
        <v/>
      </c>
      <c r="Q378" s="362" t="str">
        <f>IFERROR(INDEX('Controles de Corrupción'!$C$10:$AZ$250,MATCH(A378,'Controles de Corrupción'!$B$10:$B$250,0),47),"")</f>
        <v/>
      </c>
    </row>
    <row r="379" spans="1:17" ht="51.75" customHeight="1">
      <c r="A379" s="106" t="s">
        <v>856</v>
      </c>
      <c r="B379" s="1428"/>
      <c r="C379" s="1183" t="str">
        <f>IFERROR(INDEX('Riesgos de Corrupción'!$B$11:$BN$100,MATCH('Mapa Riesgo Corrupción'!B379,'Riesgos de Corrupción'!$B$11:$B$100,0),2),"")</f>
        <v/>
      </c>
      <c r="D379" s="1186" t="str">
        <f>IFERROR(INDEX('Riesgos de Corrupción'!$B$11:$BN$100,MATCH('Mapa Riesgo Corrupción'!B379,'Riesgos de Corrupción'!$B$11:$B$100,0),4),"")</f>
        <v/>
      </c>
      <c r="E379" s="1183" t="str">
        <f>IFERROR(INDEX('Riesgos de Corrupción'!$B$11:$BN$100,MATCH('Mapa Riesgo Corrupción'!B379,'Riesgos de Corrupción'!$B$11:$B$100,0),5),"")</f>
        <v/>
      </c>
      <c r="F379" s="1188" t="str">
        <f>IFERROR(INDEX('Riesgos de Corrupción'!$B$11:$BN$100,MATCH('Mapa Riesgo Corrupción'!B379,'Riesgos de Corrupción'!$B$11:$B$100,0),18),"")</f>
        <v/>
      </c>
      <c r="G379" s="1188" t="str">
        <f>IFERROR(INDEX('Riesgos de Corrupción'!$B$11:$BN$100,MATCH('Mapa Riesgo Corrupción'!B379,'Riesgos de Corrupción'!$B$11:$B$100,0),63),"")</f>
        <v/>
      </c>
      <c r="H379" s="1425" t="str">
        <f>IFERROR(INDEX('Riesgos de Corrupción'!$B$11:$BN$100,MATCH('Mapa Riesgo Corrupción'!B379,'Riesgos de Corrupción'!$B$11:$B$100,0),64),"")</f>
        <v/>
      </c>
      <c r="I379" s="1188" t="str">
        <f>IFERROR(INDEX('Controles de Corrupción'!$C$10:$AZ$249,MATCH('Mapa Riesgo Corrupción'!B379,'Controles de Corrupción'!$C$10:$C$249,0),33),"")</f>
        <v/>
      </c>
      <c r="J379" s="1188" t="str">
        <f>IFERROR(INDEX('Controles de Corrupción'!$C$10:$AZ$249,MATCH('Mapa Riesgo Corrupción'!B379,'Controles de Corrupción'!$C$10:$C$249,0),36),"")</f>
        <v/>
      </c>
      <c r="K379" s="1188" t="str">
        <f>IFERROR(INDEX('Controles de Corrupción'!$C$10:$AZ$249,MATCH('Mapa Riesgo Corrupción'!B379,'Controles de Corrupción'!$C$10:$C$249,0),37),"")</f>
        <v/>
      </c>
      <c r="L379" s="1188" t="str">
        <f>IFERROR(INDEX('Controles de Corrupción'!$C$10:$AZ$249,MATCH('Mapa Riesgo Corrupción'!B379,'Controles de Corrupción'!$C$10:$C$249,0),38),"")</f>
        <v/>
      </c>
      <c r="M379" s="145" t="str">
        <f>IFERROR(INDEX('Controles de Corrupción'!$C$10:$AZ$250,MATCH(A379,'Controles de Corrupción'!$B$10:$B$250,0),4),"")</f>
        <v/>
      </c>
      <c r="N379" s="61" t="str">
        <f>IFERROR(INDEX('Controles de Corrupción'!$C$10:$AZ$250,MATCH(A379,'Controles de Corrupción'!$B$10:$B$250,0),40),"")</f>
        <v/>
      </c>
      <c r="O379" s="61" t="str">
        <f>IFERROR(INDEX('Controles de Corrupción'!$C$10:$AZ$250,MATCH(A379,'Controles de Corrupción'!$B$10:$B$250,0),41),"")</f>
        <v/>
      </c>
      <c r="P379" s="61" t="str">
        <f>IFERROR(INDEX('Controles de Corrupción'!$C$10:$AZ$250,MATCH(A379,'Controles de Corrupción'!$B$10:$B$250,0),42),"")</f>
        <v/>
      </c>
      <c r="Q379" s="362" t="str">
        <f>IFERROR(INDEX('Controles de Corrupción'!$C$10:$AZ$250,MATCH(A379,'Controles de Corrupción'!$B$10:$B$250,0),47),"")</f>
        <v/>
      </c>
    </row>
    <row r="380" spans="1:17" ht="51.75" customHeight="1">
      <c r="A380" s="106" t="s">
        <v>857</v>
      </c>
      <c r="B380" s="1429"/>
      <c r="C380" s="1184"/>
      <c r="D380" s="1186"/>
      <c r="E380" s="1184"/>
      <c r="F380" s="1188"/>
      <c r="G380" s="1188"/>
      <c r="H380" s="1426"/>
      <c r="I380" s="1188"/>
      <c r="J380" s="1188"/>
      <c r="K380" s="1188"/>
      <c r="L380" s="1188"/>
      <c r="M380" s="145" t="str">
        <f>IFERROR(INDEX('Controles de Corrupción'!$C$10:$AZ$250,MATCH(A380,'Controles de Corrupción'!$B$10:$B$250,0),4),"")</f>
        <v/>
      </c>
      <c r="N380" s="61" t="str">
        <f>IFERROR(INDEX('Controles de Corrupción'!$C$10:$AZ$250,MATCH(A380,'Controles de Corrupción'!$B$10:$B$250,0),40),"")</f>
        <v/>
      </c>
      <c r="O380" s="61" t="str">
        <f>IFERROR(INDEX('Controles de Corrupción'!$C$10:$AZ$250,MATCH(A380,'Controles de Corrupción'!$B$10:$B$250,0),41),"")</f>
        <v/>
      </c>
      <c r="P380" s="61" t="str">
        <f>IFERROR(INDEX('Controles de Corrupción'!$C$10:$AZ$250,MATCH(A380,'Controles de Corrupción'!$B$10:$B$250,0),42),"")</f>
        <v/>
      </c>
      <c r="Q380" s="362" t="str">
        <f>IFERROR(INDEX('Controles de Corrupción'!$C$10:$AZ$250,MATCH(A380,'Controles de Corrupción'!$B$10:$B$250,0),47),"")</f>
        <v/>
      </c>
    </row>
    <row r="381" spans="1:17" ht="51.75" customHeight="1">
      <c r="A381" s="106" t="s">
        <v>858</v>
      </c>
      <c r="B381" s="1429"/>
      <c r="C381" s="1184"/>
      <c r="D381" s="1186"/>
      <c r="E381" s="1184"/>
      <c r="F381" s="1188"/>
      <c r="G381" s="1188"/>
      <c r="H381" s="1426"/>
      <c r="I381" s="1188"/>
      <c r="J381" s="1188"/>
      <c r="K381" s="1188"/>
      <c r="L381" s="1188"/>
      <c r="M381" s="145" t="str">
        <f>IFERROR(INDEX('Controles de Corrupción'!$C$10:$AZ$250,MATCH(A381,'Controles de Corrupción'!$B$10:$B$250,0),4),"")</f>
        <v/>
      </c>
      <c r="N381" s="61" t="str">
        <f>IFERROR(INDEX('Controles de Corrupción'!$C$10:$AZ$250,MATCH(A381,'Controles de Corrupción'!$B$10:$B$250,0),40),"")</f>
        <v/>
      </c>
      <c r="O381" s="61" t="str">
        <f>IFERROR(INDEX('Controles de Corrupción'!$C$10:$AZ$250,MATCH(A381,'Controles de Corrupción'!$B$10:$B$250,0),41),"")</f>
        <v/>
      </c>
      <c r="P381" s="61" t="str">
        <f>IFERROR(INDEX('Controles de Corrupción'!$C$10:$AZ$250,MATCH(A381,'Controles de Corrupción'!$B$10:$B$250,0),42),"")</f>
        <v/>
      </c>
      <c r="Q381" s="362" t="str">
        <f>IFERROR(INDEX('Controles de Corrupción'!$C$10:$AZ$250,MATCH(A381,'Controles de Corrupción'!$B$10:$B$250,0),47),"")</f>
        <v/>
      </c>
    </row>
    <row r="382" spans="1:17" ht="51.75" customHeight="1">
      <c r="A382" s="106" t="s">
        <v>859</v>
      </c>
      <c r="B382" s="1429"/>
      <c r="C382" s="1184"/>
      <c r="D382" s="1186"/>
      <c r="E382" s="1184"/>
      <c r="F382" s="1188"/>
      <c r="G382" s="1188"/>
      <c r="H382" s="1426"/>
      <c r="I382" s="1188"/>
      <c r="J382" s="1188"/>
      <c r="K382" s="1188"/>
      <c r="L382" s="1188"/>
      <c r="M382" s="145" t="str">
        <f>IFERROR(INDEX('Controles de Corrupción'!$C$10:$AZ$250,MATCH(A382,'Controles de Corrupción'!$B$10:$B$250,0),4),"")</f>
        <v/>
      </c>
      <c r="N382" s="61" t="str">
        <f>IFERROR(INDEX('Controles de Corrupción'!$C$10:$AZ$250,MATCH(A382,'Controles de Corrupción'!$B$10:$B$250,0),40),"")</f>
        <v/>
      </c>
      <c r="O382" s="61" t="str">
        <f>IFERROR(INDEX('Controles de Corrupción'!$C$10:$AZ$250,MATCH(A382,'Controles de Corrupción'!$B$10:$B$250,0),41),"")</f>
        <v/>
      </c>
      <c r="P382" s="61" t="str">
        <f>IFERROR(INDEX('Controles de Corrupción'!$C$10:$AZ$250,MATCH(A382,'Controles de Corrupción'!$B$10:$B$250,0),42),"")</f>
        <v/>
      </c>
      <c r="Q382" s="362" t="str">
        <f>IFERROR(INDEX('Controles de Corrupción'!$C$10:$AZ$250,MATCH(A382,'Controles de Corrupción'!$B$10:$B$250,0),47),"")</f>
        <v/>
      </c>
    </row>
    <row r="383" spans="1:17" ht="51.75" customHeight="1">
      <c r="A383" s="106" t="s">
        <v>860</v>
      </c>
      <c r="B383" s="1429"/>
      <c r="C383" s="1184"/>
      <c r="D383" s="1186"/>
      <c r="E383" s="1184"/>
      <c r="F383" s="1188"/>
      <c r="G383" s="1188"/>
      <c r="H383" s="1426"/>
      <c r="I383" s="1188"/>
      <c r="J383" s="1188"/>
      <c r="K383" s="1188"/>
      <c r="L383" s="1188"/>
      <c r="M383" s="145" t="str">
        <f>IFERROR(INDEX('Controles de Corrupción'!$C$10:$AZ$250,MATCH(A383,'Controles de Corrupción'!$B$10:$B$250,0),4),"")</f>
        <v/>
      </c>
      <c r="N383" s="61" t="str">
        <f>IFERROR(INDEX('Controles de Corrupción'!$C$10:$AZ$250,MATCH(A383,'Controles de Corrupción'!$B$10:$B$250,0),40),"")</f>
        <v/>
      </c>
      <c r="O383" s="61" t="str">
        <f>IFERROR(INDEX('Controles de Corrupción'!$C$10:$AZ$250,MATCH(A383,'Controles de Corrupción'!$B$10:$B$250,0),41),"")</f>
        <v/>
      </c>
      <c r="P383" s="61" t="str">
        <f>IFERROR(INDEX('Controles de Corrupción'!$C$10:$AZ$250,MATCH(A383,'Controles de Corrupción'!$B$10:$B$250,0),42),"")</f>
        <v/>
      </c>
      <c r="Q383" s="362" t="str">
        <f>IFERROR(INDEX('Controles de Corrupción'!$C$10:$AZ$250,MATCH(A383,'Controles de Corrupción'!$B$10:$B$250,0),47),"")</f>
        <v/>
      </c>
    </row>
    <row r="384" spans="1:17" ht="51.75" customHeight="1">
      <c r="A384" s="106" t="s">
        <v>861</v>
      </c>
      <c r="B384" s="1430"/>
      <c r="C384" s="1184"/>
      <c r="D384" s="1186"/>
      <c r="E384" s="1184"/>
      <c r="F384" s="1188"/>
      <c r="G384" s="1188"/>
      <c r="H384" s="1427"/>
      <c r="I384" s="1188"/>
      <c r="J384" s="1188"/>
      <c r="K384" s="1188"/>
      <c r="L384" s="1188"/>
      <c r="M384" s="145" t="str">
        <f>IFERROR(INDEX('Controles de Corrupción'!$C$10:$AZ$250,MATCH(A384,'Controles de Corrupción'!$B$10:$B$250,0),4),"")</f>
        <v/>
      </c>
      <c r="N384" s="61" t="str">
        <f>IFERROR(INDEX('Controles de Corrupción'!$C$10:$AZ$250,MATCH(A384,'Controles de Corrupción'!$B$10:$B$250,0),40),"")</f>
        <v/>
      </c>
      <c r="O384" s="61" t="str">
        <f>IFERROR(INDEX('Controles de Corrupción'!$C$10:$AZ$250,MATCH(A384,'Controles de Corrupción'!$B$10:$B$250,0),41),"")</f>
        <v/>
      </c>
      <c r="P384" s="61" t="str">
        <f>IFERROR(INDEX('Controles de Corrupción'!$C$10:$AZ$250,MATCH(A384,'Controles de Corrupción'!$B$10:$B$250,0),42),"")</f>
        <v/>
      </c>
      <c r="Q384" s="362" t="str">
        <f>IFERROR(INDEX('Controles de Corrupción'!$C$10:$AZ$250,MATCH(A384,'Controles de Corrupción'!$B$10:$B$250,0),47),"")</f>
        <v/>
      </c>
    </row>
    <row r="385" spans="1:17" ht="51.75" customHeight="1">
      <c r="A385" s="106" t="s">
        <v>862</v>
      </c>
      <c r="B385" s="1428"/>
      <c r="C385" s="1183" t="str">
        <f>IFERROR(INDEX('Riesgos de Corrupción'!$B$11:$BN$100,MATCH('Mapa Riesgo Corrupción'!B385,'Riesgos de Corrupción'!$B$11:$B$100,0),2),"")</f>
        <v/>
      </c>
      <c r="D385" s="1186" t="str">
        <f>IFERROR(INDEX('Riesgos de Corrupción'!$B$11:$BN$100,MATCH('Mapa Riesgo Corrupción'!B385,'Riesgos de Corrupción'!$B$11:$B$100,0),4),"")</f>
        <v/>
      </c>
      <c r="E385" s="1183" t="str">
        <f>IFERROR(INDEX('Riesgos de Corrupción'!$B$11:$BN$100,MATCH('Mapa Riesgo Corrupción'!B385,'Riesgos de Corrupción'!$B$11:$B$100,0),5),"")</f>
        <v/>
      </c>
      <c r="F385" s="1188" t="str">
        <f>IFERROR(INDEX('Riesgos de Corrupción'!$B$11:$BN$100,MATCH('Mapa Riesgo Corrupción'!B385,'Riesgos de Corrupción'!$B$11:$B$100,0),18),"")</f>
        <v/>
      </c>
      <c r="G385" s="1188" t="str">
        <f>IFERROR(INDEX('Riesgos de Corrupción'!$B$11:$BN$100,MATCH('Mapa Riesgo Corrupción'!B385,'Riesgos de Corrupción'!$B$11:$B$100,0),63),"")</f>
        <v/>
      </c>
      <c r="H385" s="1425" t="str">
        <f>IFERROR(INDEX('Riesgos de Corrupción'!$B$11:$BN$100,MATCH('Mapa Riesgo Corrupción'!B385,'Riesgos de Corrupción'!$B$11:$B$100,0),64),"")</f>
        <v/>
      </c>
      <c r="I385" s="1188" t="str">
        <f>IFERROR(INDEX('Controles de Corrupción'!$C$10:$AZ$249,MATCH('Mapa Riesgo Corrupción'!B385,'Controles de Corrupción'!$C$10:$C$249,0),33),"")</f>
        <v/>
      </c>
      <c r="J385" s="1188" t="str">
        <f>IFERROR(INDEX('Controles de Corrupción'!$C$10:$AZ$249,MATCH('Mapa Riesgo Corrupción'!B385,'Controles de Corrupción'!$C$10:$C$249,0),36),"")</f>
        <v/>
      </c>
      <c r="K385" s="1188" t="str">
        <f>IFERROR(INDEX('Controles de Corrupción'!$C$10:$AZ$249,MATCH('Mapa Riesgo Corrupción'!B385,'Controles de Corrupción'!$C$10:$C$249,0),37),"")</f>
        <v/>
      </c>
      <c r="L385" s="1188" t="str">
        <f>IFERROR(INDEX('Controles de Corrupción'!$C$10:$AZ$249,MATCH('Mapa Riesgo Corrupción'!B385,'Controles de Corrupción'!$C$10:$C$249,0),38),"")</f>
        <v/>
      </c>
      <c r="M385" s="145" t="str">
        <f>IFERROR(INDEX('Controles de Corrupción'!$C$10:$AZ$250,MATCH(A385,'Controles de Corrupción'!$B$10:$B$250,0),4),"")</f>
        <v/>
      </c>
      <c r="N385" s="61" t="str">
        <f>IFERROR(INDEX('Controles de Corrupción'!$C$10:$AZ$250,MATCH(A385,'Controles de Corrupción'!$B$10:$B$250,0),40),"")</f>
        <v/>
      </c>
      <c r="O385" s="61" t="str">
        <f>IFERROR(INDEX('Controles de Corrupción'!$C$10:$AZ$250,MATCH(A385,'Controles de Corrupción'!$B$10:$B$250,0),41),"")</f>
        <v/>
      </c>
      <c r="P385" s="61" t="str">
        <f>IFERROR(INDEX('Controles de Corrupción'!$C$10:$AZ$250,MATCH(A385,'Controles de Corrupción'!$B$10:$B$250,0),42),"")</f>
        <v/>
      </c>
      <c r="Q385" s="362" t="str">
        <f>IFERROR(INDEX('Controles de Corrupción'!$C$10:$AZ$250,MATCH(A385,'Controles de Corrupción'!$B$10:$B$250,0),47),"")</f>
        <v/>
      </c>
    </row>
    <row r="386" spans="1:17" ht="51.75" customHeight="1">
      <c r="A386" s="106" t="s">
        <v>863</v>
      </c>
      <c r="B386" s="1429"/>
      <c r="C386" s="1184"/>
      <c r="D386" s="1186"/>
      <c r="E386" s="1184"/>
      <c r="F386" s="1188"/>
      <c r="G386" s="1188"/>
      <c r="H386" s="1426"/>
      <c r="I386" s="1188"/>
      <c r="J386" s="1188"/>
      <c r="K386" s="1188"/>
      <c r="L386" s="1188"/>
      <c r="M386" s="145" t="str">
        <f>IFERROR(INDEX('Controles de Corrupción'!$C$10:$AZ$250,MATCH(A386,'Controles de Corrupción'!$B$10:$B$250,0),4),"")</f>
        <v/>
      </c>
      <c r="N386" s="61" t="str">
        <f>IFERROR(INDEX('Controles de Corrupción'!$C$10:$AZ$250,MATCH(A386,'Controles de Corrupción'!$B$10:$B$250,0),40),"")</f>
        <v/>
      </c>
      <c r="O386" s="61" t="str">
        <f>IFERROR(INDEX('Controles de Corrupción'!$C$10:$AZ$250,MATCH(A386,'Controles de Corrupción'!$B$10:$B$250,0),41),"")</f>
        <v/>
      </c>
      <c r="P386" s="61" t="str">
        <f>IFERROR(INDEX('Controles de Corrupción'!$C$10:$AZ$250,MATCH(A386,'Controles de Corrupción'!$B$10:$B$250,0),42),"")</f>
        <v/>
      </c>
      <c r="Q386" s="362" t="str">
        <f>IFERROR(INDEX('Controles de Corrupción'!$C$10:$AZ$250,MATCH(A386,'Controles de Corrupción'!$B$10:$B$250,0),47),"")</f>
        <v/>
      </c>
    </row>
    <row r="387" spans="1:17" ht="51.75" customHeight="1">
      <c r="A387" s="106" t="s">
        <v>864</v>
      </c>
      <c r="B387" s="1429"/>
      <c r="C387" s="1184"/>
      <c r="D387" s="1186"/>
      <c r="E387" s="1184"/>
      <c r="F387" s="1188"/>
      <c r="G387" s="1188"/>
      <c r="H387" s="1426"/>
      <c r="I387" s="1188"/>
      <c r="J387" s="1188"/>
      <c r="K387" s="1188"/>
      <c r="L387" s="1188"/>
      <c r="M387" s="145" t="str">
        <f>IFERROR(INDEX('Controles de Corrupción'!$C$10:$AZ$250,MATCH(A387,'Controles de Corrupción'!$B$10:$B$250,0),4),"")</f>
        <v/>
      </c>
      <c r="N387" s="61" t="str">
        <f>IFERROR(INDEX('Controles de Corrupción'!$C$10:$AZ$250,MATCH(A387,'Controles de Corrupción'!$B$10:$B$250,0),40),"")</f>
        <v/>
      </c>
      <c r="O387" s="61" t="str">
        <f>IFERROR(INDEX('Controles de Corrupción'!$C$10:$AZ$250,MATCH(A387,'Controles de Corrupción'!$B$10:$B$250,0),41),"")</f>
        <v/>
      </c>
      <c r="P387" s="61" t="str">
        <f>IFERROR(INDEX('Controles de Corrupción'!$C$10:$AZ$250,MATCH(A387,'Controles de Corrupción'!$B$10:$B$250,0),42),"")</f>
        <v/>
      </c>
      <c r="Q387" s="362" t="str">
        <f>IFERROR(INDEX('Controles de Corrupción'!$C$10:$AZ$250,MATCH(A387,'Controles de Corrupción'!$B$10:$B$250,0),47),"")</f>
        <v/>
      </c>
    </row>
    <row r="388" spans="1:17" ht="51.75" customHeight="1">
      <c r="A388" s="106" t="s">
        <v>865</v>
      </c>
      <c r="B388" s="1429"/>
      <c r="C388" s="1184"/>
      <c r="D388" s="1186"/>
      <c r="E388" s="1184"/>
      <c r="F388" s="1188"/>
      <c r="G388" s="1188"/>
      <c r="H388" s="1426"/>
      <c r="I388" s="1188"/>
      <c r="J388" s="1188"/>
      <c r="K388" s="1188"/>
      <c r="L388" s="1188"/>
      <c r="M388" s="145" t="str">
        <f>IFERROR(INDEX('Controles de Corrupción'!$C$10:$AZ$250,MATCH(A388,'Controles de Corrupción'!$B$10:$B$250,0),4),"")</f>
        <v/>
      </c>
      <c r="N388" s="61" t="str">
        <f>IFERROR(INDEX('Controles de Corrupción'!$C$10:$AZ$250,MATCH(A388,'Controles de Corrupción'!$B$10:$B$250,0),40),"")</f>
        <v/>
      </c>
      <c r="O388" s="61" t="str">
        <f>IFERROR(INDEX('Controles de Corrupción'!$C$10:$AZ$250,MATCH(A388,'Controles de Corrupción'!$B$10:$B$250,0),41),"")</f>
        <v/>
      </c>
      <c r="P388" s="61" t="str">
        <f>IFERROR(INDEX('Controles de Corrupción'!$C$10:$AZ$250,MATCH(A388,'Controles de Corrupción'!$B$10:$B$250,0),42),"")</f>
        <v/>
      </c>
      <c r="Q388" s="362" t="str">
        <f>IFERROR(INDEX('Controles de Corrupción'!$C$10:$AZ$250,MATCH(A388,'Controles de Corrupción'!$B$10:$B$250,0),47),"")</f>
        <v/>
      </c>
    </row>
    <row r="389" spans="1:17" ht="51.75" customHeight="1">
      <c r="A389" s="106" t="s">
        <v>866</v>
      </c>
      <c r="B389" s="1429"/>
      <c r="C389" s="1184"/>
      <c r="D389" s="1186"/>
      <c r="E389" s="1184"/>
      <c r="F389" s="1188"/>
      <c r="G389" s="1188"/>
      <c r="H389" s="1426"/>
      <c r="I389" s="1188"/>
      <c r="J389" s="1188"/>
      <c r="K389" s="1188"/>
      <c r="L389" s="1188"/>
      <c r="M389" s="145" t="str">
        <f>IFERROR(INDEX('Controles de Corrupción'!$C$10:$AZ$250,MATCH(A389,'Controles de Corrupción'!$B$10:$B$250,0),4),"")</f>
        <v/>
      </c>
      <c r="N389" s="61" t="str">
        <f>IFERROR(INDEX('Controles de Corrupción'!$C$10:$AZ$250,MATCH(A389,'Controles de Corrupción'!$B$10:$B$250,0),40),"")</f>
        <v/>
      </c>
      <c r="O389" s="61" t="str">
        <f>IFERROR(INDEX('Controles de Corrupción'!$C$10:$AZ$250,MATCH(A389,'Controles de Corrupción'!$B$10:$B$250,0),41),"")</f>
        <v/>
      </c>
      <c r="P389" s="61" t="str">
        <f>IFERROR(INDEX('Controles de Corrupción'!$C$10:$AZ$250,MATCH(A389,'Controles de Corrupción'!$B$10:$B$250,0),42),"")</f>
        <v/>
      </c>
      <c r="Q389" s="362" t="str">
        <f>IFERROR(INDEX('Controles de Corrupción'!$C$10:$AZ$250,MATCH(A389,'Controles de Corrupción'!$B$10:$B$250,0),47),"")</f>
        <v/>
      </c>
    </row>
    <row r="390" spans="1:17" ht="51.75" customHeight="1">
      <c r="A390" s="106" t="s">
        <v>867</v>
      </c>
      <c r="B390" s="1430"/>
      <c r="C390" s="1184"/>
      <c r="D390" s="1186"/>
      <c r="E390" s="1184"/>
      <c r="F390" s="1188"/>
      <c r="G390" s="1188"/>
      <c r="H390" s="1427"/>
      <c r="I390" s="1188"/>
      <c r="J390" s="1188"/>
      <c r="K390" s="1188"/>
      <c r="L390" s="1188"/>
      <c r="M390" s="145" t="str">
        <f>IFERROR(INDEX('Controles de Corrupción'!$C$10:$AZ$250,MATCH(A390,'Controles de Corrupción'!$B$10:$B$250,0),4),"")</f>
        <v/>
      </c>
      <c r="N390" s="61" t="str">
        <f>IFERROR(INDEX('Controles de Corrupción'!$C$10:$AZ$250,MATCH(A390,'Controles de Corrupción'!$B$10:$B$250,0),40),"")</f>
        <v/>
      </c>
      <c r="O390" s="61" t="str">
        <f>IFERROR(INDEX('Controles de Corrupción'!$C$10:$AZ$250,MATCH(A390,'Controles de Corrupción'!$B$10:$B$250,0),41),"")</f>
        <v/>
      </c>
      <c r="P390" s="61" t="str">
        <f>IFERROR(INDEX('Controles de Corrupción'!$C$10:$AZ$250,MATCH(A390,'Controles de Corrupción'!$B$10:$B$250,0),42),"")</f>
        <v/>
      </c>
      <c r="Q390" s="362" t="str">
        <f>IFERROR(INDEX('Controles de Corrupción'!$C$10:$AZ$250,MATCH(A390,'Controles de Corrupción'!$B$10:$B$250,0),47),"")</f>
        <v/>
      </c>
    </row>
    <row r="391" spans="1:17" ht="51.75" customHeight="1">
      <c r="A391" s="106" t="s">
        <v>868</v>
      </c>
      <c r="B391" s="1428"/>
      <c r="C391" s="1183" t="str">
        <f>IFERROR(INDEX('Riesgos de Corrupción'!$B$11:$BN$100,MATCH('Mapa Riesgo Corrupción'!B391,'Riesgos de Corrupción'!$B$11:$B$100,0),2),"")</f>
        <v/>
      </c>
      <c r="D391" s="1186" t="str">
        <f>IFERROR(INDEX('Riesgos de Corrupción'!$B$11:$BN$100,MATCH('Mapa Riesgo Corrupción'!B391,'Riesgos de Corrupción'!$B$11:$B$100,0),4),"")</f>
        <v/>
      </c>
      <c r="E391" s="1183" t="str">
        <f>IFERROR(INDEX('Riesgos de Corrupción'!$B$11:$BN$100,MATCH('Mapa Riesgo Corrupción'!B391,'Riesgos de Corrupción'!$B$11:$B$100,0),5),"")</f>
        <v/>
      </c>
      <c r="F391" s="1188" t="str">
        <f>IFERROR(INDEX('Riesgos de Corrupción'!$B$11:$BN$100,MATCH('Mapa Riesgo Corrupción'!B391,'Riesgos de Corrupción'!$B$11:$B$100,0),18),"")</f>
        <v/>
      </c>
      <c r="G391" s="1188" t="str">
        <f>IFERROR(INDEX('Riesgos de Corrupción'!$B$11:$BN$100,MATCH('Mapa Riesgo Corrupción'!B391,'Riesgos de Corrupción'!$B$11:$B$100,0),63),"")</f>
        <v/>
      </c>
      <c r="H391" s="1425" t="str">
        <f>IFERROR(INDEX('Riesgos de Corrupción'!$B$11:$BN$100,MATCH('Mapa Riesgo Corrupción'!B391,'Riesgos de Corrupción'!$B$11:$B$100,0),64),"")</f>
        <v/>
      </c>
      <c r="I391" s="1188" t="str">
        <f>IFERROR(INDEX('Controles de Corrupción'!$C$10:$AZ$249,MATCH('Mapa Riesgo Corrupción'!B391,'Controles de Corrupción'!$C$10:$C$249,0),33),"")</f>
        <v/>
      </c>
      <c r="J391" s="1188" t="str">
        <f>IFERROR(INDEX('Controles de Corrupción'!$C$10:$AZ$249,MATCH('Mapa Riesgo Corrupción'!B391,'Controles de Corrupción'!$C$10:$C$249,0),36),"")</f>
        <v/>
      </c>
      <c r="K391" s="1188" t="str">
        <f>IFERROR(INDEX('Controles de Corrupción'!$C$10:$AZ$249,MATCH('Mapa Riesgo Corrupción'!B391,'Controles de Corrupción'!$C$10:$C$249,0),37),"")</f>
        <v/>
      </c>
      <c r="L391" s="1188" t="str">
        <f>IFERROR(INDEX('Controles de Corrupción'!$C$10:$AZ$249,MATCH('Mapa Riesgo Corrupción'!B391,'Controles de Corrupción'!$C$10:$C$249,0),38),"")</f>
        <v/>
      </c>
      <c r="M391" s="145" t="str">
        <f>IFERROR(INDEX('Controles de Corrupción'!$C$10:$AZ$250,MATCH(A391,'Controles de Corrupción'!$B$10:$B$250,0),4),"")</f>
        <v/>
      </c>
      <c r="N391" s="61" t="str">
        <f>IFERROR(INDEX('Controles de Corrupción'!$C$10:$AZ$250,MATCH(A391,'Controles de Corrupción'!$B$10:$B$250,0),40),"")</f>
        <v/>
      </c>
      <c r="O391" s="61" t="str">
        <f>IFERROR(INDEX('Controles de Corrupción'!$C$10:$AZ$250,MATCH(A391,'Controles de Corrupción'!$B$10:$B$250,0),41),"")</f>
        <v/>
      </c>
      <c r="P391" s="61" t="str">
        <f>IFERROR(INDEX('Controles de Corrupción'!$C$10:$AZ$250,MATCH(A391,'Controles de Corrupción'!$B$10:$B$250,0),42),"")</f>
        <v/>
      </c>
      <c r="Q391" s="362" t="str">
        <f>IFERROR(INDEX('Controles de Corrupción'!$C$10:$AZ$250,MATCH(A391,'Controles de Corrupción'!$B$10:$B$250,0),47),"")</f>
        <v/>
      </c>
    </row>
    <row r="392" spans="1:17" ht="51.75" customHeight="1">
      <c r="A392" s="106" t="s">
        <v>869</v>
      </c>
      <c r="B392" s="1429"/>
      <c r="C392" s="1184"/>
      <c r="D392" s="1186"/>
      <c r="E392" s="1184"/>
      <c r="F392" s="1188"/>
      <c r="G392" s="1188"/>
      <c r="H392" s="1426"/>
      <c r="I392" s="1188"/>
      <c r="J392" s="1188"/>
      <c r="K392" s="1188"/>
      <c r="L392" s="1188"/>
      <c r="M392" s="145" t="str">
        <f>IFERROR(INDEX('Controles de Corrupción'!$C$10:$AZ$250,MATCH(A392,'Controles de Corrupción'!$B$10:$B$250,0),4),"")</f>
        <v/>
      </c>
      <c r="N392" s="61" t="str">
        <f>IFERROR(INDEX('Controles de Corrupción'!$C$10:$AZ$250,MATCH(A392,'Controles de Corrupción'!$B$10:$B$250,0),40),"")</f>
        <v/>
      </c>
      <c r="O392" s="61" t="str">
        <f>IFERROR(INDEX('Controles de Corrupción'!$C$10:$AZ$250,MATCH(A392,'Controles de Corrupción'!$B$10:$B$250,0),41),"")</f>
        <v/>
      </c>
      <c r="P392" s="61" t="str">
        <f>IFERROR(INDEX('Controles de Corrupción'!$C$10:$AZ$250,MATCH(A392,'Controles de Corrupción'!$B$10:$B$250,0),42),"")</f>
        <v/>
      </c>
      <c r="Q392" s="362" t="str">
        <f>IFERROR(INDEX('Controles de Corrupción'!$C$10:$AZ$250,MATCH(A392,'Controles de Corrupción'!$B$10:$B$250,0),47),"")</f>
        <v/>
      </c>
    </row>
    <row r="393" spans="1:17" ht="51.75" customHeight="1">
      <c r="A393" s="106" t="s">
        <v>870</v>
      </c>
      <c r="B393" s="1429"/>
      <c r="C393" s="1184"/>
      <c r="D393" s="1186"/>
      <c r="E393" s="1184"/>
      <c r="F393" s="1188"/>
      <c r="G393" s="1188"/>
      <c r="H393" s="1426"/>
      <c r="I393" s="1188"/>
      <c r="J393" s="1188"/>
      <c r="K393" s="1188"/>
      <c r="L393" s="1188"/>
      <c r="M393" s="145" t="str">
        <f>IFERROR(INDEX('Controles de Corrupción'!$C$10:$AZ$250,MATCH(A393,'Controles de Corrupción'!$B$10:$B$250,0),4),"")</f>
        <v/>
      </c>
      <c r="N393" s="61" t="str">
        <f>IFERROR(INDEX('Controles de Corrupción'!$C$10:$AZ$250,MATCH(A393,'Controles de Corrupción'!$B$10:$B$250,0),40),"")</f>
        <v/>
      </c>
      <c r="O393" s="61" t="str">
        <f>IFERROR(INDEX('Controles de Corrupción'!$C$10:$AZ$250,MATCH(A393,'Controles de Corrupción'!$B$10:$B$250,0),41),"")</f>
        <v/>
      </c>
      <c r="P393" s="61" t="str">
        <f>IFERROR(INDEX('Controles de Corrupción'!$C$10:$AZ$250,MATCH(A393,'Controles de Corrupción'!$B$10:$B$250,0),42),"")</f>
        <v/>
      </c>
      <c r="Q393" s="362" t="str">
        <f>IFERROR(INDEX('Controles de Corrupción'!$C$10:$AZ$250,MATCH(A393,'Controles de Corrupción'!$B$10:$B$250,0),47),"")</f>
        <v/>
      </c>
    </row>
    <row r="394" spans="1:17" ht="51.75" customHeight="1">
      <c r="A394" s="106" t="s">
        <v>871</v>
      </c>
      <c r="B394" s="1429"/>
      <c r="C394" s="1184"/>
      <c r="D394" s="1186"/>
      <c r="E394" s="1184"/>
      <c r="F394" s="1188"/>
      <c r="G394" s="1188"/>
      <c r="H394" s="1426"/>
      <c r="I394" s="1188"/>
      <c r="J394" s="1188"/>
      <c r="K394" s="1188"/>
      <c r="L394" s="1188"/>
      <c r="M394" s="145" t="str">
        <f>IFERROR(INDEX('Controles de Corrupción'!$C$10:$AZ$250,MATCH(A394,'Controles de Corrupción'!$B$10:$B$250,0),4),"")</f>
        <v/>
      </c>
      <c r="N394" s="61" t="str">
        <f>IFERROR(INDEX('Controles de Corrupción'!$C$10:$AZ$250,MATCH(A394,'Controles de Corrupción'!$B$10:$B$250,0),40),"")</f>
        <v/>
      </c>
      <c r="O394" s="61" t="str">
        <f>IFERROR(INDEX('Controles de Corrupción'!$C$10:$AZ$250,MATCH(A394,'Controles de Corrupción'!$B$10:$B$250,0),41),"")</f>
        <v/>
      </c>
      <c r="P394" s="61" t="str">
        <f>IFERROR(INDEX('Controles de Corrupción'!$C$10:$AZ$250,MATCH(A394,'Controles de Corrupción'!$B$10:$B$250,0),42),"")</f>
        <v/>
      </c>
      <c r="Q394" s="362" t="str">
        <f>IFERROR(INDEX('Controles de Corrupción'!$C$10:$AZ$250,MATCH(A394,'Controles de Corrupción'!$B$10:$B$250,0),47),"")</f>
        <v/>
      </c>
    </row>
    <row r="395" spans="1:17" ht="51.75" customHeight="1">
      <c r="A395" s="106" t="s">
        <v>872</v>
      </c>
      <c r="B395" s="1429"/>
      <c r="C395" s="1184"/>
      <c r="D395" s="1186"/>
      <c r="E395" s="1184"/>
      <c r="F395" s="1188"/>
      <c r="G395" s="1188"/>
      <c r="H395" s="1426"/>
      <c r="I395" s="1188"/>
      <c r="J395" s="1188"/>
      <c r="K395" s="1188"/>
      <c r="L395" s="1188"/>
      <c r="M395" s="145" t="str">
        <f>IFERROR(INDEX('Controles de Corrupción'!$C$10:$AZ$250,MATCH(A395,'Controles de Corrupción'!$B$10:$B$250,0),4),"")</f>
        <v/>
      </c>
      <c r="N395" s="61" t="str">
        <f>IFERROR(INDEX('Controles de Corrupción'!$C$10:$AZ$250,MATCH(A395,'Controles de Corrupción'!$B$10:$B$250,0),40),"")</f>
        <v/>
      </c>
      <c r="O395" s="61" t="str">
        <f>IFERROR(INDEX('Controles de Corrupción'!$C$10:$AZ$250,MATCH(A395,'Controles de Corrupción'!$B$10:$B$250,0),41),"")</f>
        <v/>
      </c>
      <c r="P395" s="61" t="str">
        <f>IFERROR(INDEX('Controles de Corrupción'!$C$10:$AZ$250,MATCH(A395,'Controles de Corrupción'!$B$10:$B$250,0),42),"")</f>
        <v/>
      </c>
      <c r="Q395" s="362" t="str">
        <f>IFERROR(INDEX('Controles de Corrupción'!$C$10:$AZ$250,MATCH(A395,'Controles de Corrupción'!$B$10:$B$250,0),47),"")</f>
        <v/>
      </c>
    </row>
    <row r="396" spans="1:17" ht="51.75" customHeight="1">
      <c r="A396" s="106" t="s">
        <v>873</v>
      </c>
      <c r="B396" s="1430"/>
      <c r="C396" s="1184"/>
      <c r="D396" s="1186"/>
      <c r="E396" s="1184"/>
      <c r="F396" s="1188"/>
      <c r="G396" s="1188"/>
      <c r="H396" s="1427"/>
      <c r="I396" s="1188"/>
      <c r="J396" s="1188"/>
      <c r="K396" s="1188"/>
      <c r="L396" s="1188"/>
      <c r="M396" s="145" t="str">
        <f>IFERROR(INDEX('Controles de Corrupción'!$C$10:$AZ$250,MATCH(A396,'Controles de Corrupción'!$B$10:$B$250,0),4),"")</f>
        <v/>
      </c>
      <c r="N396" s="61" t="str">
        <f>IFERROR(INDEX('Controles de Corrupción'!$C$10:$AZ$250,MATCH(A396,'Controles de Corrupción'!$B$10:$B$250,0),40),"")</f>
        <v/>
      </c>
      <c r="O396" s="61" t="str">
        <f>IFERROR(INDEX('Controles de Corrupción'!$C$10:$AZ$250,MATCH(A396,'Controles de Corrupción'!$B$10:$B$250,0),41),"")</f>
        <v/>
      </c>
      <c r="P396" s="61" t="str">
        <f>IFERROR(INDEX('Controles de Corrupción'!$C$10:$AZ$250,MATCH(A396,'Controles de Corrupción'!$B$10:$B$250,0),42),"")</f>
        <v/>
      </c>
      <c r="Q396" s="362" t="str">
        <f>IFERROR(INDEX('Controles de Corrupción'!$C$10:$AZ$250,MATCH(A396,'Controles de Corrupción'!$B$10:$B$250,0),47),"")</f>
        <v/>
      </c>
    </row>
    <row r="397" spans="1:17" ht="51.75" customHeight="1">
      <c r="A397" s="106" t="s">
        <v>874</v>
      </c>
      <c r="B397" s="1428"/>
      <c r="C397" s="1183" t="str">
        <f>IFERROR(INDEX('Riesgos de Corrupción'!$B$11:$BN$100,MATCH('Mapa Riesgo Corrupción'!B397,'Riesgos de Corrupción'!$B$11:$B$100,0),2),"")</f>
        <v/>
      </c>
      <c r="D397" s="1186" t="str">
        <f>IFERROR(INDEX('Riesgos de Corrupción'!$B$11:$BN$100,MATCH('Mapa Riesgo Corrupción'!B397,'Riesgos de Corrupción'!$B$11:$B$100,0),4),"")</f>
        <v/>
      </c>
      <c r="E397" s="1183" t="str">
        <f>IFERROR(INDEX('Riesgos de Corrupción'!$B$11:$BN$100,MATCH('Mapa Riesgo Corrupción'!B397,'Riesgos de Corrupción'!$B$11:$B$100,0),5),"")</f>
        <v/>
      </c>
      <c r="F397" s="1188" t="str">
        <f>IFERROR(INDEX('Riesgos de Corrupción'!$B$11:$BN$100,MATCH('Mapa Riesgo Corrupción'!B397,'Riesgos de Corrupción'!$B$11:$B$100,0),18),"")</f>
        <v/>
      </c>
      <c r="G397" s="1188" t="str">
        <f>IFERROR(INDEX('Riesgos de Corrupción'!$B$11:$BN$100,MATCH('Mapa Riesgo Corrupción'!B397,'Riesgos de Corrupción'!$B$11:$B$100,0),63),"")</f>
        <v/>
      </c>
      <c r="H397" s="1425" t="str">
        <f>IFERROR(INDEX('Riesgos de Corrupción'!$B$11:$BN$100,MATCH('Mapa Riesgo Corrupción'!B397,'Riesgos de Corrupción'!$B$11:$B$100,0),64),"")</f>
        <v/>
      </c>
      <c r="I397" s="1188" t="str">
        <f>IFERROR(INDEX('Controles de Corrupción'!$C$10:$AZ$249,MATCH('Mapa Riesgo Corrupción'!B397,'Controles de Corrupción'!$C$10:$C$249,0),33),"")</f>
        <v/>
      </c>
      <c r="J397" s="1188" t="str">
        <f>IFERROR(INDEX('Controles de Corrupción'!$C$10:$AZ$249,MATCH('Mapa Riesgo Corrupción'!B397,'Controles de Corrupción'!$C$10:$C$249,0),36),"")</f>
        <v/>
      </c>
      <c r="K397" s="1188" t="str">
        <f>IFERROR(INDEX('Controles de Corrupción'!$C$10:$AZ$249,MATCH('Mapa Riesgo Corrupción'!B397,'Controles de Corrupción'!$C$10:$C$249,0),37),"")</f>
        <v/>
      </c>
      <c r="L397" s="1188" t="str">
        <f>IFERROR(INDEX('Controles de Corrupción'!$C$10:$AZ$249,MATCH('Mapa Riesgo Corrupción'!B397,'Controles de Corrupción'!$C$10:$C$249,0),38),"")</f>
        <v/>
      </c>
      <c r="M397" s="145" t="str">
        <f>IFERROR(INDEX('Controles de Corrupción'!$C$10:$AZ$250,MATCH(A397,'Controles de Corrupción'!$B$10:$B$250,0),4),"")</f>
        <v/>
      </c>
      <c r="N397" s="61" t="str">
        <f>IFERROR(INDEX('Controles de Corrupción'!$C$10:$AZ$250,MATCH(A397,'Controles de Corrupción'!$B$10:$B$250,0),40),"")</f>
        <v/>
      </c>
      <c r="O397" s="61" t="str">
        <f>IFERROR(INDEX('Controles de Corrupción'!$C$10:$AZ$250,MATCH(A397,'Controles de Corrupción'!$B$10:$B$250,0),41),"")</f>
        <v/>
      </c>
      <c r="P397" s="61" t="str">
        <f>IFERROR(INDEX('Controles de Corrupción'!$C$10:$AZ$250,MATCH(A397,'Controles de Corrupción'!$B$10:$B$250,0),42),"")</f>
        <v/>
      </c>
      <c r="Q397" s="362" t="str">
        <f>IFERROR(INDEX('Controles de Corrupción'!$C$10:$AZ$250,MATCH(A397,'Controles de Corrupción'!$B$10:$B$250,0),47),"")</f>
        <v/>
      </c>
    </row>
    <row r="398" spans="1:17" ht="51.75" customHeight="1">
      <c r="A398" s="106" t="s">
        <v>875</v>
      </c>
      <c r="B398" s="1429"/>
      <c r="C398" s="1184"/>
      <c r="D398" s="1186"/>
      <c r="E398" s="1184"/>
      <c r="F398" s="1188"/>
      <c r="G398" s="1188"/>
      <c r="H398" s="1426"/>
      <c r="I398" s="1188"/>
      <c r="J398" s="1188"/>
      <c r="K398" s="1188"/>
      <c r="L398" s="1188"/>
      <c r="M398" s="145" t="str">
        <f>IFERROR(INDEX('Controles de Corrupción'!$C$10:$AZ$250,MATCH(A398,'Controles de Corrupción'!$B$10:$B$250,0),4),"")</f>
        <v/>
      </c>
      <c r="N398" s="61" t="str">
        <f>IFERROR(INDEX('Controles de Corrupción'!$C$10:$AZ$250,MATCH(A398,'Controles de Corrupción'!$B$10:$B$250,0),40),"")</f>
        <v/>
      </c>
      <c r="O398" s="61" t="str">
        <f>IFERROR(INDEX('Controles de Corrupción'!$C$10:$AZ$250,MATCH(A398,'Controles de Corrupción'!$B$10:$B$250,0),41),"")</f>
        <v/>
      </c>
      <c r="P398" s="61" t="str">
        <f>IFERROR(INDEX('Controles de Corrupción'!$C$10:$AZ$250,MATCH(A398,'Controles de Corrupción'!$B$10:$B$250,0),42),"")</f>
        <v/>
      </c>
      <c r="Q398" s="362" t="str">
        <f>IFERROR(INDEX('Controles de Corrupción'!$C$10:$AZ$250,MATCH(A398,'Controles de Corrupción'!$B$10:$B$250,0),47),"")</f>
        <v/>
      </c>
    </row>
    <row r="399" spans="1:17" ht="51.75" customHeight="1">
      <c r="A399" s="106" t="s">
        <v>876</v>
      </c>
      <c r="B399" s="1429"/>
      <c r="C399" s="1184"/>
      <c r="D399" s="1186"/>
      <c r="E399" s="1184"/>
      <c r="F399" s="1188"/>
      <c r="G399" s="1188"/>
      <c r="H399" s="1426"/>
      <c r="I399" s="1188"/>
      <c r="J399" s="1188"/>
      <c r="K399" s="1188"/>
      <c r="L399" s="1188"/>
      <c r="M399" s="145" t="str">
        <f>IFERROR(INDEX('Controles de Corrupción'!$C$10:$AZ$250,MATCH(A399,'Controles de Corrupción'!$B$10:$B$250,0),4),"")</f>
        <v/>
      </c>
      <c r="N399" s="61" t="str">
        <f>IFERROR(INDEX('Controles de Corrupción'!$C$10:$AZ$250,MATCH(A399,'Controles de Corrupción'!$B$10:$B$250,0),40),"")</f>
        <v/>
      </c>
      <c r="O399" s="61" t="str">
        <f>IFERROR(INDEX('Controles de Corrupción'!$C$10:$AZ$250,MATCH(A399,'Controles de Corrupción'!$B$10:$B$250,0),41),"")</f>
        <v/>
      </c>
      <c r="P399" s="61" t="str">
        <f>IFERROR(INDEX('Controles de Corrupción'!$C$10:$AZ$250,MATCH(A399,'Controles de Corrupción'!$B$10:$B$250,0),42),"")</f>
        <v/>
      </c>
      <c r="Q399" s="362" t="str">
        <f>IFERROR(INDEX('Controles de Corrupción'!$C$10:$AZ$250,MATCH(A399,'Controles de Corrupción'!$B$10:$B$250,0),47),"")</f>
        <v/>
      </c>
    </row>
    <row r="400" spans="1:17" ht="51.75" customHeight="1">
      <c r="A400" s="106" t="s">
        <v>877</v>
      </c>
      <c r="B400" s="1429"/>
      <c r="C400" s="1184"/>
      <c r="D400" s="1186"/>
      <c r="E400" s="1184"/>
      <c r="F400" s="1188"/>
      <c r="G400" s="1188"/>
      <c r="H400" s="1426"/>
      <c r="I400" s="1188"/>
      <c r="J400" s="1188"/>
      <c r="K400" s="1188"/>
      <c r="L400" s="1188"/>
      <c r="M400" s="145" t="str">
        <f>IFERROR(INDEX('Controles de Corrupción'!$C$10:$AZ$250,MATCH(A400,'Controles de Corrupción'!$B$10:$B$250,0),4),"")</f>
        <v/>
      </c>
      <c r="N400" s="61" t="str">
        <f>IFERROR(INDEX('Controles de Corrupción'!$C$10:$AZ$250,MATCH(A400,'Controles de Corrupción'!$B$10:$B$250,0),40),"")</f>
        <v/>
      </c>
      <c r="O400" s="61" t="str">
        <f>IFERROR(INDEX('Controles de Corrupción'!$C$10:$AZ$250,MATCH(A400,'Controles de Corrupción'!$B$10:$B$250,0),41),"")</f>
        <v/>
      </c>
      <c r="P400" s="61" t="str">
        <f>IFERROR(INDEX('Controles de Corrupción'!$C$10:$AZ$250,MATCH(A400,'Controles de Corrupción'!$B$10:$B$250,0),42),"")</f>
        <v/>
      </c>
      <c r="Q400" s="362" t="str">
        <f>IFERROR(INDEX('Controles de Corrupción'!$C$10:$AZ$250,MATCH(A400,'Controles de Corrupción'!$B$10:$B$250,0),47),"")</f>
        <v/>
      </c>
    </row>
    <row r="401" spans="1:17" ht="51.75" customHeight="1">
      <c r="A401" s="106" t="s">
        <v>878</v>
      </c>
      <c r="B401" s="1429"/>
      <c r="C401" s="1184"/>
      <c r="D401" s="1186"/>
      <c r="E401" s="1184"/>
      <c r="F401" s="1188"/>
      <c r="G401" s="1188"/>
      <c r="H401" s="1426"/>
      <c r="I401" s="1188"/>
      <c r="J401" s="1188"/>
      <c r="K401" s="1188"/>
      <c r="L401" s="1188"/>
      <c r="M401" s="145" t="str">
        <f>IFERROR(INDEX('Controles de Corrupción'!$C$10:$AZ$250,MATCH(A401,'Controles de Corrupción'!$B$10:$B$250,0),4),"")</f>
        <v/>
      </c>
      <c r="N401" s="61" t="str">
        <f>IFERROR(INDEX('Controles de Corrupción'!$C$10:$AZ$250,MATCH(A401,'Controles de Corrupción'!$B$10:$B$250,0),40),"")</f>
        <v/>
      </c>
      <c r="O401" s="61" t="str">
        <f>IFERROR(INDEX('Controles de Corrupción'!$C$10:$AZ$250,MATCH(A401,'Controles de Corrupción'!$B$10:$B$250,0),41),"")</f>
        <v/>
      </c>
      <c r="P401" s="61" t="str">
        <f>IFERROR(INDEX('Controles de Corrupción'!$C$10:$AZ$250,MATCH(A401,'Controles de Corrupción'!$B$10:$B$250,0),42),"")</f>
        <v/>
      </c>
      <c r="Q401" s="362" t="str">
        <f>IFERROR(INDEX('Controles de Corrupción'!$C$10:$AZ$250,MATCH(A401,'Controles de Corrupción'!$B$10:$B$250,0),47),"")</f>
        <v/>
      </c>
    </row>
    <row r="402" spans="1:17" ht="51.75" customHeight="1">
      <c r="A402" s="106" t="s">
        <v>879</v>
      </c>
      <c r="B402" s="1430"/>
      <c r="C402" s="1184"/>
      <c r="D402" s="1186"/>
      <c r="E402" s="1184"/>
      <c r="F402" s="1188"/>
      <c r="G402" s="1188"/>
      <c r="H402" s="1427"/>
      <c r="I402" s="1188"/>
      <c r="J402" s="1188"/>
      <c r="K402" s="1188"/>
      <c r="L402" s="1188"/>
      <c r="M402" s="145" t="str">
        <f>IFERROR(INDEX('Controles de Corrupción'!$C$10:$AZ$250,MATCH(A402,'Controles de Corrupción'!$B$10:$B$250,0),4),"")</f>
        <v/>
      </c>
      <c r="N402" s="61" t="str">
        <f>IFERROR(INDEX('Controles de Corrupción'!$C$10:$AZ$250,MATCH(A402,'Controles de Corrupción'!$B$10:$B$250,0),40),"")</f>
        <v/>
      </c>
      <c r="O402" s="61" t="str">
        <f>IFERROR(INDEX('Controles de Corrupción'!$C$10:$AZ$250,MATCH(A402,'Controles de Corrupción'!$B$10:$B$250,0),41),"")</f>
        <v/>
      </c>
      <c r="P402" s="61" t="str">
        <f>IFERROR(INDEX('Controles de Corrupción'!$C$10:$AZ$250,MATCH(A402,'Controles de Corrupción'!$B$10:$B$250,0),42),"")</f>
        <v/>
      </c>
      <c r="Q402" s="362" t="str">
        <f>IFERROR(INDEX('Controles de Corrupción'!$C$10:$AZ$250,MATCH(A402,'Controles de Corrupción'!$B$10:$B$250,0),47),"")</f>
        <v/>
      </c>
    </row>
    <row r="403" spans="1:17" ht="51.75" customHeight="1">
      <c r="A403" s="106" t="s">
        <v>880</v>
      </c>
      <c r="B403" s="1428"/>
      <c r="C403" s="1183" t="str">
        <f>IFERROR(INDEX('Riesgos de Corrupción'!$B$11:$BN$100,MATCH('Mapa Riesgo Corrupción'!B403,'Riesgos de Corrupción'!$B$11:$B$100,0),2),"")</f>
        <v/>
      </c>
      <c r="D403" s="1186" t="str">
        <f>IFERROR(INDEX('Riesgos de Corrupción'!$B$11:$BN$100,MATCH('Mapa Riesgo Corrupción'!B403,'Riesgos de Corrupción'!$B$11:$B$100,0),4),"")</f>
        <v/>
      </c>
      <c r="E403" s="1183" t="str">
        <f>IFERROR(INDEX('Riesgos de Corrupción'!$B$11:$BN$100,MATCH('Mapa Riesgo Corrupción'!B403,'Riesgos de Corrupción'!$B$11:$B$100,0),5),"")</f>
        <v/>
      </c>
      <c r="F403" s="1188" t="str">
        <f>IFERROR(INDEX('Riesgos de Corrupción'!$B$11:$BN$100,MATCH('Mapa Riesgo Corrupción'!B403,'Riesgos de Corrupción'!$B$11:$B$100,0),18),"")</f>
        <v/>
      </c>
      <c r="G403" s="1188" t="str">
        <f>IFERROR(INDEX('Riesgos de Corrupción'!$B$11:$BN$100,MATCH('Mapa Riesgo Corrupción'!B403,'Riesgos de Corrupción'!$B$11:$B$100,0),63),"")</f>
        <v/>
      </c>
      <c r="H403" s="1425" t="str">
        <f>IFERROR(INDEX('Riesgos de Corrupción'!$B$11:$BN$100,MATCH('Mapa Riesgo Corrupción'!B403,'Riesgos de Corrupción'!$B$11:$B$100,0),64),"")</f>
        <v/>
      </c>
      <c r="I403" s="1188" t="str">
        <f>IFERROR(INDEX('Controles de Corrupción'!$C$10:$AZ$249,MATCH('Mapa Riesgo Corrupción'!B403,'Controles de Corrupción'!$C$10:$C$249,0),33),"")</f>
        <v/>
      </c>
      <c r="J403" s="1188" t="str">
        <f>IFERROR(INDEX('Controles de Corrupción'!$C$10:$AZ$249,MATCH('Mapa Riesgo Corrupción'!B403,'Controles de Corrupción'!$C$10:$C$249,0),36),"")</f>
        <v/>
      </c>
      <c r="K403" s="1188" t="str">
        <f>IFERROR(INDEX('Controles de Corrupción'!$C$10:$AZ$249,MATCH('Mapa Riesgo Corrupción'!B403,'Controles de Corrupción'!$C$10:$C$249,0),37),"")</f>
        <v/>
      </c>
      <c r="L403" s="1188" t="str">
        <f>IFERROR(INDEX('Controles de Corrupción'!$C$10:$AZ$249,MATCH('Mapa Riesgo Corrupción'!B403,'Controles de Corrupción'!$C$10:$C$249,0),38),"")</f>
        <v/>
      </c>
      <c r="M403" s="145" t="str">
        <f>IFERROR(INDEX('Controles de Corrupción'!$C$10:$AZ$250,MATCH(A403,'Controles de Corrupción'!$B$10:$B$250,0),4),"")</f>
        <v/>
      </c>
      <c r="N403" s="61" t="str">
        <f>IFERROR(INDEX('Controles de Corrupción'!$C$10:$AZ$250,MATCH(A403,'Controles de Corrupción'!$B$10:$B$250,0),40),"")</f>
        <v/>
      </c>
      <c r="O403" s="61" t="str">
        <f>IFERROR(INDEX('Controles de Corrupción'!$C$10:$AZ$250,MATCH(A403,'Controles de Corrupción'!$B$10:$B$250,0),41),"")</f>
        <v/>
      </c>
      <c r="P403" s="61" t="str">
        <f>IFERROR(INDEX('Controles de Corrupción'!$C$10:$AZ$250,MATCH(A403,'Controles de Corrupción'!$B$10:$B$250,0),42),"")</f>
        <v/>
      </c>
      <c r="Q403" s="362" t="str">
        <f>IFERROR(INDEX('Controles de Corrupción'!$C$10:$AZ$250,MATCH(A403,'Controles de Corrupción'!$B$10:$B$250,0),47),"")</f>
        <v/>
      </c>
    </row>
    <row r="404" spans="1:17" ht="51.75" customHeight="1">
      <c r="A404" s="106" t="s">
        <v>881</v>
      </c>
      <c r="B404" s="1429"/>
      <c r="C404" s="1184"/>
      <c r="D404" s="1186"/>
      <c r="E404" s="1184"/>
      <c r="F404" s="1188"/>
      <c r="G404" s="1188"/>
      <c r="H404" s="1426"/>
      <c r="I404" s="1188"/>
      <c r="J404" s="1188"/>
      <c r="K404" s="1188"/>
      <c r="L404" s="1188"/>
      <c r="M404" s="145" t="str">
        <f>IFERROR(INDEX('Controles de Corrupción'!$C$10:$AZ$250,MATCH(A404,'Controles de Corrupción'!$B$10:$B$250,0),4),"")</f>
        <v/>
      </c>
      <c r="N404" s="61" t="str">
        <f>IFERROR(INDEX('Controles de Corrupción'!$C$10:$AZ$250,MATCH(A404,'Controles de Corrupción'!$B$10:$B$250,0),40),"")</f>
        <v/>
      </c>
      <c r="O404" s="61" t="str">
        <f>IFERROR(INDEX('Controles de Corrupción'!$C$10:$AZ$250,MATCH(A404,'Controles de Corrupción'!$B$10:$B$250,0),41),"")</f>
        <v/>
      </c>
      <c r="P404" s="61" t="str">
        <f>IFERROR(INDEX('Controles de Corrupción'!$C$10:$AZ$250,MATCH(A404,'Controles de Corrupción'!$B$10:$B$250,0),42),"")</f>
        <v/>
      </c>
      <c r="Q404" s="362" t="str">
        <f>IFERROR(INDEX('Controles de Corrupción'!$C$10:$AZ$250,MATCH(A404,'Controles de Corrupción'!$B$10:$B$250,0),47),"")</f>
        <v/>
      </c>
    </row>
    <row r="405" spans="1:17" ht="51.75" customHeight="1">
      <c r="A405" s="106" t="s">
        <v>882</v>
      </c>
      <c r="B405" s="1429"/>
      <c r="C405" s="1184"/>
      <c r="D405" s="1186"/>
      <c r="E405" s="1184"/>
      <c r="F405" s="1188"/>
      <c r="G405" s="1188"/>
      <c r="H405" s="1426"/>
      <c r="I405" s="1188"/>
      <c r="J405" s="1188"/>
      <c r="K405" s="1188"/>
      <c r="L405" s="1188"/>
      <c r="M405" s="145" t="str">
        <f>IFERROR(INDEX('Controles de Corrupción'!$C$10:$AZ$250,MATCH(A405,'Controles de Corrupción'!$B$10:$B$250,0),4),"")</f>
        <v/>
      </c>
      <c r="N405" s="61" t="str">
        <f>IFERROR(INDEX('Controles de Corrupción'!$C$10:$AZ$250,MATCH(A405,'Controles de Corrupción'!$B$10:$B$250,0),40),"")</f>
        <v/>
      </c>
      <c r="O405" s="61" t="str">
        <f>IFERROR(INDEX('Controles de Corrupción'!$C$10:$AZ$250,MATCH(A405,'Controles de Corrupción'!$B$10:$B$250,0),41),"")</f>
        <v/>
      </c>
      <c r="P405" s="61" t="str">
        <f>IFERROR(INDEX('Controles de Corrupción'!$C$10:$AZ$250,MATCH(A405,'Controles de Corrupción'!$B$10:$B$250,0),42),"")</f>
        <v/>
      </c>
      <c r="Q405" s="362" t="str">
        <f>IFERROR(INDEX('Controles de Corrupción'!$C$10:$AZ$250,MATCH(A405,'Controles de Corrupción'!$B$10:$B$250,0),47),"")</f>
        <v/>
      </c>
    </row>
    <row r="406" spans="1:17" ht="51.75" customHeight="1">
      <c r="A406" s="106" t="s">
        <v>883</v>
      </c>
      <c r="B406" s="1429"/>
      <c r="C406" s="1184"/>
      <c r="D406" s="1186"/>
      <c r="E406" s="1184"/>
      <c r="F406" s="1188"/>
      <c r="G406" s="1188"/>
      <c r="H406" s="1426"/>
      <c r="I406" s="1188"/>
      <c r="J406" s="1188"/>
      <c r="K406" s="1188"/>
      <c r="L406" s="1188"/>
      <c r="M406" s="145" t="str">
        <f>IFERROR(INDEX('Controles de Corrupción'!$C$10:$AZ$250,MATCH(A406,'Controles de Corrupción'!$B$10:$B$250,0),4),"")</f>
        <v/>
      </c>
      <c r="N406" s="61" t="str">
        <f>IFERROR(INDEX('Controles de Corrupción'!$C$10:$AZ$250,MATCH(A406,'Controles de Corrupción'!$B$10:$B$250,0),40),"")</f>
        <v/>
      </c>
      <c r="O406" s="61" t="str">
        <f>IFERROR(INDEX('Controles de Corrupción'!$C$10:$AZ$250,MATCH(A406,'Controles de Corrupción'!$B$10:$B$250,0),41),"")</f>
        <v/>
      </c>
      <c r="P406" s="61" t="str">
        <f>IFERROR(INDEX('Controles de Corrupción'!$C$10:$AZ$250,MATCH(A406,'Controles de Corrupción'!$B$10:$B$250,0),42),"")</f>
        <v/>
      </c>
      <c r="Q406" s="362" t="str">
        <f>IFERROR(INDEX('Controles de Corrupción'!$C$10:$AZ$250,MATCH(A406,'Controles de Corrupción'!$B$10:$B$250,0),47),"")</f>
        <v/>
      </c>
    </row>
    <row r="407" spans="1:17" ht="51.75" customHeight="1">
      <c r="A407" s="106" t="s">
        <v>884</v>
      </c>
      <c r="B407" s="1429"/>
      <c r="C407" s="1184"/>
      <c r="D407" s="1186"/>
      <c r="E407" s="1184"/>
      <c r="F407" s="1188"/>
      <c r="G407" s="1188"/>
      <c r="H407" s="1426"/>
      <c r="I407" s="1188"/>
      <c r="J407" s="1188"/>
      <c r="K407" s="1188"/>
      <c r="L407" s="1188"/>
      <c r="M407" s="145" t="str">
        <f>IFERROR(INDEX('Controles de Corrupción'!$C$10:$AZ$250,MATCH(A407,'Controles de Corrupción'!$B$10:$B$250,0),4),"")</f>
        <v/>
      </c>
      <c r="N407" s="61" t="str">
        <f>IFERROR(INDEX('Controles de Corrupción'!$C$10:$AZ$250,MATCH(A407,'Controles de Corrupción'!$B$10:$B$250,0),40),"")</f>
        <v/>
      </c>
      <c r="O407" s="61" t="str">
        <f>IFERROR(INDEX('Controles de Corrupción'!$C$10:$AZ$250,MATCH(A407,'Controles de Corrupción'!$B$10:$B$250,0),41),"")</f>
        <v/>
      </c>
      <c r="P407" s="61" t="str">
        <f>IFERROR(INDEX('Controles de Corrupción'!$C$10:$AZ$250,MATCH(A407,'Controles de Corrupción'!$B$10:$B$250,0),42),"")</f>
        <v/>
      </c>
      <c r="Q407" s="362" t="str">
        <f>IFERROR(INDEX('Controles de Corrupción'!$C$10:$AZ$250,MATCH(A407,'Controles de Corrupción'!$B$10:$B$250,0),47),"")</f>
        <v/>
      </c>
    </row>
    <row r="408" spans="1:17" ht="51.75" customHeight="1">
      <c r="A408" s="106" t="s">
        <v>885</v>
      </c>
      <c r="B408" s="1430"/>
      <c r="C408" s="1184"/>
      <c r="D408" s="1186"/>
      <c r="E408" s="1184"/>
      <c r="F408" s="1188"/>
      <c r="G408" s="1188"/>
      <c r="H408" s="1427"/>
      <c r="I408" s="1188"/>
      <c r="J408" s="1188"/>
      <c r="K408" s="1188"/>
      <c r="L408" s="1188"/>
      <c r="M408" s="145" t="str">
        <f>IFERROR(INDEX('Controles de Corrupción'!$C$10:$AZ$250,MATCH(A408,'Controles de Corrupción'!$B$10:$B$250,0),4),"")</f>
        <v/>
      </c>
      <c r="N408" s="61" t="str">
        <f>IFERROR(INDEX('Controles de Corrupción'!$C$10:$AZ$250,MATCH(A408,'Controles de Corrupción'!$B$10:$B$250,0),40),"")</f>
        <v/>
      </c>
      <c r="O408" s="61" t="str">
        <f>IFERROR(INDEX('Controles de Corrupción'!$C$10:$AZ$250,MATCH(A408,'Controles de Corrupción'!$B$10:$B$250,0),41),"")</f>
        <v/>
      </c>
      <c r="P408" s="61" t="str">
        <f>IFERROR(INDEX('Controles de Corrupción'!$C$10:$AZ$250,MATCH(A408,'Controles de Corrupción'!$B$10:$B$250,0),42),"")</f>
        <v/>
      </c>
      <c r="Q408" s="362" t="str">
        <f>IFERROR(INDEX('Controles de Corrupción'!$C$10:$AZ$250,MATCH(A408,'Controles de Corrupción'!$B$10:$B$250,0),47),"")</f>
        <v/>
      </c>
    </row>
    <row r="409" spans="1:17" ht="51.75" customHeight="1">
      <c r="A409" s="106" t="s">
        <v>886</v>
      </c>
      <c r="B409" s="1428"/>
      <c r="C409" s="1183" t="str">
        <f>IFERROR(INDEX('Riesgos de Corrupción'!$B$11:$BN$100,MATCH('Mapa Riesgo Corrupción'!B409,'Riesgos de Corrupción'!$B$11:$B$100,0),2),"")</f>
        <v/>
      </c>
      <c r="D409" s="1186" t="str">
        <f>IFERROR(INDEX('Riesgos de Corrupción'!$B$11:$BN$100,MATCH('Mapa Riesgo Corrupción'!B409,'Riesgos de Corrupción'!$B$11:$B$100,0),4),"")</f>
        <v/>
      </c>
      <c r="E409" s="1183" t="str">
        <f>IFERROR(INDEX('Riesgos de Corrupción'!$B$11:$BN$100,MATCH('Mapa Riesgo Corrupción'!B409,'Riesgos de Corrupción'!$B$11:$B$100,0),5),"")</f>
        <v/>
      </c>
      <c r="F409" s="1188" t="str">
        <f>IFERROR(INDEX('Riesgos de Corrupción'!$B$11:$BN$100,MATCH('Mapa Riesgo Corrupción'!B409,'Riesgos de Corrupción'!$B$11:$B$100,0),18),"")</f>
        <v/>
      </c>
      <c r="G409" s="1188" t="str">
        <f>IFERROR(INDEX('Riesgos de Corrupción'!$B$11:$BN$100,MATCH('Mapa Riesgo Corrupción'!B409,'Riesgos de Corrupción'!$B$11:$B$100,0),63),"")</f>
        <v/>
      </c>
      <c r="H409" s="1425" t="str">
        <f>IFERROR(INDEX('Riesgos de Corrupción'!$B$11:$BN$100,MATCH('Mapa Riesgo Corrupción'!B409,'Riesgos de Corrupción'!$B$11:$B$100,0),64),"")</f>
        <v/>
      </c>
      <c r="I409" s="1188" t="str">
        <f>IFERROR(INDEX('Controles de Corrupción'!$C$10:$AZ$249,MATCH('Mapa Riesgo Corrupción'!B409,'Controles de Corrupción'!$C$10:$C$249,0),33),"")</f>
        <v/>
      </c>
      <c r="J409" s="1188" t="str">
        <f>IFERROR(INDEX('Controles de Corrupción'!$C$10:$AZ$249,MATCH('Mapa Riesgo Corrupción'!B409,'Controles de Corrupción'!$C$10:$C$249,0),36),"")</f>
        <v/>
      </c>
      <c r="K409" s="1188" t="str">
        <f>IFERROR(INDEX('Controles de Corrupción'!$C$10:$AZ$249,MATCH('Mapa Riesgo Corrupción'!B409,'Controles de Corrupción'!$C$10:$C$249,0),37),"")</f>
        <v/>
      </c>
      <c r="L409" s="1188" t="str">
        <f>IFERROR(INDEX('Controles de Corrupción'!$C$10:$AZ$249,MATCH('Mapa Riesgo Corrupción'!B409,'Controles de Corrupción'!$C$10:$C$249,0),38),"")</f>
        <v/>
      </c>
      <c r="M409" s="145" t="str">
        <f>IFERROR(INDEX('Controles de Corrupción'!$C$10:$AZ$250,MATCH(A409,'Controles de Corrupción'!$B$10:$B$250,0),4),"")</f>
        <v/>
      </c>
      <c r="N409" s="61" t="str">
        <f>IFERROR(INDEX('Controles de Corrupción'!$C$10:$AZ$250,MATCH(A409,'Controles de Corrupción'!$B$10:$B$250,0),40),"")</f>
        <v/>
      </c>
      <c r="O409" s="61" t="str">
        <f>IFERROR(INDEX('Controles de Corrupción'!$C$10:$AZ$250,MATCH(A409,'Controles de Corrupción'!$B$10:$B$250,0),41),"")</f>
        <v/>
      </c>
      <c r="P409" s="61" t="str">
        <f>IFERROR(INDEX('Controles de Corrupción'!$C$10:$AZ$250,MATCH(A409,'Controles de Corrupción'!$B$10:$B$250,0),42),"")</f>
        <v/>
      </c>
      <c r="Q409" s="362" t="str">
        <f>IFERROR(INDEX('Controles de Corrupción'!$C$10:$AZ$250,MATCH(A409,'Controles de Corrupción'!$B$10:$B$250,0),47),"")</f>
        <v/>
      </c>
    </row>
    <row r="410" spans="1:17" ht="51.75" customHeight="1">
      <c r="A410" s="106" t="s">
        <v>887</v>
      </c>
      <c r="B410" s="1429"/>
      <c r="C410" s="1184"/>
      <c r="D410" s="1186"/>
      <c r="E410" s="1184"/>
      <c r="F410" s="1188"/>
      <c r="G410" s="1188"/>
      <c r="H410" s="1426"/>
      <c r="I410" s="1188"/>
      <c r="J410" s="1188"/>
      <c r="K410" s="1188"/>
      <c r="L410" s="1188"/>
      <c r="M410" s="145" t="str">
        <f>IFERROR(INDEX('Controles de Corrupción'!$C$10:$AZ$250,MATCH(A410,'Controles de Corrupción'!$B$10:$B$250,0),4),"")</f>
        <v/>
      </c>
      <c r="N410" s="61" t="str">
        <f>IFERROR(INDEX('Controles de Corrupción'!$C$10:$AZ$250,MATCH(A410,'Controles de Corrupción'!$B$10:$B$250,0),40),"")</f>
        <v/>
      </c>
      <c r="O410" s="61" t="str">
        <f>IFERROR(INDEX('Controles de Corrupción'!$C$10:$AZ$250,MATCH(A410,'Controles de Corrupción'!$B$10:$B$250,0),41),"")</f>
        <v/>
      </c>
      <c r="P410" s="61" t="str">
        <f>IFERROR(INDEX('Controles de Corrupción'!$C$10:$AZ$250,MATCH(A410,'Controles de Corrupción'!$B$10:$B$250,0),42),"")</f>
        <v/>
      </c>
      <c r="Q410" s="362" t="str">
        <f>IFERROR(INDEX('Controles de Corrupción'!$C$10:$AZ$250,MATCH(A410,'Controles de Corrupción'!$B$10:$B$250,0),47),"")</f>
        <v/>
      </c>
    </row>
    <row r="411" spans="1:17" ht="51.75" customHeight="1">
      <c r="A411" s="106" t="s">
        <v>888</v>
      </c>
      <c r="B411" s="1429"/>
      <c r="C411" s="1184"/>
      <c r="D411" s="1186"/>
      <c r="E411" s="1184"/>
      <c r="F411" s="1188"/>
      <c r="G411" s="1188"/>
      <c r="H411" s="1426"/>
      <c r="I411" s="1188"/>
      <c r="J411" s="1188"/>
      <c r="K411" s="1188"/>
      <c r="L411" s="1188"/>
      <c r="M411" s="145" t="str">
        <f>IFERROR(INDEX('Controles de Corrupción'!$C$10:$AZ$250,MATCH(A411,'Controles de Corrupción'!$B$10:$B$250,0),4),"")</f>
        <v/>
      </c>
      <c r="N411" s="61" t="str">
        <f>IFERROR(INDEX('Controles de Corrupción'!$C$10:$AZ$250,MATCH(A411,'Controles de Corrupción'!$B$10:$B$250,0),40),"")</f>
        <v/>
      </c>
      <c r="O411" s="61" t="str">
        <f>IFERROR(INDEX('Controles de Corrupción'!$C$10:$AZ$250,MATCH(A411,'Controles de Corrupción'!$B$10:$B$250,0),41),"")</f>
        <v/>
      </c>
      <c r="P411" s="61" t="str">
        <f>IFERROR(INDEX('Controles de Corrupción'!$C$10:$AZ$250,MATCH(A411,'Controles de Corrupción'!$B$10:$B$250,0),42),"")</f>
        <v/>
      </c>
      <c r="Q411" s="362" t="str">
        <f>IFERROR(INDEX('Controles de Corrupción'!$C$10:$AZ$250,MATCH(A411,'Controles de Corrupción'!$B$10:$B$250,0),47),"")</f>
        <v/>
      </c>
    </row>
    <row r="412" spans="1:17" ht="51.75" customHeight="1">
      <c r="A412" s="106" t="s">
        <v>889</v>
      </c>
      <c r="B412" s="1429"/>
      <c r="C412" s="1184"/>
      <c r="D412" s="1186"/>
      <c r="E412" s="1184"/>
      <c r="F412" s="1188"/>
      <c r="G412" s="1188"/>
      <c r="H412" s="1426"/>
      <c r="I412" s="1188"/>
      <c r="J412" s="1188"/>
      <c r="K412" s="1188"/>
      <c r="L412" s="1188"/>
      <c r="M412" s="145" t="str">
        <f>IFERROR(INDEX('Controles de Corrupción'!$C$10:$AZ$250,MATCH(A412,'Controles de Corrupción'!$B$10:$B$250,0),4),"")</f>
        <v/>
      </c>
      <c r="N412" s="61" t="str">
        <f>IFERROR(INDEX('Controles de Corrupción'!$C$10:$AZ$250,MATCH(A412,'Controles de Corrupción'!$B$10:$B$250,0),40),"")</f>
        <v/>
      </c>
      <c r="O412" s="61" t="str">
        <f>IFERROR(INDEX('Controles de Corrupción'!$C$10:$AZ$250,MATCH(A412,'Controles de Corrupción'!$B$10:$B$250,0),41),"")</f>
        <v/>
      </c>
      <c r="P412" s="61" t="str">
        <f>IFERROR(INDEX('Controles de Corrupción'!$C$10:$AZ$250,MATCH(A412,'Controles de Corrupción'!$B$10:$B$250,0),42),"")</f>
        <v/>
      </c>
      <c r="Q412" s="362" t="str">
        <f>IFERROR(INDEX('Controles de Corrupción'!$C$10:$AZ$250,MATCH(A412,'Controles de Corrupción'!$B$10:$B$250,0),47),"")</f>
        <v/>
      </c>
    </row>
    <row r="413" spans="1:17" ht="51.75" customHeight="1">
      <c r="A413" s="106" t="s">
        <v>890</v>
      </c>
      <c r="B413" s="1429"/>
      <c r="C413" s="1184"/>
      <c r="D413" s="1186"/>
      <c r="E413" s="1184"/>
      <c r="F413" s="1188"/>
      <c r="G413" s="1188"/>
      <c r="H413" s="1426"/>
      <c r="I413" s="1188"/>
      <c r="J413" s="1188"/>
      <c r="K413" s="1188"/>
      <c r="L413" s="1188"/>
      <c r="M413" s="145" t="str">
        <f>IFERROR(INDEX('Controles de Corrupción'!$C$10:$AZ$250,MATCH(A413,'Controles de Corrupción'!$B$10:$B$250,0),4),"")</f>
        <v/>
      </c>
      <c r="N413" s="61" t="str">
        <f>IFERROR(INDEX('Controles de Corrupción'!$C$10:$AZ$250,MATCH(A413,'Controles de Corrupción'!$B$10:$B$250,0),40),"")</f>
        <v/>
      </c>
      <c r="O413" s="61" t="str">
        <f>IFERROR(INDEX('Controles de Corrupción'!$C$10:$AZ$250,MATCH(A413,'Controles de Corrupción'!$B$10:$B$250,0),41),"")</f>
        <v/>
      </c>
      <c r="P413" s="61" t="str">
        <f>IFERROR(INDEX('Controles de Corrupción'!$C$10:$AZ$250,MATCH(A413,'Controles de Corrupción'!$B$10:$B$250,0),42),"")</f>
        <v/>
      </c>
      <c r="Q413" s="362" t="str">
        <f>IFERROR(INDEX('Controles de Corrupción'!$C$10:$AZ$250,MATCH(A413,'Controles de Corrupción'!$B$10:$B$250,0),47),"")</f>
        <v/>
      </c>
    </row>
    <row r="414" spans="1:17" ht="51.75" customHeight="1">
      <c r="A414" s="106" t="s">
        <v>891</v>
      </c>
      <c r="B414" s="1430"/>
      <c r="C414" s="1184"/>
      <c r="D414" s="1186"/>
      <c r="E414" s="1184"/>
      <c r="F414" s="1188"/>
      <c r="G414" s="1188"/>
      <c r="H414" s="1427"/>
      <c r="I414" s="1188"/>
      <c r="J414" s="1188"/>
      <c r="K414" s="1188"/>
      <c r="L414" s="1188"/>
      <c r="M414" s="145" t="str">
        <f>IFERROR(INDEX('Controles de Corrupción'!$C$10:$AZ$250,MATCH(A414,'Controles de Corrupción'!$B$10:$B$250,0),4),"")</f>
        <v/>
      </c>
      <c r="N414" s="61" t="str">
        <f>IFERROR(INDEX('Controles de Corrupción'!$C$10:$AZ$250,MATCH(A414,'Controles de Corrupción'!$B$10:$B$250,0),40),"")</f>
        <v/>
      </c>
      <c r="O414" s="61" t="str">
        <f>IFERROR(INDEX('Controles de Corrupción'!$C$10:$AZ$250,MATCH(A414,'Controles de Corrupción'!$B$10:$B$250,0),41),"")</f>
        <v/>
      </c>
      <c r="P414" s="61" t="str">
        <f>IFERROR(INDEX('Controles de Corrupción'!$C$10:$AZ$250,MATCH(A414,'Controles de Corrupción'!$B$10:$B$250,0),42),"")</f>
        <v/>
      </c>
      <c r="Q414" s="362" t="str">
        <f>IFERROR(INDEX('Controles de Corrupción'!$C$10:$AZ$250,MATCH(A414,'Controles de Corrupción'!$B$10:$B$250,0),47),"")</f>
        <v/>
      </c>
    </row>
    <row r="415" spans="1:17" ht="51.75" customHeight="1">
      <c r="A415" s="106" t="s">
        <v>892</v>
      </c>
      <c r="B415" s="1428"/>
      <c r="C415" s="1183" t="str">
        <f>IFERROR(INDEX('Riesgos de Corrupción'!$B$11:$BN$100,MATCH('Mapa Riesgo Corrupción'!B415,'Riesgos de Corrupción'!$B$11:$B$100,0),2),"")</f>
        <v/>
      </c>
      <c r="D415" s="1186" t="str">
        <f>IFERROR(INDEX('Riesgos de Corrupción'!$B$11:$BN$100,MATCH('Mapa Riesgo Corrupción'!B415,'Riesgos de Corrupción'!$B$11:$B$100,0),4),"")</f>
        <v/>
      </c>
      <c r="E415" s="1183" t="str">
        <f>IFERROR(INDEX('Riesgos de Corrupción'!$B$11:$BN$100,MATCH('Mapa Riesgo Corrupción'!B415,'Riesgos de Corrupción'!$B$11:$B$100,0),5),"")</f>
        <v/>
      </c>
      <c r="F415" s="1188" t="str">
        <f>IFERROR(INDEX('Riesgos de Corrupción'!$B$11:$BN$100,MATCH('Mapa Riesgo Corrupción'!B415,'Riesgos de Corrupción'!$B$11:$B$100,0),18),"")</f>
        <v/>
      </c>
      <c r="G415" s="1188" t="str">
        <f>IFERROR(INDEX('Riesgos de Corrupción'!$B$11:$BN$100,MATCH('Mapa Riesgo Corrupción'!B415,'Riesgos de Corrupción'!$B$11:$B$100,0),63),"")</f>
        <v/>
      </c>
      <c r="H415" s="1425" t="str">
        <f>IFERROR(INDEX('Riesgos de Corrupción'!$B$11:$BN$100,MATCH('Mapa Riesgo Corrupción'!B415,'Riesgos de Corrupción'!$B$11:$B$100,0),64),"")</f>
        <v/>
      </c>
      <c r="I415" s="1188" t="str">
        <f>IFERROR(INDEX('Controles de Corrupción'!$C$10:$AZ$249,MATCH('Mapa Riesgo Corrupción'!B415,'Controles de Corrupción'!$C$10:$C$249,0),33),"")</f>
        <v/>
      </c>
      <c r="J415" s="1188" t="str">
        <f>IFERROR(INDEX('Controles de Corrupción'!$C$10:$AZ$249,MATCH('Mapa Riesgo Corrupción'!B415,'Controles de Corrupción'!$C$10:$C$249,0),36),"")</f>
        <v/>
      </c>
      <c r="K415" s="1188" t="str">
        <f>IFERROR(INDEX('Controles de Corrupción'!$C$10:$AZ$249,MATCH('Mapa Riesgo Corrupción'!B415,'Controles de Corrupción'!$C$10:$C$249,0),37),"")</f>
        <v/>
      </c>
      <c r="L415" s="1188" t="str">
        <f>IFERROR(INDEX('Controles de Corrupción'!$C$10:$AZ$249,MATCH('Mapa Riesgo Corrupción'!B415,'Controles de Corrupción'!$C$10:$C$249,0),38),"")</f>
        <v/>
      </c>
      <c r="M415" s="145" t="str">
        <f>IFERROR(INDEX('Controles de Corrupción'!$C$10:$AZ$250,MATCH(A415,'Controles de Corrupción'!$B$10:$B$250,0),4),"")</f>
        <v/>
      </c>
      <c r="N415" s="61" t="str">
        <f>IFERROR(INDEX('Controles de Corrupción'!$C$10:$AZ$250,MATCH(A415,'Controles de Corrupción'!$B$10:$B$250,0),40),"")</f>
        <v/>
      </c>
      <c r="O415" s="61" t="str">
        <f>IFERROR(INDEX('Controles de Corrupción'!$C$10:$AZ$250,MATCH(A415,'Controles de Corrupción'!$B$10:$B$250,0),41),"")</f>
        <v/>
      </c>
      <c r="P415" s="61" t="str">
        <f>IFERROR(INDEX('Controles de Corrupción'!$C$10:$AZ$250,MATCH(A415,'Controles de Corrupción'!$B$10:$B$250,0),42),"")</f>
        <v/>
      </c>
      <c r="Q415" s="362" t="str">
        <f>IFERROR(INDEX('Controles de Corrupción'!$C$10:$AZ$250,MATCH(A415,'Controles de Corrupción'!$B$10:$B$250,0),47),"")</f>
        <v/>
      </c>
    </row>
    <row r="416" spans="1:17" ht="51.75" customHeight="1">
      <c r="A416" s="106" t="s">
        <v>893</v>
      </c>
      <c r="B416" s="1429"/>
      <c r="C416" s="1184"/>
      <c r="D416" s="1186"/>
      <c r="E416" s="1184"/>
      <c r="F416" s="1188"/>
      <c r="G416" s="1188"/>
      <c r="H416" s="1426"/>
      <c r="I416" s="1188"/>
      <c r="J416" s="1188"/>
      <c r="K416" s="1188"/>
      <c r="L416" s="1188"/>
      <c r="M416" s="145" t="str">
        <f>IFERROR(INDEX('Controles de Corrupción'!$C$10:$AZ$250,MATCH(A416,'Controles de Corrupción'!$B$10:$B$250,0),4),"")</f>
        <v/>
      </c>
      <c r="N416" s="61" t="str">
        <f>IFERROR(INDEX('Controles de Corrupción'!$C$10:$AZ$250,MATCH(A416,'Controles de Corrupción'!$B$10:$B$250,0),40),"")</f>
        <v/>
      </c>
      <c r="O416" s="61" t="str">
        <f>IFERROR(INDEX('Controles de Corrupción'!$C$10:$AZ$250,MATCH(A416,'Controles de Corrupción'!$B$10:$B$250,0),41),"")</f>
        <v/>
      </c>
      <c r="P416" s="61" t="str">
        <f>IFERROR(INDEX('Controles de Corrupción'!$C$10:$AZ$250,MATCH(A416,'Controles de Corrupción'!$B$10:$B$250,0),42),"")</f>
        <v/>
      </c>
      <c r="Q416" s="362" t="str">
        <f>IFERROR(INDEX('Controles de Corrupción'!$C$10:$AZ$250,MATCH(A416,'Controles de Corrupción'!$B$10:$B$250,0),47),"")</f>
        <v/>
      </c>
    </row>
    <row r="417" spans="1:18" ht="51.75" customHeight="1">
      <c r="A417" s="106" t="s">
        <v>894</v>
      </c>
      <c r="B417" s="1429"/>
      <c r="C417" s="1184"/>
      <c r="D417" s="1186"/>
      <c r="E417" s="1184"/>
      <c r="F417" s="1188"/>
      <c r="G417" s="1188"/>
      <c r="H417" s="1426"/>
      <c r="I417" s="1188"/>
      <c r="J417" s="1188"/>
      <c r="K417" s="1188"/>
      <c r="L417" s="1188"/>
      <c r="M417" s="145" t="str">
        <f>IFERROR(INDEX('Controles de Corrupción'!$C$10:$AZ$250,MATCH(A417,'Controles de Corrupción'!$B$10:$B$250,0),4),"")</f>
        <v/>
      </c>
      <c r="N417" s="61" t="str">
        <f>IFERROR(INDEX('Controles de Corrupción'!$C$10:$AZ$250,MATCH(A417,'Controles de Corrupción'!$B$10:$B$250,0),40),"")</f>
        <v/>
      </c>
      <c r="O417" s="61" t="str">
        <f>IFERROR(INDEX('Controles de Corrupción'!$C$10:$AZ$250,MATCH(A417,'Controles de Corrupción'!$B$10:$B$250,0),41),"")</f>
        <v/>
      </c>
      <c r="P417" s="61" t="str">
        <f>IFERROR(INDEX('Controles de Corrupción'!$C$10:$AZ$250,MATCH(A417,'Controles de Corrupción'!$B$10:$B$250,0),42),"")</f>
        <v/>
      </c>
      <c r="Q417" s="362" t="str">
        <f>IFERROR(INDEX('Controles de Corrupción'!$C$10:$AZ$250,MATCH(A417,'Controles de Corrupción'!$B$10:$B$250,0),47),"")</f>
        <v/>
      </c>
    </row>
    <row r="418" spans="1:18" ht="51.75" customHeight="1">
      <c r="A418" s="106" t="s">
        <v>895</v>
      </c>
      <c r="B418" s="1429"/>
      <c r="C418" s="1184"/>
      <c r="D418" s="1186"/>
      <c r="E418" s="1184"/>
      <c r="F418" s="1188"/>
      <c r="G418" s="1188"/>
      <c r="H418" s="1426"/>
      <c r="I418" s="1188"/>
      <c r="J418" s="1188"/>
      <c r="K418" s="1188"/>
      <c r="L418" s="1188"/>
      <c r="M418" s="145" t="str">
        <f>IFERROR(INDEX('Controles de Corrupción'!$C$10:$AZ$250,MATCH(A418,'Controles de Corrupción'!$B$10:$B$250,0),4),"")</f>
        <v/>
      </c>
      <c r="N418" s="61" t="str">
        <f>IFERROR(INDEX('Controles de Corrupción'!$C$10:$AZ$250,MATCH(A418,'Controles de Corrupción'!$B$10:$B$250,0),40),"")</f>
        <v/>
      </c>
      <c r="O418" s="61" t="str">
        <f>IFERROR(INDEX('Controles de Corrupción'!$C$10:$AZ$250,MATCH(A418,'Controles de Corrupción'!$B$10:$B$250,0),41),"")</f>
        <v/>
      </c>
      <c r="P418" s="61" t="str">
        <f>IFERROR(INDEX('Controles de Corrupción'!$C$10:$AZ$250,MATCH(A418,'Controles de Corrupción'!$B$10:$B$250,0),42),"")</f>
        <v/>
      </c>
      <c r="Q418" s="362" t="str">
        <f>IFERROR(INDEX('Controles de Corrupción'!$C$10:$AZ$250,MATCH(A418,'Controles de Corrupción'!$B$10:$B$250,0),47),"")</f>
        <v/>
      </c>
    </row>
    <row r="419" spans="1:18" ht="51.75" customHeight="1">
      <c r="A419" s="106" t="s">
        <v>896</v>
      </c>
      <c r="B419" s="1429"/>
      <c r="C419" s="1184"/>
      <c r="D419" s="1186"/>
      <c r="E419" s="1184"/>
      <c r="F419" s="1188"/>
      <c r="G419" s="1188"/>
      <c r="H419" s="1426"/>
      <c r="I419" s="1188"/>
      <c r="J419" s="1188"/>
      <c r="K419" s="1188"/>
      <c r="L419" s="1188"/>
      <c r="M419" s="145" t="str">
        <f>IFERROR(INDEX('Controles de Corrupción'!$C$10:$AZ$250,MATCH(A419,'Controles de Corrupción'!$B$10:$B$250,0),4),"")</f>
        <v/>
      </c>
      <c r="N419" s="61" t="str">
        <f>IFERROR(INDEX('Controles de Corrupción'!$C$10:$AZ$250,MATCH(A419,'Controles de Corrupción'!$B$10:$B$250,0),40),"")</f>
        <v/>
      </c>
      <c r="O419" s="61" t="str">
        <f>IFERROR(INDEX('Controles de Corrupción'!$C$10:$AZ$250,MATCH(A419,'Controles de Corrupción'!$B$10:$B$250,0),41),"")</f>
        <v/>
      </c>
      <c r="P419" s="61" t="str">
        <f>IFERROR(INDEX('Controles de Corrupción'!$C$10:$AZ$250,MATCH(A419,'Controles de Corrupción'!$B$10:$B$250,0),42),"")</f>
        <v/>
      </c>
      <c r="Q419" s="362" t="str">
        <f>IFERROR(INDEX('Controles de Corrupción'!$C$10:$AZ$250,MATCH(A419,'Controles de Corrupción'!$B$10:$B$250,0),47),"")</f>
        <v/>
      </c>
    </row>
    <row r="420" spans="1:18" ht="51.75" customHeight="1">
      <c r="A420" s="106" t="s">
        <v>897</v>
      </c>
      <c r="B420" s="1430"/>
      <c r="C420" s="1184"/>
      <c r="D420" s="1186"/>
      <c r="E420" s="1184"/>
      <c r="F420" s="1188"/>
      <c r="G420" s="1188"/>
      <c r="H420" s="1427"/>
      <c r="I420" s="1188"/>
      <c r="J420" s="1188"/>
      <c r="K420" s="1188"/>
      <c r="L420" s="1188"/>
      <c r="M420" s="145" t="str">
        <f>IFERROR(INDEX('Controles de Corrupción'!$C$10:$AZ$250,MATCH(A420,'Controles de Corrupción'!$B$10:$B$250,0),4),"")</f>
        <v/>
      </c>
      <c r="N420" s="61" t="str">
        <f>IFERROR(INDEX('Controles de Corrupción'!$C$10:$AZ$250,MATCH(A420,'Controles de Corrupción'!$B$10:$B$250,0),40),"")</f>
        <v/>
      </c>
      <c r="O420" s="61" t="str">
        <f>IFERROR(INDEX('Controles de Corrupción'!$C$10:$AZ$250,MATCH(A420,'Controles de Corrupción'!$B$10:$B$250,0),41),"")</f>
        <v/>
      </c>
      <c r="P420" s="61" t="str">
        <f>IFERROR(INDEX('Controles de Corrupción'!$C$10:$AZ$250,MATCH(A420,'Controles de Corrupción'!$B$10:$B$250,0),42),"")</f>
        <v/>
      </c>
      <c r="Q420" s="362" t="str">
        <f>IFERROR(INDEX('Controles de Corrupción'!$C$10:$AZ$250,MATCH(A420,'Controles de Corrupción'!$B$10:$B$250,0),47),"")</f>
        <v/>
      </c>
    </row>
    <row r="421" spans="1:18" ht="51.75" customHeight="1">
      <c r="A421" s="106" t="s">
        <v>898</v>
      </c>
      <c r="B421" s="1428"/>
      <c r="C421" s="1183" t="str">
        <f>IFERROR(INDEX('Riesgos de Corrupción'!$B$11:$BN$100,MATCH('Mapa Riesgo Corrupción'!B421,'Riesgos de Corrupción'!$B$11:$B$100,0),2),"")</f>
        <v/>
      </c>
      <c r="D421" s="1186" t="str">
        <f>IFERROR(INDEX('Riesgos de Corrupción'!$B$11:$BN$100,MATCH('Mapa Riesgo Corrupción'!B421,'Riesgos de Corrupción'!$B$11:$B$100,0),4),"")</f>
        <v/>
      </c>
      <c r="E421" s="1183" t="str">
        <f>IFERROR(INDEX('Riesgos de Corrupción'!$B$11:$BN$100,MATCH('Mapa Riesgo Corrupción'!B421,'Riesgos de Corrupción'!$B$11:$B$100,0),5),"")</f>
        <v/>
      </c>
      <c r="F421" s="1188" t="str">
        <f>IFERROR(INDEX('Riesgos de Corrupción'!$B$11:$BN$100,MATCH('Mapa Riesgo Corrupción'!B421,'Riesgos de Corrupción'!$B$11:$B$100,0),18),"")</f>
        <v/>
      </c>
      <c r="G421" s="1188" t="str">
        <f>IFERROR(INDEX('Riesgos de Corrupción'!$B$11:$BN$100,MATCH('Mapa Riesgo Corrupción'!B421,'Riesgos de Corrupción'!$B$11:$B$100,0),63),"")</f>
        <v/>
      </c>
      <c r="H421" s="1425" t="str">
        <f>IFERROR(INDEX('Riesgos de Corrupción'!$B$11:$BN$100,MATCH('Mapa Riesgo Corrupción'!B421,'Riesgos de Corrupción'!$B$11:$B$100,0),64),"")</f>
        <v/>
      </c>
      <c r="I421" s="1188" t="str">
        <f>IFERROR(INDEX('Controles de Corrupción'!$C$10:$AZ$249,MATCH('Mapa Riesgo Corrupción'!B421,'Controles de Corrupción'!$C$10:$C$249,0),33),"")</f>
        <v/>
      </c>
      <c r="J421" s="1188" t="str">
        <f>IFERROR(INDEX('Controles de Corrupción'!$C$10:$AZ$249,MATCH('Mapa Riesgo Corrupción'!B421,'Controles de Corrupción'!$C$10:$C$249,0),36),"")</f>
        <v/>
      </c>
      <c r="K421" s="1188" t="str">
        <f>IFERROR(INDEX('Controles de Corrupción'!$C$10:$AZ$249,MATCH('Mapa Riesgo Corrupción'!B421,'Controles de Corrupción'!$C$10:$C$249,0),37),"")</f>
        <v/>
      </c>
      <c r="L421" s="1188" t="str">
        <f>IFERROR(INDEX('Controles de Corrupción'!$C$10:$AZ$249,MATCH('Mapa Riesgo Corrupción'!B421,'Controles de Corrupción'!$C$10:$C$249,0),38),"")</f>
        <v/>
      </c>
      <c r="M421" s="145" t="str">
        <f>IFERROR(INDEX('Controles de Corrupción'!$C$10:$AZ$250,MATCH(A421,'Controles de Corrupción'!$B$10:$B$250,0),4),"")</f>
        <v/>
      </c>
      <c r="N421" s="61" t="str">
        <f>IFERROR(INDEX('Controles de Corrupción'!$C$10:$AZ$250,MATCH(A421,'Controles de Corrupción'!$B$10:$B$250,0),40),"")</f>
        <v/>
      </c>
      <c r="O421" s="61" t="str">
        <f>IFERROR(INDEX('Controles de Corrupción'!$C$10:$AZ$250,MATCH(A421,'Controles de Corrupción'!$B$10:$B$250,0),41),"")</f>
        <v/>
      </c>
      <c r="P421" s="61" t="str">
        <f>IFERROR(INDEX('Controles de Corrupción'!$C$10:$AZ$250,MATCH(A421,'Controles de Corrupción'!$B$10:$B$250,0),42),"")</f>
        <v/>
      </c>
      <c r="Q421" s="362" t="str">
        <f>IFERROR(INDEX('Controles de Corrupción'!$C$10:$AZ$250,MATCH(A421,'Controles de Corrupción'!$B$10:$B$250,0),47),"")</f>
        <v/>
      </c>
    </row>
    <row r="422" spans="1:18" ht="51.75" customHeight="1">
      <c r="A422" s="106" t="s">
        <v>899</v>
      </c>
      <c r="B422" s="1429"/>
      <c r="C422" s="1184"/>
      <c r="D422" s="1186"/>
      <c r="E422" s="1184"/>
      <c r="F422" s="1188"/>
      <c r="G422" s="1188"/>
      <c r="H422" s="1426"/>
      <c r="I422" s="1188"/>
      <c r="J422" s="1188"/>
      <c r="K422" s="1188"/>
      <c r="L422" s="1188"/>
      <c r="M422" s="145" t="str">
        <f>IFERROR(INDEX('Controles de Corrupción'!$C$10:$AZ$250,MATCH(A422,'Controles de Corrupción'!$B$10:$B$250,0),4),"")</f>
        <v/>
      </c>
      <c r="N422" s="61" t="str">
        <f>IFERROR(INDEX('Controles de Corrupción'!$C$10:$AZ$250,MATCH(A422,'Controles de Corrupción'!$B$10:$B$250,0),40),"")</f>
        <v/>
      </c>
      <c r="O422" s="61" t="str">
        <f>IFERROR(INDEX('Controles de Corrupción'!$C$10:$AZ$250,MATCH(A422,'Controles de Corrupción'!$B$10:$B$250,0),41),"")</f>
        <v/>
      </c>
      <c r="P422" s="61" t="str">
        <f>IFERROR(INDEX('Controles de Corrupción'!$C$10:$AZ$250,MATCH(A422,'Controles de Corrupción'!$B$10:$B$250,0),42),"")</f>
        <v/>
      </c>
      <c r="Q422" s="362" t="str">
        <f>IFERROR(INDEX('Controles de Corrupción'!$C$10:$AZ$250,MATCH(A422,'Controles de Corrupción'!$B$10:$B$250,0),47),"")</f>
        <v/>
      </c>
    </row>
    <row r="423" spans="1:18" ht="51.75" customHeight="1">
      <c r="A423" s="106" t="s">
        <v>900</v>
      </c>
      <c r="B423" s="1429"/>
      <c r="C423" s="1184"/>
      <c r="D423" s="1186"/>
      <c r="E423" s="1184"/>
      <c r="F423" s="1188"/>
      <c r="G423" s="1188"/>
      <c r="H423" s="1426"/>
      <c r="I423" s="1188"/>
      <c r="J423" s="1188"/>
      <c r="K423" s="1188"/>
      <c r="L423" s="1188"/>
      <c r="M423" s="145" t="str">
        <f>IFERROR(INDEX('Controles de Corrupción'!$C$10:$AZ$250,MATCH(A423,'Controles de Corrupción'!$B$10:$B$250,0),4),"")</f>
        <v/>
      </c>
      <c r="N423" s="61" t="str">
        <f>IFERROR(INDEX('Controles de Corrupción'!$C$10:$AZ$250,MATCH(A423,'Controles de Corrupción'!$B$10:$B$250,0),40),"")</f>
        <v/>
      </c>
      <c r="O423" s="61" t="str">
        <f>IFERROR(INDEX('Controles de Corrupción'!$C$10:$AZ$250,MATCH(A423,'Controles de Corrupción'!$B$10:$B$250,0),41),"")</f>
        <v/>
      </c>
      <c r="P423" s="61" t="str">
        <f>IFERROR(INDEX('Controles de Corrupción'!$C$10:$AZ$250,MATCH(A423,'Controles de Corrupción'!$B$10:$B$250,0),42),"")</f>
        <v/>
      </c>
      <c r="Q423" s="362" t="str">
        <f>IFERROR(INDEX('Controles de Corrupción'!$C$10:$AZ$250,MATCH(A423,'Controles de Corrupción'!$B$10:$B$250,0),47),"")</f>
        <v/>
      </c>
    </row>
    <row r="424" spans="1:18" ht="51.75" customHeight="1">
      <c r="A424" s="106" t="s">
        <v>901</v>
      </c>
      <c r="B424" s="1429"/>
      <c r="C424" s="1184"/>
      <c r="D424" s="1186"/>
      <c r="E424" s="1184"/>
      <c r="F424" s="1188"/>
      <c r="G424" s="1188"/>
      <c r="H424" s="1426"/>
      <c r="I424" s="1188"/>
      <c r="J424" s="1188"/>
      <c r="K424" s="1188"/>
      <c r="L424" s="1188"/>
      <c r="M424" s="145" t="str">
        <f>IFERROR(INDEX('Controles de Corrupción'!$C$10:$AZ$250,MATCH(A424,'Controles de Corrupción'!$B$10:$B$250,0),4),"")</f>
        <v/>
      </c>
      <c r="N424" s="61" t="str">
        <f>IFERROR(INDEX('Controles de Corrupción'!$C$10:$AZ$250,MATCH(A424,'Controles de Corrupción'!$B$10:$B$250,0),40),"")</f>
        <v/>
      </c>
      <c r="O424" s="61" t="str">
        <f>IFERROR(INDEX('Controles de Corrupción'!$C$10:$AZ$250,MATCH(A424,'Controles de Corrupción'!$B$10:$B$250,0),41),"")</f>
        <v/>
      </c>
      <c r="P424" s="61" t="str">
        <f>IFERROR(INDEX('Controles de Corrupción'!$C$10:$AZ$250,MATCH(A424,'Controles de Corrupción'!$B$10:$B$250,0),42),"")</f>
        <v/>
      </c>
      <c r="Q424" s="362" t="str">
        <f>IFERROR(INDEX('Controles de Corrupción'!$C$10:$AZ$250,MATCH(A424,'Controles de Corrupción'!$B$10:$B$250,0),47),"")</f>
        <v/>
      </c>
    </row>
    <row r="425" spans="1:18" ht="51.75" customHeight="1">
      <c r="A425" s="106" t="s">
        <v>902</v>
      </c>
      <c r="B425" s="1429"/>
      <c r="C425" s="1184"/>
      <c r="D425" s="1186"/>
      <c r="E425" s="1184"/>
      <c r="F425" s="1188"/>
      <c r="G425" s="1188"/>
      <c r="H425" s="1426"/>
      <c r="I425" s="1188"/>
      <c r="J425" s="1188"/>
      <c r="K425" s="1188"/>
      <c r="L425" s="1188"/>
      <c r="M425" s="145" t="str">
        <f>IFERROR(INDEX('Controles de Corrupción'!$C$10:$AZ$250,MATCH(A425,'Controles de Corrupción'!$B$10:$B$250,0),4),"")</f>
        <v/>
      </c>
      <c r="N425" s="61" t="str">
        <f>IFERROR(INDEX('Controles de Corrupción'!$C$10:$AZ$250,MATCH(A425,'Controles de Corrupción'!$B$10:$B$250,0),40),"")</f>
        <v/>
      </c>
      <c r="O425" s="61" t="str">
        <f>IFERROR(INDEX('Controles de Corrupción'!$C$10:$AZ$250,MATCH(A425,'Controles de Corrupción'!$B$10:$B$250,0),41),"")</f>
        <v/>
      </c>
      <c r="P425" s="61" t="str">
        <f>IFERROR(INDEX('Controles de Corrupción'!$C$10:$AZ$250,MATCH(A425,'Controles de Corrupción'!$B$10:$B$250,0),42),"")</f>
        <v/>
      </c>
      <c r="Q425" s="362" t="str">
        <f>IFERROR(INDEX('Controles de Corrupción'!$C$10:$AZ$250,MATCH(A425,'Controles de Corrupción'!$B$10:$B$250,0),47),"")</f>
        <v/>
      </c>
    </row>
    <row r="426" spans="1:18" ht="51.75" customHeight="1">
      <c r="A426" s="106" t="s">
        <v>903</v>
      </c>
      <c r="B426" s="1430"/>
      <c r="C426" s="1184"/>
      <c r="D426" s="1186"/>
      <c r="E426" s="1184"/>
      <c r="F426" s="1188"/>
      <c r="G426" s="1188"/>
      <c r="H426" s="1427"/>
      <c r="I426" s="1188"/>
      <c r="J426" s="1188"/>
      <c r="K426" s="1188"/>
      <c r="L426" s="1188"/>
      <c r="M426" s="145" t="str">
        <f>IFERROR(INDEX('Controles de Corrupción'!$C$10:$AZ$250,MATCH(A426,'Controles de Corrupción'!$B$10:$B$250,0),4),"")</f>
        <v/>
      </c>
      <c r="N426" s="61" t="str">
        <f>IFERROR(INDEX('Controles de Corrupción'!$C$10:$AZ$250,MATCH(A426,'Controles de Corrupción'!$B$10:$B$250,0),40),"")</f>
        <v/>
      </c>
      <c r="O426" s="61" t="str">
        <f>IFERROR(INDEX('Controles de Corrupción'!$C$10:$AZ$250,MATCH(A426,'Controles de Corrupción'!$B$10:$B$250,0),41),"")</f>
        <v/>
      </c>
      <c r="P426" s="61" t="str">
        <f>IFERROR(INDEX('Controles de Corrupción'!$C$10:$AZ$250,MATCH(A426,'Controles de Corrupción'!$B$10:$B$250,0),42),"")</f>
        <v/>
      </c>
      <c r="Q426" s="362" t="str">
        <f>IFERROR(INDEX('Controles de Corrupción'!$C$10:$AZ$250,MATCH(A426,'Controles de Corrupción'!$B$10:$B$250,0),47),"")</f>
        <v/>
      </c>
      <c r="R426" s="102"/>
    </row>
    <row r="427" spans="1:18" ht="51.75" customHeight="1"/>
    <row r="428" spans="1:18" ht="51.75" customHeight="1"/>
    <row r="429" spans="1:18" ht="51.75" customHeight="1"/>
    <row r="430" spans="1:18" ht="51.75" customHeight="1"/>
  </sheetData>
  <sheetProtection algorithmName="SHA-512" hashValue="GsqElS6jzt2WFiUGLbDLTU4GaA1WFHUaJ2KLG8C+sGnepHH+aIF30PT1Ij4anxONCAGwcsLugEK27hyP8jdFog==" saltValue="qgQSzZICs73dmQzX9PHn7w=="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32" priority="5" operator="containsText" text="Zona Baja">
      <formula>NOT(ISERROR(SEARCH("Zona Baja",H7)))</formula>
    </cfRule>
    <cfRule type="containsText" dxfId="131" priority="6" operator="containsText" text="Zona Moderada">
      <formula>NOT(ISERROR(SEARCH("Zona Moderada",H7)))</formula>
    </cfRule>
    <cfRule type="containsText" dxfId="130" priority="7" operator="containsText" text="Zona Alta">
      <formula>NOT(ISERROR(SEARCH("Zona Alta",H7)))</formula>
    </cfRule>
    <cfRule type="containsText" dxfId="129" priority="8" operator="containsText" text="Zona Extrema">
      <formula>NOT(ISERROR(SEARCH("Zona Extrema",H7)))</formula>
    </cfRule>
  </conditionalFormatting>
  <conditionalFormatting sqref="H427:H572">
    <cfRule type="containsText" dxfId="128" priority="9" operator="containsText" text="Zona Baja">
      <formula>NOT(ISERROR(SEARCH("Zona Baja",H427)))</formula>
    </cfRule>
    <cfRule type="containsText" dxfId="127" priority="10" operator="containsText" text="Zona Moderada">
      <formula>NOT(ISERROR(SEARCH("Zona Moderada",H427)))</formula>
    </cfRule>
    <cfRule type="containsText" dxfId="126" priority="11" operator="containsText" text="Zona Alta">
      <formula>NOT(ISERROR(SEARCH("Zona Alta",H427)))</formula>
    </cfRule>
    <cfRule type="containsText" dxfId="125" priority="12" operator="containsText" text="Zona Extrema">
      <formula>NOT(ISERROR(SEARCH("Zona Extrema",H427)))</formula>
    </cfRule>
  </conditionalFormatting>
  <conditionalFormatting sqref="K7:K1000">
    <cfRule type="containsText" dxfId="124" priority="1" operator="containsText" text="Zona Extrema">
      <formula>NOT(ISERROR(SEARCH("Zona Extrema",K7)))</formula>
    </cfRule>
    <cfRule type="containsText" dxfId="123" priority="2" operator="containsText" text="Zona Alta">
      <formula>NOT(ISERROR(SEARCH("Zona Alta",K7)))</formula>
    </cfRule>
    <cfRule type="containsText" dxfId="122" priority="3" operator="containsText" text="Zona Moderada">
      <formula>NOT(ISERROR(SEARCH("Zona Moderada",K7)))</formula>
    </cfRule>
    <cfRule type="containsText" dxfId="121" priority="4" operator="containsText" text="Zona Baja">
      <formula>NOT(ISERROR(SEARCH("Zona Baja",K7)))</formula>
    </cfRule>
  </conditionalFormatting>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43" zoomScale="40" zoomScaleNormal="40" workbookViewId="0">
      <selection activeCell="G13" sqref="G13:G18"/>
    </sheetView>
  </sheetViews>
  <sheetFormatPr baseColWidth="10" defaultColWidth="11.42578125" defaultRowHeight="18"/>
  <cols>
    <col min="1" max="1" width="5.7109375" style="419" bestFit="1" customWidth="1"/>
    <col min="2" max="2" width="26.7109375" style="367" customWidth="1"/>
    <col min="3" max="3" width="20.28515625" style="367" customWidth="1"/>
    <col min="4" max="4" width="24" style="367" customWidth="1"/>
    <col min="5" max="5" width="30.5703125" style="367" customWidth="1"/>
    <col min="6" max="6" width="40.5703125" style="173" customWidth="1"/>
    <col min="7" max="7" width="39.42578125" style="168" customWidth="1"/>
    <col min="8" max="8" width="19" style="174" customWidth="1"/>
    <col min="9" max="9" width="36.85546875" style="174" customWidth="1"/>
    <col min="10" max="10" width="35.85546875" style="174" customWidth="1"/>
    <col min="11" max="11" width="17.85546875" style="168" customWidth="1"/>
    <col min="12" max="12" width="16.42578125" style="168" customWidth="1"/>
    <col min="13" max="13" width="7.140625" style="168" bestFit="1" customWidth="1"/>
    <col min="14" max="14" width="27.28515625" style="168" bestFit="1" customWidth="1"/>
    <col min="15" max="15" width="30.42578125" style="168" hidden="1" customWidth="1"/>
    <col min="16" max="16" width="17.42578125" style="168" customWidth="1"/>
    <col min="17" max="17" width="6.5703125" style="168" bestFit="1" customWidth="1"/>
    <col min="18" max="18" width="16" style="168" customWidth="1"/>
    <col min="19" max="19" width="5.85546875" style="168" customWidth="1"/>
    <col min="20" max="20" width="88" style="168" customWidth="1"/>
    <col min="21" max="21" width="15.140625" style="168" bestFit="1" customWidth="1"/>
    <col min="22" max="22" width="6.85546875" style="168" customWidth="1"/>
    <col min="23" max="23" width="5" style="168" customWidth="1"/>
    <col min="24" max="24" width="5.42578125" style="168" customWidth="1"/>
    <col min="25" max="25" width="7.140625" style="168" customWidth="1"/>
    <col min="26" max="26" width="6.7109375" style="168" customWidth="1"/>
    <col min="27" max="27" width="7.42578125" style="168" customWidth="1"/>
    <col min="28" max="28" width="38.28515625" style="168" hidden="1" customWidth="1"/>
    <col min="29" max="29" width="8.7109375" style="168" customWidth="1"/>
    <col min="30" max="30" width="10.42578125" style="168" customWidth="1"/>
    <col min="31" max="31" width="9.28515625" style="168" customWidth="1"/>
    <col min="32" max="32" width="9.140625" style="168" customWidth="1"/>
    <col min="33" max="33" width="8.42578125" style="168" customWidth="1"/>
    <col min="34" max="34" width="7.28515625" style="168" customWidth="1"/>
    <col min="35" max="35" width="69" style="168" customWidth="1"/>
    <col min="36" max="36" width="35.28515625" style="168" customWidth="1"/>
    <col min="37" max="37" width="23.85546875" style="365" customWidth="1"/>
    <col min="38" max="38" width="19.5703125" style="365" customWidth="1"/>
    <col min="39" max="39" width="64.7109375" style="168" customWidth="1"/>
    <col min="40" max="40" width="21" style="168" customWidth="1"/>
    <col min="41" max="41" width="81" style="168" customWidth="1"/>
    <col min="42" max="42" width="87.140625" style="168" customWidth="1"/>
    <col min="43" max="43" width="87.28515625" style="168" customWidth="1"/>
    <col min="44" max="44" width="31.85546875" style="168" customWidth="1"/>
    <col min="45" max="16384" width="11.42578125" style="168"/>
  </cols>
  <sheetData>
    <row r="1" spans="1:72" s="167" customFormat="1" ht="134.25" customHeight="1">
      <c r="A1" s="1446"/>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8"/>
    </row>
    <row r="2" spans="1:72" s="167" customFormat="1" ht="24" customHeight="1">
      <c r="A2" s="1449"/>
      <c r="B2" s="1450"/>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1"/>
    </row>
    <row r="3" spans="1:72">
      <c r="A3" s="417"/>
      <c r="B3" s="363"/>
      <c r="C3" s="363"/>
      <c r="D3" s="364"/>
      <c r="E3" s="363"/>
      <c r="F3" s="169"/>
      <c r="G3" s="167"/>
      <c r="H3" s="170"/>
      <c r="I3" s="170"/>
      <c r="J3" s="170"/>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688"/>
      <c r="AL3" s="688"/>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row>
    <row r="4" spans="1:72" ht="26.25" customHeight="1">
      <c r="A4" s="1452" t="s">
        <v>126</v>
      </c>
      <c r="B4" s="1453"/>
      <c r="C4" s="1453"/>
      <c r="D4" s="1454"/>
      <c r="E4" s="924" t="s">
        <v>127</v>
      </c>
      <c r="F4" s="925"/>
      <c r="G4" s="925"/>
      <c r="H4" s="925"/>
      <c r="I4" s="925"/>
      <c r="J4" s="925"/>
      <c r="K4" s="925"/>
      <c r="L4" s="925"/>
      <c r="M4" s="925"/>
      <c r="N4" s="925"/>
      <c r="O4" s="925"/>
      <c r="P4" s="925"/>
      <c r="Q4" s="925"/>
      <c r="R4" s="926"/>
      <c r="S4" s="1455"/>
      <c r="T4" s="1455"/>
      <c r="U4" s="1455"/>
      <c r="V4" s="624"/>
      <c r="W4" s="624"/>
      <c r="X4" s="624"/>
      <c r="Y4" s="624"/>
      <c r="Z4" s="624"/>
      <c r="AA4" s="624"/>
      <c r="AB4" s="624"/>
      <c r="AC4" s="624"/>
      <c r="AD4" s="624"/>
      <c r="AE4" s="624"/>
      <c r="AF4" s="624"/>
      <c r="AG4" s="624"/>
      <c r="AH4" s="624"/>
      <c r="AI4" s="624"/>
      <c r="AJ4" s="624"/>
      <c r="AK4" s="448"/>
      <c r="AL4" s="448"/>
      <c r="AM4" s="624"/>
      <c r="AN4" s="624"/>
      <c r="AO4" s="624"/>
      <c r="AP4" s="681"/>
      <c r="AQ4" s="624"/>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row>
    <row r="5" spans="1:72" ht="50.25" customHeight="1">
      <c r="A5" s="1452" t="s">
        <v>128</v>
      </c>
      <c r="B5" s="1453"/>
      <c r="C5" s="1453"/>
      <c r="D5" s="1453"/>
      <c r="E5" s="1443" t="str">
        <f>IFERROR(INDEX(Tabla10[],MATCH(E4,Tabla10[PROCESOS],0),2),"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F5" s="1444"/>
      <c r="G5" s="1444"/>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45"/>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row>
    <row r="6" spans="1:72" ht="49.5" customHeight="1">
      <c r="A6" s="1452" t="s">
        <v>129</v>
      </c>
      <c r="B6" s="1453"/>
      <c r="C6" s="1453"/>
      <c r="D6" s="1453"/>
      <c r="E6" s="1443" t="str">
        <f>IFERROR(INDEX(Tabla10[],MATCH(E4,Tabla10[PROCESOS],0),3),"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F6" s="1444"/>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444"/>
      <c r="AF6" s="1444"/>
      <c r="AG6" s="1444"/>
      <c r="AH6" s="1444"/>
      <c r="AI6" s="1444"/>
      <c r="AJ6" s="1444"/>
      <c r="AK6" s="1444"/>
      <c r="AL6" s="1444"/>
      <c r="AM6" s="1444"/>
      <c r="AN6" s="1444"/>
      <c r="AO6" s="1444"/>
      <c r="AP6" s="1444"/>
      <c r="AQ6" s="1445"/>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row>
    <row r="7" spans="1:72" ht="16.5">
      <c r="A7" s="906" t="s">
        <v>130</v>
      </c>
      <c r="B7" s="907"/>
      <c r="C7" s="907"/>
      <c r="D7" s="907"/>
      <c r="E7" s="903"/>
      <c r="F7" s="903"/>
      <c r="G7" s="903"/>
      <c r="H7" s="903"/>
      <c r="I7" s="903"/>
      <c r="J7" s="903"/>
      <c r="K7" s="908"/>
      <c r="L7" s="902" t="s">
        <v>131</v>
      </c>
      <c r="M7" s="903"/>
      <c r="N7" s="903"/>
      <c r="O7" s="903"/>
      <c r="P7" s="903"/>
      <c r="Q7" s="903"/>
      <c r="R7" s="908"/>
      <c r="S7" s="902" t="s">
        <v>132</v>
      </c>
      <c r="T7" s="903"/>
      <c r="U7" s="903"/>
      <c r="V7" s="903"/>
      <c r="W7" s="903"/>
      <c r="X7" s="903"/>
      <c r="Y7" s="903"/>
      <c r="Z7" s="903"/>
      <c r="AA7" s="908"/>
      <c r="AB7" s="902" t="s">
        <v>133</v>
      </c>
      <c r="AC7" s="903"/>
      <c r="AD7" s="903"/>
      <c r="AE7" s="903"/>
      <c r="AF7" s="903"/>
      <c r="AG7" s="903"/>
      <c r="AH7" s="908"/>
      <c r="AI7" s="902" t="s">
        <v>134</v>
      </c>
      <c r="AJ7" s="903"/>
      <c r="AK7" s="903"/>
      <c r="AL7" s="903"/>
      <c r="AM7" s="903"/>
      <c r="AN7" s="903"/>
      <c r="AO7" s="1436" t="s">
        <v>135</v>
      </c>
      <c r="AP7" s="1437"/>
      <c r="AQ7" s="1438"/>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row>
    <row r="8" spans="1:72" ht="16.5" customHeight="1">
      <c r="A8" s="1456" t="s">
        <v>136</v>
      </c>
      <c r="B8" s="935" t="s">
        <v>356</v>
      </c>
      <c r="C8" s="935" t="s">
        <v>1679</v>
      </c>
      <c r="D8" s="935" t="s">
        <v>81</v>
      </c>
      <c r="E8" s="916" t="s">
        <v>83</v>
      </c>
      <c r="F8" s="916" t="s">
        <v>85</v>
      </c>
      <c r="G8" s="934" t="s">
        <v>87</v>
      </c>
      <c r="H8" s="915" t="s">
        <v>155</v>
      </c>
      <c r="I8" s="915" t="s">
        <v>1680</v>
      </c>
      <c r="J8" s="915" t="s">
        <v>1681</v>
      </c>
      <c r="K8" s="916" t="s">
        <v>137</v>
      </c>
      <c r="L8" s="936" t="s">
        <v>138</v>
      </c>
      <c r="M8" s="928" t="s">
        <v>139</v>
      </c>
      <c r="N8" s="915" t="s">
        <v>140</v>
      </c>
      <c r="O8" s="915" t="s">
        <v>141</v>
      </c>
      <c r="P8" s="927" t="s">
        <v>142</v>
      </c>
      <c r="Q8" s="928" t="s">
        <v>139</v>
      </c>
      <c r="R8" s="916" t="s">
        <v>95</v>
      </c>
      <c r="S8" s="912" t="s">
        <v>143</v>
      </c>
      <c r="T8" s="901" t="s">
        <v>97</v>
      </c>
      <c r="U8" s="915" t="s">
        <v>99</v>
      </c>
      <c r="V8" s="901" t="s">
        <v>144</v>
      </c>
      <c r="W8" s="901"/>
      <c r="X8" s="901"/>
      <c r="Y8" s="901"/>
      <c r="Z8" s="901"/>
      <c r="AA8" s="901"/>
      <c r="AB8" s="914" t="s">
        <v>145</v>
      </c>
      <c r="AC8" s="914" t="s">
        <v>146</v>
      </c>
      <c r="AD8" s="914" t="s">
        <v>139</v>
      </c>
      <c r="AE8" s="914" t="s">
        <v>147</v>
      </c>
      <c r="AF8" s="914" t="s">
        <v>139</v>
      </c>
      <c r="AG8" s="914" t="s">
        <v>148</v>
      </c>
      <c r="AH8" s="912" t="s">
        <v>115</v>
      </c>
      <c r="AI8" s="901" t="s">
        <v>134</v>
      </c>
      <c r="AJ8" s="901" t="s">
        <v>149</v>
      </c>
      <c r="AK8" s="901" t="s">
        <v>150</v>
      </c>
      <c r="AL8" s="901" t="s">
        <v>151</v>
      </c>
      <c r="AM8" s="901" t="s">
        <v>135</v>
      </c>
      <c r="AN8" s="901" t="s">
        <v>119</v>
      </c>
      <c r="AO8" s="1439" t="s">
        <v>152</v>
      </c>
      <c r="AP8" s="1440" t="s">
        <v>153</v>
      </c>
      <c r="AQ8" s="916" t="s">
        <v>154</v>
      </c>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row>
    <row r="9" spans="1:72" s="172" customFormat="1" ht="94.5" customHeight="1">
      <c r="A9" s="1457"/>
      <c r="B9" s="935" t="s">
        <v>356</v>
      </c>
      <c r="C9" s="935"/>
      <c r="D9" s="935"/>
      <c r="E9" s="901"/>
      <c r="F9" s="901"/>
      <c r="G9" s="935"/>
      <c r="H9" s="916"/>
      <c r="I9" s="916" t="s">
        <v>1682</v>
      </c>
      <c r="J9" s="916"/>
      <c r="K9" s="901"/>
      <c r="L9" s="916"/>
      <c r="M9" s="902"/>
      <c r="N9" s="916"/>
      <c r="O9" s="916"/>
      <c r="P9" s="902"/>
      <c r="Q9" s="902"/>
      <c r="R9" s="901"/>
      <c r="S9" s="913"/>
      <c r="T9" s="901"/>
      <c r="U9" s="916"/>
      <c r="V9" s="617" t="s">
        <v>155</v>
      </c>
      <c r="W9" s="617" t="s">
        <v>156</v>
      </c>
      <c r="X9" s="617" t="s">
        <v>157</v>
      </c>
      <c r="Y9" s="617" t="s">
        <v>158</v>
      </c>
      <c r="Z9" s="617" t="s">
        <v>159</v>
      </c>
      <c r="AA9" s="617" t="s">
        <v>160</v>
      </c>
      <c r="AB9" s="914"/>
      <c r="AC9" s="914"/>
      <c r="AD9" s="914"/>
      <c r="AE9" s="914"/>
      <c r="AF9" s="914"/>
      <c r="AG9" s="914"/>
      <c r="AH9" s="913"/>
      <c r="AI9" s="901"/>
      <c r="AJ9" s="901"/>
      <c r="AK9" s="901"/>
      <c r="AL9" s="901"/>
      <c r="AM9" s="901"/>
      <c r="AN9" s="901"/>
      <c r="AO9" s="916"/>
      <c r="AP9" s="1441"/>
      <c r="AQ9" s="1442"/>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row>
    <row r="10" spans="1:72" s="406" customFormat="1" ht="150">
      <c r="A10" s="940">
        <v>1</v>
      </c>
      <c r="B10" s="964" t="s">
        <v>1338</v>
      </c>
      <c r="C10" s="940" t="s">
        <v>1343</v>
      </c>
      <c r="D10" s="943" t="s">
        <v>161</v>
      </c>
      <c r="E10" s="889" t="s">
        <v>1683</v>
      </c>
      <c r="F10" s="943" t="s">
        <v>1684</v>
      </c>
      <c r="G10" s="943" t="s">
        <v>1685</v>
      </c>
      <c r="H10" s="943" t="s">
        <v>1686</v>
      </c>
      <c r="I10" s="943" t="s">
        <v>1687</v>
      </c>
      <c r="J10" s="605" t="s">
        <v>1688</v>
      </c>
      <c r="K10" s="946">
        <v>52</v>
      </c>
      <c r="L10" s="949" t="str">
        <f>IF(K10&lt;=0,"",IF(K10&lt;=2,"Muy Baja",IF(K10&lt;=24,"Baja",IF(K10&lt;=500,"Media",IF(K10&lt;=5000,"Alta","Muy Alta")))))</f>
        <v>Media</v>
      </c>
      <c r="M10" s="955">
        <f>IF(L10="","",IF(L10="Muy Baja",0.2,IF(L10="Baja",0.4,IF(L10="Media",0.6,IF(L10="Alta",0.8,IF(L10="Muy Alta",1,))))))</f>
        <v>0.6</v>
      </c>
      <c r="N10" s="961" t="s">
        <v>223</v>
      </c>
      <c r="O10" s="955" t="str">
        <f>IF(NOT(ISERROR(MATCH(N10,'Tabla Impacto'!$B$221:$B$223,0))),'Tabla Impacto'!$F$223&amp;"Por favor no seleccionar los criterios de impacto(Afectación Económica o presupuestal y Pérdida Reputacional)",N10)</f>
        <v xml:space="preserve">     El riesgo afecta la imagen de la entidad internamente, de conocimiento general, nivel interno, de junta dircetiva y accionistas y/o de provedores</v>
      </c>
      <c r="P10" s="949" t="str">
        <f>IF(OR(O10='Tabla Impacto'!$C$11,O10='Tabla Impacto'!$D$11),"Leve",IF(OR(O10='Tabla Impacto'!$C$12,O10='Tabla Impacto'!$D$12),"Menor",IF(OR(O10='Tabla Impacto'!$C$13,O10='Tabla Impacto'!$D$13),"Moderado",IF(OR(O10='Tabla Impacto'!$C$14,O10='Tabla Impacto'!$D$14),"Mayor",IF(OR(O10='Tabla Impacto'!$C$15,O10='Tabla Impacto'!$D$15),"Catastrófico","")))))</f>
        <v>Menor</v>
      </c>
      <c r="Q10" s="955">
        <f>IF(P10="","",IF(P10="Leve",0.2,IF(P10="Menor",0.4,IF(P10="Moderado",0.6,IF(P10="Mayor",0.8,IF(P10="Catastrófico",1,))))))</f>
        <v>0.4</v>
      </c>
      <c r="R10" s="937"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22">
        <v>1</v>
      </c>
      <c r="T10" s="589" t="s">
        <v>1689</v>
      </c>
      <c r="U10" s="524" t="str">
        <f>IF(OR(V10="Preventivo",V10="Detectivo"),"Probabilidad",IF(V10="Correctivo","Impacto",""))</f>
        <v>Impacto</v>
      </c>
      <c r="V10" s="525" t="s">
        <v>260</v>
      </c>
      <c r="W10" s="525" t="s">
        <v>169</v>
      </c>
      <c r="X10" s="526" t="str">
        <f>IF(AND(V10="Preventivo",W10="Automático"),"50%",IF(AND(V10="Preventivo",W10="Manual"),"40%",IF(AND(V10="Detectivo",W10="Automático"),"40%",IF(AND(V10="Detectivo",W10="Manual"),"30%",IF(AND(V10="Correctivo",W10="Automático"),"35%",IF(AND(V10="Correctivo",W10="Manual"),"25%",""))))))</f>
        <v>25%</v>
      </c>
      <c r="Y10" s="525" t="s">
        <v>183</v>
      </c>
      <c r="Z10" s="525" t="s">
        <v>171</v>
      </c>
      <c r="AA10" s="525" t="s">
        <v>174</v>
      </c>
      <c r="AB10" s="527">
        <f>IFERROR(IF(U10="Probabilidad",(M10-(+M10*X10)),IF(U10="Impacto",M10,"")),"")</f>
        <v>0.6</v>
      </c>
      <c r="AC10" s="528" t="str">
        <f>IFERROR(IF(AB10="","",IF(AB10&lt;=0.2,"Muy Baja",IF(AB10&lt;=0.4,"Baja",IF(AB10&lt;=0.6,"Media",IF(AB10&lt;=0.8,"Alta","Muy Alta"))))),"")</f>
        <v>Media</v>
      </c>
      <c r="AD10" s="529">
        <f>+AB10</f>
        <v>0.6</v>
      </c>
      <c r="AE10" s="528" t="str">
        <f>IFERROR(IF(AF10="","",IF(AF10&lt;=0.2,"Leve",IF(AF10&lt;=0.4,"Menor",IF(AF10&lt;=0.6,"Moderado",IF(AF10&lt;=0.8,"Mayor","Catastrófico"))))),"")</f>
        <v>Menor</v>
      </c>
      <c r="AF10" s="529">
        <f>IFERROR(IF(U10="Impacto",(Q10-(+Q10*X10)),IF(U10="Probabilidad",Q10,"")),"")</f>
        <v>0.30000000000000004</v>
      </c>
      <c r="AG10" s="53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31" t="s">
        <v>175</v>
      </c>
      <c r="AI10" s="523" t="s">
        <v>1690</v>
      </c>
      <c r="AJ10" s="642" t="s">
        <v>1691</v>
      </c>
      <c r="AK10" s="631">
        <v>45658</v>
      </c>
      <c r="AL10" s="646"/>
      <c r="AM10" s="523"/>
      <c r="AN10" s="632"/>
      <c r="AO10" s="523"/>
      <c r="AP10" s="682"/>
      <c r="AQ10" s="739"/>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row>
    <row r="11" spans="1:72" s="403" customFormat="1" ht="16.5">
      <c r="A11" s="941"/>
      <c r="B11" s="965"/>
      <c r="C11" s="941"/>
      <c r="D11" s="944"/>
      <c r="E11" s="890"/>
      <c r="F11" s="944"/>
      <c r="G11" s="944"/>
      <c r="H11" s="944"/>
      <c r="I11" s="944"/>
      <c r="J11" s="606"/>
      <c r="K11" s="947"/>
      <c r="L11" s="950"/>
      <c r="M11" s="956"/>
      <c r="N11" s="962"/>
      <c r="O11" s="956">
        <f>IF(NOT(ISERROR(MATCH(N11,_xlfn.ANCHORARRAY(G22),0))),M24&amp;"Por favor no seleccionar los criterios de impacto",N11)</f>
        <v>0</v>
      </c>
      <c r="P11" s="950"/>
      <c r="Q11" s="956"/>
      <c r="R11" s="938"/>
      <c r="S11" s="652">
        <v>2</v>
      </c>
      <c r="T11" s="647"/>
      <c r="U11" s="501" t="str">
        <f>IF(OR(V11="Preventivo",V11="Detectivo"),"Probabilidad",IF(V11="Correctivo","Impacto",""))</f>
        <v/>
      </c>
      <c r="V11" s="502"/>
      <c r="W11" s="502"/>
      <c r="X11" s="503" t="str">
        <f t="shared" ref="X11:X15" si="0">IF(AND(V11="Preventivo",W11="Automático"),"50%",IF(AND(V11="Preventivo",W11="Manual"),"40%",IF(AND(V11="Detectivo",W11="Automático"),"40%",IF(AND(V11="Detectivo",W11="Manual"),"30%",IF(AND(V11="Correctivo",W11="Automático"),"35%",IF(AND(V11="Correctivo",W11="Manual"),"25%",""))))))</f>
        <v/>
      </c>
      <c r="Y11" s="502"/>
      <c r="Z11" s="502"/>
      <c r="AA11" s="502"/>
      <c r="AB11" s="504" t="str">
        <f>IFERROR(IF(AND(U10="Probabilidad",U11="Probabilidad"),(AD10-(+AD10*X11)),IF(U11="Probabilidad",(M10-(+M10*X11)),IF(U11="Impacto",AD10,""))),"")</f>
        <v/>
      </c>
      <c r="AC11" s="505" t="str">
        <f t="shared" ref="AC11:AC69" si="1">IFERROR(IF(AB11="","",IF(AB11&lt;=0.2,"Muy Baja",IF(AB11&lt;=0.4,"Baja",IF(AB11&lt;=0.6,"Media",IF(AB11&lt;=0.8,"Alta","Muy Alta"))))),"")</f>
        <v/>
      </c>
      <c r="AD11" s="506" t="str">
        <f t="shared" ref="AD11:AD15" si="2">+AB11</f>
        <v/>
      </c>
      <c r="AE11" s="505" t="str">
        <f t="shared" ref="AE11:AE69" si="3">IFERROR(IF(AF11="","",IF(AF11&lt;=0.2,"Leve",IF(AF11&lt;=0.4,"Menor",IF(AF11&lt;=0.6,"Moderado",IF(AF11&lt;=0.8,"Mayor","Catastrófico"))))),"")</f>
        <v/>
      </c>
      <c r="AF11" s="506" t="str">
        <f>IFERROR(IF(AND(U10="Impacto",U11="Impacto"),(AF10-(+AF10*X11)),IF(U11="Impacto",(Q10-(+Q10*X11)),IF(U11="Probabilidad",AF10,""))),"")</f>
        <v/>
      </c>
      <c r="AG11" s="507"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496"/>
      <c r="AI11" s="424"/>
      <c r="AJ11" s="633"/>
      <c r="AK11" s="510"/>
      <c r="AL11" s="510"/>
      <c r="AM11" s="604"/>
      <c r="AN11" s="653"/>
      <c r="AO11" s="523"/>
      <c r="AP11" s="683"/>
      <c r="AQ11" s="654"/>
      <c r="AR11" s="402"/>
      <c r="AS11" s="402"/>
      <c r="AT11" s="402"/>
      <c r="AU11" s="402"/>
      <c r="AV11" s="402"/>
      <c r="AW11" s="402"/>
      <c r="AX11" s="402"/>
      <c r="AY11" s="402"/>
      <c r="AZ11" s="402"/>
      <c r="BA11" s="402"/>
      <c r="BB11" s="402"/>
      <c r="BC11" s="402"/>
      <c r="BD11" s="402"/>
      <c r="BE11" s="402"/>
      <c r="BF11" s="402"/>
      <c r="BG11" s="402"/>
      <c r="BH11" s="402"/>
      <c r="BI11" s="402"/>
      <c r="BJ11" s="402"/>
      <c r="BK11" s="402"/>
      <c r="BL11" s="402"/>
      <c r="BM11" s="402"/>
      <c r="BN11" s="402"/>
      <c r="BO11" s="402"/>
      <c r="BP11" s="402"/>
      <c r="BQ11" s="402"/>
      <c r="BR11" s="402"/>
      <c r="BS11" s="402"/>
      <c r="BT11" s="402"/>
    </row>
    <row r="12" spans="1:72" s="403" customFormat="1" ht="16.5">
      <c r="A12" s="941"/>
      <c r="B12" s="965"/>
      <c r="C12" s="941"/>
      <c r="D12" s="944"/>
      <c r="E12" s="890"/>
      <c r="F12" s="944"/>
      <c r="G12" s="944"/>
      <c r="H12" s="944"/>
      <c r="I12" s="944"/>
      <c r="J12" s="606"/>
      <c r="K12" s="947"/>
      <c r="L12" s="950"/>
      <c r="M12" s="956"/>
      <c r="N12" s="962"/>
      <c r="O12" s="956">
        <f>IF(NOT(ISERROR(MATCH(N12,_xlfn.ANCHORARRAY(G23),0))),M25&amp;"Por favor no seleccionar los criterios de impacto",N12)</f>
        <v>0</v>
      </c>
      <c r="P12" s="950"/>
      <c r="Q12" s="956"/>
      <c r="R12" s="938"/>
      <c r="S12" s="652">
        <v>3</v>
      </c>
      <c r="T12" s="655"/>
      <c r="U12" s="501" t="str">
        <f>IF(OR(V12="Preventivo",V12="Detectivo"),"Probabilidad",IF(V12="Correctivo","Impacto",""))</f>
        <v/>
      </c>
      <c r="V12" s="502"/>
      <c r="W12" s="502"/>
      <c r="X12" s="503" t="str">
        <f t="shared" si="0"/>
        <v/>
      </c>
      <c r="Y12" s="502"/>
      <c r="Z12" s="502"/>
      <c r="AA12" s="502"/>
      <c r="AB12" s="504" t="str">
        <f>IFERROR(IF(AND(U11="Probabilidad",U12="Probabilidad"),(AD11-(+AD11*X12)),IF(AND(U11="Impacto",U12="Probabilidad"),(AD10-(+AD10*X12)),IF(U12="Impacto",AD11,""))),"")</f>
        <v/>
      </c>
      <c r="AC12" s="505" t="str">
        <f t="shared" si="1"/>
        <v/>
      </c>
      <c r="AD12" s="506" t="str">
        <f t="shared" si="2"/>
        <v/>
      </c>
      <c r="AE12" s="505" t="str">
        <f t="shared" si="3"/>
        <v/>
      </c>
      <c r="AF12" s="506" t="str">
        <f>IFERROR(IF(AND(U11="Impacto",U12="Impacto"),(AF11-(+AF11*X12)),IF(AND(U11="Probabilidad",U12="Impacto"),(AF10-(+AF10*X12)),IF(U12="Probabilidad",AF11,""))),"")</f>
        <v/>
      </c>
      <c r="AG12" s="507" t="str">
        <f t="shared" si="4"/>
        <v/>
      </c>
      <c r="AH12" s="496"/>
      <c r="AI12" s="424"/>
      <c r="AJ12" s="633"/>
      <c r="AK12" s="510"/>
      <c r="AL12" s="510"/>
      <c r="AM12" s="604"/>
      <c r="AN12" s="653"/>
      <c r="AO12" s="523"/>
      <c r="AP12" s="683"/>
      <c r="AQ12" s="654"/>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row>
    <row r="13" spans="1:72" s="403" customFormat="1" ht="16.5">
      <c r="A13" s="941"/>
      <c r="B13" s="965"/>
      <c r="C13" s="941"/>
      <c r="D13" s="944"/>
      <c r="E13" s="890"/>
      <c r="F13" s="944"/>
      <c r="G13" s="944"/>
      <c r="H13" s="944"/>
      <c r="I13" s="944"/>
      <c r="J13" s="606"/>
      <c r="K13" s="947"/>
      <c r="L13" s="950"/>
      <c r="M13" s="956"/>
      <c r="N13" s="962"/>
      <c r="O13" s="956">
        <f>IF(NOT(ISERROR(MATCH(N13,_xlfn.ANCHORARRAY(G24),0))),M26&amp;"Por favor no seleccionar los criterios de impacto",N13)</f>
        <v>0</v>
      </c>
      <c r="P13" s="950"/>
      <c r="Q13" s="956"/>
      <c r="R13" s="938"/>
      <c r="S13" s="652">
        <v>4</v>
      </c>
      <c r="T13" s="647"/>
      <c r="U13" s="501" t="str">
        <f t="shared" ref="U13:U15" si="5">IF(OR(V13="Preventivo",V13="Detectivo"),"Probabilidad",IF(V13="Correctivo","Impacto",""))</f>
        <v/>
      </c>
      <c r="V13" s="502"/>
      <c r="W13" s="502"/>
      <c r="X13" s="503" t="str">
        <f t="shared" si="0"/>
        <v/>
      </c>
      <c r="Y13" s="502"/>
      <c r="Z13" s="502"/>
      <c r="AA13" s="502"/>
      <c r="AB13" s="504" t="str">
        <f t="shared" ref="AB13:AB15" si="6">IFERROR(IF(AND(U12="Probabilidad",U13="Probabilidad"),(AD12-(+AD12*X13)),IF(AND(U12="Impacto",U13="Probabilidad"),(AD11-(+AD11*X13)),IF(U13="Impacto",AD12,""))),"")</f>
        <v/>
      </c>
      <c r="AC13" s="505" t="str">
        <f t="shared" si="1"/>
        <v/>
      </c>
      <c r="AD13" s="506" t="str">
        <f t="shared" si="2"/>
        <v/>
      </c>
      <c r="AE13" s="505" t="str">
        <f t="shared" si="3"/>
        <v/>
      </c>
      <c r="AF13" s="506" t="str">
        <f t="shared" ref="AF13:AF15" si="7">IFERROR(IF(AND(U12="Impacto",U13="Impacto"),(AF12-(+AF12*X13)),IF(AND(U12="Probabilidad",U13="Impacto"),(AF11-(+AF11*X13)),IF(U13="Probabilidad",AF12,""))),"")</f>
        <v/>
      </c>
      <c r="AG13" s="507"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496"/>
      <c r="AI13" s="424"/>
      <c r="AJ13" s="633"/>
      <c r="AK13" s="510"/>
      <c r="AL13" s="510"/>
      <c r="AM13" s="604"/>
      <c r="AN13" s="653"/>
      <c r="AO13" s="523"/>
      <c r="AP13" s="683"/>
      <c r="AQ13" s="654"/>
      <c r="AR13" s="402"/>
      <c r="AS13" s="402"/>
      <c r="AT13" s="402"/>
      <c r="AU13" s="402"/>
      <c r="AV13" s="402"/>
      <c r="AW13" s="402"/>
      <c r="AX13" s="402"/>
      <c r="AY13" s="402"/>
      <c r="AZ13" s="402"/>
      <c r="BA13" s="402"/>
      <c r="BB13" s="402"/>
      <c r="BC13" s="402"/>
      <c r="BD13" s="402"/>
      <c r="BE13" s="402"/>
      <c r="BF13" s="402"/>
      <c r="BG13" s="402"/>
      <c r="BH13" s="402"/>
      <c r="BI13" s="402"/>
      <c r="BJ13" s="402"/>
      <c r="BK13" s="402"/>
      <c r="BL13" s="402"/>
      <c r="BM13" s="402"/>
      <c r="BN13" s="402"/>
      <c r="BO13" s="402"/>
      <c r="BP13" s="402"/>
      <c r="BQ13" s="402"/>
      <c r="BR13" s="402"/>
      <c r="BS13" s="402"/>
      <c r="BT13" s="402"/>
    </row>
    <row r="14" spans="1:72" s="403" customFormat="1" ht="16.5">
      <c r="A14" s="941"/>
      <c r="B14" s="965"/>
      <c r="C14" s="941"/>
      <c r="D14" s="944"/>
      <c r="E14" s="890"/>
      <c r="F14" s="944"/>
      <c r="G14" s="944"/>
      <c r="H14" s="944"/>
      <c r="I14" s="944"/>
      <c r="J14" s="606"/>
      <c r="K14" s="947"/>
      <c r="L14" s="950"/>
      <c r="M14" s="956"/>
      <c r="N14" s="962"/>
      <c r="O14" s="956">
        <f>IF(NOT(ISERROR(MATCH(N14,_xlfn.ANCHORARRAY(G25),0))),M27&amp;"Por favor no seleccionar los criterios de impacto",N14)</f>
        <v>0</v>
      </c>
      <c r="P14" s="950"/>
      <c r="Q14" s="956"/>
      <c r="R14" s="938"/>
      <c r="S14" s="652">
        <v>5</v>
      </c>
      <c r="T14" s="647"/>
      <c r="U14" s="501" t="str">
        <f t="shared" si="5"/>
        <v/>
      </c>
      <c r="V14" s="502"/>
      <c r="W14" s="502"/>
      <c r="X14" s="503" t="str">
        <f t="shared" si="0"/>
        <v/>
      </c>
      <c r="Y14" s="502"/>
      <c r="Z14" s="502"/>
      <c r="AA14" s="502"/>
      <c r="AB14" s="504" t="str">
        <f t="shared" si="6"/>
        <v/>
      </c>
      <c r="AC14" s="505" t="str">
        <f t="shared" si="1"/>
        <v/>
      </c>
      <c r="AD14" s="506" t="str">
        <f t="shared" si="2"/>
        <v/>
      </c>
      <c r="AE14" s="505" t="str">
        <f t="shared" si="3"/>
        <v/>
      </c>
      <c r="AF14" s="506" t="str">
        <f t="shared" si="7"/>
        <v/>
      </c>
      <c r="AG14" s="507" t="str">
        <f t="shared" si="4"/>
        <v/>
      </c>
      <c r="AH14" s="496"/>
      <c r="AI14" s="424"/>
      <c r="AJ14" s="633"/>
      <c r="AK14" s="510"/>
      <c r="AL14" s="510"/>
      <c r="AM14" s="604"/>
      <c r="AN14" s="653"/>
      <c r="AO14" s="523"/>
      <c r="AP14" s="683"/>
      <c r="AQ14" s="654"/>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row>
    <row r="15" spans="1:72" s="403" customFormat="1" ht="16.5">
      <c r="A15" s="942"/>
      <c r="B15" s="966"/>
      <c r="C15" s="942"/>
      <c r="D15" s="945"/>
      <c r="E15" s="891"/>
      <c r="F15" s="945"/>
      <c r="G15" s="945"/>
      <c r="H15" s="945"/>
      <c r="I15" s="945"/>
      <c r="J15" s="607"/>
      <c r="K15" s="948"/>
      <c r="L15" s="951"/>
      <c r="M15" s="957"/>
      <c r="N15" s="963"/>
      <c r="O15" s="957">
        <f>IF(NOT(ISERROR(MATCH(N15,_xlfn.ANCHORARRAY(G26),0))),M28&amp;"Por favor no seleccionar los criterios de impacto",N15)</f>
        <v>0</v>
      </c>
      <c r="P15" s="951"/>
      <c r="Q15" s="957"/>
      <c r="R15" s="939"/>
      <c r="S15" s="652">
        <v>6</v>
      </c>
      <c r="T15" s="647"/>
      <c r="U15" s="501" t="str">
        <f t="shared" si="5"/>
        <v/>
      </c>
      <c r="V15" s="502"/>
      <c r="W15" s="502"/>
      <c r="X15" s="503" t="str">
        <f t="shared" si="0"/>
        <v/>
      </c>
      <c r="Y15" s="502"/>
      <c r="Z15" s="502"/>
      <c r="AA15" s="502"/>
      <c r="AB15" s="504" t="str">
        <f t="shared" si="6"/>
        <v/>
      </c>
      <c r="AC15" s="505" t="str">
        <f t="shared" si="1"/>
        <v/>
      </c>
      <c r="AD15" s="506" t="str">
        <f t="shared" si="2"/>
        <v/>
      </c>
      <c r="AE15" s="505" t="str">
        <f t="shared" si="3"/>
        <v/>
      </c>
      <c r="AF15" s="506" t="str">
        <f t="shared" si="7"/>
        <v/>
      </c>
      <c r="AG15" s="507" t="str">
        <f t="shared" si="4"/>
        <v/>
      </c>
      <c r="AH15" s="496"/>
      <c r="AI15" s="424"/>
      <c r="AJ15" s="633"/>
      <c r="AK15" s="510"/>
      <c r="AL15" s="510"/>
      <c r="AM15" s="604"/>
      <c r="AN15" s="653"/>
      <c r="AO15" s="523"/>
      <c r="AP15" s="683"/>
      <c r="AQ15" s="654"/>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row>
    <row r="16" spans="1:72" ht="83.25">
      <c r="A16" s="886">
        <v>2</v>
      </c>
      <c r="B16" s="958" t="s">
        <v>1338</v>
      </c>
      <c r="C16" s="886" t="s">
        <v>1343</v>
      </c>
      <c r="D16" s="889" t="s">
        <v>161</v>
      </c>
      <c r="E16" s="889" t="s">
        <v>1692</v>
      </c>
      <c r="F16" s="889" t="s">
        <v>1693</v>
      </c>
      <c r="G16" s="889" t="s">
        <v>1694</v>
      </c>
      <c r="H16" s="889" t="s">
        <v>1686</v>
      </c>
      <c r="I16" s="889" t="s">
        <v>1695</v>
      </c>
      <c r="J16" s="608" t="s">
        <v>1696</v>
      </c>
      <c r="K16" s="892">
        <v>3</v>
      </c>
      <c r="L16" s="895" t="str">
        <f>IF(K16&lt;=0,"",IF(K16&lt;=2,"Muy Baja",IF(K16&lt;=24,"Baja",IF(K16&lt;=500,"Media",IF(K16&lt;=5000,"Alta","Muy Alta")))))</f>
        <v>Baja</v>
      </c>
      <c r="M16" s="898">
        <f>IF(L16="","",IF(L16="Muy Baja",0.2,IF(L16="Baja",0.4,IF(L16="Media",0.6,IF(L16="Alta",0.8,IF(L16="Muy Alta",1,))))))</f>
        <v>0.4</v>
      </c>
      <c r="N16" s="952" t="s">
        <v>213</v>
      </c>
      <c r="O16" s="898" t="str">
        <f>IF(NOT(ISERROR(MATCH(N16,'Tabla Impacto'!$B$221:$B$223,0))),'Tabla Impacto'!$F$223&amp;"Por favor no seleccionar los criterios de impacto(Afectación Económica o presupuestal y Pérdida Reputacional)",N16)</f>
        <v xml:space="preserve">     El riesgo afecta la imagen de alguna área de la organización</v>
      </c>
      <c r="P16" s="895" t="str">
        <f>IF(OR(O16='Tabla Impacto'!$C$11,O16='Tabla Impacto'!$D$11),"Leve",IF(OR(O16='Tabla Impacto'!$C$12,O16='Tabla Impacto'!$D$12),"Menor",IF(OR(O16='Tabla Impacto'!$C$13,O16='Tabla Impacto'!$D$13),"Moderado",IF(OR(O16='Tabla Impacto'!$C$14,O16='Tabla Impacto'!$D$14),"Mayor",IF(OR(O16='Tabla Impacto'!$C$15,O16='Tabla Impacto'!$D$15),"Catastrófico","")))))</f>
        <v>Leve</v>
      </c>
      <c r="Q16" s="898">
        <f>IF(P16="","",IF(P16="Leve",0.2,IF(P16="Menor",0.4,IF(P16="Moderado",0.6,IF(P16="Mayor",0.8,IF(P16="Catastrófico",1,))))))</f>
        <v>0.2</v>
      </c>
      <c r="R16" s="88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Bajo</v>
      </c>
      <c r="S16" s="656">
        <v>1</v>
      </c>
      <c r="T16" s="589" t="s">
        <v>1697</v>
      </c>
      <c r="U16" s="556" t="str">
        <f>IF(OR(V16="Preventivo",V16="Detectivo"),"Probabilidad",IF(V16="Correctivo","Impacto",""))</f>
        <v>Probabilidad</v>
      </c>
      <c r="V16" s="557" t="s">
        <v>168</v>
      </c>
      <c r="W16" s="557" t="s">
        <v>169</v>
      </c>
      <c r="X16" s="558" t="str">
        <f>IF(AND(V16="Preventivo",W16="Automático"),"50%",IF(AND(V16="Preventivo",W16="Manual"),"40%",IF(AND(V16="Detectivo",W16="Automático"),"40%",IF(AND(V16="Detectivo",W16="Manual"),"30%",IF(AND(V16="Correctivo",W16="Automático"),"35%",IF(AND(V16="Correctivo",W16="Manual"),"25%",""))))))</f>
        <v>40%</v>
      </c>
      <c r="Y16" s="557" t="s">
        <v>183</v>
      </c>
      <c r="Z16" s="557" t="s">
        <v>171</v>
      </c>
      <c r="AA16" s="557" t="s">
        <v>174</v>
      </c>
      <c r="AB16" s="559">
        <f>IFERROR(IF(U16="Probabilidad",(M16-(+M16*X16)),IF(U16="Impacto",M16,"")),"")</f>
        <v>0.24</v>
      </c>
      <c r="AC16" s="560" t="str">
        <f>IFERROR(IF(AB16="","",IF(AB16&lt;=0.2,"Muy Baja",IF(AB16&lt;=0.4,"Baja",IF(AB16&lt;=0.6,"Media",IF(AB16&lt;=0.8,"Alta","Muy Alta"))))),"")</f>
        <v>Baja</v>
      </c>
      <c r="AD16" s="561">
        <f>+AB16</f>
        <v>0.24</v>
      </c>
      <c r="AE16" s="560" t="str">
        <f>IFERROR(IF(AF16="","",IF(AF16&lt;=0.2,"Leve",IF(AF16&lt;=0.4,"Menor",IF(AF16&lt;=0.6,"Moderado",IF(AF16&lt;=0.8,"Mayor","Catastrófico"))))),"")</f>
        <v>Leve</v>
      </c>
      <c r="AF16" s="561">
        <f>IFERROR(IF(U16="Impacto",(Q16-(+Q16*X16)),IF(U16="Probabilidad",Q16,"")),"")</f>
        <v>0.2</v>
      </c>
      <c r="AG16" s="562"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Bajo</v>
      </c>
      <c r="AH16" s="563" t="s">
        <v>215</v>
      </c>
      <c r="AI16" s="589"/>
      <c r="AJ16" s="618"/>
      <c r="AK16" s="631"/>
      <c r="AL16" s="631"/>
      <c r="AM16" s="618"/>
      <c r="AN16" s="657"/>
      <c r="AO16" s="523"/>
      <c r="AP16" s="542"/>
      <c r="AQ16" s="542"/>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row>
    <row r="17" spans="1:72" ht="16.5">
      <c r="A17" s="887"/>
      <c r="B17" s="959"/>
      <c r="C17" s="887"/>
      <c r="D17" s="890"/>
      <c r="E17" s="890"/>
      <c r="F17" s="890"/>
      <c r="G17" s="890"/>
      <c r="H17" s="890"/>
      <c r="I17" s="890"/>
      <c r="J17" s="609" t="s">
        <v>1698</v>
      </c>
      <c r="K17" s="893"/>
      <c r="L17" s="896"/>
      <c r="M17" s="899"/>
      <c r="N17" s="953"/>
      <c r="O17" s="899">
        <f>IF(NOT(ISERROR(MATCH(N17,_xlfn.ANCHORARRAY(G28),0))),M30&amp;"Por favor no seleccionar los criterios de impacto",N17)</f>
        <v>0</v>
      </c>
      <c r="P17" s="896"/>
      <c r="Q17" s="899"/>
      <c r="R17" s="884"/>
      <c r="S17" s="656">
        <v>2</v>
      </c>
      <c r="T17" s="589"/>
      <c r="U17" s="556" t="str">
        <f>IF(OR(V17="Preventivo",V17="Detectivo"),"Probabilidad",IF(V17="Correctivo","Impacto",""))</f>
        <v/>
      </c>
      <c r="V17" s="557"/>
      <c r="W17" s="557"/>
      <c r="X17" s="558" t="str">
        <f t="shared" ref="X17:X21" si="8">IF(AND(V17="Preventivo",W17="Automático"),"50%",IF(AND(V17="Preventivo",W17="Manual"),"40%",IF(AND(V17="Detectivo",W17="Automático"),"40%",IF(AND(V17="Detectivo",W17="Manual"),"30%",IF(AND(V17="Correctivo",W17="Automático"),"35%",IF(AND(V17="Correctivo",W17="Manual"),"25%",""))))))</f>
        <v/>
      </c>
      <c r="Y17" s="557"/>
      <c r="Z17" s="557"/>
      <c r="AA17" s="557"/>
      <c r="AB17" s="559" t="str">
        <f>IFERROR(IF(AND(U16="Probabilidad",U17="Probabilidad"),(AD16-(+AD16*X17)),IF(U17="Probabilidad",(M16-(+M16*X17)),IF(U17="Impacto",AD16,""))),"")</f>
        <v/>
      </c>
      <c r="AC17" s="560" t="str">
        <f t="shared" si="1"/>
        <v/>
      </c>
      <c r="AD17" s="561" t="str">
        <f t="shared" ref="AD17:AD21" si="9">+AB17</f>
        <v/>
      </c>
      <c r="AE17" s="560" t="str">
        <f t="shared" si="3"/>
        <v/>
      </c>
      <c r="AF17" s="561" t="str">
        <f>IFERROR(IF(AND(U16="Impacto",U17="Impacto"),(AF16-(+AF16*X17)),IF(U17="Impacto",(Q16-(+Q16*X17)),IF(U17="Probabilidad",AF16,""))),"")</f>
        <v/>
      </c>
      <c r="AG17" s="562"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563"/>
      <c r="AI17" s="589"/>
      <c r="AJ17" s="630"/>
      <c r="AK17" s="631"/>
      <c r="AL17" s="631"/>
      <c r="AM17" s="618"/>
      <c r="AN17" s="657"/>
      <c r="AO17" s="523"/>
      <c r="AP17" s="684"/>
      <c r="AQ17" s="658"/>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row>
    <row r="18" spans="1:72" ht="16.5">
      <c r="A18" s="887"/>
      <c r="B18" s="959"/>
      <c r="C18" s="887"/>
      <c r="D18" s="890"/>
      <c r="E18" s="890"/>
      <c r="F18" s="890"/>
      <c r="G18" s="890"/>
      <c r="H18" s="890"/>
      <c r="I18" s="890"/>
      <c r="J18" s="609"/>
      <c r="K18" s="893"/>
      <c r="L18" s="896"/>
      <c r="M18" s="899"/>
      <c r="N18" s="953"/>
      <c r="O18" s="899">
        <f>IF(NOT(ISERROR(MATCH(N18,_xlfn.ANCHORARRAY(G29),0))),M31&amp;"Por favor no seleccionar los criterios de impacto",N18)</f>
        <v>0</v>
      </c>
      <c r="P18" s="896"/>
      <c r="Q18" s="899"/>
      <c r="R18" s="884"/>
      <c r="S18" s="656">
        <v>3</v>
      </c>
      <c r="T18" s="588"/>
      <c r="U18" s="556" t="str">
        <f>IF(OR(V18="Preventivo",V18="Detectivo"),"Probabilidad",IF(V18="Correctivo","Impacto",""))</f>
        <v/>
      </c>
      <c r="V18" s="557"/>
      <c r="W18" s="557"/>
      <c r="X18" s="558" t="str">
        <f t="shared" si="8"/>
        <v/>
      </c>
      <c r="Y18" s="557"/>
      <c r="Z18" s="557"/>
      <c r="AA18" s="557"/>
      <c r="AB18" s="559" t="str">
        <f>IFERROR(IF(AND(U17="Probabilidad",U18="Probabilidad"),(AD17-(+AD17*X18)),IF(AND(U17="Impacto",U18="Probabilidad"),(AD16-(+AD16*X18)),IF(U18="Impacto",AD17,""))),"")</f>
        <v/>
      </c>
      <c r="AC18" s="560" t="str">
        <f t="shared" si="1"/>
        <v/>
      </c>
      <c r="AD18" s="561" t="str">
        <f t="shared" si="9"/>
        <v/>
      </c>
      <c r="AE18" s="560" t="str">
        <f t="shared" si="3"/>
        <v/>
      </c>
      <c r="AF18" s="561" t="str">
        <f>IFERROR(IF(AND(U17="Impacto",U18="Impacto"),(AF17-(+AF17*X18)),IF(AND(U17="Probabilidad",U18="Impacto"),(AF16-(+AF16*X18)),IF(U18="Probabilidad",AF17,""))),"")</f>
        <v/>
      </c>
      <c r="AG18" s="562" t="str">
        <f t="shared" si="10"/>
        <v/>
      </c>
      <c r="AH18" s="563"/>
      <c r="AI18" s="589"/>
      <c r="AJ18" s="630"/>
      <c r="AK18" s="631"/>
      <c r="AL18" s="631"/>
      <c r="AM18" s="618"/>
      <c r="AN18" s="657"/>
      <c r="AO18" s="523"/>
      <c r="AP18" s="684"/>
      <c r="AQ18" s="658"/>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row>
    <row r="19" spans="1:72" ht="16.5">
      <c r="A19" s="887"/>
      <c r="B19" s="959"/>
      <c r="C19" s="887"/>
      <c r="D19" s="890"/>
      <c r="E19" s="890"/>
      <c r="F19" s="890"/>
      <c r="G19" s="890"/>
      <c r="H19" s="890"/>
      <c r="I19" s="890"/>
      <c r="J19" s="609"/>
      <c r="K19" s="893"/>
      <c r="L19" s="896"/>
      <c r="M19" s="899"/>
      <c r="N19" s="953"/>
      <c r="O19" s="899">
        <f>IF(NOT(ISERROR(MATCH(N19,_xlfn.ANCHORARRAY(G30),0))),M32&amp;"Por favor no seleccionar los criterios de impacto",N19)</f>
        <v>0</v>
      </c>
      <c r="P19" s="896"/>
      <c r="Q19" s="899"/>
      <c r="R19" s="884"/>
      <c r="S19" s="656">
        <v>4</v>
      </c>
      <c r="T19" s="589"/>
      <c r="U19" s="556" t="str">
        <f t="shared" ref="U19:U21" si="11">IF(OR(V19="Preventivo",V19="Detectivo"),"Probabilidad",IF(V19="Correctivo","Impacto",""))</f>
        <v/>
      </c>
      <c r="V19" s="557"/>
      <c r="W19" s="557"/>
      <c r="X19" s="558" t="str">
        <f t="shared" si="8"/>
        <v/>
      </c>
      <c r="Y19" s="557"/>
      <c r="Z19" s="557"/>
      <c r="AA19" s="557"/>
      <c r="AB19" s="559" t="str">
        <f t="shared" ref="AB19:AB21" si="12">IFERROR(IF(AND(U18="Probabilidad",U19="Probabilidad"),(AD18-(+AD18*X19)),IF(AND(U18="Impacto",U19="Probabilidad"),(AD17-(+AD17*X19)),IF(U19="Impacto",AD18,""))),"")</f>
        <v/>
      </c>
      <c r="AC19" s="560" t="str">
        <f t="shared" si="1"/>
        <v/>
      </c>
      <c r="AD19" s="561" t="str">
        <f t="shared" si="9"/>
        <v/>
      </c>
      <c r="AE19" s="560" t="str">
        <f t="shared" si="3"/>
        <v/>
      </c>
      <c r="AF19" s="561" t="str">
        <f t="shared" ref="AF19:AF21" si="13">IFERROR(IF(AND(U18="Impacto",U19="Impacto"),(AF18-(+AF18*X19)),IF(AND(U18="Probabilidad",U19="Impacto"),(AF17-(+AF17*X19)),IF(U19="Probabilidad",AF18,""))),"")</f>
        <v/>
      </c>
      <c r="AG19" s="562"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563"/>
      <c r="AI19" s="589"/>
      <c r="AJ19" s="630"/>
      <c r="AK19" s="631"/>
      <c r="AL19" s="631"/>
      <c r="AM19" s="618"/>
      <c r="AN19" s="657"/>
      <c r="AO19" s="523"/>
      <c r="AP19" s="684"/>
      <c r="AQ19" s="658"/>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row>
    <row r="20" spans="1:72" ht="16.5">
      <c r="A20" s="887"/>
      <c r="B20" s="959"/>
      <c r="C20" s="887"/>
      <c r="D20" s="890"/>
      <c r="E20" s="890"/>
      <c r="F20" s="890"/>
      <c r="G20" s="890"/>
      <c r="H20" s="890"/>
      <c r="I20" s="890"/>
      <c r="J20" s="609"/>
      <c r="K20" s="893"/>
      <c r="L20" s="896"/>
      <c r="M20" s="899"/>
      <c r="N20" s="953"/>
      <c r="O20" s="899">
        <f>IF(NOT(ISERROR(MATCH(N20,_xlfn.ANCHORARRAY(G31),0))),M33&amp;"Por favor no seleccionar los criterios de impacto",N20)</f>
        <v>0</v>
      </c>
      <c r="P20" s="896"/>
      <c r="Q20" s="899"/>
      <c r="R20" s="884"/>
      <c r="S20" s="656">
        <v>5</v>
      </c>
      <c r="T20" s="589"/>
      <c r="U20" s="556" t="str">
        <f t="shared" si="11"/>
        <v/>
      </c>
      <c r="V20" s="557"/>
      <c r="W20" s="557"/>
      <c r="X20" s="558" t="str">
        <f t="shared" si="8"/>
        <v/>
      </c>
      <c r="Y20" s="557"/>
      <c r="Z20" s="557"/>
      <c r="AA20" s="557"/>
      <c r="AB20" s="559" t="str">
        <f t="shared" si="12"/>
        <v/>
      </c>
      <c r="AC20" s="560" t="str">
        <f t="shared" si="1"/>
        <v/>
      </c>
      <c r="AD20" s="561" t="str">
        <f t="shared" si="9"/>
        <v/>
      </c>
      <c r="AE20" s="560" t="str">
        <f t="shared" si="3"/>
        <v/>
      </c>
      <c r="AF20" s="561" t="str">
        <f t="shared" si="13"/>
        <v/>
      </c>
      <c r="AG20" s="562"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563"/>
      <c r="AI20" s="589"/>
      <c r="AJ20" s="630"/>
      <c r="AK20" s="631"/>
      <c r="AL20" s="631"/>
      <c r="AM20" s="618"/>
      <c r="AN20" s="657"/>
      <c r="AO20" s="523"/>
      <c r="AP20" s="684"/>
      <c r="AQ20" s="658"/>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row>
    <row r="21" spans="1:72" ht="16.5">
      <c r="A21" s="888"/>
      <c r="B21" s="960"/>
      <c r="C21" s="888"/>
      <c r="D21" s="891"/>
      <c r="E21" s="891"/>
      <c r="F21" s="891"/>
      <c r="G21" s="891"/>
      <c r="H21" s="891"/>
      <c r="I21" s="891"/>
      <c r="J21" s="610"/>
      <c r="K21" s="894"/>
      <c r="L21" s="897"/>
      <c r="M21" s="900"/>
      <c r="N21" s="954"/>
      <c r="O21" s="900">
        <f>IF(NOT(ISERROR(MATCH(N21,_xlfn.ANCHORARRAY(G32),0))),M34&amp;"Por favor no seleccionar los criterios de impacto",N21)</f>
        <v>0</v>
      </c>
      <c r="P21" s="897"/>
      <c r="Q21" s="900"/>
      <c r="R21" s="885"/>
      <c r="S21" s="656">
        <v>6</v>
      </c>
      <c r="T21" s="589"/>
      <c r="U21" s="556" t="str">
        <f t="shared" si="11"/>
        <v/>
      </c>
      <c r="V21" s="557"/>
      <c r="W21" s="557"/>
      <c r="X21" s="558" t="str">
        <f t="shared" si="8"/>
        <v/>
      </c>
      <c r="Y21" s="557"/>
      <c r="Z21" s="557"/>
      <c r="AA21" s="557"/>
      <c r="AB21" s="559" t="str">
        <f t="shared" si="12"/>
        <v/>
      </c>
      <c r="AC21" s="560" t="str">
        <f t="shared" si="1"/>
        <v/>
      </c>
      <c r="AD21" s="561" t="str">
        <f t="shared" si="9"/>
        <v/>
      </c>
      <c r="AE21" s="560" t="str">
        <f t="shared" si="3"/>
        <v/>
      </c>
      <c r="AF21" s="561" t="str">
        <f t="shared" si="13"/>
        <v/>
      </c>
      <c r="AG21" s="562" t="str">
        <f t="shared" si="14"/>
        <v/>
      </c>
      <c r="AH21" s="563"/>
      <c r="AI21" s="589"/>
      <c r="AJ21" s="630"/>
      <c r="AK21" s="631"/>
      <c r="AL21" s="631"/>
      <c r="AM21" s="618"/>
      <c r="AN21" s="657"/>
      <c r="AO21" s="523"/>
      <c r="AP21" s="684"/>
      <c r="AQ21" s="658"/>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row>
    <row r="22" spans="1:72" ht="97.5">
      <c r="A22" s="886">
        <v>3</v>
      </c>
      <c r="B22" s="958" t="s">
        <v>1337</v>
      </c>
      <c r="C22" s="886" t="s">
        <v>1343</v>
      </c>
      <c r="D22" s="889" t="s">
        <v>161</v>
      </c>
      <c r="E22" s="889" t="s">
        <v>1699</v>
      </c>
      <c r="F22" s="889" t="s">
        <v>1700</v>
      </c>
      <c r="G22" s="889" t="s">
        <v>1701</v>
      </c>
      <c r="H22" s="889" t="s">
        <v>1686</v>
      </c>
      <c r="I22" s="889" t="s">
        <v>1702</v>
      </c>
      <c r="J22" s="608" t="s">
        <v>1703</v>
      </c>
      <c r="K22" s="892">
        <v>5</v>
      </c>
      <c r="L22" s="895" t="str">
        <f>IF(K22&lt;=0,"",IF(K22&lt;=2,"Muy Baja",IF(K22&lt;=24,"Baja",IF(K22&lt;=500,"Media",IF(K22&lt;=5000,"Alta","Muy Alta")))))</f>
        <v>Baja</v>
      </c>
      <c r="M22" s="898">
        <f>IF(L22="","",IF(L22="Muy Baja",0.2,IF(L22="Baja",0.4,IF(L22="Media",0.6,IF(L22="Alta",0.8,IF(L22="Muy Alta",1,))))))</f>
        <v>0.4</v>
      </c>
      <c r="N22" s="952" t="s">
        <v>197</v>
      </c>
      <c r="O22" s="898"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895" t="str">
        <f>IF(OR(O22='Tabla Impacto'!$C$11,O22='Tabla Impacto'!$D$11),"Leve",IF(OR(O22='Tabla Impacto'!$C$12,O22='Tabla Impacto'!$D$12),"Menor",IF(OR(O22='Tabla Impacto'!$C$13,O22='Tabla Impacto'!$D$13),"Moderado",IF(OR(O22='Tabla Impacto'!$C$14,O22='Tabla Impacto'!$D$14),"Mayor",IF(OR(O22='Tabla Impacto'!$C$15,O22='Tabla Impacto'!$D$15),"Catastrófico","")))))</f>
        <v>Moderado</v>
      </c>
      <c r="Q22" s="898">
        <f>IF(P22="","",IF(P22="Leve",0.2,IF(P22="Menor",0.4,IF(P22="Moderado",0.6,IF(P22="Mayor",0.8,IF(P22="Catastrófico",1,))))))</f>
        <v>0.6</v>
      </c>
      <c r="R22" s="88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656">
        <v>1</v>
      </c>
      <c r="T22" s="589" t="s">
        <v>1704</v>
      </c>
      <c r="U22" s="556" t="str">
        <f>IF(OR(V22="Preventivo",V22="Detectivo"),"Probabilidad",IF(V22="Correctivo","Impacto",""))</f>
        <v>Probabilidad</v>
      </c>
      <c r="V22" s="557" t="s">
        <v>168</v>
      </c>
      <c r="W22" s="557" t="s">
        <v>169</v>
      </c>
      <c r="X22" s="558" t="str">
        <f>IF(AND(V22="Preventivo",W22="Automático"),"50%",IF(AND(V22="Preventivo",W22="Manual"),"40%",IF(AND(V22="Detectivo",W22="Automático"),"40%",IF(AND(V22="Detectivo",W22="Manual"),"30%",IF(AND(V22="Correctivo",W22="Automático"),"35%",IF(AND(V22="Correctivo",W22="Manual"),"25%",""))))))</f>
        <v>40%</v>
      </c>
      <c r="Y22" s="557" t="s">
        <v>183</v>
      </c>
      <c r="Z22" s="557" t="s">
        <v>171</v>
      </c>
      <c r="AA22" s="557" t="s">
        <v>174</v>
      </c>
      <c r="AB22" s="559">
        <f>IFERROR(IF(U22="Probabilidad",(M22-(+M22*X22)),IF(U22="Impacto",M22,"")),"")</f>
        <v>0.24</v>
      </c>
      <c r="AC22" s="560" t="str">
        <f>IFERROR(IF(AB22="","",IF(AB22&lt;=0.2,"Muy Baja",IF(AB22&lt;=0.4,"Baja",IF(AB22&lt;=0.6,"Media",IF(AB22&lt;=0.8,"Alta","Muy Alta"))))),"")</f>
        <v>Baja</v>
      </c>
      <c r="AD22" s="561">
        <f>+AB22</f>
        <v>0.24</v>
      </c>
      <c r="AE22" s="560" t="str">
        <f>IFERROR(IF(AF22="","",IF(AF22&lt;=0.2,"Leve",IF(AF22&lt;=0.4,"Menor",IF(AF22&lt;=0.6,"Moderado",IF(AF22&lt;=0.8,"Mayor","Catastrófico"))))),"")</f>
        <v>Moderado</v>
      </c>
      <c r="AF22" s="561">
        <f>IFERROR(IF(U22="Impacto",(Q22-(+Q22*X22)),IF(U22="Probabilidad",Q22,"")),"")</f>
        <v>0.6</v>
      </c>
      <c r="AG22" s="562"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563" t="s">
        <v>175</v>
      </c>
      <c r="AI22" s="618" t="s">
        <v>1705</v>
      </c>
      <c r="AJ22" s="618" t="s">
        <v>1706</v>
      </c>
      <c r="AK22" s="631"/>
      <c r="AL22" s="664"/>
      <c r="AM22" s="577"/>
      <c r="AN22" s="659"/>
      <c r="AO22" s="542"/>
      <c r="AP22" s="542"/>
      <c r="AQ22" s="542"/>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row>
    <row r="23" spans="1:72" ht="30">
      <c r="A23" s="887"/>
      <c r="B23" s="959"/>
      <c r="C23" s="887"/>
      <c r="D23" s="890"/>
      <c r="E23" s="890"/>
      <c r="F23" s="890"/>
      <c r="G23" s="890"/>
      <c r="H23" s="890"/>
      <c r="I23" s="890"/>
      <c r="J23" s="609" t="s">
        <v>1707</v>
      </c>
      <c r="K23" s="893"/>
      <c r="L23" s="896"/>
      <c r="M23" s="899"/>
      <c r="N23" s="953"/>
      <c r="O23" s="899">
        <f t="shared" ref="O23:O27" si="15">IF(NOT(ISERROR(MATCH(N23,_xlfn.ANCHORARRAY(G34),0))),M36&amp;"Por favor no seleccionar los criterios de impacto",N23)</f>
        <v>0</v>
      </c>
      <c r="P23" s="896"/>
      <c r="Q23" s="899"/>
      <c r="R23" s="884"/>
      <c r="S23" s="656">
        <v>2</v>
      </c>
      <c r="T23" s="589"/>
      <c r="U23" s="556" t="str">
        <f>IF(OR(V23="Preventivo",V23="Detectivo"),"Probabilidad",IF(V23="Correctivo","Impacto",""))</f>
        <v/>
      </c>
      <c r="V23" s="557"/>
      <c r="W23" s="557"/>
      <c r="X23" s="558" t="str">
        <f t="shared" ref="X23:X27" si="16">IF(AND(V23="Preventivo",W23="Automático"),"50%",IF(AND(V23="Preventivo",W23="Manual"),"40%",IF(AND(V23="Detectivo",W23="Automático"),"40%",IF(AND(V23="Detectivo",W23="Manual"),"30%",IF(AND(V23="Correctivo",W23="Automático"),"35%",IF(AND(V23="Correctivo",W23="Manual"),"25%",""))))))</f>
        <v/>
      </c>
      <c r="Y23" s="557"/>
      <c r="Z23" s="557"/>
      <c r="AA23" s="557"/>
      <c r="AB23" s="660" t="str">
        <f>IFERROR(IF(AND(U22="Probabilidad",U23="Probabilidad"),(AD22-(+AD22*X23)),IF(U23="Probabilidad",(M22-(+M22*X23)),IF(U23="Impacto",AD22,""))),"")</f>
        <v/>
      </c>
      <c r="AC23" s="560" t="str">
        <f t="shared" si="1"/>
        <v/>
      </c>
      <c r="AD23" s="561" t="str">
        <f t="shared" ref="AD23:AD27" si="17">+AB23</f>
        <v/>
      </c>
      <c r="AE23" s="560" t="str">
        <f t="shared" si="3"/>
        <v/>
      </c>
      <c r="AF23" s="561" t="str">
        <f>IFERROR(IF(AND(U22="Impacto",U23="Impacto"),(AF22-(+AF22*X23)),IF(U23="Impacto",(Q22-(+Q22*X23)),IF(U23="Probabilidad",AF22,""))),"")</f>
        <v/>
      </c>
      <c r="AG23" s="562"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563"/>
      <c r="AI23" s="589"/>
      <c r="AJ23" s="577"/>
      <c r="AK23" s="631"/>
      <c r="AL23" s="631"/>
      <c r="AM23" s="618"/>
      <c r="AN23" s="657"/>
      <c r="AO23" s="523"/>
      <c r="AP23" s="684"/>
      <c r="AQ23" s="658"/>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row>
    <row r="24" spans="1:72" ht="16.5">
      <c r="A24" s="887"/>
      <c r="B24" s="959"/>
      <c r="C24" s="887"/>
      <c r="D24" s="890"/>
      <c r="E24" s="890"/>
      <c r="F24" s="890"/>
      <c r="G24" s="890"/>
      <c r="H24" s="890"/>
      <c r="I24" s="890"/>
      <c r="J24" s="609"/>
      <c r="K24" s="893"/>
      <c r="L24" s="896"/>
      <c r="M24" s="899"/>
      <c r="N24" s="953"/>
      <c r="O24" s="899">
        <f t="shared" si="15"/>
        <v>0</v>
      </c>
      <c r="P24" s="896"/>
      <c r="Q24" s="899"/>
      <c r="R24" s="884"/>
      <c r="S24" s="656">
        <v>3</v>
      </c>
      <c r="T24" s="588"/>
      <c r="U24" s="556" t="str">
        <f>IF(OR(V24="Preventivo",V24="Detectivo"),"Probabilidad",IF(V24="Correctivo","Impacto",""))</f>
        <v/>
      </c>
      <c r="V24" s="557"/>
      <c r="W24" s="557"/>
      <c r="X24" s="558" t="str">
        <f t="shared" si="16"/>
        <v/>
      </c>
      <c r="Y24" s="557"/>
      <c r="Z24" s="557"/>
      <c r="AA24" s="557"/>
      <c r="AB24" s="559" t="str">
        <f>IFERROR(IF(AND(U23="Probabilidad",U24="Probabilidad"),(AD23-(+AD23*X24)),IF(AND(U23="Impacto",U24="Probabilidad"),(AD22-(+AD22*X24)),IF(U24="Impacto",AD23,""))),"")</f>
        <v/>
      </c>
      <c r="AC24" s="560" t="str">
        <f t="shared" si="1"/>
        <v/>
      </c>
      <c r="AD24" s="561" t="str">
        <f t="shared" si="17"/>
        <v/>
      </c>
      <c r="AE24" s="560" t="str">
        <f t="shared" si="3"/>
        <v/>
      </c>
      <c r="AF24" s="561" t="str">
        <f>IFERROR(IF(AND(U23="Impacto",U24="Impacto"),(AF23-(+AF23*X24)),IF(AND(U23="Probabilidad",U24="Impacto"),(AF22-(+AF22*X24)),IF(U24="Probabilidad",AF23,""))),"")</f>
        <v/>
      </c>
      <c r="AG24" s="562" t="str">
        <f t="shared" si="18"/>
        <v/>
      </c>
      <c r="AH24" s="563"/>
      <c r="AI24" s="589"/>
      <c r="AJ24" s="630"/>
      <c r="AK24" s="631"/>
      <c r="AL24" s="631"/>
      <c r="AM24" s="618"/>
      <c r="AN24" s="657"/>
      <c r="AO24" s="523"/>
      <c r="AP24" s="684"/>
      <c r="AQ24" s="658"/>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row>
    <row r="25" spans="1:72" ht="16.5">
      <c r="A25" s="887"/>
      <c r="B25" s="959"/>
      <c r="C25" s="887"/>
      <c r="D25" s="890"/>
      <c r="E25" s="890"/>
      <c r="F25" s="890"/>
      <c r="G25" s="890"/>
      <c r="H25" s="890"/>
      <c r="I25" s="890"/>
      <c r="J25" s="609"/>
      <c r="K25" s="893"/>
      <c r="L25" s="896"/>
      <c r="M25" s="899"/>
      <c r="N25" s="953"/>
      <c r="O25" s="899">
        <f t="shared" si="15"/>
        <v>0</v>
      </c>
      <c r="P25" s="896"/>
      <c r="Q25" s="899"/>
      <c r="R25" s="884"/>
      <c r="S25" s="656">
        <v>4</v>
      </c>
      <c r="T25" s="589"/>
      <c r="U25" s="556" t="str">
        <f t="shared" ref="U25:U27" si="19">IF(OR(V25="Preventivo",V25="Detectivo"),"Probabilidad",IF(V25="Correctivo","Impacto",""))</f>
        <v/>
      </c>
      <c r="V25" s="557"/>
      <c r="W25" s="557"/>
      <c r="X25" s="558" t="str">
        <f t="shared" si="16"/>
        <v/>
      </c>
      <c r="Y25" s="557"/>
      <c r="Z25" s="557"/>
      <c r="AA25" s="557"/>
      <c r="AB25" s="559" t="str">
        <f t="shared" ref="AB25:AB27" si="20">IFERROR(IF(AND(U24="Probabilidad",U25="Probabilidad"),(AD24-(+AD24*X25)),IF(AND(U24="Impacto",U25="Probabilidad"),(AD23-(+AD23*X25)),IF(U25="Impacto",AD24,""))),"")</f>
        <v/>
      </c>
      <c r="AC25" s="560" t="str">
        <f t="shared" si="1"/>
        <v/>
      </c>
      <c r="AD25" s="561" t="str">
        <f t="shared" si="17"/>
        <v/>
      </c>
      <c r="AE25" s="560" t="str">
        <f t="shared" si="3"/>
        <v/>
      </c>
      <c r="AF25" s="561" t="str">
        <f t="shared" ref="AF25:AF27" si="21">IFERROR(IF(AND(U24="Impacto",U25="Impacto"),(AF24-(+AF24*X25)),IF(AND(U24="Probabilidad",U25="Impacto"),(AF23-(+AF23*X25)),IF(U25="Probabilidad",AF24,""))),"")</f>
        <v/>
      </c>
      <c r="AG25" s="562"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563"/>
      <c r="AI25" s="589"/>
      <c r="AJ25" s="630"/>
      <c r="AK25" s="631"/>
      <c r="AL25" s="631"/>
      <c r="AM25" s="618"/>
      <c r="AN25" s="657"/>
      <c r="AO25" s="523"/>
      <c r="AP25" s="684"/>
      <c r="AQ25" s="658"/>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row>
    <row r="26" spans="1:72" ht="16.5">
      <c r="A26" s="887"/>
      <c r="B26" s="959"/>
      <c r="C26" s="887"/>
      <c r="D26" s="890"/>
      <c r="E26" s="890"/>
      <c r="F26" s="890"/>
      <c r="G26" s="890"/>
      <c r="H26" s="890"/>
      <c r="I26" s="890"/>
      <c r="J26" s="609"/>
      <c r="K26" s="893"/>
      <c r="L26" s="896"/>
      <c r="M26" s="899"/>
      <c r="N26" s="953"/>
      <c r="O26" s="899">
        <f t="shared" si="15"/>
        <v>0</v>
      </c>
      <c r="P26" s="896"/>
      <c r="Q26" s="899"/>
      <c r="R26" s="884"/>
      <c r="S26" s="656">
        <v>5</v>
      </c>
      <c r="T26" s="589"/>
      <c r="U26" s="556" t="str">
        <f t="shared" si="19"/>
        <v/>
      </c>
      <c r="V26" s="557"/>
      <c r="W26" s="557"/>
      <c r="X26" s="558" t="str">
        <f t="shared" si="16"/>
        <v/>
      </c>
      <c r="Y26" s="557"/>
      <c r="Z26" s="557"/>
      <c r="AA26" s="557"/>
      <c r="AB26" s="559" t="str">
        <f t="shared" si="20"/>
        <v/>
      </c>
      <c r="AC26" s="560" t="str">
        <f t="shared" si="1"/>
        <v/>
      </c>
      <c r="AD26" s="561" t="str">
        <f t="shared" si="17"/>
        <v/>
      </c>
      <c r="AE26" s="560" t="str">
        <f t="shared" si="3"/>
        <v/>
      </c>
      <c r="AF26" s="561" t="str">
        <f t="shared" si="21"/>
        <v/>
      </c>
      <c r="AG26" s="562"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563"/>
      <c r="AI26" s="589"/>
      <c r="AJ26" s="630"/>
      <c r="AK26" s="631"/>
      <c r="AL26" s="631"/>
      <c r="AM26" s="618"/>
      <c r="AN26" s="657"/>
      <c r="AO26" s="523"/>
      <c r="AP26" s="684"/>
      <c r="AQ26" s="658"/>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row>
    <row r="27" spans="1:72" ht="16.5">
      <c r="A27" s="888"/>
      <c r="B27" s="960"/>
      <c r="C27" s="888"/>
      <c r="D27" s="891"/>
      <c r="E27" s="891"/>
      <c r="F27" s="891"/>
      <c r="G27" s="891"/>
      <c r="H27" s="891"/>
      <c r="I27" s="891"/>
      <c r="J27" s="610"/>
      <c r="K27" s="894"/>
      <c r="L27" s="897"/>
      <c r="M27" s="900"/>
      <c r="N27" s="954"/>
      <c r="O27" s="900">
        <f t="shared" si="15"/>
        <v>0</v>
      </c>
      <c r="P27" s="897"/>
      <c r="Q27" s="900"/>
      <c r="R27" s="885"/>
      <c r="S27" s="656">
        <v>6</v>
      </c>
      <c r="T27" s="589"/>
      <c r="U27" s="556" t="str">
        <f t="shared" si="19"/>
        <v/>
      </c>
      <c r="V27" s="557"/>
      <c r="W27" s="557"/>
      <c r="X27" s="558" t="str">
        <f t="shared" si="16"/>
        <v/>
      </c>
      <c r="Y27" s="557"/>
      <c r="Z27" s="557"/>
      <c r="AA27" s="557"/>
      <c r="AB27" s="559" t="str">
        <f t="shared" si="20"/>
        <v/>
      </c>
      <c r="AC27" s="560" t="str">
        <f t="shared" si="1"/>
        <v/>
      </c>
      <c r="AD27" s="561" t="str">
        <f t="shared" si="17"/>
        <v/>
      </c>
      <c r="AE27" s="560" t="str">
        <f t="shared" si="3"/>
        <v/>
      </c>
      <c r="AF27" s="561" t="str">
        <f t="shared" si="21"/>
        <v/>
      </c>
      <c r="AG27" s="562" t="str">
        <f t="shared" si="22"/>
        <v/>
      </c>
      <c r="AH27" s="563"/>
      <c r="AI27" s="589"/>
      <c r="AJ27" s="630"/>
      <c r="AK27" s="631"/>
      <c r="AL27" s="631"/>
      <c r="AM27" s="618"/>
      <c r="AN27" s="657"/>
      <c r="AO27" s="523"/>
      <c r="AP27" s="684"/>
      <c r="AQ27" s="658"/>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row>
    <row r="28" spans="1:72" ht="97.5">
      <c r="A28" s="886">
        <v>4</v>
      </c>
      <c r="B28" s="958" t="s">
        <v>1338</v>
      </c>
      <c r="C28" s="886" t="s">
        <v>1341</v>
      </c>
      <c r="D28" s="889" t="s">
        <v>161</v>
      </c>
      <c r="E28" s="889" t="s">
        <v>1708</v>
      </c>
      <c r="F28" s="889" t="s">
        <v>1709</v>
      </c>
      <c r="G28" s="889" t="s">
        <v>1710</v>
      </c>
      <c r="H28" s="889" t="s">
        <v>1686</v>
      </c>
      <c r="I28" s="889" t="s">
        <v>1711</v>
      </c>
      <c r="J28" s="608" t="s">
        <v>1712</v>
      </c>
      <c r="K28" s="892">
        <v>96000</v>
      </c>
      <c r="L28" s="895" t="str">
        <f>IF(K28&lt;=0,"",IF(K28&lt;=2,"Muy Baja",IF(K28&lt;=24,"Baja",IF(K28&lt;=500,"Media",IF(K28&lt;=5000,"Alta","Muy Alta")))))</f>
        <v>Muy Alta</v>
      </c>
      <c r="M28" s="898">
        <f>IF(L28="","",IF(L28="Muy Baja",0.2,IF(L28="Baja",0.4,IF(L28="Media",0.6,IF(L28="Alta",0.8,IF(L28="Muy Alta",1,))))))</f>
        <v>1</v>
      </c>
      <c r="N28" s="952" t="s">
        <v>223</v>
      </c>
      <c r="O28" s="898" t="str">
        <f>IF(NOT(ISERROR(MATCH(N28,'Tabla Impacto'!$B$221:$B$223,0))),'Tabla Impacto'!$F$223&amp;"Por favor no seleccionar los criterios de impacto(Afectación Económica o presupuestal y Pérdida Reputacional)",N28)</f>
        <v xml:space="preserve">     El riesgo afecta la imagen de la entidad internamente, de conocimiento general, nivel interno, de junta dircetiva y accionistas y/o de provedores</v>
      </c>
      <c r="P28" s="895" t="str">
        <f>IF(OR(O28='Tabla Impacto'!$C$11,O28='Tabla Impacto'!$D$11),"Leve",IF(OR(O28='Tabla Impacto'!$C$12,O28='Tabla Impacto'!$D$12),"Menor",IF(OR(O28='Tabla Impacto'!$C$13,O28='Tabla Impacto'!$D$13),"Moderado",IF(OR(O28='Tabla Impacto'!$C$14,O28='Tabla Impacto'!$D$14),"Mayor",IF(OR(O28='Tabla Impacto'!$C$15,O28='Tabla Impacto'!$D$15),"Catastrófico","")))))</f>
        <v>Menor</v>
      </c>
      <c r="Q28" s="898">
        <f>IF(P28="","",IF(P28="Leve",0.2,IF(P28="Menor",0.4,IF(P28="Moderado",0.6,IF(P28="Mayor",0.8,IF(P28="Catastrófico",1,))))))</f>
        <v>0.4</v>
      </c>
      <c r="R28" s="88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Alto</v>
      </c>
      <c r="S28" s="656">
        <v>1</v>
      </c>
      <c r="T28" s="589" t="s">
        <v>1713</v>
      </c>
      <c r="U28" s="556" t="str">
        <f>IF(OR(V28="Preventivo",V28="Detectivo"),"Probabilidad",IF(V28="Correctivo","Impacto",""))</f>
        <v>Probabilidad</v>
      </c>
      <c r="V28" s="557" t="s">
        <v>168</v>
      </c>
      <c r="W28" s="557" t="s">
        <v>169</v>
      </c>
      <c r="X28" s="558" t="str">
        <f>IF(AND(V28="Preventivo",W28="Automático"),"50%",IF(AND(V28="Preventivo",W28="Manual"),"40%",IF(AND(V28="Detectivo",W28="Automático"),"40%",IF(AND(V28="Detectivo",W28="Manual"),"30%",IF(AND(V28="Correctivo",W28="Automático"),"35%",IF(AND(V28="Correctivo",W28="Manual"),"25%",""))))))</f>
        <v>40%</v>
      </c>
      <c r="Y28" s="557" t="s">
        <v>183</v>
      </c>
      <c r="Z28" s="557" t="s">
        <v>171</v>
      </c>
      <c r="AA28" s="557" t="s">
        <v>174</v>
      </c>
      <c r="AB28" s="559">
        <f>IFERROR(IF(U28="Probabilidad",(M28-(+M28*X28)),IF(U28="Impacto",M28,"")),"")</f>
        <v>0.6</v>
      </c>
      <c r="AC28" s="560" t="str">
        <f>IFERROR(IF(AB28="","",IF(AB28&lt;=0.2,"Muy Baja",IF(AB28&lt;=0.4,"Baja",IF(AB28&lt;=0.6,"Media",IF(AB28&lt;=0.8,"Alta","Muy Alta"))))),"")</f>
        <v>Media</v>
      </c>
      <c r="AD28" s="561">
        <f>+AB28</f>
        <v>0.6</v>
      </c>
      <c r="AE28" s="560" t="str">
        <f>IFERROR(IF(AF28="","",IF(AF28&lt;=0.2,"Leve",IF(AF28&lt;=0.4,"Menor",IF(AF28&lt;=0.6,"Moderado",IF(AF28&lt;=0.8,"Mayor","Catastrófico"))))),"")</f>
        <v>Menor</v>
      </c>
      <c r="AF28" s="561">
        <f>IFERROR(IF(U28="Impacto",(Q28-(+Q28*X28)),IF(U28="Probabilidad",Q28,"")),"")</f>
        <v>0.4</v>
      </c>
      <c r="AG28" s="562"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Moderado</v>
      </c>
      <c r="AH28" s="563" t="s">
        <v>175</v>
      </c>
      <c r="AI28" s="589" t="s">
        <v>1714</v>
      </c>
      <c r="AJ28" s="589" t="s">
        <v>1715</v>
      </c>
      <c r="AK28" s="631">
        <v>45658</v>
      </c>
      <c r="AL28" s="664"/>
      <c r="AM28" s="757"/>
      <c r="AN28" s="657"/>
      <c r="AO28" s="523"/>
      <c r="AP28" s="685"/>
      <c r="AQ28" s="523"/>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row>
    <row r="29" spans="1:72" ht="75">
      <c r="A29" s="887"/>
      <c r="B29" s="959"/>
      <c r="C29" s="887"/>
      <c r="D29" s="890"/>
      <c r="E29" s="890"/>
      <c r="F29" s="890"/>
      <c r="G29" s="890"/>
      <c r="H29" s="890"/>
      <c r="I29" s="890"/>
      <c r="J29" s="609" t="s">
        <v>1716</v>
      </c>
      <c r="K29" s="893"/>
      <c r="L29" s="896"/>
      <c r="M29" s="899"/>
      <c r="N29" s="953"/>
      <c r="O29" s="899">
        <f t="shared" ref="O29:O33" si="23">IF(NOT(ISERROR(MATCH(N29,_xlfn.ANCHORARRAY(G40),0))),M42&amp;"Por favor no seleccionar los criterios de impacto",N29)</f>
        <v>0</v>
      </c>
      <c r="P29" s="896"/>
      <c r="Q29" s="899"/>
      <c r="R29" s="884"/>
      <c r="S29" s="656">
        <v>2</v>
      </c>
      <c r="T29" s="589"/>
      <c r="U29" s="556" t="str">
        <f>IF(OR(V29="Preventivo",V29="Detectivo"),"Probabilidad",IF(V29="Correctivo","Impacto",""))</f>
        <v/>
      </c>
      <c r="V29" s="557"/>
      <c r="W29" s="557"/>
      <c r="X29" s="558" t="str">
        <f t="shared" ref="X29:X33" si="24">IF(AND(V29="Preventivo",W29="Automático"),"50%",IF(AND(V29="Preventivo",W29="Manual"),"40%",IF(AND(V29="Detectivo",W29="Automático"),"40%",IF(AND(V29="Detectivo",W29="Manual"),"30%",IF(AND(V29="Correctivo",W29="Automático"),"35%",IF(AND(V29="Correctivo",W29="Manual"),"25%",""))))))</f>
        <v/>
      </c>
      <c r="Y29" s="557"/>
      <c r="Z29" s="557"/>
      <c r="AA29" s="557"/>
      <c r="AB29" s="559" t="str">
        <f>IFERROR(IF(AND(U28="Probabilidad",U29="Probabilidad"),(AD28-(+AD28*X29)),IF(U29="Probabilidad",(M28-(+M28*X29)),IF(U29="Impacto",AD28,""))),"")</f>
        <v/>
      </c>
      <c r="AC29" s="560" t="str">
        <f t="shared" si="1"/>
        <v/>
      </c>
      <c r="AD29" s="561" t="str">
        <f t="shared" ref="AD29:AD33" si="25">+AB29</f>
        <v/>
      </c>
      <c r="AE29" s="560" t="str">
        <f t="shared" si="3"/>
        <v/>
      </c>
      <c r="AF29" s="561" t="str">
        <f>IFERROR(IF(AND(U28="Impacto",U29="Impacto"),(AF28-(+AF28*X29)),IF(U29="Impacto",(Q28-(+Q28*X29)),IF(U29="Probabilidad",AF28,""))),"")</f>
        <v/>
      </c>
      <c r="AG29" s="562"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563"/>
      <c r="AI29" s="589"/>
      <c r="AJ29" s="589"/>
      <c r="AK29" s="631"/>
      <c r="AL29" s="631"/>
      <c r="AM29" s="759"/>
      <c r="AN29" s="657"/>
      <c r="AO29" s="523"/>
      <c r="AP29" s="684"/>
      <c r="AQ29" s="758"/>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row>
    <row r="30" spans="1:72" ht="16.5">
      <c r="A30" s="887"/>
      <c r="B30" s="959"/>
      <c r="C30" s="887"/>
      <c r="D30" s="890"/>
      <c r="E30" s="890"/>
      <c r="F30" s="890"/>
      <c r="G30" s="890"/>
      <c r="H30" s="890"/>
      <c r="I30" s="890"/>
      <c r="J30" s="609"/>
      <c r="K30" s="893"/>
      <c r="L30" s="896"/>
      <c r="M30" s="899"/>
      <c r="N30" s="953"/>
      <c r="O30" s="899">
        <f t="shared" si="23"/>
        <v>0</v>
      </c>
      <c r="P30" s="896"/>
      <c r="Q30" s="899"/>
      <c r="R30" s="884"/>
      <c r="S30" s="656">
        <v>3</v>
      </c>
      <c r="T30" s="588"/>
      <c r="U30" s="556" t="str">
        <f>IF(OR(V30="Preventivo",V30="Detectivo"),"Probabilidad",IF(V30="Correctivo","Impacto",""))</f>
        <v/>
      </c>
      <c r="V30" s="557"/>
      <c r="W30" s="557"/>
      <c r="X30" s="558" t="str">
        <f t="shared" si="24"/>
        <v/>
      </c>
      <c r="Y30" s="557"/>
      <c r="Z30" s="557"/>
      <c r="AA30" s="557"/>
      <c r="AB30" s="559" t="str">
        <f>IFERROR(IF(AND(U29="Probabilidad",U30="Probabilidad"),(AD29-(+AD29*X30)),IF(AND(U29="Impacto",U30="Probabilidad"),(AD28-(+AD28*X30)),IF(U30="Impacto",AD29,""))),"")</f>
        <v/>
      </c>
      <c r="AC30" s="560" t="str">
        <f t="shared" si="1"/>
        <v/>
      </c>
      <c r="AD30" s="561" t="str">
        <f t="shared" si="25"/>
        <v/>
      </c>
      <c r="AE30" s="560" t="str">
        <f t="shared" si="3"/>
        <v/>
      </c>
      <c r="AF30" s="561" t="str">
        <f>IFERROR(IF(AND(U29="Impacto",U30="Impacto"),(AF29-(+AF29*X30)),IF(AND(U29="Probabilidad",U30="Impacto"),(AF28-(+AF28*X30)),IF(U30="Probabilidad",AF29,""))),"")</f>
        <v/>
      </c>
      <c r="AG30" s="562" t="str">
        <f t="shared" si="26"/>
        <v/>
      </c>
      <c r="AH30" s="563"/>
      <c r="AI30" s="589"/>
      <c r="AJ30" s="630"/>
      <c r="AK30" s="631"/>
      <c r="AL30" s="631"/>
      <c r="AM30" s="704"/>
      <c r="AN30" s="657"/>
      <c r="AO30" s="523"/>
      <c r="AP30" s="684"/>
      <c r="AQ30" s="758"/>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row>
    <row r="31" spans="1:72" ht="16.5">
      <c r="A31" s="887"/>
      <c r="B31" s="959"/>
      <c r="C31" s="887"/>
      <c r="D31" s="890"/>
      <c r="E31" s="890"/>
      <c r="F31" s="890"/>
      <c r="G31" s="890"/>
      <c r="H31" s="890"/>
      <c r="I31" s="890"/>
      <c r="J31" s="609"/>
      <c r="K31" s="893"/>
      <c r="L31" s="896"/>
      <c r="M31" s="899"/>
      <c r="N31" s="953"/>
      <c r="O31" s="899">
        <f t="shared" si="23"/>
        <v>0</v>
      </c>
      <c r="P31" s="896"/>
      <c r="Q31" s="899"/>
      <c r="R31" s="884"/>
      <c r="S31" s="656">
        <v>4</v>
      </c>
      <c r="T31" s="589"/>
      <c r="U31" s="556" t="str">
        <f t="shared" ref="U31:U33" si="27">IF(OR(V31="Preventivo",V31="Detectivo"),"Probabilidad",IF(V31="Correctivo","Impacto",""))</f>
        <v/>
      </c>
      <c r="V31" s="557"/>
      <c r="W31" s="557"/>
      <c r="X31" s="558" t="str">
        <f t="shared" si="24"/>
        <v/>
      </c>
      <c r="Y31" s="557"/>
      <c r="Z31" s="557"/>
      <c r="AA31" s="557"/>
      <c r="AB31" s="559" t="str">
        <f t="shared" ref="AB31:AB33" si="28">IFERROR(IF(AND(U30="Probabilidad",U31="Probabilidad"),(AD30-(+AD30*X31)),IF(AND(U30="Impacto",U31="Probabilidad"),(AD29-(+AD29*X31)),IF(U31="Impacto",AD30,""))),"")</f>
        <v/>
      </c>
      <c r="AC31" s="560" t="str">
        <f t="shared" si="1"/>
        <v/>
      </c>
      <c r="AD31" s="561" t="str">
        <f t="shared" si="25"/>
        <v/>
      </c>
      <c r="AE31" s="560" t="str">
        <f t="shared" si="3"/>
        <v/>
      </c>
      <c r="AF31" s="561" t="str">
        <f t="shared" ref="AF31:AF33" si="29">IFERROR(IF(AND(U30="Impacto",U31="Impacto"),(AF30-(+AF30*X31)),IF(AND(U30="Probabilidad",U31="Impacto"),(AF29-(+AF29*X31)),IF(U31="Probabilidad",AF30,""))),"")</f>
        <v/>
      </c>
      <c r="AG31" s="562"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563"/>
      <c r="AI31" s="589"/>
      <c r="AJ31" s="630"/>
      <c r="AK31" s="631"/>
      <c r="AL31" s="631"/>
      <c r="AM31" s="759"/>
      <c r="AN31" s="657"/>
      <c r="AO31" s="523"/>
      <c r="AP31" s="684"/>
      <c r="AQ31" s="758"/>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row>
    <row r="32" spans="1:72" ht="16.5">
      <c r="A32" s="887"/>
      <c r="B32" s="959"/>
      <c r="C32" s="887"/>
      <c r="D32" s="890"/>
      <c r="E32" s="890"/>
      <c r="F32" s="890"/>
      <c r="G32" s="890"/>
      <c r="H32" s="890"/>
      <c r="I32" s="890"/>
      <c r="J32" s="609"/>
      <c r="K32" s="893"/>
      <c r="L32" s="896"/>
      <c r="M32" s="899"/>
      <c r="N32" s="953"/>
      <c r="O32" s="899">
        <f t="shared" si="23"/>
        <v>0</v>
      </c>
      <c r="P32" s="896"/>
      <c r="Q32" s="899"/>
      <c r="R32" s="884"/>
      <c r="S32" s="656">
        <v>5</v>
      </c>
      <c r="T32" s="589"/>
      <c r="U32" s="556" t="str">
        <f t="shared" si="27"/>
        <v/>
      </c>
      <c r="V32" s="557"/>
      <c r="W32" s="557"/>
      <c r="X32" s="558" t="str">
        <f t="shared" si="24"/>
        <v/>
      </c>
      <c r="Y32" s="557"/>
      <c r="Z32" s="557"/>
      <c r="AA32" s="557"/>
      <c r="AB32" s="660" t="str">
        <f t="shared" si="28"/>
        <v/>
      </c>
      <c r="AC32" s="560" t="str">
        <f>IFERROR(IF(AB32="","",IF(AB32&lt;=0.2,"Muy Baja",IF(AB32&lt;=0.4,"Baja",IF(AB32&lt;=0.6,"Media",IF(AB32&lt;=0.8,"Alta","Muy Alta"))))),"")</f>
        <v/>
      </c>
      <c r="AD32" s="561" t="str">
        <f t="shared" si="25"/>
        <v/>
      </c>
      <c r="AE32" s="560" t="str">
        <f t="shared" si="3"/>
        <v/>
      </c>
      <c r="AF32" s="561" t="str">
        <f t="shared" si="29"/>
        <v/>
      </c>
      <c r="AG32" s="562"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563"/>
      <c r="AI32" s="589"/>
      <c r="AJ32" s="630"/>
      <c r="AK32" s="631"/>
      <c r="AL32" s="631"/>
      <c r="AM32" s="704"/>
      <c r="AN32" s="657"/>
      <c r="AO32" s="523"/>
      <c r="AP32" s="684"/>
      <c r="AQ32" s="758"/>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row>
    <row r="33" spans="1:72" ht="16.5">
      <c r="A33" s="888"/>
      <c r="B33" s="960"/>
      <c r="C33" s="888"/>
      <c r="D33" s="891"/>
      <c r="E33" s="891"/>
      <c r="F33" s="891"/>
      <c r="G33" s="891"/>
      <c r="H33" s="891"/>
      <c r="I33" s="891"/>
      <c r="J33" s="610"/>
      <c r="K33" s="894"/>
      <c r="L33" s="897"/>
      <c r="M33" s="900"/>
      <c r="N33" s="954"/>
      <c r="O33" s="900">
        <f t="shared" si="23"/>
        <v>0</v>
      </c>
      <c r="P33" s="897"/>
      <c r="Q33" s="900"/>
      <c r="R33" s="885"/>
      <c r="S33" s="656">
        <v>6</v>
      </c>
      <c r="T33" s="589"/>
      <c r="U33" s="556" t="str">
        <f t="shared" si="27"/>
        <v/>
      </c>
      <c r="V33" s="557"/>
      <c r="W33" s="557"/>
      <c r="X33" s="558" t="str">
        <f t="shared" si="24"/>
        <v/>
      </c>
      <c r="Y33" s="557"/>
      <c r="Z33" s="557"/>
      <c r="AA33" s="557"/>
      <c r="AB33" s="559" t="str">
        <f t="shared" si="28"/>
        <v/>
      </c>
      <c r="AC33" s="560" t="str">
        <f t="shared" si="1"/>
        <v/>
      </c>
      <c r="AD33" s="561" t="str">
        <f t="shared" si="25"/>
        <v/>
      </c>
      <c r="AE33" s="560" t="str">
        <f t="shared" si="3"/>
        <v/>
      </c>
      <c r="AF33" s="561" t="str">
        <f t="shared" si="29"/>
        <v/>
      </c>
      <c r="AG33" s="562" t="str">
        <f t="shared" si="30"/>
        <v/>
      </c>
      <c r="AH33" s="563"/>
      <c r="AI33" s="589"/>
      <c r="AJ33" s="630"/>
      <c r="AK33" s="631"/>
      <c r="AL33" s="631"/>
      <c r="AM33" s="759"/>
      <c r="AN33" s="657"/>
      <c r="AO33" s="523"/>
      <c r="AP33" s="684"/>
      <c r="AQ33" s="758"/>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row>
    <row r="34" spans="1:72" ht="97.5">
      <c r="A34" s="940">
        <v>5</v>
      </c>
      <c r="B34" s="958" t="s">
        <v>1338</v>
      </c>
      <c r="C34" s="886" t="s">
        <v>1341</v>
      </c>
      <c r="D34" s="889" t="s">
        <v>161</v>
      </c>
      <c r="E34" s="943" t="s">
        <v>1717</v>
      </c>
      <c r="F34" s="943" t="s">
        <v>1718</v>
      </c>
      <c r="G34" s="943" t="s">
        <v>1719</v>
      </c>
      <c r="H34" s="889" t="s">
        <v>1686</v>
      </c>
      <c r="I34" s="889" t="s">
        <v>1711</v>
      </c>
      <c r="J34" s="608" t="s">
        <v>1712</v>
      </c>
      <c r="K34" s="892">
        <v>10000</v>
      </c>
      <c r="L34" s="895" t="str">
        <f>IF(K34&lt;=0,"",IF(K34&lt;=2,"Muy Baja",IF(K34&lt;=24,"Baja",IF(K34&lt;=500,"Media",IF(K34&lt;=5000,"Alta","Muy Alta")))))</f>
        <v>Muy Alta</v>
      </c>
      <c r="M34" s="898">
        <f>IF(L34="","",IF(L34="Muy Baja",0.2,IF(L34="Baja",0.4,IF(L34="Media",0.6,IF(L34="Alta",0.8,IF(L34="Muy Alta",1,))))))</f>
        <v>1</v>
      </c>
      <c r="N34" s="952" t="s">
        <v>223</v>
      </c>
      <c r="O34" s="898" t="str">
        <f>IF(NOT(ISERROR(MATCH(N34,'Tabla Impacto'!$B$221:$B$223,0))),'Tabla Impacto'!$F$223&amp;"Por favor no seleccionar los criterios de impacto(Afectación Económica o presupuestal y Pérdida Reputacional)",N34)</f>
        <v xml:space="preserve">     El riesgo afecta la imagen de la entidad internamente, de conocimiento general, nivel interno, de junta dircetiva y accionistas y/o de provedores</v>
      </c>
      <c r="P34" s="895" t="str">
        <f>IF(OR(O34='Tabla Impacto'!$C$11,O34='Tabla Impacto'!$D$11),"Leve",IF(OR(O34='Tabla Impacto'!$C$12,O34='Tabla Impacto'!$D$12),"Menor",IF(OR(O34='Tabla Impacto'!$C$13,O34='Tabla Impacto'!$D$13),"Moderado",IF(OR(O34='Tabla Impacto'!$C$14,O34='Tabla Impacto'!$D$14),"Mayor",IF(OR(O34='Tabla Impacto'!$C$15,O34='Tabla Impacto'!$D$15),"Catastrófico","")))))</f>
        <v>Menor</v>
      </c>
      <c r="Q34" s="898">
        <f>IF(P34="","",IF(P34="Leve",0.2,IF(P34="Menor",0.4,IF(P34="Moderado",0.6,IF(P34="Mayor",0.8,IF(P34="Catastrófico",1,))))))</f>
        <v>0.4</v>
      </c>
      <c r="R34" s="88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Alto</v>
      </c>
      <c r="S34" s="656">
        <v>1</v>
      </c>
      <c r="T34" s="589" t="s">
        <v>1720</v>
      </c>
      <c r="U34" s="556" t="str">
        <f>IF(OR(V34="Preventivo",V34="Detectivo"),"Probabilidad",IF(V34="Correctivo","Impacto",""))</f>
        <v>Probabilidad</v>
      </c>
      <c r="V34" s="557" t="s">
        <v>168</v>
      </c>
      <c r="W34" s="557" t="s">
        <v>169</v>
      </c>
      <c r="X34" s="558" t="str">
        <f>IF(AND(V34="Preventivo",W34="Automático"),"50%",IF(AND(V34="Preventivo",W34="Manual"),"40%",IF(AND(V34="Detectivo",W34="Automático"),"40%",IF(AND(V34="Detectivo",W34="Manual"),"30%",IF(AND(V34="Correctivo",W34="Automático"),"35%",IF(AND(V34="Correctivo",W34="Manual"),"25%",""))))))</f>
        <v>40%</v>
      </c>
      <c r="Y34" s="557" t="s">
        <v>183</v>
      </c>
      <c r="Z34" s="557" t="s">
        <v>171</v>
      </c>
      <c r="AA34" s="557" t="s">
        <v>174</v>
      </c>
      <c r="AB34" s="559">
        <f>IFERROR(IF(U34="Probabilidad",(M34-(+M34*X34)),IF(U34="Impacto",M34,"")),"")</f>
        <v>0.6</v>
      </c>
      <c r="AC34" s="560" t="str">
        <f>IFERROR(IF(AB34="","",IF(AB34&lt;=0.2,"Muy Baja",IF(AB34&lt;=0.4,"Baja",IF(AB34&lt;=0.6,"Media",IF(AB34&lt;=0.8,"Alta","Muy Alta"))))),"")</f>
        <v>Media</v>
      </c>
      <c r="AD34" s="561">
        <f>+AB34</f>
        <v>0.6</v>
      </c>
      <c r="AE34" s="560" t="str">
        <f>IFERROR(IF(AF34="","",IF(AF34&lt;=0.2,"Leve",IF(AF34&lt;=0.4,"Menor",IF(AF34&lt;=0.6,"Moderado",IF(AF34&lt;=0.8,"Mayor","Catastrófico"))))),"")</f>
        <v>Menor</v>
      </c>
      <c r="AF34" s="561">
        <f>IFERROR(IF(U34="Impacto",(Q34-(+Q34*X34)),IF(U34="Probabilidad",Q34,"")),"")</f>
        <v>0.4</v>
      </c>
      <c r="AG34" s="562"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Moderado</v>
      </c>
      <c r="AH34" s="563" t="s">
        <v>175</v>
      </c>
      <c r="AI34" s="589" t="s">
        <v>1721</v>
      </c>
      <c r="AJ34" s="589" t="s">
        <v>1715</v>
      </c>
      <c r="AK34" s="631">
        <v>45658</v>
      </c>
      <c r="AL34" s="664"/>
      <c r="AM34" s="760"/>
      <c r="AN34" s="657"/>
      <c r="AO34" s="523"/>
      <c r="AP34" s="685"/>
      <c r="AQ34" s="523"/>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row>
    <row r="35" spans="1:72" s="403" customFormat="1" ht="16.5">
      <c r="A35" s="941"/>
      <c r="B35" s="959"/>
      <c r="C35" s="887"/>
      <c r="D35" s="890"/>
      <c r="E35" s="944"/>
      <c r="F35" s="944"/>
      <c r="G35" s="944"/>
      <c r="H35" s="890"/>
      <c r="I35" s="890"/>
      <c r="J35" s="609"/>
      <c r="K35" s="893"/>
      <c r="L35" s="896"/>
      <c r="M35" s="899"/>
      <c r="N35" s="953"/>
      <c r="O35" s="899">
        <f t="shared" ref="O35:O39" si="31">IF(NOT(ISERROR(MATCH(N35,_xlfn.ANCHORARRAY(G46),0))),M48&amp;"Por favor no seleccionar los criterios de impacto",N35)</f>
        <v>0</v>
      </c>
      <c r="P35" s="896"/>
      <c r="Q35" s="899"/>
      <c r="R35" s="884"/>
      <c r="S35" s="656">
        <v>2</v>
      </c>
      <c r="T35" s="589"/>
      <c r="U35" s="556" t="str">
        <f>IF(OR(V35="Preventivo",V35="Detectivo"),"Probabilidad",IF(V35="Correctivo","Impacto",""))</f>
        <v/>
      </c>
      <c r="V35" s="557"/>
      <c r="W35" s="557"/>
      <c r="X35" s="558" t="str">
        <f t="shared" ref="X35:X39" si="32">IF(AND(V35="Preventivo",W35="Automático"),"50%",IF(AND(V35="Preventivo",W35="Manual"),"40%",IF(AND(V35="Detectivo",W35="Automático"),"40%",IF(AND(V35="Detectivo",W35="Manual"),"30%",IF(AND(V35="Correctivo",W35="Automático"),"35%",IF(AND(V35="Correctivo",W35="Manual"),"25%",""))))))</f>
        <v/>
      </c>
      <c r="Y35" s="557"/>
      <c r="Z35" s="557"/>
      <c r="AA35" s="557"/>
      <c r="AB35" s="559" t="str">
        <f>IFERROR(IF(AND(U34="Probabilidad",U35="Probabilidad"),(AD34-(+AD34*X35)),IF(U35="Probabilidad",(M34-(+M34*X35)),IF(U35="Impacto",AD34,""))),"")</f>
        <v/>
      </c>
      <c r="AC35" s="560" t="str">
        <f t="shared" si="1"/>
        <v/>
      </c>
      <c r="AD35" s="506" t="str">
        <f t="shared" ref="AD35:AD39" si="33">+AB35</f>
        <v/>
      </c>
      <c r="AE35" s="505" t="str">
        <f t="shared" si="3"/>
        <v/>
      </c>
      <c r="AF35" s="506" t="str">
        <f>IFERROR(IF(AND(U34="Impacto",U35="Impacto"),(AF34-(+AF34*X35)),IF(U35="Impacto",(Q34-(+Q34*X35)),IF(U35="Probabilidad",AF34,""))),"")</f>
        <v/>
      </c>
      <c r="AG35" s="507"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496"/>
      <c r="AI35" s="424"/>
      <c r="AJ35" s="604"/>
      <c r="AK35" s="510"/>
      <c r="AL35" s="510"/>
      <c r="AM35" s="604"/>
      <c r="AN35" s="653"/>
      <c r="AO35" s="523"/>
      <c r="AP35" s="683"/>
      <c r="AQ35" s="654"/>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row>
    <row r="36" spans="1:72" s="403" customFormat="1" ht="16.5">
      <c r="A36" s="941"/>
      <c r="B36" s="959"/>
      <c r="C36" s="887"/>
      <c r="D36" s="890"/>
      <c r="E36" s="944"/>
      <c r="F36" s="944"/>
      <c r="G36" s="944"/>
      <c r="H36" s="890"/>
      <c r="I36" s="890"/>
      <c r="J36" s="609"/>
      <c r="K36" s="893"/>
      <c r="L36" s="896"/>
      <c r="M36" s="899"/>
      <c r="N36" s="953"/>
      <c r="O36" s="899">
        <f t="shared" si="31"/>
        <v>0</v>
      </c>
      <c r="P36" s="896"/>
      <c r="Q36" s="899"/>
      <c r="R36" s="884"/>
      <c r="S36" s="656">
        <v>3</v>
      </c>
      <c r="T36" s="661"/>
      <c r="U36" s="556" t="str">
        <f>IF(OR(V36="Preventivo",V36="Detectivo"),"Probabilidad",IF(V36="Correctivo","Impacto",""))</f>
        <v/>
      </c>
      <c r="V36" s="557"/>
      <c r="W36" s="557"/>
      <c r="X36" s="558" t="str">
        <f t="shared" si="32"/>
        <v/>
      </c>
      <c r="Y36" s="557"/>
      <c r="Z36" s="557"/>
      <c r="AA36" s="557"/>
      <c r="AB36" s="559" t="str">
        <f>IFERROR(IF(AND(U35="Probabilidad",U36="Probabilidad"),(AD35-(+AD35*X36)),IF(AND(U35="Impacto",U36="Probabilidad"),(AD34-(+AD34*X36)),IF(U36="Impacto",AD35,""))),"")</f>
        <v/>
      </c>
      <c r="AC36" s="560" t="str">
        <f t="shared" si="1"/>
        <v/>
      </c>
      <c r="AD36" s="506" t="str">
        <f t="shared" si="33"/>
        <v/>
      </c>
      <c r="AE36" s="505" t="str">
        <f t="shared" si="3"/>
        <v/>
      </c>
      <c r="AF36" s="506" t="str">
        <f>IFERROR(IF(AND(U35="Impacto",U36="Impacto"),(AF35-(+AF35*X36)),IF(AND(U35="Probabilidad",U36="Impacto"),(AF34-(+AF34*X36)),IF(U36="Probabilidad",AF35,""))),"")</f>
        <v/>
      </c>
      <c r="AG36" s="507" t="str">
        <f t="shared" si="34"/>
        <v/>
      </c>
      <c r="AH36" s="496"/>
      <c r="AI36" s="424"/>
      <c r="AJ36" s="633"/>
      <c r="AK36" s="510"/>
      <c r="AL36" s="510"/>
      <c r="AM36" s="604"/>
      <c r="AN36" s="653"/>
      <c r="AO36" s="523"/>
      <c r="AP36" s="683"/>
      <c r="AQ36" s="654"/>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row>
    <row r="37" spans="1:72" s="403" customFormat="1" ht="16.5">
      <c r="A37" s="941"/>
      <c r="B37" s="959"/>
      <c r="C37" s="887"/>
      <c r="D37" s="890"/>
      <c r="E37" s="944"/>
      <c r="F37" s="944"/>
      <c r="G37" s="944"/>
      <c r="H37" s="890"/>
      <c r="I37" s="890"/>
      <c r="J37" s="609"/>
      <c r="K37" s="893"/>
      <c r="L37" s="896"/>
      <c r="M37" s="899"/>
      <c r="N37" s="953"/>
      <c r="O37" s="899">
        <f t="shared" si="31"/>
        <v>0</v>
      </c>
      <c r="P37" s="896"/>
      <c r="Q37" s="899"/>
      <c r="R37" s="884"/>
      <c r="S37" s="656">
        <v>4</v>
      </c>
      <c r="T37" s="662"/>
      <c r="U37" s="556" t="str">
        <f t="shared" ref="U37:U39" si="35">IF(OR(V37="Preventivo",V37="Detectivo"),"Probabilidad",IF(V37="Correctivo","Impacto",""))</f>
        <v/>
      </c>
      <c r="V37" s="557"/>
      <c r="W37" s="557"/>
      <c r="X37" s="558" t="str">
        <f t="shared" si="32"/>
        <v/>
      </c>
      <c r="Y37" s="557"/>
      <c r="Z37" s="557"/>
      <c r="AA37" s="557"/>
      <c r="AB37" s="559" t="str">
        <f t="shared" ref="AB37:AB39" si="36">IFERROR(IF(AND(U36="Probabilidad",U37="Probabilidad"),(AD36-(+AD36*X37)),IF(AND(U36="Impacto",U37="Probabilidad"),(AD35-(+AD35*X37)),IF(U37="Impacto",AD36,""))),"")</f>
        <v/>
      </c>
      <c r="AC37" s="560" t="str">
        <f t="shared" si="1"/>
        <v/>
      </c>
      <c r="AD37" s="506" t="str">
        <f t="shared" si="33"/>
        <v/>
      </c>
      <c r="AE37" s="505" t="str">
        <f t="shared" si="3"/>
        <v/>
      </c>
      <c r="AF37" s="506" t="str">
        <f t="shared" ref="AF37:AF39" si="37">IFERROR(IF(AND(U36="Impacto",U37="Impacto"),(AF36-(+AF36*X37)),IF(AND(U36="Probabilidad",U37="Impacto"),(AF35-(+AF35*X37)),IF(U37="Probabilidad",AF36,""))),"")</f>
        <v/>
      </c>
      <c r="AG37" s="507"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496"/>
      <c r="AI37" s="424"/>
      <c r="AJ37" s="633"/>
      <c r="AK37" s="510"/>
      <c r="AL37" s="510"/>
      <c r="AM37" s="604"/>
      <c r="AN37" s="653"/>
      <c r="AO37" s="523"/>
      <c r="AP37" s="683"/>
      <c r="AQ37" s="654"/>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row>
    <row r="38" spans="1:72" s="403" customFormat="1" ht="16.5">
      <c r="A38" s="941"/>
      <c r="B38" s="959"/>
      <c r="C38" s="887"/>
      <c r="D38" s="890"/>
      <c r="E38" s="944"/>
      <c r="F38" s="944"/>
      <c r="G38" s="944"/>
      <c r="H38" s="890"/>
      <c r="I38" s="890"/>
      <c r="J38" s="609"/>
      <c r="K38" s="893"/>
      <c r="L38" s="896"/>
      <c r="M38" s="899"/>
      <c r="N38" s="953"/>
      <c r="O38" s="899">
        <f t="shared" si="31"/>
        <v>0</v>
      </c>
      <c r="P38" s="896"/>
      <c r="Q38" s="899"/>
      <c r="R38" s="884"/>
      <c r="S38" s="656">
        <v>5</v>
      </c>
      <c r="T38" s="662"/>
      <c r="U38" s="556" t="str">
        <f t="shared" si="35"/>
        <v/>
      </c>
      <c r="V38" s="557"/>
      <c r="W38" s="557"/>
      <c r="X38" s="558" t="str">
        <f t="shared" si="32"/>
        <v/>
      </c>
      <c r="Y38" s="557"/>
      <c r="Z38" s="557"/>
      <c r="AA38" s="557"/>
      <c r="AB38" s="559" t="str">
        <f t="shared" si="36"/>
        <v/>
      </c>
      <c r="AC38" s="560" t="str">
        <f t="shared" si="1"/>
        <v/>
      </c>
      <c r="AD38" s="506" t="str">
        <f t="shared" si="33"/>
        <v/>
      </c>
      <c r="AE38" s="505" t="str">
        <f t="shared" si="3"/>
        <v/>
      </c>
      <c r="AF38" s="506" t="str">
        <f t="shared" si="37"/>
        <v/>
      </c>
      <c r="AG38" s="507"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496"/>
      <c r="AI38" s="424"/>
      <c r="AJ38" s="633"/>
      <c r="AK38" s="510"/>
      <c r="AL38" s="510"/>
      <c r="AM38" s="604"/>
      <c r="AN38" s="653"/>
      <c r="AO38" s="523"/>
      <c r="AP38" s="683"/>
      <c r="AQ38" s="654"/>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row>
    <row r="39" spans="1:72" s="403" customFormat="1" ht="16.5">
      <c r="A39" s="942"/>
      <c r="B39" s="960"/>
      <c r="C39" s="888"/>
      <c r="D39" s="891"/>
      <c r="E39" s="945"/>
      <c r="F39" s="945"/>
      <c r="G39" s="945"/>
      <c r="H39" s="891"/>
      <c r="I39" s="891"/>
      <c r="J39" s="610"/>
      <c r="K39" s="894"/>
      <c r="L39" s="897"/>
      <c r="M39" s="900"/>
      <c r="N39" s="954"/>
      <c r="O39" s="900">
        <f t="shared" si="31"/>
        <v>0</v>
      </c>
      <c r="P39" s="897"/>
      <c r="Q39" s="900"/>
      <c r="R39" s="885"/>
      <c r="S39" s="656">
        <v>6</v>
      </c>
      <c r="T39" s="662"/>
      <c r="U39" s="556" t="str">
        <f t="shared" si="35"/>
        <v/>
      </c>
      <c r="V39" s="557"/>
      <c r="W39" s="557"/>
      <c r="X39" s="558" t="str">
        <f t="shared" si="32"/>
        <v/>
      </c>
      <c r="Y39" s="557"/>
      <c r="Z39" s="557"/>
      <c r="AA39" s="557"/>
      <c r="AB39" s="559" t="str">
        <f t="shared" si="36"/>
        <v/>
      </c>
      <c r="AC39" s="560" t="str">
        <f t="shared" si="1"/>
        <v/>
      </c>
      <c r="AD39" s="506" t="str">
        <f t="shared" si="33"/>
        <v/>
      </c>
      <c r="AE39" s="505" t="str">
        <f t="shared" si="3"/>
        <v/>
      </c>
      <c r="AF39" s="506" t="str">
        <f t="shared" si="37"/>
        <v/>
      </c>
      <c r="AG39" s="507" t="str">
        <f t="shared" si="38"/>
        <v/>
      </c>
      <c r="AH39" s="496"/>
      <c r="AI39" s="424"/>
      <c r="AJ39" s="633"/>
      <c r="AK39" s="510"/>
      <c r="AL39" s="510"/>
      <c r="AM39" s="604"/>
      <c r="AN39" s="653"/>
      <c r="AO39" s="523"/>
      <c r="AP39" s="683"/>
      <c r="AQ39" s="654"/>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row>
    <row r="40" spans="1:72" s="635" customFormat="1" ht="90">
      <c r="A40" s="940">
        <v>6</v>
      </c>
      <c r="B40" s="964" t="s">
        <v>1338</v>
      </c>
      <c r="C40" s="940" t="s">
        <v>1341</v>
      </c>
      <c r="D40" s="943" t="s">
        <v>161</v>
      </c>
      <c r="E40" s="943" t="s">
        <v>1722</v>
      </c>
      <c r="F40" s="943" t="s">
        <v>1723</v>
      </c>
      <c r="G40" s="943" t="s">
        <v>1724</v>
      </c>
      <c r="H40" s="889" t="s">
        <v>1686</v>
      </c>
      <c r="I40" s="889" t="s">
        <v>1711</v>
      </c>
      <c r="J40" s="608" t="s">
        <v>1725</v>
      </c>
      <c r="K40" s="946">
        <v>300</v>
      </c>
      <c r="L40" s="949" t="str">
        <f>IF(K40&lt;=0,"",IF(K40&lt;=2,"Muy Baja",IF(K40&lt;=24,"Baja",IF(K40&lt;=500,"Media",IF(K40&lt;=5000,"Alta","Muy Alta")))))</f>
        <v>Media</v>
      </c>
      <c r="M40" s="955">
        <f>IF(L40="","",IF(L40="Muy Baja",0.2,IF(L40="Baja",0.4,IF(L40="Media",0.6,IF(L40="Alta",0.8,IF(L40="Muy Alta",1,))))))</f>
        <v>0.6</v>
      </c>
      <c r="N40" s="961" t="s">
        <v>223</v>
      </c>
      <c r="O40" s="955" t="str">
        <f>IF(NOT(ISERROR(MATCH(N40,'Tabla Impacto'!$B$221:$B$223,0))),'Tabla Impacto'!$F$223&amp;"Por favor no seleccionar los criterios de impacto(Afectación Económica o presupuestal y Pérdida Reputacional)",N40)</f>
        <v xml:space="preserve">     El riesgo afecta la imagen de la entidad internamente, de conocimiento general, nivel interno, de junta dircetiva y accionistas y/o de provedores</v>
      </c>
      <c r="P40" s="949" t="str">
        <f>IF(OR(O40='Tabla Impacto'!$C$11,O40='Tabla Impacto'!$D$11),"Leve",IF(OR(O40='Tabla Impacto'!$C$12,O40='Tabla Impacto'!$D$12),"Menor",IF(OR(O40='Tabla Impacto'!$C$13,O40='Tabla Impacto'!$D$13),"Moderado",IF(OR(O40='Tabla Impacto'!$C$14,O40='Tabla Impacto'!$D$14),"Mayor",IF(OR(O40='Tabla Impacto'!$C$15,O40='Tabla Impacto'!$D$15),"Catastrófico","")))))</f>
        <v>Menor</v>
      </c>
      <c r="Q40" s="955">
        <f>IF(P40="","",IF(P40="Leve",0.2,IF(P40="Menor",0.4,IF(P40="Moderado",0.6,IF(P40="Mayor",0.8,IF(P40="Catastrófico",1,))))))</f>
        <v>0.4</v>
      </c>
      <c r="R40" s="937"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Moderado</v>
      </c>
      <c r="S40" s="522">
        <v>1</v>
      </c>
      <c r="T40" s="523" t="s">
        <v>1726</v>
      </c>
      <c r="U40" s="524" t="str">
        <f>IF(OR(V40="Preventivo",V40="Detectivo"),"Probabilidad",IF(V40="Correctivo","Impacto",""))</f>
        <v>Probabilidad</v>
      </c>
      <c r="V40" s="525" t="s">
        <v>168</v>
      </c>
      <c r="W40" s="525" t="s">
        <v>169</v>
      </c>
      <c r="X40" s="526" t="str">
        <f>IF(AND(V40="Preventivo",W40="Automático"),"50%",IF(AND(V40="Preventivo",W40="Manual"),"40%",IF(AND(V40="Detectivo",W40="Automático"),"40%",IF(AND(V40="Detectivo",W40="Manual"),"30%",IF(AND(V40="Correctivo",W40="Automático"),"35%",IF(AND(V40="Correctivo",W40="Manual"),"25%",""))))))</f>
        <v>40%</v>
      </c>
      <c r="Y40" s="525" t="s">
        <v>183</v>
      </c>
      <c r="Z40" s="525" t="s">
        <v>171</v>
      </c>
      <c r="AA40" s="525" t="s">
        <v>174</v>
      </c>
      <c r="AB40" s="527">
        <f>IFERROR(IF(U40="Probabilidad",(M40-(+M40*X40)),IF(U40="Impacto",M40,"")),"")</f>
        <v>0.36</v>
      </c>
      <c r="AC40" s="528" t="str">
        <f>IFERROR(IF(AB40="","",IF(AB40&lt;=0.2,"Muy Baja",IF(AB40&lt;=0.4,"Baja",IF(AB40&lt;=0.6,"Media",IF(AB40&lt;=0.8,"Alta","Muy Alta"))))),"")</f>
        <v>Baja</v>
      </c>
      <c r="AD40" s="529">
        <f>+AB40</f>
        <v>0.36</v>
      </c>
      <c r="AE40" s="528" t="str">
        <f>IFERROR(IF(AF40="","",IF(AF40&lt;=0.2,"Leve",IF(AF40&lt;=0.4,"Menor",IF(AF40&lt;=0.6,"Moderado",IF(AF40&lt;=0.8,"Mayor","Catastrófico"))))),"")</f>
        <v>Menor</v>
      </c>
      <c r="AF40" s="529">
        <f>IFERROR(IF(U40="Impacto",(Q40-(+Q40*X40)),IF(U40="Probabilidad",Q40,"")),"")</f>
        <v>0.4</v>
      </c>
      <c r="AG40" s="53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Moderado</v>
      </c>
      <c r="AH40" s="531"/>
      <c r="AI40" s="424"/>
      <c r="AJ40" s="604"/>
      <c r="AK40" s="510"/>
      <c r="AL40" s="631"/>
      <c r="AM40" s="604"/>
      <c r="AN40" s="653"/>
      <c r="AO40" s="523"/>
      <c r="AP40" s="744"/>
      <c r="AQ40" s="745"/>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row>
    <row r="41" spans="1:72" s="635" customFormat="1" ht="97.5">
      <c r="A41" s="941"/>
      <c r="B41" s="965"/>
      <c r="C41" s="941"/>
      <c r="D41" s="944"/>
      <c r="E41" s="944"/>
      <c r="F41" s="944"/>
      <c r="G41" s="944"/>
      <c r="H41" s="890"/>
      <c r="I41" s="890"/>
      <c r="J41" s="609" t="s">
        <v>1716</v>
      </c>
      <c r="K41" s="947"/>
      <c r="L41" s="950"/>
      <c r="M41" s="956"/>
      <c r="N41" s="962"/>
      <c r="O41" s="956">
        <f t="shared" ref="O41:O45" si="39">IF(NOT(ISERROR(MATCH(N41,_xlfn.ANCHORARRAY(G52),0))),M54&amp;"Por favor no seleccionar los criterios de impacto",N41)</f>
        <v>0</v>
      </c>
      <c r="P41" s="950"/>
      <c r="Q41" s="956"/>
      <c r="R41" s="938"/>
      <c r="S41" s="522">
        <v>2</v>
      </c>
      <c r="T41" s="523" t="s">
        <v>1727</v>
      </c>
      <c r="U41" s="524" t="str">
        <f>IF(OR(V41="Preventivo",V41="Detectivo"),"Probabilidad",IF(V41="Correctivo","Impacto",""))</f>
        <v>Probabilidad</v>
      </c>
      <c r="V41" s="525" t="s">
        <v>168</v>
      </c>
      <c r="W41" s="525" t="s">
        <v>169</v>
      </c>
      <c r="X41" s="526" t="str">
        <f t="shared" ref="X41:X45" si="40">IF(AND(V41="Preventivo",W41="Automático"),"50%",IF(AND(V41="Preventivo",W41="Manual"),"40%",IF(AND(V41="Detectivo",W41="Automático"),"40%",IF(AND(V41="Detectivo",W41="Manual"),"30%",IF(AND(V41="Correctivo",W41="Automático"),"35%",IF(AND(V41="Correctivo",W41="Manual"),"25%",""))))))</f>
        <v>40%</v>
      </c>
      <c r="Y41" s="525" t="s">
        <v>183</v>
      </c>
      <c r="Z41" s="525" t="s">
        <v>171</v>
      </c>
      <c r="AA41" s="525" t="s">
        <v>174</v>
      </c>
      <c r="AB41" s="527">
        <f>IFERROR(IF(AND(U40="Probabilidad",U41="Probabilidad"),(AD40-(+AD40*X41)),IF(U41="Probabilidad",(M40-(+M40*X41)),IF(U41="Impacto",AD40,""))),"")</f>
        <v>0.216</v>
      </c>
      <c r="AC41" s="528" t="str">
        <f t="shared" si="1"/>
        <v>Baja</v>
      </c>
      <c r="AD41" s="529">
        <f t="shared" ref="AD41:AD45" si="41">+AB41</f>
        <v>0.216</v>
      </c>
      <c r="AE41" s="528" t="str">
        <f t="shared" si="3"/>
        <v>Menor</v>
      </c>
      <c r="AF41" s="529">
        <f>IFERROR(IF(AND(U40="Impacto",U41="Impacto"),(AF40-(+AF40*X41)),IF(U41="Impacto",(Q40-(+Q40*X41)),IF(U41="Probabilidad",AF40,""))),"")</f>
        <v>0.4</v>
      </c>
      <c r="AG41" s="53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Moderado</v>
      </c>
      <c r="AH41" s="531" t="s">
        <v>175</v>
      </c>
      <c r="AI41" s="553" t="s">
        <v>1728</v>
      </c>
      <c r="AJ41" s="642" t="s">
        <v>1729</v>
      </c>
      <c r="AK41" s="631">
        <v>45658</v>
      </c>
      <c r="AL41" s="664"/>
      <c r="AM41" s="553"/>
      <c r="AN41" s="632"/>
      <c r="AO41" s="523"/>
      <c r="AP41" s="744"/>
      <c r="AQ41" s="745"/>
      <c r="AR41" s="634"/>
      <c r="AS41" s="634"/>
      <c r="AT41" s="634"/>
      <c r="AU41" s="634"/>
      <c r="AV41" s="634"/>
      <c r="AW41" s="634"/>
      <c r="AX41" s="634"/>
      <c r="AY41" s="634"/>
      <c r="AZ41" s="634"/>
      <c r="BA41" s="634"/>
      <c r="BB41" s="634"/>
      <c r="BC41" s="634"/>
      <c r="BD41" s="634"/>
      <c r="BE41" s="634"/>
      <c r="BF41" s="634"/>
      <c r="BG41" s="634"/>
      <c r="BH41" s="634"/>
      <c r="BI41" s="634"/>
      <c r="BJ41" s="634"/>
      <c r="BK41" s="634"/>
      <c r="BL41" s="634"/>
      <c r="BM41" s="634"/>
      <c r="BN41" s="634"/>
      <c r="BO41" s="634"/>
      <c r="BP41" s="634"/>
      <c r="BQ41" s="634"/>
      <c r="BR41" s="634"/>
      <c r="BS41" s="634"/>
      <c r="BT41" s="634"/>
    </row>
    <row r="42" spans="1:72" s="635" customFormat="1" ht="15.75">
      <c r="A42" s="941"/>
      <c r="B42" s="965"/>
      <c r="C42" s="941"/>
      <c r="D42" s="944"/>
      <c r="E42" s="944"/>
      <c r="F42" s="944"/>
      <c r="G42" s="944"/>
      <c r="H42" s="890"/>
      <c r="I42" s="890"/>
      <c r="J42" s="609"/>
      <c r="K42" s="947"/>
      <c r="L42" s="950"/>
      <c r="M42" s="956"/>
      <c r="N42" s="962"/>
      <c r="O42" s="956">
        <f t="shared" si="39"/>
        <v>0</v>
      </c>
      <c r="P42" s="950"/>
      <c r="Q42" s="956"/>
      <c r="R42" s="938"/>
      <c r="S42" s="522">
        <v>3</v>
      </c>
      <c r="T42" s="554"/>
      <c r="U42" s="524" t="str">
        <f>IF(OR(V42="Preventivo",V42="Detectivo"),"Probabilidad",IF(V42="Correctivo","Impacto",""))</f>
        <v/>
      </c>
      <c r="V42" s="525"/>
      <c r="W42" s="525"/>
      <c r="X42" s="526" t="str">
        <f t="shared" si="40"/>
        <v/>
      </c>
      <c r="Y42" s="525"/>
      <c r="Z42" s="525"/>
      <c r="AA42" s="525"/>
      <c r="AB42" s="527" t="str">
        <f>IFERROR(IF(AND(U41="Probabilidad",U42="Probabilidad"),(AD41-(+AD41*X42)),IF(AND(U41="Impacto",U42="Probabilidad"),(AD40-(+AD40*X42)),IF(U42="Impacto",AD41,""))),"")</f>
        <v/>
      </c>
      <c r="AC42" s="528" t="str">
        <f t="shared" si="1"/>
        <v/>
      </c>
      <c r="AD42" s="529" t="str">
        <f t="shared" si="41"/>
        <v/>
      </c>
      <c r="AE42" s="528" t="str">
        <f t="shared" si="3"/>
        <v/>
      </c>
      <c r="AF42" s="529" t="str">
        <f>IFERROR(IF(AND(U41="Impacto",U42="Impacto"),(AF41-(+AF41*X42)),IF(AND(U41="Probabilidad",U42="Impacto"),(AF40-(+AF40*X42)),IF(U42="Probabilidad",AF41,""))),"")</f>
        <v/>
      </c>
      <c r="AG42" s="530" t="str">
        <f t="shared" si="42"/>
        <v/>
      </c>
      <c r="AH42" s="531"/>
      <c r="AI42" s="523"/>
      <c r="AJ42" s="663"/>
      <c r="AK42" s="510"/>
      <c r="AL42" s="510"/>
      <c r="AM42" s="618"/>
      <c r="AN42" s="653"/>
      <c r="AO42" s="523"/>
      <c r="AP42" s="654"/>
      <c r="AQ42" s="745"/>
      <c r="AR42" s="634"/>
      <c r="AS42" s="634"/>
      <c r="AT42" s="634"/>
      <c r="AU42" s="634"/>
      <c r="AV42" s="634"/>
      <c r="AW42" s="634"/>
      <c r="AX42" s="634"/>
      <c r="AY42" s="634"/>
      <c r="AZ42" s="634"/>
      <c r="BA42" s="634"/>
      <c r="BB42" s="634"/>
      <c r="BC42" s="634"/>
      <c r="BD42" s="634"/>
      <c r="BE42" s="634"/>
      <c r="BF42" s="634"/>
      <c r="BG42" s="634"/>
      <c r="BH42" s="634"/>
      <c r="BI42" s="634"/>
      <c r="BJ42" s="634"/>
      <c r="BK42" s="634"/>
      <c r="BL42" s="634"/>
      <c r="BM42" s="634"/>
      <c r="BN42" s="634"/>
      <c r="BO42" s="634"/>
      <c r="BP42" s="634"/>
      <c r="BQ42" s="634"/>
      <c r="BR42" s="634"/>
      <c r="BS42" s="634"/>
      <c r="BT42" s="634"/>
    </row>
    <row r="43" spans="1:72" s="635" customFormat="1" ht="15.75">
      <c r="A43" s="941"/>
      <c r="B43" s="965"/>
      <c r="C43" s="941"/>
      <c r="D43" s="944"/>
      <c r="E43" s="944"/>
      <c r="F43" s="944"/>
      <c r="G43" s="944"/>
      <c r="H43" s="890"/>
      <c r="I43" s="890"/>
      <c r="J43" s="609"/>
      <c r="K43" s="947"/>
      <c r="L43" s="950"/>
      <c r="M43" s="956"/>
      <c r="N43" s="962"/>
      <c r="O43" s="956">
        <f t="shared" si="39"/>
        <v>0</v>
      </c>
      <c r="P43" s="950"/>
      <c r="Q43" s="956"/>
      <c r="R43" s="938"/>
      <c r="S43" s="522">
        <v>4</v>
      </c>
      <c r="T43" s="523"/>
      <c r="U43" s="524" t="str">
        <f t="shared" ref="U43:U45" si="43">IF(OR(V43="Preventivo",V43="Detectivo"),"Probabilidad",IF(V43="Correctivo","Impacto",""))</f>
        <v/>
      </c>
      <c r="V43" s="525"/>
      <c r="W43" s="525"/>
      <c r="X43" s="526" t="str">
        <f t="shared" si="40"/>
        <v/>
      </c>
      <c r="Y43" s="525"/>
      <c r="Z43" s="525"/>
      <c r="AA43" s="525"/>
      <c r="AB43" s="527" t="str">
        <f t="shared" ref="AB43:AB45" si="44">IFERROR(IF(AND(U42="Probabilidad",U43="Probabilidad"),(AD42-(+AD42*X43)),IF(AND(U42="Impacto",U43="Probabilidad"),(AD41-(+AD41*X43)),IF(U43="Impacto",AD42,""))),"")</f>
        <v/>
      </c>
      <c r="AC43" s="528" t="str">
        <f t="shared" si="1"/>
        <v/>
      </c>
      <c r="AD43" s="529" t="str">
        <f t="shared" si="41"/>
        <v/>
      </c>
      <c r="AE43" s="528" t="str">
        <f t="shared" si="3"/>
        <v/>
      </c>
      <c r="AF43" s="529" t="str">
        <f t="shared" ref="AF43:AF45" si="45">IFERROR(IF(AND(U42="Impacto",U43="Impacto"),(AF42-(+AF42*X43)),IF(AND(U42="Probabilidad",U43="Impacto"),(AF41-(+AF41*X43)),IF(U43="Probabilidad",AF42,""))),"")</f>
        <v/>
      </c>
      <c r="AG43" s="53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531"/>
      <c r="AI43" s="523"/>
      <c r="AJ43" s="604"/>
      <c r="AK43" s="510"/>
      <c r="AL43" s="510"/>
      <c r="AM43" s="618"/>
      <c r="AN43" s="653"/>
      <c r="AO43" s="523"/>
      <c r="AP43" s="654"/>
      <c r="AQ43" s="745"/>
      <c r="AR43" s="634"/>
      <c r="AS43" s="634"/>
      <c r="AT43" s="634"/>
      <c r="AU43" s="634"/>
      <c r="AV43" s="634"/>
      <c r="AW43" s="634"/>
      <c r="AX43" s="634"/>
      <c r="AY43" s="634"/>
      <c r="AZ43" s="634"/>
      <c r="BA43" s="634"/>
      <c r="BB43" s="634"/>
      <c r="BC43" s="634"/>
      <c r="BD43" s="634"/>
      <c r="BE43" s="634"/>
      <c r="BF43" s="634"/>
      <c r="BG43" s="634"/>
      <c r="BH43" s="634"/>
      <c r="BI43" s="634"/>
      <c r="BJ43" s="634"/>
      <c r="BK43" s="634"/>
      <c r="BL43" s="634"/>
      <c r="BM43" s="634"/>
      <c r="BN43" s="634"/>
      <c r="BO43" s="634"/>
      <c r="BP43" s="634"/>
      <c r="BQ43" s="634"/>
      <c r="BR43" s="634"/>
      <c r="BS43" s="634"/>
      <c r="BT43" s="634"/>
    </row>
    <row r="44" spans="1:72" s="635" customFormat="1" ht="15.75">
      <c r="A44" s="941"/>
      <c r="B44" s="965"/>
      <c r="C44" s="941"/>
      <c r="D44" s="944"/>
      <c r="E44" s="944"/>
      <c r="F44" s="944"/>
      <c r="G44" s="944"/>
      <c r="H44" s="890"/>
      <c r="I44" s="890"/>
      <c r="J44" s="609"/>
      <c r="K44" s="947"/>
      <c r="L44" s="950"/>
      <c r="M44" s="956"/>
      <c r="N44" s="962"/>
      <c r="O44" s="956">
        <f t="shared" si="39"/>
        <v>0</v>
      </c>
      <c r="P44" s="950"/>
      <c r="Q44" s="956"/>
      <c r="R44" s="938"/>
      <c r="S44" s="522">
        <v>5</v>
      </c>
      <c r="T44" s="523"/>
      <c r="U44" s="524" t="str">
        <f t="shared" si="43"/>
        <v/>
      </c>
      <c r="V44" s="525"/>
      <c r="W44" s="525"/>
      <c r="X44" s="526" t="str">
        <f t="shared" si="40"/>
        <v/>
      </c>
      <c r="Y44" s="525"/>
      <c r="Z44" s="525"/>
      <c r="AA44" s="525"/>
      <c r="AB44" s="527" t="str">
        <f t="shared" si="44"/>
        <v/>
      </c>
      <c r="AC44" s="528" t="str">
        <f t="shared" si="1"/>
        <v/>
      </c>
      <c r="AD44" s="529" t="str">
        <f t="shared" si="41"/>
        <v/>
      </c>
      <c r="AE44" s="528" t="str">
        <f t="shared" si="3"/>
        <v/>
      </c>
      <c r="AF44" s="529" t="str">
        <f t="shared" si="45"/>
        <v/>
      </c>
      <c r="AG44" s="53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531"/>
      <c r="AI44" s="523"/>
      <c r="AJ44" s="604"/>
      <c r="AK44" s="510"/>
      <c r="AL44" s="510"/>
      <c r="AM44" s="618"/>
      <c r="AN44" s="653"/>
      <c r="AO44" s="523"/>
      <c r="AP44" s="654"/>
      <c r="AQ44" s="745"/>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c r="BQ44" s="634"/>
      <c r="BR44" s="634"/>
      <c r="BS44" s="634"/>
      <c r="BT44" s="634"/>
    </row>
    <row r="45" spans="1:72" s="635" customFormat="1" ht="15.75">
      <c r="A45" s="942"/>
      <c r="B45" s="966"/>
      <c r="C45" s="942"/>
      <c r="D45" s="945"/>
      <c r="E45" s="945"/>
      <c r="F45" s="945"/>
      <c r="G45" s="945"/>
      <c r="H45" s="891"/>
      <c r="I45" s="891"/>
      <c r="J45" s="610"/>
      <c r="K45" s="948"/>
      <c r="L45" s="951"/>
      <c r="M45" s="957"/>
      <c r="N45" s="963"/>
      <c r="O45" s="957">
        <f t="shared" si="39"/>
        <v>0</v>
      </c>
      <c r="P45" s="951"/>
      <c r="Q45" s="957"/>
      <c r="R45" s="939"/>
      <c r="S45" s="522">
        <v>6</v>
      </c>
      <c r="T45" s="523"/>
      <c r="U45" s="524" t="str">
        <f t="shared" si="43"/>
        <v/>
      </c>
      <c r="V45" s="525"/>
      <c r="W45" s="525"/>
      <c r="X45" s="526" t="str">
        <f t="shared" si="40"/>
        <v/>
      </c>
      <c r="Y45" s="525"/>
      <c r="Z45" s="525"/>
      <c r="AA45" s="525"/>
      <c r="AB45" s="527" t="str">
        <f t="shared" si="44"/>
        <v/>
      </c>
      <c r="AC45" s="528" t="str">
        <f t="shared" si="1"/>
        <v/>
      </c>
      <c r="AD45" s="529" t="str">
        <f t="shared" si="41"/>
        <v/>
      </c>
      <c r="AE45" s="528" t="str">
        <f>IFERROR(IF(AF45="","",IF(AF45&lt;=0.2,"Leve",IF(AF45&lt;=0.4,"Menor",IF(AF45&lt;=0.6,"Moderado",IF(AF45&lt;=0.8,"Mayor","Catastrófico"))))),"")</f>
        <v/>
      </c>
      <c r="AF45" s="529" t="str">
        <f t="shared" si="45"/>
        <v/>
      </c>
      <c r="AG45" s="53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531"/>
      <c r="AI45" s="523"/>
      <c r="AJ45" s="604"/>
      <c r="AK45" s="510"/>
      <c r="AL45" s="510"/>
      <c r="AM45" s="618"/>
      <c r="AN45" s="653"/>
      <c r="AO45" s="523"/>
      <c r="AP45" s="654"/>
      <c r="AQ45" s="745"/>
      <c r="AR45" s="634"/>
      <c r="AS45" s="634"/>
      <c r="AT45" s="634"/>
      <c r="AU45" s="634"/>
      <c r="AV45" s="634"/>
      <c r="AW45" s="634"/>
      <c r="AX45" s="634"/>
      <c r="AY45" s="634"/>
      <c r="AZ45" s="634"/>
      <c r="BA45" s="634"/>
      <c r="BB45" s="634"/>
      <c r="BC45" s="634"/>
      <c r="BD45" s="634"/>
      <c r="BE45" s="634"/>
      <c r="BF45" s="634"/>
      <c r="BG45" s="634"/>
      <c r="BH45" s="634"/>
      <c r="BI45" s="634"/>
      <c r="BJ45" s="634"/>
      <c r="BK45" s="634"/>
      <c r="BL45" s="634"/>
      <c r="BM45" s="634"/>
      <c r="BN45" s="634"/>
      <c r="BO45" s="634"/>
      <c r="BP45" s="634"/>
      <c r="BQ45" s="634"/>
      <c r="BR45" s="634"/>
      <c r="BS45" s="634"/>
      <c r="BT45" s="634"/>
    </row>
    <row r="46" spans="1:72" s="635" customFormat="1" ht="120">
      <c r="A46" s="940">
        <v>7</v>
      </c>
      <c r="B46" s="964" t="s">
        <v>1339</v>
      </c>
      <c r="C46" s="940" t="s">
        <v>1342</v>
      </c>
      <c r="D46" s="943" t="s">
        <v>274</v>
      </c>
      <c r="E46" s="943" t="s">
        <v>1730</v>
      </c>
      <c r="F46" s="943" t="s">
        <v>1731</v>
      </c>
      <c r="G46" s="943" t="s">
        <v>1732</v>
      </c>
      <c r="H46" s="889" t="s">
        <v>1686</v>
      </c>
      <c r="I46" s="889" t="s">
        <v>1711</v>
      </c>
      <c r="J46" s="605" t="s">
        <v>1733</v>
      </c>
      <c r="K46" s="946">
        <v>10000</v>
      </c>
      <c r="L46" s="949" t="str">
        <f>IF(K46&lt;=0,"",IF(K46&lt;=2,"Muy Baja",IF(K46&lt;=24,"Baja",IF(K46&lt;=500,"Media",IF(K46&lt;=5000,"Alta","Muy Alta")))))</f>
        <v>Muy Alta</v>
      </c>
      <c r="M46" s="955">
        <f>IF(L46="","",IF(L46="Muy Baja",0.2,IF(L46="Baja",0.4,IF(L46="Media",0.6,IF(L46="Alta",0.8,IF(L46="Muy Alta",1,))))))</f>
        <v>1</v>
      </c>
      <c r="N46" s="961" t="s">
        <v>223</v>
      </c>
      <c r="O46" s="955" t="str">
        <f>IF(NOT(ISERROR(MATCH(N46,'Tabla Impacto'!$B$221:$B$223,0))),'Tabla Impacto'!$F$223&amp;"Por favor no seleccionar los criterios de impacto(Afectación Económica o presupuestal y Pérdida Reputacional)",N46)</f>
        <v xml:space="preserve">     El riesgo afecta la imagen de la entidad internamente, de conocimiento general, nivel interno, de junta dircetiva y accionistas y/o de provedores</v>
      </c>
      <c r="P46" s="949" t="str">
        <f>IF(OR(O46='Tabla Impacto'!$C$11,O46='Tabla Impacto'!$D$11),"Leve",IF(OR(O46='Tabla Impacto'!$C$12,O46='Tabla Impacto'!$D$12),"Menor",IF(OR(O46='Tabla Impacto'!$C$13,O46='Tabla Impacto'!$D$13),"Moderado",IF(OR(O46='Tabla Impacto'!$C$14,O46='Tabla Impacto'!$D$14),"Mayor",IF(OR(O46='Tabla Impacto'!$C$15,O46='Tabla Impacto'!$D$15),"Catastrófico","")))))</f>
        <v>Menor</v>
      </c>
      <c r="Q46" s="955">
        <f>IF(P46="","",IF(P46="Leve",0.2,IF(P46="Menor",0.4,IF(P46="Moderado",0.6,IF(P46="Mayor",0.8,IF(P46="Catastrófico",1,))))))</f>
        <v>0.4</v>
      </c>
      <c r="R46" s="937"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Alto</v>
      </c>
      <c r="S46" s="522">
        <v>1</v>
      </c>
      <c r="T46" s="523" t="s">
        <v>1734</v>
      </c>
      <c r="U46" s="524" t="str">
        <f>IF(OR(V46="Preventivo",V46="Detectivo"),"Probabilidad",IF(V46="Correctivo","Impacto",""))</f>
        <v>Probabilidad</v>
      </c>
      <c r="V46" s="525" t="s">
        <v>168</v>
      </c>
      <c r="W46" s="525" t="s">
        <v>169</v>
      </c>
      <c r="X46" s="526" t="str">
        <f>IF(AND(V46="Preventivo",W46="Automático"),"50%",IF(AND(V46="Preventivo",W46="Manual"),"40%",IF(AND(V46="Detectivo",W46="Automático"),"40%",IF(AND(V46="Detectivo",W46="Manual"),"30%",IF(AND(V46="Correctivo",W46="Automático"),"35%",IF(AND(V46="Correctivo",W46="Manual"),"25%",""))))))</f>
        <v>40%</v>
      </c>
      <c r="Y46" s="525" t="s">
        <v>183</v>
      </c>
      <c r="Z46" s="525" t="s">
        <v>171</v>
      </c>
      <c r="AA46" s="525" t="s">
        <v>174</v>
      </c>
      <c r="AB46" s="527">
        <f>IFERROR(IF(U46="Probabilidad",(M46-(+M46*X46)),IF(U46="Impacto",M46,"")),"")</f>
        <v>0.6</v>
      </c>
      <c r="AC46" s="528" t="str">
        <f>IFERROR(IF(AB46="","",IF(AB46&lt;=0.2,"Muy Baja",IF(AB46&lt;=0.4,"Baja",IF(AB46&lt;=0.6,"Media",IF(AB46&lt;=0.8,"Alta","Muy Alta"))))),"")</f>
        <v>Media</v>
      </c>
      <c r="AD46" s="529">
        <f>+AB46</f>
        <v>0.6</v>
      </c>
      <c r="AE46" s="528" t="str">
        <f>IFERROR(IF(AF46="","",IF(AF46&lt;=0.2,"Leve",IF(AF46&lt;=0.4,"Menor",IF(AF46&lt;=0.6,"Moderado",IF(AF46&lt;=0.8,"Mayor","Catastrófico"))))),"")</f>
        <v>Menor</v>
      </c>
      <c r="AF46" s="529">
        <f>IFERROR(IF(U46="Impacto",(Q46-(+Q46*X46)),IF(U46="Probabilidad",Q46,"")),"")</f>
        <v>0.4</v>
      </c>
      <c r="AG46" s="53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Moderado</v>
      </c>
      <c r="AH46" s="531"/>
      <c r="AI46" s="523"/>
      <c r="AJ46" s="604"/>
      <c r="AK46" s="510"/>
      <c r="AL46" s="664"/>
      <c r="AM46" s="618"/>
      <c r="AN46" s="653"/>
      <c r="AO46" s="523"/>
      <c r="AP46" s="744"/>
      <c r="AQ46" s="746"/>
      <c r="AR46" s="634"/>
      <c r="AS46" s="634"/>
      <c r="AT46" s="634"/>
      <c r="AU46" s="634"/>
      <c r="AV46" s="634"/>
      <c r="AW46" s="634"/>
      <c r="AX46" s="634"/>
      <c r="AY46" s="634"/>
      <c r="AZ46" s="634"/>
      <c r="BA46" s="634"/>
      <c r="BB46" s="634"/>
      <c r="BC46" s="634"/>
      <c r="BD46" s="634"/>
      <c r="BE46" s="634"/>
      <c r="BF46" s="634"/>
      <c r="BG46" s="634"/>
      <c r="BH46" s="634"/>
      <c r="BI46" s="634"/>
      <c r="BJ46" s="634"/>
      <c r="BK46" s="634"/>
      <c r="BL46" s="634"/>
      <c r="BM46" s="634"/>
      <c r="BN46" s="634"/>
      <c r="BO46" s="634"/>
      <c r="BP46" s="634"/>
      <c r="BQ46" s="634"/>
      <c r="BR46" s="634"/>
      <c r="BS46" s="634"/>
      <c r="BT46" s="634"/>
    </row>
    <row r="47" spans="1:72" s="635" customFormat="1" ht="135">
      <c r="A47" s="941"/>
      <c r="B47" s="965"/>
      <c r="C47" s="941"/>
      <c r="D47" s="944"/>
      <c r="E47" s="944"/>
      <c r="F47" s="944"/>
      <c r="G47" s="944"/>
      <c r="H47" s="890"/>
      <c r="I47" s="890"/>
      <c r="J47" s="611"/>
      <c r="K47" s="947"/>
      <c r="L47" s="950"/>
      <c r="M47" s="956"/>
      <c r="N47" s="962"/>
      <c r="O47" s="956">
        <f t="shared" ref="O47:O51" si="47">IF(NOT(ISERROR(MATCH(N47,_xlfn.ANCHORARRAY(G58),0))),M60&amp;"Por favor no seleccionar los criterios de impacto",N47)</f>
        <v>0</v>
      </c>
      <c r="P47" s="950"/>
      <c r="Q47" s="956"/>
      <c r="R47" s="938"/>
      <c r="S47" s="522">
        <v>2</v>
      </c>
      <c r="T47" s="523" t="s">
        <v>1735</v>
      </c>
      <c r="U47" s="524" t="str">
        <f>IF(OR(V47="Preventivo",V47="Detectivo"),"Probabilidad",IF(V47="Correctivo","Impacto",""))</f>
        <v>Probabilidad</v>
      </c>
      <c r="V47" s="525" t="s">
        <v>168</v>
      </c>
      <c r="W47" s="525" t="s">
        <v>169</v>
      </c>
      <c r="X47" s="526" t="str">
        <f t="shared" ref="X47:X51" si="48">IF(AND(V47="Preventivo",W47="Automático"),"50%",IF(AND(V47="Preventivo",W47="Manual"),"40%",IF(AND(V47="Detectivo",W47="Automático"),"40%",IF(AND(V47="Detectivo",W47="Manual"),"30%",IF(AND(V47="Correctivo",W47="Automático"),"35%",IF(AND(V47="Correctivo",W47="Manual"),"25%",""))))))</f>
        <v>40%</v>
      </c>
      <c r="Y47" s="525" t="s">
        <v>183</v>
      </c>
      <c r="Z47" s="525" t="s">
        <v>171</v>
      </c>
      <c r="AA47" s="525" t="s">
        <v>174</v>
      </c>
      <c r="AB47" s="527">
        <f>IFERROR(IF(AND(U46="Probabilidad",U47="Probabilidad"),(AD46-(+AD46*X47)),IF(U47="Probabilidad",(M46-(+M46*X47)),IF(U47="Impacto",AD46,""))),"")</f>
        <v>0.36</v>
      </c>
      <c r="AC47" s="528" t="str">
        <f t="shared" si="1"/>
        <v>Baja</v>
      </c>
      <c r="AD47" s="529">
        <f t="shared" ref="AD47:AD51" si="49">+AB47</f>
        <v>0.36</v>
      </c>
      <c r="AE47" s="528" t="str">
        <f t="shared" si="3"/>
        <v>Menor</v>
      </c>
      <c r="AF47" s="529">
        <f>IFERROR(IF(AND(U46="Impacto",U47="Impacto"),(AF46-(+AF46*X47)),IF(U47="Impacto",(Q46-(+Q46*X47)),IF(U47="Probabilidad",AF46,""))),"")</f>
        <v>0.4</v>
      </c>
      <c r="AG47" s="53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Moderado</v>
      </c>
      <c r="AH47" s="531" t="s">
        <v>175</v>
      </c>
      <c r="AI47" s="553" t="s">
        <v>1736</v>
      </c>
      <c r="AJ47" s="642" t="s">
        <v>1729</v>
      </c>
      <c r="AK47" s="631">
        <v>45658</v>
      </c>
      <c r="AL47" s="664"/>
      <c r="AM47" s="553"/>
      <c r="AN47" s="632"/>
      <c r="AO47" s="523"/>
      <c r="AP47" s="744"/>
      <c r="AQ47" s="746"/>
      <c r="AR47" s="634"/>
      <c r="AS47" s="634"/>
      <c r="AT47" s="634"/>
      <c r="AU47" s="634"/>
      <c r="AV47" s="634"/>
      <c r="AW47" s="634"/>
      <c r="AX47" s="634"/>
      <c r="AY47" s="634"/>
      <c r="AZ47" s="634"/>
      <c r="BA47" s="634"/>
      <c r="BB47" s="634"/>
      <c r="BC47" s="634"/>
      <c r="BD47" s="634"/>
      <c r="BE47" s="634"/>
      <c r="BF47" s="634"/>
      <c r="BG47" s="634"/>
      <c r="BH47" s="634"/>
      <c r="BI47" s="634"/>
      <c r="BJ47" s="634"/>
      <c r="BK47" s="634"/>
      <c r="BL47" s="634"/>
      <c r="BM47" s="634"/>
      <c r="BN47" s="634"/>
      <c r="BO47" s="634"/>
      <c r="BP47" s="634"/>
      <c r="BQ47" s="634"/>
      <c r="BR47" s="634"/>
      <c r="BS47" s="634"/>
      <c r="BT47" s="634"/>
    </row>
    <row r="48" spans="1:72" s="635" customFormat="1" ht="15.75">
      <c r="A48" s="941"/>
      <c r="B48" s="965"/>
      <c r="C48" s="941"/>
      <c r="D48" s="944"/>
      <c r="E48" s="944"/>
      <c r="F48" s="944"/>
      <c r="G48" s="944"/>
      <c r="H48" s="890"/>
      <c r="I48" s="890"/>
      <c r="J48" s="611"/>
      <c r="K48" s="947"/>
      <c r="L48" s="950"/>
      <c r="M48" s="956"/>
      <c r="N48" s="962"/>
      <c r="O48" s="956">
        <f t="shared" si="47"/>
        <v>0</v>
      </c>
      <c r="P48" s="950"/>
      <c r="Q48" s="956"/>
      <c r="R48" s="938"/>
      <c r="S48" s="522">
        <v>3</v>
      </c>
      <c r="T48" s="425"/>
      <c r="U48" s="501" t="str">
        <f>IF(OR(V48="Preventivo",V48="Detectivo"),"Probabilidad",IF(V48="Correctivo","Impacto",""))</f>
        <v/>
      </c>
      <c r="V48" s="502"/>
      <c r="W48" s="502"/>
      <c r="X48" s="503" t="str">
        <f t="shared" si="48"/>
        <v/>
      </c>
      <c r="Y48" s="502"/>
      <c r="Z48" s="502"/>
      <c r="AA48" s="502"/>
      <c r="AB48" s="504" t="str">
        <f>IFERROR(IF(AND(U47="Probabilidad",U48="Probabilidad"),(AD47-(+AD47*X48)),IF(AND(U47="Impacto",U48="Probabilidad"),(AD46-(+AD46*X48)),IF(U48="Impacto",AD47,""))),"")</f>
        <v/>
      </c>
      <c r="AC48" s="505" t="str">
        <f t="shared" si="1"/>
        <v/>
      </c>
      <c r="AD48" s="506" t="str">
        <f t="shared" si="49"/>
        <v/>
      </c>
      <c r="AE48" s="505" t="str">
        <f t="shared" si="3"/>
        <v/>
      </c>
      <c r="AF48" s="506" t="str">
        <f>IFERROR(IF(AND(U47="Impacto",U48="Impacto"),(AF47-(+AF47*X48)),IF(AND(U47="Probabilidad",U48="Impacto"),(AF46-(+AF46*X48)),IF(U48="Probabilidad",AF47,""))),"")</f>
        <v/>
      </c>
      <c r="AG48" s="507" t="str">
        <f t="shared" si="50"/>
        <v/>
      </c>
      <c r="AH48" s="496"/>
      <c r="AI48" s="424"/>
      <c r="AJ48" s="633"/>
      <c r="AK48" s="510"/>
      <c r="AL48" s="510"/>
      <c r="AM48" s="604"/>
      <c r="AN48" s="653"/>
      <c r="AO48" s="523"/>
      <c r="AP48" s="654"/>
      <c r="AQ48" s="654"/>
      <c r="AR48" s="634"/>
      <c r="AS48" s="634"/>
      <c r="AT48" s="634"/>
      <c r="AU48" s="634"/>
      <c r="AV48" s="634"/>
      <c r="AW48" s="634"/>
      <c r="AX48" s="634"/>
      <c r="AY48" s="634"/>
      <c r="AZ48" s="634"/>
      <c r="BA48" s="634"/>
      <c r="BB48" s="634"/>
      <c r="BC48" s="634"/>
      <c r="BD48" s="634"/>
      <c r="BE48" s="634"/>
      <c r="BF48" s="634"/>
      <c r="BG48" s="634"/>
      <c r="BH48" s="634"/>
      <c r="BI48" s="634"/>
      <c r="BJ48" s="634"/>
      <c r="BK48" s="634"/>
      <c r="BL48" s="634"/>
      <c r="BM48" s="634"/>
      <c r="BN48" s="634"/>
      <c r="BO48" s="634"/>
      <c r="BP48" s="634"/>
      <c r="BQ48" s="634"/>
      <c r="BR48" s="634"/>
      <c r="BS48" s="634"/>
      <c r="BT48" s="634"/>
    </row>
    <row r="49" spans="1:72" s="635" customFormat="1" ht="15.75">
      <c r="A49" s="941"/>
      <c r="B49" s="965"/>
      <c r="C49" s="941"/>
      <c r="D49" s="944"/>
      <c r="E49" s="944"/>
      <c r="F49" s="944"/>
      <c r="G49" s="944"/>
      <c r="H49" s="890"/>
      <c r="I49" s="890"/>
      <c r="J49" s="611"/>
      <c r="K49" s="947"/>
      <c r="L49" s="950"/>
      <c r="M49" s="956"/>
      <c r="N49" s="962"/>
      <c r="O49" s="956">
        <f t="shared" si="47"/>
        <v>0</v>
      </c>
      <c r="P49" s="950"/>
      <c r="Q49" s="956"/>
      <c r="R49" s="938"/>
      <c r="S49" s="522">
        <v>4</v>
      </c>
      <c r="T49" s="424"/>
      <c r="U49" s="501" t="str">
        <f t="shared" ref="U49:U51" si="51">IF(OR(V49="Preventivo",V49="Detectivo"),"Probabilidad",IF(V49="Correctivo","Impacto",""))</f>
        <v/>
      </c>
      <c r="V49" s="502"/>
      <c r="W49" s="502"/>
      <c r="X49" s="503" t="str">
        <f t="shared" si="48"/>
        <v/>
      </c>
      <c r="Y49" s="502"/>
      <c r="Z49" s="502"/>
      <c r="AA49" s="502"/>
      <c r="AB49" s="504" t="str">
        <f t="shared" ref="AB49:AB51" si="52">IFERROR(IF(AND(U48="Probabilidad",U49="Probabilidad"),(AD48-(+AD48*X49)),IF(AND(U48="Impacto",U49="Probabilidad"),(AD47-(+AD47*X49)),IF(U49="Impacto",AD48,""))),"")</f>
        <v/>
      </c>
      <c r="AC49" s="505" t="str">
        <f t="shared" si="1"/>
        <v/>
      </c>
      <c r="AD49" s="506" t="str">
        <f t="shared" si="49"/>
        <v/>
      </c>
      <c r="AE49" s="505" t="str">
        <f t="shared" si="3"/>
        <v/>
      </c>
      <c r="AF49" s="506" t="str">
        <f t="shared" ref="AF49:AF51" si="53">IFERROR(IF(AND(U48="Impacto",U49="Impacto"),(AF48-(+AF48*X49)),IF(AND(U48="Probabilidad",U49="Impacto"),(AF47-(+AF47*X49)),IF(U49="Probabilidad",AF48,""))),"")</f>
        <v/>
      </c>
      <c r="AG49" s="507"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496"/>
      <c r="AI49" s="424"/>
      <c r="AJ49" s="633"/>
      <c r="AK49" s="510"/>
      <c r="AL49" s="510"/>
      <c r="AM49" s="604"/>
      <c r="AN49" s="653"/>
      <c r="AO49" s="523"/>
      <c r="AP49" s="654"/>
      <c r="AQ49" s="654"/>
      <c r="AR49" s="634"/>
      <c r="AS49" s="634"/>
      <c r="AT49" s="634"/>
      <c r="AU49" s="634"/>
      <c r="AV49" s="634"/>
      <c r="AW49" s="634"/>
      <c r="AX49" s="634"/>
      <c r="AY49" s="634"/>
      <c r="AZ49" s="634"/>
      <c r="BA49" s="634"/>
      <c r="BB49" s="634"/>
      <c r="BC49" s="634"/>
      <c r="BD49" s="634"/>
      <c r="BE49" s="634"/>
      <c r="BF49" s="634"/>
      <c r="BG49" s="634"/>
      <c r="BH49" s="634"/>
      <c r="BI49" s="634"/>
      <c r="BJ49" s="634"/>
      <c r="BK49" s="634"/>
      <c r="BL49" s="634"/>
      <c r="BM49" s="634"/>
      <c r="BN49" s="634"/>
      <c r="BO49" s="634"/>
      <c r="BP49" s="634"/>
      <c r="BQ49" s="634"/>
      <c r="BR49" s="634"/>
      <c r="BS49" s="634"/>
      <c r="BT49" s="634"/>
    </row>
    <row r="50" spans="1:72" s="635" customFormat="1" ht="15.75">
      <c r="A50" s="941"/>
      <c r="B50" s="965"/>
      <c r="C50" s="941"/>
      <c r="D50" s="944"/>
      <c r="E50" s="944"/>
      <c r="F50" s="944"/>
      <c r="G50" s="944"/>
      <c r="H50" s="890"/>
      <c r="I50" s="890"/>
      <c r="J50" s="611"/>
      <c r="K50" s="947"/>
      <c r="L50" s="950"/>
      <c r="M50" s="956"/>
      <c r="N50" s="962"/>
      <c r="O50" s="956">
        <f t="shared" si="47"/>
        <v>0</v>
      </c>
      <c r="P50" s="950"/>
      <c r="Q50" s="956"/>
      <c r="R50" s="938"/>
      <c r="S50" s="522">
        <v>5</v>
      </c>
      <c r="T50" s="424"/>
      <c r="U50" s="501" t="str">
        <f t="shared" si="51"/>
        <v/>
      </c>
      <c r="V50" s="502"/>
      <c r="W50" s="502"/>
      <c r="X50" s="503" t="str">
        <f t="shared" si="48"/>
        <v/>
      </c>
      <c r="Y50" s="502"/>
      <c r="Z50" s="502"/>
      <c r="AA50" s="502"/>
      <c r="AB50" s="504" t="str">
        <f t="shared" si="52"/>
        <v/>
      </c>
      <c r="AC50" s="505" t="str">
        <f t="shared" si="1"/>
        <v/>
      </c>
      <c r="AD50" s="506" t="str">
        <f t="shared" si="49"/>
        <v/>
      </c>
      <c r="AE50" s="505" t="str">
        <f t="shared" si="3"/>
        <v/>
      </c>
      <c r="AF50" s="506" t="str">
        <f t="shared" si="53"/>
        <v/>
      </c>
      <c r="AG50" s="507"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496"/>
      <c r="AI50" s="424"/>
      <c r="AJ50" s="633"/>
      <c r="AK50" s="510"/>
      <c r="AL50" s="510"/>
      <c r="AM50" s="604"/>
      <c r="AN50" s="653"/>
      <c r="AO50" s="523"/>
      <c r="AP50" s="654"/>
      <c r="AQ50" s="654"/>
      <c r="AR50" s="634"/>
      <c r="AS50" s="634"/>
      <c r="AT50" s="634"/>
      <c r="AU50" s="634"/>
      <c r="AV50" s="634"/>
      <c r="AW50" s="634"/>
      <c r="AX50" s="634"/>
      <c r="AY50" s="634"/>
      <c r="AZ50" s="634"/>
      <c r="BA50" s="634"/>
      <c r="BB50" s="634"/>
      <c r="BC50" s="634"/>
      <c r="BD50" s="634"/>
      <c r="BE50" s="634"/>
      <c r="BF50" s="634"/>
      <c r="BG50" s="634"/>
      <c r="BH50" s="634"/>
      <c r="BI50" s="634"/>
      <c r="BJ50" s="634"/>
      <c r="BK50" s="634"/>
      <c r="BL50" s="634"/>
      <c r="BM50" s="634"/>
      <c r="BN50" s="634"/>
      <c r="BO50" s="634"/>
      <c r="BP50" s="634"/>
      <c r="BQ50" s="634"/>
      <c r="BR50" s="634"/>
      <c r="BS50" s="634"/>
      <c r="BT50" s="634"/>
    </row>
    <row r="51" spans="1:72" s="635" customFormat="1" ht="15.75">
      <c r="A51" s="942"/>
      <c r="B51" s="966"/>
      <c r="C51" s="942"/>
      <c r="D51" s="945"/>
      <c r="E51" s="945"/>
      <c r="F51" s="945"/>
      <c r="G51" s="945"/>
      <c r="H51" s="891"/>
      <c r="I51" s="891"/>
      <c r="J51" s="612"/>
      <c r="K51" s="948"/>
      <c r="L51" s="951"/>
      <c r="M51" s="957"/>
      <c r="N51" s="963"/>
      <c r="O51" s="957">
        <f t="shared" si="47"/>
        <v>0</v>
      </c>
      <c r="P51" s="951"/>
      <c r="Q51" s="957"/>
      <c r="R51" s="939"/>
      <c r="S51" s="522">
        <v>6</v>
      </c>
      <c r="T51" s="424"/>
      <c r="U51" s="501" t="str">
        <f t="shared" si="51"/>
        <v/>
      </c>
      <c r="V51" s="502"/>
      <c r="W51" s="502"/>
      <c r="X51" s="503" t="str">
        <f t="shared" si="48"/>
        <v/>
      </c>
      <c r="Y51" s="502"/>
      <c r="Z51" s="502"/>
      <c r="AA51" s="502"/>
      <c r="AB51" s="504" t="str">
        <f t="shared" si="52"/>
        <v/>
      </c>
      <c r="AC51" s="505" t="str">
        <f t="shared" si="1"/>
        <v/>
      </c>
      <c r="AD51" s="506" t="str">
        <f t="shared" si="49"/>
        <v/>
      </c>
      <c r="AE51" s="505" t="str">
        <f t="shared" si="3"/>
        <v/>
      </c>
      <c r="AF51" s="506" t="str">
        <f t="shared" si="53"/>
        <v/>
      </c>
      <c r="AG51" s="507" t="str">
        <f t="shared" si="54"/>
        <v/>
      </c>
      <c r="AH51" s="496"/>
      <c r="AI51" s="424"/>
      <c r="AJ51" s="633"/>
      <c r="AK51" s="510"/>
      <c r="AL51" s="510"/>
      <c r="AM51" s="604"/>
      <c r="AN51" s="653"/>
      <c r="AO51" s="523"/>
      <c r="AP51" s="654"/>
      <c r="AQ51" s="65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row>
    <row r="52" spans="1:72" s="645" customFormat="1" ht="15">
      <c r="A52" s="940">
        <v>8</v>
      </c>
      <c r="B52" s="940"/>
      <c r="C52" s="940"/>
      <c r="D52" s="943"/>
      <c r="E52" s="943"/>
      <c r="F52" s="943"/>
      <c r="G52" s="943"/>
      <c r="H52" s="943"/>
      <c r="I52" s="943"/>
      <c r="J52" s="605"/>
      <c r="K52" s="946"/>
      <c r="L52" s="949" t="str">
        <f>IF(K52&lt;=0,"",IF(K52&lt;=2,"Muy Baja",IF(K52&lt;=24,"Baja",IF(K52&lt;=500,"Media",IF(K52&lt;=5000,"Alta","Muy Alta")))))</f>
        <v/>
      </c>
      <c r="M52" s="955" t="str">
        <f>IF(L52="","",IF(L52="Muy Baja",0.2,IF(L52="Baja",0.4,IF(L52="Media",0.6,IF(L52="Alta",0.8,IF(L52="Muy Alta",1,))))))</f>
        <v/>
      </c>
      <c r="N52" s="961"/>
      <c r="O52" s="955">
        <f>IF(NOT(ISERROR(MATCH(N52,'Tabla Impacto'!$B$221:$B$223,0))),'Tabla Impacto'!$F$223&amp;"Por favor no seleccionar los criterios de impacto(Afectación Económica o presupuestal y Pérdida Reputacional)",N52)</f>
        <v>0</v>
      </c>
      <c r="P52" s="949" t="str">
        <f>IF(OR(O52='Tabla Impacto'!$C$11,O52='Tabla Impacto'!$D$11),"Leve",IF(OR(O52='Tabla Impacto'!$C$12,O52='Tabla Impacto'!$D$12),"Menor",IF(OR(O52='Tabla Impacto'!$C$13,O52='Tabla Impacto'!$D$13),"Moderado",IF(OR(O52='Tabla Impacto'!$C$14,O52='Tabla Impacto'!$D$14),"Mayor",IF(OR(O52='Tabla Impacto'!$C$15,O52='Tabla Impacto'!$D$15),"Catastrófico","")))))</f>
        <v/>
      </c>
      <c r="Q52" s="955" t="str">
        <f>IF(P52="","",IF(P52="Leve",0.2,IF(P52="Menor",0.4,IF(P52="Moderado",0.6,IF(P52="Mayor",0.8,IF(P52="Catastrófico",1,))))))</f>
        <v/>
      </c>
      <c r="R52" s="937"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652">
        <v>1</v>
      </c>
      <c r="T52" s="523"/>
      <c r="U52" s="524" t="str">
        <f>IF(OR(V52="Preventivo",V52="Detectivo"),"Probabilidad",IF(V52="Correctivo","Impacto",""))</f>
        <v/>
      </c>
      <c r="V52" s="525"/>
      <c r="W52" s="525"/>
      <c r="X52" s="526" t="str">
        <f>IF(AND(V52="Preventivo",W52="Automático"),"50%",IF(AND(V52="Preventivo",W52="Manual"),"40%",IF(AND(V52="Detectivo",W52="Automático"),"40%",IF(AND(V52="Detectivo",W52="Manual"),"30%",IF(AND(V52="Correctivo",W52="Automático"),"35%",IF(AND(V52="Correctivo",W52="Manual"),"25%",""))))))</f>
        <v/>
      </c>
      <c r="Y52" s="525"/>
      <c r="Z52" s="525"/>
      <c r="AA52" s="525"/>
      <c r="AB52" s="527" t="str">
        <f>IFERROR(IF(U52="Probabilidad",(M52-(+M52*X52)),IF(U52="Impacto",M52,"")),"")</f>
        <v/>
      </c>
      <c r="AC52" s="528" t="str">
        <f>IFERROR(IF(AB52="","",IF(AB52&lt;=0.2,"Muy Baja",IF(AB52&lt;=0.4,"Baja",IF(AB52&lt;=0.6,"Media",IF(AB52&lt;=0.8,"Alta","Muy Alta"))))),"")</f>
        <v/>
      </c>
      <c r="AD52" s="529" t="str">
        <f>+AB52</f>
        <v/>
      </c>
      <c r="AE52" s="528" t="str">
        <f>IFERROR(IF(AF52="","",IF(AF52&lt;=0.2,"Leve",IF(AF52&lt;=0.4,"Menor",IF(AF52&lt;=0.6,"Moderado",IF(AF52&lt;=0.8,"Mayor","Catastrófico"))))),"")</f>
        <v/>
      </c>
      <c r="AF52" s="529" t="str">
        <f>IFERROR(IF(U52="Impacto",(Q52-(+Q52*X52)),IF(U52="Probabilidad",Q52,"")),"")</f>
        <v/>
      </c>
      <c r="AG52" s="53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531"/>
      <c r="AI52" s="523"/>
      <c r="AJ52" s="544"/>
      <c r="AK52" s="664"/>
      <c r="AL52" s="664"/>
      <c r="AM52" s="642"/>
      <c r="AN52" s="632"/>
      <c r="AO52" s="523"/>
      <c r="AP52" s="665"/>
      <c r="AQ52" s="665"/>
      <c r="AR52" s="644"/>
      <c r="AS52" s="644"/>
      <c r="AT52" s="644"/>
      <c r="AU52" s="644"/>
      <c r="AV52" s="644"/>
      <c r="AW52" s="644"/>
      <c r="AX52" s="644"/>
      <c r="AY52" s="644"/>
      <c r="AZ52" s="644"/>
      <c r="BA52" s="644"/>
      <c r="BB52" s="644"/>
      <c r="BC52" s="644"/>
      <c r="BD52" s="644"/>
      <c r="BE52" s="644"/>
      <c r="BF52" s="644"/>
      <c r="BG52" s="644"/>
      <c r="BH52" s="644"/>
      <c r="BI52" s="644"/>
      <c r="BJ52" s="644"/>
      <c r="BK52" s="644"/>
      <c r="BL52" s="644"/>
      <c r="BM52" s="644"/>
      <c r="BN52" s="644"/>
      <c r="BO52" s="644"/>
      <c r="BP52" s="644"/>
      <c r="BQ52" s="644"/>
      <c r="BR52" s="644"/>
      <c r="BS52" s="644"/>
      <c r="BT52" s="644"/>
    </row>
    <row r="53" spans="1:72" s="645" customFormat="1" ht="15">
      <c r="A53" s="941"/>
      <c r="B53" s="941"/>
      <c r="C53" s="941"/>
      <c r="D53" s="944"/>
      <c r="E53" s="944"/>
      <c r="F53" s="944"/>
      <c r="G53" s="944"/>
      <c r="H53" s="944"/>
      <c r="I53" s="944"/>
      <c r="J53" s="606"/>
      <c r="K53" s="947"/>
      <c r="L53" s="950"/>
      <c r="M53" s="956"/>
      <c r="N53" s="962"/>
      <c r="O53" s="956">
        <f>IF(NOT(ISERROR(MATCH(N53,_xlfn.ANCHORARRAY(G64),0))),M66&amp;"Por favor no seleccionar los criterios de impacto",N53)</f>
        <v>0</v>
      </c>
      <c r="P53" s="950"/>
      <c r="Q53" s="956"/>
      <c r="R53" s="938"/>
      <c r="S53" s="652">
        <v>2</v>
      </c>
      <c r="T53" s="523"/>
      <c r="U53" s="524" t="str">
        <f>IF(OR(V53="Preventivo",V53="Detectivo"),"Probabilidad",IF(V53="Correctivo","Impacto",""))</f>
        <v/>
      </c>
      <c r="V53" s="525"/>
      <c r="W53" s="525"/>
      <c r="X53" s="526" t="str">
        <f t="shared" ref="X53:X57" si="55">IF(AND(V53="Preventivo",W53="Automático"),"50%",IF(AND(V53="Preventivo",W53="Manual"),"40%",IF(AND(V53="Detectivo",W53="Automático"),"40%",IF(AND(V53="Detectivo",W53="Manual"),"30%",IF(AND(V53="Correctivo",W53="Automático"),"35%",IF(AND(V53="Correctivo",W53="Manual"),"25%",""))))))</f>
        <v/>
      </c>
      <c r="Y53" s="525"/>
      <c r="Z53" s="525"/>
      <c r="AA53" s="525"/>
      <c r="AB53" s="527" t="str">
        <f>IFERROR(IF(AND(U52="Probabilidad",U53="Probabilidad"),(AD52-(+AD52*X53)),IF(U53="Probabilidad",(M52-(+M52*X53)),IF(U53="Impacto",AD52,""))),"")</f>
        <v/>
      </c>
      <c r="AC53" s="528" t="str">
        <f t="shared" si="1"/>
        <v/>
      </c>
      <c r="AD53" s="529" t="str">
        <f t="shared" ref="AD53:AD57" si="56">+AB53</f>
        <v/>
      </c>
      <c r="AE53" s="528" t="str">
        <f t="shared" si="3"/>
        <v/>
      </c>
      <c r="AF53" s="529" t="str">
        <f>IFERROR(IF(AND(U52="Impacto",U53="Impacto"),(AF52-(+AF52*X53)),IF(U53="Impacto",(Q52-(+Q52*X53)),IF(U53="Probabilidad",AF52,""))),"")</f>
        <v/>
      </c>
      <c r="AG53" s="53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531"/>
      <c r="AI53" s="542"/>
      <c r="AJ53" s="544"/>
      <c r="AK53" s="664"/>
      <c r="AL53" s="664"/>
      <c r="AM53" s="642"/>
      <c r="AN53" s="632"/>
      <c r="AO53" s="523"/>
      <c r="AP53" s="665"/>
      <c r="AQ53" s="665"/>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row>
    <row r="54" spans="1:72" s="375" customFormat="1" ht="16.5">
      <c r="A54" s="941"/>
      <c r="B54" s="941"/>
      <c r="C54" s="941"/>
      <c r="D54" s="944"/>
      <c r="E54" s="944"/>
      <c r="F54" s="944"/>
      <c r="G54" s="944"/>
      <c r="H54" s="944"/>
      <c r="I54" s="944"/>
      <c r="J54" s="606"/>
      <c r="K54" s="947"/>
      <c r="L54" s="950"/>
      <c r="M54" s="956"/>
      <c r="N54" s="962"/>
      <c r="O54" s="956">
        <f>IF(NOT(ISERROR(MATCH(N54,_xlfn.ANCHORARRAY(G65),0))),M67&amp;"Por favor no seleccionar los criterios de impacto",N54)</f>
        <v>0</v>
      </c>
      <c r="P54" s="950"/>
      <c r="Q54" s="956"/>
      <c r="R54" s="938"/>
      <c r="S54" s="652">
        <v>3</v>
      </c>
      <c r="T54" s="554"/>
      <c r="U54" s="524" t="str">
        <f>IF(OR(V54="Preventivo",V54="Detectivo"),"Probabilidad",IF(V54="Correctivo","Impacto",""))</f>
        <v/>
      </c>
      <c r="V54" s="525"/>
      <c r="W54" s="525"/>
      <c r="X54" s="526" t="str">
        <f t="shared" si="55"/>
        <v/>
      </c>
      <c r="Y54" s="525"/>
      <c r="Z54" s="525"/>
      <c r="AA54" s="525"/>
      <c r="AB54" s="527" t="str">
        <f>IFERROR(IF(AND(U53="Probabilidad",U54="Probabilidad"),(AD53-(+AD53*X54)),IF(AND(U53="Impacto",U54="Probabilidad"),(AD52-(+AD52*X54)),IF(U54="Impacto",AD53,""))),"")</f>
        <v/>
      </c>
      <c r="AC54" s="528" t="str">
        <f t="shared" si="1"/>
        <v/>
      </c>
      <c r="AD54" s="529" t="str">
        <f t="shared" si="56"/>
        <v/>
      </c>
      <c r="AE54" s="528" t="str">
        <f t="shared" si="3"/>
        <v/>
      </c>
      <c r="AF54" s="529" t="str">
        <f>IFERROR(IF(AND(U53="Impacto",U54="Impacto"),(AF53-(+AF53*X54)),IF(AND(U53="Probabilidad",U54="Impacto"),(AF52-(+AF52*X54)),IF(U54="Probabilidad",AF53,""))),"")</f>
        <v/>
      </c>
      <c r="AG54" s="530" t="str">
        <f t="shared" si="57"/>
        <v/>
      </c>
      <c r="AH54" s="531"/>
      <c r="AI54" s="542"/>
      <c r="AJ54" s="544"/>
      <c r="AK54" s="664"/>
      <c r="AL54" s="664"/>
      <c r="AM54" s="642"/>
      <c r="AN54" s="632"/>
      <c r="AO54" s="523"/>
      <c r="AP54" s="686"/>
      <c r="AQ54" s="665"/>
      <c r="AR54" s="374"/>
      <c r="AS54" s="374"/>
      <c r="AT54" s="374"/>
      <c r="AU54" s="374"/>
      <c r="AV54" s="374"/>
      <c r="AW54" s="374"/>
      <c r="AX54" s="374"/>
      <c r="AY54" s="374"/>
      <c r="AZ54" s="374"/>
      <c r="BA54" s="374"/>
      <c r="BB54" s="374"/>
      <c r="BC54" s="374"/>
      <c r="BD54" s="374"/>
      <c r="BE54" s="374"/>
      <c r="BF54" s="374"/>
      <c r="BG54" s="374"/>
      <c r="BH54" s="374"/>
      <c r="BI54" s="374"/>
      <c r="BJ54" s="374"/>
      <c r="BK54" s="374"/>
      <c r="BL54" s="374"/>
      <c r="BM54" s="374"/>
      <c r="BN54" s="374"/>
      <c r="BO54" s="374"/>
      <c r="BP54" s="374"/>
      <c r="BQ54" s="374"/>
      <c r="BR54" s="374"/>
      <c r="BS54" s="374"/>
      <c r="BT54" s="374"/>
    </row>
    <row r="55" spans="1:72" s="375" customFormat="1" ht="16.5">
      <c r="A55" s="941"/>
      <c r="B55" s="941"/>
      <c r="C55" s="941"/>
      <c r="D55" s="944"/>
      <c r="E55" s="944"/>
      <c r="F55" s="944"/>
      <c r="G55" s="944"/>
      <c r="H55" s="944"/>
      <c r="I55" s="944"/>
      <c r="J55" s="606"/>
      <c r="K55" s="947"/>
      <c r="L55" s="950"/>
      <c r="M55" s="956"/>
      <c r="N55" s="962"/>
      <c r="O55" s="956">
        <f>IF(NOT(ISERROR(MATCH(N55,_xlfn.ANCHORARRAY(G66),0))),M68&amp;"Por favor no seleccionar los criterios de impacto",N55)</f>
        <v>0</v>
      </c>
      <c r="P55" s="950"/>
      <c r="Q55" s="956"/>
      <c r="R55" s="938"/>
      <c r="S55" s="652">
        <v>4</v>
      </c>
      <c r="T55" s="523"/>
      <c r="U55" s="524" t="str">
        <f t="shared" ref="U55:U57" si="58">IF(OR(V55="Preventivo",V55="Detectivo"),"Probabilidad",IF(V55="Correctivo","Impacto",""))</f>
        <v/>
      </c>
      <c r="V55" s="525"/>
      <c r="W55" s="525"/>
      <c r="X55" s="526" t="str">
        <f t="shared" si="55"/>
        <v/>
      </c>
      <c r="Y55" s="525"/>
      <c r="Z55" s="525"/>
      <c r="AA55" s="525"/>
      <c r="AB55" s="527" t="str">
        <f t="shared" ref="AB55:AB57" si="59">IFERROR(IF(AND(U54="Probabilidad",U55="Probabilidad"),(AD54-(+AD54*X55)),IF(AND(U54="Impacto",U55="Probabilidad"),(AD53-(+AD53*X55)),IF(U55="Impacto",AD54,""))),"")</f>
        <v/>
      </c>
      <c r="AC55" s="528" t="str">
        <f t="shared" si="1"/>
        <v/>
      </c>
      <c r="AD55" s="529" t="str">
        <f t="shared" si="56"/>
        <v/>
      </c>
      <c r="AE55" s="528" t="str">
        <f t="shared" si="3"/>
        <v/>
      </c>
      <c r="AF55" s="529" t="str">
        <f t="shared" ref="AF55:AF57" si="60">IFERROR(IF(AND(U54="Impacto",U55="Impacto"),(AF54-(+AF54*X55)),IF(AND(U54="Probabilidad",U55="Impacto"),(AF53-(+AF53*X55)),IF(U55="Probabilidad",AF54,""))),"")</f>
        <v/>
      </c>
      <c r="AG55" s="53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531"/>
      <c r="AI55" s="542"/>
      <c r="AJ55" s="544"/>
      <c r="AK55" s="664"/>
      <c r="AL55" s="664"/>
      <c r="AM55" s="642"/>
      <c r="AN55" s="632"/>
      <c r="AO55" s="665"/>
      <c r="AP55" s="686"/>
      <c r="AQ55" s="665"/>
      <c r="AR55" s="374"/>
      <c r="AS55" s="374"/>
      <c r="AT55" s="374"/>
      <c r="AU55" s="374"/>
      <c r="AV55" s="374"/>
      <c r="AW55" s="374"/>
      <c r="AX55" s="374"/>
      <c r="AY55" s="374"/>
      <c r="AZ55" s="374"/>
      <c r="BA55" s="374"/>
      <c r="BB55" s="374"/>
      <c r="BC55" s="374"/>
      <c r="BD55" s="374"/>
      <c r="BE55" s="374"/>
      <c r="BF55" s="374"/>
      <c r="BG55" s="374"/>
      <c r="BH55" s="374"/>
      <c r="BI55" s="374"/>
      <c r="BJ55" s="374"/>
      <c r="BK55" s="374"/>
      <c r="BL55" s="374"/>
      <c r="BM55" s="374"/>
      <c r="BN55" s="374"/>
      <c r="BO55" s="374"/>
      <c r="BP55" s="374"/>
      <c r="BQ55" s="374"/>
      <c r="BR55" s="374"/>
      <c r="BS55" s="374"/>
      <c r="BT55" s="374"/>
    </row>
    <row r="56" spans="1:72" s="375" customFormat="1" ht="16.5">
      <c r="A56" s="941"/>
      <c r="B56" s="941"/>
      <c r="C56" s="941"/>
      <c r="D56" s="944"/>
      <c r="E56" s="944"/>
      <c r="F56" s="944"/>
      <c r="G56" s="944"/>
      <c r="H56" s="944"/>
      <c r="I56" s="944"/>
      <c r="J56" s="606"/>
      <c r="K56" s="947"/>
      <c r="L56" s="950"/>
      <c r="M56" s="956"/>
      <c r="N56" s="962"/>
      <c r="O56" s="956">
        <f>IF(NOT(ISERROR(MATCH(N56,_xlfn.ANCHORARRAY(G67),0))),M69&amp;"Por favor no seleccionar los criterios de impacto",N56)</f>
        <v>0</v>
      </c>
      <c r="P56" s="950"/>
      <c r="Q56" s="956"/>
      <c r="R56" s="938"/>
      <c r="S56" s="652">
        <v>5</v>
      </c>
      <c r="T56" s="523"/>
      <c r="U56" s="524" t="str">
        <f t="shared" si="58"/>
        <v/>
      </c>
      <c r="V56" s="525"/>
      <c r="W56" s="525"/>
      <c r="X56" s="526" t="str">
        <f t="shared" si="55"/>
        <v/>
      </c>
      <c r="Y56" s="525"/>
      <c r="Z56" s="525"/>
      <c r="AA56" s="525"/>
      <c r="AB56" s="527" t="str">
        <f t="shared" si="59"/>
        <v/>
      </c>
      <c r="AC56" s="528" t="str">
        <f t="shared" si="1"/>
        <v/>
      </c>
      <c r="AD56" s="529" t="str">
        <f t="shared" si="56"/>
        <v/>
      </c>
      <c r="AE56" s="528" t="str">
        <f t="shared" si="3"/>
        <v/>
      </c>
      <c r="AF56" s="529" t="str">
        <f t="shared" si="60"/>
        <v/>
      </c>
      <c r="AG56" s="53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531"/>
      <c r="AI56" s="542"/>
      <c r="AJ56" s="544"/>
      <c r="AK56" s="664"/>
      <c r="AL56" s="664"/>
      <c r="AM56" s="642"/>
      <c r="AN56" s="632"/>
      <c r="AO56" s="665"/>
      <c r="AP56" s="686"/>
      <c r="AQ56" s="665"/>
      <c r="AR56" s="374"/>
      <c r="AS56" s="374"/>
      <c r="AT56" s="374"/>
      <c r="AU56" s="374"/>
      <c r="AV56" s="374"/>
      <c r="AW56" s="374"/>
      <c r="AX56" s="374"/>
      <c r="AY56" s="374"/>
      <c r="AZ56" s="374"/>
      <c r="BA56" s="374"/>
      <c r="BB56" s="374"/>
      <c r="BC56" s="374"/>
      <c r="BD56" s="374"/>
      <c r="BE56" s="374"/>
      <c r="BF56" s="374"/>
      <c r="BG56" s="374"/>
      <c r="BH56" s="374"/>
      <c r="BI56" s="374"/>
      <c r="BJ56" s="374"/>
      <c r="BK56" s="374"/>
      <c r="BL56" s="374"/>
      <c r="BM56" s="374"/>
      <c r="BN56" s="374"/>
      <c r="BO56" s="374"/>
      <c r="BP56" s="374"/>
      <c r="BQ56" s="374"/>
      <c r="BR56" s="374"/>
      <c r="BS56" s="374"/>
      <c r="BT56" s="374"/>
    </row>
    <row r="57" spans="1:72" s="375" customFormat="1" ht="16.5">
      <c r="A57" s="942"/>
      <c r="B57" s="942"/>
      <c r="C57" s="942"/>
      <c r="D57" s="945"/>
      <c r="E57" s="945"/>
      <c r="F57" s="945"/>
      <c r="G57" s="945"/>
      <c r="H57" s="945"/>
      <c r="I57" s="945"/>
      <c r="J57" s="607"/>
      <c r="K57" s="948"/>
      <c r="L57" s="951"/>
      <c r="M57" s="957"/>
      <c r="N57" s="963"/>
      <c r="O57" s="957">
        <f>IF(NOT(ISERROR(MATCH(N57,_xlfn.ANCHORARRAY(G68),0))),M70&amp;"Por favor no seleccionar los criterios de impacto",N57)</f>
        <v>0</v>
      </c>
      <c r="P57" s="951"/>
      <c r="Q57" s="957"/>
      <c r="R57" s="939"/>
      <c r="S57" s="652">
        <v>6</v>
      </c>
      <c r="T57" s="523"/>
      <c r="U57" s="524" t="str">
        <f t="shared" si="58"/>
        <v/>
      </c>
      <c r="V57" s="525"/>
      <c r="W57" s="525"/>
      <c r="X57" s="526" t="str">
        <f t="shared" si="55"/>
        <v/>
      </c>
      <c r="Y57" s="525"/>
      <c r="Z57" s="525"/>
      <c r="AA57" s="525"/>
      <c r="AB57" s="527" t="str">
        <f t="shared" si="59"/>
        <v/>
      </c>
      <c r="AC57" s="528" t="str">
        <f t="shared" si="1"/>
        <v/>
      </c>
      <c r="AD57" s="529" t="str">
        <f t="shared" si="56"/>
        <v/>
      </c>
      <c r="AE57" s="528" t="str">
        <f t="shared" si="3"/>
        <v/>
      </c>
      <c r="AF57" s="529" t="str">
        <f t="shared" si="60"/>
        <v/>
      </c>
      <c r="AG57" s="530" t="str">
        <f t="shared" si="61"/>
        <v/>
      </c>
      <c r="AH57" s="531"/>
      <c r="AI57" s="542"/>
      <c r="AJ57" s="544"/>
      <c r="AK57" s="664"/>
      <c r="AL57" s="664"/>
      <c r="AM57" s="642"/>
      <c r="AN57" s="632"/>
      <c r="AO57" s="665"/>
      <c r="AP57" s="686"/>
      <c r="AQ57" s="665"/>
      <c r="AR57" s="374"/>
      <c r="AS57" s="374"/>
      <c r="AT57" s="374"/>
      <c r="AU57" s="374"/>
      <c r="AV57" s="374"/>
      <c r="AW57" s="374"/>
      <c r="AX57" s="374"/>
      <c r="AY57" s="374"/>
      <c r="AZ57" s="374"/>
      <c r="BA57" s="374"/>
      <c r="BB57" s="374"/>
      <c r="BC57" s="374"/>
      <c r="BD57" s="374"/>
      <c r="BE57" s="374"/>
      <c r="BF57" s="374"/>
      <c r="BG57" s="374"/>
      <c r="BH57" s="374"/>
      <c r="BI57" s="374"/>
      <c r="BJ57" s="374"/>
      <c r="BK57" s="374"/>
      <c r="BL57" s="374"/>
      <c r="BM57" s="374"/>
      <c r="BN57" s="374"/>
      <c r="BO57" s="374"/>
      <c r="BP57" s="374"/>
      <c r="BQ57" s="374"/>
      <c r="BR57" s="374"/>
      <c r="BS57" s="374"/>
      <c r="BT57" s="374"/>
    </row>
    <row r="58" spans="1:72" s="375" customFormat="1" ht="16.5">
      <c r="A58" s="940">
        <v>9</v>
      </c>
      <c r="B58" s="940"/>
      <c r="C58" s="940"/>
      <c r="D58" s="943"/>
      <c r="E58" s="943"/>
      <c r="F58" s="943"/>
      <c r="G58" s="943"/>
      <c r="H58" s="943"/>
      <c r="I58" s="943"/>
      <c r="J58" s="605"/>
      <c r="K58" s="946"/>
      <c r="L58" s="949" t="str">
        <f>IF(K58&lt;=0,"",IF(K58&lt;=2,"Muy Baja",IF(K58&lt;=24,"Baja",IF(K58&lt;=500,"Media",IF(K58&lt;=5000,"Alta","Muy Alta")))))</f>
        <v/>
      </c>
      <c r="M58" s="955" t="str">
        <f>IF(L58="","",IF(L58="Muy Baja",0.2,IF(L58="Baja",0.4,IF(L58="Media",0.6,IF(L58="Alta",0.8,IF(L58="Muy Alta",1,))))))</f>
        <v/>
      </c>
      <c r="N58" s="961"/>
      <c r="O58" s="955">
        <f>IF(NOT(ISERROR(MATCH(N58,'Tabla Impacto'!$B$221:$B$223,0))),'Tabla Impacto'!$F$223&amp;"Por favor no seleccionar los criterios de impacto(Afectación Económica o presupuestal y Pérdida Reputacional)",N58)</f>
        <v>0</v>
      </c>
      <c r="P58" s="949" t="str">
        <f>IF(OR(O58='Tabla Impacto'!$C$11,O58='Tabla Impacto'!$D$11),"Leve",IF(OR(O58='Tabla Impacto'!$C$12,O58='Tabla Impacto'!$D$12),"Menor",IF(OR(O58='Tabla Impacto'!$C$13,O58='Tabla Impacto'!$D$13),"Moderado",IF(OR(O58='Tabla Impacto'!$C$14,O58='Tabla Impacto'!$D$14),"Mayor",IF(OR(O58='Tabla Impacto'!$C$15,O58='Tabla Impacto'!$D$15),"Catastrófico","")))))</f>
        <v/>
      </c>
      <c r="Q58" s="955" t="str">
        <f>IF(P58="","",IF(P58="Leve",0.2,IF(P58="Menor",0.4,IF(P58="Moderado",0.6,IF(P58="Mayor",0.8,IF(P58="Catastrófico",1,))))))</f>
        <v/>
      </c>
      <c r="R58" s="937"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652">
        <v>1</v>
      </c>
      <c r="T58" s="523"/>
      <c r="U58" s="524" t="str">
        <f>IF(OR(V58="Preventivo",V58="Detectivo"),"Probabilidad",IF(V58="Correctivo","Impacto",""))</f>
        <v/>
      </c>
      <c r="V58" s="525"/>
      <c r="W58" s="525"/>
      <c r="X58" s="526" t="str">
        <f>IF(AND(V58="Preventivo",W58="Automático"),"50%",IF(AND(V58="Preventivo",W58="Manual"),"40%",IF(AND(V58="Detectivo",W58="Automático"),"40%",IF(AND(V58="Detectivo",W58="Manual"),"30%",IF(AND(V58="Correctivo",W58="Automático"),"35%",IF(AND(V58="Correctivo",W58="Manual"),"25%",""))))))</f>
        <v/>
      </c>
      <c r="Y58" s="525"/>
      <c r="Z58" s="525"/>
      <c r="AA58" s="525"/>
      <c r="AB58" s="527" t="str">
        <f>IFERROR(IF(U58="Probabilidad",(M58-(+M58*X58)),IF(U58="Impacto",M58,"")),"")</f>
        <v/>
      </c>
      <c r="AC58" s="528" t="str">
        <f>IFERROR(IF(AB58="","",IF(AB58&lt;=0.2,"Muy Baja",IF(AB58&lt;=0.4,"Baja",IF(AB58&lt;=0.6,"Media",IF(AB58&lt;=0.8,"Alta","Muy Alta"))))),"")</f>
        <v/>
      </c>
      <c r="AD58" s="529" t="str">
        <f>+AB58</f>
        <v/>
      </c>
      <c r="AE58" s="528" t="str">
        <f>IFERROR(IF(AF58="","",IF(AF58&lt;=0.2,"Leve",IF(AF58&lt;=0.4,"Menor",IF(AF58&lt;=0.6,"Moderado",IF(AF58&lt;=0.8,"Mayor","Catastrófico"))))),"")</f>
        <v/>
      </c>
      <c r="AF58" s="529" t="str">
        <f>IFERROR(IF(U58="Impacto",(Q58-(+Q58*X58)),IF(U58="Probabilidad",Q58,"")),"")</f>
        <v/>
      </c>
      <c r="AG58" s="53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531"/>
      <c r="AI58" s="542"/>
      <c r="AJ58" s="544"/>
      <c r="AK58" s="664"/>
      <c r="AL58" s="664"/>
      <c r="AM58" s="642"/>
      <c r="AN58" s="632"/>
      <c r="AO58" s="665"/>
      <c r="AP58" s="686"/>
      <c r="AQ58" s="665"/>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row>
    <row r="59" spans="1:72" s="375" customFormat="1" ht="16.5">
      <c r="A59" s="941"/>
      <c r="B59" s="941"/>
      <c r="C59" s="941"/>
      <c r="D59" s="944"/>
      <c r="E59" s="944"/>
      <c r="F59" s="944"/>
      <c r="G59" s="944"/>
      <c r="H59" s="944"/>
      <c r="I59" s="944"/>
      <c r="J59" s="606"/>
      <c r="K59" s="947"/>
      <c r="L59" s="950"/>
      <c r="M59" s="956"/>
      <c r="N59" s="962"/>
      <c r="O59" s="956">
        <f>IF(NOT(ISERROR(MATCH(N59,_xlfn.ANCHORARRAY(G70),0))),M72&amp;"Por favor no seleccionar los criterios de impacto",N59)</f>
        <v>0</v>
      </c>
      <c r="P59" s="950"/>
      <c r="Q59" s="956"/>
      <c r="R59" s="938"/>
      <c r="S59" s="652">
        <v>2</v>
      </c>
      <c r="T59" s="523"/>
      <c r="U59" s="524" t="str">
        <f>IF(OR(V59="Preventivo",V59="Detectivo"),"Probabilidad",IF(V59="Correctivo","Impacto",""))</f>
        <v/>
      </c>
      <c r="V59" s="525"/>
      <c r="W59" s="525"/>
      <c r="X59" s="526" t="str">
        <f t="shared" ref="X59:X63" si="62">IF(AND(V59="Preventivo",W59="Automático"),"50%",IF(AND(V59="Preventivo",W59="Manual"),"40%",IF(AND(V59="Detectivo",W59="Automático"),"40%",IF(AND(V59="Detectivo",W59="Manual"),"30%",IF(AND(V59="Correctivo",W59="Automático"),"35%",IF(AND(V59="Correctivo",W59="Manual"),"25%",""))))))</f>
        <v/>
      </c>
      <c r="Y59" s="525"/>
      <c r="Z59" s="525"/>
      <c r="AA59" s="525"/>
      <c r="AB59" s="527" t="str">
        <f>IFERROR(IF(AND(U58="Probabilidad",U59="Probabilidad"),(AD58-(+AD58*X59)),IF(U59="Probabilidad",(M58-(+M58*X59)),IF(U59="Impacto",AD58,""))),"")</f>
        <v/>
      </c>
      <c r="AC59" s="528" t="str">
        <f t="shared" si="1"/>
        <v/>
      </c>
      <c r="AD59" s="529" t="str">
        <f t="shared" ref="AD59:AD63" si="63">+AB59</f>
        <v/>
      </c>
      <c r="AE59" s="528" t="str">
        <f t="shared" si="3"/>
        <v/>
      </c>
      <c r="AF59" s="529" t="str">
        <f>IFERROR(IF(AND(U58="Impacto",U59="Impacto"),(AF58-(+AF58*X59)),IF(U59="Impacto",(Q58-(+Q58*X59)),IF(U59="Probabilidad",AF58,""))),"")</f>
        <v/>
      </c>
      <c r="AG59" s="53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531"/>
      <c r="AI59" s="542"/>
      <c r="AJ59" s="544"/>
      <c r="AK59" s="664"/>
      <c r="AL59" s="664"/>
      <c r="AM59" s="642"/>
      <c r="AN59" s="632"/>
      <c r="AO59" s="665"/>
      <c r="AP59" s="686"/>
      <c r="AQ59" s="665"/>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row>
    <row r="60" spans="1:72" s="375" customFormat="1" ht="16.5">
      <c r="A60" s="941"/>
      <c r="B60" s="941"/>
      <c r="C60" s="941"/>
      <c r="D60" s="944"/>
      <c r="E60" s="944"/>
      <c r="F60" s="944"/>
      <c r="G60" s="944"/>
      <c r="H60" s="944"/>
      <c r="I60" s="944"/>
      <c r="J60" s="606"/>
      <c r="K60" s="947"/>
      <c r="L60" s="950"/>
      <c r="M60" s="956"/>
      <c r="N60" s="962"/>
      <c r="O60" s="956">
        <f>IF(NOT(ISERROR(MATCH(N60,_xlfn.ANCHORARRAY(G71),0))),M73&amp;"Por favor no seleccionar los criterios de impacto",N60)</f>
        <v>0</v>
      </c>
      <c r="P60" s="950"/>
      <c r="Q60" s="956"/>
      <c r="R60" s="938"/>
      <c r="S60" s="652">
        <v>3</v>
      </c>
      <c r="T60" s="554"/>
      <c r="U60" s="524" t="str">
        <f>IF(OR(V60="Preventivo",V60="Detectivo"),"Probabilidad",IF(V60="Correctivo","Impacto",""))</f>
        <v/>
      </c>
      <c r="V60" s="525"/>
      <c r="W60" s="525"/>
      <c r="X60" s="526" t="str">
        <f t="shared" si="62"/>
        <v/>
      </c>
      <c r="Y60" s="525"/>
      <c r="Z60" s="525"/>
      <c r="AA60" s="525"/>
      <c r="AB60" s="527" t="str">
        <f>IFERROR(IF(AND(U59="Probabilidad",U60="Probabilidad"),(AD59-(+AD59*X60)),IF(AND(U59="Impacto",U60="Probabilidad"),(AD58-(+AD58*X60)),IF(U60="Impacto",AD59,""))),"")</f>
        <v/>
      </c>
      <c r="AC60" s="528" t="str">
        <f t="shared" si="1"/>
        <v/>
      </c>
      <c r="AD60" s="529" t="str">
        <f t="shared" si="63"/>
        <v/>
      </c>
      <c r="AE60" s="528" t="str">
        <f t="shared" si="3"/>
        <v/>
      </c>
      <c r="AF60" s="529" t="str">
        <f>IFERROR(IF(AND(U59="Impacto",U60="Impacto"),(AF59-(+AF59*X60)),IF(AND(U59="Probabilidad",U60="Impacto"),(AF58-(+AF58*X60)),IF(U60="Probabilidad",AF59,""))),"")</f>
        <v/>
      </c>
      <c r="AG60" s="530" t="str">
        <f t="shared" si="64"/>
        <v/>
      </c>
      <c r="AH60" s="531"/>
      <c r="AI60" s="542"/>
      <c r="AJ60" s="544"/>
      <c r="AK60" s="664"/>
      <c r="AL60" s="664"/>
      <c r="AM60" s="642"/>
      <c r="AN60" s="632"/>
      <c r="AO60" s="665"/>
      <c r="AP60" s="686"/>
      <c r="AQ60" s="665"/>
      <c r="AR60" s="374"/>
      <c r="AS60" s="374"/>
      <c r="AT60" s="374"/>
      <c r="AU60" s="374"/>
      <c r="AV60" s="374"/>
      <c r="AW60" s="374"/>
      <c r="AX60" s="374"/>
      <c r="AY60" s="374"/>
      <c r="AZ60" s="374"/>
      <c r="BA60" s="374"/>
      <c r="BB60" s="374"/>
      <c r="BC60" s="374"/>
      <c r="BD60" s="374"/>
      <c r="BE60" s="374"/>
      <c r="BF60" s="374"/>
      <c r="BG60" s="374"/>
      <c r="BH60" s="374"/>
      <c r="BI60" s="374"/>
      <c r="BJ60" s="374"/>
      <c r="BK60" s="374"/>
      <c r="BL60" s="374"/>
      <c r="BM60" s="374"/>
      <c r="BN60" s="374"/>
      <c r="BO60" s="374"/>
      <c r="BP60" s="374"/>
      <c r="BQ60" s="374"/>
      <c r="BR60" s="374"/>
      <c r="BS60" s="374"/>
      <c r="BT60" s="374"/>
    </row>
    <row r="61" spans="1:72" s="375" customFormat="1" ht="16.5">
      <c r="A61" s="941"/>
      <c r="B61" s="941"/>
      <c r="C61" s="941"/>
      <c r="D61" s="944"/>
      <c r="E61" s="944"/>
      <c r="F61" s="944"/>
      <c r="G61" s="944"/>
      <c r="H61" s="944"/>
      <c r="I61" s="944"/>
      <c r="J61" s="606"/>
      <c r="K61" s="947"/>
      <c r="L61" s="950"/>
      <c r="M61" s="956"/>
      <c r="N61" s="962"/>
      <c r="O61" s="956">
        <f>IF(NOT(ISERROR(MATCH(N61,_xlfn.ANCHORARRAY(G72),0))),M74&amp;"Por favor no seleccionar los criterios de impacto",N61)</f>
        <v>0</v>
      </c>
      <c r="P61" s="950"/>
      <c r="Q61" s="956"/>
      <c r="R61" s="938"/>
      <c r="S61" s="652">
        <v>4</v>
      </c>
      <c r="T61" s="523"/>
      <c r="U61" s="524" t="str">
        <f t="shared" ref="U61:U63" si="65">IF(OR(V61="Preventivo",V61="Detectivo"),"Probabilidad",IF(V61="Correctivo","Impacto",""))</f>
        <v/>
      </c>
      <c r="V61" s="525"/>
      <c r="W61" s="525"/>
      <c r="X61" s="526" t="str">
        <f t="shared" si="62"/>
        <v/>
      </c>
      <c r="Y61" s="525"/>
      <c r="Z61" s="525"/>
      <c r="AA61" s="525"/>
      <c r="AB61" s="527" t="str">
        <f t="shared" ref="AB61:AB63" si="66">IFERROR(IF(AND(U60="Probabilidad",U61="Probabilidad"),(AD60-(+AD60*X61)),IF(AND(U60="Impacto",U61="Probabilidad"),(AD59-(+AD59*X61)),IF(U61="Impacto",AD60,""))),"")</f>
        <v/>
      </c>
      <c r="AC61" s="528" t="str">
        <f t="shared" si="1"/>
        <v/>
      </c>
      <c r="AD61" s="529" t="str">
        <f t="shared" si="63"/>
        <v/>
      </c>
      <c r="AE61" s="528" t="str">
        <f t="shared" si="3"/>
        <v/>
      </c>
      <c r="AF61" s="529" t="str">
        <f t="shared" ref="AF61:AF63" si="67">IFERROR(IF(AND(U60="Impacto",U61="Impacto"),(AF60-(+AF60*X61)),IF(AND(U60="Probabilidad",U61="Impacto"),(AF59-(+AF59*X61)),IF(U61="Probabilidad",AF60,""))),"")</f>
        <v/>
      </c>
      <c r="AG61" s="53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531"/>
      <c r="AI61" s="542"/>
      <c r="AJ61" s="544"/>
      <c r="AK61" s="664"/>
      <c r="AL61" s="664"/>
      <c r="AM61" s="642"/>
      <c r="AN61" s="632"/>
      <c r="AO61" s="665"/>
      <c r="AP61" s="686"/>
      <c r="AQ61" s="665"/>
      <c r="AR61" s="374"/>
      <c r="AS61" s="374"/>
      <c r="AT61" s="374"/>
      <c r="AU61" s="374"/>
      <c r="AV61" s="374"/>
      <c r="AW61" s="374"/>
      <c r="AX61" s="374"/>
      <c r="AY61" s="374"/>
      <c r="AZ61" s="374"/>
      <c r="BA61" s="374"/>
      <c r="BB61" s="374"/>
      <c r="BC61" s="374"/>
      <c r="BD61" s="374"/>
      <c r="BE61" s="374"/>
      <c r="BF61" s="374"/>
      <c r="BG61" s="374"/>
      <c r="BH61" s="374"/>
      <c r="BI61" s="374"/>
      <c r="BJ61" s="374"/>
      <c r="BK61" s="374"/>
      <c r="BL61" s="374"/>
      <c r="BM61" s="374"/>
      <c r="BN61" s="374"/>
      <c r="BO61" s="374"/>
      <c r="BP61" s="374"/>
      <c r="BQ61" s="374"/>
      <c r="BR61" s="374"/>
      <c r="BS61" s="374"/>
      <c r="BT61" s="374"/>
    </row>
    <row r="62" spans="1:72" s="375" customFormat="1" ht="16.5">
      <c r="A62" s="941"/>
      <c r="B62" s="941"/>
      <c r="C62" s="941"/>
      <c r="D62" s="944"/>
      <c r="E62" s="944"/>
      <c r="F62" s="944"/>
      <c r="G62" s="944"/>
      <c r="H62" s="944"/>
      <c r="I62" s="944"/>
      <c r="J62" s="606"/>
      <c r="K62" s="947"/>
      <c r="L62" s="950"/>
      <c r="M62" s="956"/>
      <c r="N62" s="962"/>
      <c r="O62" s="956">
        <f>IF(NOT(ISERROR(MATCH(N62,_xlfn.ANCHORARRAY(G73),0))),M75&amp;"Por favor no seleccionar los criterios de impacto",N62)</f>
        <v>0</v>
      </c>
      <c r="P62" s="950"/>
      <c r="Q62" s="956"/>
      <c r="R62" s="938"/>
      <c r="S62" s="652">
        <v>5</v>
      </c>
      <c r="T62" s="523"/>
      <c r="U62" s="524" t="str">
        <f t="shared" si="65"/>
        <v/>
      </c>
      <c r="V62" s="525"/>
      <c r="W62" s="525"/>
      <c r="X62" s="526" t="str">
        <f t="shared" si="62"/>
        <v/>
      </c>
      <c r="Y62" s="525"/>
      <c r="Z62" s="525"/>
      <c r="AA62" s="525"/>
      <c r="AB62" s="527" t="str">
        <f t="shared" si="66"/>
        <v/>
      </c>
      <c r="AC62" s="528" t="str">
        <f t="shared" si="1"/>
        <v/>
      </c>
      <c r="AD62" s="529" t="str">
        <f t="shared" si="63"/>
        <v/>
      </c>
      <c r="AE62" s="528" t="str">
        <f t="shared" si="3"/>
        <v/>
      </c>
      <c r="AF62" s="529" t="str">
        <f t="shared" si="67"/>
        <v/>
      </c>
      <c r="AG62" s="53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531"/>
      <c r="AI62" s="542"/>
      <c r="AJ62" s="544"/>
      <c r="AK62" s="664"/>
      <c r="AL62" s="664"/>
      <c r="AM62" s="642"/>
      <c r="AN62" s="632"/>
      <c r="AO62" s="665"/>
      <c r="AP62" s="686"/>
      <c r="AQ62" s="665"/>
      <c r="AR62" s="374"/>
      <c r="AS62" s="374"/>
      <c r="AT62" s="374"/>
      <c r="AU62" s="374"/>
      <c r="AV62" s="374"/>
      <c r="AW62" s="374"/>
      <c r="AX62" s="374"/>
      <c r="AY62" s="374"/>
      <c r="AZ62" s="374"/>
      <c r="BA62" s="374"/>
      <c r="BB62" s="374"/>
      <c r="BC62" s="374"/>
      <c r="BD62" s="374"/>
      <c r="BE62" s="374"/>
      <c r="BF62" s="374"/>
      <c r="BG62" s="374"/>
      <c r="BH62" s="374"/>
      <c r="BI62" s="374"/>
      <c r="BJ62" s="374"/>
      <c r="BK62" s="374"/>
      <c r="BL62" s="374"/>
      <c r="BM62" s="374"/>
      <c r="BN62" s="374"/>
      <c r="BO62" s="374"/>
      <c r="BP62" s="374"/>
      <c r="BQ62" s="374"/>
      <c r="BR62" s="374"/>
      <c r="BS62" s="374"/>
      <c r="BT62" s="374"/>
    </row>
    <row r="63" spans="1:72" s="375" customFormat="1" ht="16.5">
      <c r="A63" s="942"/>
      <c r="B63" s="942"/>
      <c r="C63" s="942"/>
      <c r="D63" s="945"/>
      <c r="E63" s="945"/>
      <c r="F63" s="945"/>
      <c r="G63" s="945"/>
      <c r="H63" s="945"/>
      <c r="I63" s="945"/>
      <c r="J63" s="607"/>
      <c r="K63" s="948"/>
      <c r="L63" s="951"/>
      <c r="M63" s="957"/>
      <c r="N63" s="963"/>
      <c r="O63" s="957">
        <f>IF(NOT(ISERROR(MATCH(N63,_xlfn.ANCHORARRAY(G74),0))),M76&amp;"Por favor no seleccionar los criterios de impacto",N63)</f>
        <v>0</v>
      </c>
      <c r="P63" s="951"/>
      <c r="Q63" s="957"/>
      <c r="R63" s="939"/>
      <c r="S63" s="652">
        <v>6</v>
      </c>
      <c r="T63" s="523"/>
      <c r="U63" s="524" t="str">
        <f t="shared" si="65"/>
        <v/>
      </c>
      <c r="V63" s="525"/>
      <c r="W63" s="525"/>
      <c r="X63" s="526" t="str">
        <f t="shared" si="62"/>
        <v/>
      </c>
      <c r="Y63" s="525"/>
      <c r="Z63" s="525"/>
      <c r="AA63" s="525"/>
      <c r="AB63" s="527" t="str">
        <f t="shared" si="66"/>
        <v/>
      </c>
      <c r="AC63" s="528" t="str">
        <f t="shared" si="1"/>
        <v/>
      </c>
      <c r="AD63" s="529" t="str">
        <f t="shared" si="63"/>
        <v/>
      </c>
      <c r="AE63" s="528" t="str">
        <f t="shared" si="3"/>
        <v/>
      </c>
      <c r="AF63" s="529" t="str">
        <f t="shared" si="67"/>
        <v/>
      </c>
      <c r="AG63" s="530" t="str">
        <f t="shared" si="68"/>
        <v/>
      </c>
      <c r="AH63" s="531"/>
      <c r="AI63" s="542"/>
      <c r="AJ63" s="544"/>
      <c r="AK63" s="664"/>
      <c r="AL63" s="664"/>
      <c r="AM63" s="642"/>
      <c r="AN63" s="632"/>
      <c r="AO63" s="665"/>
      <c r="AP63" s="686"/>
      <c r="AQ63" s="665"/>
      <c r="AR63" s="374"/>
      <c r="AS63" s="374"/>
      <c r="AT63" s="374"/>
      <c r="AU63" s="374"/>
      <c r="AV63" s="374"/>
      <c r="AW63" s="374"/>
      <c r="AX63" s="374"/>
      <c r="AY63" s="374"/>
      <c r="AZ63" s="374"/>
      <c r="BA63" s="374"/>
      <c r="BB63" s="374"/>
      <c r="BC63" s="374"/>
      <c r="BD63" s="374"/>
      <c r="BE63" s="374"/>
      <c r="BF63" s="374"/>
      <c r="BG63" s="374"/>
      <c r="BH63" s="374"/>
      <c r="BI63" s="374"/>
      <c r="BJ63" s="374"/>
      <c r="BK63" s="374"/>
      <c r="BL63" s="374"/>
      <c r="BM63" s="374"/>
      <c r="BN63" s="374"/>
      <c r="BO63" s="374"/>
      <c r="BP63" s="374"/>
      <c r="BQ63" s="374"/>
      <c r="BR63" s="374"/>
      <c r="BS63" s="374"/>
      <c r="BT63" s="374"/>
    </row>
    <row r="64" spans="1:72" s="375" customFormat="1" ht="61.5" customHeight="1">
      <c r="A64" s="940">
        <v>10</v>
      </c>
      <c r="B64" s="940"/>
      <c r="C64" s="940"/>
      <c r="D64" s="943"/>
      <c r="E64" s="943"/>
      <c r="F64" s="943"/>
      <c r="G64" s="943"/>
      <c r="H64" s="943"/>
      <c r="I64" s="943"/>
      <c r="J64" s="605"/>
      <c r="K64" s="946"/>
      <c r="L64" s="949" t="str">
        <f>IF(K64&lt;=0,"",IF(K64&lt;=2,"Muy Baja",IF(K64&lt;=24,"Baja",IF(K64&lt;=500,"Media",IF(K64&lt;=5000,"Alta","Muy Alta")))))</f>
        <v/>
      </c>
      <c r="M64" s="955" t="str">
        <f>IF(L64="","",IF(L64="Muy Baja",0.2,IF(L64="Baja",0.4,IF(L64="Media",0.6,IF(L64="Alta",0.8,IF(L64="Muy Alta",1,))))))</f>
        <v/>
      </c>
      <c r="N64" s="961"/>
      <c r="O64" s="955">
        <f>IF(NOT(ISERROR(MATCH(N64,'Tabla Impacto'!$B$221:$B$223,0))),'Tabla Impacto'!$F$223&amp;"Por favor no seleccionar los criterios de impacto(Afectación Económica o presupuestal y Pérdida Reputacional)",N64)</f>
        <v>0</v>
      </c>
      <c r="P64" s="949" t="str">
        <f>IF(OR(O64='Tabla Impacto'!$C$11,O64='Tabla Impacto'!$D$11),"Leve",IF(OR(O64='Tabla Impacto'!$C$12,O64='Tabla Impacto'!$D$12),"Menor",IF(OR(O64='Tabla Impacto'!$C$13,O64='Tabla Impacto'!$D$13),"Moderado",IF(OR(O64='Tabla Impacto'!$C$14,O64='Tabla Impacto'!$D$14),"Mayor",IF(OR(O64='Tabla Impacto'!$C$15,O64='Tabla Impacto'!$D$15),"Catastrófico","")))))</f>
        <v/>
      </c>
      <c r="Q64" s="955" t="str">
        <f>IF(P64="","",IF(P64="Leve",0.2,IF(P64="Menor",0.4,IF(P64="Moderado",0.6,IF(P64="Mayor",0.8,IF(P64="Catastrófico",1,))))))</f>
        <v/>
      </c>
      <c r="R64" s="937"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652">
        <v>1</v>
      </c>
      <c r="T64" s="523"/>
      <c r="U64" s="524" t="str">
        <f>IF(OR(V64="Preventivo",V64="Detectivo"),"Probabilidad",IF(V64="Correctivo","Impacto",""))</f>
        <v/>
      </c>
      <c r="V64" s="525"/>
      <c r="W64" s="525"/>
      <c r="X64" s="526" t="str">
        <f>IF(AND(V64="Preventivo",W64="Automático"),"50%",IF(AND(V64="Preventivo",W64="Manual"),"40%",IF(AND(V64="Detectivo",W64="Automático"),"40%",IF(AND(V64="Detectivo",W64="Manual"),"30%",IF(AND(V64="Correctivo",W64="Automático"),"35%",IF(AND(V64="Correctivo",W64="Manual"),"25%",""))))))</f>
        <v/>
      </c>
      <c r="Y64" s="525"/>
      <c r="Z64" s="525"/>
      <c r="AA64" s="525"/>
      <c r="AB64" s="527" t="str">
        <f>IFERROR(IF(U64="Probabilidad",(M64-(+M64*X64)),IF(U64="Impacto",M64,"")),"")</f>
        <v/>
      </c>
      <c r="AC64" s="528" t="str">
        <f>IFERROR(IF(AB64="","",IF(AB64&lt;=0.2,"Muy Baja",IF(AB64&lt;=0.4,"Baja",IF(AB64&lt;=0.6,"Media",IF(AB64&lt;=0.8,"Alta","Muy Alta"))))),"")</f>
        <v/>
      </c>
      <c r="AD64" s="529" t="str">
        <f>+AB64</f>
        <v/>
      </c>
      <c r="AE64" s="528" t="str">
        <f>IFERROR(IF(AF64="","",IF(AF64&lt;=0.2,"Leve",IF(AF64&lt;=0.4,"Menor",IF(AF64&lt;=0.6,"Moderado",IF(AF64&lt;=0.8,"Mayor","Catastrófico"))))),"")</f>
        <v/>
      </c>
      <c r="AF64" s="529" t="str">
        <f>IFERROR(IF(U64="Impacto",(Q64-(+Q64*X64)),IF(U64="Probabilidad",Q64,"")),"")</f>
        <v/>
      </c>
      <c r="AG64" s="53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531"/>
      <c r="AI64" s="542"/>
      <c r="AJ64" s="544"/>
      <c r="AK64" s="664"/>
      <c r="AL64" s="664"/>
      <c r="AM64" s="642"/>
      <c r="AN64" s="632"/>
      <c r="AO64" s="665"/>
      <c r="AP64" s="686"/>
      <c r="AQ64" s="665"/>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row>
    <row r="65" spans="1:43" s="375" customFormat="1" ht="61.5" customHeight="1">
      <c r="A65" s="941"/>
      <c r="B65" s="941"/>
      <c r="C65" s="941"/>
      <c r="D65" s="944"/>
      <c r="E65" s="944"/>
      <c r="F65" s="944"/>
      <c r="G65" s="944"/>
      <c r="H65" s="944"/>
      <c r="I65" s="944"/>
      <c r="J65" s="606"/>
      <c r="K65" s="947"/>
      <c r="L65" s="950"/>
      <c r="M65" s="956"/>
      <c r="N65" s="962"/>
      <c r="O65" s="956">
        <f>IF(NOT(ISERROR(MATCH(N65,_xlfn.ANCHORARRAY(G76),0))),M78&amp;"Por favor no seleccionar los criterios de impacto",N65)</f>
        <v>0</v>
      </c>
      <c r="P65" s="950"/>
      <c r="Q65" s="956"/>
      <c r="R65" s="938"/>
      <c r="S65" s="652">
        <v>2</v>
      </c>
      <c r="T65" s="523"/>
      <c r="U65" s="524" t="str">
        <f>IF(OR(V65="Preventivo",V65="Detectivo"),"Probabilidad",IF(V65="Correctivo","Impacto",""))</f>
        <v/>
      </c>
      <c r="V65" s="525"/>
      <c r="W65" s="525"/>
      <c r="X65" s="526" t="str">
        <f t="shared" ref="X65:X69" si="69">IF(AND(V65="Preventivo",W65="Automático"),"50%",IF(AND(V65="Preventivo",W65="Manual"),"40%",IF(AND(V65="Detectivo",W65="Automático"),"40%",IF(AND(V65="Detectivo",W65="Manual"),"30%",IF(AND(V65="Correctivo",W65="Automático"),"35%",IF(AND(V65="Correctivo",W65="Manual"),"25%",""))))))</f>
        <v/>
      </c>
      <c r="Y65" s="525"/>
      <c r="Z65" s="525"/>
      <c r="AA65" s="525"/>
      <c r="AB65" s="527" t="str">
        <f>IFERROR(IF(AND(U64="Probabilidad",U65="Probabilidad"),(AD64-(+AD64*X65)),IF(U65="Probabilidad",(M64-(+M64*X65)),IF(U65="Impacto",AD64,""))),"")</f>
        <v/>
      </c>
      <c r="AC65" s="528" t="str">
        <f t="shared" si="1"/>
        <v/>
      </c>
      <c r="AD65" s="529" t="str">
        <f t="shared" ref="AD65:AD69" si="70">+AB65</f>
        <v/>
      </c>
      <c r="AE65" s="528" t="str">
        <f t="shared" si="3"/>
        <v/>
      </c>
      <c r="AF65" s="529" t="str">
        <f>IFERROR(IF(AND(U64="Impacto",U65="Impacto"),(AF64-(+AF64*X65)),IF(U65="Impacto",(Q64-(+Q64*X65)),IF(U65="Probabilidad",AF64,""))),"")</f>
        <v/>
      </c>
      <c r="AG65" s="53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531"/>
      <c r="AI65" s="542"/>
      <c r="AJ65" s="544"/>
      <c r="AK65" s="664"/>
      <c r="AL65" s="664"/>
      <c r="AM65" s="642"/>
      <c r="AN65" s="632"/>
      <c r="AO65" s="666"/>
      <c r="AP65" s="687"/>
      <c r="AQ65" s="666"/>
    </row>
    <row r="66" spans="1:43" s="375" customFormat="1" ht="61.5" customHeight="1">
      <c r="A66" s="941"/>
      <c r="B66" s="941"/>
      <c r="C66" s="941"/>
      <c r="D66" s="944"/>
      <c r="E66" s="944"/>
      <c r="F66" s="944"/>
      <c r="G66" s="944"/>
      <c r="H66" s="944"/>
      <c r="I66" s="944"/>
      <c r="J66" s="606"/>
      <c r="K66" s="947"/>
      <c r="L66" s="950"/>
      <c r="M66" s="956"/>
      <c r="N66" s="962"/>
      <c r="O66" s="956">
        <f>IF(NOT(ISERROR(MATCH(N66,_xlfn.ANCHORARRAY(G77),0))),M79&amp;"Por favor no seleccionar los criterios de impacto",N66)</f>
        <v>0</v>
      </c>
      <c r="P66" s="950"/>
      <c r="Q66" s="956"/>
      <c r="R66" s="938"/>
      <c r="S66" s="652">
        <v>3</v>
      </c>
      <c r="T66" s="554"/>
      <c r="U66" s="524" t="str">
        <f>IF(OR(V66="Preventivo",V66="Detectivo"),"Probabilidad",IF(V66="Correctivo","Impacto",""))</f>
        <v/>
      </c>
      <c r="V66" s="525"/>
      <c r="W66" s="525"/>
      <c r="X66" s="526" t="str">
        <f t="shared" si="69"/>
        <v/>
      </c>
      <c r="Y66" s="525"/>
      <c r="Z66" s="525"/>
      <c r="AA66" s="525"/>
      <c r="AB66" s="527" t="str">
        <f>IFERROR(IF(AND(U65="Probabilidad",U66="Probabilidad"),(AD65-(+AD65*X66)),IF(AND(U65="Impacto",U66="Probabilidad"),(AD64-(+AD64*X66)),IF(U66="Impacto",AD65,""))),"")</f>
        <v/>
      </c>
      <c r="AC66" s="528" t="str">
        <f t="shared" si="1"/>
        <v/>
      </c>
      <c r="AD66" s="529" t="str">
        <f t="shared" si="70"/>
        <v/>
      </c>
      <c r="AE66" s="528" t="str">
        <f t="shared" si="3"/>
        <v/>
      </c>
      <c r="AF66" s="529" t="str">
        <f>IFERROR(IF(AND(U65="Impacto",U66="Impacto"),(AF65-(+AF65*X66)),IF(AND(U65="Probabilidad",U66="Impacto"),(AF64-(+AF64*X66)),IF(U66="Probabilidad",AF65,""))),"")</f>
        <v/>
      </c>
      <c r="AG66" s="530" t="str">
        <f t="shared" si="71"/>
        <v/>
      </c>
      <c r="AH66" s="531"/>
      <c r="AI66" s="542"/>
      <c r="AJ66" s="544"/>
      <c r="AK66" s="664"/>
      <c r="AL66" s="664"/>
      <c r="AM66" s="642"/>
      <c r="AN66" s="632"/>
      <c r="AO66" s="666"/>
      <c r="AP66" s="687"/>
      <c r="AQ66" s="666"/>
    </row>
    <row r="67" spans="1:43" s="375" customFormat="1" ht="61.5" customHeight="1">
      <c r="A67" s="941"/>
      <c r="B67" s="941"/>
      <c r="C67" s="941"/>
      <c r="D67" s="944"/>
      <c r="E67" s="944"/>
      <c r="F67" s="944"/>
      <c r="G67" s="944"/>
      <c r="H67" s="944"/>
      <c r="I67" s="944"/>
      <c r="J67" s="606"/>
      <c r="K67" s="947"/>
      <c r="L67" s="950"/>
      <c r="M67" s="956"/>
      <c r="N67" s="962"/>
      <c r="O67" s="956">
        <f>IF(NOT(ISERROR(MATCH(N67,_xlfn.ANCHORARRAY(G78),0))),M80&amp;"Por favor no seleccionar los criterios de impacto",N67)</f>
        <v>0</v>
      </c>
      <c r="P67" s="950"/>
      <c r="Q67" s="956"/>
      <c r="R67" s="938"/>
      <c r="S67" s="652">
        <v>4</v>
      </c>
      <c r="T67" s="523"/>
      <c r="U67" s="524" t="str">
        <f t="shared" ref="U67:U69" si="72">IF(OR(V67="Preventivo",V67="Detectivo"),"Probabilidad",IF(V67="Correctivo","Impacto",""))</f>
        <v/>
      </c>
      <c r="V67" s="525"/>
      <c r="W67" s="525"/>
      <c r="X67" s="526" t="str">
        <f t="shared" si="69"/>
        <v/>
      </c>
      <c r="Y67" s="525"/>
      <c r="Z67" s="525"/>
      <c r="AA67" s="525"/>
      <c r="AB67" s="527" t="str">
        <f t="shared" ref="AB67:AB69" si="73">IFERROR(IF(AND(U66="Probabilidad",U67="Probabilidad"),(AD66-(+AD66*X67)),IF(AND(U66="Impacto",U67="Probabilidad"),(AD65-(+AD65*X67)),IF(U67="Impacto",AD66,""))),"")</f>
        <v/>
      </c>
      <c r="AC67" s="528" t="str">
        <f t="shared" si="1"/>
        <v/>
      </c>
      <c r="AD67" s="529" t="str">
        <f t="shared" si="70"/>
        <v/>
      </c>
      <c r="AE67" s="528" t="str">
        <f t="shared" si="3"/>
        <v/>
      </c>
      <c r="AF67" s="529" t="str">
        <f t="shared" ref="AF67:AF69" si="74">IFERROR(IF(AND(U66="Impacto",U67="Impacto"),(AF66-(+AF66*X67)),IF(AND(U66="Probabilidad",U67="Impacto"),(AF65-(+AF65*X67)),IF(U67="Probabilidad",AF66,""))),"")</f>
        <v/>
      </c>
      <c r="AG67" s="53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531"/>
      <c r="AI67" s="542"/>
      <c r="AJ67" s="544"/>
      <c r="AK67" s="664"/>
      <c r="AL67" s="664"/>
      <c r="AM67" s="642"/>
      <c r="AN67" s="632"/>
      <c r="AO67" s="666"/>
      <c r="AP67" s="687"/>
      <c r="AQ67" s="666"/>
    </row>
    <row r="68" spans="1:43" s="375" customFormat="1" ht="61.5" customHeight="1">
      <c r="A68" s="941"/>
      <c r="B68" s="941"/>
      <c r="C68" s="941"/>
      <c r="D68" s="944"/>
      <c r="E68" s="944"/>
      <c r="F68" s="944"/>
      <c r="G68" s="944"/>
      <c r="H68" s="944"/>
      <c r="I68" s="944"/>
      <c r="J68" s="606"/>
      <c r="K68" s="947"/>
      <c r="L68" s="950"/>
      <c r="M68" s="956"/>
      <c r="N68" s="962"/>
      <c r="O68" s="956">
        <f>IF(NOT(ISERROR(MATCH(N68,_xlfn.ANCHORARRAY(G79),0))),M81&amp;"Por favor no seleccionar los criterios de impacto",N68)</f>
        <v>0</v>
      </c>
      <c r="P68" s="950"/>
      <c r="Q68" s="956"/>
      <c r="R68" s="938"/>
      <c r="S68" s="652">
        <v>5</v>
      </c>
      <c r="T68" s="523"/>
      <c r="U68" s="524" t="str">
        <f t="shared" si="72"/>
        <v/>
      </c>
      <c r="V68" s="525"/>
      <c r="W68" s="525"/>
      <c r="X68" s="526" t="str">
        <f t="shared" si="69"/>
        <v/>
      </c>
      <c r="Y68" s="525"/>
      <c r="Z68" s="525"/>
      <c r="AA68" s="525"/>
      <c r="AB68" s="527" t="str">
        <f t="shared" si="73"/>
        <v/>
      </c>
      <c r="AC68" s="528" t="str">
        <f t="shared" si="1"/>
        <v/>
      </c>
      <c r="AD68" s="529" t="str">
        <f t="shared" si="70"/>
        <v/>
      </c>
      <c r="AE68" s="528" t="str">
        <f t="shared" si="3"/>
        <v/>
      </c>
      <c r="AF68" s="529" t="str">
        <f t="shared" si="74"/>
        <v/>
      </c>
      <c r="AG68" s="53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531"/>
      <c r="AI68" s="642"/>
      <c r="AJ68" s="643"/>
      <c r="AK68" s="664"/>
      <c r="AL68" s="664"/>
      <c r="AM68" s="642"/>
      <c r="AN68" s="632"/>
      <c r="AO68" s="666"/>
      <c r="AP68" s="687"/>
      <c r="AQ68" s="666"/>
    </row>
    <row r="69" spans="1:43" s="375" customFormat="1" ht="61.5" customHeight="1">
      <c r="A69" s="942"/>
      <c r="B69" s="942"/>
      <c r="C69" s="942"/>
      <c r="D69" s="945"/>
      <c r="E69" s="945"/>
      <c r="F69" s="945"/>
      <c r="G69" s="945"/>
      <c r="H69" s="945"/>
      <c r="I69" s="945"/>
      <c r="J69" s="607"/>
      <c r="K69" s="948"/>
      <c r="L69" s="951"/>
      <c r="M69" s="957"/>
      <c r="N69" s="963"/>
      <c r="O69" s="957">
        <f>IF(NOT(ISERROR(MATCH(N69,_xlfn.ANCHORARRAY(G80),0))),M82&amp;"Por favor no seleccionar los criterios de impacto",N69)</f>
        <v>0</v>
      </c>
      <c r="P69" s="951"/>
      <c r="Q69" s="957"/>
      <c r="R69" s="939"/>
      <c r="S69" s="652">
        <v>6</v>
      </c>
      <c r="T69" s="523"/>
      <c r="U69" s="524" t="str">
        <f t="shared" si="72"/>
        <v/>
      </c>
      <c r="V69" s="525"/>
      <c r="W69" s="525"/>
      <c r="X69" s="526" t="str">
        <f t="shared" si="69"/>
        <v/>
      </c>
      <c r="Y69" s="525"/>
      <c r="Z69" s="525"/>
      <c r="AA69" s="525"/>
      <c r="AB69" s="527" t="str">
        <f t="shared" si="73"/>
        <v/>
      </c>
      <c r="AC69" s="528" t="str">
        <f t="shared" si="1"/>
        <v/>
      </c>
      <c r="AD69" s="529" t="str">
        <f t="shared" si="70"/>
        <v/>
      </c>
      <c r="AE69" s="528" t="str">
        <f t="shared" si="3"/>
        <v/>
      </c>
      <c r="AF69" s="529" t="str">
        <f t="shared" si="74"/>
        <v/>
      </c>
      <c r="AG69" s="530" t="str">
        <f t="shared" si="75"/>
        <v/>
      </c>
      <c r="AH69" s="531"/>
      <c r="AI69" s="642"/>
      <c r="AJ69" s="643"/>
      <c r="AK69" s="664"/>
      <c r="AL69" s="664"/>
      <c r="AM69" s="642"/>
      <c r="AN69" s="632"/>
      <c r="AO69" s="666"/>
      <c r="AP69" s="687"/>
      <c r="AQ69" s="666"/>
    </row>
    <row r="70" spans="1:43" ht="49.5" customHeight="1">
      <c r="A70" s="522"/>
      <c r="B70" s="667"/>
      <c r="C70" s="667"/>
      <c r="D70" s="979" t="s">
        <v>322</v>
      </c>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1"/>
      <c r="AO70" s="620"/>
      <c r="AP70" s="269"/>
      <c r="AQ70" s="620"/>
    </row>
    <row r="72" spans="1:43">
      <c r="A72" s="418"/>
      <c r="B72" s="365"/>
      <c r="C72" s="365"/>
      <c r="D72" s="366" t="s">
        <v>323</v>
      </c>
      <c r="E72" s="365"/>
      <c r="F72" s="168"/>
      <c r="H72" s="168"/>
      <c r="I72" s="168"/>
      <c r="J72" s="168"/>
    </row>
  </sheetData>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20" priority="231" operator="equal">
      <formula>"Muy Baja"</formula>
    </cfRule>
    <cfRule type="cellIs" dxfId="119" priority="227" operator="equal">
      <formula>"Muy Alta"</formula>
    </cfRule>
    <cfRule type="cellIs" dxfId="118" priority="230" operator="equal">
      <formula>"Baja"</formula>
    </cfRule>
    <cfRule type="cellIs" dxfId="117" priority="229" operator="equal">
      <formula>"Media"</formula>
    </cfRule>
    <cfRule type="cellIs" dxfId="116" priority="228" operator="equal">
      <formula>"Alta"</formula>
    </cfRule>
  </conditionalFormatting>
  <conditionalFormatting sqref="L22">
    <cfRule type="cellIs" dxfId="115" priority="182" operator="equal">
      <formula>"Alta"</formula>
    </cfRule>
    <cfRule type="cellIs" dxfId="114" priority="185" operator="equal">
      <formula>"Muy Baja"</formula>
    </cfRule>
    <cfRule type="cellIs" dxfId="113" priority="181" operator="equal">
      <formula>"Muy Alta"</formula>
    </cfRule>
    <cfRule type="cellIs" dxfId="112" priority="184" operator="equal">
      <formula>"Baja"</formula>
    </cfRule>
    <cfRule type="cellIs" dxfId="111" priority="183" operator="equal">
      <formula>"Media"</formula>
    </cfRule>
  </conditionalFormatting>
  <conditionalFormatting sqref="L28">
    <cfRule type="cellIs" dxfId="110" priority="162" operator="equal">
      <formula>"Muy Baja"</formula>
    </cfRule>
    <cfRule type="cellIs" dxfId="109" priority="160" operator="equal">
      <formula>"Media"</formula>
    </cfRule>
    <cfRule type="cellIs" dxfId="108" priority="158" operator="equal">
      <formula>"Muy Alta"</formula>
    </cfRule>
    <cfRule type="cellIs" dxfId="107" priority="159" operator="equal">
      <formula>"Alta"</formula>
    </cfRule>
    <cfRule type="cellIs" dxfId="106" priority="161" operator="equal">
      <formula>"Baja"</formula>
    </cfRule>
  </conditionalFormatting>
  <conditionalFormatting sqref="L34">
    <cfRule type="cellIs" dxfId="105" priority="136" operator="equal">
      <formula>"Alta"</formula>
    </cfRule>
    <cfRule type="cellIs" dxfId="104" priority="135" operator="equal">
      <formula>"Muy Alta"</formula>
    </cfRule>
    <cfRule type="cellIs" dxfId="103" priority="137" operator="equal">
      <formula>"Media"</formula>
    </cfRule>
    <cfRule type="cellIs" dxfId="102" priority="138" operator="equal">
      <formula>"Baja"</formula>
    </cfRule>
    <cfRule type="cellIs" dxfId="101" priority="139" operator="equal">
      <formula>"Muy Baja"</formula>
    </cfRule>
  </conditionalFormatting>
  <conditionalFormatting sqref="L40">
    <cfRule type="cellIs" dxfId="100" priority="112" operator="equal">
      <formula>"Muy Alta"</formula>
    </cfRule>
    <cfRule type="cellIs" dxfId="99" priority="114" operator="equal">
      <formula>"Media"</formula>
    </cfRule>
    <cfRule type="cellIs" dxfId="98" priority="116" operator="equal">
      <formula>"Muy Baja"</formula>
    </cfRule>
    <cfRule type="cellIs" dxfId="97" priority="115" operator="equal">
      <formula>"Baja"</formula>
    </cfRule>
    <cfRule type="cellIs" dxfId="96" priority="113" operator="equal">
      <formula>"Alta"</formula>
    </cfRule>
  </conditionalFormatting>
  <conditionalFormatting sqref="L46">
    <cfRule type="cellIs" dxfId="95" priority="93" operator="equal">
      <formula>"Muy Baja"</formula>
    </cfRule>
    <cfRule type="cellIs" dxfId="94" priority="89" operator="equal">
      <formula>"Muy Alta"</formula>
    </cfRule>
    <cfRule type="cellIs" dxfId="93" priority="90" operator="equal">
      <formula>"Alta"</formula>
    </cfRule>
    <cfRule type="cellIs" dxfId="92" priority="91" operator="equal">
      <formula>"Media"</formula>
    </cfRule>
    <cfRule type="cellIs" dxfId="91" priority="92" operator="equal">
      <formula>"Baja"</formula>
    </cfRule>
  </conditionalFormatting>
  <conditionalFormatting sqref="L52">
    <cfRule type="cellIs" dxfId="90" priority="66" operator="equal">
      <formula>"Muy Alta"</formula>
    </cfRule>
    <cfRule type="cellIs" dxfId="89" priority="68" operator="equal">
      <formula>"Media"</formula>
    </cfRule>
    <cfRule type="cellIs" dxfId="88" priority="69" operator="equal">
      <formula>"Baja"</formula>
    </cfRule>
    <cfRule type="cellIs" dxfId="87" priority="70" operator="equal">
      <formula>"Muy Baja"</formula>
    </cfRule>
    <cfRule type="cellIs" dxfId="86" priority="67" operator="equal">
      <formula>"Alta"</formula>
    </cfRule>
  </conditionalFormatting>
  <conditionalFormatting sqref="L58">
    <cfRule type="cellIs" dxfId="85" priority="46" operator="equal">
      <formula>"Baja"</formula>
    </cfRule>
    <cfRule type="cellIs" dxfId="84" priority="43" operator="equal">
      <formula>"Muy Alta"</formula>
    </cfRule>
    <cfRule type="cellIs" dxfId="83" priority="44" operator="equal">
      <formula>"Alta"</formula>
    </cfRule>
    <cfRule type="cellIs" dxfId="82" priority="45" operator="equal">
      <formula>"Media"</formula>
    </cfRule>
    <cfRule type="cellIs" dxfId="81" priority="47" operator="equal">
      <formula>"Muy Baja"</formula>
    </cfRule>
  </conditionalFormatting>
  <conditionalFormatting sqref="L64">
    <cfRule type="cellIs" dxfId="80" priority="24" operator="equal">
      <formula>"Muy Baja"</formula>
    </cfRule>
    <cfRule type="cellIs" dxfId="79" priority="20" operator="equal">
      <formula>"Muy Alta"</formula>
    </cfRule>
    <cfRule type="cellIs" dxfId="78" priority="23" operator="equal">
      <formula>"Baja"</formula>
    </cfRule>
    <cfRule type="cellIs" dxfId="77" priority="22" operator="equal">
      <formula>"Media"</formula>
    </cfRule>
    <cfRule type="cellIs" dxfId="76" priority="21" operator="equal">
      <formula>"Alta"</formula>
    </cfRule>
  </conditionalFormatting>
  <conditionalFormatting sqref="O10:O69">
    <cfRule type="containsText" dxfId="75" priority="1" operator="containsText" text="❌">
      <formula>NOT(ISERROR(SEARCH("❌",O10)))</formula>
    </cfRule>
  </conditionalFormatting>
  <conditionalFormatting sqref="P10 P16 P22 P28 P34 P40 P46 P52 P58 P64">
    <cfRule type="cellIs" dxfId="74" priority="226" operator="equal">
      <formula>"Leve"</formula>
    </cfRule>
    <cfRule type="cellIs" dxfId="73" priority="222" operator="equal">
      <formula>"Catastrófico"</formula>
    </cfRule>
    <cfRule type="cellIs" dxfId="72" priority="223" operator="equal">
      <formula>"Mayor"</formula>
    </cfRule>
    <cfRule type="cellIs" dxfId="71" priority="224" operator="equal">
      <formula>"Moderado"</formula>
    </cfRule>
    <cfRule type="cellIs" dxfId="70" priority="225" operator="equal">
      <formula>"Menor"</formula>
    </cfRule>
  </conditionalFormatting>
  <conditionalFormatting sqref="R10">
    <cfRule type="cellIs" dxfId="69" priority="221" operator="equal">
      <formula>"Bajo"</formula>
    </cfRule>
    <cfRule type="cellIs" dxfId="68" priority="218" operator="equal">
      <formula>"Extremo"</formula>
    </cfRule>
    <cfRule type="cellIs" dxfId="67" priority="219" operator="equal">
      <formula>"Alto"</formula>
    </cfRule>
    <cfRule type="cellIs" dxfId="66" priority="220" operator="equal">
      <formula>"Moderado"</formula>
    </cfRule>
  </conditionalFormatting>
  <conditionalFormatting sqref="R16">
    <cfRule type="cellIs" dxfId="65" priority="200" operator="equal">
      <formula>"Extremo"</formula>
    </cfRule>
    <cfRule type="cellIs" dxfId="64" priority="203" operator="equal">
      <formula>"Bajo"</formula>
    </cfRule>
    <cfRule type="cellIs" dxfId="63" priority="202" operator="equal">
      <formula>"Moderado"</formula>
    </cfRule>
    <cfRule type="cellIs" dxfId="62" priority="201" operator="equal">
      <formula>"Alto"</formula>
    </cfRule>
  </conditionalFormatting>
  <conditionalFormatting sqref="R22">
    <cfRule type="cellIs" dxfId="61" priority="180" operator="equal">
      <formula>"Bajo"</formula>
    </cfRule>
    <cfRule type="cellIs" dxfId="60" priority="177" operator="equal">
      <formula>"Extremo"</formula>
    </cfRule>
    <cfRule type="cellIs" dxfId="59" priority="178" operator="equal">
      <formula>"Alto"</formula>
    </cfRule>
    <cfRule type="cellIs" dxfId="58" priority="179" operator="equal">
      <formula>"Moderado"</formula>
    </cfRule>
  </conditionalFormatting>
  <conditionalFormatting sqref="R28">
    <cfRule type="cellIs" dxfId="57" priority="154" operator="equal">
      <formula>"Extremo"</formula>
    </cfRule>
    <cfRule type="cellIs" dxfId="56" priority="155" operator="equal">
      <formula>"Alto"</formula>
    </cfRule>
    <cfRule type="cellIs" dxfId="55" priority="156" operator="equal">
      <formula>"Moderado"</formula>
    </cfRule>
    <cfRule type="cellIs" dxfId="54" priority="157" operator="equal">
      <formula>"Bajo"</formula>
    </cfRule>
  </conditionalFormatting>
  <conditionalFormatting sqref="R34">
    <cfRule type="cellIs" dxfId="53" priority="132" operator="equal">
      <formula>"Alto"</formula>
    </cfRule>
    <cfRule type="cellIs" dxfId="52" priority="131" operator="equal">
      <formula>"Extremo"</formula>
    </cfRule>
    <cfRule type="cellIs" dxfId="51" priority="133" operator="equal">
      <formula>"Moderado"</formula>
    </cfRule>
    <cfRule type="cellIs" dxfId="50" priority="134" operator="equal">
      <formula>"Bajo"</formula>
    </cfRule>
  </conditionalFormatting>
  <conditionalFormatting sqref="R40">
    <cfRule type="cellIs" dxfId="49" priority="110" operator="equal">
      <formula>"Moderado"</formula>
    </cfRule>
    <cfRule type="cellIs" dxfId="48" priority="109" operator="equal">
      <formula>"Alto"</formula>
    </cfRule>
    <cfRule type="cellIs" dxfId="47" priority="111" operator="equal">
      <formula>"Bajo"</formula>
    </cfRule>
    <cfRule type="cellIs" dxfId="46" priority="108" operator="equal">
      <formula>"Extremo"</formula>
    </cfRule>
  </conditionalFormatting>
  <conditionalFormatting sqref="R46">
    <cfRule type="cellIs" dxfId="45" priority="88" operator="equal">
      <formula>"Bajo"</formula>
    </cfRule>
    <cfRule type="cellIs" dxfId="44" priority="87" operator="equal">
      <formula>"Moderado"</formula>
    </cfRule>
    <cfRule type="cellIs" dxfId="43" priority="86" operator="equal">
      <formula>"Alto"</formula>
    </cfRule>
    <cfRule type="cellIs" dxfId="42" priority="85" operator="equal">
      <formula>"Extremo"</formula>
    </cfRule>
  </conditionalFormatting>
  <conditionalFormatting sqref="R52">
    <cfRule type="cellIs" dxfId="41" priority="62" operator="equal">
      <formula>"Extremo"</formula>
    </cfRule>
    <cfRule type="cellIs" dxfId="40" priority="63" operator="equal">
      <formula>"Alto"</formula>
    </cfRule>
    <cfRule type="cellIs" dxfId="39" priority="65" operator="equal">
      <formula>"Bajo"</formula>
    </cfRule>
    <cfRule type="cellIs" dxfId="38" priority="64" operator="equal">
      <formula>"Moderado"</formula>
    </cfRule>
  </conditionalFormatting>
  <conditionalFormatting sqref="R58">
    <cfRule type="cellIs" dxfId="37" priority="39" operator="equal">
      <formula>"Extremo"</formula>
    </cfRule>
    <cfRule type="cellIs" dxfId="36" priority="40" operator="equal">
      <formula>"Alto"</formula>
    </cfRule>
    <cfRule type="cellIs" dxfId="35" priority="42" operator="equal">
      <formula>"Bajo"</formula>
    </cfRule>
    <cfRule type="cellIs" dxfId="34" priority="41" operator="equal">
      <formula>"Moderado"</formula>
    </cfRule>
  </conditionalFormatting>
  <conditionalFormatting sqref="R64">
    <cfRule type="cellIs" dxfId="33" priority="16" operator="equal">
      <formula>"Extremo"</formula>
    </cfRule>
    <cfRule type="cellIs" dxfId="32" priority="19" operator="equal">
      <formula>"Bajo"</formula>
    </cfRule>
    <cfRule type="cellIs" dxfId="31" priority="18" operator="equal">
      <formula>"Moderado"</formula>
    </cfRule>
    <cfRule type="cellIs" dxfId="30" priority="17" operator="equal">
      <formula>"Alto"</formula>
    </cfRule>
  </conditionalFormatting>
  <conditionalFormatting sqref="AC10:AC69">
    <cfRule type="cellIs" dxfId="29" priority="15" operator="equal">
      <formula>"Muy Baja"</formula>
    </cfRule>
    <cfRule type="cellIs" dxfId="28" priority="13" operator="equal">
      <formula>"Media"</formula>
    </cfRule>
    <cfRule type="cellIs" dxfId="27" priority="12" operator="equal">
      <formula>"Alta"</formula>
    </cfRule>
    <cfRule type="cellIs" dxfId="26" priority="11" operator="equal">
      <formula>"Muy Alta"</formula>
    </cfRule>
    <cfRule type="cellIs" dxfId="25" priority="14" operator="equal">
      <formula>"Baja"</formula>
    </cfRule>
  </conditionalFormatting>
  <conditionalFormatting sqref="AE10:AE69">
    <cfRule type="cellIs" dxfId="24" priority="10" operator="equal">
      <formula>"Leve"</formula>
    </cfRule>
    <cfRule type="cellIs" dxfId="23" priority="9" operator="equal">
      <formula>"Menor"</formula>
    </cfRule>
    <cfRule type="cellIs" dxfId="22" priority="7" operator="equal">
      <formula>"Mayor"</formula>
    </cfRule>
    <cfRule type="cellIs" dxfId="21" priority="6" operator="equal">
      <formula>"Catastrófico"</formula>
    </cfRule>
    <cfRule type="cellIs" dxfId="20" priority="8" operator="equal">
      <formula>"Moderado"</formula>
    </cfRule>
  </conditionalFormatting>
  <conditionalFormatting sqref="AG10:AG69">
    <cfRule type="cellIs" dxfId="19" priority="2" operator="equal">
      <formula>"Extremo"</formula>
    </cfRule>
    <cfRule type="cellIs" dxfId="18" priority="5" operator="equal">
      <formula>"Bajo"</formula>
    </cfRule>
    <cfRule type="cellIs" dxfId="17" priority="4" operator="equal">
      <formula>"Moderado"</formula>
    </cfRule>
    <cfRule type="cellIs" dxfId="16" priority="3" operator="equal">
      <formula>"Alto"</formula>
    </cfRule>
  </conditionalFormatting>
  <dataValidations count="2">
    <dataValidation type="custom" allowBlank="1" showInputMessage="1" showErrorMessage="1" error="Recuerde que las acciones se generan bajo la medida de mitigar el riesgo" sqref="AJ40:AK40 AL41:AL47 AJ42:AK46 AJ41 AJ47 AM42:AM45 AL34 AL28 AL22 AM48:AM69 AM35:AM40 AM11:AM21 AM23:AM27" xr:uid="{1BA80491-A60A-4608-BD38-8800793E3560}"/>
    <dataValidation type="list" allowBlank="1" showInputMessage="1" showErrorMessage="1" sqref="AN68 N64: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N10:N63</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D3EEAA20-7D0F-4AB1-BCEF-B0F427935D8B}">
          <x14:formula1>
            <xm:f>'Hoja1 (2)'!$A$20:$A$21</xm:f>
          </x14:formula1>
          <xm:sqref>AN10:AN21 AN23:AN27 AN29:AN33 AN35:AN67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G13" sqref="G13:G18"/>
    </sheetView>
  </sheetViews>
  <sheetFormatPr baseColWidth="10"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13" t="s">
        <v>324</v>
      </c>
      <c r="C2" s="1013"/>
      <c r="D2" s="1013"/>
      <c r="E2" s="1013"/>
      <c r="F2" s="1013"/>
      <c r="G2" s="1013"/>
      <c r="H2" s="1013"/>
      <c r="I2" s="1013"/>
      <c r="J2" s="1014" t="s">
        <v>81</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13"/>
      <c r="C3" s="1013"/>
      <c r="D3" s="1013"/>
      <c r="E3" s="1013"/>
      <c r="F3" s="1013"/>
      <c r="G3" s="1013"/>
      <c r="H3" s="1013"/>
      <c r="I3" s="1013"/>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13"/>
      <c r="C4" s="1013"/>
      <c r="D4" s="1013"/>
      <c r="E4" s="1013"/>
      <c r="F4" s="1013"/>
      <c r="G4" s="1013"/>
      <c r="H4" s="1013"/>
      <c r="I4" s="1013"/>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15" t="s">
        <v>325</v>
      </c>
      <c r="C6" s="1015"/>
      <c r="D6" s="1016"/>
      <c r="E6" s="1052" t="s">
        <v>326</v>
      </c>
      <c r="F6" s="1279"/>
      <c r="G6" s="1279"/>
      <c r="H6" s="1279"/>
      <c r="I6" s="1280"/>
      <c r="J6" s="1316" t="str">
        <f>IF(AND('Mapa final SI'!$L$10="Muy Alta",'Mapa final SI'!$P$10="Leve"),CONCATENATE("R",'Mapa final SI'!$A$10),"")</f>
        <v/>
      </c>
      <c r="K6" s="1305"/>
      <c r="L6" s="1305" t="str">
        <f>IF(AND('Mapa final SI'!$L$16="Muy Alta",'Mapa final SI'!$P$16="Leve"),CONCATENATE("R",'Mapa final SI'!$A$16),"")</f>
        <v/>
      </c>
      <c r="M6" s="1305"/>
      <c r="N6" s="1305" t="str">
        <f>IF(AND('Mapa final SI'!$L$22="Muy Alta",'Mapa final SI'!$P$22="Leve"),CONCATENATE("R",'Mapa final SI'!$A$22),"")</f>
        <v/>
      </c>
      <c r="O6" s="1306"/>
      <c r="P6" s="1316" t="str">
        <f>IF(AND('Mapa final SI'!$L$10="Muy Alta",'Mapa final SI'!$P$10="Menor"),CONCATENATE("R",'Mapa final SI'!$A$10),"")</f>
        <v/>
      </c>
      <c r="Q6" s="1305"/>
      <c r="R6" s="1305" t="str">
        <f>IF(AND('Mapa final SI'!$L$16="Muy Alta",'Mapa final SI'!$P$16="Menor"),CONCATENATE("R",'Mapa final SI'!$A$16),"")</f>
        <v/>
      </c>
      <c r="S6" s="1305"/>
      <c r="T6" s="1305" t="str">
        <f>IF(AND('Mapa final SI'!$L$22="Muy Alta",'Mapa final SI'!$P$22="Menor"),CONCATENATE("R",'Mapa final SI'!$A$22),"")</f>
        <v/>
      </c>
      <c r="U6" s="1306"/>
      <c r="V6" s="1316" t="str">
        <f>IF(AND('Mapa final SI'!$L$10="Muy Alta",'Mapa final SI'!$P$10="Moderado"),CONCATENATE("R",'Mapa final SI'!$A$10),"")</f>
        <v/>
      </c>
      <c r="W6" s="1305"/>
      <c r="X6" s="1305" t="str">
        <f>IF(AND('Mapa final SI'!$L$16="Muy Alta",'Mapa final SI'!$P$16="Moderado"),CONCATENATE("R",'Mapa final SI'!$A$16),"")</f>
        <v/>
      </c>
      <c r="Y6" s="1305"/>
      <c r="Z6" s="1305" t="str">
        <f>IF(AND('Mapa final SI'!$L$22="Muy Alta",'Mapa final SI'!$P$22="Moderado"),CONCATENATE("R",'Mapa final SI'!$A$22),"")</f>
        <v/>
      </c>
      <c r="AA6" s="1306"/>
      <c r="AB6" s="1316" t="str">
        <f>IF(AND('Mapa final SI'!$L$10="Muy Alta",'Mapa final SI'!$P$10="Mayor"),CONCATENATE("R",'Mapa final SI'!$A$10),"")</f>
        <v/>
      </c>
      <c r="AC6" s="1305"/>
      <c r="AD6" s="1305" t="str">
        <f>IF(AND('Mapa final SI'!$L$16="Muy Alta",'Mapa final SI'!$P$16="Mayor"),CONCATENATE("R",'Mapa final SI'!$A$16),"")</f>
        <v/>
      </c>
      <c r="AE6" s="1305"/>
      <c r="AF6" s="1305" t="str">
        <f>IF(AND('Mapa final SI'!$L$22="Muy Alta",'Mapa final SI'!$P$22="Mayor"),CONCATENATE("R",'Mapa final SI'!$A$22),"")</f>
        <v/>
      </c>
      <c r="AG6" s="1306"/>
      <c r="AH6" s="1307" t="str">
        <f>IF(AND('Mapa final SI'!$L$10="Muy Alta",'Mapa final SI'!$P$10="Catastrófico"),CONCATENATE("R",'Mapa final SI'!$A$10),"")</f>
        <v/>
      </c>
      <c r="AI6" s="1308"/>
      <c r="AJ6" s="1308" t="str">
        <f>IF(AND('Mapa final SI'!$L$16="Muy Alta",'Mapa final SI'!$P$16="Catastrófico"),CONCATENATE("R",'Mapa final SI'!$A$16),"")</f>
        <v/>
      </c>
      <c r="AK6" s="1308"/>
      <c r="AL6" s="1308" t="str">
        <f>IF(AND('Mapa final SI'!$L$22="Muy Alta",'Mapa final SI'!$P$22="Catastrófico"),CONCATENATE("R",'Mapa final SI'!$A$22),"")</f>
        <v/>
      </c>
      <c r="AM6" s="1309"/>
      <c r="AO6" s="1059" t="s">
        <v>327</v>
      </c>
      <c r="AP6" s="1060"/>
      <c r="AQ6" s="1060"/>
      <c r="AR6" s="1060"/>
      <c r="AS6" s="1060"/>
      <c r="AT6" s="106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15"/>
      <c r="C7" s="1015"/>
      <c r="D7" s="1016"/>
      <c r="E7" s="1047"/>
      <c r="F7" s="1045"/>
      <c r="G7" s="1045"/>
      <c r="H7" s="1045"/>
      <c r="I7" s="1046"/>
      <c r="J7" s="1281"/>
      <c r="K7" s="1282"/>
      <c r="L7" s="1282"/>
      <c r="M7" s="1282"/>
      <c r="N7" s="1282"/>
      <c r="O7" s="1285"/>
      <c r="P7" s="1281"/>
      <c r="Q7" s="1282"/>
      <c r="R7" s="1282"/>
      <c r="S7" s="1282"/>
      <c r="T7" s="1282"/>
      <c r="U7" s="1285"/>
      <c r="V7" s="1281"/>
      <c r="W7" s="1282"/>
      <c r="X7" s="1282"/>
      <c r="Y7" s="1282"/>
      <c r="Z7" s="1282"/>
      <c r="AA7" s="1285"/>
      <c r="AB7" s="1281"/>
      <c r="AC7" s="1282"/>
      <c r="AD7" s="1282"/>
      <c r="AE7" s="1282"/>
      <c r="AF7" s="1282"/>
      <c r="AG7" s="1285"/>
      <c r="AH7" s="1287"/>
      <c r="AI7" s="1288"/>
      <c r="AJ7" s="1288"/>
      <c r="AK7" s="1288"/>
      <c r="AL7" s="1288"/>
      <c r="AM7" s="1295"/>
      <c r="AN7" s="14"/>
      <c r="AO7" s="1062"/>
      <c r="AP7" s="1063"/>
      <c r="AQ7" s="1063"/>
      <c r="AR7" s="1063"/>
      <c r="AS7" s="1063"/>
      <c r="AT7" s="106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15"/>
      <c r="C8" s="1015"/>
      <c r="D8" s="1016"/>
      <c r="E8" s="1047"/>
      <c r="F8" s="1045"/>
      <c r="G8" s="1045"/>
      <c r="H8" s="1045"/>
      <c r="I8" s="1046"/>
      <c r="J8" s="1281" t="str">
        <f>IF(AND('Mapa final SI'!$L$28="Muy Alta",'Mapa final SI'!$P$28="Leve"),CONCATENATE("R",'Mapa final'!$A$28),"")</f>
        <v/>
      </c>
      <c r="K8" s="1282"/>
      <c r="L8" s="1282" t="str">
        <f>IF(AND('Mapa final SI'!$L$34="Muy Alta",'Mapa final SI'!$P$34="Leve"),CONCATENATE("R",'Mapa final'!$A$34),"")</f>
        <v/>
      </c>
      <c r="M8" s="1282"/>
      <c r="N8" s="1282" t="str">
        <f>IF(AND('Mapa final SI'!$L$40="Muy Alta",'Mapa final SI'!$P$40="Leve"),CONCATENATE("R",'Mapa final'!$A$40),"")</f>
        <v/>
      </c>
      <c r="O8" s="1285"/>
      <c r="P8" s="1281" t="str">
        <f>IF(AND('Mapa final SI'!$L$28="Muy Alta",'Mapa final SI'!$P$28="Menor"),CONCATENATE("R",'Mapa final SI'!$A$28),"")</f>
        <v>R4</v>
      </c>
      <c r="Q8" s="1282"/>
      <c r="R8" s="1282" t="str">
        <f>IF(AND('Mapa final SI'!$L$34="Muy Alta",'Mapa final SI'!$P$34="Menor"),CONCATENATE("R",'Mapa final'!$A$34),"")</f>
        <v>R5</v>
      </c>
      <c r="S8" s="1282"/>
      <c r="T8" s="1282" t="str">
        <f>IF(AND('Mapa final SI'!$L$40="Muy Alta",'Mapa final SI'!$P$40="Menor"),CONCATENATE("R",'Mapa final'!$A$40),"")</f>
        <v/>
      </c>
      <c r="U8" s="1285"/>
      <c r="V8" s="1281" t="str">
        <f>IF(AND('Mapa final SI'!$L$28="Muy Alta",'Mapa final SI'!$P$28="Moderado"),CONCATENATE("R",'Mapa final'!$A$28),"")</f>
        <v/>
      </c>
      <c r="W8" s="1282"/>
      <c r="X8" s="1282" t="str">
        <f>IF(AND('Mapa final SI'!$L$34="Muy Alta",'Mapa final SI'!$P$34="Moderado"),CONCATENATE("R",'Mapa final'!$A$34),"")</f>
        <v/>
      </c>
      <c r="Y8" s="1282"/>
      <c r="Z8" s="1282" t="str">
        <f>IF(AND('Mapa final SI'!$L$40="Muy Alta",'Mapa final SI'!$P$40="Moderado"),CONCATENATE("R",'Mapa final'!$A$40),"")</f>
        <v/>
      </c>
      <c r="AA8" s="1285"/>
      <c r="AB8" s="1281" t="str">
        <f>IF(AND('Mapa final SI'!$L$28="Muy Alta",'Mapa final SI'!$P$28="Mayor"),CONCATENATE("R",'Mapa final'!$A$28),"")</f>
        <v/>
      </c>
      <c r="AC8" s="1282"/>
      <c r="AD8" s="1282" t="str">
        <f>IF(AND('Mapa final SI'!$L$34="Muy Alta",'Mapa final SI'!$P$34="Mayor"),CONCATENATE("R",'Mapa final'!$A$34),"")</f>
        <v/>
      </c>
      <c r="AE8" s="1282"/>
      <c r="AF8" s="1282" t="str">
        <f>IF(AND('Mapa final SI'!$L$40="Muy Alta",'Mapa final SI'!$P$40="Mayor"),CONCATENATE("R",'Mapa final'!$A$40),"")</f>
        <v/>
      </c>
      <c r="AG8" s="1285"/>
      <c r="AH8" s="1287" t="str">
        <f>IF(AND('Mapa final SI'!$L$28="Muy Alta",'Mapa final SI'!$P$28="Catastrófico"),CONCATENATE("R",'Mapa final'!$A$28),"")</f>
        <v/>
      </c>
      <c r="AI8" s="1288"/>
      <c r="AJ8" s="1288" t="str">
        <f>IF(AND('Mapa final SI'!$L$34="Muy Alta",'Mapa final SI'!$P$34="Catastrófico"),CONCATENATE("R",'Mapa final'!$A$34),"")</f>
        <v/>
      </c>
      <c r="AK8" s="1288"/>
      <c r="AL8" s="1288" t="str">
        <f>IF(AND('Mapa final SI'!$L$40="Muy Alta",'Mapa final SI'!$P$40="Catastrófico"),CONCATENATE("R",'Mapa final'!$A$40),"")</f>
        <v/>
      </c>
      <c r="AM8" s="1295"/>
      <c r="AN8" s="14"/>
      <c r="AO8" s="1062"/>
      <c r="AP8" s="1063"/>
      <c r="AQ8" s="1063"/>
      <c r="AR8" s="1063"/>
      <c r="AS8" s="1063"/>
      <c r="AT8" s="106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15"/>
      <c r="C9" s="1015"/>
      <c r="D9" s="1016"/>
      <c r="E9" s="1047"/>
      <c r="F9" s="1045"/>
      <c r="G9" s="1045"/>
      <c r="H9" s="1045"/>
      <c r="I9" s="1046"/>
      <c r="J9" s="1281"/>
      <c r="K9" s="1282"/>
      <c r="L9" s="1282"/>
      <c r="M9" s="1282"/>
      <c r="N9" s="1282"/>
      <c r="O9" s="1285"/>
      <c r="P9" s="1281"/>
      <c r="Q9" s="1282"/>
      <c r="R9" s="1282"/>
      <c r="S9" s="1282"/>
      <c r="T9" s="1282"/>
      <c r="U9" s="1285"/>
      <c r="V9" s="1281"/>
      <c r="W9" s="1282"/>
      <c r="X9" s="1282"/>
      <c r="Y9" s="1282"/>
      <c r="Z9" s="1282"/>
      <c r="AA9" s="1285"/>
      <c r="AB9" s="1281"/>
      <c r="AC9" s="1282"/>
      <c r="AD9" s="1282"/>
      <c r="AE9" s="1282"/>
      <c r="AF9" s="1282"/>
      <c r="AG9" s="1285"/>
      <c r="AH9" s="1287"/>
      <c r="AI9" s="1288"/>
      <c r="AJ9" s="1288"/>
      <c r="AK9" s="1288"/>
      <c r="AL9" s="1288"/>
      <c r="AM9" s="1295"/>
      <c r="AN9" s="14"/>
      <c r="AO9" s="1062"/>
      <c r="AP9" s="1063"/>
      <c r="AQ9" s="1063"/>
      <c r="AR9" s="1063"/>
      <c r="AS9" s="1063"/>
      <c r="AT9" s="106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15"/>
      <c r="C10" s="1015"/>
      <c r="D10" s="1016"/>
      <c r="E10" s="1047"/>
      <c r="F10" s="1045"/>
      <c r="G10" s="1045"/>
      <c r="H10" s="1045"/>
      <c r="I10" s="1046"/>
      <c r="J10" s="1281" t="str">
        <f>IF(AND('Mapa final SI'!$L$46="Muy Alta",'Mapa final SI'!$P$46="Leve"),CONCATENATE("R",'Mapa final'!$A$46),"")</f>
        <v/>
      </c>
      <c r="K10" s="1282"/>
      <c r="L10" s="1282" t="str">
        <f>IF(AND('Mapa final SI'!$L$52="Muy Alta",'Mapa final SI'!$P$52="Leve"),CONCATENATE("R",'Mapa final'!$A$52),"")</f>
        <v/>
      </c>
      <c r="M10" s="1282"/>
      <c r="N10" s="1282" t="str">
        <f>IF(AND('Mapa final SI'!$L$58="Muy Alta",'Mapa final SI'!$P$58="Leve"),CONCATENATE("R",'Mapa final'!$A$58),"")</f>
        <v/>
      </c>
      <c r="O10" s="1285"/>
      <c r="P10" s="1281" t="str">
        <f>IF(AND('Mapa final SI'!$L$46="Muy Alta",'Mapa final SI'!$P$46="Menor"),CONCATENATE("R",'Mapa final'!$A$46),"")</f>
        <v>R7</v>
      </c>
      <c r="Q10" s="1282"/>
      <c r="R10" s="1282" t="str">
        <f>IF(AND('Mapa final SI'!$L$52="Muy Alta",'Mapa final SI'!$P$52="Menor"),CONCATENATE("R",'Mapa final'!$A$52),"")</f>
        <v/>
      </c>
      <c r="S10" s="1282"/>
      <c r="T10" s="1282" t="str">
        <f>IF(AND('Mapa final SI'!$L$58="Muy Alta",'Mapa final SI'!$P$58="Menor"),CONCATENATE("R",'Mapa final'!$A$58),"")</f>
        <v/>
      </c>
      <c r="U10" s="1285"/>
      <c r="V10" s="1281" t="str">
        <f>IF(AND('Mapa final SI'!$L$46="Muy Alta",'Mapa final SI'!$P$46="Moderado"),CONCATENATE("R",'Mapa final'!$A$46),"")</f>
        <v/>
      </c>
      <c r="W10" s="1282"/>
      <c r="X10" s="1282" t="str">
        <f>IF(AND('Mapa final SI'!$L$52="Muy Alta",'Mapa final SI'!$P$52="Moderado"),CONCATENATE("R",'Mapa final'!$A$52),"")</f>
        <v/>
      </c>
      <c r="Y10" s="1282"/>
      <c r="Z10" s="1282" t="str">
        <f>IF(AND('Mapa final SI'!$L$58="Muy Alta",'Mapa final SI'!$P$58="Moderado"),CONCATENATE("R",'Mapa final'!$A$58),"")</f>
        <v/>
      </c>
      <c r="AA10" s="1285"/>
      <c r="AB10" s="1281" t="str">
        <f>IF(AND('Mapa final SI'!$L$46="Muy Alta",'Mapa final SI'!$P$46="Mayor"),CONCATENATE("R",'Mapa final'!$A$46),"")</f>
        <v/>
      </c>
      <c r="AC10" s="1282"/>
      <c r="AD10" s="1282" t="str">
        <f>IF(AND('Mapa final SI'!$L$52="Muy Alta",'Mapa final SI'!$P$52="Mayor"),CONCATENATE("R",'Mapa final'!$A$52),"")</f>
        <v/>
      </c>
      <c r="AE10" s="1282"/>
      <c r="AF10" s="1282" t="str">
        <f>IF(AND('Mapa final SI'!$L$58="Muy Alta",'Mapa final SI'!$P$58="Mayor"),CONCATENATE("R",'Mapa final'!$A$58),"")</f>
        <v/>
      </c>
      <c r="AG10" s="1285"/>
      <c r="AH10" s="1287" t="str">
        <f>IF(AND('Mapa final SI'!$L$46="Muy Alta",'Mapa final SI'!$P$46="Catastrófico"),CONCATENATE("R",'Mapa final'!$A$46),"")</f>
        <v/>
      </c>
      <c r="AI10" s="1288"/>
      <c r="AJ10" s="1288" t="str">
        <f>IF(AND('Mapa final SI'!$L$52="Muy Alta",'Mapa final SI'!$P$52="Catastrófico"),CONCATENATE("R",'Mapa final'!$A$52),"")</f>
        <v/>
      </c>
      <c r="AK10" s="1288"/>
      <c r="AL10" s="1288" t="str">
        <f>IF(AND('Mapa final SI'!$L$58="Muy Alta",'Mapa final SI'!$P$58="Catastrófico"),CONCATENATE("R",'Mapa final'!$A$58),"")</f>
        <v/>
      </c>
      <c r="AM10" s="1295"/>
      <c r="AN10" s="14"/>
      <c r="AO10" s="1062"/>
      <c r="AP10" s="1063"/>
      <c r="AQ10" s="1063"/>
      <c r="AR10" s="1063"/>
      <c r="AS10" s="1063"/>
      <c r="AT10" s="106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15"/>
      <c r="C11" s="1015"/>
      <c r="D11" s="1016"/>
      <c r="E11" s="1047"/>
      <c r="F11" s="1045"/>
      <c r="G11" s="1045"/>
      <c r="H11" s="1045"/>
      <c r="I11" s="1046"/>
      <c r="J11" s="1281"/>
      <c r="K11" s="1282"/>
      <c r="L11" s="1282"/>
      <c r="M11" s="1282"/>
      <c r="N11" s="1282"/>
      <c r="O11" s="1285"/>
      <c r="P11" s="1281"/>
      <c r="Q11" s="1282"/>
      <c r="R11" s="1282"/>
      <c r="S11" s="1282"/>
      <c r="T11" s="1282"/>
      <c r="U11" s="1285"/>
      <c r="V11" s="1281"/>
      <c r="W11" s="1282"/>
      <c r="X11" s="1282"/>
      <c r="Y11" s="1282"/>
      <c r="Z11" s="1282"/>
      <c r="AA11" s="1285"/>
      <c r="AB11" s="1281"/>
      <c r="AC11" s="1282"/>
      <c r="AD11" s="1282"/>
      <c r="AE11" s="1282"/>
      <c r="AF11" s="1282"/>
      <c r="AG11" s="1285"/>
      <c r="AH11" s="1287"/>
      <c r="AI11" s="1288"/>
      <c r="AJ11" s="1288"/>
      <c r="AK11" s="1288"/>
      <c r="AL11" s="1288"/>
      <c r="AM11" s="1295"/>
      <c r="AN11" s="14"/>
      <c r="AO11" s="1062"/>
      <c r="AP11" s="1063"/>
      <c r="AQ11" s="1063"/>
      <c r="AR11" s="1063"/>
      <c r="AS11" s="1063"/>
      <c r="AT11" s="106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15"/>
      <c r="C12" s="1015"/>
      <c r="D12" s="1016"/>
      <c r="E12" s="1047"/>
      <c r="F12" s="1045"/>
      <c r="G12" s="1045"/>
      <c r="H12" s="1045"/>
      <c r="I12" s="1046"/>
      <c r="J12" s="1281" t="str">
        <f>IF(AND('Mapa final SI'!$L$64="Muy Alta",'Mapa final SI'!$P$64="Leve"),CONCATENATE("R",'Mapa final SI'!$A$64),"")</f>
        <v/>
      </c>
      <c r="K12" s="1282"/>
      <c r="L12" s="1282" t="str">
        <f>IF(AND('Mapa final SI'!$L$70="Muy Alta",'Mapa final SI'!$P$70="Leve"),CONCATENATE("R",'Mapa final SI'!$A$70),"")</f>
        <v/>
      </c>
      <c r="M12" s="1282"/>
      <c r="N12" s="1282" t="str">
        <f>IF(AND('Mapa final SI'!$L$76="Muy Alta",'Mapa final SI'!$P$76="Leve"),CONCATENATE("R",'Mapa final SI'!$A$76),"")</f>
        <v/>
      </c>
      <c r="O12" s="1285"/>
      <c r="P12" s="1281" t="str">
        <f>IF(AND('Mapa final SI'!$L$64="Muy Alta",'Mapa final SI'!$P$64="Menor"),CONCATENATE("R",'Mapa final SI'!$A$64),"")</f>
        <v/>
      </c>
      <c r="Q12" s="1282"/>
      <c r="R12" s="1282" t="str">
        <f>IF(AND('Mapa final SI'!$L$70="Muy Alta",'Mapa final SI'!$P$70="Menor"),CONCATENATE("R",'Mapa final SI'!$A$70),"")</f>
        <v/>
      </c>
      <c r="S12" s="1282"/>
      <c r="T12" s="1282" t="str">
        <f>IF(AND('Mapa final SI'!$L$76="Muy Alta",'Mapa final SI'!$P$76="Menor"),CONCATENATE("R",'Mapa final SI'!$A$76),"")</f>
        <v/>
      </c>
      <c r="U12" s="1285"/>
      <c r="V12" s="1281" t="str">
        <f>IF(AND('Mapa final SI'!$L$64="Muy Alta",'Mapa final SI'!$P$64="Moderado"),CONCATENATE("R",'Mapa final SI'!$A$64),"")</f>
        <v/>
      </c>
      <c r="W12" s="1282"/>
      <c r="X12" s="1282" t="str">
        <f>IF(AND('Mapa final SI'!$L$70="Muy Alta",'Mapa final SI'!$P$70="Moderado"),CONCATENATE("R",'Mapa final SI'!$A$70),"")</f>
        <v/>
      </c>
      <c r="Y12" s="1282"/>
      <c r="Z12" s="1282" t="str">
        <f>IF(AND('Mapa final SI'!$L$76="Muy Alta",'Mapa final SI'!$P$76="Moderado"),CONCATENATE("R",'Mapa final SI'!$A$76),"")</f>
        <v/>
      </c>
      <c r="AA12" s="1285"/>
      <c r="AB12" s="1281" t="str">
        <f>IF(AND('Mapa final SI'!$L$64="Muy Alta",'Mapa final SI'!$P$64="Mayor"),CONCATENATE("R",'Mapa final SI'!$A$64),"")</f>
        <v/>
      </c>
      <c r="AC12" s="1282"/>
      <c r="AD12" s="1282" t="str">
        <f>IF(AND('Mapa final SI'!$L$70="Muy Alta",'Mapa final SI'!$P$70="Mayor"),CONCATENATE("R",'Mapa final SI'!$A$70),"")</f>
        <v/>
      </c>
      <c r="AE12" s="1282"/>
      <c r="AF12" s="1282" t="str">
        <f>IF(AND('Mapa final SI'!$L$76="Muy Alta",'Mapa final SI'!$P$76="Mayor"),CONCATENATE("R",'Mapa final SI'!$A$76),"")</f>
        <v/>
      </c>
      <c r="AG12" s="1285"/>
      <c r="AH12" s="1287" t="str">
        <f>IF(AND('Mapa final SI'!$L$64="Muy Alta",'Mapa final SI'!$P$64="Catastrófico"),CONCATENATE("R",'Mapa final SI'!$A$64),"")</f>
        <v/>
      </c>
      <c r="AI12" s="1288"/>
      <c r="AJ12" s="1288" t="str">
        <f>IF(AND('Mapa final SI'!$L$70="Muy Alta",'Mapa final SI'!$P$70="Catastrófico"),CONCATENATE("R",'Mapa final SI'!$A$70),"")</f>
        <v/>
      </c>
      <c r="AK12" s="1288"/>
      <c r="AL12" s="1288" t="str">
        <f>IF(AND('Mapa final SI'!$L$76="Muy Alta",'Mapa final SI'!$P$76="Catastrófico"),CONCATENATE("R",'Mapa final SI'!$A$76),"")</f>
        <v/>
      </c>
      <c r="AM12" s="1295"/>
      <c r="AN12" s="14"/>
      <c r="AO12" s="1062"/>
      <c r="AP12" s="1063"/>
      <c r="AQ12" s="1063"/>
      <c r="AR12" s="1063"/>
      <c r="AS12" s="1063"/>
      <c r="AT12" s="106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15"/>
      <c r="C13" s="1015"/>
      <c r="D13" s="1016"/>
      <c r="E13" s="1048"/>
      <c r="F13" s="1049"/>
      <c r="G13" s="1049"/>
      <c r="H13" s="1049"/>
      <c r="I13" s="1050"/>
      <c r="J13" s="1281"/>
      <c r="K13" s="1282"/>
      <c r="L13" s="1282"/>
      <c r="M13" s="1282"/>
      <c r="N13" s="1282"/>
      <c r="O13" s="1285"/>
      <c r="P13" s="1281"/>
      <c r="Q13" s="1282"/>
      <c r="R13" s="1282"/>
      <c r="S13" s="1282"/>
      <c r="T13" s="1282"/>
      <c r="U13" s="1285"/>
      <c r="V13" s="1281"/>
      <c r="W13" s="1282"/>
      <c r="X13" s="1282"/>
      <c r="Y13" s="1282"/>
      <c r="Z13" s="1282"/>
      <c r="AA13" s="1285"/>
      <c r="AB13" s="1281"/>
      <c r="AC13" s="1282"/>
      <c r="AD13" s="1282"/>
      <c r="AE13" s="1282"/>
      <c r="AF13" s="1282"/>
      <c r="AG13" s="1285"/>
      <c r="AH13" s="1289"/>
      <c r="AI13" s="1290"/>
      <c r="AJ13" s="1290"/>
      <c r="AK13" s="1290"/>
      <c r="AL13" s="1290"/>
      <c r="AM13" s="1296"/>
      <c r="AN13" s="14"/>
      <c r="AO13" s="1065"/>
      <c r="AP13" s="1066"/>
      <c r="AQ13" s="1066"/>
      <c r="AR13" s="1066"/>
      <c r="AS13" s="1066"/>
      <c r="AT13" s="106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15"/>
      <c r="C14" s="1015"/>
      <c r="D14" s="1016"/>
      <c r="E14" s="1052" t="s">
        <v>328</v>
      </c>
      <c r="F14" s="1279"/>
      <c r="G14" s="1279"/>
      <c r="H14" s="1279"/>
      <c r="I14" s="1279"/>
      <c r="J14" s="1310" t="str">
        <f>IF(AND('Mapa final SI'!$P$10="Alta",'Mapa final SI'!$P$10="Leve"),CONCATENATE("R",'Mapa final'!$A$10),"")</f>
        <v/>
      </c>
      <c r="K14" s="1311"/>
      <c r="L14" s="1311" t="str">
        <f>IF(AND('Mapa final SI'!$P$16="Alta",'Mapa final SI'!$P$16="Leve"),CONCATENATE("R",'Mapa final'!$A$16),"")</f>
        <v/>
      </c>
      <c r="M14" s="1311"/>
      <c r="N14" s="1311" t="str">
        <f>IF(AND('Mapa final SI'!$L$22="Alta",'Mapa final SI'!$P$22="Leve"),CONCATENATE("R",'Mapa final SI'!$A$22),"")</f>
        <v/>
      </c>
      <c r="O14" s="1315"/>
      <c r="P14" s="1310" t="str">
        <f>IF(AND('Mapa final SI'!$L$10="Alta",'Mapa final SI'!$P$10="Menor"),CONCATENATE("R",'Mapa final SI'!$A$10),"")</f>
        <v/>
      </c>
      <c r="Q14" s="1311"/>
      <c r="R14" s="1311" t="str">
        <f>IF(AND('Mapa final SI'!$L$16="Alta",'Mapa final SI'!$P$16="Menor"),CONCATENATE("R",'Mapa final SI'!$A$16),"")</f>
        <v/>
      </c>
      <c r="S14" s="1311"/>
      <c r="T14" s="1311" t="str">
        <f>IF(AND('Mapa final SI'!$L$22="Alta",'Mapa final SI'!$P$22="Menor"),CONCATENATE("R",'Mapa final SI'!$A$22),"")</f>
        <v/>
      </c>
      <c r="U14" s="1315"/>
      <c r="V14" s="1316" t="str">
        <f>IF(AND('Mapa final SI'!$L$10="Alta",'Mapa final SI'!$P$10="Moderado"),CONCATENATE("R",'Mapa final SI'!$A$10),"")</f>
        <v/>
      </c>
      <c r="W14" s="1305"/>
      <c r="X14" s="1305" t="str">
        <f>IF(AND('Mapa final SI'!$L$16="Alta",'Mapa final SI'!$P$16="Moderado"),CONCATENATE("R",'Mapa final SI'!$A$16),"")</f>
        <v/>
      </c>
      <c r="Y14" s="1305"/>
      <c r="Z14" s="1305" t="str">
        <f>IF(AND('Mapa final SI'!$L$22="Alta",'Mapa final SI'!$P$22="Moderado"),CONCATENATE("R",'Mapa final SI'!$A$22),"")</f>
        <v/>
      </c>
      <c r="AA14" s="1306"/>
      <c r="AB14" s="1316" t="str">
        <f>IF(AND('Mapa final SI'!$L$10="Alta",'Mapa final SI'!$P$10="Mayor"),CONCATENATE("R",'Mapa final SI'!$A$10),"")</f>
        <v/>
      </c>
      <c r="AC14" s="1305"/>
      <c r="AD14" s="1305" t="str">
        <f>IF(AND('Mapa final SI'!$L$16="Alta",'Mapa final SI'!$P$16="Mayor"),CONCATENATE("R",'Mapa final SI'!$A$16),"")</f>
        <v/>
      </c>
      <c r="AE14" s="1305"/>
      <c r="AF14" s="1305" t="str">
        <f>IF(AND('Mapa final SI'!$L$22="Alta",'Mapa final SI'!$P$22="Mayor"),CONCATENATE("R",'Mapa final SI'!$A$22),"")</f>
        <v/>
      </c>
      <c r="AG14" s="1306"/>
      <c r="AH14" s="1307" t="str">
        <f>IF(AND('Mapa final SI'!$L$10="Alta",'Mapa final SI'!$P$10="Catastrófico"),CONCATENATE("R",'Mapa final SI'!$A$10),"")</f>
        <v/>
      </c>
      <c r="AI14" s="1308"/>
      <c r="AJ14" s="1308" t="str">
        <f>IF(AND('Mapa final SI'!$L$16="Alta",'Mapa final SI'!$P$16="Catastrófico"),CONCATENATE("R",'Mapa final SI'!$A$16),"")</f>
        <v/>
      </c>
      <c r="AK14" s="1308"/>
      <c r="AL14" s="1308" t="str">
        <f>IF(AND('Mapa final SI'!$L$22="Alta",'Mapa final SI'!$P$22="Catastrófico"),CONCATENATE("R",'Mapa final SI'!$A$22),"")</f>
        <v/>
      </c>
      <c r="AM14" s="1309"/>
      <c r="AN14" s="14"/>
      <c r="AO14" s="1068" t="s">
        <v>329</v>
      </c>
      <c r="AP14" s="1069"/>
      <c r="AQ14" s="1069"/>
      <c r="AR14" s="1069"/>
      <c r="AS14" s="1069"/>
      <c r="AT14" s="107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15"/>
      <c r="C15" s="1015"/>
      <c r="D15" s="1016"/>
      <c r="E15" s="1047"/>
      <c r="F15" s="1045"/>
      <c r="G15" s="1045"/>
      <c r="H15" s="1045"/>
      <c r="I15" s="1045"/>
      <c r="J15" s="1303"/>
      <c r="K15" s="1291"/>
      <c r="L15" s="1291"/>
      <c r="M15" s="1291"/>
      <c r="N15" s="1291"/>
      <c r="O15" s="1292"/>
      <c r="P15" s="1303"/>
      <c r="Q15" s="1291"/>
      <c r="R15" s="1291"/>
      <c r="S15" s="1291"/>
      <c r="T15" s="1291"/>
      <c r="U15" s="1292"/>
      <c r="V15" s="1281"/>
      <c r="W15" s="1282"/>
      <c r="X15" s="1282"/>
      <c r="Y15" s="1282"/>
      <c r="Z15" s="1282"/>
      <c r="AA15" s="1285"/>
      <c r="AB15" s="1281"/>
      <c r="AC15" s="1282"/>
      <c r="AD15" s="1282"/>
      <c r="AE15" s="1282"/>
      <c r="AF15" s="1282"/>
      <c r="AG15" s="1285"/>
      <c r="AH15" s="1287"/>
      <c r="AI15" s="1288"/>
      <c r="AJ15" s="1288"/>
      <c r="AK15" s="1288"/>
      <c r="AL15" s="1288"/>
      <c r="AM15" s="1295"/>
      <c r="AN15" s="14"/>
      <c r="AO15" s="1071"/>
      <c r="AP15" s="1072"/>
      <c r="AQ15" s="1072"/>
      <c r="AR15" s="1072"/>
      <c r="AS15" s="1072"/>
      <c r="AT15" s="107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15"/>
      <c r="C16" s="1015"/>
      <c r="D16" s="1016"/>
      <c r="E16" s="1047"/>
      <c r="F16" s="1045"/>
      <c r="G16" s="1045"/>
      <c r="H16" s="1045"/>
      <c r="I16" s="1045"/>
      <c r="J16" s="1303" t="str">
        <f>IF(AND('Mapa final SI'!$L$28="Alta",'Mapa final SI'!$P$28="Leve"),CONCATENATE("R",'Mapa final SI'!$A$28),"")</f>
        <v/>
      </c>
      <c r="K16" s="1291"/>
      <c r="L16" s="1291" t="str">
        <f>IF(AND('Mapa final SI'!$L$34="Alta",'Mapa final SI'!$P$34="Leve"),CONCATENATE("R",'Mapa final SI'!$A$34),"")</f>
        <v/>
      </c>
      <c r="M16" s="1291"/>
      <c r="N16" s="1291" t="str">
        <f>IF(AND('Mapa final SI'!$L$40="Alta",'Mapa final SI'!$P$40="Leve"),CONCATENATE("R",'Mapa final SI'!$A$40),"")</f>
        <v/>
      </c>
      <c r="O16" s="1292"/>
      <c r="P16" s="1303" t="str">
        <f>IF(AND('Mapa final SI'!$L$28="Alta",'Mapa final SI'!$P$28="Menor"),CONCATENATE("R",'Mapa final SI'!$A$28),"")</f>
        <v/>
      </c>
      <c r="Q16" s="1291"/>
      <c r="R16" s="1291" t="str">
        <f>IF(AND('Mapa final SI'!$L$34="Alta",'Mapa final SI'!$P$34="Menor"),CONCATENATE("R",'Mapa final SI'!$A$34),"")</f>
        <v/>
      </c>
      <c r="S16" s="1291"/>
      <c r="T16" s="1291" t="str">
        <f>IF(AND('Mapa final SI'!$L$40="Alta",'Mapa final SI'!$P$40="Menor"),CONCATENATE("R",'Mapa final SI'!$A$40),"")</f>
        <v/>
      </c>
      <c r="U16" s="1292"/>
      <c r="V16" s="1281" t="str">
        <f>IF(AND('Mapa final SI'!$L$28="Alta",'Mapa final SI'!$P$28="Moderado"),CONCATENATE("R",'Mapa final SI'!$A$28),"")</f>
        <v/>
      </c>
      <c r="W16" s="1282"/>
      <c r="X16" s="1282" t="str">
        <f>IF(AND('Mapa final SI'!$L$34="Alta",'Mapa final SI'!$P$34="Moderado"),CONCATENATE("R",'Mapa final SI'!$A$34),"")</f>
        <v/>
      </c>
      <c r="Y16" s="1282"/>
      <c r="Z16" s="1282" t="str">
        <f>IF(AND('Mapa final SI'!$L$40="Alta",'Mapa final SI'!$P$40="Moderado"),CONCATENATE("R",'Mapa final SI'!$A$40),"")</f>
        <v/>
      </c>
      <c r="AA16" s="1285"/>
      <c r="AB16" s="1281" t="str">
        <f>IF(AND('Mapa final SI'!$L$28="Alta",'Mapa final SI'!$P$28="Mayor"),CONCATENATE("R",'Mapa final SI'!$A$28),"")</f>
        <v/>
      </c>
      <c r="AC16" s="1282"/>
      <c r="AD16" s="1282" t="str">
        <f>IF(AND('Mapa final SI'!$L$34="Alta",'Mapa final SI'!$P$34="Mayor"),CONCATENATE("R",'Mapa final SI'!$A$34),"")</f>
        <v/>
      </c>
      <c r="AE16" s="1282"/>
      <c r="AF16" s="1282" t="str">
        <f>IF(AND('Mapa final SI'!$L$40="Alta",'Mapa final SI'!$P$40="Mayor"),CONCATENATE("R",'Mapa final SI'!$A$40),"")</f>
        <v/>
      </c>
      <c r="AG16" s="1285"/>
      <c r="AH16" s="1287" t="str">
        <f>IF(AND('Mapa final SI'!$L$28="Alta",'Mapa final SI'!$P$28="Catastrófico"),CONCATENATE("R",'Mapa final SI'!$A$28),"")</f>
        <v/>
      </c>
      <c r="AI16" s="1288"/>
      <c r="AJ16" s="1288" t="str">
        <f>IF(AND('Mapa final SI'!$L$34="Alta",'Mapa final SI'!$P$34="Catastrófico"),CONCATENATE("R",'Mapa final SI'!$A$34),"")</f>
        <v/>
      </c>
      <c r="AK16" s="1288"/>
      <c r="AL16" s="1288" t="str">
        <f>IF(AND('Mapa final SI'!$L$40="Alta",'Mapa final SI'!$P$40="Catastrófico"),CONCATENATE("R",'Mapa final SI'!$A$40),"")</f>
        <v/>
      </c>
      <c r="AM16" s="1295"/>
      <c r="AN16" s="14"/>
      <c r="AO16" s="1071"/>
      <c r="AP16" s="1072"/>
      <c r="AQ16" s="1072"/>
      <c r="AR16" s="1072"/>
      <c r="AS16" s="1072"/>
      <c r="AT16" s="107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15"/>
      <c r="C17" s="1015"/>
      <c r="D17" s="1016"/>
      <c r="E17" s="1047"/>
      <c r="F17" s="1045"/>
      <c r="G17" s="1045"/>
      <c r="H17" s="1045"/>
      <c r="I17" s="1045"/>
      <c r="J17" s="1303"/>
      <c r="K17" s="1291"/>
      <c r="L17" s="1291"/>
      <c r="M17" s="1291"/>
      <c r="N17" s="1291"/>
      <c r="O17" s="1292"/>
      <c r="P17" s="1303"/>
      <c r="Q17" s="1291"/>
      <c r="R17" s="1291"/>
      <c r="S17" s="1291"/>
      <c r="T17" s="1291"/>
      <c r="U17" s="1292"/>
      <c r="V17" s="1281"/>
      <c r="W17" s="1282"/>
      <c r="X17" s="1282"/>
      <c r="Y17" s="1282"/>
      <c r="Z17" s="1282"/>
      <c r="AA17" s="1285"/>
      <c r="AB17" s="1281"/>
      <c r="AC17" s="1282"/>
      <c r="AD17" s="1282"/>
      <c r="AE17" s="1282"/>
      <c r="AF17" s="1282"/>
      <c r="AG17" s="1285"/>
      <c r="AH17" s="1287"/>
      <c r="AI17" s="1288"/>
      <c r="AJ17" s="1288"/>
      <c r="AK17" s="1288"/>
      <c r="AL17" s="1288"/>
      <c r="AM17" s="1295"/>
      <c r="AN17" s="14"/>
      <c r="AO17" s="1071"/>
      <c r="AP17" s="1072"/>
      <c r="AQ17" s="1072"/>
      <c r="AR17" s="1072"/>
      <c r="AS17" s="1072"/>
      <c r="AT17" s="107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15"/>
      <c r="C18" s="1015"/>
      <c r="D18" s="1016"/>
      <c r="E18" s="1047"/>
      <c r="F18" s="1045"/>
      <c r="G18" s="1045"/>
      <c r="H18" s="1045"/>
      <c r="I18" s="1045"/>
      <c r="J18" s="1303" t="str">
        <f>IF(AND('Mapa final SI'!$L$46="Alta",'Mapa final SI'!$P$46="Leve"),CONCATENATE("R",'Mapa final SI'!$A$46),"")</f>
        <v/>
      </c>
      <c r="K18" s="1291"/>
      <c r="L18" s="1291" t="str">
        <f>IF(AND('Mapa final SI'!$L$52="Alta",'Mapa final SI'!$P$52="Leve"),CONCATENATE("R",'Mapa final SI'!$A$52),"")</f>
        <v/>
      </c>
      <c r="M18" s="1291"/>
      <c r="N18" s="1291" t="str">
        <f>IF(AND('Mapa final SI'!$L$58="Alta",'Mapa final SI'!$P$58="Leve"),CONCATENATE("R",'Mapa final SI'!$A$58),"")</f>
        <v/>
      </c>
      <c r="O18" s="1292"/>
      <c r="P18" s="1303" t="str">
        <f>IF(AND('Mapa final SI'!$L$46="Alta",'Mapa final SI'!$P$46="Menor"),CONCATENATE("R",'Mapa final SI'!$A$46),"")</f>
        <v/>
      </c>
      <c r="Q18" s="1291"/>
      <c r="R18" s="1291" t="str">
        <f>IF(AND('Mapa final SI'!$L$52="Alta",'Mapa final SI'!$P$52="Menor"),CONCATENATE("R",'Mapa final SI'!$A$52),"")</f>
        <v/>
      </c>
      <c r="S18" s="1291"/>
      <c r="T18" s="1291" t="str">
        <f>IF(AND('Mapa final SI'!$L$58="Alta",'Mapa final SI'!$P$58="Menor"),CONCATENATE("R",'Mapa final SI'!$A$58),"")</f>
        <v/>
      </c>
      <c r="U18" s="1292"/>
      <c r="V18" s="1281" t="str">
        <f>IF(AND('Mapa final SI'!$L$46="Alta",'Mapa final SI'!$P$46="Moderado"),CONCATENATE("R",'Mapa final SI'!$A$46),"")</f>
        <v/>
      </c>
      <c r="W18" s="1282"/>
      <c r="X18" s="1282" t="str">
        <f>IF(AND('Mapa final SI'!$L$52="Alta",'Mapa final SI'!$P$52="Moderado"),CONCATENATE("R",'Mapa final SI'!$A$52),"")</f>
        <v/>
      </c>
      <c r="Y18" s="1282"/>
      <c r="Z18" s="1282" t="str">
        <f>IF(AND('Mapa final SI'!$L$58="Alta",'Mapa final SI'!$P$58="Moderado"),CONCATENATE("R",'Mapa final SI'!$A$58),"")</f>
        <v/>
      </c>
      <c r="AA18" s="1285"/>
      <c r="AB18" s="1281" t="str">
        <f>IF(AND('Mapa final SI'!$L$46="Alta",'Mapa final SI'!$P$46="Mayor"),CONCATENATE("R",'Mapa final SI'!$A$46),"")</f>
        <v/>
      </c>
      <c r="AC18" s="1282"/>
      <c r="AD18" s="1282" t="str">
        <f>IF(AND('Mapa final SI'!$L$52="Alta",'Mapa final SI'!$P$52="Mayor"),CONCATENATE("R",'Mapa final SI'!$A$52),"")</f>
        <v/>
      </c>
      <c r="AE18" s="1282"/>
      <c r="AF18" s="1282" t="str">
        <f>IF(AND('Mapa final SI'!$L$58="Alta",'Mapa final SI'!$P$58="Mayor"),CONCATENATE("R",'Mapa final SI'!$A$58),"")</f>
        <v/>
      </c>
      <c r="AG18" s="1285"/>
      <c r="AH18" s="1287" t="str">
        <f>IF(AND('Mapa final SI'!$L$46="Alta",'Mapa final SI'!$P$46="Catastrófico"),CONCATENATE("R",'Mapa final SI'!$A$46),"")</f>
        <v/>
      </c>
      <c r="AI18" s="1288"/>
      <c r="AJ18" s="1288" t="str">
        <f>IF(AND('Mapa final SI'!$L$52="Alta",'Mapa final SI'!$P$52="Catastrófico"),CONCATENATE("R",'Mapa final SI'!$A$52),"")</f>
        <v/>
      </c>
      <c r="AK18" s="1288"/>
      <c r="AL18" s="1288" t="str">
        <f>IF(AND('Mapa final SI'!$L$58="Alta",'Mapa final SI'!$P$58="Catastrófico"),CONCATENATE("R",'Mapa final SI'!$A$58),"")</f>
        <v/>
      </c>
      <c r="AM18" s="1295"/>
      <c r="AN18" s="14"/>
      <c r="AO18" s="1071"/>
      <c r="AP18" s="1072"/>
      <c r="AQ18" s="1072"/>
      <c r="AR18" s="1072"/>
      <c r="AS18" s="1072"/>
      <c r="AT18" s="107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15"/>
      <c r="C19" s="1015"/>
      <c r="D19" s="1016"/>
      <c r="E19" s="1047"/>
      <c r="F19" s="1045"/>
      <c r="G19" s="1045"/>
      <c r="H19" s="1045"/>
      <c r="I19" s="1045"/>
      <c r="J19" s="1303"/>
      <c r="K19" s="1291"/>
      <c r="L19" s="1291"/>
      <c r="M19" s="1291"/>
      <c r="N19" s="1291"/>
      <c r="O19" s="1292"/>
      <c r="P19" s="1303"/>
      <c r="Q19" s="1291"/>
      <c r="R19" s="1291"/>
      <c r="S19" s="1291"/>
      <c r="T19" s="1291"/>
      <c r="U19" s="1292"/>
      <c r="V19" s="1281"/>
      <c r="W19" s="1282"/>
      <c r="X19" s="1282"/>
      <c r="Y19" s="1282"/>
      <c r="Z19" s="1282"/>
      <c r="AA19" s="1285"/>
      <c r="AB19" s="1281"/>
      <c r="AC19" s="1282"/>
      <c r="AD19" s="1282"/>
      <c r="AE19" s="1282"/>
      <c r="AF19" s="1282"/>
      <c r="AG19" s="1285"/>
      <c r="AH19" s="1287"/>
      <c r="AI19" s="1288"/>
      <c r="AJ19" s="1288"/>
      <c r="AK19" s="1288"/>
      <c r="AL19" s="1288"/>
      <c r="AM19" s="1295"/>
      <c r="AN19" s="14"/>
      <c r="AO19" s="1071"/>
      <c r="AP19" s="1072"/>
      <c r="AQ19" s="1072"/>
      <c r="AR19" s="1072"/>
      <c r="AS19" s="1072"/>
      <c r="AT19" s="107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15"/>
      <c r="C20" s="1015"/>
      <c r="D20" s="1016"/>
      <c r="E20" s="1047"/>
      <c r="F20" s="1045"/>
      <c r="G20" s="1045"/>
      <c r="H20" s="1045"/>
      <c r="I20" s="1045"/>
      <c r="J20" s="1303" t="str">
        <f>IF(AND('Mapa final SI'!$L$64="Alta",'Mapa final SI'!$P$64="Leve"),CONCATENATE("R",'Mapa final SI'!$A$64),"")</f>
        <v/>
      </c>
      <c r="K20" s="1291"/>
      <c r="L20" s="1291" t="str">
        <f>IF(AND('Mapa final SI'!$L$70="Alta",'Mapa final SI'!$P$70="Leve"),CONCATENATE("R",'Mapa final SI'!$A$70),"")</f>
        <v/>
      </c>
      <c r="M20" s="1291"/>
      <c r="N20" s="1291" t="str">
        <f>IF(AND('Mapa final SI'!$L$76="Alta",'Mapa final SI'!$P$76="Leve"),CONCATENATE("R",'Mapa final SI'!$A$76),"")</f>
        <v/>
      </c>
      <c r="O20" s="1292"/>
      <c r="P20" s="1303" t="str">
        <f>IF(AND('Mapa final SI'!$L$64="Alta",'Mapa final SI'!$P$64="Menor"),CONCATENATE("R",'Mapa final SI'!$A$64),"")</f>
        <v/>
      </c>
      <c r="Q20" s="1291"/>
      <c r="R20" s="1291" t="str">
        <f>IF(AND('Mapa final SI'!$L$70="Alta",'Mapa final SI'!$P$70="Menor"),CONCATENATE("R",'Mapa final SI'!$A$70),"")</f>
        <v/>
      </c>
      <c r="S20" s="1291"/>
      <c r="T20" s="1291" t="str">
        <f>IF(AND('Mapa final SI'!$L$76="Alta",'Mapa final SI'!$P$76="Menor"),CONCATENATE("R",'Mapa final SI'!$A$76),"")</f>
        <v/>
      </c>
      <c r="U20" s="1292"/>
      <c r="V20" s="1281" t="str">
        <f>IF(AND('Mapa final SI'!$L$64="Alta",'Mapa final SI'!$P$64="Moderado"),CONCATENATE("R",'Mapa final SI'!$A$64),"")</f>
        <v/>
      </c>
      <c r="W20" s="1282"/>
      <c r="X20" s="1282" t="str">
        <f>IF(AND('Mapa final SI'!$L$70="Alta",'Mapa final SI'!$P$70="Moderado"),CONCATENATE("R",'Mapa final SI'!$A$70),"")</f>
        <v/>
      </c>
      <c r="Y20" s="1282"/>
      <c r="Z20" s="1282" t="str">
        <f>IF(AND('Mapa final SI'!$L$76="Alta",'Mapa final SI'!$P$76="Moderado"),CONCATENATE("R",'Mapa final SI'!$A$76),"")</f>
        <v/>
      </c>
      <c r="AA20" s="1285"/>
      <c r="AB20" s="1281" t="str">
        <f>IF(AND('Mapa final SI'!$L$64="Alta",'Mapa final SI'!$P$64="Mayor"),CONCATENATE("R",'Mapa final SI'!$A$64),"")</f>
        <v/>
      </c>
      <c r="AC20" s="1282"/>
      <c r="AD20" s="1282" t="str">
        <f>IF(AND('Mapa final SI'!$L$70="Alta",'Mapa final SI'!$P$70="Mayor"),CONCATENATE("R",'Mapa final SI'!$A$70),"")</f>
        <v/>
      </c>
      <c r="AE20" s="1282"/>
      <c r="AF20" s="1282" t="str">
        <f>IF(AND('Mapa final SI'!$L$76="Alta",'Mapa final SI'!$P$76="Mayor"),CONCATENATE("R",'Mapa final SI'!$A$76),"")</f>
        <v/>
      </c>
      <c r="AG20" s="1285"/>
      <c r="AH20" s="1287" t="str">
        <f>IF(AND('Mapa final SI'!$L$64="Alta",'Mapa final SI'!$P$64="Catastrófico"),CONCATENATE("R",'Mapa final SI'!$A$64),"")</f>
        <v/>
      </c>
      <c r="AI20" s="1288"/>
      <c r="AJ20" s="1288" t="str">
        <f>IF(AND('Mapa final SI'!$L$70="Alta",'Mapa final SI'!$P$70="Catastrófico"),CONCATENATE("R",'Mapa final SI'!$A$70),"")</f>
        <v/>
      </c>
      <c r="AK20" s="1288"/>
      <c r="AL20" s="1288" t="str">
        <f>IF(AND('Mapa final SI'!$L$76="Alta",'Mapa final SI'!$P$76="Catastrófico"),CONCATENATE("R",'Mapa final SI'!$A$76),"")</f>
        <v/>
      </c>
      <c r="AM20" s="1295"/>
      <c r="AN20" s="14"/>
      <c r="AO20" s="1071"/>
      <c r="AP20" s="1072"/>
      <c r="AQ20" s="1072"/>
      <c r="AR20" s="1072"/>
      <c r="AS20" s="1072"/>
      <c r="AT20" s="107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15"/>
      <c r="C21" s="1015"/>
      <c r="D21" s="1016"/>
      <c r="E21" s="1048"/>
      <c r="F21" s="1049"/>
      <c r="G21" s="1049"/>
      <c r="H21" s="1049"/>
      <c r="I21" s="1049"/>
      <c r="J21" s="1304"/>
      <c r="K21" s="1293"/>
      <c r="L21" s="1293"/>
      <c r="M21" s="1293"/>
      <c r="N21" s="1293"/>
      <c r="O21" s="1294"/>
      <c r="P21" s="1304"/>
      <c r="Q21" s="1293"/>
      <c r="R21" s="1293"/>
      <c r="S21" s="1293"/>
      <c r="T21" s="1293"/>
      <c r="U21" s="1294"/>
      <c r="V21" s="1283"/>
      <c r="W21" s="1284"/>
      <c r="X21" s="1284"/>
      <c r="Y21" s="1284"/>
      <c r="Z21" s="1284"/>
      <c r="AA21" s="1286"/>
      <c r="AB21" s="1283"/>
      <c r="AC21" s="1284"/>
      <c r="AD21" s="1284"/>
      <c r="AE21" s="1284"/>
      <c r="AF21" s="1284"/>
      <c r="AG21" s="1286"/>
      <c r="AH21" s="1289"/>
      <c r="AI21" s="1290"/>
      <c r="AJ21" s="1290"/>
      <c r="AK21" s="1290"/>
      <c r="AL21" s="1290"/>
      <c r="AM21" s="1296"/>
      <c r="AN21" s="14"/>
      <c r="AO21" s="1074"/>
      <c r="AP21" s="1075"/>
      <c r="AQ21" s="1075"/>
      <c r="AR21" s="1075"/>
      <c r="AS21" s="1075"/>
      <c r="AT21" s="107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1015"/>
      <c r="C22" s="1015"/>
      <c r="D22" s="1016"/>
      <c r="E22" s="1052" t="s">
        <v>330</v>
      </c>
      <c r="F22" s="1279"/>
      <c r="G22" s="1279"/>
      <c r="H22" s="1279"/>
      <c r="I22" s="1280"/>
      <c r="J22" s="1310" t="str">
        <f>IF(AND('Mapa final SI'!$L$10="Media",'Mapa final SI'!$P$10="Leve"),CONCATENATE("R",'Mapa final SI'!$A$10),"")</f>
        <v/>
      </c>
      <c r="K22" s="1311"/>
      <c r="L22" s="1311" t="str">
        <f>IF(AND('Mapa final SI'!$L$16="Media",'Mapa final SI'!$P$16="Leve"),CONCATENATE("R",'Mapa final SI'!$A$16),"")</f>
        <v/>
      </c>
      <c r="M22" s="1311"/>
      <c r="N22" s="1311" t="str">
        <f>IF(AND('Mapa final SI'!$L$22="Media",'Mapa final SI'!$P$22="Leve"),CONCATENATE("R",'Mapa final SI'!$A$22),"")</f>
        <v/>
      </c>
      <c r="O22" s="1315"/>
      <c r="P22" s="1310" t="str">
        <f>IF(AND('Mapa final SI'!$L$10="Media",'Mapa final SI'!$P$10="Menor"),CONCATENATE("R",'Mapa final SI'!$A$10),"")</f>
        <v>R1</v>
      </c>
      <c r="Q22" s="1311"/>
      <c r="R22" s="1311" t="str">
        <f>IF(AND('Mapa final SI'!$L$16="Media",'Mapa final SI'!$P$16="Menor"),CONCATENATE("R",'Mapa final SI'!$A$16),"")</f>
        <v/>
      </c>
      <c r="S22" s="1311"/>
      <c r="T22" s="1311" t="str">
        <f>IF(AND('Mapa final SI'!$L$22="Media",'Mapa final SI'!$P$22="Menor"),CONCATENATE("R",'Mapa final SI'!$A$22),"")</f>
        <v/>
      </c>
      <c r="U22" s="1315"/>
      <c r="V22" s="1310" t="str">
        <f>IF(AND('Mapa final SI'!$L$10="Media",'Mapa final SI'!$P$10="Moderado"),CONCATENATE("R",'Mapa final SI'!$A$10),"")</f>
        <v/>
      </c>
      <c r="W22" s="1311"/>
      <c r="X22" s="1311" t="str">
        <f>IF(AND('Mapa final SI'!$L$16="Media",'Mapa final SI'!$P$16="Moderado"),CONCATENATE("R",'Mapa final SI'!$A$16),"")</f>
        <v/>
      </c>
      <c r="Y22" s="1311"/>
      <c r="Z22" s="1311" t="str">
        <f>IF(AND('Mapa final SI'!$L$22="Media",'Mapa final SI'!$P$22="Moderado"),CONCATENATE("R",'Mapa final SI'!$A$22),"")</f>
        <v/>
      </c>
      <c r="AA22" s="1315"/>
      <c r="AB22" s="1316" t="str">
        <f>IF(AND('Mapa final SI'!$L$10="Media",'Mapa final SI'!$P$10="Mayor"),CONCATENATE("R",'Mapa final SI'!$A$10),"")</f>
        <v/>
      </c>
      <c r="AC22" s="1305"/>
      <c r="AD22" s="1305" t="str">
        <f>IF(AND('Mapa final SI'!$L$16="Media",'Mapa final SI'!$P$16="Mayor"),CONCATENATE("R",'Mapa final SI'!$A$16),"")</f>
        <v/>
      </c>
      <c r="AE22" s="1305"/>
      <c r="AF22" s="1305" t="str">
        <f>IF(AND('Mapa final SI'!$L$22="Media",'Mapa final SI'!$P$22="Mayor"),CONCATENATE("R",'Mapa final SI'!$A$22),"")</f>
        <v/>
      </c>
      <c r="AG22" s="1306"/>
      <c r="AH22" s="1307" t="str">
        <f>IF(AND('Mapa final SI'!$L$10="Media",'Mapa final SI'!$P$10="Catastrófico"),CONCATENATE("R",'Mapa final SI'!$A$10),"")</f>
        <v/>
      </c>
      <c r="AI22" s="1308"/>
      <c r="AJ22" s="1308" t="str">
        <f>IF(AND('Mapa final SI'!$L$16="Media",'Mapa final SI'!$P$16="Catastrófico"),CONCATENATE("R",'Mapa final SI'!$A$16),"")</f>
        <v/>
      </c>
      <c r="AK22" s="1308"/>
      <c r="AL22" s="1308" t="str">
        <f>IF(AND('Mapa final SI'!$L$22="Media",'Mapa final SI'!$P$22="Catastrófico"),CONCATENATE("R",'Mapa final SI'!$A$22),"")</f>
        <v/>
      </c>
      <c r="AM22" s="1309"/>
      <c r="AN22" s="14"/>
      <c r="AO22" s="1083" t="s">
        <v>331</v>
      </c>
      <c r="AP22" s="1084"/>
      <c r="AQ22" s="1084"/>
      <c r="AR22" s="1084"/>
      <c r="AS22" s="1084"/>
      <c r="AT22" s="108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1015"/>
      <c r="C23" s="1015"/>
      <c r="D23" s="1016"/>
      <c r="E23" s="1047"/>
      <c r="F23" s="1045"/>
      <c r="G23" s="1045"/>
      <c r="H23" s="1045"/>
      <c r="I23" s="1046"/>
      <c r="J23" s="1303"/>
      <c r="K23" s="1291"/>
      <c r="L23" s="1291"/>
      <c r="M23" s="1291"/>
      <c r="N23" s="1291"/>
      <c r="O23" s="1292"/>
      <c r="P23" s="1303"/>
      <c r="Q23" s="1291"/>
      <c r="R23" s="1291"/>
      <c r="S23" s="1291"/>
      <c r="T23" s="1291"/>
      <c r="U23" s="1292"/>
      <c r="V23" s="1303"/>
      <c r="W23" s="1291"/>
      <c r="X23" s="1291"/>
      <c r="Y23" s="1291"/>
      <c r="Z23" s="1291"/>
      <c r="AA23" s="1292"/>
      <c r="AB23" s="1281"/>
      <c r="AC23" s="1282"/>
      <c r="AD23" s="1282"/>
      <c r="AE23" s="1282"/>
      <c r="AF23" s="1282"/>
      <c r="AG23" s="1285"/>
      <c r="AH23" s="1287"/>
      <c r="AI23" s="1288"/>
      <c r="AJ23" s="1288"/>
      <c r="AK23" s="1288"/>
      <c r="AL23" s="1288"/>
      <c r="AM23" s="1295"/>
      <c r="AN23" s="14"/>
      <c r="AO23" s="1086"/>
      <c r="AP23" s="1087"/>
      <c r="AQ23" s="1087"/>
      <c r="AR23" s="1087"/>
      <c r="AS23" s="1087"/>
      <c r="AT23" s="108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1015"/>
      <c r="C24" s="1015"/>
      <c r="D24" s="1016"/>
      <c r="E24" s="1047"/>
      <c r="F24" s="1045"/>
      <c r="G24" s="1045"/>
      <c r="H24" s="1045"/>
      <c r="I24" s="1046"/>
      <c r="J24" s="1303" t="str">
        <f>IF(AND('Mapa final SI'!$L$28="Media",'Mapa final SI'!$P$28="Leve"),CONCATENATE("R",'Mapa final SI'!$A$28),"")</f>
        <v/>
      </c>
      <c r="K24" s="1291"/>
      <c r="L24" s="1291" t="str">
        <f>IF(AND('Mapa final SI'!$L$34="Media",'Mapa final SI'!$P$34="Leve"),CONCATENATE("R",'Mapa final SI'!$A$34),"")</f>
        <v/>
      </c>
      <c r="M24" s="1291"/>
      <c r="N24" s="1291" t="str">
        <f>IF(AND('Mapa final SI'!$L$40="Media",'Mapa final SI'!$P$40="Leve"),CONCATENATE("R",'Mapa final SI'!$A$40),"")</f>
        <v/>
      </c>
      <c r="O24" s="1292"/>
      <c r="P24" s="1303" t="str">
        <f>IF(AND('Mapa final SI'!$L$28="Media",'Mapa final SI'!$P$28="Menor"),CONCATENATE("R",'Mapa final SI'!$A$28),"")</f>
        <v/>
      </c>
      <c r="Q24" s="1291"/>
      <c r="R24" s="1291" t="str">
        <f>IF(AND('Mapa final SI'!$L$34="Media",'Mapa final SI'!$P$34="Menor"),CONCATENATE("R",'Mapa final SI'!$A$34),"")</f>
        <v/>
      </c>
      <c r="S24" s="1291"/>
      <c r="T24" s="1291" t="str">
        <f>IF(AND('Mapa final SI'!$L$40="Media",'Mapa final SI'!$P$40="Menor"),CONCATENATE("R",'Mapa final SI'!$A$40),"")</f>
        <v>R6</v>
      </c>
      <c r="U24" s="1292"/>
      <c r="V24" s="1303" t="str">
        <f>IF(AND('Mapa final SI'!$L$28="Media",'Mapa final SI'!$P$28="Moderado"),CONCATENATE("R",'Mapa final SI'!$A$28),"")</f>
        <v/>
      </c>
      <c r="W24" s="1291"/>
      <c r="X24" s="1291" t="str">
        <f>IF(AND('Mapa final SI'!$L$34="Media",'Mapa final SI'!$P$34="Moderado"),CONCATENATE("R",'Mapa final SI'!$A$34),"")</f>
        <v/>
      </c>
      <c r="Y24" s="1291"/>
      <c r="Z24" s="1291" t="str">
        <f>IF(AND('Mapa final SI'!$L$40="Media",'Mapa final SI'!$P$40="Moderado"),CONCATENATE("R",'Mapa final SI'!$A$40),"")</f>
        <v/>
      </c>
      <c r="AA24" s="1292"/>
      <c r="AB24" s="1281" t="str">
        <f>IF(AND('Mapa final SI'!$L$28="Media",'Mapa final SI'!$P$28="Mayor"),CONCATENATE("R",'Mapa final SI'!$A$28),"")</f>
        <v/>
      </c>
      <c r="AC24" s="1282"/>
      <c r="AD24" s="1282" t="str">
        <f>IF(AND('Mapa final SI'!$L$34="Media",'Mapa final SI'!$P$34="Mayor"),CONCATENATE("R",'Mapa final SI'!$A$34),"")</f>
        <v/>
      </c>
      <c r="AE24" s="1282"/>
      <c r="AF24" s="1282" t="str">
        <f>IF(AND('Mapa final SI'!$L$40="Media",'Mapa final SI'!$P$40="Mayor"),CONCATENATE("R",'Mapa final SI'!$A$40),"")</f>
        <v/>
      </c>
      <c r="AG24" s="1285"/>
      <c r="AH24" s="1287" t="str">
        <f>IF(AND('Mapa final SI'!$L$28="Media",'Mapa final SI'!$P$28="Catastrófico"),CONCATENATE("R",'Mapa final SI'!$A$28),"")</f>
        <v/>
      </c>
      <c r="AI24" s="1288"/>
      <c r="AJ24" s="1288" t="str">
        <f>IF(AND('Mapa final SI'!$L$34="Media",'Mapa final SI'!$P$34="Catastrófico"),CONCATENATE("R",'Mapa final SI'!$A$34),"")</f>
        <v/>
      </c>
      <c r="AK24" s="1288"/>
      <c r="AL24" s="1288" t="str">
        <f>IF(AND('Mapa final SI'!$L$40="Media",'Mapa final SI'!$P$40="Catastrófico"),CONCATENATE("R",'Mapa final SI'!$A$40),"")</f>
        <v/>
      </c>
      <c r="AM24" s="1295"/>
      <c r="AN24" s="14"/>
      <c r="AO24" s="1086"/>
      <c r="AP24" s="1087"/>
      <c r="AQ24" s="1087"/>
      <c r="AR24" s="1087"/>
      <c r="AS24" s="1087"/>
      <c r="AT24" s="108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1015"/>
      <c r="C25" s="1015"/>
      <c r="D25" s="1016"/>
      <c r="E25" s="1047"/>
      <c r="F25" s="1045"/>
      <c r="G25" s="1045"/>
      <c r="H25" s="1045"/>
      <c r="I25" s="1046"/>
      <c r="J25" s="1303"/>
      <c r="K25" s="1291"/>
      <c r="L25" s="1291"/>
      <c r="M25" s="1291"/>
      <c r="N25" s="1291"/>
      <c r="O25" s="1292"/>
      <c r="P25" s="1303"/>
      <c r="Q25" s="1291"/>
      <c r="R25" s="1291"/>
      <c r="S25" s="1291"/>
      <c r="T25" s="1291"/>
      <c r="U25" s="1292"/>
      <c r="V25" s="1303"/>
      <c r="W25" s="1291"/>
      <c r="X25" s="1291"/>
      <c r="Y25" s="1291"/>
      <c r="Z25" s="1291"/>
      <c r="AA25" s="1292"/>
      <c r="AB25" s="1281"/>
      <c r="AC25" s="1282"/>
      <c r="AD25" s="1282"/>
      <c r="AE25" s="1282"/>
      <c r="AF25" s="1282"/>
      <c r="AG25" s="1285"/>
      <c r="AH25" s="1287"/>
      <c r="AI25" s="1288"/>
      <c r="AJ25" s="1288"/>
      <c r="AK25" s="1288"/>
      <c r="AL25" s="1288"/>
      <c r="AM25" s="1295"/>
      <c r="AN25" s="14"/>
      <c r="AO25" s="1086"/>
      <c r="AP25" s="1087"/>
      <c r="AQ25" s="1087"/>
      <c r="AR25" s="1087"/>
      <c r="AS25" s="1087"/>
      <c r="AT25" s="108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1015"/>
      <c r="C26" s="1015"/>
      <c r="D26" s="1016"/>
      <c r="E26" s="1047"/>
      <c r="F26" s="1045"/>
      <c r="G26" s="1045"/>
      <c r="H26" s="1045"/>
      <c r="I26" s="1046"/>
      <c r="J26" s="1303" t="str">
        <f>IF(AND('Mapa final SI'!$L$46="Media",'Mapa final SI'!$P$46="Leve"),CONCATENATE("R",'Mapa final SI'!$A$46),"")</f>
        <v/>
      </c>
      <c r="K26" s="1291"/>
      <c r="L26" s="1291" t="str">
        <f>IF(AND('Mapa final SI'!$L$52="Media",'Mapa final SI'!$P$52="Leve"),CONCATENATE("R",'Mapa final SI'!$A$52),"")</f>
        <v/>
      </c>
      <c r="M26" s="1291"/>
      <c r="N26" s="1291" t="str">
        <f>IF(AND('Mapa final SI'!$L$58="Media",'Mapa final SI'!$P$58="Leve"),CONCATENATE("R",'Mapa final SI'!$A$58),"")</f>
        <v/>
      </c>
      <c r="O26" s="1292"/>
      <c r="P26" s="1303" t="str">
        <f>IF(AND('Mapa final SI'!$L$46="Media",'Mapa final SI'!$P$46="Menor"),CONCATENATE("R",'Mapa final SI'!$A$46),"")</f>
        <v/>
      </c>
      <c r="Q26" s="1291"/>
      <c r="R26" s="1291" t="str">
        <f>IF(AND('Mapa final SI'!$L$52="Media",'Mapa final SI'!$P$52="Menor"),CONCATENATE("R",'Mapa final SI'!$A$52),"")</f>
        <v/>
      </c>
      <c r="S26" s="1291"/>
      <c r="T26" s="1291" t="str">
        <f>IF(AND('Mapa final SI'!$L$58="Media",'Mapa final SI'!$P$58="Menor"),CONCATENATE("R",'Mapa final SI'!$A$58),"")</f>
        <v/>
      </c>
      <c r="U26" s="1292"/>
      <c r="V26" s="1303" t="str">
        <f>IF(AND('Mapa final SI'!$L$46="Media",'Mapa final SI'!$P$46="Moderado"),CONCATENATE("R",'Mapa final SI'!$A$46),"")</f>
        <v/>
      </c>
      <c r="W26" s="1291"/>
      <c r="X26" s="1291" t="str">
        <f>IF(AND('Mapa final SI'!$L$52="Media",'Mapa final SI'!$P$52="Moderado"),CONCATENATE("R",'Mapa final SI'!$A$52),"")</f>
        <v/>
      </c>
      <c r="Y26" s="1291"/>
      <c r="Z26" s="1291" t="str">
        <f>IF(AND('Mapa final SI'!$L$58="Media",'Mapa final SI'!$P$58="Moderado"),CONCATENATE("R",'Mapa final SI'!$A$58),"")</f>
        <v/>
      </c>
      <c r="AA26" s="1292"/>
      <c r="AB26" s="1281" t="str">
        <f>IF(AND('Mapa final SI'!$L$46="Media",'Mapa final SI'!$P$46="Mayor"),CONCATENATE("R",'Mapa final SI'!$A$46),"")</f>
        <v/>
      </c>
      <c r="AC26" s="1282"/>
      <c r="AD26" s="1282" t="str">
        <f>IF(AND('Mapa final SI'!$L$52="Media",'Mapa final SI'!$P$52="Mayor"),CONCATENATE("R",'Mapa final SI'!$A$52),"")</f>
        <v/>
      </c>
      <c r="AE26" s="1282"/>
      <c r="AF26" s="1282" t="str">
        <f>IF(AND('Mapa final SI'!$L$58="Media",'Mapa final SI'!$P$58="Mayor"),CONCATENATE("R",'Mapa final SI'!$A$58),"")</f>
        <v/>
      </c>
      <c r="AG26" s="1285"/>
      <c r="AH26" s="1287" t="str">
        <f>IF(AND('Mapa final SI'!$L$46="Media",'Mapa final SI'!$P$46="Catastrófico"),CONCATENATE("R",'Mapa final SI'!$A$46),"")</f>
        <v/>
      </c>
      <c r="AI26" s="1288"/>
      <c r="AJ26" s="1288" t="str">
        <f>IF(AND('Mapa final SI'!$L$52="Media",'Mapa final SI'!$P$52="Catastrófico"),CONCATENATE("R",'Mapa final SI'!$A$52),"")</f>
        <v/>
      </c>
      <c r="AK26" s="1288"/>
      <c r="AL26" s="1288" t="str">
        <f>IF(AND('Mapa final SI'!$L$58="Media",'Mapa final SI'!$P$58="Catastrófico"),CONCATENATE("R",'Mapa final SI'!$A$58),"")</f>
        <v/>
      </c>
      <c r="AM26" s="1295"/>
      <c r="AN26" s="14"/>
      <c r="AO26" s="1086"/>
      <c r="AP26" s="1087"/>
      <c r="AQ26" s="1087"/>
      <c r="AR26" s="1087"/>
      <c r="AS26" s="1087"/>
      <c r="AT26" s="1088"/>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1015"/>
      <c r="C27" s="1015"/>
      <c r="D27" s="1016"/>
      <c r="E27" s="1047"/>
      <c r="F27" s="1045"/>
      <c r="G27" s="1045"/>
      <c r="H27" s="1045"/>
      <c r="I27" s="1046"/>
      <c r="J27" s="1303"/>
      <c r="K27" s="1291"/>
      <c r="L27" s="1291"/>
      <c r="M27" s="1291"/>
      <c r="N27" s="1291"/>
      <c r="O27" s="1292"/>
      <c r="P27" s="1303"/>
      <c r="Q27" s="1291"/>
      <c r="R27" s="1291"/>
      <c r="S27" s="1291"/>
      <c r="T27" s="1291"/>
      <c r="U27" s="1292"/>
      <c r="V27" s="1303"/>
      <c r="W27" s="1291"/>
      <c r="X27" s="1291"/>
      <c r="Y27" s="1291"/>
      <c r="Z27" s="1291"/>
      <c r="AA27" s="1292"/>
      <c r="AB27" s="1281"/>
      <c r="AC27" s="1282"/>
      <c r="AD27" s="1282"/>
      <c r="AE27" s="1282"/>
      <c r="AF27" s="1282"/>
      <c r="AG27" s="1285"/>
      <c r="AH27" s="1287"/>
      <c r="AI27" s="1288"/>
      <c r="AJ27" s="1288"/>
      <c r="AK27" s="1288"/>
      <c r="AL27" s="1288"/>
      <c r="AM27" s="1295"/>
      <c r="AN27" s="14"/>
      <c r="AO27" s="1086"/>
      <c r="AP27" s="1087"/>
      <c r="AQ27" s="1087"/>
      <c r="AR27" s="1087"/>
      <c r="AS27" s="1087"/>
      <c r="AT27" s="1088"/>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1015"/>
      <c r="C28" s="1015"/>
      <c r="D28" s="1016"/>
      <c r="E28" s="1047"/>
      <c r="F28" s="1045"/>
      <c r="G28" s="1045"/>
      <c r="H28" s="1045"/>
      <c r="I28" s="1046"/>
      <c r="J28" s="1303" t="str">
        <f>IF(AND('Mapa final SI'!$L$64="Media",'Mapa final SI'!$P$64="Leve"),CONCATENATE("R",'Mapa final SI'!$A$64),"")</f>
        <v/>
      </c>
      <c r="K28" s="1291"/>
      <c r="L28" s="1291" t="str">
        <f>IF(AND('Mapa final SI'!$L$70="Media",'Mapa final SI'!$P$70="Leve"),CONCATENATE("R",'Mapa final SI'!$A$70),"")</f>
        <v/>
      </c>
      <c r="M28" s="1291"/>
      <c r="N28" s="1291" t="str">
        <f>IF(AND('Mapa final SI'!$L$76="Media",'Mapa final SI'!$P$76="Leve"),CONCATENATE("R",'Mapa final SI'!$A$76),"")</f>
        <v/>
      </c>
      <c r="O28" s="1292"/>
      <c r="P28" s="1303" t="str">
        <f>IF(AND('Mapa final SI'!$L$64="Media",'Mapa final SI'!$P$64="Menor"),CONCATENATE("R",'Mapa final SI'!$A$64),"")</f>
        <v/>
      </c>
      <c r="Q28" s="1291"/>
      <c r="R28" s="1291" t="str">
        <f>IF(AND('Mapa final SI'!$L$70="Media",'Mapa final SI'!$P$70="Menor"),CONCATENATE("R",'Mapa final SI'!$A$70),"")</f>
        <v/>
      </c>
      <c r="S28" s="1291"/>
      <c r="T28" s="1291" t="str">
        <f>IF(AND('Mapa final SI'!$L$76="Media",'Mapa final SI'!$P$76="Menor"),CONCATENATE("R",'Mapa final SI'!$A$76),"")</f>
        <v/>
      </c>
      <c r="U28" s="1292"/>
      <c r="V28" s="1303" t="str">
        <f>IF(AND('Mapa final SI'!$L$64="Media",'Mapa final SI'!$P$64="Moderado"),CONCATENATE("R",'Mapa final SI'!$A$64),"")</f>
        <v/>
      </c>
      <c r="W28" s="1291"/>
      <c r="X28" s="1291" t="str">
        <f>IF(AND('Mapa final SI'!$L$70="Media",'Mapa final SI'!$P$70="Moderado"),CONCATENATE("R",'Mapa final SI'!$A$70),"")</f>
        <v/>
      </c>
      <c r="Y28" s="1291"/>
      <c r="Z28" s="1291" t="str">
        <f>IF(AND('Mapa final SI'!$L$76="Media",'Mapa final SI'!$P$76="Moderado"),CONCATENATE("R",'Mapa final SI'!$A$76),"")</f>
        <v/>
      </c>
      <c r="AA28" s="1292"/>
      <c r="AB28" s="1281" t="str">
        <f>IF(AND('Mapa final SI'!$L$64="Media",'Mapa final SI'!$P$64="Mayor"),CONCATENATE("R",'Mapa final SI'!$A$64),"")</f>
        <v/>
      </c>
      <c r="AC28" s="1282"/>
      <c r="AD28" s="1282" t="str">
        <f>IF(AND('Mapa final SI'!$L$70="Media",'Mapa final SI'!$P$70="Mayor"),CONCATENATE("R",'Mapa final SI'!$A$70),"")</f>
        <v/>
      </c>
      <c r="AE28" s="1282"/>
      <c r="AF28" s="1282" t="str">
        <f>IF(AND('Mapa final SI'!$L$76="Media",'Mapa final SI'!$P$76="Mayor"),CONCATENATE("R",'Mapa final SI'!$A$76),"")</f>
        <v/>
      </c>
      <c r="AG28" s="1285"/>
      <c r="AH28" s="1287" t="str">
        <f>IF(AND('Mapa final SI'!$L$64="Media",'Mapa final SI'!$P$64="Catastrófico"),CONCATENATE("R",'Mapa final SI'!$A$64),"")</f>
        <v/>
      </c>
      <c r="AI28" s="1288"/>
      <c r="AJ28" s="1288" t="str">
        <f>IF(AND('Mapa final SI'!$L$70="Media",'Mapa final SI'!$P$70="Catastrófico"),CONCATENATE("R",'Mapa final SI'!$A$70),"")</f>
        <v/>
      </c>
      <c r="AK28" s="1288"/>
      <c r="AL28" s="1288" t="str">
        <f>IF(AND('Mapa final SI'!$L$76="Media",'Mapa final SI'!$P$76="Catastrófico"),CONCATENATE("R",'Mapa final SI'!$A$76),"")</f>
        <v/>
      </c>
      <c r="AM28" s="1295"/>
      <c r="AN28" s="14"/>
      <c r="AO28" s="1086"/>
      <c r="AP28" s="1087"/>
      <c r="AQ28" s="1087"/>
      <c r="AR28" s="1087"/>
      <c r="AS28" s="1087"/>
      <c r="AT28" s="1088"/>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1015"/>
      <c r="C29" s="1015"/>
      <c r="D29" s="1016"/>
      <c r="E29" s="1048"/>
      <c r="F29" s="1049"/>
      <c r="G29" s="1049"/>
      <c r="H29" s="1049"/>
      <c r="I29" s="1050"/>
      <c r="J29" s="1303"/>
      <c r="K29" s="1291"/>
      <c r="L29" s="1291"/>
      <c r="M29" s="1291"/>
      <c r="N29" s="1291"/>
      <c r="O29" s="1292"/>
      <c r="P29" s="1304"/>
      <c r="Q29" s="1293"/>
      <c r="R29" s="1293"/>
      <c r="S29" s="1293"/>
      <c r="T29" s="1293"/>
      <c r="U29" s="1294"/>
      <c r="V29" s="1304"/>
      <c r="W29" s="1293"/>
      <c r="X29" s="1293"/>
      <c r="Y29" s="1293"/>
      <c r="Z29" s="1293"/>
      <c r="AA29" s="1294"/>
      <c r="AB29" s="1283"/>
      <c r="AC29" s="1284"/>
      <c r="AD29" s="1284"/>
      <c r="AE29" s="1284"/>
      <c r="AF29" s="1284"/>
      <c r="AG29" s="1286"/>
      <c r="AH29" s="1289"/>
      <c r="AI29" s="1290"/>
      <c r="AJ29" s="1290"/>
      <c r="AK29" s="1290"/>
      <c r="AL29" s="1290"/>
      <c r="AM29" s="1296"/>
      <c r="AN29" s="14"/>
      <c r="AO29" s="1089"/>
      <c r="AP29" s="1090"/>
      <c r="AQ29" s="1090"/>
      <c r="AR29" s="1090"/>
      <c r="AS29" s="1090"/>
      <c r="AT29" s="1091"/>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1015"/>
      <c r="C30" s="1015"/>
      <c r="D30" s="1016"/>
      <c r="E30" s="1052" t="s">
        <v>332</v>
      </c>
      <c r="F30" s="1279"/>
      <c r="G30" s="1279"/>
      <c r="H30" s="1279"/>
      <c r="I30" s="1279"/>
      <c r="J30" s="1312" t="str">
        <f>IF(AND('Mapa final'!$L$10="Baja",'Mapa final'!$P$10="Leve"),CONCATENATE("R",'Mapa final'!$A$10),"")</f>
        <v/>
      </c>
      <c r="K30" s="1313"/>
      <c r="L30" s="1313" t="str">
        <f>IF(AND('Mapa final SI'!$L$16="Baja",'Mapa final SI'!$P$16="Leve"),CONCATENATE("R",'Mapa final SI'!$A$16),"")</f>
        <v>R2</v>
      </c>
      <c r="M30" s="1313"/>
      <c r="N30" s="1313" t="str">
        <f>IF(AND('Mapa final SI'!$L$22="Baja",'Mapa final SI'!$P$22="Leve"),CONCATENATE("R",'Mapa final SI'!$A$22),"")</f>
        <v/>
      </c>
      <c r="O30" s="1314"/>
      <c r="P30" s="1311" t="str">
        <f>IF(AND('Mapa final SI'!$L$10="Baja",'Mapa final SI'!$P$10="Menor"),CONCATENATE("R",'Mapa final SI'!$A$10),"")</f>
        <v/>
      </c>
      <c r="Q30" s="1311"/>
      <c r="R30" s="1311" t="str">
        <f>IF(AND('Mapa final SI'!$L$16="Baja",'Mapa final SI'!$P$16="Menor"),CONCATENATE("R",'Mapa final SI'!$A$16),"")</f>
        <v/>
      </c>
      <c r="S30" s="1311"/>
      <c r="T30" s="1311" t="str">
        <f>IF(AND('Mapa final SI'!$L$22="Baja",'Mapa final SI'!$P$22="Menor"),CONCATENATE("R",'Mapa final SI'!$A$22),"")</f>
        <v/>
      </c>
      <c r="U30" s="1315"/>
      <c r="V30" s="1310" t="str">
        <f>IF(AND('Mapa final SI'!$L$10="Baja",'Mapa final SI'!$P$10="Moderado"),CONCATENATE("R",'Mapa final SI'!$A$10),"")</f>
        <v/>
      </c>
      <c r="W30" s="1311"/>
      <c r="X30" s="1311" t="str">
        <f>IF(AND('Mapa final SI'!$L$16="Baja",'Mapa final SI'!$P$16="Moderado"),CONCATENATE("R",'Mapa final SI'!$A$16),"")</f>
        <v/>
      </c>
      <c r="Y30" s="1311"/>
      <c r="Z30" s="1311" t="str">
        <f>IF(AND('Mapa final SI'!$L$22="Baja",'Mapa final SI'!$P$22="Moderado"),CONCATENATE("R",'Mapa final SI'!$A$22),"")</f>
        <v>R3</v>
      </c>
      <c r="AA30" s="1315"/>
      <c r="AB30" s="1316" t="str">
        <f>IF(AND('Mapa final SI'!$L$10="Baja",'Mapa final SI'!$P$10="Mayor"),CONCATENATE("R",'Mapa final SI'!$A$10),"")</f>
        <v/>
      </c>
      <c r="AC30" s="1305"/>
      <c r="AD30" s="1305" t="str">
        <f>IF(AND('Mapa final SI'!$L$16="Baja",'Mapa final SI'!$P$16="Mayor"),CONCATENATE("R",'Mapa final SI'!$A$16),"")</f>
        <v/>
      </c>
      <c r="AE30" s="1305"/>
      <c r="AF30" s="1305" t="str">
        <f>IF(AND('Mapa final SI'!$L$22="Baja",'Mapa final SI'!$P$22="Mayor"),CONCATENATE("R",'Mapa final SI'!$A$22),"")</f>
        <v/>
      </c>
      <c r="AG30" s="1306"/>
      <c r="AH30" s="1307" t="str">
        <f>IF(AND('Mapa final SI'!$L$10="Baja",'Mapa final SI'!$P$10="Catastrófico"),CONCATENATE("R",'Mapa final SI'!$A$10),"")</f>
        <v/>
      </c>
      <c r="AI30" s="1308"/>
      <c r="AJ30" s="1308" t="str">
        <f>IF(AND('Mapa final SI'!$L$16="Baja",'Mapa final SI'!$P$16="Catastrófico"),CONCATENATE("R",'Mapa final SI'!$A$16),"")</f>
        <v/>
      </c>
      <c r="AK30" s="1308"/>
      <c r="AL30" s="1308" t="str">
        <f>IF(AND('Mapa final SI'!$L$22="Baja",'Mapa final SI'!$P$22="Catastrófico"),CONCATENATE("R",'Mapa final SI'!$A$22),"")</f>
        <v/>
      </c>
      <c r="AM30" s="1309"/>
      <c r="AN30" s="14"/>
      <c r="AO30" s="1317" t="s">
        <v>333</v>
      </c>
      <c r="AP30" s="1092"/>
      <c r="AQ30" s="1092"/>
      <c r="AR30" s="1092"/>
      <c r="AS30" s="1092"/>
      <c r="AT30" s="1318"/>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1015"/>
      <c r="C31" s="1015"/>
      <c r="D31" s="1016"/>
      <c r="E31" s="1047"/>
      <c r="F31" s="1045"/>
      <c r="G31" s="1045"/>
      <c r="H31" s="1045"/>
      <c r="I31" s="1045"/>
      <c r="J31" s="1297"/>
      <c r="K31" s="1298"/>
      <c r="L31" s="1298"/>
      <c r="M31" s="1298"/>
      <c r="N31" s="1298"/>
      <c r="O31" s="1301"/>
      <c r="P31" s="1291"/>
      <c r="Q31" s="1291"/>
      <c r="R31" s="1291"/>
      <c r="S31" s="1291"/>
      <c r="T31" s="1291"/>
      <c r="U31" s="1292"/>
      <c r="V31" s="1303"/>
      <c r="W31" s="1291"/>
      <c r="X31" s="1291"/>
      <c r="Y31" s="1291"/>
      <c r="Z31" s="1291"/>
      <c r="AA31" s="1292"/>
      <c r="AB31" s="1281"/>
      <c r="AC31" s="1282"/>
      <c r="AD31" s="1282"/>
      <c r="AE31" s="1282"/>
      <c r="AF31" s="1282"/>
      <c r="AG31" s="1285"/>
      <c r="AH31" s="1287"/>
      <c r="AI31" s="1288"/>
      <c r="AJ31" s="1288"/>
      <c r="AK31" s="1288"/>
      <c r="AL31" s="1288"/>
      <c r="AM31" s="1295"/>
      <c r="AN31" s="14"/>
      <c r="AO31" s="1319"/>
      <c r="AP31" s="1093"/>
      <c r="AQ31" s="1093"/>
      <c r="AR31" s="1093"/>
      <c r="AS31" s="1093"/>
      <c r="AT31" s="132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1015"/>
      <c r="C32" s="1015"/>
      <c r="D32" s="1016"/>
      <c r="E32" s="1047"/>
      <c r="F32" s="1045"/>
      <c r="G32" s="1045"/>
      <c r="H32" s="1045"/>
      <c r="I32" s="1045"/>
      <c r="J32" s="1297" t="str">
        <f>IF(AND('Mapa final SI'!$L$28="Baja",'Mapa final SI'!$P$28="Leve"),CONCATENATE("R",'Mapa final SI'!$A$28),"")</f>
        <v/>
      </c>
      <c r="K32" s="1298"/>
      <c r="L32" s="1298" t="str">
        <f>IF(AND('Mapa final SI'!$L$34="Baja",'Mapa final SI'!$P$34="Leve"),CONCATENATE("R",'Mapa final SI'!$A$34),"")</f>
        <v/>
      </c>
      <c r="M32" s="1298"/>
      <c r="N32" s="1298" t="str">
        <f>IF(AND('Mapa final SI'!$L$40="Baja",'Mapa final SI'!$P$40="Leve"),CONCATENATE("R",'Mapa final SI'!$A$40),"")</f>
        <v/>
      </c>
      <c r="O32" s="1301"/>
      <c r="P32" s="1291" t="str">
        <f>IF(AND('Mapa final SI'!$L$28="Baja",'Mapa final SI'!$P$28="Menor"),CONCATENATE("R",'Mapa final SI'!$A$28),"")</f>
        <v/>
      </c>
      <c r="Q32" s="1291"/>
      <c r="R32" s="1291" t="str">
        <f>IF(AND('Mapa final SI'!$L$34="Baja",'Mapa final SI'!$P$34="Menor"),CONCATENATE("R",'Mapa final SI'!$A$34),"")</f>
        <v/>
      </c>
      <c r="S32" s="1291"/>
      <c r="T32" s="1291" t="str">
        <f>IF(AND('Mapa final SI'!$L$40="Baja",'Mapa final SI'!$P$40="Menor"),CONCATENATE("R",'Mapa final SI'!$A$40),"")</f>
        <v/>
      </c>
      <c r="U32" s="1292"/>
      <c r="V32" s="1303" t="str">
        <f>IF(AND('Mapa final SI'!$L$28="Baja",'Mapa final SI'!$P$28="Moderado"),CONCATENATE("R",'Mapa final SI'!$A$28),"")</f>
        <v/>
      </c>
      <c r="W32" s="1291"/>
      <c r="X32" s="1291" t="str">
        <f>IF(AND('Mapa final SI'!$L$34="Baja",'Mapa final SI'!$P$34="Moderado"),CONCATENATE("R",'Mapa final SI'!$A$34),"")</f>
        <v/>
      </c>
      <c r="Y32" s="1291"/>
      <c r="Z32" s="1291" t="str">
        <f>IF(AND('Mapa final SI'!$L$40="Baja",'Mapa final SI'!$P$40="Moderado"),CONCATENATE("R",'Mapa final SI'!$A$40),"")</f>
        <v/>
      </c>
      <c r="AA32" s="1292"/>
      <c r="AB32" s="1281" t="str">
        <f>IF(AND('Mapa final SI'!$L$28="Baja",'Mapa final SI'!$P$28="Mayor"),CONCATENATE("R",'Mapa final SI'!$A$28),"")</f>
        <v/>
      </c>
      <c r="AC32" s="1282"/>
      <c r="AD32" s="1282" t="str">
        <f>IF(AND('Mapa final SI'!$L$34="Baja",'Mapa final SI'!$P$34="Mayor"),CONCATENATE("R",'Mapa final SI'!$A$34),"")</f>
        <v/>
      </c>
      <c r="AE32" s="1282"/>
      <c r="AF32" s="1282" t="str">
        <f>IF(AND('Mapa final SI'!$L$40="Baja",'Mapa final SI'!$P$40="Mayor"),CONCATENATE("R",'Mapa final SI'!$A$40),"")</f>
        <v/>
      </c>
      <c r="AG32" s="1285"/>
      <c r="AH32" s="1287" t="str">
        <f>IF(AND('Mapa final SI'!$L$28="Baja",'Mapa final SI'!$P$28="Catastrófico"),CONCATENATE("R",'Mapa final SI'!$A$28),"")</f>
        <v/>
      </c>
      <c r="AI32" s="1288"/>
      <c r="AJ32" s="1288" t="str">
        <f>IF(AND('Mapa final SI'!$L$34="Baja",'Mapa final SI'!$P$34="Catastrófico"),CONCATENATE("R",'Mapa final SI'!$A$34),"")</f>
        <v/>
      </c>
      <c r="AK32" s="1288"/>
      <c r="AL32" s="1288" t="str">
        <f>IF(AND('Mapa final SI'!$L$40="Baja",'Mapa final SI'!$P$40="Catastrófico"),CONCATENATE("R",'Mapa final SI'!$A$40),"")</f>
        <v/>
      </c>
      <c r="AM32" s="1295"/>
      <c r="AN32" s="14"/>
      <c r="AO32" s="1319"/>
      <c r="AP32" s="1093"/>
      <c r="AQ32" s="1093"/>
      <c r="AR32" s="1093"/>
      <c r="AS32" s="1093"/>
      <c r="AT32" s="132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1015"/>
      <c r="C33" s="1015"/>
      <c r="D33" s="1016"/>
      <c r="E33" s="1047"/>
      <c r="F33" s="1045"/>
      <c r="G33" s="1045"/>
      <c r="H33" s="1045"/>
      <c r="I33" s="1045"/>
      <c r="J33" s="1297"/>
      <c r="K33" s="1298"/>
      <c r="L33" s="1298"/>
      <c r="M33" s="1298"/>
      <c r="N33" s="1298"/>
      <c r="O33" s="1301"/>
      <c r="P33" s="1291"/>
      <c r="Q33" s="1291"/>
      <c r="R33" s="1291"/>
      <c r="S33" s="1291"/>
      <c r="T33" s="1291"/>
      <c r="U33" s="1292"/>
      <c r="V33" s="1303"/>
      <c r="W33" s="1291"/>
      <c r="X33" s="1291"/>
      <c r="Y33" s="1291"/>
      <c r="Z33" s="1291"/>
      <c r="AA33" s="1292"/>
      <c r="AB33" s="1281"/>
      <c r="AC33" s="1282"/>
      <c r="AD33" s="1282"/>
      <c r="AE33" s="1282"/>
      <c r="AF33" s="1282"/>
      <c r="AG33" s="1285"/>
      <c r="AH33" s="1287"/>
      <c r="AI33" s="1288"/>
      <c r="AJ33" s="1288"/>
      <c r="AK33" s="1288"/>
      <c r="AL33" s="1288"/>
      <c r="AM33" s="1295"/>
      <c r="AN33" s="14"/>
      <c r="AO33" s="1319"/>
      <c r="AP33" s="1093"/>
      <c r="AQ33" s="1093"/>
      <c r="AR33" s="1093"/>
      <c r="AS33" s="1093"/>
      <c r="AT33" s="132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1015"/>
      <c r="C34" s="1015"/>
      <c r="D34" s="1016"/>
      <c r="E34" s="1047"/>
      <c r="F34" s="1045"/>
      <c r="G34" s="1045"/>
      <c r="H34" s="1045"/>
      <c r="I34" s="1045"/>
      <c r="J34" s="1297" t="str">
        <f>IF(AND('Mapa final SI'!$L$46="Baja",'Mapa final SI'!$P$46="Leve"),CONCATENATE("R",'Mapa final SI'!$A$46),"")</f>
        <v/>
      </c>
      <c r="K34" s="1298"/>
      <c r="L34" s="1298" t="str">
        <f>IF(AND('Mapa final SI'!$L$52="Baja",'Mapa final SI'!$P$52="Leve"),CONCATENATE("R",'Mapa final SI'!$A$52),"")</f>
        <v/>
      </c>
      <c r="M34" s="1298"/>
      <c r="N34" s="1298" t="str">
        <f>IF(AND('Mapa final SI'!$L$58="Baja",'Mapa final SI'!$P$58="Leve"),CONCATENATE("R",'Mapa final SI'!$A$58),"")</f>
        <v/>
      </c>
      <c r="O34" s="1301"/>
      <c r="P34" s="1291" t="str">
        <f>IF(AND('Mapa final SI'!$L$46="Baja",'Mapa final SI'!$P$46="Menor"),CONCATENATE("R",'Mapa final SI'!$A$46),"")</f>
        <v/>
      </c>
      <c r="Q34" s="1291"/>
      <c r="R34" s="1291" t="str">
        <f>IF(AND('Mapa final SI'!$L$52="Baja",'Mapa final SI'!$P$52="Menor"),CONCATENATE("R",'Mapa final SI'!$A$52),"")</f>
        <v/>
      </c>
      <c r="S34" s="1291"/>
      <c r="T34" s="1291" t="str">
        <f>IF(AND('Mapa final SI'!$L$58="Baja",'Mapa final SI'!$P$58="Menor"),CONCATENATE("R",'Mapa final SI'!$A$58),"")</f>
        <v/>
      </c>
      <c r="U34" s="1292"/>
      <c r="V34" s="1303" t="str">
        <f>IF(AND('Mapa final SI'!$L$46="Baja",'Mapa final SI'!$P$46="Moderado"),CONCATENATE("R",'Mapa final SI'!$A$46),"")</f>
        <v/>
      </c>
      <c r="W34" s="1291"/>
      <c r="X34" s="1291" t="str">
        <f>IF(AND('Mapa final SI'!$L$52="Baja",'Mapa final SI'!$P$52="Moderado"),CONCATENATE("R",'Mapa final SI'!$A$52),"")</f>
        <v/>
      </c>
      <c r="Y34" s="1291"/>
      <c r="Z34" s="1291" t="str">
        <f>IF(AND('Mapa final SI'!$L$58="Baja",'Mapa final SI'!$P$58="Moderado"),CONCATENATE("R",'Mapa final SI'!$A$58),"")</f>
        <v/>
      </c>
      <c r="AA34" s="1292"/>
      <c r="AB34" s="1281" t="str">
        <f>IF(AND('Mapa final SI'!$L$46="Baja",'Mapa final SI'!$P$46="Mayor"),CONCATENATE("R",'Mapa final SI'!$A$46),"")</f>
        <v/>
      </c>
      <c r="AC34" s="1282"/>
      <c r="AD34" s="1282" t="str">
        <f>IF(AND('Mapa final SI'!$L$52="Baja",'Mapa final SI'!$P$52="Mayor"),CONCATENATE("R",'Mapa final SI'!$A$52),"")</f>
        <v/>
      </c>
      <c r="AE34" s="1282"/>
      <c r="AF34" s="1282" t="str">
        <f>IF(AND('Mapa final SI'!$L$58="Baja",'Mapa final SI'!$P$58="Mayor"),CONCATENATE("R",'Mapa final SI'!$A$58),"")</f>
        <v/>
      </c>
      <c r="AG34" s="1285"/>
      <c r="AH34" s="1287" t="str">
        <f>IF(AND('Mapa final SI'!$L$46="Baja",'Mapa final SI'!$P$46="Catastrófico"),CONCATENATE("R",'Mapa final SI'!$A$46),"")</f>
        <v/>
      </c>
      <c r="AI34" s="1288"/>
      <c r="AJ34" s="1288" t="str">
        <f>IF(AND('Mapa final SI'!$L$52="Baja",'Mapa final SI'!$P$52="Catastrófico"),CONCATENATE("R",'Mapa final SI'!$A$52),"")</f>
        <v/>
      </c>
      <c r="AK34" s="1288"/>
      <c r="AL34" s="1288" t="str">
        <f>IF(AND('Mapa final SI'!$L$58="Baja",'Mapa final SI'!$P$58="Catastrófico"),CONCATENATE("R",'Mapa final SI'!$A$58),"")</f>
        <v/>
      </c>
      <c r="AM34" s="1295"/>
      <c r="AN34" s="14"/>
      <c r="AO34" s="1319"/>
      <c r="AP34" s="1093"/>
      <c r="AQ34" s="1093"/>
      <c r="AR34" s="1093"/>
      <c r="AS34" s="1093"/>
      <c r="AT34" s="132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1015"/>
      <c r="C35" s="1015"/>
      <c r="D35" s="1016"/>
      <c r="E35" s="1047"/>
      <c r="F35" s="1045"/>
      <c r="G35" s="1045"/>
      <c r="H35" s="1045"/>
      <c r="I35" s="1045"/>
      <c r="J35" s="1297"/>
      <c r="K35" s="1298"/>
      <c r="L35" s="1298"/>
      <c r="M35" s="1298"/>
      <c r="N35" s="1298"/>
      <c r="O35" s="1301"/>
      <c r="P35" s="1291"/>
      <c r="Q35" s="1291"/>
      <c r="R35" s="1291"/>
      <c r="S35" s="1291"/>
      <c r="T35" s="1291"/>
      <c r="U35" s="1292"/>
      <c r="V35" s="1303"/>
      <c r="W35" s="1291"/>
      <c r="X35" s="1291"/>
      <c r="Y35" s="1291"/>
      <c r="Z35" s="1291"/>
      <c r="AA35" s="1292"/>
      <c r="AB35" s="1281"/>
      <c r="AC35" s="1282"/>
      <c r="AD35" s="1282"/>
      <c r="AE35" s="1282"/>
      <c r="AF35" s="1282"/>
      <c r="AG35" s="1285"/>
      <c r="AH35" s="1287"/>
      <c r="AI35" s="1288"/>
      <c r="AJ35" s="1288"/>
      <c r="AK35" s="1288"/>
      <c r="AL35" s="1288"/>
      <c r="AM35" s="1295"/>
      <c r="AN35" s="14"/>
      <c r="AO35" s="1319"/>
      <c r="AP35" s="1093"/>
      <c r="AQ35" s="1093"/>
      <c r="AR35" s="1093"/>
      <c r="AS35" s="1093"/>
      <c r="AT35" s="132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1015"/>
      <c r="C36" s="1015"/>
      <c r="D36" s="1016"/>
      <c r="E36" s="1047"/>
      <c r="F36" s="1045"/>
      <c r="G36" s="1045"/>
      <c r="H36" s="1045"/>
      <c r="I36" s="1045"/>
      <c r="J36" s="1297" t="str">
        <f>IF(AND('Mapa final SI'!$L$64="Baja",'Mapa final SI'!$P$64="Leve"),CONCATENATE("R",'Mapa final SI'!$A$64),"")</f>
        <v/>
      </c>
      <c r="K36" s="1298"/>
      <c r="L36" s="1298" t="str">
        <f>IF(AND('Mapa final SI'!$L$70="Baja",'Mapa final SI'!$P$70="Leve"),CONCATENATE("R",'Mapa final SI'!$A$70),"")</f>
        <v/>
      </c>
      <c r="M36" s="1298"/>
      <c r="N36" s="1298" t="str">
        <f>IF(AND('Mapa final SI'!$L$76="Baja",'Mapa final SI'!$P$76="Leve"),CONCATENATE("R",'Mapa final SI'!$A$76),"")</f>
        <v/>
      </c>
      <c r="O36" s="1301"/>
      <c r="P36" s="1291" t="str">
        <f>IF(AND('Mapa final SI'!$L$64="Baja",'Mapa final SI'!$P$64="Menor"),CONCATENATE("R",'Mapa final SI'!$A$64),"")</f>
        <v/>
      </c>
      <c r="Q36" s="1291"/>
      <c r="R36" s="1291" t="str">
        <f>IF(AND('Mapa final SI'!$L$70="Baja",'Mapa final SI'!$P$70="Menor"),CONCATENATE("R",'Mapa final SI'!$A$70),"")</f>
        <v/>
      </c>
      <c r="S36" s="1291"/>
      <c r="T36" s="1291" t="str">
        <f>IF(AND('Mapa final SI'!$L$76="Baja",'Mapa final SI'!$P$76="Menor"),CONCATENATE("R",'Mapa final SI'!$A$76),"")</f>
        <v/>
      </c>
      <c r="U36" s="1292"/>
      <c r="V36" s="1303" t="str">
        <f>IF(AND('Mapa final SI'!$L$64="Baja",'Mapa final SI'!$P$64="Moderado"),CONCATENATE("R",'Mapa final SI'!$A$64),"")</f>
        <v/>
      </c>
      <c r="W36" s="1291"/>
      <c r="X36" s="1291" t="str">
        <f>IF(AND('Mapa final SI'!$L$70="Baja",'Mapa final SI'!$P$70="Moderado"),CONCATENATE("R",'Mapa final SI'!$A$70),"")</f>
        <v/>
      </c>
      <c r="Y36" s="1291"/>
      <c r="Z36" s="1291" t="str">
        <f>IF(AND('Mapa final SI'!$L$76="Baja",'Mapa final SI'!$P$76="Moderado"),CONCATENATE("R",'Mapa final SI'!$A$76),"")</f>
        <v/>
      </c>
      <c r="AA36" s="1292"/>
      <c r="AB36" s="1281" t="str">
        <f>IF(AND('Mapa final SI'!$L$64="Baja",'Mapa final SI'!$P$64="Mayor"),CONCATENATE("R",'Mapa final SI'!$A$64),"")</f>
        <v/>
      </c>
      <c r="AC36" s="1282"/>
      <c r="AD36" s="1282" t="str">
        <f>IF(AND('Mapa final SI'!$L$70="Baja",'Mapa final SI'!$P$70="Mayor"),CONCATENATE("R",'Mapa final SI'!$A$70),"")</f>
        <v/>
      </c>
      <c r="AE36" s="1282"/>
      <c r="AF36" s="1282" t="str">
        <f>IF(AND('Mapa final SI'!$L$76="Baja",'Mapa final SI'!$P$76="Mayor"),CONCATENATE("R",'Mapa final SI'!$A$76),"")</f>
        <v/>
      </c>
      <c r="AG36" s="1285"/>
      <c r="AH36" s="1287" t="str">
        <f>IF(AND('Mapa final SI'!$L$64="Baja",'Mapa final SI'!$P$64="Catastrófico"),CONCATENATE("R",'Mapa final SI'!$A$64),"")</f>
        <v/>
      </c>
      <c r="AI36" s="1288"/>
      <c r="AJ36" s="1288" t="str">
        <f>IF(AND('Mapa final SI'!$L$70="Baja",'Mapa final SI'!$P$70="Catastrófico"),CONCATENATE("R",'Mapa final SI'!$A$70),"")</f>
        <v/>
      </c>
      <c r="AK36" s="1288"/>
      <c r="AL36" s="1288" t="str">
        <f>IF(AND('Mapa final SI'!$L$76="Baja",'Mapa final SI'!$P$76="Catastrófico"),CONCATENATE("R",'Mapa final SI'!$A$76),"")</f>
        <v/>
      </c>
      <c r="AM36" s="1295"/>
      <c r="AN36" s="14"/>
      <c r="AO36" s="1319"/>
      <c r="AP36" s="1093"/>
      <c r="AQ36" s="1093"/>
      <c r="AR36" s="1093"/>
      <c r="AS36" s="1093"/>
      <c r="AT36" s="1320"/>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1015"/>
      <c r="C37" s="1015"/>
      <c r="D37" s="1016"/>
      <c r="E37" s="1048"/>
      <c r="F37" s="1049"/>
      <c r="G37" s="1049"/>
      <c r="H37" s="1049"/>
      <c r="I37" s="1049"/>
      <c r="J37" s="1299"/>
      <c r="K37" s="1300"/>
      <c r="L37" s="1300"/>
      <c r="M37" s="1300"/>
      <c r="N37" s="1300"/>
      <c r="O37" s="1302"/>
      <c r="P37" s="1293"/>
      <c r="Q37" s="1293"/>
      <c r="R37" s="1293"/>
      <c r="S37" s="1293"/>
      <c r="T37" s="1293"/>
      <c r="U37" s="1294"/>
      <c r="V37" s="1304"/>
      <c r="W37" s="1293"/>
      <c r="X37" s="1293"/>
      <c r="Y37" s="1293"/>
      <c r="Z37" s="1293"/>
      <c r="AA37" s="1294"/>
      <c r="AB37" s="1283"/>
      <c r="AC37" s="1284"/>
      <c r="AD37" s="1284"/>
      <c r="AE37" s="1284"/>
      <c r="AF37" s="1284"/>
      <c r="AG37" s="1286"/>
      <c r="AH37" s="1289"/>
      <c r="AI37" s="1290"/>
      <c r="AJ37" s="1290"/>
      <c r="AK37" s="1290"/>
      <c r="AL37" s="1290"/>
      <c r="AM37" s="1296"/>
      <c r="AN37" s="14"/>
      <c r="AO37" s="1321"/>
      <c r="AP37" s="1322"/>
      <c r="AQ37" s="1322"/>
      <c r="AR37" s="1322"/>
      <c r="AS37" s="1322"/>
      <c r="AT37" s="1323"/>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1015"/>
      <c r="C38" s="1015"/>
      <c r="D38" s="1016"/>
      <c r="E38" s="1052" t="s">
        <v>334</v>
      </c>
      <c r="F38" s="1279"/>
      <c r="G38" s="1279"/>
      <c r="H38" s="1279"/>
      <c r="I38" s="1280"/>
      <c r="J38" s="1312" t="str">
        <f>IF(AND('Mapa final SI'!$L$10="Muy Baja",'Mapa final SI'!$P$10="Leve"),CONCATENATE("R",'Mapa final SI'!$A$10),"")</f>
        <v/>
      </c>
      <c r="K38" s="1313"/>
      <c r="L38" s="1313" t="str">
        <f>IF(AND('Mapa final SI'!$L$16="Muy Baja",'Mapa final SI'!$P$16="Leve"),CONCATENATE("R",'Mapa final SI'!$A$16),"")</f>
        <v/>
      </c>
      <c r="M38" s="1313"/>
      <c r="N38" s="1313" t="str">
        <f>IF(AND('Mapa final SI'!$L$22="Muy Baja",'Mapa final SI'!$P$22="Leve"),CONCATENATE("R",'Mapa final SI'!$A$22),"")</f>
        <v/>
      </c>
      <c r="O38" s="1314"/>
      <c r="P38" s="1312" t="str">
        <f>IF(AND('Mapa final SI'!$L$10="Muy Baja",'Mapa final SI'!$P$10="Menor"),CONCATENATE("R",'Mapa final SI'!$A$10),"")</f>
        <v/>
      </c>
      <c r="Q38" s="1313"/>
      <c r="R38" s="1313" t="str">
        <f>IF(AND('Mapa final SI'!$L$16="Muy Baja",'Mapa final SI'!$P$16="Menor"),CONCATENATE("R",'Mapa final SI'!$A$16),"")</f>
        <v/>
      </c>
      <c r="S38" s="1313"/>
      <c r="T38" s="1313" t="str">
        <f>IF(AND('Mapa final SI'!$L$22="Muy Baja",'Mapa final SI'!$P$22="Menor"),CONCATENATE("R",'Mapa final SI'!$A$22),"")</f>
        <v/>
      </c>
      <c r="U38" s="1314"/>
      <c r="V38" s="1310" t="str">
        <f>IF(AND('Mapa final SI'!$L$10="Muy Baja",'Mapa final SI'!$P$10="Moderado"),CONCATENATE("R",'Mapa final SI'!$A$10),"")</f>
        <v/>
      </c>
      <c r="W38" s="1311"/>
      <c r="X38" s="1311" t="str">
        <f>IF(AND('Mapa final SI'!$L$16="Muy Baja",'Mapa final SI'!$P$16="Moderado"),CONCATENATE("R",'Mapa final SI'!$A$16),"")</f>
        <v/>
      </c>
      <c r="Y38" s="1311"/>
      <c r="Z38" s="1311" t="str">
        <f>IF(AND('Mapa final SI'!$L$22="Muy Baja",'Mapa final SI'!$P$22="Moderado"),CONCATENATE("R",'Mapa final SI'!$A$22),"")</f>
        <v/>
      </c>
      <c r="AA38" s="1315"/>
      <c r="AB38" s="1316" t="str">
        <f>IF(AND('Mapa final SI'!$L$10="Muy Baja",'Mapa final SI'!$P$10="Mayor"),CONCATENATE("R",'Mapa final SI'!$A$10),"")</f>
        <v/>
      </c>
      <c r="AC38" s="1305"/>
      <c r="AD38" s="1305" t="str">
        <f>IF(AND('Mapa final SI'!$L$16="Muy Baja",'Mapa final SI'!$P$16="Mayor"),CONCATENATE("R",'Mapa final SI'!$A$16),"")</f>
        <v/>
      </c>
      <c r="AE38" s="1305"/>
      <c r="AF38" s="1305" t="str">
        <f>IF(AND('Mapa final SI'!$L$22="Muy Baja",'Mapa final SI'!$P$22="Mayor"),CONCATENATE("R",'Mapa final SI'!$A$22),"")</f>
        <v/>
      </c>
      <c r="AG38" s="1306"/>
      <c r="AH38" s="1307" t="str">
        <f>IF(AND('Mapa final SI'!$L$10="Muy Baja",'Mapa final SI'!$P$10="Catastrófico"),CONCATENATE("R",'Mapa final SI'!$A$10),"")</f>
        <v/>
      </c>
      <c r="AI38" s="1308"/>
      <c r="AJ38" s="1308" t="str">
        <f>IF(AND('Mapa final SI'!$L$16="Muy Baja",'Mapa final SI'!$P$16="Catastrófico"),CONCATENATE("R",'Mapa final SI'!$A$16),"")</f>
        <v/>
      </c>
      <c r="AK38" s="1308"/>
      <c r="AL38" s="1308" t="str">
        <f>IF(AND('Mapa final SI'!$L$22="Muy Baja",'Mapa final SI'!$P$22="Catastrófico"),CONCATENATE("R",'Mapa final SI'!$A$22),"")</f>
        <v/>
      </c>
      <c r="AM38" s="1309"/>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1015"/>
      <c r="C39" s="1015"/>
      <c r="D39" s="1016"/>
      <c r="E39" s="1047"/>
      <c r="F39" s="1045"/>
      <c r="G39" s="1045"/>
      <c r="H39" s="1045"/>
      <c r="I39" s="1046"/>
      <c r="J39" s="1297"/>
      <c r="K39" s="1298"/>
      <c r="L39" s="1298"/>
      <c r="M39" s="1298"/>
      <c r="N39" s="1298"/>
      <c r="O39" s="1301"/>
      <c r="P39" s="1297"/>
      <c r="Q39" s="1298"/>
      <c r="R39" s="1298"/>
      <c r="S39" s="1298"/>
      <c r="T39" s="1298"/>
      <c r="U39" s="1301"/>
      <c r="V39" s="1303"/>
      <c r="W39" s="1291"/>
      <c r="X39" s="1291"/>
      <c r="Y39" s="1291"/>
      <c r="Z39" s="1291"/>
      <c r="AA39" s="1292"/>
      <c r="AB39" s="1281"/>
      <c r="AC39" s="1282"/>
      <c r="AD39" s="1282"/>
      <c r="AE39" s="1282"/>
      <c r="AF39" s="1282"/>
      <c r="AG39" s="1285"/>
      <c r="AH39" s="1287"/>
      <c r="AI39" s="1288"/>
      <c r="AJ39" s="1288"/>
      <c r="AK39" s="1288"/>
      <c r="AL39" s="1288"/>
      <c r="AM39" s="129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1015"/>
      <c r="C40" s="1015"/>
      <c r="D40" s="1016"/>
      <c r="E40" s="1047"/>
      <c r="F40" s="1045"/>
      <c r="G40" s="1045"/>
      <c r="H40" s="1045"/>
      <c r="I40" s="1046"/>
      <c r="J40" s="1297" t="str">
        <f>IF(AND('Mapa final SI'!$L$28="Muy Baja",'Mapa final SI'!$P$28="Leve"),CONCATENATE("R",'Mapa final SI'!$A$28),"")</f>
        <v/>
      </c>
      <c r="K40" s="1298"/>
      <c r="L40" s="1298" t="str">
        <f>IF(AND('Mapa final SI'!$L$34="Muy Baja",'Mapa final SI'!$P$34="Leve"),CONCATENATE("R",'Mapa final SI'!$A$34),"")</f>
        <v/>
      </c>
      <c r="M40" s="1298"/>
      <c r="N40" s="1298" t="str">
        <f>IF(AND('Mapa final SI'!$L$40="Muy Baja",'Mapa final SI'!$P$40="Leve"),CONCATENATE("R",'Mapa final SI'!$A$40),"")</f>
        <v/>
      </c>
      <c r="O40" s="1301"/>
      <c r="P40" s="1297" t="str">
        <f>IF(AND('Mapa final SI'!$L$28="Muy Baja",'Mapa final SI'!$P$28="Menor"),CONCATENATE("R",'Mapa final SI'!$A$28),"")</f>
        <v/>
      </c>
      <c r="Q40" s="1298"/>
      <c r="R40" s="1298" t="str">
        <f>IF(AND('Mapa final SI'!$L$34="Muy Baja",'Mapa final SI'!$P$34="Menor"),CONCATENATE("R",'Mapa final SI'!$A$34),"")</f>
        <v/>
      </c>
      <c r="S40" s="1298"/>
      <c r="T40" s="1298" t="str">
        <f>IF(AND('Mapa final SI'!$L$40="Muy Baja",'Mapa final SI'!$P$40="Menor"),CONCATENATE("R",'Mapa final SI'!$A$40),"")</f>
        <v/>
      </c>
      <c r="U40" s="1301"/>
      <c r="V40" s="1303" t="str">
        <f>IF(AND('Mapa final SI'!$L$28="Muy Baja",'Mapa final SI'!$P$28="Moderado"),CONCATENATE("R",'Mapa final SI'!$A$28),"")</f>
        <v/>
      </c>
      <c r="W40" s="1291"/>
      <c r="X40" s="1291" t="str">
        <f>IF(AND('Mapa final SI'!$L$34="Muy Baja",'Mapa final SI'!$P$34="Moderado"),CONCATENATE("R",'Mapa final SI'!$A$34),"")</f>
        <v/>
      </c>
      <c r="Y40" s="1291"/>
      <c r="Z40" s="1291" t="str">
        <f>IF(AND('Mapa final SI'!$L$40="Muy Baja",'Mapa final SI'!$P$40="Moderado"),CONCATENATE("R",'Mapa final SI'!$A$40),"")</f>
        <v/>
      </c>
      <c r="AA40" s="1292"/>
      <c r="AB40" s="1281" t="str">
        <f>IF(AND('Mapa final SI'!$L$28="Muy Baja",'Mapa final SI'!$P$28="Mayor"),CONCATENATE("R",'Mapa final SI'!$A$28),"")</f>
        <v/>
      </c>
      <c r="AC40" s="1282"/>
      <c r="AD40" s="1282" t="str">
        <f>IF(AND('Mapa final SI'!$L$34="Muy Baja",'Mapa final SI'!$P$34="Mayor"),CONCATENATE("R",'Mapa final SI'!$A$34),"")</f>
        <v/>
      </c>
      <c r="AE40" s="1282"/>
      <c r="AF40" s="1282" t="str">
        <f>IF(AND('Mapa final SI'!$L$40="Muy Baja",'Mapa final SI'!$P$40="Mayor"),CONCATENATE("R",'Mapa final SI'!$A$40),"")</f>
        <v/>
      </c>
      <c r="AG40" s="1285"/>
      <c r="AH40" s="1287" t="str">
        <f>IF(AND('Mapa final SI'!$L$28="Muy Baja",'Mapa final SI'!$P$28="Catastrófico"),CONCATENATE("R",'Mapa final SI'!$A$28),"")</f>
        <v/>
      </c>
      <c r="AI40" s="1288"/>
      <c r="AJ40" s="1288" t="str">
        <f>IF(AND('Mapa final SI'!$L$34="Muy Baja",'Mapa final SI'!$P$34="Catastrófico"),CONCATENATE("R",'Mapa final SI'!$A$34),"")</f>
        <v/>
      </c>
      <c r="AK40" s="1288"/>
      <c r="AL40" s="1288" t="str">
        <f>IF(AND('Mapa final SI'!$L$40="Muy Baja",'Mapa final SI'!$P$40="Catastrófico"),CONCATENATE("R",'Mapa final SI'!$A$40),"")</f>
        <v/>
      </c>
      <c r="AM40" s="129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1015"/>
      <c r="C41" s="1015"/>
      <c r="D41" s="1016"/>
      <c r="E41" s="1047"/>
      <c r="F41" s="1045"/>
      <c r="G41" s="1045"/>
      <c r="H41" s="1045"/>
      <c r="I41" s="1046"/>
      <c r="J41" s="1297"/>
      <c r="K41" s="1298"/>
      <c r="L41" s="1298"/>
      <c r="M41" s="1298"/>
      <c r="N41" s="1298"/>
      <c r="O41" s="1301"/>
      <c r="P41" s="1297"/>
      <c r="Q41" s="1298"/>
      <c r="R41" s="1298"/>
      <c r="S41" s="1298"/>
      <c r="T41" s="1298"/>
      <c r="U41" s="1301"/>
      <c r="V41" s="1303"/>
      <c r="W41" s="1291"/>
      <c r="X41" s="1291"/>
      <c r="Y41" s="1291"/>
      <c r="Z41" s="1291"/>
      <c r="AA41" s="1292"/>
      <c r="AB41" s="1281"/>
      <c r="AC41" s="1282"/>
      <c r="AD41" s="1282"/>
      <c r="AE41" s="1282"/>
      <c r="AF41" s="1282"/>
      <c r="AG41" s="1285"/>
      <c r="AH41" s="1287"/>
      <c r="AI41" s="1288"/>
      <c r="AJ41" s="1288"/>
      <c r="AK41" s="1288"/>
      <c r="AL41" s="1288"/>
      <c r="AM41" s="129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1015"/>
      <c r="C42" s="1015"/>
      <c r="D42" s="1016"/>
      <c r="E42" s="1047"/>
      <c r="F42" s="1045"/>
      <c r="G42" s="1045"/>
      <c r="H42" s="1045"/>
      <c r="I42" s="1046"/>
      <c r="J42" s="1297" t="str">
        <f>IF(AND('Mapa final SI'!$L$46="Muy Baja",'Mapa final SI'!$P$46="Leve"),CONCATENATE("R",'Mapa final SI'!$A$46),"")</f>
        <v/>
      </c>
      <c r="K42" s="1298"/>
      <c r="L42" s="1298" t="str">
        <f>IF(AND('Mapa final SI'!$L$52="Muy Baja",'Mapa final SI'!$P$52="Leve"),CONCATENATE("R",'Mapa final SI'!$A$52),"")</f>
        <v/>
      </c>
      <c r="M42" s="1298"/>
      <c r="N42" s="1298" t="str">
        <f>IF(AND('Mapa final SI'!$L$58="Muy Baja",'Mapa final SI'!$P$58="Leve"),CONCATENATE("R",'Mapa final SI'!$A$58),"")</f>
        <v/>
      </c>
      <c r="O42" s="1301"/>
      <c r="P42" s="1297" t="str">
        <f>IF(AND('Mapa final SI'!$L$46="Muy Baja",'Mapa final SI'!$P$46="Menor"),CONCATENATE("R",'Mapa final SI'!$A$46),"")</f>
        <v/>
      </c>
      <c r="Q42" s="1298"/>
      <c r="R42" s="1298" t="str">
        <f>IF(AND('Mapa final SI'!$L$52="Muy Baja",'Mapa final SI'!$P$52="Menor"),CONCATENATE("R",'Mapa final SI'!$A$52),"")</f>
        <v/>
      </c>
      <c r="S42" s="1298"/>
      <c r="T42" s="1298" t="str">
        <f>IF(AND('Mapa final SI'!$L$58="Muy Baja",'Mapa final SI'!$P$58="Menor"),CONCATENATE("R",'Mapa final SI'!$A$58),"")</f>
        <v/>
      </c>
      <c r="U42" s="1301"/>
      <c r="V42" s="1303" t="str">
        <f>IF(AND('Mapa final SI'!$L$46="Muy Baja",'Mapa final SI'!$P$46="Moderado"),CONCATENATE("R",'Mapa final SI'!$A$46),"")</f>
        <v/>
      </c>
      <c r="W42" s="1291"/>
      <c r="X42" s="1291" t="str">
        <f>IF(AND('Mapa final SI'!$L$52="Muy Baja",'Mapa final SI'!$P$52="Moderado"),CONCATENATE("R",'Mapa final SI'!$A$52),"")</f>
        <v/>
      </c>
      <c r="Y42" s="1291"/>
      <c r="Z42" s="1291" t="str">
        <f>IF(AND('Mapa final SI'!$L$58="Muy Baja",'Mapa final SI'!$P$58="Moderado"),CONCATENATE("R",'Mapa final SI'!$A$58),"")</f>
        <v/>
      </c>
      <c r="AA42" s="1292"/>
      <c r="AB42" s="1281" t="str">
        <f>IF(AND('Mapa final SI'!$L$46="Muy Baja",'Mapa final SI'!$P$46="Mayor"),CONCATENATE("R",'Mapa final SI'!$A$46),"")</f>
        <v/>
      </c>
      <c r="AC42" s="1282"/>
      <c r="AD42" s="1282" t="str">
        <f>IF(AND('Mapa final SI'!$L$52="Muy Baja",'Mapa final SI'!$P$52="Mayor"),CONCATENATE("R",'Mapa final SI'!$A$52),"")</f>
        <v/>
      </c>
      <c r="AE42" s="1282"/>
      <c r="AF42" s="1282" t="str">
        <f>IF(AND('Mapa final SI'!$L$58="Muy Baja",'Mapa final SI'!$P$58="Mayor"),CONCATENATE("R",'Mapa final SI'!$A$58),"")</f>
        <v/>
      </c>
      <c r="AG42" s="1285"/>
      <c r="AH42" s="1287" t="str">
        <f>IF(AND('Mapa final SI'!$L$46="Muy Baja",'Mapa final SI'!$P$46="Catastrófico"),CONCATENATE("R",'Mapa final SI'!$A$46),"")</f>
        <v/>
      </c>
      <c r="AI42" s="1288"/>
      <c r="AJ42" s="1288" t="str">
        <f>IF(AND('Mapa final SI'!$L$52="Muy Baja",'Mapa final SI'!$P$52="Catastrófico"),CONCATENATE("R",'Mapa final SI'!$A$52),"")</f>
        <v/>
      </c>
      <c r="AK42" s="1288"/>
      <c r="AL42" s="1288" t="str">
        <f>IF(AND('Mapa final SI'!$L$58="Muy Baja",'Mapa final SI'!$P$58="Catastrófico"),CONCATENATE("R",'Mapa final SI'!$A$58),"")</f>
        <v/>
      </c>
      <c r="AM42" s="129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1015"/>
      <c r="C43" s="1015"/>
      <c r="D43" s="1016"/>
      <c r="E43" s="1047"/>
      <c r="F43" s="1045"/>
      <c r="G43" s="1045"/>
      <c r="H43" s="1045"/>
      <c r="I43" s="1046"/>
      <c r="J43" s="1297"/>
      <c r="K43" s="1298"/>
      <c r="L43" s="1298"/>
      <c r="M43" s="1298"/>
      <c r="N43" s="1298"/>
      <c r="O43" s="1301"/>
      <c r="P43" s="1297"/>
      <c r="Q43" s="1298"/>
      <c r="R43" s="1298"/>
      <c r="S43" s="1298"/>
      <c r="T43" s="1298"/>
      <c r="U43" s="1301"/>
      <c r="V43" s="1303"/>
      <c r="W43" s="1291"/>
      <c r="X43" s="1291"/>
      <c r="Y43" s="1291"/>
      <c r="Z43" s="1291"/>
      <c r="AA43" s="1292"/>
      <c r="AB43" s="1281"/>
      <c r="AC43" s="1282"/>
      <c r="AD43" s="1282"/>
      <c r="AE43" s="1282"/>
      <c r="AF43" s="1282"/>
      <c r="AG43" s="1285"/>
      <c r="AH43" s="1287"/>
      <c r="AI43" s="1288"/>
      <c r="AJ43" s="1288"/>
      <c r="AK43" s="1288"/>
      <c r="AL43" s="1288"/>
      <c r="AM43" s="129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1015"/>
      <c r="C44" s="1015"/>
      <c r="D44" s="1016"/>
      <c r="E44" s="1047"/>
      <c r="F44" s="1045"/>
      <c r="G44" s="1045"/>
      <c r="H44" s="1045"/>
      <c r="I44" s="1046"/>
      <c r="J44" s="1297" t="str">
        <f>IF(AND('Mapa final SI'!$L$64="Muy Baja",'Mapa final SI'!$P$64="Leve"),CONCATENATE("R",'Mapa final SI'!$A$64),"")</f>
        <v/>
      </c>
      <c r="K44" s="1298"/>
      <c r="L44" s="1298" t="str">
        <f>IF(AND('Mapa final SI'!$L$70="Muy Baja",'Mapa final SI'!$P$70="Leve"),CONCATENATE("R",'Mapa final SI'!$A$70),"")</f>
        <v/>
      </c>
      <c r="M44" s="1298"/>
      <c r="N44" s="1298" t="str">
        <f>IF(AND('Mapa final SI'!$L$76="Muy Baja",'Mapa final SI'!$P$76="Leve"),CONCATENATE("R",'Mapa final SI'!$A$76),"")</f>
        <v/>
      </c>
      <c r="O44" s="1301"/>
      <c r="P44" s="1297" t="str">
        <f>IF(AND('Mapa final SI'!$L$64="Muy Baja",'Mapa final SI'!$P$64="Menor"),CONCATENATE("R",'Mapa final SI'!$A$64),"")</f>
        <v/>
      </c>
      <c r="Q44" s="1298"/>
      <c r="R44" s="1298" t="str">
        <f>IF(AND('Mapa final SI'!$L$70="Muy Baja",'Mapa final SI'!$P$70="Menor"),CONCATENATE("R",'Mapa final SI'!$A$70),"")</f>
        <v/>
      </c>
      <c r="S44" s="1298"/>
      <c r="T44" s="1298" t="str">
        <f>IF(AND('Mapa final SI'!$L$76="Muy Baja",'Mapa final SI'!$P$76="Menor"),CONCATENATE("R",'Mapa final SI'!$A$76),"")</f>
        <v/>
      </c>
      <c r="U44" s="1301"/>
      <c r="V44" s="1303" t="str">
        <f>IF(AND('Mapa final SI'!$L$64="Muy Baja",'Mapa final SI'!$P$64="Moderado"),CONCATENATE("R",'Mapa final SI'!$A$64),"")</f>
        <v/>
      </c>
      <c r="W44" s="1291"/>
      <c r="X44" s="1291" t="str">
        <f>IF(AND('Mapa final SI'!$L$70="Muy Baja",'Mapa final SI'!$P$70="Moderado"),CONCATENATE("R",'Mapa final SI'!$A$70),"")</f>
        <v/>
      </c>
      <c r="Y44" s="1291"/>
      <c r="Z44" s="1291" t="str">
        <f>IF(AND('Mapa final SI'!$L$76="Muy Baja",'Mapa final SI'!$P$76="Moderado"),CONCATENATE("R",'Mapa final SI'!$A$76),"")</f>
        <v/>
      </c>
      <c r="AA44" s="1292"/>
      <c r="AB44" s="1281" t="str">
        <f>IF(AND('Mapa final SI'!$L$64="Muy Baja",'Mapa final SI'!$P$64="Mayor"),CONCATENATE("R",'Mapa final SI'!$A$64),"")</f>
        <v/>
      </c>
      <c r="AC44" s="1282"/>
      <c r="AD44" s="1282" t="str">
        <f>IF(AND('Mapa final SI'!$L$70="Muy Baja",'Mapa final SI'!$P$70="Mayor"),CONCATENATE("R",'Mapa final SI'!$A$70),"")</f>
        <v/>
      </c>
      <c r="AE44" s="1282"/>
      <c r="AF44" s="1282" t="str">
        <f>IF(AND('Mapa final SI'!$L$76="Muy Baja",'Mapa final SI'!$P$76="Mayor"),CONCATENATE("R",'Mapa final SI'!$A$76),"")</f>
        <v/>
      </c>
      <c r="AG44" s="1285"/>
      <c r="AH44" s="1287" t="str">
        <f>IF(AND('Mapa final SI'!$L$64="Muy Baja",'Mapa final SI'!$P$64="Catastrófico"),CONCATENATE("R",'Mapa final SI'!$A$64),"")</f>
        <v/>
      </c>
      <c r="AI44" s="1288"/>
      <c r="AJ44" s="1288" t="str">
        <f>IF(AND('Mapa final SI'!$L$70="Muy Baja",'Mapa final SI'!$P$70="Catastrófico"),CONCATENATE("R",'Mapa final SI'!$A$70),"")</f>
        <v/>
      </c>
      <c r="AK44" s="1288"/>
      <c r="AL44" s="1288" t="str">
        <f>IF(AND('Mapa final'!$L$166="Muy Baja",'Mapa final'!$P$166="Catastrófico"),CONCATENATE("R",'Mapa final'!$A$166),"")</f>
        <v/>
      </c>
      <c r="AM44" s="129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1015"/>
      <c r="C45" s="1015"/>
      <c r="D45" s="1016"/>
      <c r="E45" s="1048"/>
      <c r="F45" s="1049"/>
      <c r="G45" s="1049"/>
      <c r="H45" s="1049"/>
      <c r="I45" s="1050"/>
      <c r="J45" s="1299"/>
      <c r="K45" s="1300"/>
      <c r="L45" s="1300"/>
      <c r="M45" s="1300"/>
      <c r="N45" s="1300"/>
      <c r="O45" s="1302"/>
      <c r="P45" s="1299"/>
      <c r="Q45" s="1300"/>
      <c r="R45" s="1300"/>
      <c r="S45" s="1300"/>
      <c r="T45" s="1300"/>
      <c r="U45" s="1302"/>
      <c r="V45" s="1304"/>
      <c r="W45" s="1293"/>
      <c r="X45" s="1293"/>
      <c r="Y45" s="1293"/>
      <c r="Z45" s="1293"/>
      <c r="AA45" s="1294"/>
      <c r="AB45" s="1283"/>
      <c r="AC45" s="1284"/>
      <c r="AD45" s="1284"/>
      <c r="AE45" s="1284"/>
      <c r="AF45" s="1284"/>
      <c r="AG45" s="1286"/>
      <c r="AH45" s="1289"/>
      <c r="AI45" s="1290"/>
      <c r="AJ45" s="1290"/>
      <c r="AK45" s="1290"/>
      <c r="AL45" s="1290"/>
      <c r="AM45" s="129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52" t="s">
        <v>335</v>
      </c>
      <c r="K46" s="1279"/>
      <c r="L46" s="1279"/>
      <c r="M46" s="1279"/>
      <c r="N46" s="1279"/>
      <c r="O46" s="1280"/>
      <c r="P46" s="1052" t="s">
        <v>336</v>
      </c>
      <c r="Q46" s="1279"/>
      <c r="R46" s="1279"/>
      <c r="S46" s="1279"/>
      <c r="T46" s="1279"/>
      <c r="U46" s="1280"/>
      <c r="V46" s="1052" t="s">
        <v>337</v>
      </c>
      <c r="W46" s="1279"/>
      <c r="X46" s="1279"/>
      <c r="Y46" s="1279"/>
      <c r="Z46" s="1279"/>
      <c r="AA46" s="1280"/>
      <c r="AB46" s="1052" t="s">
        <v>338</v>
      </c>
      <c r="AC46" s="1053"/>
      <c r="AD46" s="1279"/>
      <c r="AE46" s="1279"/>
      <c r="AF46" s="1279"/>
      <c r="AG46" s="1280"/>
      <c r="AH46" s="1052" t="s">
        <v>339</v>
      </c>
      <c r="AI46" s="1279"/>
      <c r="AJ46" s="1279"/>
      <c r="AK46" s="1279"/>
      <c r="AL46" s="1279"/>
      <c r="AM46" s="128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47"/>
      <c r="K47" s="1045"/>
      <c r="L47" s="1045"/>
      <c r="M47" s="1045"/>
      <c r="N47" s="1045"/>
      <c r="O47" s="1046"/>
      <c r="P47" s="1047"/>
      <c r="Q47" s="1045"/>
      <c r="R47" s="1045"/>
      <c r="S47" s="1045"/>
      <c r="T47" s="1045"/>
      <c r="U47" s="1046"/>
      <c r="V47" s="1047"/>
      <c r="W47" s="1045"/>
      <c r="X47" s="1045"/>
      <c r="Y47" s="1045"/>
      <c r="Z47" s="1045"/>
      <c r="AA47" s="1046"/>
      <c r="AB47" s="1047"/>
      <c r="AC47" s="1045"/>
      <c r="AD47" s="1045"/>
      <c r="AE47" s="1045"/>
      <c r="AF47" s="1045"/>
      <c r="AG47" s="1046"/>
      <c r="AH47" s="1047"/>
      <c r="AI47" s="1045"/>
      <c r="AJ47" s="1045"/>
      <c r="AK47" s="1045"/>
      <c r="AL47" s="1045"/>
      <c r="AM47" s="1046"/>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47"/>
      <c r="K48" s="1045"/>
      <c r="L48" s="1045"/>
      <c r="M48" s="1045"/>
      <c r="N48" s="1045"/>
      <c r="O48" s="1046"/>
      <c r="P48" s="1047"/>
      <c r="Q48" s="1045"/>
      <c r="R48" s="1045"/>
      <c r="S48" s="1045"/>
      <c r="T48" s="1045"/>
      <c r="U48" s="1046"/>
      <c r="V48" s="1047"/>
      <c r="W48" s="1045"/>
      <c r="X48" s="1045"/>
      <c r="Y48" s="1045"/>
      <c r="Z48" s="1045"/>
      <c r="AA48" s="1046"/>
      <c r="AB48" s="1047"/>
      <c r="AC48" s="1045"/>
      <c r="AD48" s="1045"/>
      <c r="AE48" s="1045"/>
      <c r="AF48" s="1045"/>
      <c r="AG48" s="1046"/>
      <c r="AH48" s="1047"/>
      <c r="AI48" s="1045"/>
      <c r="AJ48" s="1045"/>
      <c r="AK48" s="1045"/>
      <c r="AL48" s="1045"/>
      <c r="AM48" s="1046"/>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47"/>
      <c r="K49" s="1045"/>
      <c r="L49" s="1045"/>
      <c r="M49" s="1045"/>
      <c r="N49" s="1045"/>
      <c r="O49" s="1046"/>
      <c r="P49" s="1047"/>
      <c r="Q49" s="1045"/>
      <c r="R49" s="1045"/>
      <c r="S49" s="1045"/>
      <c r="T49" s="1045"/>
      <c r="U49" s="1046"/>
      <c r="V49" s="1047"/>
      <c r="W49" s="1045"/>
      <c r="X49" s="1045"/>
      <c r="Y49" s="1045"/>
      <c r="Z49" s="1045"/>
      <c r="AA49" s="1046"/>
      <c r="AB49" s="1047"/>
      <c r="AC49" s="1045"/>
      <c r="AD49" s="1045"/>
      <c r="AE49" s="1045"/>
      <c r="AF49" s="1045"/>
      <c r="AG49" s="1046"/>
      <c r="AH49" s="1047"/>
      <c r="AI49" s="1045"/>
      <c r="AJ49" s="1045"/>
      <c r="AK49" s="1045"/>
      <c r="AL49" s="1045"/>
      <c r="AM49" s="1046"/>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47"/>
      <c r="K50" s="1045"/>
      <c r="L50" s="1045"/>
      <c r="M50" s="1045"/>
      <c r="N50" s="1045"/>
      <c r="O50" s="1046"/>
      <c r="P50" s="1047"/>
      <c r="Q50" s="1045"/>
      <c r="R50" s="1045"/>
      <c r="S50" s="1045"/>
      <c r="T50" s="1045"/>
      <c r="U50" s="1046"/>
      <c r="V50" s="1047"/>
      <c r="W50" s="1045"/>
      <c r="X50" s="1045"/>
      <c r="Y50" s="1045"/>
      <c r="Z50" s="1045"/>
      <c r="AA50" s="1046"/>
      <c r="AB50" s="1047"/>
      <c r="AC50" s="1045"/>
      <c r="AD50" s="1045"/>
      <c r="AE50" s="1045"/>
      <c r="AF50" s="1045"/>
      <c r="AG50" s="1046"/>
      <c r="AH50" s="1047"/>
      <c r="AI50" s="1045"/>
      <c r="AJ50" s="1045"/>
      <c r="AK50" s="1045"/>
      <c r="AL50" s="1045"/>
      <c r="AM50" s="1046"/>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48"/>
      <c r="K51" s="1049"/>
      <c r="L51" s="1049"/>
      <c r="M51" s="1049"/>
      <c r="N51" s="1049"/>
      <c r="O51" s="1050"/>
      <c r="P51" s="1048"/>
      <c r="Q51" s="1049"/>
      <c r="R51" s="1049"/>
      <c r="S51" s="1049"/>
      <c r="T51" s="1049"/>
      <c r="U51" s="1050"/>
      <c r="V51" s="1048"/>
      <c r="W51" s="1049"/>
      <c r="X51" s="1049"/>
      <c r="Y51" s="1049"/>
      <c r="Z51" s="1049"/>
      <c r="AA51" s="1050"/>
      <c r="AB51" s="1048"/>
      <c r="AC51" s="1049"/>
      <c r="AD51" s="1049"/>
      <c r="AE51" s="1049"/>
      <c r="AF51" s="1049"/>
      <c r="AG51" s="1050"/>
      <c r="AH51" s="1048"/>
      <c r="AI51" s="1049"/>
      <c r="AJ51" s="1049"/>
      <c r="AK51" s="1049"/>
      <c r="AL51" s="1049"/>
      <c r="AM51" s="105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G13" sqref="G13:G18"/>
    </sheetView>
  </sheetViews>
  <sheetFormatPr baseColWidth="10"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97" t="s">
        <v>340</v>
      </c>
      <c r="C2" s="1098"/>
      <c r="D2" s="1098"/>
      <c r="E2" s="1098"/>
      <c r="F2" s="1098"/>
      <c r="G2" s="1098"/>
      <c r="H2" s="1098"/>
      <c r="I2" s="1098"/>
      <c r="J2" s="1014" t="s">
        <v>81</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98"/>
      <c r="C3" s="1098"/>
      <c r="D3" s="1098"/>
      <c r="E3" s="1098"/>
      <c r="F3" s="1098"/>
      <c r="G3" s="1098"/>
      <c r="H3" s="1098"/>
      <c r="I3" s="1098"/>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98"/>
      <c r="C4" s="1098"/>
      <c r="D4" s="1098"/>
      <c r="E4" s="1098"/>
      <c r="F4" s="1098"/>
      <c r="G4" s="1098"/>
      <c r="H4" s="1098"/>
      <c r="I4" s="1098"/>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15" t="s">
        <v>325</v>
      </c>
      <c r="C6" s="1015"/>
      <c r="D6" s="1016"/>
      <c r="E6" s="1100" t="s">
        <v>326</v>
      </c>
      <c r="F6" s="1101"/>
      <c r="G6" s="1101"/>
      <c r="H6" s="1101"/>
      <c r="I6" s="1116"/>
      <c r="J6" s="176" t="str">
        <f>IF(AND('Mapa final SI'!$AC$10="Muy Alta",'Mapa final SI'!$AE$10="Leve"),CONCATENATE("R1C",'Mapa final SI'!$S$10),"")</f>
        <v/>
      </c>
      <c r="K6" s="177" t="str">
        <f>IF(AND('Mapa final SI'!$AC$11="Muy Alta",'Mapa final SI'!$AE$11="Leve"),CONCATENATE("R1C",'Mapa final SI'!$S$11),"")</f>
        <v/>
      </c>
      <c r="L6" s="177" t="str">
        <f>IF(AND('Mapa final SI'!$AC$12="Muy Alta",'Mapa final SI'!$AE$12="Leve"),CONCATENATE("R1C",'Mapa final SI'!$S$12),"")</f>
        <v/>
      </c>
      <c r="M6" s="177" t="str">
        <f>IF(AND('Mapa final'!$AC$13="Muy Alta",'Mapa final'!$AE$13="Leve"),CONCATENATE("R1C",'Mapa final'!$S$13),"")</f>
        <v/>
      </c>
      <c r="N6" s="177" t="str">
        <f>IF(AND('Mapa final'!$AC$14="Muy Alta",'Mapa final'!$AE$14="Leve"),CONCATENATE("R1C",'Mapa final'!$S$14),"")</f>
        <v/>
      </c>
      <c r="O6" s="178" t="str">
        <f>IF(AND('Mapa final'!$AC$15="Muy Alta",'Mapa final'!$AE$15="Leve"),CONCATENATE("R1C",'Mapa final'!$S$15),"")</f>
        <v/>
      </c>
      <c r="P6" s="176" t="str">
        <f>IF(AND('Mapa final'!$AC$10="Muy Alta",'Mapa final'!$AE$10="Menor"),CONCATENATE("R1C",'Mapa final'!$S$10),"")</f>
        <v/>
      </c>
      <c r="Q6" s="177" t="str">
        <f>IF(AND('Mapa final'!$AC$11="Muy Alta",'Mapa final'!$AE$11="Menor"),CONCATENATE("R1C",'Mapa final'!$S$11),"")</f>
        <v/>
      </c>
      <c r="R6" s="177" t="str">
        <f>IF(AND('Mapa final'!$AC$12="Muy Alta",'Mapa final'!$AE$12="Menor"),CONCATENATE("R1C",'Mapa final'!$S$12),"")</f>
        <v/>
      </c>
      <c r="S6" s="177" t="str">
        <f>IF(AND('Mapa final'!$AC$13="Muy Alta",'Mapa final'!$AE$13="Menor"),CONCATENATE("R1C",'Mapa final'!$S$13),"")</f>
        <v/>
      </c>
      <c r="T6" s="177" t="str">
        <f>IF(AND('Mapa final'!$AC$14="Muy Alta",'Mapa final'!$AE$14="Menor"),CONCATENATE("R1C",'Mapa final'!$S$14),"")</f>
        <v/>
      </c>
      <c r="U6" s="178" t="str">
        <f>IF(AND('Mapa final'!$AC$15="Muy Alta",'Mapa final'!$AE$15="Menor"),CONCATENATE("R1C",'Mapa final'!$S$15),"")</f>
        <v/>
      </c>
      <c r="V6" s="176" t="str">
        <f>IF(AND('Mapa final'!$AC$10="Muy Alta",'Mapa final'!$AE$10="Moderado"),CONCATENATE("R1C",'Mapa final'!$S$10),"")</f>
        <v/>
      </c>
      <c r="W6" s="177" t="str">
        <f>IF(AND('Mapa final'!$AC$11="Muy Alta",'Mapa final'!$AE$11="Moderado"),CONCATENATE("R1C",'Mapa final'!$S$11),"")</f>
        <v/>
      </c>
      <c r="X6" s="177" t="str">
        <f>IF(AND('Mapa final'!$AC$12="Muy Alta",'Mapa final'!$AE$12="Moderado"),CONCATENATE("R1C",'Mapa final'!$S$12),"")</f>
        <v/>
      </c>
      <c r="Y6" s="177" t="str">
        <f>IF(AND('Mapa final'!$AC$13="Muy Alta",'Mapa final'!$AE$13="Moderado"),CONCATENATE("R1C",'Mapa final'!$S$13),"")</f>
        <v/>
      </c>
      <c r="Z6" s="177" t="str">
        <f>IF(AND('Mapa final'!$AC$14="Muy Alta",'Mapa final'!$AE$14="Moderado"),CONCATENATE("R1C",'Mapa final'!$S$14),"")</f>
        <v/>
      </c>
      <c r="AA6" s="178" t="str">
        <f>IF(AND('Mapa final'!$AC$15="Muy Alta",'Mapa final'!$AE$15="Moderado"),CONCATENATE("R1C",'Mapa final'!$S$15),"")</f>
        <v/>
      </c>
      <c r="AB6" s="176" t="str">
        <f>IF(AND('Mapa final SI'!$AC$10="Muy Alta",'Mapa final SI'!$AE$10="Mayor"),CONCATENATE("R1C",'Mapa final SI'!$S$10),"")</f>
        <v/>
      </c>
      <c r="AC6" s="177" t="str">
        <f>IF(AND('Mapa final'!$AC$11="Muy Alta",'Mapa final'!$AE$11="Mayor"),CONCATENATE("R1C",'Mapa final'!$S$11),"")</f>
        <v/>
      </c>
      <c r="AD6" s="177" t="str">
        <f>IF(AND('Mapa final'!$AC$12="Muy Alta",'Mapa final'!$AE$12="Mayor"),CONCATENATE("R1C",'Mapa final'!$S$12),"")</f>
        <v/>
      </c>
      <c r="AE6" s="177" t="str">
        <f>IF(AND('Mapa final'!$AC$13="Muy Alta",'Mapa final'!$AE$13="Mayor"),CONCATENATE("R1C",'Mapa final'!$S$13),"")</f>
        <v/>
      </c>
      <c r="AF6" s="177" t="str">
        <f>IF(AND('Mapa final'!$AC$14="Muy Alta",'Mapa final'!$AE$14="Mayor"),CONCATENATE("R1C",'Mapa final'!$S$14),"")</f>
        <v/>
      </c>
      <c r="AG6" s="178" t="str">
        <f>IF(AND('Mapa final'!$AC$15="Muy Alta",'Mapa final'!$AE$15="Mayor"),CONCATENATE("R1C",'Mapa final'!$S$15),"")</f>
        <v/>
      </c>
      <c r="AH6" s="179" t="str">
        <f>IF(AND('Mapa final'!$AC$10="Muy Alta",'Mapa final'!$AE$10="Catastrófico"),CONCATENATE("R1C",'Mapa final'!$S$10),"")</f>
        <v/>
      </c>
      <c r="AI6" s="180" t="str">
        <f>IF(AND('Mapa final'!$AC$11="Muy Alta",'Mapa final'!$AE$11="Catastrófico"),CONCATENATE("R1C",'Mapa final'!$S$11),"")</f>
        <v/>
      </c>
      <c r="AJ6" s="180" t="str">
        <f>IF(AND('Mapa final'!$AC$12="Muy Alta",'Mapa final'!$AE$12="Catastrófico"),CONCATENATE("R1C",'Mapa final'!$S$12),"")</f>
        <v/>
      </c>
      <c r="AK6" s="180" t="str">
        <f>IF(AND('Mapa final'!$AC$13="Muy Alta",'Mapa final'!$AE$13="Catastrófico"),CONCATENATE("R1C",'Mapa final'!$S$13),"")</f>
        <v/>
      </c>
      <c r="AL6" s="180" t="str">
        <f>IF(AND('Mapa final'!$AC$14="Muy Alta",'Mapa final'!$AE$14="Catastrófico"),CONCATENATE("R1C",'Mapa final'!$S$14),"")</f>
        <v/>
      </c>
      <c r="AM6" s="181" t="str">
        <f>IF(AND('Mapa final'!$AC$15="Muy Alta",'Mapa final'!$AE$15="Catastrófico"),CONCATENATE("R1C",'Mapa final'!$S$15),"")</f>
        <v/>
      </c>
      <c r="AN6" s="14"/>
      <c r="AO6" s="1138" t="s">
        <v>327</v>
      </c>
      <c r="AP6" s="1139"/>
      <c r="AQ6" s="1139"/>
      <c r="AR6" s="1139"/>
      <c r="AS6" s="1139"/>
      <c r="AT6" s="114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15"/>
      <c r="C7" s="1015"/>
      <c r="D7" s="1016"/>
      <c r="E7" s="1104"/>
      <c r="F7" s="1103"/>
      <c r="G7" s="1103"/>
      <c r="H7" s="1103"/>
      <c r="I7" s="1117"/>
      <c r="J7" s="182" t="str">
        <f>IF(AND('Mapa final SI'!$AC$16="Muy Alta",'Mapa final SI'!$AE$16="Leve"),CONCATENATE("R2C",'Mapa final SI'!$S$16),"")</f>
        <v/>
      </c>
      <c r="K7" s="183" t="str">
        <f>IF(AND('Mapa final SI'!$AC$17="Muy Alta",'Mapa final SI'!$AE$17="Leve"),CONCATENATE("R2C",'Mapa final SI'!$S$17),"")</f>
        <v/>
      </c>
      <c r="L7" s="183" t="str">
        <f>IF(AND('Mapa final SI'!$AC$18="Muy Alta",'Mapa final SI'!$AE$18="Leve"),CONCATENATE("R2C",'Mapa final SI'!$S$18),"")</f>
        <v/>
      </c>
      <c r="M7" s="183" t="str">
        <f>IF(AND('Mapa final SI'!$AC$19="Muy Alta",'Mapa final SI'!$AE$19="Leve"),CONCATENATE("R2C",'Mapa final SI'!$S$19),"")</f>
        <v/>
      </c>
      <c r="N7" s="183" t="str">
        <f>IF(AND('Mapa final SI'!$AC$20="Muy Alta",'Mapa final SI'!$AE$20="Leve"),CONCATENATE("R2C",'Mapa final SI'!$S$20),"")</f>
        <v/>
      </c>
      <c r="O7" s="184" t="str">
        <f>IF(AND('Mapa final SI'!$AC$21="Muy Alta",'Mapa final SI'!$AE$21="Leve"),CONCATENATE("R2C",'Mapa final SI'!$S$21),"")</f>
        <v/>
      </c>
      <c r="P7" s="182" t="str">
        <f>IF(AND('Mapa final SI'!$AC$16="Muy Alta",'Mapa final SI'!$AE$16="Menor"),CONCATENATE("R2C",'Mapa final SI'!$S$16),"")</f>
        <v/>
      </c>
      <c r="Q7" s="183" t="str">
        <f>IF(AND('Mapa final SI'!$AC$17="Muy Alta",'Mapa final SI'!$AE$17="Menor"),CONCATENATE("R2C",'Mapa final SI'!$S$17),"")</f>
        <v/>
      </c>
      <c r="R7" s="183" t="str">
        <f>IF(AND('Mapa final SI'!$AC$18="Muy Alta",'Mapa final SI'!$AE$18="Menor"),CONCATENATE("R2C",'Mapa final SI'!$S$18),"")</f>
        <v/>
      </c>
      <c r="S7" s="183" t="str">
        <f>IF(AND('Mapa final SI'!$AC$19="Muy Alta",'Mapa final SI'!$AE$19="Menor"),CONCATENATE("R2C",'Mapa final SI'!$S$19),"")</f>
        <v/>
      </c>
      <c r="T7" s="183" t="str">
        <f>IF(AND('Mapa final SI'!$AC$20="Muy Alta",'Mapa final SI'!$AE$20="Menor"),CONCATENATE("R2C",'Mapa final SI'!$S$20),"")</f>
        <v/>
      </c>
      <c r="U7" s="184" t="str">
        <f>IF(AND('Mapa final SI'!$AC$21="Muy Alta",'Mapa final SI'!$AE$21="Menor"),CONCATENATE("R2C",'Mapa final SI'!$S$21),"")</f>
        <v/>
      </c>
      <c r="V7" s="182" t="str">
        <f>IF(AND('Mapa final SI'!$AC$16="Muy Alta",'Mapa final SI'!$AE$16="Moderado"),CONCATENATE("R2C",'Mapa final SI'!$S$16),"")</f>
        <v/>
      </c>
      <c r="W7" s="183" t="str">
        <f>IF(AND('Mapa final SI'!$AC$17="Muy Alta",'Mapa final SI'!$AE$17="Moderado"),CONCATENATE("R2C",'Mapa final SI'!$S$17),"")</f>
        <v/>
      </c>
      <c r="X7" s="183" t="str">
        <f>IF(AND('Mapa final SI'!$AC$18="Muy Alta",'Mapa final SI'!$AE$18="Moderado"),CONCATENATE("R2C",'Mapa final SI'!$S$18),"")</f>
        <v/>
      </c>
      <c r="Y7" s="183" t="str">
        <f>IF(AND('Mapa final SI'!$AC$19="Muy Alta",'Mapa final SI'!$AE$19="Moderado"),CONCATENATE("R2C",'Mapa final SI'!$S$19),"")</f>
        <v/>
      </c>
      <c r="Z7" s="183" t="str">
        <f>IF(AND('Mapa final SI'!$AC$20="Muy Alta",'Mapa final SI'!$AE$20="Moderado"),CONCATENATE("R2C",'Mapa final SI'!$S$20),"")</f>
        <v/>
      </c>
      <c r="AA7" s="184" t="str">
        <f>IF(AND('Mapa final SI'!$AC$21="Muy Alta",'Mapa final SI'!$AE$21="Moderado"),CONCATENATE("R2C",'Mapa final SI'!$S$21),"")</f>
        <v/>
      </c>
      <c r="AB7" s="182" t="str">
        <f>IF(AND('Mapa final SI'!$AC$16="Muy Alta",'Mapa final SI'!$AE$16="Mayor"),CONCATENATE("R2C",'Mapa final SI'!$S$16),"")</f>
        <v/>
      </c>
      <c r="AC7" s="183" t="str">
        <f>IF(AND('Mapa final SI'!$AC$17="Muy Alta",'Mapa final SI'!$AE$17="Mayor"),CONCATENATE("R2C",'Mapa final SI'!$S$17),"")</f>
        <v/>
      </c>
      <c r="AD7" s="183" t="str">
        <f>IF(AND('Mapa final SI'!$AC$18="Muy Alta",'Mapa final SI'!$AE$18="Mayor"),CONCATENATE("R2C",'Mapa final SI'!$S$18),"")</f>
        <v/>
      </c>
      <c r="AE7" s="183" t="str">
        <f>IF(AND('Mapa final SI'!$AC$19="Muy Alta",'Mapa final SI'!$AE$19="Mayor"),CONCATENATE("R2C",'Mapa final SI'!$S$19),"")</f>
        <v/>
      </c>
      <c r="AF7" s="183" t="str">
        <f>IF(AND('Mapa final SI'!$AC$20="Muy Alta",'Mapa final SI'!$AE$20="Mayor"),CONCATENATE("R2C",'Mapa final SI'!$S$20),"")</f>
        <v/>
      </c>
      <c r="AG7" s="184" t="str">
        <f>IF(AND('Mapa final SI'!$AC$21="Muy Alta",'Mapa final SI'!$AE$21="Mayor"),CONCATENATE("R2C",'Mapa final SI'!$S$21),"")</f>
        <v/>
      </c>
      <c r="AH7" s="185" t="str">
        <f>IF(AND('Mapa final SI'!$AC$16="Muy Alta",'Mapa final SI'!$AE$16="Catastrófico"),CONCATENATE("R2C",'Mapa final SI'!$S$16),"")</f>
        <v/>
      </c>
      <c r="AI7" s="186" t="str">
        <f>IF(AND('Mapa final SI'!$AC$17="Muy Alta",'Mapa final SI'!$AE$17="Catastrófico"),CONCATENATE("R2C",'Mapa final SI'!$S$17),"")</f>
        <v/>
      </c>
      <c r="AJ7" s="186" t="str">
        <f>IF(AND('Mapa final SI'!$AC$18="Muy Alta",'Mapa final SI'!$AE$18="Catastrófico"),CONCATENATE("R2C",'Mapa final SI'!$S$18),"")</f>
        <v/>
      </c>
      <c r="AK7" s="186" t="str">
        <f>IF(AND('Mapa final SI'!$AC$19="Muy Alta",'Mapa final SI'!$AE$19="Catastrófico"),CONCATENATE("R2C",'Mapa final SI'!$S$19),"")</f>
        <v/>
      </c>
      <c r="AL7" s="186" t="str">
        <f>IF(AND('Mapa final SI'!$AC$20="Muy Alta",'Mapa final SI'!$AE$20="Catastrófico"),CONCATENATE("R2C",'Mapa final SI'!$S$20),"")</f>
        <v/>
      </c>
      <c r="AM7" s="187" t="str">
        <f>IF(AND('Mapa final SI'!$AC$21="Muy Alta",'Mapa final SI'!$AE$21="Catastrófico"),CONCATENATE("R2C",'Mapa final SI'!$S$21),"")</f>
        <v/>
      </c>
      <c r="AN7" s="14"/>
      <c r="AO7" s="1141"/>
      <c r="AP7" s="1142"/>
      <c r="AQ7" s="1142"/>
      <c r="AR7" s="1142"/>
      <c r="AS7" s="1142"/>
      <c r="AT7" s="114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15"/>
      <c r="C8" s="1015"/>
      <c r="D8" s="1016"/>
      <c r="E8" s="1104"/>
      <c r="F8" s="1103"/>
      <c r="G8" s="1103"/>
      <c r="H8" s="1103"/>
      <c r="I8" s="1117"/>
      <c r="J8" s="182" t="str">
        <f>IF(AND('Mapa final SI'!$AC$22="Muy Alta",'Mapa final SI'!$AE$22="Leve"),CONCATENATE("R3C",'Mapa final SI'!$S$22),"")</f>
        <v/>
      </c>
      <c r="K8" s="183" t="str">
        <f>IF(AND('Mapa final SI'!$AC$23="Muy Alta",'Mapa final SI'!$AE$23="Leve"),CONCATENATE("R3C",'Mapa final SI'!$S$23),"")</f>
        <v/>
      </c>
      <c r="L8" s="183" t="str">
        <f>IF(AND('Mapa final SI'!$AC$24="Muy Alta",'Mapa final SI'!$AE$24="Leve"),CONCATENATE("R3C",'Mapa final SI'!$S$24),"")</f>
        <v/>
      </c>
      <c r="M8" s="183" t="str">
        <f>IF(AND('Mapa final SI'!$AC$25="Muy Alta",'Mapa final SI'!$AE$25="Leve"),CONCATENATE("R3C",'Mapa final SI'!$S$25),"")</f>
        <v/>
      </c>
      <c r="N8" s="183" t="str">
        <f>IF(AND('Mapa final SI'!$AC$26="Muy Alta",'Mapa final SI'!$AE$26="Leve"),CONCATENATE("R3C",'Mapa final SI'!$S$26),"")</f>
        <v/>
      </c>
      <c r="O8" s="184" t="str">
        <f>IF(AND('Mapa final SI'!$AC$27="Muy Alta",'Mapa final SI'!$AE$27="Leve"),CONCATENATE("R3C",'Mapa final SI'!$S$27),"")</f>
        <v/>
      </c>
      <c r="P8" s="182" t="str">
        <f>IF(AND('Mapa final SI'!$AC$22="Muy Alta",'Mapa final SI'!$AE$22="Menor"),CONCATENATE("R3C",'Mapa final SI'!$S$22),"")</f>
        <v/>
      </c>
      <c r="Q8" s="183" t="str">
        <f>IF(AND('Mapa final SI'!$AC$23="Muy Alta",'Mapa final SI'!$AE$23="Menor"),CONCATENATE("R3C",'Mapa final SI'!$S$23),"")</f>
        <v/>
      </c>
      <c r="R8" s="183" t="str">
        <f>IF(AND('Mapa final SI'!$AC$24="Muy Alta",'Mapa final SI'!$AE$24="Menor"),CONCATENATE("R3C",'Mapa final SI'!$S$24),"")</f>
        <v/>
      </c>
      <c r="S8" s="183" t="str">
        <f>IF(AND('Mapa final SI'!$AC$25="Muy Alta",'Mapa final SI'!$AE$25="Menor"),CONCATENATE("R3C",'Mapa final SI'!$S$25),"")</f>
        <v/>
      </c>
      <c r="T8" s="183" t="str">
        <f>IF(AND('Mapa final SI'!$AC$26="Muy Alta",'Mapa final SI'!$AE$26="Menor"),CONCATENATE("R3C",'Mapa final SI'!$S$26),"")</f>
        <v/>
      </c>
      <c r="U8" s="184" t="str">
        <f>IF(AND('Mapa final SI'!$AC$27="Muy Alta",'Mapa final SI'!$AE$27="Menor"),CONCATENATE("R3C",'Mapa final SI'!$S$27),"")</f>
        <v/>
      </c>
      <c r="V8" s="182" t="str">
        <f>IF(AND('Mapa final SI'!$AC$22="Muy Alta",'Mapa final SI'!$AE$22="Moderado"),CONCATENATE("R3C",'Mapa final SI'!$S$22),"")</f>
        <v/>
      </c>
      <c r="W8" s="183" t="str">
        <f>IF(AND('Mapa final SI'!$AC$23="Muy Alta",'Mapa final SI'!$AE$23="Moderado"),CONCATENATE("R3C",'Mapa final SI'!$S$23),"")</f>
        <v/>
      </c>
      <c r="X8" s="183" t="str">
        <f>IF(AND('Mapa final SI'!$AC$24="Muy Alta",'Mapa final SI'!$AE$24="Moderado"),CONCATENATE("R3C",'Mapa final SI'!$S$24),"")</f>
        <v/>
      </c>
      <c r="Y8" s="183" t="str">
        <f>IF(AND('Mapa final SI'!$AC$25="Muy Alta",'Mapa final SI'!$AE$25="Moderado"),CONCATENATE("R3C",'Mapa final SI'!$S$25),"")</f>
        <v/>
      </c>
      <c r="Z8" s="183" t="str">
        <f>IF(AND('Mapa final SI'!$AC$26="Muy Alta",'Mapa final SI'!$AE$26="Moderado"),CONCATENATE("R3C",'Mapa final SI'!$S$26),"")</f>
        <v/>
      </c>
      <c r="AA8" s="184" t="str">
        <f>IF(AND('Mapa final SI'!$AC$27="Muy Alta",'Mapa final SI'!$AE$27="Moderado"),CONCATENATE("R3C",'Mapa final SI'!$S$27),"")</f>
        <v/>
      </c>
      <c r="AB8" s="182" t="str">
        <f>IF(AND('Mapa final SI'!$AC$22="Muy Alta",'Mapa final SI'!$AE$22="Mayor"),CONCATENATE("R3C",'Mapa final SI'!$S$22),"")</f>
        <v/>
      </c>
      <c r="AC8" s="183" t="str">
        <f>IF(AND('Mapa final SI'!$AC$23="Muy Alta",'Mapa final SI'!$AE$23="Mayor"),CONCATENATE("R3C",'Mapa final SI'!$S$23),"")</f>
        <v/>
      </c>
      <c r="AD8" s="183" t="str">
        <f>IF(AND('Mapa final SI'!$AC$24="Muy Alta",'Mapa final SI'!$AE$24="Mayor"),CONCATENATE("R3C",'Mapa final SI'!$S$24),"")</f>
        <v/>
      </c>
      <c r="AE8" s="183" t="str">
        <f>IF(AND('Mapa final SI'!$AC$25="Muy Alta",'Mapa final SI'!$AE$25="Mayor"),CONCATENATE("R3C",'Mapa final SI'!$S$25),"")</f>
        <v/>
      </c>
      <c r="AF8" s="183" t="str">
        <f>IF(AND('Mapa final SI'!$AC$26="Muy Alta",'Mapa final SI'!$AE$26="Mayor"),CONCATENATE("R3C",'Mapa final SI'!$S$26),"")</f>
        <v/>
      </c>
      <c r="AG8" s="184" t="str">
        <f>IF(AND('Mapa final SI'!$AC$27="Muy Alta",'Mapa final SI'!$AE$27="Mayor"),CONCATENATE("R3C",'Mapa final SI'!$S$27),"")</f>
        <v/>
      </c>
      <c r="AH8" s="185" t="str">
        <f>IF(AND('Mapa final SI'!$AC$22="Muy Alta",'Mapa final SI'!$AE$22="Catastrófico"),CONCATENATE("R3C",'Mapa final SI'!$S$22),"")</f>
        <v/>
      </c>
      <c r="AI8" s="186" t="str">
        <f>IF(AND('Mapa final SI'!$AC$23="Muy Alta",'Mapa final SI'!$AE$23="Catastrófico"),CONCATENATE("R3C",'Mapa final SI'!$S$23),"")</f>
        <v/>
      </c>
      <c r="AJ8" s="186" t="str">
        <f>IF(AND('Mapa final SI'!$AC$24="Muy Alta",'Mapa final SI'!$AE$24="Catastrófico"),CONCATENATE("R3C",'Mapa final SI'!$S$24),"")</f>
        <v/>
      </c>
      <c r="AK8" s="186" t="str">
        <f>IF(AND('Mapa final SI'!$AC$25="Muy Alta",'Mapa final SI'!$AE$25="Catastrófico"),CONCATENATE("R3C",'Mapa final SI'!$S$25),"")</f>
        <v/>
      </c>
      <c r="AL8" s="186" t="str">
        <f>IF(AND('Mapa final SI'!$AC$26="Muy Alta",'Mapa final SI'!$AE$26="Catastrófico"),CONCATENATE("R3C",'Mapa final SI'!$S$26),"")</f>
        <v/>
      </c>
      <c r="AM8" s="187" t="str">
        <f>IF(AND('Mapa final SI'!$AC$27="Muy Alta",'Mapa final SI'!$AE$27="Catastrófico"),CONCATENATE("R3C",'Mapa final SI'!$S$27),"")</f>
        <v/>
      </c>
      <c r="AN8" s="14"/>
      <c r="AO8" s="1141"/>
      <c r="AP8" s="1142"/>
      <c r="AQ8" s="1142"/>
      <c r="AR8" s="1142"/>
      <c r="AS8" s="1142"/>
      <c r="AT8" s="114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15"/>
      <c r="C9" s="1015"/>
      <c r="D9" s="1016"/>
      <c r="E9" s="1104"/>
      <c r="F9" s="1103"/>
      <c r="G9" s="1103"/>
      <c r="H9" s="1103"/>
      <c r="I9" s="1117"/>
      <c r="J9" s="182" t="str">
        <f>IF(AND('Mapa final SI'!$AC$28="Muy Alta",'Mapa final SI'!$AE$28="Leve"),CONCATENATE("R4C",'Mapa final SI'!$S$28),"")</f>
        <v/>
      </c>
      <c r="K9" s="183" t="str">
        <f>IF(AND('Mapa final SI'!$AC$29="Muy Alta",'Mapa final SI'!$AE$29="Leve"),CONCATENATE("R4C",'Mapa final SI'!$S$29),"")</f>
        <v/>
      </c>
      <c r="L9" s="183" t="str">
        <f>IF(AND('Mapa final SI'!$AC$30="Muy Alta",'Mapa final SI'!$AE$30="Leve"),CONCATENATE("R4C",'Mapa final SI'!$S$30),"")</f>
        <v/>
      </c>
      <c r="M9" s="183" t="str">
        <f>IF(AND('Mapa final SI'!$AC$31="Muy Alta",'Mapa final SI'!$AE$31="Leve"),CONCATENATE("R4C",'Mapa final SI'!$S$31),"")</f>
        <v/>
      </c>
      <c r="N9" s="183" t="str">
        <f>IF(AND('Mapa final SI'!$AC$32="Muy Alta",'Mapa final SI'!$AE$32="Leve"),CONCATENATE("R4C",'Mapa final SI'!$S$32),"")</f>
        <v/>
      </c>
      <c r="O9" s="184" t="str">
        <f>IF(AND('Mapa final SI'!$AC$33="Muy Alta",'Mapa final SI'!$AE$33="Leve"),CONCATENATE("R4C",'Mapa final SI'!$S$33),"")</f>
        <v/>
      </c>
      <c r="P9" s="182" t="str">
        <f>IF(AND('Mapa final'!$AC$28="Muy Alta",'Mapa final'!$AE$28="Menor"),CONCATENATE("R4C",'Mapa final'!$S$28),"")</f>
        <v/>
      </c>
      <c r="Q9" s="183" t="str">
        <f>IF(AND('Mapa final SI'!$AC$29="Muy Alta",'Mapa final SI'!$AE$29="Menor"),CONCATENATE("R4C",'Mapa final SI'!$S$29),"")</f>
        <v/>
      </c>
      <c r="R9" s="183" t="str">
        <f>IF(AND('Mapa final SI'!$AC$30="Muy Alta",'Mapa final SI'!$AE$30="Menor"),CONCATENATE("R4C",'Mapa final SI'!$S$30),"")</f>
        <v/>
      </c>
      <c r="S9" s="183" t="str">
        <f>IF(AND('Mapa final SI'!$AC$31="Muy Alta",'Mapa final SI'!$AE$31="Menor"),CONCATENATE("R4C",'Mapa final SI'!$S$31),"")</f>
        <v/>
      </c>
      <c r="T9" s="183" t="str">
        <f>IF(AND('Mapa final SI'!$AC$32="Muy Alta",'Mapa final SI'!$AE$32="Menor"),CONCATENATE("R4C",'Mapa final SI'!$S$32),"")</f>
        <v/>
      </c>
      <c r="U9" s="184" t="str">
        <f>IF(AND('Mapa final SI'!$AC$33="Muy Alta",'Mapa final SI'!$AE$33="Menor"),CONCATENATE("R4C",'Mapa final SI'!$S$33),"")</f>
        <v/>
      </c>
      <c r="V9" s="182" t="str">
        <f>IF(AND('Mapa final SI'!$AC$28="Muy Alta",'Mapa final SI'!$AE$28="Moderado"),CONCATENATE("R4C",'Mapa final SI'!$S$28),"")</f>
        <v/>
      </c>
      <c r="W9" s="183" t="str">
        <f>IF(AND('Mapa final SI'!$AC$29="Muy Alta",'Mapa final SI'!$AE$29="Moderado"),CONCATENATE("R4C",'Mapa final SI'!$S$29),"")</f>
        <v/>
      </c>
      <c r="X9" s="183" t="str">
        <f>IF(AND('Mapa final SI'!$AC$30="Muy Alta",'Mapa final SI'!$AE$30="Moderado"),CONCATENATE("R4C",'Mapa final SI'!$S$30),"")</f>
        <v/>
      </c>
      <c r="Y9" s="183" t="str">
        <f>IF(AND('Mapa final SI'!$AC$31="Muy Alta",'Mapa final SI'!$AE$31="Moderado"),CONCATENATE("R4C",'Mapa final SI'!$S$31),"")</f>
        <v/>
      </c>
      <c r="Z9" s="183" t="str">
        <f>IF(AND('Mapa final SI'!$AC$32="Muy Alta",'Mapa final SI'!$AE$32="Moderado"),CONCATENATE("R4C",'Mapa final SI'!$S$32),"")</f>
        <v/>
      </c>
      <c r="AA9" s="184" t="str">
        <f>IF(AND('Mapa final SI'!$AC$33="Muy Alta",'Mapa final SI'!$AE$33="Moderado"),CONCATENATE("R4C",'Mapa final SI'!$S$33),"")</f>
        <v/>
      </c>
      <c r="AB9" s="182" t="str">
        <f>IF(AND('Mapa final SI'!$AC$28="Muy Alta",'Mapa final SI'!$AE$28="Mayor"),CONCATENATE("R4C",'Mapa final SI'!$S$28),"")</f>
        <v/>
      </c>
      <c r="AC9" s="183" t="str">
        <f>IF(AND('Mapa final SI'!$AC$29="Muy Alta",'Mapa final SI'!$AE$29="Mayor"),CONCATENATE("R4C",'Mapa final SI'!$S$29),"")</f>
        <v/>
      </c>
      <c r="AD9" s="183" t="str">
        <f>IF(AND('Mapa final SI'!$AC$30="Muy Alta",'Mapa final SI'!$AE$30="Mayor"),CONCATENATE("R4C",'Mapa final SI'!$S$30),"")</f>
        <v/>
      </c>
      <c r="AE9" s="183" t="str">
        <f>IF(AND('Mapa final SI'!$AC$31="Muy Alta",'Mapa final SI'!$AE$31="Mayor"),CONCATENATE("R4C",'Mapa final SI'!$S$31),"")</f>
        <v/>
      </c>
      <c r="AF9" s="183" t="str">
        <f>IF(AND('Mapa final SI'!$AC$32="Muy Alta",'Mapa final SI'!$AE$32="Mayor"),CONCATENATE("R4C",'Mapa final SI'!$S$32),"")</f>
        <v/>
      </c>
      <c r="AG9" s="184" t="str">
        <f>IF(AND('Mapa final SI'!$AC$33="Muy Alta",'Mapa final SI'!$AE$33="Mayor"),CONCATENATE("R4C",'Mapa final SI'!$S$33),"")</f>
        <v/>
      </c>
      <c r="AH9" s="185" t="str">
        <f>IF(AND('Mapa final SI'!$AC$28="Muy Alta",'Mapa final SI'!$AE$28="Catastrófico"),CONCATENATE("R4C",'Mapa final SI'!$S$28),"")</f>
        <v/>
      </c>
      <c r="AI9" s="186" t="str">
        <f>IF(AND('Mapa final SI'!$AC$29="Muy Alta",'Mapa final SI'!$AE$29="Catastrófico"),CONCATENATE("R4C",'Mapa final SI'!$S$29),"")</f>
        <v/>
      </c>
      <c r="AJ9" s="186" t="str">
        <f>IF(AND('Mapa final SI'!$AC$30="Muy Alta",'Mapa final SI'!$AE$30="Catastrófico"),CONCATENATE("R4C",'Mapa final SI'!$S$30),"")</f>
        <v/>
      </c>
      <c r="AK9" s="186" t="str">
        <f>IF(AND('Mapa final SI'!$AC$31="Muy Alta",'Mapa final SI'!$AE$31="Catastrófico"),CONCATENATE("R4C",'Mapa final SI'!$S$31),"")</f>
        <v/>
      </c>
      <c r="AL9" s="186" t="str">
        <f>IF(AND('Mapa final SI'!$AC$32="Muy Alta",'Mapa final SI'!$AE$32="Catastrófico"),CONCATENATE("R4C",'Mapa final SI'!$S$32),"")</f>
        <v/>
      </c>
      <c r="AM9" s="187" t="str">
        <f>IF(AND('Mapa final SI'!$AC$33="Muy Alta",'Mapa final SI'!$AE$33="Catastrófico"),CONCATENATE("R4C",'Mapa final SI'!$S$33),"")</f>
        <v/>
      </c>
      <c r="AN9" s="14"/>
      <c r="AO9" s="1141"/>
      <c r="AP9" s="1142"/>
      <c r="AQ9" s="1142"/>
      <c r="AR9" s="1142"/>
      <c r="AS9" s="1142"/>
      <c r="AT9" s="114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15"/>
      <c r="C10" s="1015"/>
      <c r="D10" s="1016"/>
      <c r="E10" s="1104"/>
      <c r="F10" s="1103"/>
      <c r="G10" s="1103"/>
      <c r="H10" s="1103"/>
      <c r="I10" s="1117"/>
      <c r="J10" s="182" t="str">
        <f>IF(AND('Mapa final SI'!$AC$34="Muy Alta",'Mapa final SI'!$AE$34="Leve"),CONCATENATE("R5C",'Mapa final SI'!$S$34),"")</f>
        <v/>
      </c>
      <c r="K10" s="183" t="str">
        <f>IF(AND('Mapa final SI'!$AC$35="Muy Alta",'Mapa final SI'!$AE$35="Leve"),CONCATENATE("R5C",'Mapa final SI'!$S$35),"")</f>
        <v/>
      </c>
      <c r="L10" s="183" t="str">
        <f>IF(AND('Mapa final SI'!$AC$36="Muy Alta",'Mapa final SI'!$AE$36="Leve"),CONCATENATE("R5C",'Mapa final SI'!$S$36),"")</f>
        <v/>
      </c>
      <c r="M10" s="183" t="str">
        <f>IF(AND('Mapa final SI'!$AC$37="Muy Alta",'Mapa final SI'!$AE$37="Leve"),CONCATENATE("R5C",'Mapa final SI'!$S$37),"")</f>
        <v/>
      </c>
      <c r="N10" s="183" t="str">
        <f>IF(AND('Mapa final SI'!$AC$38="Muy Alta",'Mapa final SI'!$AE$38="Leve"),CONCATENATE("R5C",'Mapa final SI'!$S$38),"")</f>
        <v/>
      </c>
      <c r="O10" s="184" t="str">
        <f>IF(AND('Mapa final SI'!$AC$39="Muy Alta",'Mapa final SI'!$AE$39="Leve"),CONCATENATE("R5C",'Mapa final SI'!$S$39),"")</f>
        <v/>
      </c>
      <c r="P10" s="182" t="str">
        <f>IF(AND('Mapa final SI'!$AC$34="Muy Alta",'Mapa final SI'!$AE$34="Menor"),CONCATENATE("R5C",'Mapa final SI'!$S$34),"")</f>
        <v/>
      </c>
      <c r="Q10" s="183" t="str">
        <f>IF(AND('Mapa final SI'!$AC$35="Muy Alta",'Mapa final SI'!$AE$35="Menor"),CONCATENATE("R5C",'Mapa final SI'!$S$35),"")</f>
        <v/>
      </c>
      <c r="R10" s="183" t="str">
        <f>IF(AND('Mapa final SI'!$AC$36="Muy Alta",'Mapa final SI'!$AE$36="Menor"),CONCATENATE("R5C",'Mapa final SI'!$S$36),"")</f>
        <v/>
      </c>
      <c r="S10" s="183" t="str">
        <f>IF(AND('Mapa final SI'!$AC$37="Muy Alta",'Mapa final SI'!$AE$37="Menor"),CONCATENATE("R5C",'Mapa final SI'!$S$37),"")</f>
        <v/>
      </c>
      <c r="T10" s="183" t="str">
        <f>IF(AND('Mapa final SI'!$AC$38="Muy Alta",'Mapa final SI'!$AE$38="Menor"),CONCATENATE("R5C",'Mapa final SI'!$S$38),"")</f>
        <v/>
      </c>
      <c r="U10" s="184" t="str">
        <f>IF(AND('Mapa final SI'!$AC$39="Muy Alta",'Mapa final SI'!$AE$39="Menor"),CONCATENATE("R5C",'Mapa final SI'!$S$39),"")</f>
        <v/>
      </c>
      <c r="V10" s="182" t="str">
        <f>IF(AND('Mapa final SI'!$AC$34="Muy Alta",'Mapa final SI'!$AE$34="Moderado"),CONCATENATE("R5C",'Mapa final SI'!$S$34),"")</f>
        <v/>
      </c>
      <c r="W10" s="183" t="str">
        <f>IF(AND('Mapa final SI'!$AC$35="Muy Alta",'Mapa final SI'!$AE$35="Moderado"),CONCATENATE("R5C",'Mapa final SI'!$S$35),"")</f>
        <v/>
      </c>
      <c r="X10" s="183" t="str">
        <f>IF(AND('Mapa final SI'!$AC$36="Muy Alta",'Mapa final SI'!$AE$36="Moderado"),CONCATENATE("R5C",'Mapa final SI'!$S$36),"")</f>
        <v/>
      </c>
      <c r="Y10" s="183" t="str">
        <f>IF(AND('Mapa final SI'!$AC$37="Muy Alta",'Mapa final SI'!$AE$37="Moderado"),CONCATENATE("R5C",'Mapa final SI'!$S$37),"")</f>
        <v/>
      </c>
      <c r="Z10" s="183" t="str">
        <f>IF(AND('Mapa final SI'!$AC$38="Muy Alta",'Mapa final SI'!$AE$38="Moderado"),CONCATENATE("R5C",'Mapa final SI'!$S$38),"")</f>
        <v/>
      </c>
      <c r="AA10" s="184" t="str">
        <f>IF(AND('Mapa final SI'!$AC$39="Muy Alta",'Mapa final SI'!$AE$39="Moderado"),CONCATENATE("R5C",'Mapa final SI'!$S$39),"")</f>
        <v/>
      </c>
      <c r="AB10" s="182" t="str">
        <f>IF(AND('Mapa final SI'!$AC$34="Muy Alta",'Mapa final SI'!$AE$34="Mayor"),CONCATENATE("R5C",'Mapa final SI'!$S$34),"")</f>
        <v/>
      </c>
      <c r="AC10" s="183" t="str">
        <f>IF(AND('Mapa final SI'!$AC$35="Muy Alta",'Mapa final SI'!$AE$35="Mayor"),CONCATENATE("R5C",'Mapa final SI'!$S$35),"")</f>
        <v/>
      </c>
      <c r="AD10" s="183" t="str">
        <f>IF(AND('Mapa final SI'!$AC$36="Muy Alta",'Mapa final SI'!$AE$36="Mayor"),CONCATENATE("R5C",'Mapa final SI'!$S$36),"")</f>
        <v/>
      </c>
      <c r="AE10" s="183" t="str">
        <f>IF(AND('Mapa final SI'!$AC$37="Muy Alta",'Mapa final SI'!$AE$37="Mayor"),CONCATENATE("R5C",'Mapa final SI'!$S$37),"")</f>
        <v/>
      </c>
      <c r="AF10" s="183" t="str">
        <f>IF(AND('Mapa final SI'!$AC$38="Muy Alta",'Mapa final SI'!$AE$38="Mayor"),CONCATENATE("R5C",'Mapa final SI'!$S$38),"")</f>
        <v/>
      </c>
      <c r="AG10" s="184" t="str">
        <f>IF(AND('Mapa final SI'!$AC$39="Muy Alta",'Mapa final SI'!$AE$39="Mayor"),CONCATENATE("R5C",'Mapa final SI'!$S$39),"")</f>
        <v/>
      </c>
      <c r="AH10" s="185" t="str">
        <f>IF(AND('Mapa final SI'!$AC$34="Muy Alta",'Mapa final SI'!$AE$34="Catastrófico"),CONCATENATE("R5C",'Mapa final SI'!$S$34),"")</f>
        <v/>
      </c>
      <c r="AI10" s="186" t="str">
        <f>IF(AND('Mapa final SI'!$AC$35="Muy Alta",'Mapa final SI'!$AE$35="Catastrófico"),CONCATENATE("R5C",'Mapa final SI'!$S$35),"")</f>
        <v/>
      </c>
      <c r="AJ10" s="186" t="str">
        <f>IF(AND('Mapa final SI'!$AC$36="Muy Alta",'Mapa final SI'!$AE$36="Catastrófico"),CONCATENATE("R5C",'Mapa final SI'!$S$36),"")</f>
        <v/>
      </c>
      <c r="AK10" s="186" t="str">
        <f>IF(AND('Mapa final SI'!$AC$37="Muy Alta",'Mapa final SI'!$AE$37="Catastrófico"),CONCATENATE("R5C",'Mapa final SI'!$S$37),"")</f>
        <v/>
      </c>
      <c r="AL10" s="186" t="str">
        <f>IF(AND('Mapa final SI'!$AC$38="Muy Alta",'Mapa final SI'!$AE$38="Catastrófico"),CONCATENATE("R5C",'Mapa final SI'!$S$38),"")</f>
        <v/>
      </c>
      <c r="AM10" s="187" t="str">
        <f>IF(AND('Mapa final SI'!$AC$39="Muy Alta",'Mapa final SI'!$AE$39="Catastrófico"),CONCATENATE("R5C",'Mapa final SI'!$S$39),"")</f>
        <v/>
      </c>
      <c r="AN10" s="14"/>
      <c r="AO10" s="1141"/>
      <c r="AP10" s="1142"/>
      <c r="AQ10" s="1142"/>
      <c r="AR10" s="1142"/>
      <c r="AS10" s="1142"/>
      <c r="AT10" s="114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15"/>
      <c r="C11" s="1015"/>
      <c r="D11" s="1016"/>
      <c r="E11" s="1104"/>
      <c r="F11" s="1103"/>
      <c r="G11" s="1103"/>
      <c r="H11" s="1103"/>
      <c r="I11" s="1117"/>
      <c r="J11" s="182" t="str">
        <f>IF(AND('Mapa final SI'!$AC$40="Muy Alta",'Mapa final SI'!$AE$40="Leve"),CONCATENATE("R6C",'Mapa final SI'!$S$40),"")</f>
        <v/>
      </c>
      <c r="K11" s="183" t="str">
        <f>IF(AND('Mapa final SI'!$AC$41="Muy Alta",'Mapa final SI'!$AE$41="Leve"),CONCATENATE("R6C",'Mapa final SI'!$S$41),"")</f>
        <v/>
      </c>
      <c r="L11" s="183" t="str">
        <f>IF(AND('Mapa final SI'!$AC$42="Muy Alta",'Mapa final SI'!$AE$42="Leve"),CONCATENATE("R6C",'Mapa final SI'!$S$42),"")</f>
        <v/>
      </c>
      <c r="M11" s="183" t="str">
        <f>IF(AND('Mapa final SI'!$AC$43="Muy Alta",'Mapa final SI'!$AE$43="Leve"),CONCATENATE("R6C",'Mapa final SI'!$S$43),"")</f>
        <v/>
      </c>
      <c r="N11" s="183" t="str">
        <f>IF(AND('Mapa final SI'!$AC$44="Muy Alta",'Mapa final SI'!$AE$44="Leve"),CONCATENATE("R6C",'Mapa final SI'!$S$44),"")</f>
        <v/>
      </c>
      <c r="O11" s="184" t="str">
        <f>IF(AND('Mapa final SI'!$AC$45="Muy Alta",'Mapa final SI'!$AE$45="Leve"),CONCATENATE("R6C",'Mapa final SI'!$S$45),"")</f>
        <v/>
      </c>
      <c r="P11" s="182" t="str">
        <f>IF(AND('Mapa final SI'!$AC$40="Muy Alta",'Mapa final SI'!$AE$40="Menor"),CONCATENATE("R6C",'Mapa final SI'!$S$40),"")</f>
        <v/>
      </c>
      <c r="Q11" s="183" t="str">
        <f>IF(AND('Mapa final SI'!$AC$41="Muy Alta",'Mapa final SI'!$AE$41="Menor"),CONCATENATE("R6C",'Mapa final SI'!$S$41),"")</f>
        <v/>
      </c>
      <c r="R11" s="183" t="str">
        <f>IF(AND('Mapa final SI'!$AC$42="Muy Alta",'Mapa final SI'!$AE$42="Menor"),CONCATENATE("R6C",'Mapa final SI'!$S$42),"")</f>
        <v/>
      </c>
      <c r="S11" s="183" t="str">
        <f>IF(AND('Mapa final SI'!$AC$43="Muy Alta",'Mapa final SI'!$AE$43="Menor"),CONCATENATE("R6C",'Mapa final SI'!$S$43),"")</f>
        <v/>
      </c>
      <c r="T11" s="183" t="str">
        <f>IF(AND('Mapa final SI'!$AC$44="Muy Alta",'Mapa final SI'!$AE$44="Menor"),CONCATENATE("R6C",'Mapa final SI'!$S$44),"")</f>
        <v/>
      </c>
      <c r="U11" s="184" t="str">
        <f>IF(AND('Mapa final SI'!$AC$45="Muy Alta",'Mapa final SI'!$AE$45="Menor"),CONCATENATE("R6C",'Mapa final SI'!$S$45),"")</f>
        <v/>
      </c>
      <c r="V11" s="182" t="str">
        <f>IF(AND('Mapa final SI'!$AC$40="Muy Alta",'Mapa final SI'!$AE$40="Moderado"),CONCATENATE("R6C",'Mapa final SI'!$S$40),"")</f>
        <v/>
      </c>
      <c r="W11" s="183" t="str">
        <f>IF(AND('Mapa final SI'!$AC$41="Muy Alta",'Mapa final SI'!$AE$41="Moderado"),CONCATENATE("R6C",'Mapa final SI'!$S$41),"")</f>
        <v/>
      </c>
      <c r="X11" s="183" t="str">
        <f>IF(AND('Mapa final SI'!$AC$42="Muy Alta",'Mapa final SI'!$AE$42="Moderado"),CONCATENATE("R6C",'Mapa final SI'!$S$42),"")</f>
        <v/>
      </c>
      <c r="Y11" s="183" t="str">
        <f>IF(AND('Mapa final SI'!$AC$43="Muy Alta",'Mapa final SI'!$AE$43="Moderado"),CONCATENATE("R6C",'Mapa final SI'!$S$43),"")</f>
        <v/>
      </c>
      <c r="Z11" s="183" t="str">
        <f>IF(AND('Mapa final SI'!$AC$44="Muy Alta",'Mapa final SI'!$AE$44="Moderado"),CONCATENATE("R6C",'Mapa final SI'!$S$44),"")</f>
        <v/>
      </c>
      <c r="AA11" s="184" t="str">
        <f>IF(AND('Mapa final SI'!$AC$45="Muy Alta",'Mapa final SI'!$AE$45="Moderado"),CONCATENATE("R6C",'Mapa final SI'!$S$45),"")</f>
        <v/>
      </c>
      <c r="AB11" s="182" t="str">
        <f>IF(AND('Mapa final SI'!$AC$40="Muy Alta",'Mapa final SI'!$AE$40="Mayor"),CONCATENATE("R6C",'Mapa final SI'!$S$40),"")</f>
        <v/>
      </c>
      <c r="AC11" s="183" t="str">
        <f>IF(AND('Mapa final SI'!$AC$41="Muy Alta",'Mapa final SI'!$AE$41="Mayor"),CONCATENATE("R6C",'Mapa final SI'!$S$41),"")</f>
        <v/>
      </c>
      <c r="AD11" s="183" t="str">
        <f>IF(AND('Mapa final SI'!$AC$42="Muy Alta",'Mapa final SI'!$AE$42="Mayor"),CONCATENATE("R6C",'Mapa final SI'!$S$42),"")</f>
        <v/>
      </c>
      <c r="AE11" s="183" t="str">
        <f>IF(AND('Mapa final SI'!$AC$43="Muy Alta",'Mapa final SI'!$AE$43="Mayor"),CONCATENATE("R6C",'Mapa final SI'!$S$43),"")</f>
        <v/>
      </c>
      <c r="AF11" s="183" t="str">
        <f>IF(AND('Mapa final SI'!$AC$44="Muy Alta",'Mapa final SI'!$AE$44="Mayor"),CONCATENATE("R6C",'Mapa final SI'!$S$44),"")</f>
        <v/>
      </c>
      <c r="AG11" s="184" t="str">
        <f>IF(AND('Mapa final SI'!$AC$45="Muy Alta",'Mapa final SI'!$AE$45="Mayor"),CONCATENATE("R6C",'Mapa final SI'!$S$45),"")</f>
        <v/>
      </c>
      <c r="AH11" s="185" t="str">
        <f>IF(AND('Mapa final SI'!$AC$40="Muy Alta",'Mapa final SI'!$AE$40="Catastrófico"),CONCATENATE("R6C",'Mapa final SI'!$S$40),"")</f>
        <v/>
      </c>
      <c r="AI11" s="186" t="str">
        <f>IF(AND('Mapa final SI'!$AC$41="Muy Alta",'Mapa final SI'!$AE$41="Catastrófico"),CONCATENATE("R6C",'Mapa final SI'!$S$41),"")</f>
        <v/>
      </c>
      <c r="AJ11" s="186" t="str">
        <f>IF(AND('Mapa final SI'!$AC$42="Muy Alta",'Mapa final SI'!$AE$42="Catastrófico"),CONCATENATE("R6C",'Mapa final SI'!$S$42),"")</f>
        <v/>
      </c>
      <c r="AK11" s="186" t="str">
        <f>IF(AND('Mapa final SI'!$AC$43="Muy Alta",'Mapa final SI'!$AE$43="Catastrófico"),CONCATENATE("R6C",'Mapa final SI'!$S$43),"")</f>
        <v/>
      </c>
      <c r="AL11" s="186" t="str">
        <f>IF(AND('Mapa final SI'!$AC$44="Muy Alta",'Mapa final SI'!$AE$44="Catastrófico"),CONCATENATE("R6C",'Mapa final SI'!$S$44),"")</f>
        <v/>
      </c>
      <c r="AM11" s="187" t="str">
        <f>IF(AND('Mapa final SI'!$AC$45="Muy Alta",'Mapa final SI'!$AE$45="Catastrófico"),CONCATENATE("R6C",'Mapa final SI'!$S$45),"")</f>
        <v/>
      </c>
      <c r="AN11" s="14"/>
      <c r="AO11" s="1141"/>
      <c r="AP11" s="1142"/>
      <c r="AQ11" s="1142"/>
      <c r="AR11" s="1142"/>
      <c r="AS11" s="1142"/>
      <c r="AT11" s="114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15"/>
      <c r="C12" s="1015"/>
      <c r="D12" s="1016"/>
      <c r="E12" s="1104"/>
      <c r="F12" s="1103"/>
      <c r="G12" s="1103"/>
      <c r="H12" s="1103"/>
      <c r="I12" s="1117"/>
      <c r="J12" s="182" t="str">
        <f>IF(AND('Mapa final SI'!$AC$46="Muy Alta",'Mapa final SI'!$AE$46="Leve"),CONCATENATE("R7C",'Mapa final SI'!$S$46),"")</f>
        <v/>
      </c>
      <c r="K12" s="183" t="str">
        <f>IF(AND('Mapa final SI'!$AC$47="Muy Alta",'Mapa final SI'!$AE$47="Leve"),CONCATENATE("R7C",'Mapa final SI'!$S$47),"")</f>
        <v/>
      </c>
      <c r="L12" s="183" t="str">
        <f>IF(AND('Mapa final SI'!$AC$48="Muy Alta",'Mapa final SI'!$AE$48="Leve"),CONCATENATE("R7C",'Mapa final SI'!$S$48),"")</f>
        <v/>
      </c>
      <c r="M12" s="183" t="str">
        <f>IF(AND('Mapa final SI'!$AC$49="Muy Alta",'Mapa final SI'!$AE$49="Leve"),CONCATENATE("R7C",'Mapa final SI'!$S$49),"")</f>
        <v/>
      </c>
      <c r="N12" s="183" t="str">
        <f>IF(AND('Mapa final SI'!$AC$50="Muy Alta",'Mapa final SI'!$AE$50="Leve"),CONCATENATE("R7C",'Mapa final SI'!$S$50),"")</f>
        <v/>
      </c>
      <c r="O12" s="184" t="str">
        <f>IF(AND('Mapa final SI'!$AC$51="Muy Alta",'Mapa final SI'!$AE$51="Leve"),CONCATENATE("R7C",'Mapa final SI'!$S$51),"")</f>
        <v/>
      </c>
      <c r="P12" s="182" t="str">
        <f>IF(AND('Mapa final SI'!$AC$46="Muy Alta",'Mapa final SI'!$AE$46="Menor"),CONCATENATE("R7C",'Mapa final SI'!$S$46),"")</f>
        <v/>
      </c>
      <c r="Q12" s="183" t="str">
        <f>IF(AND('Mapa final SI'!$AC$47="Muy Alta",'Mapa final SI'!$AE$47="Menor"),CONCATENATE("R7C",'Mapa final SI'!$S$47),"")</f>
        <v/>
      </c>
      <c r="R12" s="183" t="str">
        <f>IF(AND('Mapa final SI'!$AC$48="Muy Alta",'Mapa final SI'!$AE$48="Menor"),CONCATENATE("R7C",'Mapa final SI'!$S$48),"")</f>
        <v/>
      </c>
      <c r="S12" s="183" t="str">
        <f>IF(AND('Mapa final SI'!$AC$49="Muy Alta",'Mapa final SI'!$AE$49="Menor"),CONCATENATE("R7C",'Mapa final SI'!$S$49),"")</f>
        <v/>
      </c>
      <c r="T12" s="183" t="str">
        <f>IF(AND('Mapa final SI'!$AC$50="Muy Alta",'Mapa final SI'!$AE$50="Menor"),CONCATENATE("R7C",'Mapa final SI'!$S$50),"")</f>
        <v/>
      </c>
      <c r="U12" s="184" t="str">
        <f>IF(AND('Mapa final SI'!$AC$51="Muy Alta",'Mapa final SI'!$AE$51="Menor"),CONCATENATE("R7C",'Mapa final SI'!$S$51),"")</f>
        <v/>
      </c>
      <c r="V12" s="182" t="str">
        <f>IF(AND('Mapa final SI'!$AC$46="Muy Alta",'Mapa final SI'!$AE$46="Moderado"),CONCATENATE("R7C",'Mapa final SI'!$S$46),"")</f>
        <v/>
      </c>
      <c r="W12" s="183" t="str">
        <f>IF(AND('Mapa final SI'!$AC$47="Muy Alta",'Mapa final SI'!$AE$47="Moderado"),CONCATENATE("R7C",'Mapa final SI'!$S$47),"")</f>
        <v/>
      </c>
      <c r="X12" s="183" t="str">
        <f>IF(AND('Mapa final SI'!$AC$48="Muy Alta",'Mapa final SI'!$AE$48="Moderado"),CONCATENATE("R7C",'Mapa final SI'!$S$48),"")</f>
        <v/>
      </c>
      <c r="Y12" s="183" t="str">
        <f>IF(AND('Mapa final SI'!$AC$49="Muy Alta",'Mapa final SI'!$AE$49="Moderado"),CONCATENATE("R7C",'Mapa final SI'!$S$49),"")</f>
        <v/>
      </c>
      <c r="Z12" s="183" t="str">
        <f>IF(AND('Mapa final SI'!$AC$50="Muy Alta",'Mapa final SI'!$AE$50="Moderado"),CONCATENATE("R7C",'Mapa final SI'!$S$50),"")</f>
        <v/>
      </c>
      <c r="AA12" s="184" t="str">
        <f>IF(AND('Mapa final SI'!$AC$51="Muy Alta",'Mapa final SI'!$AE$51="Moderado"),CONCATENATE("R7C",'Mapa final SI'!$S$51),"")</f>
        <v/>
      </c>
      <c r="AB12" s="182" t="str">
        <f>IF(AND('Mapa final SI'!$AC$46="Muy Alta",'Mapa final SI'!$AE$46="Mayor"),CONCATENATE("R7C",'Mapa final SI'!$S$46),"")</f>
        <v/>
      </c>
      <c r="AC12" s="183" t="str">
        <f>IF(AND('Mapa final SI'!$AC$47="Muy Alta",'Mapa final SI'!$AE$47="Mayor"),CONCATENATE("R7C",'Mapa final SI'!$S$47),"")</f>
        <v/>
      </c>
      <c r="AD12" s="183" t="str">
        <f>IF(AND('Mapa final SI'!$AC$48="Muy Alta",'Mapa final SI'!$AE$48="Mayor"),CONCATENATE("R7C",'Mapa final SI'!$S$48),"")</f>
        <v/>
      </c>
      <c r="AE12" s="183" t="str">
        <f>IF(AND('Mapa final SI'!$AC$49="Muy Alta",'Mapa final SI'!$AE$49="Mayor"),CONCATENATE("R7C",'Mapa final SI'!$S$49),"")</f>
        <v/>
      </c>
      <c r="AF12" s="183" t="str">
        <f>IF(AND('Mapa final SI'!$AC$50="Muy Alta",'Mapa final SI'!$AE$50="Mayor"),CONCATENATE("R7C",'Mapa final SI'!$S$50),"")</f>
        <v/>
      </c>
      <c r="AG12" s="184" t="str">
        <f>IF(AND('Mapa final SI'!$AC$51="Muy Alta",'Mapa final SI'!$AE$51="Mayor"),CONCATENATE("R7C",'Mapa final SI'!$S$51),"")</f>
        <v/>
      </c>
      <c r="AH12" s="185" t="str">
        <f>IF(AND('Mapa final SI'!$AC$46="Muy Alta",'Mapa final SI'!$AE$46="Catastrófico"),CONCATENATE("R7C",'Mapa final SI'!$S$46),"")</f>
        <v/>
      </c>
      <c r="AI12" s="186" t="str">
        <f>IF(AND('Mapa final SI'!$AC$47="Muy Alta",'Mapa final SI'!$AE$47="Catastrófico"),CONCATENATE("R7C",'Mapa final SI'!$S$47),"")</f>
        <v/>
      </c>
      <c r="AJ12" s="186" t="str">
        <f>IF(AND('Mapa final SI'!$AC$48="Muy Alta",'Mapa final SI'!$AE$48="Catastrófico"),CONCATENATE("R7C",'Mapa final SI'!$S$48),"")</f>
        <v/>
      </c>
      <c r="AK12" s="186" t="str">
        <f>IF(AND('Mapa final SI'!$AC$49="Muy Alta",'Mapa final SI'!$AE$49="Catastrófico"),CONCATENATE("R7C",'Mapa final SI'!$S$49),"")</f>
        <v/>
      </c>
      <c r="AL12" s="186" t="str">
        <f>IF(AND('Mapa final SI'!$AC$50="Muy Alta",'Mapa final SI'!$AE$50="Catastrófico"),CONCATENATE("R7C",'Mapa final SI'!$S$50),"")</f>
        <v/>
      </c>
      <c r="AM12" s="187" t="str">
        <f>IF(AND('Mapa final SI'!$AC$51="Muy Alta",'Mapa final SI'!$AE$51="Catastrófico"),CONCATENATE("R7C",'Mapa final SI'!$S$51),"")</f>
        <v/>
      </c>
      <c r="AN12" s="14"/>
      <c r="AO12" s="1141"/>
      <c r="AP12" s="1142"/>
      <c r="AQ12" s="1142"/>
      <c r="AR12" s="1142"/>
      <c r="AS12" s="1142"/>
      <c r="AT12" s="114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15"/>
      <c r="C13" s="1015"/>
      <c r="D13" s="1016"/>
      <c r="E13" s="1104"/>
      <c r="F13" s="1103"/>
      <c r="G13" s="1103"/>
      <c r="H13" s="1103"/>
      <c r="I13" s="1117"/>
      <c r="J13" s="182" t="str">
        <f>IF(AND('Mapa final SI'!$AC$52="Muy Alta",'Mapa final SI'!$AE$52="Leve"),CONCATENATE("R8C",'Mapa final SI'!$S$52),"")</f>
        <v/>
      </c>
      <c r="K13" s="183" t="str">
        <f>IF(AND('Mapa final SI'!$AC$53="Muy Alta",'Mapa final SI'!$AE$53="Leve"),CONCATENATE("R8C",'Mapa final SI'!$S$53),"")</f>
        <v/>
      </c>
      <c r="L13" s="183" t="str">
        <f>IF(AND('Mapa final SI'!$AC$54="Muy Alta",'Mapa final SI'!$AE$54="Leve"),CONCATENATE("R8C",'Mapa final SI'!$S$54),"")</f>
        <v/>
      </c>
      <c r="M13" s="183" t="str">
        <f>IF(AND('Mapa final SI'!$AC$55="Muy Alta",'Mapa final SI'!$AE$55="Leve"),CONCATENATE("R8C",'Mapa final SI'!$S$55),"")</f>
        <v/>
      </c>
      <c r="N13" s="183" t="str">
        <f>IF(AND('Mapa final SI'!$AC$56="Muy Alta",'Mapa final SI'!$AE$56="Leve"),CONCATENATE("R8C",'Mapa final SI'!$S$56),"")</f>
        <v/>
      </c>
      <c r="O13" s="184" t="str">
        <f>IF(AND('Mapa final SI'!$AC$57="Muy Alta",'Mapa final SI'!$AE$57="Leve"),CONCATENATE("R8C",'Mapa final SI'!$S$57),"")</f>
        <v/>
      </c>
      <c r="P13" s="182" t="str">
        <f>IF(AND('Mapa final SI'!$AC$52="Muy Alta",'Mapa final SI'!$AE$52="Menor"),CONCATENATE("R8C",'Mapa final SI'!$S$52),"")</f>
        <v/>
      </c>
      <c r="Q13" s="183" t="str">
        <f>IF(AND('Mapa final SI'!$AC$53="Muy Alta",'Mapa final SI'!$AE$53="Menor"),CONCATENATE("R8C",'Mapa final SI'!$S$53),"")</f>
        <v/>
      </c>
      <c r="R13" s="183" t="str">
        <f>IF(AND('Mapa final SI'!$AC$54="Muy Alta",'Mapa final SI'!$AE$54="Menor"),CONCATENATE("R8C",'Mapa final SI'!$S$54),"")</f>
        <v/>
      </c>
      <c r="S13" s="183" t="str">
        <f>IF(AND('Mapa final SI'!$AC$55="Muy Alta",'Mapa final SI'!$AE$55="Menor"),CONCATENATE("R8C",'Mapa final SI'!$S$55),"")</f>
        <v/>
      </c>
      <c r="T13" s="183" t="str">
        <f>IF(AND('Mapa final SI'!$AC$56="Muy Alta",'Mapa final SI'!$AE$56="Menor"),CONCATENATE("R8C",'Mapa final SI'!$S$56),"")</f>
        <v/>
      </c>
      <c r="U13" s="184" t="str">
        <f>IF(AND('Mapa final SI'!$AC$57="Muy Alta",'Mapa final SI'!$AE$57="Menor"),CONCATENATE("R8C",'Mapa final SI'!$S$57),"")</f>
        <v/>
      </c>
      <c r="V13" s="182" t="str">
        <f>IF(AND('Mapa final SI'!$AC$52="Muy Alta",'Mapa final SI'!$AE$52="Moderado"),CONCATENATE("R8C",'Mapa final SI'!$S$52),"")</f>
        <v/>
      </c>
      <c r="W13" s="183" t="str">
        <f>IF(AND('Mapa final SI'!$AC$53="Muy Alta",'Mapa final SI'!$AE$53="Moderado"),CONCATENATE("R8C",'Mapa final SI'!$S$53),"")</f>
        <v/>
      </c>
      <c r="X13" s="183" t="str">
        <f>IF(AND('Mapa final SI'!$AC$54="Muy Alta",'Mapa final SI'!$AE$54="Moderado"),CONCATENATE("R8C",'Mapa final SI'!$S$54),"")</f>
        <v/>
      </c>
      <c r="Y13" s="183" t="str">
        <f>IF(AND('Mapa final SI'!$AC$55="Muy Alta",'Mapa final SI'!$AE$55="Moderado"),CONCATENATE("R8C",'Mapa final SI'!$S$55),"")</f>
        <v/>
      </c>
      <c r="Z13" s="183" t="str">
        <f>IF(AND('Mapa final SI'!$AC$56="Muy Alta",'Mapa final SI'!$AE$56="Moderado"),CONCATENATE("R8C",'Mapa final SI'!$S$56),"")</f>
        <v/>
      </c>
      <c r="AA13" s="184" t="str">
        <f>IF(AND('Mapa final SI'!$AC$57="Muy Alta",'Mapa final SI'!$AE$57="Moderado"),CONCATENATE("R8C",'Mapa final SI'!$S$57),"")</f>
        <v/>
      </c>
      <c r="AB13" s="182" t="str">
        <f>IF(AND('Mapa final SI'!$AC$52="Muy Alta",'Mapa final SI'!$AE$52="Mayor"),CONCATENATE("R8C",'Mapa final SI'!$S$52),"")</f>
        <v/>
      </c>
      <c r="AC13" s="183" t="str">
        <f>IF(AND('Mapa final SI'!$AC$53="Muy Alta",'Mapa final SI'!$AE$53="Mayor"),CONCATENATE("R8C",'Mapa final SI'!$S$53),"")</f>
        <v/>
      </c>
      <c r="AD13" s="183" t="str">
        <f>IF(AND('Mapa final SI'!$AC$54="Muy Alta",'Mapa final SI'!$AE$54="Mayor"),CONCATENATE("R8C",'Mapa final SI'!$S$54),"")</f>
        <v/>
      </c>
      <c r="AE13" s="183" t="str">
        <f>IF(AND('Mapa final SI'!$AC$55="Muy Alta",'Mapa final SI'!$AE$55="Mayor"),CONCATENATE("R8C",'Mapa final SI'!$S$55),"")</f>
        <v/>
      </c>
      <c r="AF13" s="183" t="str">
        <f>IF(AND('Mapa final SI'!$AC$56="Muy Alta",'Mapa final SI'!$AE$56="Mayor"),CONCATENATE("R8C",'Mapa final SI'!$S$56),"")</f>
        <v/>
      </c>
      <c r="AG13" s="184" t="str">
        <f>IF(AND('Mapa final SI'!$AC$57="Muy Alta",'Mapa final SI'!$AE$57="Mayor"),CONCATENATE("R8C",'Mapa final SI'!$S$57),"")</f>
        <v/>
      </c>
      <c r="AH13" s="185" t="str">
        <f>IF(AND('Mapa final SI'!$AC$52="Muy Alta",'Mapa final SI'!$AE$52="Catastrófico"),CONCATENATE("R8C",'Mapa final SI'!$S$52),"")</f>
        <v/>
      </c>
      <c r="AI13" s="186" t="str">
        <f>IF(AND('Mapa final SI'!$AC$53="Muy Alta",'Mapa final SI'!$AE$53="Catastrófico"),CONCATENATE("R8C",'Mapa final SI'!$S$53),"")</f>
        <v/>
      </c>
      <c r="AJ13" s="186" t="str">
        <f>IF(AND('Mapa final SI'!$AC$54="Muy Alta",'Mapa final SI'!$AE$54="Catastrófico"),CONCATENATE("R8C",'Mapa final SI'!$S$54),"")</f>
        <v/>
      </c>
      <c r="AK13" s="186" t="str">
        <f>IF(AND('Mapa final SI'!$AC$55="Muy Alta",'Mapa final SI'!$AE$55="Catastrófico"),CONCATENATE("R8C",'Mapa final SI'!$S$55),"")</f>
        <v/>
      </c>
      <c r="AL13" s="186" t="str">
        <f>IF(AND('Mapa final SI'!$AC$56="Muy Alta",'Mapa final SI'!$AE$56="Catastrófico"),CONCATENATE("R8C",'Mapa final SI'!$S$56),"")</f>
        <v/>
      </c>
      <c r="AM13" s="187" t="str">
        <f>IF(AND('Mapa final SI'!$AC$57="Muy Alta",'Mapa final SI'!$AE$57="Catastrófico"),CONCATENATE("R8C",'Mapa final SI'!$S$57),"")</f>
        <v/>
      </c>
      <c r="AN13" s="14"/>
      <c r="AO13" s="1141"/>
      <c r="AP13" s="1142"/>
      <c r="AQ13" s="1142"/>
      <c r="AR13" s="1142"/>
      <c r="AS13" s="1142"/>
      <c r="AT13" s="114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15"/>
      <c r="C14" s="1015"/>
      <c r="D14" s="1016"/>
      <c r="E14" s="1104"/>
      <c r="F14" s="1103"/>
      <c r="G14" s="1103"/>
      <c r="H14" s="1103"/>
      <c r="I14" s="1117"/>
      <c r="J14" s="182" t="str">
        <f>IF(AND('Mapa final SI'!$AC$58="Muy Alta",'Mapa final SI'!$AE$58="Leve"),CONCATENATE("R9C",'Mapa final SI'!$S$58),"")</f>
        <v/>
      </c>
      <c r="K14" s="183" t="str">
        <f>IF(AND('Mapa final SI'!$AC$59="Muy Alta",'Mapa final SI'!$AE$59="Leve"),CONCATENATE("R9C",'Mapa final SI'!$S$59),"")</f>
        <v/>
      </c>
      <c r="L14" s="183" t="str">
        <f>IF(AND('Mapa final SI'!$AC$60="Muy Alta",'Mapa final SI'!$AE$60="Leve"),CONCATENATE("R9C",'Mapa final SI'!$S$60),"")</f>
        <v/>
      </c>
      <c r="M14" s="183" t="str">
        <f>IF(AND('Mapa final SI'!$AC$61="Muy Alta",'Mapa final SI'!$AE$61="Leve"),CONCATENATE("R9C",'Mapa final SI'!$S$61),"")</f>
        <v/>
      </c>
      <c r="N14" s="183" t="str">
        <f>IF(AND('Mapa final SI'!$AC$62="Muy Alta",'Mapa final SI'!$AE$62="Leve"),CONCATENATE("R9C",'Mapa final SI'!$S$62),"")</f>
        <v/>
      </c>
      <c r="O14" s="184" t="str">
        <f>IF(AND('Mapa final SI'!$AC$63="Muy Alta",'Mapa final SI'!$AE$63="Leve"),CONCATENATE("R9C",'Mapa final SI'!$S$63),"")</f>
        <v/>
      </c>
      <c r="P14" s="182" t="str">
        <f>IF(AND('Mapa final SI'!$AC$58="Muy Alta",'Mapa final SI'!$AE$58="Menor"),CONCATENATE("R9C",'Mapa final SI'!$S$58),"")</f>
        <v/>
      </c>
      <c r="Q14" s="183" t="str">
        <f>IF(AND('Mapa final SI'!$AC$59="Muy Alta",'Mapa final SI'!$AE$59="Menor"),CONCATENATE("R9C",'Mapa final SI'!$S$59),"")</f>
        <v/>
      </c>
      <c r="R14" s="183" t="str">
        <f>IF(AND('Mapa final SI'!$AC$60="Muy Alta",'Mapa final SI'!$AE$60="Menor"),CONCATENATE("R9C",'Mapa final SI'!$S$60),"")</f>
        <v/>
      </c>
      <c r="S14" s="183" t="str">
        <f>IF(AND('Mapa final SI'!$AC$61="Muy Alta",'Mapa final SI'!$AE$61="Menor"),CONCATENATE("R9C",'Mapa final SI'!$S$61),"")</f>
        <v/>
      </c>
      <c r="T14" s="183" t="str">
        <f>IF(AND('Mapa final SI'!$AC$62="Muy Alta",'Mapa final SI'!$AE$62="Menor"),CONCATENATE("R9C",'Mapa final SI'!$S$62),"")</f>
        <v/>
      </c>
      <c r="U14" s="184" t="str">
        <f>IF(AND('Mapa final SI'!$AC$63="Muy Alta",'Mapa final SI'!$AE$63="Menor"),CONCATENATE("R9C",'Mapa final SI'!$S$63),"")</f>
        <v/>
      </c>
      <c r="V14" s="182" t="str">
        <f>IF(AND('Mapa final SI'!$AC$58="Muy Alta",'Mapa final SI'!$AE$58="Moderado"),CONCATENATE("R9C",'Mapa final SI'!$S$58),"")</f>
        <v/>
      </c>
      <c r="W14" s="183" t="str">
        <f>IF(AND('Mapa final SI'!$AC$59="Muy Alta",'Mapa final SI'!$AE$59="Moderado"),CONCATENATE("R9C",'Mapa final SI'!$S$59),"")</f>
        <v/>
      </c>
      <c r="X14" s="183" t="str">
        <f>IF(AND('Mapa final SI'!$AC$60="Muy Alta",'Mapa final SI'!$AE$60="Moderado"),CONCATENATE("R9C",'Mapa final SI'!$S$60),"")</f>
        <v/>
      </c>
      <c r="Y14" s="183" t="str">
        <f>IF(AND('Mapa final SI'!$AC$61="Muy Alta",'Mapa final SI'!$AE$61="Moderado"),CONCATENATE("R9C",'Mapa final SI'!$S$61),"")</f>
        <v/>
      </c>
      <c r="Z14" s="183" t="str">
        <f>IF(AND('Mapa final SI'!$AC$62="Muy Alta",'Mapa final SI'!$AE$62="Moderado"),CONCATENATE("R9C",'Mapa final SI'!$S$62),"")</f>
        <v/>
      </c>
      <c r="AA14" s="184" t="str">
        <f>IF(AND('Mapa final SI'!$AC$63="Muy Alta",'Mapa final SI'!$AE$63="Moderado"),CONCATENATE("R9C",'Mapa final SI'!$S$63),"")</f>
        <v/>
      </c>
      <c r="AB14" s="182" t="str">
        <f>IF(AND('Mapa final SI'!$AC$58="Muy Alta",'Mapa final SI'!$AE$58="Mayor"),CONCATENATE("R9C",'Mapa final SI'!$S$58),"")</f>
        <v/>
      </c>
      <c r="AC14" s="183" t="str">
        <f>IF(AND('Mapa final SI'!$AC$59="Muy Alta",'Mapa final SI'!$AE$59="Mayor"),CONCATENATE("R9C",'Mapa final SI'!$S$59),"")</f>
        <v/>
      </c>
      <c r="AD14" s="183" t="str">
        <f>IF(AND('Mapa final SI'!$AC$60="Muy Alta",'Mapa final SI'!$AE$60="Mayor"),CONCATENATE("R9C",'Mapa final SI'!$S$60),"")</f>
        <v/>
      </c>
      <c r="AE14" s="183" t="str">
        <f>IF(AND('Mapa final SI'!$AC$61="Muy Alta",'Mapa final SI'!$AE$61="Mayor"),CONCATENATE("R9C",'Mapa final SI'!$S$61),"")</f>
        <v/>
      </c>
      <c r="AF14" s="183" t="str">
        <f>IF(AND('Mapa final SI'!$AC$62="Muy Alta",'Mapa final SI'!$AE$62="Mayor"),CONCATENATE("R9C",'Mapa final SI'!$S$62),"")</f>
        <v/>
      </c>
      <c r="AG14" s="184" t="str">
        <f>IF(AND('Mapa final SI'!$AC$63="Muy Alta",'Mapa final SI'!$AE$63="Mayor"),CONCATENATE("R9C",'Mapa final SI'!$S$63),"")</f>
        <v/>
      </c>
      <c r="AH14" s="185" t="str">
        <f>IF(AND('Mapa final SI'!$AC$58="Muy Alta",'Mapa final SI'!$AE$58="Catastrófico"),CONCATENATE("R9C",'Mapa final SI'!$S$58),"")</f>
        <v/>
      </c>
      <c r="AI14" s="186" t="str">
        <f>IF(AND('Mapa final SI'!$AC$59="Muy Alta",'Mapa final SI'!$AE$59="Catastrófico"),CONCATENATE("R9C",'Mapa final SI'!$S$59),"")</f>
        <v/>
      </c>
      <c r="AJ14" s="186" t="str">
        <f>IF(AND('Mapa final SI'!$AC$60="Muy Alta",'Mapa final SI'!$AE$60="Catastrófico"),CONCATENATE("R9C",'Mapa final SI'!$S$60),"")</f>
        <v/>
      </c>
      <c r="AK14" s="186" t="str">
        <f>IF(AND('Mapa final SI'!$AC$61="Muy Alta",'Mapa final SI'!$AE$61="Catastrófico"),CONCATENATE("R9C",'Mapa final SI'!$S$61),"")</f>
        <v/>
      </c>
      <c r="AL14" s="186" t="str">
        <f>IF(AND('Mapa final SI'!$AC$62="Muy Alta",'Mapa final SI'!$AE$62="Catastrófico"),CONCATENATE("R9C",'Mapa final SI'!$S$62),"")</f>
        <v/>
      </c>
      <c r="AM14" s="187" t="str">
        <f>IF(AND('Mapa final SI'!$AC$63="Muy Alta",'Mapa final SI'!$AE$63="Catastrófico"),CONCATENATE("R9C",'Mapa final SI'!$S$63),"")</f>
        <v/>
      </c>
      <c r="AN14" s="14"/>
      <c r="AO14" s="1141"/>
      <c r="AP14" s="1142"/>
      <c r="AQ14" s="1142"/>
      <c r="AR14" s="1142"/>
      <c r="AS14" s="1142"/>
      <c r="AT14" s="114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15"/>
      <c r="C15" s="1015"/>
      <c r="D15" s="1016"/>
      <c r="E15" s="1105"/>
      <c r="F15" s="1106"/>
      <c r="G15" s="1106"/>
      <c r="H15" s="1106"/>
      <c r="I15" s="1130"/>
      <c r="J15" s="188" t="str">
        <f>IF(AND('Mapa final SI'!$AC$64="Muy Alta",'Mapa final SI'!$AE$64="Leve"),CONCATENATE("R10C",'Mapa final SI'!$S$64),"")</f>
        <v/>
      </c>
      <c r="K15" s="189" t="str">
        <f>IF(AND('Mapa final SI'!$AC$65="Muy Alta",'Mapa final SI'!$AE$65="Leve"),CONCATENATE("R10C",'Mapa final SI'!$S$65),"")</f>
        <v/>
      </c>
      <c r="L15" s="189" t="str">
        <f>IF(AND('Mapa final SI'!$AC$66="Muy Alta",'Mapa final SI'!$AE$66="Leve"),CONCATENATE("R10C",'Mapa final SI'!$S$66),"")</f>
        <v/>
      </c>
      <c r="M15" s="189" t="str">
        <f>IF(AND('Mapa final SI'!$AC$67="Muy Alta",'Mapa final SI'!$AE$67="Leve"),CONCATENATE("R10C",'Mapa final SI'!$S$67),"")</f>
        <v/>
      </c>
      <c r="N15" s="189" t="str">
        <f>IF(AND('Mapa final SI'!$AC$68="Muy Alta",'Mapa final SI'!$AE$68="Leve"),CONCATENATE("R10C",'Mapa final SI'!$S$68),"")</f>
        <v/>
      </c>
      <c r="O15" s="190" t="str">
        <f>IF(AND('Mapa final SI'!$AC$69="Muy Alta",'Mapa final SI'!$AE$69="Leve"),CONCATENATE("R10C",'Mapa final SI'!$S$69),"")</f>
        <v/>
      </c>
      <c r="P15" s="182" t="str">
        <f>IF(AND('Mapa final SI'!$AC$64="Muy Alta",'Mapa final SI'!$AE$64="Menor"),CONCATENATE("R10C",'Mapa final SI'!$S$64),"")</f>
        <v/>
      </c>
      <c r="Q15" s="183" t="str">
        <f>IF(AND('Mapa final SI'!$AC$65="Muy Alta",'Mapa final SI'!$AE$65="Menor"),CONCATENATE("R10C",'Mapa final SI'!$S$65),"")</f>
        <v/>
      </c>
      <c r="R15" s="183" t="str">
        <f>IF(AND('Mapa final SI'!$AC$66="Muy Alta",'Mapa final SI'!$AE$66="Menor"),CONCATENATE("R10C",'Mapa final SI'!$S$66),"")</f>
        <v/>
      </c>
      <c r="S15" s="183" t="str">
        <f>IF(AND('Mapa final SI'!$AC$67="Muy Alta",'Mapa final SI'!$AE$67="Menor"),CONCATENATE("R10C",'Mapa final SI'!$S$67),"")</f>
        <v/>
      </c>
      <c r="T15" s="183" t="str">
        <f>IF(AND('Mapa final SI'!$AC$68="Muy Alta",'Mapa final SI'!$AE$68="Menor"),CONCATENATE("R10C",'Mapa final SI'!$S$68),"")</f>
        <v/>
      </c>
      <c r="U15" s="184" t="str">
        <f>IF(AND('Mapa final SI'!$AC$69="Muy Alta",'Mapa final SI'!$AE$69="Menor"),CONCATENATE("R10C",'Mapa final SI'!$S$69),"")</f>
        <v/>
      </c>
      <c r="V15" s="188" t="str">
        <f>IF(AND('Mapa final SI'!$AC$64="Muy Alta",'Mapa final SI'!$AE$64="Moderado"),CONCATENATE("R10C",'Mapa final SI'!$S$64),"")</f>
        <v/>
      </c>
      <c r="W15" s="189" t="str">
        <f>IF(AND('Mapa final SI'!$AC$65="Muy Alta",'Mapa final SI'!$AE$65="Moderado"),CONCATENATE("R10C",'Mapa final SI'!$S$65),"")</f>
        <v/>
      </c>
      <c r="X15" s="189" t="str">
        <f>IF(AND('Mapa final SI'!$AC$66="Muy Alta",'Mapa final SI'!$AE$66="Moderado"),CONCATENATE("R10C",'Mapa final SI'!$S$66),"")</f>
        <v/>
      </c>
      <c r="Y15" s="189" t="str">
        <f>IF(AND('Mapa final SI'!$AC$67="Muy Alta",'Mapa final SI'!$AE$67="Moderado"),CONCATENATE("R10C",'Mapa final SI'!$S$67),"")</f>
        <v/>
      </c>
      <c r="Z15" s="189" t="str">
        <f>IF(AND('Mapa final SI'!$AC$68="Muy Alta",'Mapa final SI'!$AE$68="Moderado"),CONCATENATE("R10C",'Mapa final SI'!$S$68),"")</f>
        <v/>
      </c>
      <c r="AA15" s="190" t="str">
        <f>IF(AND('Mapa final SI'!$AC$69="Muy Alta",'Mapa final SI'!$AE$69="Moderado"),CONCATENATE("R10C",'Mapa final SI'!$S$69),"")</f>
        <v/>
      </c>
      <c r="AB15" s="182" t="str">
        <f>IF(AND('Mapa final SI'!$AC$64="Muy Alta",'Mapa final SI'!$AE$64="Mayor"),CONCATENATE("R10C",'Mapa final SI'!$S$64),"")</f>
        <v/>
      </c>
      <c r="AC15" s="183" t="str">
        <f>IF(AND('Mapa final SI'!$AC$65="Muy Alta",'Mapa final SI'!$AE$65="Mayor"),CONCATENATE("R10C",'Mapa final SI'!$S$65),"")</f>
        <v/>
      </c>
      <c r="AD15" s="183" t="str">
        <f>IF(AND('Mapa final SI'!$AC$66="Muy Alta",'Mapa final SI'!$AE$66="Mayor"),CONCATENATE("R10C",'Mapa final SI'!$S$66),"")</f>
        <v/>
      </c>
      <c r="AE15" s="183" t="str">
        <f>IF(AND('Mapa final SI'!$AC$67="Muy Alta",'Mapa final SI'!$AE$67="Mayor"),CONCATENATE("R10C",'Mapa final SI'!$S$67),"")</f>
        <v/>
      </c>
      <c r="AF15" s="183" t="str">
        <f>IF(AND('Mapa final SI'!$AC$68="Muy Alta",'Mapa final SI'!$AE$68="Mayor"),CONCATENATE("R10C",'Mapa final SI'!$S$68),"")</f>
        <v/>
      </c>
      <c r="AG15" s="184" t="str">
        <f>IF(AND('Mapa final SI'!$AC$69="Muy Alta",'Mapa final SI'!$AE$69="Mayor"),CONCATENATE("R10C",'Mapa final SI'!$S$69),"")</f>
        <v/>
      </c>
      <c r="AH15" s="191" t="str">
        <f>IF(AND('Mapa final SI'!$AC$64="Muy Alta",'Mapa final SI'!$AE$64="Catastrófico"),CONCATENATE("R10C",'Mapa final SI'!$S$64),"")</f>
        <v/>
      </c>
      <c r="AI15" s="192" t="str">
        <f>IF(AND('Mapa final SI'!$AC$65="Muy Alta",'Mapa final SI'!$AE$65="Catastrófico"),CONCATENATE("R10C",'Mapa final SI'!$S$65),"")</f>
        <v/>
      </c>
      <c r="AJ15" s="192" t="str">
        <f>IF(AND('Mapa final SI'!$AC$66="Muy Alta",'Mapa final SI'!$AE$66="Catastrófico"),CONCATENATE("R10C",'Mapa final SI'!$S$66),"")</f>
        <v/>
      </c>
      <c r="AK15" s="192" t="str">
        <f>IF(AND('Mapa final SI'!$AC$67="Muy Alta",'Mapa final SI'!$AE$67="Catastrófico"),CONCATENATE("R10C",'Mapa final SI'!$S$67),"")</f>
        <v/>
      </c>
      <c r="AL15" s="192" t="str">
        <f>IF(AND('Mapa final SI'!$AC$68="Muy Alta",'Mapa final SI'!$AE$68="Catastrófico"),CONCATENATE("R10C",'Mapa final SI'!$S$68),"")</f>
        <v/>
      </c>
      <c r="AM15" s="193" t="str">
        <f>IF(AND('Mapa final SI'!$AC$69="Muy Alta",'Mapa final SI'!$AE$69="Catastrófico"),CONCATENATE("R10C",'Mapa final SI'!$S$69),"")</f>
        <v/>
      </c>
      <c r="AN15" s="14"/>
      <c r="AO15" s="1144"/>
      <c r="AP15" s="1145"/>
      <c r="AQ15" s="1145"/>
      <c r="AR15" s="1145"/>
      <c r="AS15" s="1145"/>
      <c r="AT15" s="114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15"/>
      <c r="C16" s="1015"/>
      <c r="D16" s="1016"/>
      <c r="E16" s="1100" t="s">
        <v>328</v>
      </c>
      <c r="F16" s="1101"/>
      <c r="G16" s="1101"/>
      <c r="H16" s="1101"/>
      <c r="I16" s="1101"/>
      <c r="J16" s="194" t="str">
        <f>IF(AND('Mapa final SI'!$AC$10="Alta",'Mapa final SI'!$AE$10="Leve"),CONCATENATE("R1C",'Mapa final SI'!$S$10),"")</f>
        <v/>
      </c>
      <c r="K16" s="195" t="str">
        <f>IF(AND('Mapa final SI'!$AC$11="Alta",'Mapa final SI'!$AE$11="Leve"),CONCATENATE("R1C",'Mapa final SI'!$S$11),"")</f>
        <v/>
      </c>
      <c r="L16" s="195" t="str">
        <f>IF(AND('Mapa final SI'!$AC$12="Alta",'Mapa final SI'!$AE$12="Leve"),CONCATENATE("R1C",'Mapa final SI'!$S$12),"")</f>
        <v/>
      </c>
      <c r="M16" s="195" t="str">
        <f>IF(AND('Mapa final SI'!$AC$13="Alta",'Mapa final SI'!$AE$13="Leve"),CONCATENATE("R1C",'Mapa final SI'!$S$13),"")</f>
        <v/>
      </c>
      <c r="N16" s="195" t="str">
        <f>IF(AND('Mapa final SI'!$AC$14="Alta",'Mapa final SI'!$AE$14="Leve"),CONCATENATE("R1C",'Mapa final SI'!$S$14),"")</f>
        <v/>
      </c>
      <c r="O16" s="196" t="str">
        <f>IF(AND('Mapa final SI'!$AC$15="Alta",'Mapa final SI'!$AE$15="Leve"),CONCATENATE("R1C",'Mapa final SI'!$S$15),"")</f>
        <v/>
      </c>
      <c r="P16" s="194" t="str">
        <f>IF(AND('Mapa final SI'!$AC$10="Alta",'Mapa final SI'!$AE$10="Menor"),CONCATENATE("R1C",'Mapa final SI'!$S$10),"")</f>
        <v/>
      </c>
      <c r="Q16" s="195" t="str">
        <f>IF(AND('Mapa final SI'!$AC$11="Alta",'Mapa final SI'!$AE$11="Menor"),CONCATENATE("R1C",'Mapa final SI'!$S$11),"")</f>
        <v/>
      </c>
      <c r="R16" s="195" t="str">
        <f>IF(AND('Mapa final SI'!$AC$12="Alta",'Mapa final SI'!$AE$12="Menor"),CONCATENATE("R1C",'Mapa final SI'!$S$12),"")</f>
        <v/>
      </c>
      <c r="S16" s="195" t="str">
        <f>IF(AND('Mapa final SI'!$AC$13="Alta",'Mapa final SI'!$AE$13="Menor"),CONCATENATE("R1C",'Mapa final SI'!$S$13),"")</f>
        <v/>
      </c>
      <c r="T16" s="195" t="str">
        <f>IF(AND('Mapa final SI'!$AC$14="Alta",'Mapa final SI'!$AE$14="Menor"),CONCATENATE("R1C",'Mapa final SI'!$S$14),"")</f>
        <v/>
      </c>
      <c r="U16" s="196" t="str">
        <f>IF(AND('Mapa final SI'!$AC$15="Alta",'Mapa final SI'!$AE$15="Menor"),CONCATENATE("R1C",'Mapa final SI'!$S$15),"")</f>
        <v/>
      </c>
      <c r="V16" s="176" t="str">
        <f>IF(AND('Mapa final SI'!$AC$10="Alta",'Mapa final SI'!$AE$10="Moderado"),CONCATENATE("R1C",'Mapa final SI'!$S$10),"")</f>
        <v/>
      </c>
      <c r="W16" s="177" t="str">
        <f>IF(AND('Mapa final SI'!$AC$11="Alta",'Mapa final SI'!$AE$11="Moderado"),CONCATENATE("R1C",'Mapa final SI'!$S$11),"")</f>
        <v/>
      </c>
      <c r="X16" s="177" t="str">
        <f>IF(AND('Mapa final SI'!$AC$12="Alta",'Mapa final SI'!$AE$12="Moderado"),CONCATENATE("R1C",'Mapa final SI'!$S$12),"")</f>
        <v/>
      </c>
      <c r="Y16" s="177" t="str">
        <f>IF(AND('Mapa final SI'!$AC$13="Alta",'Mapa final SI'!$AE$13="Moderado"),CONCATENATE("R1C",'Mapa final SI'!$S$13),"")</f>
        <v/>
      </c>
      <c r="Z16" s="177" t="str">
        <f>IF(AND('Mapa final SI'!$AC$14="Alta",'Mapa final SI'!$AE$14="Moderado"),CONCATENATE("R1C",'Mapa final SI'!$S$14),"")</f>
        <v/>
      </c>
      <c r="AA16" s="178" t="str">
        <f>IF(AND('Mapa final SI'!$AC$15="Alta",'Mapa final SI'!$AE$15="Moderado"),CONCATENATE("R1C",'Mapa final SI'!$S$15),"")</f>
        <v/>
      </c>
      <c r="AB16" s="176" t="str">
        <f>IF(AND('Mapa final SI'!$AC$10="Alta",'Mapa final SI'!$AE$10="Mayor"),CONCATENATE("R1C",'Mapa final SI'!$S$10),"")</f>
        <v/>
      </c>
      <c r="AC16" s="177" t="str">
        <f>IF(AND('Mapa final SI'!$AC$11="Alta",'Mapa final SI'!$AE$11="Mayor"),CONCATENATE("R1C",'Mapa final SI'!$S$11),"")</f>
        <v/>
      </c>
      <c r="AD16" s="177" t="str">
        <f>IF(AND('Mapa final SI'!$AC$12="Alta",'Mapa final SI'!$AE$12="Mayor"),CONCATENATE("R1C",'Mapa final SI'!$S$12),"")</f>
        <v/>
      </c>
      <c r="AE16" s="177" t="str">
        <f>IF(AND('Mapa final SI'!$AC$13="Alta",'Mapa final SI'!$AE$13="Mayor"),CONCATENATE("R1C",'Mapa final SI'!$S$13),"")</f>
        <v/>
      </c>
      <c r="AF16" s="177" t="str">
        <f>IF(AND('Mapa final SI'!$AC$14="Alta",'Mapa final SI'!$AE$14="Mayor"),CONCATENATE("R1C",'Mapa final SI'!$S$14),"")</f>
        <v/>
      </c>
      <c r="AG16" s="178" t="str">
        <f>IF(AND('Mapa final SI'!$AC$15="Alta",'Mapa final SI'!$AE$15="Mayor"),CONCATENATE("R1C",'Mapa final SI'!$S$15),"")</f>
        <v/>
      </c>
      <c r="AH16" s="179" t="str">
        <f>IF(AND('Mapa final SI'!$AC$10="Alta",'Mapa final SI'!$AE$10="Catastrófico"),CONCATENATE("R1C",'Mapa final SI'!$S$10),"")</f>
        <v/>
      </c>
      <c r="AI16" s="180" t="str">
        <f>IF(AND('Mapa final SI'!$AC$11="Alta",'Mapa final SI'!$AE$11="Catastrófico"),CONCATENATE("R1C",'Mapa final SI'!$S$11),"")</f>
        <v/>
      </c>
      <c r="AJ16" s="180" t="str">
        <f>IF(AND('Mapa final SI'!$AC$12="Alta",'Mapa final SI'!$AE$12="Catastrófico"),CONCATENATE("R1C",'Mapa final SI'!$S$12),"")</f>
        <v/>
      </c>
      <c r="AK16" s="180" t="str">
        <f>IF(AND('Mapa final SI'!$AC$13="Alta",'Mapa final SI'!$AE$13="Catastrófico"),CONCATENATE("R1C",'Mapa final SI'!$S$13),"")</f>
        <v/>
      </c>
      <c r="AL16" s="180" t="str">
        <f>IF(AND('Mapa final SI'!$AC$14="Alta",'Mapa final SI'!$AE$14="Catastrófico"),CONCATENATE("R1C",'Mapa final SI'!$S$14),"")</f>
        <v/>
      </c>
      <c r="AM16" s="181" t="str">
        <f>IF(AND('Mapa final SI'!$AC$15="Alta",'Mapa final SI'!$AE$15="Catastrófico"),CONCATENATE("R1C",'Mapa final SI'!$S$15),"")</f>
        <v/>
      </c>
      <c r="AN16" s="14"/>
      <c r="AO16" s="1107" t="s">
        <v>329</v>
      </c>
      <c r="AP16" s="1108"/>
      <c r="AQ16" s="1108"/>
      <c r="AR16" s="1108"/>
      <c r="AS16" s="1108"/>
      <c r="AT16" s="110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15"/>
      <c r="C17" s="1015"/>
      <c r="D17" s="1016"/>
      <c r="E17" s="1102"/>
      <c r="F17" s="1103"/>
      <c r="G17" s="1103"/>
      <c r="H17" s="1103"/>
      <c r="I17" s="1103"/>
      <c r="J17" s="197" t="str">
        <f>IF(AND('Mapa final SI'!$AC$16="Alta",'Mapa final SI'!$AE$16="Leve"),CONCATENATE("R2C",'Mapa final SI'!$S$16),"")</f>
        <v/>
      </c>
      <c r="K17" s="198" t="str">
        <f>IF(AND('Mapa final SI'!$AC$17="Alta",'Mapa final SI'!$AE$17="Leve"),CONCATENATE("R2C",'Mapa final SI'!$S$17),"")</f>
        <v/>
      </c>
      <c r="L17" s="198" t="str">
        <f>IF(AND('Mapa final SI'!$AC$18="Alta",'Mapa final SI'!$AE$18="Leve"),CONCATENATE("R2C",'Mapa final SI'!$S$18),"")</f>
        <v/>
      </c>
      <c r="M17" s="198" t="str">
        <f>IF(AND('Mapa final SI'!$AC$19="Alta",'Mapa final SI'!$AE$19="Leve"),CONCATENATE("R2C",'Mapa final SI'!$S$19),"")</f>
        <v/>
      </c>
      <c r="N17" s="198" t="str">
        <f>IF(AND('Mapa final SI'!$AC$20="Alta",'Mapa final SI'!$AE$20="Leve"),CONCATENATE("R2C",'Mapa final SI'!$S$20),"")</f>
        <v/>
      </c>
      <c r="O17" s="199" t="str">
        <f>IF(AND('Mapa final SI'!$AC$21="Alta",'Mapa final SI'!$AE$21="Leve"),CONCATENATE("R2C",'Mapa final SI'!$S$21),"")</f>
        <v/>
      </c>
      <c r="P17" s="197" t="str">
        <f>IF(AND('Mapa final SI'!$AC$16="Alta",'Mapa final SI'!$AE$16="Menor"),CONCATENATE("R2C",'Mapa final SI'!$S$16),"")</f>
        <v/>
      </c>
      <c r="Q17" s="198" t="str">
        <f>IF(AND('Mapa final SI'!$AC$17="Alta",'Mapa final SI'!$AE$17="Menor"),CONCATENATE("R2C",'Mapa final SI'!$S$17),"")</f>
        <v/>
      </c>
      <c r="R17" s="198" t="str">
        <f>IF(AND('Mapa final SI'!$AC$18="Alta",'Mapa final SI'!$AE$18="Menor"),CONCATENATE("R2C",'Mapa final SI'!$S$18),"")</f>
        <v/>
      </c>
      <c r="S17" s="198" t="str">
        <f>IF(AND('Mapa final SI'!$AC$19="Alta",'Mapa final SI'!$AE$19="Menor"),CONCATENATE("R2C",'Mapa final SI'!$S$19),"")</f>
        <v/>
      </c>
      <c r="T17" s="198" t="str">
        <f>IF(AND('Mapa final SI'!$AC$20="Alta",'Mapa final SI'!$AE$20="Menor"),CONCATENATE("R2C",'Mapa final SI'!$S$20),"")</f>
        <v/>
      </c>
      <c r="U17" s="199" t="str">
        <f>IF(AND('Mapa final SI'!$AC$21="Alta",'Mapa final SI'!$AE$21="Menor"),CONCATENATE("R2C",'Mapa final SI'!$S$21),"")</f>
        <v/>
      </c>
      <c r="V17" s="182" t="str">
        <f>IF(AND('Mapa final SI'!$AC$16="Alta",'Mapa final SI'!$AE$16="Moderado"),CONCATENATE("R2C",'Mapa final SI'!$S$16),"")</f>
        <v/>
      </c>
      <c r="W17" s="183" t="str">
        <f>IF(AND('Mapa final SI'!$AC$17="Alta",'Mapa final SI'!$AE$17="Moderado"),CONCATENATE("R2C",'Mapa final SI'!$S$17),"")</f>
        <v/>
      </c>
      <c r="X17" s="183" t="str">
        <f>IF(AND('Mapa final SI'!$AC$18="Alta",'Mapa final SI'!$AE$18="Moderado"),CONCATENATE("R2C",'Mapa final SI'!$S$18),"")</f>
        <v/>
      </c>
      <c r="Y17" s="183" t="str">
        <f>IF(AND('Mapa final SI'!$AC$19="Alta",'Mapa final SI'!$AE$19="Moderado"),CONCATENATE("R2C",'Mapa final SI'!$S$19),"")</f>
        <v/>
      </c>
      <c r="Z17" s="183" t="str">
        <f>IF(AND('Mapa final SI'!$AC$20="Alta",'Mapa final SI'!$AE$20="Moderado"),CONCATENATE("R2C",'Mapa final SI'!$S$20),"")</f>
        <v/>
      </c>
      <c r="AA17" s="184" t="str">
        <f>IF(AND('Mapa final SI'!$AC$21="Alta",'Mapa final SI'!$AE$21="Moderado"),CONCATENATE("R2C",'Mapa final SI'!$S$21),"")</f>
        <v/>
      </c>
      <c r="AB17" s="182" t="str">
        <f>IF(AND('Mapa final SI'!$AC$16="Alta",'Mapa final SI'!$AE$16="Mayor"),CONCATENATE("R2C",'Mapa final SI'!$S$16),"")</f>
        <v/>
      </c>
      <c r="AC17" s="183" t="str">
        <f>IF(AND('Mapa final SI'!$AC$17="Alta",'Mapa final SI'!$AE$17="Mayor"),CONCATENATE("R2C",'Mapa final SI'!$S$17),"")</f>
        <v/>
      </c>
      <c r="AD17" s="183" t="str">
        <f>IF(AND('Mapa final SI'!$AC$18="Alta",'Mapa final SI'!$AE$18="Mayor"),CONCATENATE("R2C",'Mapa final SI'!$S$18),"")</f>
        <v/>
      </c>
      <c r="AE17" s="183" t="str">
        <f>IF(AND('Mapa final SI'!$AC$19="Alta",'Mapa final SI'!$AE$19="Mayor"),CONCATENATE("R2C",'Mapa final SI'!$S$19),"")</f>
        <v/>
      </c>
      <c r="AF17" s="183" t="str">
        <f>IF(AND('Mapa final SI'!$AC$20="Alta",'Mapa final SI'!$AE$20="Mayor"),CONCATENATE("R2C",'Mapa final SI'!$S$20),"")</f>
        <v/>
      </c>
      <c r="AG17" s="184" t="str">
        <f>IF(AND('Mapa final SI'!$AC$21="Alta",'Mapa final SI'!$AE$21="Mayor"),CONCATENATE("R2C",'Mapa final SI'!$S$21),"")</f>
        <v/>
      </c>
      <c r="AH17" s="185" t="str">
        <f>IF(AND('Mapa final SI'!$AC$16="Alta",'Mapa final SI'!$AE$16="Catastrófico"),CONCATENATE("R2C",'Mapa final SI'!$S$16),"")</f>
        <v/>
      </c>
      <c r="AI17" s="186" t="str">
        <f>IF(AND('Mapa final SI'!$AC$17="Alta",'Mapa final SI'!$AE$17="Catastrófico"),CONCATENATE("R2C",'Mapa final SI'!$S$17),"")</f>
        <v/>
      </c>
      <c r="AJ17" s="186" t="str">
        <f>IF(AND('Mapa final SI'!$AC$18="Alta",'Mapa final SI'!$AE$18="Catastrófico"),CONCATENATE("R2C",'Mapa final SI'!$S$18),"")</f>
        <v/>
      </c>
      <c r="AK17" s="186" t="str">
        <f>IF(AND('Mapa final SI'!$AC$19="Alta",'Mapa final SI'!$AE$19="Catastrófico"),CONCATENATE("R2C",'Mapa final SI'!$S$19),"")</f>
        <v/>
      </c>
      <c r="AL17" s="186" t="str">
        <f>IF(AND('Mapa final SI'!$AC$20="Alta",'Mapa final SI'!$AE$20="Catastrófico"),CONCATENATE("R2C",'Mapa final SI'!$S$20),"")</f>
        <v/>
      </c>
      <c r="AM17" s="187" t="str">
        <f>IF(AND('Mapa final SI'!$AC$21="Alta",'Mapa final SI'!$AE$21="Catastrófico"),CONCATENATE("R2C",'Mapa final SI'!$S$21),"")</f>
        <v/>
      </c>
      <c r="AN17" s="14"/>
      <c r="AO17" s="1110"/>
      <c r="AP17" s="1111"/>
      <c r="AQ17" s="1111"/>
      <c r="AR17" s="1111"/>
      <c r="AS17" s="1111"/>
      <c r="AT17" s="11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15"/>
      <c r="C18" s="1015"/>
      <c r="D18" s="1016"/>
      <c r="E18" s="1104"/>
      <c r="F18" s="1103"/>
      <c r="G18" s="1103"/>
      <c r="H18" s="1103"/>
      <c r="I18" s="1103"/>
      <c r="J18" s="197" t="str">
        <f>IF(AND('Mapa final SI'!$AC$22="Alta",'Mapa final SI'!$AE$22="Leve"),CONCATENATE("R3C",'Mapa final SI'!$S$22),"")</f>
        <v/>
      </c>
      <c r="K18" s="198" t="str">
        <f>IF(AND('Mapa final SI'!$AC$23="Alta",'Mapa final SI'!$AE$23="Leve"),CONCATENATE("R3C",'Mapa final SI'!$S$23),"")</f>
        <v/>
      </c>
      <c r="L18" s="198" t="str">
        <f>IF(AND('Mapa final SI'!$AC$24="Alta",'Mapa final SI'!$AE$24="Leve"),CONCATENATE("R3C",'Mapa final SI'!$S$24),"")</f>
        <v/>
      </c>
      <c r="M18" s="198" t="str">
        <f>IF(AND('Mapa final SI'!$AC$25="Alta",'Mapa final SI'!$AE$25="Leve"),CONCATENATE("R3C",'Mapa final SI'!$S$25),"")</f>
        <v/>
      </c>
      <c r="N18" s="198" t="str">
        <f>IF(AND('Mapa final SI'!$AC$26="Alta",'Mapa final SI'!$AE$26="Leve"),CONCATENATE("R3C",'Mapa final SI'!$S$26),"")</f>
        <v/>
      </c>
      <c r="O18" s="199" t="str">
        <f>IF(AND('Mapa final SI'!$AC$27="Alta",'Mapa final SI'!$AE$27="Leve"),CONCATENATE("R3C",'Mapa final SI'!$S$27),"")</f>
        <v/>
      </c>
      <c r="P18" s="197" t="str">
        <f>IF(AND('Mapa final SI'!$AC$22="Alta",'Mapa final SI'!$AE$22="Menor"),CONCATENATE("R3C",'Mapa final SI'!$S$22),"")</f>
        <v/>
      </c>
      <c r="Q18" s="198" t="str">
        <f>IF(AND('Mapa final SI'!$AC$23="Alta",'Mapa final SI'!$AE$23="Menor"),CONCATENATE("R3C",'Mapa final SI'!$S$23),"")</f>
        <v/>
      </c>
      <c r="R18" s="198" t="str">
        <f>IF(AND('Mapa final SI'!$AC$24="Alta",'Mapa final SI'!$AE$24="Menor"),CONCATENATE("R3C",'Mapa final SI'!$S$24),"")</f>
        <v/>
      </c>
      <c r="S18" s="198" t="str">
        <f>IF(AND('Mapa final SI'!$AC$25="Alta",'Mapa final SI'!$AE$25="Menor"),CONCATENATE("R3C",'Mapa final SI'!$S$25),"")</f>
        <v/>
      </c>
      <c r="T18" s="198" t="str">
        <f>IF(AND('Mapa final SI'!$AC$26="Alta",'Mapa final SI'!$AE$26="Menor"),CONCATENATE("R3C",'Mapa final SI'!$S$26),"")</f>
        <v/>
      </c>
      <c r="U18" s="199" t="str">
        <f>IF(AND('Mapa final SI'!$AC$27="Alta",'Mapa final SI'!$AE$27="Menor"),CONCATENATE("R3C",'Mapa final SI'!$S$27),"")</f>
        <v/>
      </c>
      <c r="V18" s="182" t="str">
        <f>IF(AND('Mapa final SI'!$AC$22="Alta",'Mapa final SI'!$AE$22="Moderado"),CONCATENATE("R3C",'Mapa final SI'!$S$22),"")</f>
        <v/>
      </c>
      <c r="W18" s="183" t="str">
        <f>IF(AND('Mapa final SI'!$AC$23="Alta",'Mapa final SI'!$AE$23="Moderado"),CONCATENATE("R3C",'Mapa final SI'!$S$23),"")</f>
        <v/>
      </c>
      <c r="X18" s="183" t="str">
        <f>IF(AND('Mapa final SI'!$AC$24="Alta",'Mapa final SI'!$AE$24="Moderado"),CONCATENATE("R3C",'Mapa final SI'!$S$24),"")</f>
        <v/>
      </c>
      <c r="Y18" s="183" t="str">
        <f>IF(AND('Mapa final SI'!$AC$25="Alta",'Mapa final SI'!$AE$25="Moderado"),CONCATENATE("R3C",'Mapa final SI'!$S$25),"")</f>
        <v/>
      </c>
      <c r="Z18" s="183" t="str">
        <f>IF(AND('Mapa final SI'!$AC$26="Alta",'Mapa final SI'!$AE$26="Moderado"),CONCATENATE("R3C",'Mapa final SI'!$S$26),"")</f>
        <v/>
      </c>
      <c r="AA18" s="184" t="str">
        <f>IF(AND('Mapa final SI'!$AC$27="Alta",'Mapa final SI'!$AE$27="Moderado"),CONCATENATE("R3C",'Mapa final SI'!$S$27),"")</f>
        <v/>
      </c>
      <c r="AB18" s="182" t="str">
        <f>IF(AND('Mapa final SI'!$AC$22="Alta",'Mapa final SI'!$AE$22="Mayor"),CONCATENATE("R3C",'Mapa final SI'!$S$22),"")</f>
        <v/>
      </c>
      <c r="AC18" s="183" t="str">
        <f>IF(AND('Mapa final SI'!$AC$23="Alta",'Mapa final SI'!$AE$23="Mayor"),CONCATENATE("R3C",'Mapa final SI'!$S$23),"")</f>
        <v/>
      </c>
      <c r="AD18" s="183" t="str">
        <f>IF(AND('Mapa final SI'!$AC$24="Alta",'Mapa final SI'!$AE$24="Mayor"),CONCATENATE("R3C",'Mapa final SI'!$S$24),"")</f>
        <v/>
      </c>
      <c r="AE18" s="183" t="str">
        <f>IF(AND('Mapa final SI'!$AC$25="Alta",'Mapa final SI'!$AE$25="Mayor"),CONCATENATE("R3C",'Mapa final SI'!$S$25),"")</f>
        <v/>
      </c>
      <c r="AF18" s="183" t="str">
        <f>IF(AND('Mapa final SI'!$AC$26="Alta",'Mapa final SI'!$AE$26="Mayor"),CONCATENATE("R3C",'Mapa final SI'!$S$26),"")</f>
        <v/>
      </c>
      <c r="AG18" s="184" t="str">
        <f>IF(AND('Mapa final SI'!$AC$27="Alta",'Mapa final SI'!$AE$27="Mayor"),CONCATENATE("R3C",'Mapa final SI'!$S$27),"")</f>
        <v/>
      </c>
      <c r="AH18" s="185" t="str">
        <f>IF(AND('Mapa final SI'!$AC$22="Alta",'Mapa final SI'!$AE$22="Catastrófico"),CONCATENATE("R3C",'Mapa final SI'!$S$22),"")</f>
        <v/>
      </c>
      <c r="AI18" s="186" t="str">
        <f>IF(AND('Mapa final SI'!$AC$23="Alta",'Mapa final SI'!$AE$23="Catastrófico"),CONCATENATE("R3C",'Mapa final SI'!$S$23),"")</f>
        <v/>
      </c>
      <c r="AJ18" s="186" t="str">
        <f>IF(AND('Mapa final SI'!$AC$24="Alta",'Mapa final SI'!$AE$24="Catastrófico"),CONCATENATE("R3C",'Mapa final SI'!$S$24),"")</f>
        <v/>
      </c>
      <c r="AK18" s="186" t="str">
        <f>IF(AND('Mapa final SI'!$AC$25="Alta",'Mapa final SI'!$AE$25="Catastrófico"),CONCATENATE("R3C",'Mapa final SI'!$S$25),"")</f>
        <v/>
      </c>
      <c r="AL18" s="186" t="str">
        <f>IF(AND('Mapa final SI'!$AC$26="Alta",'Mapa final SI'!$AE$26="Catastrófico"),CONCATENATE("R3C",'Mapa final SI'!$S$26),"")</f>
        <v/>
      </c>
      <c r="AM18" s="187" t="str">
        <f>IF(AND('Mapa final SI'!$AC$27="Alta",'Mapa final SI'!$AE$27="Catastrófico"),CONCATENATE("R3C",'Mapa final SI'!$S$27),"")</f>
        <v/>
      </c>
      <c r="AN18" s="14"/>
      <c r="AO18" s="1110"/>
      <c r="AP18" s="1111"/>
      <c r="AQ18" s="1111"/>
      <c r="AR18" s="1111"/>
      <c r="AS18" s="1111"/>
      <c r="AT18" s="111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15"/>
      <c r="C19" s="1015"/>
      <c r="D19" s="1016"/>
      <c r="E19" s="1104"/>
      <c r="F19" s="1103"/>
      <c r="G19" s="1103"/>
      <c r="H19" s="1103"/>
      <c r="I19" s="1103"/>
      <c r="J19" s="197" t="str">
        <f>IF(AND('Mapa final SI'!$AC$28="Alta",'Mapa final SI'!$AE$28="Leve"),CONCATENATE("R4C",'Mapa final SI'!$S$28),"")</f>
        <v/>
      </c>
      <c r="K19" s="198" t="str">
        <f>IF(AND('Mapa final SI'!$AC$29="Alta",'Mapa final SI'!$AE$29="Leve"),CONCATENATE("R4C",'Mapa final SI'!$S$29),"")</f>
        <v/>
      </c>
      <c r="L19" s="198" t="str">
        <f>IF(AND('Mapa final SI'!$AC$30="Alta",'Mapa final SI'!$AE$30="Leve"),CONCATENATE("R4C",'Mapa final SI'!$S$30),"")</f>
        <v/>
      </c>
      <c r="M19" s="198" t="str">
        <f>IF(AND('Mapa final SI'!$AC$31="Alta",'Mapa final SI'!$AE$31="Leve"),CONCATENATE("R4C",'Mapa final SI'!$S$31),"")</f>
        <v/>
      </c>
      <c r="N19" s="198" t="str">
        <f>IF(AND('Mapa final SI'!$AC$32="Alta",'Mapa final SI'!$AE$32="Leve"),CONCATENATE("R4C",'Mapa final SI'!$S$32),"")</f>
        <v/>
      </c>
      <c r="O19" s="199" t="str">
        <f>IF(AND('Mapa final SI'!$AC$33="Alta",'Mapa final SI'!$AE$33="Leve"),CONCATENATE("R4C",'Mapa final SI'!$S$33),"")</f>
        <v/>
      </c>
      <c r="P19" s="197" t="str">
        <f>IF(AND('Mapa final SI'!$AC$28="Alta",'Mapa final SI'!$AE$28="Menor"),CONCATENATE("R4C",'Mapa final SI'!$S$28),"")</f>
        <v/>
      </c>
      <c r="Q19" s="198" t="str">
        <f>IF(AND('Mapa final SI'!$AC$29="Alta",'Mapa final SI'!$AE$29="Menor"),CONCATENATE("R4C",'Mapa final SI'!$S$29),"")</f>
        <v/>
      </c>
      <c r="R19" s="198" t="str">
        <f>IF(AND('Mapa final SI'!$AC$30="Alta",'Mapa final SI'!$AE$30="Menor"),CONCATENATE("R4C",'Mapa final SI'!$S$30),"")</f>
        <v/>
      </c>
      <c r="S19" s="198" t="str">
        <f>IF(AND('Mapa final SI'!$AC$31="Alta",'Mapa final SI'!$AE$31="Menor"),CONCATENATE("R4C",'Mapa final SI'!$S$31),"")</f>
        <v/>
      </c>
      <c r="T19" s="198" t="str">
        <f>IF(AND('Mapa final SI'!$AC$32="Alta",'Mapa final SI'!$AE$32="Menor"),CONCATENATE("R4C",'Mapa final SI'!$S$32),"")</f>
        <v/>
      </c>
      <c r="U19" s="199" t="str">
        <f>IF(AND('Mapa final SI'!$AC$33="Alta",'Mapa final SI'!$AE$33="Menor"),CONCATENATE("R4C",'Mapa final SI'!$S$33),"")</f>
        <v/>
      </c>
      <c r="V19" s="182" t="str">
        <f>IF(AND('Mapa final SI'!$AC$28="Alta",'Mapa final SI'!$AE$28="Moderado"),CONCATENATE("R4C",'Mapa final SI'!$S$28),"")</f>
        <v/>
      </c>
      <c r="W19" s="183" t="str">
        <f>IF(AND('Mapa final SI'!$AC$29="Alta",'Mapa final SI'!$AE$29="Moderado"),CONCATENATE("R4C",'Mapa final SI'!$S$29),"")</f>
        <v/>
      </c>
      <c r="X19" s="183" t="str">
        <f>IF(AND('Mapa final SI'!$AC$30="Alta",'Mapa final SI'!$AE$30="Moderado"),CONCATENATE("R4C",'Mapa final SI'!$S$30),"")</f>
        <v/>
      </c>
      <c r="Y19" s="183" t="str">
        <f>IF(AND('Mapa final SI'!$AC$31="Alta",'Mapa final SI'!$AE$31="Moderado"),CONCATENATE("R4C",'Mapa final SI'!$S$31),"")</f>
        <v/>
      </c>
      <c r="Z19" s="183" t="str">
        <f>IF(AND('Mapa final SI'!$AC$32="Alta",'Mapa final SI'!$AE$32="Moderado"),CONCATENATE("R4C",'Mapa final SI'!$S$32),"")</f>
        <v/>
      </c>
      <c r="AA19" s="184" t="str">
        <f>IF(AND('Mapa final SI'!$AC$33="Alta",'Mapa final SI'!$AE$33="Moderado"),CONCATENATE("R4C",'Mapa final SI'!$S$33),"")</f>
        <v/>
      </c>
      <c r="AB19" s="182" t="str">
        <f>IF(AND('Mapa final SI'!$AC$28="Alta",'Mapa final SI'!$AE$28="Mayor"),CONCATENATE("R4C",'Mapa final SI'!$S$28),"")</f>
        <v/>
      </c>
      <c r="AC19" s="183" t="str">
        <f>IF(AND('Mapa final SI'!$AC$29="Alta",'Mapa final SI'!$AE$29="Mayor"),CONCATENATE("R4C",'Mapa final SI'!$S$29),"")</f>
        <v/>
      </c>
      <c r="AD19" s="183" t="str">
        <f>IF(AND('Mapa final SI'!$AC$30="Alta",'Mapa final SI'!$AE$30="Mayor"),CONCATENATE("R4C",'Mapa final SI'!$S$30),"")</f>
        <v/>
      </c>
      <c r="AE19" s="183" t="str">
        <f>IF(AND('Mapa final SI'!$AC$31="Alta",'Mapa final SI'!$AE$31="Mayor"),CONCATENATE("R4C",'Mapa final SI'!$S$31),"")</f>
        <v/>
      </c>
      <c r="AF19" s="183" t="str">
        <f>IF(AND('Mapa final SI'!$AC$32="Alta",'Mapa final SI'!$AE$32="Mayor"),CONCATENATE("R4C",'Mapa final SI'!$S$32),"")</f>
        <v/>
      </c>
      <c r="AG19" s="184" t="str">
        <f>IF(AND('Mapa final SI'!$AC$33="Alta",'Mapa final SI'!$AE$33="Mayor"),CONCATENATE("R4C",'Mapa final SI'!$S$33),"")</f>
        <v/>
      </c>
      <c r="AH19" s="185" t="str">
        <f>IF(AND('Mapa final SI'!$AC$28="Alta",'Mapa final SI'!$AE$28="Catastrófico"),CONCATENATE("R4C",'Mapa final SI'!$S$28),"")</f>
        <v/>
      </c>
      <c r="AI19" s="186" t="str">
        <f>IF(AND('Mapa final SI'!$AC$29="Alta",'Mapa final SI'!$AE$29="Catastrófico"),CONCATENATE("R4C",'Mapa final SI'!$S$29),"")</f>
        <v/>
      </c>
      <c r="AJ19" s="186" t="str">
        <f>IF(AND('Mapa final SI'!$AC$30="Alta",'Mapa final SI'!$AE$30="Catastrófico"),CONCATENATE("R4C",'Mapa final SI'!$S$30),"")</f>
        <v/>
      </c>
      <c r="AK19" s="186" t="str">
        <f>IF(AND('Mapa final SI'!$AC$31="Alta",'Mapa final SI'!$AE$31="Catastrófico"),CONCATENATE("R4C",'Mapa final SI'!$S$31),"")</f>
        <v/>
      </c>
      <c r="AL19" s="186" t="str">
        <f>IF(AND('Mapa final SI'!$AC$32="Alta",'Mapa final SI'!$AE$32="Catastrófico"),CONCATENATE("R4C",'Mapa final SI'!$S$32),"")</f>
        <v/>
      </c>
      <c r="AM19" s="187" t="str">
        <f>IF(AND('Mapa final SI'!$AC$33="Alta",'Mapa final SI'!$AE$33="Catastrófico"),CONCATENATE("R4C",'Mapa final SI'!$S$33),"")</f>
        <v/>
      </c>
      <c r="AN19" s="14"/>
      <c r="AO19" s="1110"/>
      <c r="AP19" s="1111"/>
      <c r="AQ19" s="1111"/>
      <c r="AR19" s="1111"/>
      <c r="AS19" s="1111"/>
      <c r="AT19" s="11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15"/>
      <c r="C20" s="1015"/>
      <c r="D20" s="1016"/>
      <c r="E20" s="1104"/>
      <c r="F20" s="1103"/>
      <c r="G20" s="1103"/>
      <c r="H20" s="1103"/>
      <c r="I20" s="1103"/>
      <c r="J20" s="197" t="str">
        <f>IF(AND('Mapa final SI'!$AC$34="Alta",'Mapa final SI'!$AE$34="Leve"),CONCATENATE("R5C",'Mapa final SI'!$S$34),"")</f>
        <v/>
      </c>
      <c r="K20" s="198" t="str">
        <f>IF(AND('Mapa final SI'!$AC$35="Alta",'Mapa final SI'!$AE$35="Leve"),CONCATENATE("R5C",'Mapa final SI'!$S$35),"")</f>
        <v/>
      </c>
      <c r="L20" s="198" t="str">
        <f>IF(AND('Mapa final SI'!$AC$36="Alta",'Mapa final SI'!$AE$36="Leve"),CONCATENATE("R5C",'Mapa final SI'!$S$36),"")</f>
        <v/>
      </c>
      <c r="M20" s="198" t="str">
        <f>IF(AND('Mapa final SI'!$AC$37="Alta",'Mapa final SI'!$AE$37="Leve"),CONCATENATE("R5C",'Mapa final SI'!$S$37),"")</f>
        <v/>
      </c>
      <c r="N20" s="198" t="str">
        <f>IF(AND('Mapa final SI'!$AC$38="Alta",'Mapa final SI'!$AE$38="Leve"),CONCATENATE("R5C",'Mapa final SI'!$S$38),"")</f>
        <v/>
      </c>
      <c r="O20" s="199" t="str">
        <f>IF(AND('Mapa final SI'!$AC$39="Alta",'Mapa final SI'!$AE$39="Leve"),CONCATENATE("R5C",'Mapa final SI'!$S$39),"")</f>
        <v/>
      </c>
      <c r="P20" s="197" t="str">
        <f>IF(AND('Mapa final SI'!$AC$34="Alta",'Mapa final SI'!$AE$34="Menor"),CONCATENATE("R5C",'Mapa final SI'!$S$34),"")</f>
        <v/>
      </c>
      <c r="Q20" s="198" t="str">
        <f>IF(AND('Mapa final SI'!$AC$35="Alta",'Mapa final SI'!$AE$35="Menor"),CONCATENATE("R5C",'Mapa final SI'!$S$35),"")</f>
        <v/>
      </c>
      <c r="R20" s="198" t="str">
        <f>IF(AND('Mapa final SI'!$AC$36="Alta",'Mapa final SI'!$AE$36="Menor"),CONCATENATE("R5C",'Mapa final SI'!$S$36),"")</f>
        <v/>
      </c>
      <c r="S20" s="198" t="str">
        <f>IF(AND('Mapa final SI'!$AC$37="Alta",'Mapa final SI'!$AE$37="Menor"),CONCATENATE("R5C",'Mapa final SI'!$S$37),"")</f>
        <v/>
      </c>
      <c r="T20" s="198" t="str">
        <f>IF(AND('Mapa final SI'!$AC$38="Alta",'Mapa final SI'!$AE$38="Menor"),CONCATENATE("R5C",'Mapa final SI'!$S$38),"")</f>
        <v/>
      </c>
      <c r="U20" s="199" t="str">
        <f>IF(AND('Mapa final SI'!$AC$39="Alta",'Mapa final SI'!$AE$39="Menor"),CONCATENATE("R5C",'Mapa final SI'!$S$39),"")</f>
        <v/>
      </c>
      <c r="V20" s="182" t="str">
        <f>IF(AND('Mapa final SI'!$AC$34="Alta",'Mapa final SI'!$AE$34="Moderado"),CONCATENATE("R5C",'Mapa final SI'!$S$34),"")</f>
        <v/>
      </c>
      <c r="W20" s="183" t="str">
        <f>IF(AND('Mapa final SI'!$AC$35="Alta",'Mapa final SI'!$AE$35="Moderado"),CONCATENATE("R5C",'Mapa final SI'!$S$35),"")</f>
        <v/>
      </c>
      <c r="X20" s="183" t="str">
        <f>IF(AND('Mapa final SI'!$AC$36="Alta",'Mapa final SI'!$AE$36="Moderado"),CONCATENATE("R5C",'Mapa final SI'!$S$36),"")</f>
        <v/>
      </c>
      <c r="Y20" s="183" t="str">
        <f>IF(AND('Mapa final SI'!$AC$37="Alta",'Mapa final SI'!$AE$37="Moderado"),CONCATENATE("R5C",'Mapa final SI'!$S$37),"")</f>
        <v/>
      </c>
      <c r="Z20" s="183" t="str">
        <f>IF(AND('Mapa final SI'!$AC$38="Alta",'Mapa final SI'!$AE$38="Moderado"),CONCATENATE("R5C",'Mapa final SI'!$S$38),"")</f>
        <v/>
      </c>
      <c r="AA20" s="184" t="str">
        <f>IF(AND('Mapa final SI'!$AC$39="Alta",'Mapa final SI'!$AE$39="Moderado"),CONCATENATE("R5C",'Mapa final SI'!$S$39),"")</f>
        <v/>
      </c>
      <c r="AB20" s="182" t="str">
        <f>IF(AND('Mapa final SI'!$AC$34="Alta",'Mapa final SI'!$AE$34="Mayor"),CONCATENATE("R5C",'Mapa final SI'!$S$34),"")</f>
        <v/>
      </c>
      <c r="AC20" s="183" t="str">
        <f>IF(AND('Mapa final SI'!$AC$35="Alta",'Mapa final SI'!$AE$35="Mayor"),CONCATENATE("R5C",'Mapa final SI'!$S$35),"")</f>
        <v/>
      </c>
      <c r="AD20" s="183" t="str">
        <f>IF(AND('Mapa final SI'!$AC$36="Alta",'Mapa final SI'!$AE$36="Mayor"),CONCATENATE("R5C",'Mapa final SI'!$S$36),"")</f>
        <v/>
      </c>
      <c r="AE20" s="183" t="str">
        <f>IF(AND('Mapa final SI'!$AC$37="Alta",'Mapa final SI'!$AE$37="Mayor"),CONCATENATE("R5C",'Mapa final SI'!$S$37),"")</f>
        <v/>
      </c>
      <c r="AF20" s="183" t="str">
        <f>IF(AND('Mapa final SI'!$AC$38="Alta",'Mapa final SI'!$AE$38="Mayor"),CONCATENATE("R5C",'Mapa final SI'!$S$38),"")</f>
        <v/>
      </c>
      <c r="AG20" s="184" t="str">
        <f>IF(AND('Mapa final SI'!$AC$39="Alta",'Mapa final SI'!$AE$39="Mayor"),CONCATENATE("R5C",'Mapa final SI'!$S$39),"")</f>
        <v/>
      </c>
      <c r="AH20" s="185" t="str">
        <f>IF(AND('Mapa final SI'!$AC$34="Alta",'Mapa final SI'!$AE$34="Catastrófico"),CONCATENATE("R5C",'Mapa final SI'!$S$34),"")</f>
        <v/>
      </c>
      <c r="AI20" s="186" t="str">
        <f>IF(AND('Mapa final SI'!$AC$35="Alta",'Mapa final SI'!$AE$35="Catastrófico"),CONCATENATE("R5C",'Mapa final SI'!$S$35),"")</f>
        <v/>
      </c>
      <c r="AJ20" s="186" t="str">
        <f>IF(AND('Mapa final SI'!$AC$36="Alta",'Mapa final SI'!$AE$36="Catastrófico"),CONCATENATE("R5C",'Mapa final SI'!$S$36),"")</f>
        <v/>
      </c>
      <c r="AK20" s="186" t="str">
        <f>IF(AND('Mapa final SI'!$AC$37="Alta",'Mapa final SI'!$AE$37="Catastrófico"),CONCATENATE("R5C",'Mapa final SI'!$S$37),"")</f>
        <v/>
      </c>
      <c r="AL20" s="186" t="str">
        <f>IF(AND('Mapa final SI'!$AC$38="Alta",'Mapa final SI'!$AE$38="Catastrófico"),CONCATENATE("R5C",'Mapa final SI'!$S$38),"")</f>
        <v/>
      </c>
      <c r="AM20" s="187" t="str">
        <f>IF(AND('Mapa final SI'!$AC$39="Alta",'Mapa final SI'!$AE$39="Catastrófico"),CONCATENATE("R5C",'Mapa final SI'!$S$39),"")</f>
        <v/>
      </c>
      <c r="AN20" s="14"/>
      <c r="AO20" s="1110"/>
      <c r="AP20" s="1111"/>
      <c r="AQ20" s="1111"/>
      <c r="AR20" s="1111"/>
      <c r="AS20" s="1111"/>
      <c r="AT20" s="11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15"/>
      <c r="C21" s="1015"/>
      <c r="D21" s="1016"/>
      <c r="E21" s="1104"/>
      <c r="F21" s="1103"/>
      <c r="G21" s="1103"/>
      <c r="H21" s="1103"/>
      <c r="I21" s="1103"/>
      <c r="J21" s="197" t="str">
        <f>IF(AND('Mapa final SI'!$AC$40="Alta",'Mapa final SI'!$AE$40="Leve"),CONCATENATE("R6C",'Mapa final SI'!$S$40),"")</f>
        <v/>
      </c>
      <c r="K21" s="198" t="str">
        <f>IF(AND('Mapa final SI'!$AC$41="Alta",'Mapa final SI'!$AE$41="Leve"),CONCATENATE("R6C",'Mapa final SI'!$S$41),"")</f>
        <v/>
      </c>
      <c r="L21" s="198" t="str">
        <f>IF(AND('Mapa final SI'!$AC$42="Alta",'Mapa final SI'!$AE$42="Leve"),CONCATENATE("R6C",'Mapa final SI'!$S$42),"")</f>
        <v/>
      </c>
      <c r="M21" s="198" t="str">
        <f>IF(AND('Mapa final SI'!$AC$43="Alta",'Mapa final SI'!$AE$43="Leve"),CONCATENATE("R6C",'Mapa final SI'!$S$43),"")</f>
        <v/>
      </c>
      <c r="N21" s="198" t="str">
        <f>IF(AND('Mapa final SI'!$AC$44="Alta",'Mapa final SI'!$AE$44="Leve"),CONCATENATE("R6C",'Mapa final SI'!$S$44),"")</f>
        <v/>
      </c>
      <c r="O21" s="199" t="str">
        <f>IF(AND('Mapa final SI'!$AC$45="Alta",'Mapa final SI'!$AE$45="Leve"),CONCATENATE("R6C",'Mapa final SI'!$S$45),"")</f>
        <v/>
      </c>
      <c r="P21" s="197" t="str">
        <f>IF(AND('Mapa final SI'!$AC$40="Alta",'Mapa final SI'!$AE$40="Menor"),CONCATENATE("R6C",'Mapa final SI'!$S$40),"")</f>
        <v/>
      </c>
      <c r="Q21" s="198" t="str">
        <f>IF(AND('Mapa final SI'!$AC$41="Alta",'Mapa final SI'!$AE$41="Menor"),CONCATENATE("R6C",'Mapa final SI'!$S$41),"")</f>
        <v/>
      </c>
      <c r="R21" s="198" t="str">
        <f>IF(AND('Mapa final SI'!$AC$42="Alta",'Mapa final SI'!$AE$42="Menor"),CONCATENATE("R6C",'Mapa final SI'!$S$42),"")</f>
        <v/>
      </c>
      <c r="S21" s="198" t="str">
        <f>IF(AND('Mapa final SI'!$AC$43="Alta",'Mapa final SI'!$AE$43="Menor"),CONCATENATE("R6C",'Mapa final SI'!$S$43),"")</f>
        <v/>
      </c>
      <c r="T21" s="198" t="str">
        <f>IF(AND('Mapa final SI'!$AC$44="Alta",'Mapa final SI'!$AE$44="Menor"),CONCATENATE("R6C",'Mapa final SI'!$S$44),"")</f>
        <v/>
      </c>
      <c r="U21" s="199" t="str">
        <f>IF(AND('Mapa final SI'!$AC$45="Alta",'Mapa final SI'!$AE$45="Menor"),CONCATENATE("R6C",'Mapa final SI'!$S$45),"")</f>
        <v/>
      </c>
      <c r="V21" s="182" t="str">
        <f>IF(AND('Mapa final SI'!$AC$40="Alta",'Mapa final SI'!$AE$40="Moderado"),CONCATENATE("R6C",'Mapa final SI'!$S$40),"")</f>
        <v/>
      </c>
      <c r="W21" s="183" t="str">
        <f>IF(AND('Mapa final SI'!$AC$41="Alta",'Mapa final SI'!$AE$41="Moderado"),CONCATENATE("R6C",'Mapa final SI'!$S$41),"")</f>
        <v/>
      </c>
      <c r="X21" s="183" t="str">
        <f>IF(AND('Mapa final SI'!$AC$42="Alta",'Mapa final SI'!$AE$42="Moderado"),CONCATENATE("R6C",'Mapa final SI'!$S$42),"")</f>
        <v/>
      </c>
      <c r="Y21" s="183" t="str">
        <f>IF(AND('Mapa final SI'!$AC$43="Alta",'Mapa final SI'!$AE$43="Moderado"),CONCATENATE("R6C",'Mapa final SI'!$S$43),"")</f>
        <v/>
      </c>
      <c r="Z21" s="183" t="str">
        <f>IF(AND('Mapa final SI'!$AC$44="Alta",'Mapa final SI'!$AE$44="Moderado"),CONCATENATE("R6C",'Mapa final SI'!$S$44),"")</f>
        <v/>
      </c>
      <c r="AA21" s="184" t="str">
        <f>IF(AND('Mapa final SI'!$AC$45="Alta",'Mapa final SI'!$AE$45="Moderado"),CONCATENATE("R6C",'Mapa final SI'!$S$45),"")</f>
        <v/>
      </c>
      <c r="AB21" s="182" t="str">
        <f>IF(AND('Mapa final SI'!$AC$40="Alta",'Mapa final SI'!$AE$40="Mayor"),CONCATENATE("R6C",'Mapa final SI'!$S$40),"")</f>
        <v/>
      </c>
      <c r="AC21" s="183" t="str">
        <f>IF(AND('Mapa final SI'!$AC$41="Alta",'Mapa final SI'!$AE$41="Mayor"),CONCATENATE("R6C",'Mapa final SI'!$S$41),"")</f>
        <v/>
      </c>
      <c r="AD21" s="183" t="str">
        <f>IF(AND('Mapa final SI'!$AC$42="Alta",'Mapa final SI'!$AE$42="Mayor"),CONCATENATE("R6C",'Mapa final SI'!$S$42),"")</f>
        <v/>
      </c>
      <c r="AE21" s="183" t="str">
        <f>IF(AND('Mapa final SI'!$AC$43="Alta",'Mapa final SI'!$AE$43="Mayor"),CONCATENATE("R6C",'Mapa final SI'!$S$43),"")</f>
        <v/>
      </c>
      <c r="AF21" s="183" t="str">
        <f>IF(AND('Mapa final SI'!$AC$44="Alta",'Mapa final SI'!$AE$44="Mayor"),CONCATENATE("R6C",'Mapa final SI'!$S$44),"")</f>
        <v/>
      </c>
      <c r="AG21" s="184" t="str">
        <f>IF(AND('Mapa final SI'!$AC$45="Alta",'Mapa final SI'!$AE$45="Mayor"),CONCATENATE("R6C",'Mapa final SI'!$S$45),"")</f>
        <v/>
      </c>
      <c r="AH21" s="185" t="str">
        <f>IF(AND('Mapa final SI'!$AC$40="Alta",'Mapa final SI'!$AE$40="Catastrófico"),CONCATENATE("R6C",'Mapa final SI'!$S$40),"")</f>
        <v/>
      </c>
      <c r="AI21" s="186" t="str">
        <f>IF(AND('Mapa final SI'!$AC$41="Alta",'Mapa final SI'!$AE$41="Catastrófico"),CONCATENATE("R6C",'Mapa final SI'!$S$41),"")</f>
        <v/>
      </c>
      <c r="AJ21" s="186" t="str">
        <f>IF(AND('Mapa final SI'!$AC$42="Alta",'Mapa final SI'!$AE$42="Catastrófico"),CONCATENATE("R6C",'Mapa final SI'!$S$42),"")</f>
        <v/>
      </c>
      <c r="AK21" s="186" t="str">
        <f>IF(AND('Mapa final SI'!$AC$43="Alta",'Mapa final SI'!$AE$43="Catastrófico"),CONCATENATE("R6C",'Mapa final SI'!$S$43),"")</f>
        <v/>
      </c>
      <c r="AL21" s="186" t="str">
        <f>IF(AND('Mapa final SI'!$AC$44="Alta",'Mapa final SI'!$AE$44="Catastrófico"),CONCATENATE("R6C",'Mapa final SI'!$S$44),"")</f>
        <v/>
      </c>
      <c r="AM21" s="187" t="str">
        <f>IF(AND('Mapa final SI'!$AC$45="Alta",'Mapa final SI'!$AE$45="Catastrófico"),CONCATENATE("R6C",'Mapa final SI'!$S$45),"")</f>
        <v/>
      </c>
      <c r="AN21" s="14"/>
      <c r="AO21" s="1110"/>
      <c r="AP21" s="1111"/>
      <c r="AQ21" s="1111"/>
      <c r="AR21" s="1111"/>
      <c r="AS21" s="1111"/>
      <c r="AT21" s="111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15"/>
      <c r="C22" s="1015"/>
      <c r="D22" s="1016"/>
      <c r="E22" s="1104"/>
      <c r="F22" s="1103"/>
      <c r="G22" s="1103"/>
      <c r="H22" s="1103"/>
      <c r="I22" s="1103"/>
      <c r="J22" s="197" t="str">
        <f>IF(AND('Mapa final SI'!$AC$46="Alta",'Mapa final SI'!$AE$46="Leve"),CONCATENATE("R7C",'Mapa final SI'!$S$46),"")</f>
        <v/>
      </c>
      <c r="K22" s="198" t="str">
        <f>IF(AND('Mapa final SI'!$AC$47="Alta",'Mapa final SI'!$AE$47="Leve"),CONCATENATE("R7C",'Mapa final SI'!$S$47),"")</f>
        <v/>
      </c>
      <c r="L22" s="198" t="str">
        <f>IF(AND('Mapa final SI'!$AC$48="Alta",'Mapa final SI'!$AE$48="Leve"),CONCATENATE("R7C",'Mapa final SI'!$S$48),"")</f>
        <v/>
      </c>
      <c r="M22" s="198" t="str">
        <f>IF(AND('Mapa final SI'!$AC$49="Alta",'Mapa final SI'!$AE$49="Leve"),CONCATENATE("R7C",'Mapa final SI'!$S$49),"")</f>
        <v/>
      </c>
      <c r="N22" s="198" t="str">
        <f>IF(AND('Mapa final SI'!$AC$50="Alta",'Mapa final SI'!$AE$50="Leve"),CONCATENATE("R7C",'Mapa final SI'!$S$50),"")</f>
        <v/>
      </c>
      <c r="O22" s="199" t="str">
        <f>IF(AND('Mapa final SI'!$AC$51="Alta",'Mapa final SI'!$AE$51="Leve"),CONCATENATE("R7C",'Mapa final SI'!$S$51),"")</f>
        <v/>
      </c>
      <c r="P22" s="197" t="str">
        <f>IF(AND('Mapa final SI'!$AC$46="Alta",'Mapa final SI'!$AE$46="Menor"),CONCATENATE("R7C",'Mapa final SI'!$S$46),"")</f>
        <v/>
      </c>
      <c r="Q22" s="198" t="str">
        <f>IF(AND('Mapa final SI'!$AC$47="Alta",'Mapa final SI'!$AE$47="Menor"),CONCATENATE("R7C",'Mapa final SI'!$S$47),"")</f>
        <v/>
      </c>
      <c r="R22" s="198" t="str">
        <f>IF(AND('Mapa final SI'!$AC$48="Alta",'Mapa final SI'!$AE$48="Menor"),CONCATENATE("R7C",'Mapa final SI'!$S$48),"")</f>
        <v/>
      </c>
      <c r="S22" s="198" t="str">
        <f>IF(AND('Mapa final SI'!$AC$49="Alta",'Mapa final SI'!$AE$49="Menor"),CONCATENATE("R7C",'Mapa final SI'!$S$49),"")</f>
        <v/>
      </c>
      <c r="T22" s="198" t="str">
        <f>IF(AND('Mapa final SI'!$AC$50="Alta",'Mapa final SI'!$AE$50="Menor"),CONCATENATE("R7C",'Mapa final SI'!$S$50),"")</f>
        <v/>
      </c>
      <c r="U22" s="199" t="str">
        <f>IF(AND('Mapa final SI'!$AC$51="Alta",'Mapa final SI'!$AE$51="Menor"),CONCATENATE("R7C",'Mapa final SI'!$S$51),"")</f>
        <v/>
      </c>
      <c r="V22" s="182" t="str">
        <f>IF(AND('Mapa final SI'!$AC$46="Alta",'Mapa final SI'!$AE$46="Moderado"),CONCATENATE("R7C",'Mapa final SI'!$S$46),"")</f>
        <v/>
      </c>
      <c r="W22" s="183" t="str">
        <f>IF(AND('Mapa final SI'!$AC$47="Alta",'Mapa final SI'!$AE$47="Moderado"),CONCATENATE("R7C",'Mapa final SI'!$S$47),"")</f>
        <v/>
      </c>
      <c r="X22" s="183" t="str">
        <f>IF(AND('Mapa final SI'!$AC$48="Alta",'Mapa final SI'!$AE$48="Moderado"),CONCATENATE("R7C",'Mapa final SI'!$S$48),"")</f>
        <v/>
      </c>
      <c r="Y22" s="183" t="str">
        <f>IF(AND('Mapa final SI'!$AC$49="Alta",'Mapa final SI'!$AE$49="Moderado"),CONCATENATE("R7C",'Mapa final SI'!$S$49),"")</f>
        <v/>
      </c>
      <c r="Z22" s="183" t="str">
        <f>IF(AND('Mapa final SI'!$AC$50="Alta",'Mapa final SI'!$AE$50="Moderado"),CONCATENATE("R7C",'Mapa final SI'!$S$50),"")</f>
        <v/>
      </c>
      <c r="AA22" s="184" t="str">
        <f>IF(AND('Mapa final SI'!$AC$51="Alta",'Mapa final SI'!$AE$51="Moderado"),CONCATENATE("R7C",'Mapa final SI'!$S$51),"")</f>
        <v/>
      </c>
      <c r="AB22" s="182" t="str">
        <f>IF(AND('Mapa final SI'!$AC$46="Alta",'Mapa final SI'!$AE$46="Mayor"),CONCATENATE("R7C",'Mapa final SI'!$S$46),"")</f>
        <v/>
      </c>
      <c r="AC22" s="183" t="str">
        <f>IF(AND('Mapa final SI'!$AC$47="Alta",'Mapa final SI'!$AE$47="Mayor"),CONCATENATE("R7C",'Mapa final SI'!$S$47),"")</f>
        <v/>
      </c>
      <c r="AD22" s="183" t="str">
        <f>IF(AND('Mapa final SI'!$AC$48="Alta",'Mapa final SI'!$AE$48="Mayor"),CONCATENATE("R7C",'Mapa final SI'!$S$48),"")</f>
        <v/>
      </c>
      <c r="AE22" s="183" t="str">
        <f>IF(AND('Mapa final SI'!$AC$49="Alta",'Mapa final SI'!$AE$49="Mayor"),CONCATENATE("R7C",'Mapa final SI'!$S$49),"")</f>
        <v/>
      </c>
      <c r="AF22" s="183" t="str">
        <f>IF(AND('Mapa final SI'!$AC$50="Alta",'Mapa final SI'!$AE$50="Mayor"),CONCATENATE("R7C",'Mapa final SI'!$S$50),"")</f>
        <v/>
      </c>
      <c r="AG22" s="184" t="str">
        <f>IF(AND('Mapa final SI'!$AC$51="Alta",'Mapa final SI'!$AE$51="Mayor"),CONCATENATE("R7C",'Mapa final SI'!$S$51),"")</f>
        <v/>
      </c>
      <c r="AH22" s="185" t="str">
        <f>IF(AND('Mapa final SI'!$AC$46="Alta",'Mapa final SI'!$AE$46="Catastrófico"),CONCATENATE("R7C",'Mapa final SI'!$S$46),"")</f>
        <v/>
      </c>
      <c r="AI22" s="186" t="str">
        <f>IF(AND('Mapa final SI'!$AC$47="Alta",'Mapa final SI'!$AE$47="Catastrófico"),CONCATENATE("R7C",'Mapa final SI'!$S$47),"")</f>
        <v/>
      </c>
      <c r="AJ22" s="186" t="str">
        <f>IF(AND('Mapa final SI'!$AC$48="Alta",'Mapa final SI'!$AE$48="Catastrófico"),CONCATENATE("R7C",'Mapa final SI'!$S$48),"")</f>
        <v/>
      </c>
      <c r="AK22" s="186" t="str">
        <f>IF(AND('Mapa final SI'!$AC$49="Alta",'Mapa final SI'!$AE$49="Catastrófico"),CONCATENATE("R7C",'Mapa final SI'!$S$49),"")</f>
        <v/>
      </c>
      <c r="AL22" s="186" t="str">
        <f>IF(AND('Mapa final SI'!$AC$50="Alta",'Mapa final SI'!$AE$50="Catastrófico"),CONCATENATE("R7C",'Mapa final SI'!$S$50),"")</f>
        <v/>
      </c>
      <c r="AM22" s="187" t="str">
        <f>IF(AND('Mapa final SI'!$AC$51="Alta",'Mapa final SI'!$AE$51="Catastrófico"),CONCATENATE("R7C",'Mapa final SI'!$S$51),"")</f>
        <v/>
      </c>
      <c r="AN22" s="14"/>
      <c r="AO22" s="1110"/>
      <c r="AP22" s="1111"/>
      <c r="AQ22" s="1111"/>
      <c r="AR22" s="1111"/>
      <c r="AS22" s="1111"/>
      <c r="AT22" s="111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15"/>
      <c r="C23" s="1015"/>
      <c r="D23" s="1016"/>
      <c r="E23" s="1104"/>
      <c r="F23" s="1103"/>
      <c r="G23" s="1103"/>
      <c r="H23" s="1103"/>
      <c r="I23" s="1103"/>
      <c r="J23" s="197" t="str">
        <f>IF(AND('Mapa final SI'!$AC$52="Alta",'Mapa final SI'!$AE$52="Leve"),CONCATENATE("R8C",'Mapa final SI'!$S$52),"")</f>
        <v/>
      </c>
      <c r="K23" s="198" t="str">
        <f>IF(AND('Mapa final SI'!$AC$53="Alta",'Mapa final SI'!$AE$53="Leve"),CONCATENATE("R8C",'Mapa final SI'!$S$53),"")</f>
        <v/>
      </c>
      <c r="L23" s="198" t="str">
        <f>IF(AND('Mapa final SI'!$AC$54="Alta",'Mapa final SI'!$AE$54="Leve"),CONCATENATE("R8C",'Mapa final SI'!$S$54),"")</f>
        <v/>
      </c>
      <c r="M23" s="198" t="str">
        <f>IF(AND('Mapa final SI'!$AC$55="Alta",'Mapa final SI'!$AE$55="Leve"),CONCATENATE("R8C",'Mapa final SI'!$S$55),"")</f>
        <v/>
      </c>
      <c r="N23" s="198" t="str">
        <f>IF(AND('Mapa final SI'!$AC$56="Alta",'Mapa final SI'!$AE$56="Leve"),CONCATENATE("R8C",'Mapa final SI'!$S$56),"")</f>
        <v/>
      </c>
      <c r="O23" s="199" t="str">
        <f>IF(AND('Mapa final SI'!$AC$57="Alta",'Mapa final SI'!$AE$57="Leve"),CONCATENATE("R8C",'Mapa final SI'!$S$57),"")</f>
        <v/>
      </c>
      <c r="P23" s="197" t="str">
        <f>IF(AND('Mapa final SI'!$AC$52="Alta",'Mapa final SI'!$AE$52="Menor"),CONCATENATE("R8C",'Mapa final SI'!$S$52),"")</f>
        <v/>
      </c>
      <c r="Q23" s="198" t="str">
        <f>IF(AND('Mapa final SI'!$AC$53="Alta",'Mapa final SI'!$AE$53="Menor"),CONCATENATE("R8C",'Mapa final SI'!$S$53),"")</f>
        <v/>
      </c>
      <c r="R23" s="198" t="str">
        <f>IF(AND('Mapa final SI'!$AC$54="Alta",'Mapa final SI'!$AE$54="Menor"),CONCATENATE("R8C",'Mapa final SI'!$S$54),"")</f>
        <v/>
      </c>
      <c r="S23" s="198" t="str">
        <f>IF(AND('Mapa final SI'!$AC$55="Alta",'Mapa final SI'!$AE$55="Menor"),CONCATENATE("R8C",'Mapa final SI'!$S$55),"")</f>
        <v/>
      </c>
      <c r="T23" s="198" t="str">
        <f>IF(AND('Mapa final SI'!$AC$56="Alta",'Mapa final SI'!$AE$56="Menor"),CONCATENATE("R8C",'Mapa final SI'!$S$56),"")</f>
        <v/>
      </c>
      <c r="U23" s="199" t="str">
        <f>IF(AND('Mapa final SI'!$AC$57="Alta",'Mapa final SI'!$AE$57="Menor"),CONCATENATE("R8C",'Mapa final SI'!$S$57),"")</f>
        <v/>
      </c>
      <c r="V23" s="182" t="str">
        <f>IF(AND('Mapa final SI'!$AC$52="Alta",'Mapa final SI'!$AE$52="Moderado"),CONCATENATE("R8C",'Mapa final SI'!$S$52),"")</f>
        <v/>
      </c>
      <c r="W23" s="183" t="str">
        <f>IF(AND('Mapa final SI'!$AC$53="Alta",'Mapa final SI'!$AE$53="Moderado"),CONCATENATE("R8C",'Mapa final SI'!$S$53),"")</f>
        <v/>
      </c>
      <c r="X23" s="183" t="str">
        <f>IF(AND('Mapa final SI'!$AC$54="Alta",'Mapa final SI'!$AE$54="Moderado"),CONCATENATE("R8C",'Mapa final SI'!$S$54),"")</f>
        <v/>
      </c>
      <c r="Y23" s="183" t="str">
        <f>IF(AND('Mapa final SI'!$AC$55="Alta",'Mapa final SI'!$AE$55="Moderado"),CONCATENATE("R8C",'Mapa final SI'!$S$55),"")</f>
        <v/>
      </c>
      <c r="Z23" s="183" t="str">
        <f>IF(AND('Mapa final SI'!$AC$56="Alta",'Mapa final SI'!$AE$56="Moderado"),CONCATENATE("R8C",'Mapa final SI'!$S$56),"")</f>
        <v/>
      </c>
      <c r="AA23" s="184" t="str">
        <f>IF(AND('Mapa final SI'!$AC$57="Alta",'Mapa final SI'!$AE$57="Moderado"),CONCATENATE("R8C",'Mapa final SI'!$S$57),"")</f>
        <v/>
      </c>
      <c r="AB23" s="182" t="str">
        <f>IF(AND('Mapa final SI'!$AC$52="Alta",'Mapa final SI'!$AE$52="Mayor"),CONCATENATE("R8C",'Mapa final SI'!$S$52),"")</f>
        <v/>
      </c>
      <c r="AC23" s="183" t="str">
        <f>IF(AND('Mapa final SI'!$AC$53="Alta",'Mapa final SI'!$AE$53="Mayor"),CONCATENATE("R8C",'Mapa final SI'!$S$53),"")</f>
        <v/>
      </c>
      <c r="AD23" s="183" t="str">
        <f>IF(AND('Mapa final SI'!$AC$54="Alta",'Mapa final SI'!$AE$54="Mayor"),CONCATENATE("R8C",'Mapa final SI'!$S$54),"")</f>
        <v/>
      </c>
      <c r="AE23" s="183" t="str">
        <f>IF(AND('Mapa final SI'!$AC$55="Alta",'Mapa final SI'!$AE$55="Mayor"),CONCATENATE("R8C",'Mapa final SI'!$S$55),"")</f>
        <v/>
      </c>
      <c r="AF23" s="183" t="str">
        <f>IF(AND('Mapa final SI'!$AC$56="Alta",'Mapa final SI'!$AE$56="Mayor"),CONCATENATE("R8C",'Mapa final SI'!$S$56),"")</f>
        <v/>
      </c>
      <c r="AG23" s="184" t="str">
        <f>IF(AND('Mapa final SI'!$AC$57="Alta",'Mapa final SI'!$AE$57="Mayor"),CONCATENATE("R8C",'Mapa final SI'!$S$57),"")</f>
        <v/>
      </c>
      <c r="AH23" s="185" t="str">
        <f>IF(AND('Mapa final SI'!$AC$52="Alta",'Mapa final SI'!$AE$52="Catastrófico"),CONCATENATE("R8C",'Mapa final SI'!$S$52),"")</f>
        <v/>
      </c>
      <c r="AI23" s="186" t="str">
        <f>IF(AND('Mapa final SI'!$AC$53="Alta",'Mapa final SI'!$AE$53="Catastrófico"),CONCATENATE("R8C",'Mapa final SI'!$S$53),"")</f>
        <v/>
      </c>
      <c r="AJ23" s="186" t="str">
        <f>IF(AND('Mapa final SI'!$AC$54="Alta",'Mapa final SI'!$AE$54="Catastrófico"),CONCATENATE("R8C",'Mapa final SI'!$S$54),"")</f>
        <v/>
      </c>
      <c r="AK23" s="186" t="str">
        <f>IF(AND('Mapa final SI'!$AC$55="Alta",'Mapa final SI'!$AE$55="Catastrófico"),CONCATENATE("R8C",'Mapa final SI'!$S$55),"")</f>
        <v/>
      </c>
      <c r="AL23" s="186" t="str">
        <f>IF(AND('Mapa final SI'!$AC$56="Alta",'Mapa final SI'!$AE$56="Catastrófico"),CONCATENATE("R8C",'Mapa final SI'!$S$56),"")</f>
        <v/>
      </c>
      <c r="AM23" s="187" t="str">
        <f>IF(AND('Mapa final SI'!$AC$57="Alta",'Mapa final SI'!$AE$57="Catastrófico"),CONCATENATE("R8C",'Mapa final SI'!$S$57),"")</f>
        <v/>
      </c>
      <c r="AN23" s="14"/>
      <c r="AO23" s="1110"/>
      <c r="AP23" s="1111"/>
      <c r="AQ23" s="1111"/>
      <c r="AR23" s="1111"/>
      <c r="AS23" s="1111"/>
      <c r="AT23" s="111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15"/>
      <c r="C24" s="1015"/>
      <c r="D24" s="1016"/>
      <c r="E24" s="1104"/>
      <c r="F24" s="1103"/>
      <c r="G24" s="1103"/>
      <c r="H24" s="1103"/>
      <c r="I24" s="1103"/>
      <c r="J24" s="197" t="str">
        <f>IF(AND('Mapa final SI'!$AC$58="Alta",'Mapa final SI'!$AE$58="Leve"),CONCATENATE("R9C",'Mapa final SI'!$S$58),"")</f>
        <v/>
      </c>
      <c r="K24" s="198" t="str">
        <f>IF(AND('Mapa final SI'!$AC$59="Alta",'Mapa final SI'!$AE$59="Leve"),CONCATENATE("R9C",'Mapa final SI'!$S$59),"")</f>
        <v/>
      </c>
      <c r="L24" s="198" t="str">
        <f>IF(AND('Mapa final SI'!$AC$60="Alta",'Mapa final SI'!$AE$60="Leve"),CONCATENATE("R9C",'Mapa final SI'!$S$60),"")</f>
        <v/>
      </c>
      <c r="M24" s="198" t="str">
        <f>IF(AND('Mapa final SI'!$AC$61="Alta",'Mapa final SI'!$AE$61="Leve"),CONCATENATE("R9C",'Mapa final SI'!$S$61),"")</f>
        <v/>
      </c>
      <c r="N24" s="198" t="str">
        <f>IF(AND('Mapa final SI'!$AC$62="Alta",'Mapa final SI'!$AE$62="Leve"),CONCATENATE("R9C",'Mapa final SI'!$S$62),"")</f>
        <v/>
      </c>
      <c r="O24" s="199" t="str">
        <f>IF(AND('Mapa final SI'!$AC$63="Alta",'Mapa final SI'!$AE$63="Leve"),CONCATENATE("R9C",'Mapa final SI'!$S$63),"")</f>
        <v/>
      </c>
      <c r="P24" s="197" t="str">
        <f>IF(AND('Mapa final SI'!$AC$58="Alta",'Mapa final SI'!$AE$58="Menor"),CONCATENATE("R9C",'Mapa final SI'!$S$58),"")</f>
        <v/>
      </c>
      <c r="Q24" s="198" t="str">
        <f>IF(AND('Mapa final SI'!$AC$59="Alta",'Mapa final SI'!$AE$59="Menor"),CONCATENATE("R9C",'Mapa final SI'!$S$59),"")</f>
        <v/>
      </c>
      <c r="R24" s="198" t="str">
        <f>IF(AND('Mapa final SI'!$AC$60="Alta",'Mapa final SI'!$AE$60="Menor"),CONCATENATE("R9C",'Mapa final SI'!$S$60),"")</f>
        <v/>
      </c>
      <c r="S24" s="198" t="str">
        <f>IF(AND('Mapa final SI'!$AC$61="Alta",'Mapa final SI'!$AE$61="Menor"),CONCATENATE("R9C",'Mapa final SI'!$S$61),"")</f>
        <v/>
      </c>
      <c r="T24" s="198" t="str">
        <f>IF(AND('Mapa final SI'!$AC$62="Alta",'Mapa final SI'!$AE$62="Menor"),CONCATENATE("R9C",'Mapa final SI'!$S$62),"")</f>
        <v/>
      </c>
      <c r="U24" s="199" t="str">
        <f>IF(AND('Mapa final SI'!$AC$63="Alta",'Mapa final SI'!$AE$63="Menor"),CONCATENATE("R9C",'Mapa final SI'!$S$63),"")</f>
        <v/>
      </c>
      <c r="V24" s="182" t="str">
        <f>IF(AND('Mapa final SI'!$AC$58="Alta",'Mapa final SI'!$AE$58="Moderado"),CONCATENATE("R9C",'Mapa final SI'!$S$58),"")</f>
        <v/>
      </c>
      <c r="W24" s="183" t="str">
        <f>IF(AND('Mapa final SI'!$AC$59="Alta",'Mapa final SI'!$AE$59="Moderado"),CONCATENATE("R9C",'Mapa final SI'!$S$59),"")</f>
        <v/>
      </c>
      <c r="X24" s="183" t="str">
        <f>IF(AND('Mapa final SI'!$AC$60="Alta",'Mapa final SI'!$AE$60="Moderado"),CONCATENATE("R9C",'Mapa final SI'!$S$60),"")</f>
        <v/>
      </c>
      <c r="Y24" s="183" t="str">
        <f>IF(AND('Mapa final SI'!$AC$61="Alta",'Mapa final SI'!$AE$61="Moderado"),CONCATENATE("R9C",'Mapa final SI'!$S$61),"")</f>
        <v/>
      </c>
      <c r="Z24" s="183" t="str">
        <f>IF(AND('Mapa final SI'!$AC$62="Alta",'Mapa final SI'!$AE$62="Moderado"),CONCATENATE("R9C",'Mapa final SI'!$S$62),"")</f>
        <v/>
      </c>
      <c r="AA24" s="184" t="str">
        <f>IF(AND('Mapa final SI'!$AC$63="Alta",'Mapa final SI'!$AE$63="Moderado"),CONCATENATE("R9C",'Mapa final SI'!$S$63),"")</f>
        <v/>
      </c>
      <c r="AB24" s="182" t="str">
        <f>IF(AND('Mapa final SI'!$AC$58="Alta",'Mapa final SI'!$AE$58="Mayor"),CONCATENATE("R9C",'Mapa final SI'!$S$58),"")</f>
        <v/>
      </c>
      <c r="AC24" s="183" t="str">
        <f>IF(AND('Mapa final SI'!$AC$59="Alta",'Mapa final SI'!$AE$59="Mayor"),CONCATENATE("R9C",'Mapa final SI'!$S$59),"")</f>
        <v/>
      </c>
      <c r="AD24" s="183" t="str">
        <f>IF(AND('Mapa final SI'!$AC$60="Alta",'Mapa final SI'!$AE$60="Mayor"),CONCATENATE("R9C",'Mapa final SI'!$S$60),"")</f>
        <v/>
      </c>
      <c r="AE24" s="183" t="str">
        <f>IF(AND('Mapa final SI'!$AC$61="Alta",'Mapa final SI'!$AE$61="Mayor"),CONCATENATE("R9C",'Mapa final SI'!$S$61),"")</f>
        <v/>
      </c>
      <c r="AF24" s="183" t="str">
        <f>IF(AND('Mapa final SI'!$AC$62="Alta",'Mapa final SI'!$AE$62="Mayor"),CONCATENATE("R9C",'Mapa final SI'!$S$62),"")</f>
        <v/>
      </c>
      <c r="AG24" s="184" t="str">
        <f>IF(AND('Mapa final SI'!$AC$63="Alta",'Mapa final SI'!$AE$63="Mayor"),CONCATENATE("R9C",'Mapa final SI'!$S$63),"")</f>
        <v/>
      </c>
      <c r="AH24" s="185" t="str">
        <f>IF(AND('Mapa final SI'!$AC$58="Alta",'Mapa final SI'!$AE$58="Catastrófico"),CONCATENATE("R9C",'Mapa final SI'!$S$58),"")</f>
        <v/>
      </c>
      <c r="AI24" s="186" t="str">
        <f>IF(AND('Mapa final SI'!$AC$59="Alta",'Mapa final SI'!$AE$59="Catastrófico"),CONCATENATE("R9C",'Mapa final SI'!$S$59),"")</f>
        <v/>
      </c>
      <c r="AJ24" s="186" t="str">
        <f>IF(AND('Mapa final SI'!$AC$60="Alta",'Mapa final SI'!$AE$60="Catastrófico"),CONCATENATE("R9C",'Mapa final SI'!$S$60),"")</f>
        <v/>
      </c>
      <c r="AK24" s="186" t="str">
        <f>IF(AND('Mapa final SI'!$AC$61="Alta",'Mapa final SI'!$AE$61="Catastrófico"),CONCATENATE("R9C",'Mapa final SI'!$S$61),"")</f>
        <v/>
      </c>
      <c r="AL24" s="186" t="str">
        <f>IF(AND('Mapa final SI'!$AC$62="Alta",'Mapa final SI'!$AE$62="Catastrófico"),CONCATENATE("R9C",'Mapa final SI'!$S$62),"")</f>
        <v/>
      </c>
      <c r="AM24" s="187" t="str">
        <f>IF(AND('Mapa final SI'!$AC$63="Alta",'Mapa final SI'!$AE$63="Catastrófico"),CONCATENATE("R9C",'Mapa final SI'!$S$63),"")</f>
        <v/>
      </c>
      <c r="AN24" s="14"/>
      <c r="AO24" s="1110"/>
      <c r="AP24" s="1111"/>
      <c r="AQ24" s="1111"/>
      <c r="AR24" s="1111"/>
      <c r="AS24" s="1111"/>
      <c r="AT24" s="111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15"/>
      <c r="C25" s="1015"/>
      <c r="D25" s="1016"/>
      <c r="E25" s="1105"/>
      <c r="F25" s="1106"/>
      <c r="G25" s="1106"/>
      <c r="H25" s="1106"/>
      <c r="I25" s="1106"/>
      <c r="J25" s="200" t="str">
        <f>IF(AND('Mapa final SI'!$AC$64="Alta",'Mapa final SI'!$AE$64="Leve"),CONCATENATE("R10C",'Mapa final SI'!$S$64),"")</f>
        <v/>
      </c>
      <c r="K25" s="201" t="str">
        <f>IF(AND('Mapa final SI'!$AC$65="Alta",'Mapa final SI'!$AE$65="Leve"),CONCATENATE("R10C",'Mapa final SI'!$S$65),"")</f>
        <v/>
      </c>
      <c r="L25" s="201" t="str">
        <f>IF(AND('Mapa final SI'!$AC$66="Alta",'Mapa final SI'!$AE$66="Leve"),CONCATENATE("R10C",'Mapa final SI'!$S$66),"")</f>
        <v/>
      </c>
      <c r="M25" s="201" t="str">
        <f>IF(AND('Mapa final SI'!$AC$67="Alta",'Mapa final SI'!$AE$67="Leve"),CONCATENATE("R10C",'Mapa final SI'!$S$67),"")</f>
        <v/>
      </c>
      <c r="N25" s="201" t="str">
        <f>IF(AND('Mapa final SI'!$AC$68="Alta",'Mapa final SI'!$AE$68="Leve"),CONCATENATE("R10C",'Mapa final SI'!$S$68),"")</f>
        <v/>
      </c>
      <c r="O25" s="202" t="str">
        <f>IF(AND('Mapa final SI'!$AC$69="Alta",'Mapa final SI'!$AE$69="Leve"),CONCATENATE("R10C",'Mapa final SI'!$S$69),"")</f>
        <v/>
      </c>
      <c r="P25" s="200" t="str">
        <f>IF(AND('Mapa final SI'!$AC$64="Alta",'Mapa final SI'!$AE$64="Menor"),CONCATENATE("R10C",'Mapa final SI'!$S$64),"")</f>
        <v/>
      </c>
      <c r="Q25" s="201" t="str">
        <f>IF(AND('Mapa final SI'!$AC$65="Alta",'Mapa final SI'!$AE$65="Menor"),CONCATENATE("R10C",'Mapa final SI'!$S$65),"")</f>
        <v/>
      </c>
      <c r="R25" s="201" t="str">
        <f>IF(AND('Mapa final SI'!$AC$66="Alta",'Mapa final SI'!$AE$66="Menor"),CONCATENATE("R10C",'Mapa final SI'!$S$66),"")</f>
        <v/>
      </c>
      <c r="S25" s="201" t="str">
        <f>IF(AND('Mapa final SI'!$AC$67="Alta",'Mapa final SI'!$AE$67="Menor"),CONCATENATE("R10C",'Mapa final SI'!$S$67),"")</f>
        <v/>
      </c>
      <c r="T25" s="201" t="str">
        <f>IF(AND('Mapa final SI'!$AC$68="Alta",'Mapa final SI'!$AE$68="Menor"),CONCATENATE("R10C",'Mapa final SI'!$S$68),"")</f>
        <v/>
      </c>
      <c r="U25" s="202" t="str">
        <f>IF(AND('Mapa final SI'!$AC$69="Alta",'Mapa final SI'!$AE$69="Menor"),CONCATENATE("R10C",'Mapa final SI'!$S$69),"")</f>
        <v/>
      </c>
      <c r="V25" s="188" t="str">
        <f>IF(AND('Mapa final SI'!$AC$64="Alta",'Mapa final SI'!$AE$64="Moderado"),CONCATENATE("R10C",'Mapa final SI'!$S$64),"")</f>
        <v/>
      </c>
      <c r="W25" s="189" t="str">
        <f>IF(AND('Mapa final SI'!$AC$65="Alta",'Mapa final SI'!$AE$65="Moderado"),CONCATENATE("R10C",'Mapa final SI'!$S$65),"")</f>
        <v/>
      </c>
      <c r="X25" s="189" t="str">
        <f>IF(AND('Mapa final SI'!$AC$66="Alta",'Mapa final SI'!$AE$66="Moderado"),CONCATENATE("R10C",'Mapa final SI'!$S$66),"")</f>
        <v/>
      </c>
      <c r="Y25" s="189" t="str">
        <f>IF(AND('Mapa final SI'!$AC$67="Alta",'Mapa final SI'!$AE$67="Moderado"),CONCATENATE("R10C",'Mapa final SI'!$S$67),"")</f>
        <v/>
      </c>
      <c r="Z25" s="189" t="str">
        <f>IF(AND('Mapa final SI'!$AC$68="Alta",'Mapa final SI'!$AE$68="Moderado"),CONCATENATE("R10C",'Mapa final SI'!$S$68),"")</f>
        <v/>
      </c>
      <c r="AA25" s="190" t="str">
        <f>IF(AND('Mapa final SI'!$AC$69="Alta",'Mapa final SI'!$AE$69="Moderado"),CONCATENATE("R10C",'Mapa final SI'!$S$69),"")</f>
        <v/>
      </c>
      <c r="AB25" s="188" t="str">
        <f>IF(AND('Mapa final SI'!$AC$64="Alta",'Mapa final SI'!$AE$64="Mayor"),CONCATENATE("R10C",'Mapa final SI'!$S$64),"")</f>
        <v/>
      </c>
      <c r="AC25" s="189" t="str">
        <f>IF(AND('Mapa final SI'!$AC$65="Alta",'Mapa final SI'!$AE$65="Mayor"),CONCATENATE("R10C",'Mapa final SI'!$S$65),"")</f>
        <v/>
      </c>
      <c r="AD25" s="189" t="str">
        <f>IF(AND('Mapa final SI'!$AC$66="Alta",'Mapa final SI'!$AE$66="Mayor"),CONCATENATE("R10C",'Mapa final SI'!$S$66),"")</f>
        <v/>
      </c>
      <c r="AE25" s="189" t="str">
        <f>IF(AND('Mapa final SI'!$AC$67="Alta",'Mapa final SI'!$AE$67="Mayor"),CONCATENATE("R10C",'Mapa final SI'!$S$67),"")</f>
        <v/>
      </c>
      <c r="AF25" s="189" t="str">
        <f>IF(AND('Mapa final SI'!$AC$68="Alta",'Mapa final SI'!$AE$68="Mayor"),CONCATENATE("R10C",'Mapa final SI'!$S$68),"")</f>
        <v/>
      </c>
      <c r="AG25" s="190" t="str">
        <f>IF(AND('Mapa final SI'!$AC$69="Alta",'Mapa final SI'!$AE$69="Mayor"),CONCATENATE("R10C",'Mapa final SI'!$S$69),"")</f>
        <v/>
      </c>
      <c r="AH25" s="191" t="str">
        <f>IF(AND('Mapa final SI'!$AC$64="Alta",'Mapa final SI'!$AE$64="Catastrófico"),CONCATENATE("R10C",'Mapa final SI'!$S$64),"")</f>
        <v/>
      </c>
      <c r="AI25" s="192" t="str">
        <f>IF(AND('Mapa final SI'!$AC$65="Alta",'Mapa final SI'!$AE$65="Catastrófico"),CONCATENATE("R10C",'Mapa final SI'!$S$65),"")</f>
        <v/>
      </c>
      <c r="AJ25" s="192" t="str">
        <f>IF(AND('Mapa final SI'!$AC$66="Alta",'Mapa final SI'!$AE$66="Catastrófico"),CONCATENATE("R10C",'Mapa final SI'!$S$66),"")</f>
        <v/>
      </c>
      <c r="AK25" s="192" t="str">
        <f>IF(AND('Mapa final SI'!$AC$67="Alta",'Mapa final SI'!$AE$67="Catastrófico"),CONCATENATE("R10C",'Mapa final SI'!$S$67),"")</f>
        <v/>
      </c>
      <c r="AL25" s="192" t="str">
        <f>IF(AND('Mapa final SI'!$AC$68="Alta",'Mapa final SI'!$AE$68="Catastrófico"),CONCATENATE("R10C",'Mapa final SI'!$S$68),"")</f>
        <v/>
      </c>
      <c r="AM25" s="193" t="str">
        <f>IF(AND('Mapa final SI'!$AC$69="Alta",'Mapa final SI'!$AE$69="Catastrófico"),CONCATENATE("R10C",'Mapa final SI'!$S$69),"")</f>
        <v/>
      </c>
      <c r="AN25" s="14"/>
      <c r="AO25" s="1113"/>
      <c r="AP25" s="1114"/>
      <c r="AQ25" s="1114"/>
      <c r="AR25" s="1114"/>
      <c r="AS25" s="1114"/>
      <c r="AT25" s="111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15"/>
      <c r="C26" s="1015"/>
      <c r="D26" s="1016"/>
      <c r="E26" s="1100" t="s">
        <v>330</v>
      </c>
      <c r="F26" s="1101"/>
      <c r="G26" s="1101"/>
      <c r="H26" s="1101"/>
      <c r="I26" s="1116"/>
      <c r="J26" s="194" t="str">
        <f>IF(AND('Mapa final SI'!$AC$10="Media",'Mapa final SI'!$AE$10="Leve"),CONCATENATE("R1C",'Mapa final SI'!$S$10),"")</f>
        <v/>
      </c>
      <c r="K26" s="195" t="str">
        <f>IF(AND('Mapa final SI'!$AC$11="Media",'Mapa final SI'!$AE$11="Leve"),CONCATENATE("R1C",'Mapa final SI'!$S$11),"")</f>
        <v/>
      </c>
      <c r="L26" s="195" t="str">
        <f>IF(AND('Mapa final SI'!$AC$12="Media",'Mapa final SI'!$AE$12="Leve"),CONCATENATE("R1C",'Mapa final SI'!$S$12),"")</f>
        <v/>
      </c>
      <c r="M26" s="195" t="str">
        <f>IF(AND('Mapa final SI'!$AC$13="Media",'Mapa final SI'!$AE$13="Leve"),CONCATENATE("R1C",'Mapa final SI'!$S$13),"")</f>
        <v/>
      </c>
      <c r="N26" s="195" t="str">
        <f>IF(AND('Mapa final SI'!$AC$14="Media",'Mapa final SI'!$AE$14="Leve"),CONCATENATE("R1C",'Mapa final SI'!$S$14),"")</f>
        <v/>
      </c>
      <c r="O26" s="196" t="str">
        <f>IF(AND('Mapa final SI'!$AC$15="Media",'Mapa final SI'!$AE$15="Leve"),CONCATENATE("R1C",'Mapa final SI'!$S$15),"")</f>
        <v/>
      </c>
      <c r="P26" s="194" t="str">
        <f>IF(AND('Mapa final SI'!$AC$10="Media",'Mapa final SI'!$AE$10="Menor"),CONCATENATE("R1C",'Mapa final SI'!$S$10),"")</f>
        <v>R1C1</v>
      </c>
      <c r="Q26" s="195" t="str">
        <f>IF(AND('Mapa final SI'!$AC$11="Media",'Mapa final SI'!$AE$11="Menor"),CONCATENATE("R1C",'Mapa final SI'!$S$11),"")</f>
        <v/>
      </c>
      <c r="R26" s="195" t="str">
        <f>IF(AND('Mapa final SI'!$AC$12="Media",'Mapa final SI'!$AE$12="Menor"),CONCATENATE("R1C",'Mapa final SI'!$S$12),"")</f>
        <v/>
      </c>
      <c r="S26" s="195" t="str">
        <f>IF(AND('Mapa final SI'!$AC$13="Media",'Mapa final SI'!$AE$13="Menor"),CONCATENATE("R1C",'Mapa final SI'!$S$13),"")</f>
        <v/>
      </c>
      <c r="T26" s="195" t="str">
        <f>IF(AND('Mapa final SI'!$AC$14="Media",'Mapa final SI'!$AE$14="Menor"),CONCATENATE("R1C",'Mapa final SI'!$S$14),"")</f>
        <v/>
      </c>
      <c r="U26" s="196" t="str">
        <f>IF(AND('Mapa final SI'!$AC$15="Media",'Mapa final SI'!$AE$15="Menor"),CONCATENATE("R1C",'Mapa final SI'!$S$15),"")</f>
        <v/>
      </c>
      <c r="V26" s="194" t="str">
        <f>IF(AND('Mapa final SI'!$AC$10="Media",'Mapa final SI'!$AE$10="Moderado"),CONCATENATE("R1C",'Mapa final SI'!$S$10),"")</f>
        <v/>
      </c>
      <c r="W26" s="195" t="str">
        <f>IF(AND('Mapa final SI'!$AC$11="Media",'Mapa final SI'!$AE$11="Moderado"),CONCATENATE("R1C",'Mapa final SI'!$S$11),"")</f>
        <v/>
      </c>
      <c r="X26" s="195" t="str">
        <f>IF(AND('Mapa final SI'!$AC$12="Media",'Mapa final SI'!$AE$12="Moderado"),CONCATENATE("R1C",'Mapa final SI'!$S$12),"")</f>
        <v/>
      </c>
      <c r="Y26" s="195" t="str">
        <f>IF(AND('Mapa final SI'!$AC$13="Media",'Mapa final SI'!$AE$13="Moderado"),CONCATENATE("R1C",'Mapa final SI'!$S$13),"")</f>
        <v/>
      </c>
      <c r="Z26" s="195" t="str">
        <f>IF(AND('Mapa final SI'!$AC$14="Media",'Mapa final SI'!$AE$14="Moderado"),CONCATENATE("R1C",'Mapa final SI'!$S$14),"")</f>
        <v/>
      </c>
      <c r="AA26" s="196" t="str">
        <f>IF(AND('Mapa final SI'!$AC$15="Media",'Mapa final SI'!$AE$15="Moderado"),CONCATENATE("R1C",'Mapa final SI'!$S$15),"")</f>
        <v/>
      </c>
      <c r="AB26" s="176" t="str">
        <f>IF(AND('Mapa final SI'!$AC$10="Media",'Mapa final SI'!$AE$10="Mayor"),CONCATENATE("R1C",'Mapa final SI'!$S$10),"")</f>
        <v/>
      </c>
      <c r="AC26" s="177" t="str">
        <f>IF(AND('Mapa final SI'!$AC$11="Media",'Mapa final SI'!$AE$11="Mayor"),CONCATENATE("R1C",'Mapa final SI'!$S$11),"")</f>
        <v/>
      </c>
      <c r="AD26" s="177" t="str">
        <f>IF(AND('Mapa final SI'!$AC$12="Media",'Mapa final SI'!$AE$12="Mayor"),CONCATENATE("R1C",'Mapa final SI'!$S$12),"")</f>
        <v/>
      </c>
      <c r="AE26" s="177" t="str">
        <f>IF(AND('Mapa final SI'!$AC$13="Media",'Mapa final SI'!$AE$13="Mayor"),CONCATENATE("R1C",'Mapa final SI'!$S$13),"")</f>
        <v/>
      </c>
      <c r="AF26" s="177" t="str">
        <f>IF(AND('Mapa final SI'!$AC$14="Media",'Mapa final SI'!$AE$14="Mayor"),CONCATENATE("R1C",'Mapa final SI'!$S$14),"")</f>
        <v/>
      </c>
      <c r="AG26" s="178" t="str">
        <f>IF(AND('Mapa final SI'!$AC$15="Media",'Mapa final SI'!$AE$15="Mayor"),CONCATENATE("R1C",'Mapa final SI'!$S$15),"")</f>
        <v/>
      </c>
      <c r="AH26" s="179" t="str">
        <f>IF(AND('Mapa final SI'!$AC$10="Media",'Mapa final SI'!$AE$10="Catastrófico"),CONCATENATE("R1C",'Mapa final SI'!$S$10),"")</f>
        <v/>
      </c>
      <c r="AI26" s="180" t="str">
        <f>IF(AND('Mapa final SI'!$AC$11="Media",'Mapa final SI'!$AE$11="Catastrófico"),CONCATENATE("R1C",'Mapa final SI'!$S$11),"")</f>
        <v/>
      </c>
      <c r="AJ26" s="180" t="str">
        <f>IF(AND('Mapa final SI'!$AC$12="Media",'Mapa final SI'!$AE$12="Catastrófico"),CONCATENATE("R1C",'Mapa final SI'!$S$12),"")</f>
        <v/>
      </c>
      <c r="AK26" s="180" t="str">
        <f>IF(AND('Mapa final SI'!$AC$13="Media",'Mapa final SI'!$AE$13="Catastrófico"),CONCATENATE("R1C",'Mapa final SI'!$S$13),"")</f>
        <v/>
      </c>
      <c r="AL26" s="180" t="str">
        <f>IF(AND('Mapa final SI'!$AC$14="Media",'Mapa final SI'!$AE$14="Catastrófico"),CONCATENATE("R1C",'Mapa final SI'!$S$14),"")</f>
        <v/>
      </c>
      <c r="AM26" s="181" t="str">
        <f>IF(AND('Mapa final SI'!$AC$15="Media",'Mapa final SI'!$AE$15="Catastrófico"),CONCATENATE("R1C",'Mapa final SI'!$S$15),"")</f>
        <v/>
      </c>
      <c r="AN26" s="14"/>
      <c r="AO26" s="1118" t="s">
        <v>331</v>
      </c>
      <c r="AP26" s="1119"/>
      <c r="AQ26" s="1119"/>
      <c r="AR26" s="1119"/>
      <c r="AS26" s="1119"/>
      <c r="AT26" s="1120"/>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15"/>
      <c r="C27" s="1015"/>
      <c r="D27" s="1016"/>
      <c r="E27" s="1102"/>
      <c r="F27" s="1103"/>
      <c r="G27" s="1103"/>
      <c r="H27" s="1103"/>
      <c r="I27" s="1117"/>
      <c r="J27" s="197" t="str">
        <f>IF(AND('Mapa final SI'!$AC$16="Media",'Mapa final SI'!$AE$16="Leve"),CONCATENATE("R2C",'Mapa final SI'!$S$16),"")</f>
        <v/>
      </c>
      <c r="K27" s="198" t="str">
        <f>IF(AND('Mapa final SI'!$AC$17="Media",'Mapa final SI'!$AE$17="Leve"),CONCATENATE("R2C",'Mapa final SI'!$S$17),"")</f>
        <v/>
      </c>
      <c r="L27" s="198" t="str">
        <f>IF(AND('Mapa final SI'!$AC$18="Media",'Mapa final SI'!$AE$18="Leve"),CONCATENATE("R2C",'Mapa final SI'!$S$18),"")</f>
        <v/>
      </c>
      <c r="M27" s="198" t="str">
        <f>IF(AND('Mapa final SI'!$AC$19="Media",'Mapa final SI'!$AE$19="Leve"),CONCATENATE("R2C",'Mapa final SI'!$S$19),"")</f>
        <v/>
      </c>
      <c r="N27" s="198" t="str">
        <f>IF(AND('Mapa final SI'!$AC$20="Media",'Mapa final SI'!$AE$20="Leve"),CONCATENATE("R2C",'Mapa final SI'!$S$20),"")</f>
        <v/>
      </c>
      <c r="O27" s="199" t="str">
        <f>IF(AND('Mapa final SI'!$AC$21="Media",'Mapa final SI'!$AE$21="Leve"),CONCATENATE("R2C",'Mapa final SI'!$S$21),"")</f>
        <v/>
      </c>
      <c r="P27" s="197" t="str">
        <f>IF(AND('Mapa final SI'!$AC$16="Media",'Mapa final SI'!$AE$16="Menor"),CONCATENATE("R2C",'Mapa final SI'!$S$16),"")</f>
        <v/>
      </c>
      <c r="Q27" s="198" t="str">
        <f>IF(AND('Mapa final SI'!$AC$17="Media",'Mapa final SI'!$AE$17="Menor"),CONCATENATE("R2C",'Mapa final SI'!$S$17),"")</f>
        <v/>
      </c>
      <c r="R27" s="198" t="str">
        <f>IF(AND('Mapa final SI'!$AC$18="Media",'Mapa final SI'!$AE$18="Menor"),CONCATENATE("R2C",'Mapa final SI'!$S$18),"")</f>
        <v/>
      </c>
      <c r="S27" s="198" t="str">
        <f>IF(AND('Mapa final SI'!$AC$19="Media",'Mapa final SI'!$AE$19="Menor"),CONCATENATE("R2C",'Mapa final SI'!$S$19),"")</f>
        <v/>
      </c>
      <c r="T27" s="198" t="str">
        <f>IF(AND('Mapa final SI'!$AC$20="Media",'Mapa final SI'!$AE$20="Menor"),CONCATENATE("R2C",'Mapa final SI'!$S$20),"")</f>
        <v/>
      </c>
      <c r="U27" s="199" t="str">
        <f>IF(AND('Mapa final SI'!$AC$21="Media",'Mapa final SI'!$AE$21="Menor"),CONCATENATE("R2C",'Mapa final SI'!$S$21),"")</f>
        <v/>
      </c>
      <c r="V27" s="197" t="str">
        <f>IF(AND('Mapa final SI'!$AC$16="Media",'Mapa final SI'!$AE$16="Moderado"),CONCATENATE("R2C",'Mapa final SI'!$S$16),"")</f>
        <v/>
      </c>
      <c r="W27" s="198" t="str">
        <f>IF(AND('Mapa final SI'!$AC$17="Media",'Mapa final SI'!$AE$17="Moderado"),CONCATENATE("R2C",'Mapa final SI'!$S$17),"")</f>
        <v/>
      </c>
      <c r="X27" s="198" t="str">
        <f>IF(AND('Mapa final SI'!$AC$18="Media",'Mapa final SI'!$AE$18="Moderado"),CONCATENATE("R2C",'Mapa final SI'!$S$18),"")</f>
        <v/>
      </c>
      <c r="Y27" s="198" t="str">
        <f>IF(AND('Mapa final SI'!$AC$19="Media",'Mapa final SI'!$AE$19="Moderado"),CONCATENATE("R2C",'Mapa final SI'!$S$19),"")</f>
        <v/>
      </c>
      <c r="Z27" s="198" t="str">
        <f>IF(AND('Mapa final SI'!$AC$20="Media",'Mapa final SI'!$AE$20="Moderado"),CONCATENATE("R2C",'Mapa final SI'!$S$20),"")</f>
        <v/>
      </c>
      <c r="AA27" s="199" t="str">
        <f>IF(AND('Mapa final SI'!$AC$21="Media",'Mapa final SI'!$AE$21="Moderado"),CONCATENATE("R2C",'Mapa final SI'!$S$21),"")</f>
        <v/>
      </c>
      <c r="AB27" s="182" t="str">
        <f>IF(AND('Mapa final SI'!$AC$16="Media",'Mapa final SI'!$AE$16="Mayor"),CONCATENATE("R2C",'Mapa final SI'!$S$16),"")</f>
        <v/>
      </c>
      <c r="AC27" s="183" t="str">
        <f>IF(AND('Mapa final SI'!$AC$17="Media",'Mapa final SI'!$AE$17="Mayor"),CONCATENATE("R2C",'Mapa final SI'!$S$17),"")</f>
        <v/>
      </c>
      <c r="AD27" s="183" t="str">
        <f>IF(AND('Mapa final SI'!$AC$18="Media",'Mapa final SI'!$AE$18="Mayor"),CONCATENATE("R2C",'Mapa final SI'!$S$18),"")</f>
        <v/>
      </c>
      <c r="AE27" s="183" t="str">
        <f>IF(AND('Mapa final SI'!$AC$19="Media",'Mapa final SI'!$AE$19="Mayor"),CONCATENATE("R2C",'Mapa final SI'!$S$19),"")</f>
        <v/>
      </c>
      <c r="AF27" s="183" t="str">
        <f>IF(AND('Mapa final SI'!$AC$20="Media",'Mapa final SI'!$AE$20="Mayor"),CONCATENATE("R2C",'Mapa final SI'!$S$20),"")</f>
        <v/>
      </c>
      <c r="AG27" s="184" t="str">
        <f>IF(AND('Mapa final SI'!$AC$21="Media",'Mapa final SI'!$AE$21="Mayor"),CONCATENATE("R2C",'Mapa final SI'!$S$21),"")</f>
        <v/>
      </c>
      <c r="AH27" s="185" t="str">
        <f>IF(AND('Mapa final SI'!$AC$16="Media",'Mapa final SI'!$AE$16="Catastrófico"),CONCATENATE("R2C",'Mapa final SI'!$S$16),"")</f>
        <v/>
      </c>
      <c r="AI27" s="186" t="str">
        <f>IF(AND('Mapa final SI'!$AC$17="Media",'Mapa final SI'!$AE$17="Catastrófico"),CONCATENATE("R2C",'Mapa final SI'!$S$17),"")</f>
        <v/>
      </c>
      <c r="AJ27" s="186" t="str">
        <f>IF(AND('Mapa final SI'!$AC$18="Media",'Mapa final SI'!$AE$18="Catastrófico"),CONCATENATE("R2C",'Mapa final SI'!$S$18),"")</f>
        <v/>
      </c>
      <c r="AK27" s="186" t="str">
        <f>IF(AND('Mapa final SI'!$AC$19="Media",'Mapa final SI'!$AE$19="Catastrófico"),CONCATENATE("R2C",'Mapa final SI'!$S$19),"")</f>
        <v/>
      </c>
      <c r="AL27" s="186" t="str">
        <f>IF(AND('Mapa final SI'!$AC$20="Media",'Mapa final SI'!$AE$20="Catastrófico"),CONCATENATE("R2C",'Mapa final SI'!$S$20),"")</f>
        <v/>
      </c>
      <c r="AM27" s="187" t="str">
        <f>IF(AND('Mapa final SI'!$AC$21="Media",'Mapa final SI'!$AE$21="Catastrófico"),CONCATENATE("R2C",'Mapa final SI'!$S$21),"")</f>
        <v/>
      </c>
      <c r="AN27" s="14"/>
      <c r="AO27" s="1121"/>
      <c r="AP27" s="1122"/>
      <c r="AQ27" s="1122"/>
      <c r="AR27" s="1122"/>
      <c r="AS27" s="1122"/>
      <c r="AT27" s="112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15"/>
      <c r="C28" s="1015"/>
      <c r="D28" s="1016"/>
      <c r="E28" s="1104"/>
      <c r="F28" s="1103"/>
      <c r="G28" s="1103"/>
      <c r="H28" s="1103"/>
      <c r="I28" s="1117"/>
      <c r="J28" s="197" t="str">
        <f>IF(AND('Mapa final SI'!$AC$22="Media",'Mapa final SI'!$AE$22="Leve"),CONCATENATE("R3C",'Mapa final SI'!$S$22),"")</f>
        <v/>
      </c>
      <c r="K28" s="198" t="str">
        <f>IF(AND('Mapa final SI'!$AC$23="Media",'Mapa final SI'!$AE$23="Leve"),CONCATENATE("R3C",'Mapa final SI'!$S$23),"")</f>
        <v/>
      </c>
      <c r="L28" s="198" t="str">
        <f>IF(AND('Mapa final SI'!$AC$24="Media",'Mapa final SI'!$AE$24="Leve"),CONCATENATE("R3C",'Mapa final SI'!$S$24),"")</f>
        <v/>
      </c>
      <c r="M28" s="198" t="str">
        <f>IF(AND('Mapa final SI'!$AC$25="Media",'Mapa final SI'!$AE$25="Leve"),CONCATENATE("R3C",'Mapa final SI'!$S$25),"")</f>
        <v/>
      </c>
      <c r="N28" s="198" t="str">
        <f>IF(AND('Mapa final SI'!$AC$26="Media",'Mapa final SI'!$AE$26="Leve"),CONCATENATE("R3C",'Mapa final SI'!$S$26),"")</f>
        <v/>
      </c>
      <c r="O28" s="199" t="str">
        <f>IF(AND('Mapa final SI'!$AC$27="Media",'Mapa final SI'!$AE$27="Leve"),CONCATENATE("R3C",'Mapa final SI'!$S$27),"")</f>
        <v/>
      </c>
      <c r="P28" s="197" t="str">
        <f>IF(AND('Mapa final SI'!$AC$22="Media",'Mapa final SI'!$AE$22="Menor"),CONCATENATE("R3C",'Mapa final SI'!$S$22),"")</f>
        <v/>
      </c>
      <c r="Q28" s="198" t="str">
        <f>IF(AND('Mapa final SI'!$AC$23="Media",'Mapa final SI'!$AE$23="Menor"),CONCATENATE("R3C",'Mapa final SI'!$S$23),"")</f>
        <v/>
      </c>
      <c r="R28" s="198" t="str">
        <f>IF(AND('Mapa final SI'!$AC$24="Media",'Mapa final SI'!$AE$24="Menor"),CONCATENATE("R3C",'Mapa final SI'!$S$24),"")</f>
        <v/>
      </c>
      <c r="S28" s="198" t="str">
        <f>IF(AND('Mapa final SI'!$AC$25="Media",'Mapa final SI'!$AE$25="Menor"),CONCATENATE("R3C",'Mapa final SI'!$S$25),"")</f>
        <v/>
      </c>
      <c r="T28" s="198" t="str">
        <f>IF(AND('Mapa final SI'!$AC$26="Media",'Mapa final SI'!$AE$26="Menor"),CONCATENATE("R3C",'Mapa final SI'!$S$26),"")</f>
        <v/>
      </c>
      <c r="U28" s="199" t="str">
        <f>IF(AND('Mapa final SI'!$AC$27="Media",'Mapa final SI'!$AE$27="Menor"),CONCATENATE("R3C",'Mapa final SI'!$S$27),"")</f>
        <v/>
      </c>
      <c r="V28" s="197" t="str">
        <f>IF(AND('Mapa final SI'!$AC$22="Media",'Mapa final SI'!$AE$22="Moderado"),CONCATENATE("R3C",'Mapa final SI'!$S$22),"")</f>
        <v/>
      </c>
      <c r="W28" s="198" t="str">
        <f>IF(AND('Mapa final SI'!$AC$23="Media",'Mapa final SI'!$AE$23="Moderado"),CONCATENATE("R3C",'Mapa final SI'!$S$23),"")</f>
        <v/>
      </c>
      <c r="X28" s="198" t="str">
        <f>IF(AND('Mapa final SI'!$AC$24="Media",'Mapa final SI'!$AE$24="Moderado"),CONCATENATE("R3C",'Mapa final SI'!$S$24),"")</f>
        <v/>
      </c>
      <c r="Y28" s="198" t="str">
        <f>IF(AND('Mapa final SI'!$AC$25="Media",'Mapa final SI'!$AE$25="Moderado"),CONCATENATE("R3C",'Mapa final SI'!$S$25),"")</f>
        <v/>
      </c>
      <c r="Z28" s="198" t="str">
        <f>IF(AND('Mapa final SI'!$AC$26="Media",'Mapa final SI'!$AE$26="Moderado"),CONCATENATE("R3C",'Mapa final SI'!$S$26),"")</f>
        <v/>
      </c>
      <c r="AA28" s="199" t="str">
        <f>IF(AND('Mapa final SI'!$AC$27="Media",'Mapa final SI'!$AE$27="Moderado"),CONCATENATE("R3C",'Mapa final SI'!$S$27),"")</f>
        <v/>
      </c>
      <c r="AB28" s="182" t="str">
        <f>IF(AND('Mapa final SI'!$AC$22="Media",'Mapa final SI'!$AE$22="Mayor"),CONCATENATE("R3C",'Mapa final SI'!$S$22),"")</f>
        <v/>
      </c>
      <c r="AC28" s="183" t="str">
        <f>IF(AND('Mapa final SI'!$AC$23="Media",'Mapa final SI'!$AE$23="Mayor"),CONCATENATE("R3C",'Mapa final SI'!$S$23),"")</f>
        <v/>
      </c>
      <c r="AD28" s="183" t="str">
        <f>IF(AND('Mapa final SI'!$AC$24="Media",'Mapa final SI'!$AE$24="Mayor"),CONCATENATE("R3C",'Mapa final SI'!$S$24),"")</f>
        <v/>
      </c>
      <c r="AE28" s="183" t="str">
        <f>IF(AND('Mapa final SI'!$AC$25="Media",'Mapa final SI'!$AE$25="Mayor"),CONCATENATE("R3C",'Mapa final SI'!$S$25),"")</f>
        <v/>
      </c>
      <c r="AF28" s="183" t="str">
        <f>IF(AND('Mapa final SI'!$AC$26="Media",'Mapa final SI'!$AE$26="Mayor"),CONCATENATE("R3C",'Mapa final SI'!$S$26),"")</f>
        <v/>
      </c>
      <c r="AG28" s="184" t="str">
        <f>IF(AND('Mapa final SI'!$AC$27="Media",'Mapa final SI'!$AE$27="Mayor"),CONCATENATE("R3C",'Mapa final SI'!$S$27),"")</f>
        <v/>
      </c>
      <c r="AH28" s="185" t="str">
        <f>IF(AND('Mapa final SI'!$AC$22="Media",'Mapa final SI'!$AE$22="Catastrófico"),CONCATENATE("R3C",'Mapa final SI'!$S$22),"")</f>
        <v/>
      </c>
      <c r="AI28" s="186" t="str">
        <f>IF(AND('Mapa final SI'!$AC$23="Media",'Mapa final SI'!$AE$23="Catastrófico"),CONCATENATE("R3C",'Mapa final SI'!$S$23),"")</f>
        <v/>
      </c>
      <c r="AJ28" s="186" t="str">
        <f>IF(AND('Mapa final SI'!$AC$24="Media",'Mapa final SI'!$AE$24="Catastrófico"),CONCATENATE("R3C",'Mapa final SI'!$S$24),"")</f>
        <v/>
      </c>
      <c r="AK28" s="186" t="str">
        <f>IF(AND('Mapa final SI'!$AC$25="Media",'Mapa final SI'!$AE$25="Catastrófico"),CONCATENATE("R3C",'Mapa final SI'!$S$25),"")</f>
        <v/>
      </c>
      <c r="AL28" s="186" t="str">
        <f>IF(AND('Mapa final SI'!$AC$26="Media",'Mapa final SI'!$AE$26="Catastrófico"),CONCATENATE("R3C",'Mapa final SI'!$S$26),"")</f>
        <v/>
      </c>
      <c r="AM28" s="187" t="str">
        <f>IF(AND('Mapa final SI'!$AC$27="Media",'Mapa final SI'!$AE$27="Catastrófico"),CONCATENATE("R3C",'Mapa final SI'!$S$27),"")</f>
        <v/>
      </c>
      <c r="AN28" s="14"/>
      <c r="AO28" s="1121"/>
      <c r="AP28" s="1122"/>
      <c r="AQ28" s="1122"/>
      <c r="AR28" s="1122"/>
      <c r="AS28" s="1122"/>
      <c r="AT28" s="112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15"/>
      <c r="C29" s="1015"/>
      <c r="D29" s="1016"/>
      <c r="E29" s="1104"/>
      <c r="F29" s="1103"/>
      <c r="G29" s="1103"/>
      <c r="H29" s="1103"/>
      <c r="I29" s="1117"/>
      <c r="J29" s="197" t="str">
        <f>IF(AND('Mapa final SI'!$AC$28="Media",'Mapa final SI'!$AE$28="Leve"),CONCATENATE("R4C",'Mapa final SI'!$S$28),"")</f>
        <v/>
      </c>
      <c r="K29" s="198" t="str">
        <f>IF(AND('Mapa final SI'!$AC$29="Media",'Mapa final SI'!$AE$29="Leve"),CONCATENATE("R4C",'Mapa final SI'!$S$29),"")</f>
        <v/>
      </c>
      <c r="L29" s="198" t="str">
        <f>IF(AND('Mapa final SI'!$AC$30="Media",'Mapa final SI'!$AE$30="Leve"),CONCATENATE("R4C",'Mapa final SI'!$S$30),"")</f>
        <v/>
      </c>
      <c r="M29" s="198" t="str">
        <f>IF(AND('Mapa final SI'!$AC$31="Media",'Mapa final SI'!$AE$31="Leve"),CONCATENATE("R4C",'Mapa final SI'!$S$31),"")</f>
        <v/>
      </c>
      <c r="N29" s="198" t="str">
        <f>IF(AND('Mapa final SI'!$AC$32="Media",'Mapa final SI'!$AE$32="Leve"),CONCATENATE("R4C",'Mapa final SI'!$S$32),"")</f>
        <v/>
      </c>
      <c r="O29" s="199" t="str">
        <f>IF(AND('Mapa final SI'!$AC$33="Media",'Mapa final SI'!$AE$33="Leve"),CONCATENATE("R4C",'Mapa final SI'!$S$33),"")</f>
        <v/>
      </c>
      <c r="P29" s="197" t="str">
        <f>IF(AND('Mapa final SI'!$AC$28="Media",'Mapa final SI'!$AE$28="Menor"),CONCATENATE("R4C",'Mapa final SI'!$S$28),"")</f>
        <v>R4C1</v>
      </c>
      <c r="Q29" s="198" t="str">
        <f>IF(AND('Mapa final SI'!$AC$29="Media",'Mapa final SI'!$AE$29="Menor"),CONCATENATE("R4C",'Mapa final SI'!$S$29),"")</f>
        <v/>
      </c>
      <c r="R29" s="198" t="str">
        <f>IF(AND('Mapa final SI'!$AC$30="Media",'Mapa final SI'!$AE$30="Menor"),CONCATENATE("R4C",'Mapa final SI'!$S$30),"")</f>
        <v/>
      </c>
      <c r="S29" s="198" t="str">
        <f>IF(AND('Mapa final SI'!$AC$31="Media",'Mapa final SI'!$AE$31="Menor"),CONCATENATE("R4C",'Mapa final SI'!$S$31),"")</f>
        <v/>
      </c>
      <c r="T29" s="198" t="str">
        <f>IF(AND('Mapa final SI'!$AC$32="Media",'Mapa final SI'!$AE$32="Menor"),CONCATENATE("R4C",'Mapa final SI'!$S$32),"")</f>
        <v/>
      </c>
      <c r="U29" s="199" t="str">
        <f>IF(AND('Mapa final SI'!$AC$33="Media",'Mapa final SI'!$AE$33="Menor"),CONCATENATE("R4C",'Mapa final SI'!$S$33),"")</f>
        <v/>
      </c>
      <c r="V29" s="197" t="str">
        <f>IF(AND('Mapa final SI'!$AC$28="Media",'Mapa final SI'!$AE$28="Moderado"),CONCATENATE("R4C",'Mapa final SI'!$S$28),"")</f>
        <v/>
      </c>
      <c r="W29" s="198" t="str">
        <f>IF(AND('Mapa final SI'!$AC$29="Media",'Mapa final SI'!$AE$29="Moderado"),CONCATENATE("R4C",'Mapa final SI'!$S$29),"")</f>
        <v/>
      </c>
      <c r="X29" s="198" t="str">
        <f>IF(AND('Mapa final SI'!$AC$30="Media",'Mapa final SI'!$AE$30="Moderado"),CONCATENATE("R4C",'Mapa final SI'!$S$30),"")</f>
        <v/>
      </c>
      <c r="Y29" s="198" t="str">
        <f>IF(AND('Mapa final SI'!$AC$31="Media",'Mapa final SI'!$AE$31="Moderado"),CONCATENATE("R4C",'Mapa final SI'!$S$31),"")</f>
        <v/>
      </c>
      <c r="Z29" s="198" t="str">
        <f>IF(AND('Mapa final SI'!$AC$32="Media",'Mapa final SI'!$AE$32="Moderado"),CONCATENATE("R4C",'Mapa final SI'!$S$32),"")</f>
        <v/>
      </c>
      <c r="AA29" s="199" t="str">
        <f>IF(AND('Mapa final SI'!$AC$33="Media",'Mapa final SI'!$AE$33="Moderado"),CONCATENATE("R4C",'Mapa final SI'!$S$33),"")</f>
        <v/>
      </c>
      <c r="AB29" s="182" t="str">
        <f>IF(AND('Mapa final SI'!$AC$28="Media",'Mapa final SI'!$AE$28="Mayor"),CONCATENATE("R4C",'Mapa final SI'!$S$28),"")</f>
        <v/>
      </c>
      <c r="AC29" s="183" t="str">
        <f>IF(AND('Mapa final SI'!$AC$29="Media",'Mapa final SI'!$AE$29="Mayor"),CONCATENATE("R4C",'Mapa final SI'!$S$29),"")</f>
        <v/>
      </c>
      <c r="AD29" s="183" t="str">
        <f>IF(AND('Mapa final SI'!$AC$30="Media",'Mapa final SI'!$AE$30="Mayor"),CONCATENATE("R4C",'Mapa final SI'!$S$30),"")</f>
        <v/>
      </c>
      <c r="AE29" s="183" t="str">
        <f>IF(AND('Mapa final SI'!$AC$31="Media",'Mapa final SI'!$AE$31="Mayor"),CONCATENATE("R4C",'Mapa final SI'!$S$31),"")</f>
        <v/>
      </c>
      <c r="AF29" s="183" t="str">
        <f>IF(AND('Mapa final SI'!$AC$32="Media",'Mapa final SI'!$AE$32="Mayor"),CONCATENATE("R4C",'Mapa final SI'!$S$32),"")</f>
        <v/>
      </c>
      <c r="AG29" s="184" t="str">
        <f>IF(AND('Mapa final SI'!$AC$33="Media",'Mapa final SI'!$AE$33="Mayor"),CONCATENATE("R4C",'Mapa final SI'!$S$33),"")</f>
        <v/>
      </c>
      <c r="AH29" s="185" t="str">
        <f>IF(AND('Mapa final SI'!$AC$28="Media",'Mapa final SI'!$AE$28="Catastrófico"),CONCATENATE("R4C",'Mapa final SI'!$S$28),"")</f>
        <v/>
      </c>
      <c r="AI29" s="186" t="str">
        <f>IF(AND('Mapa final SI'!$AC$29="Media",'Mapa final SI'!$AE$29="Catastrófico"),CONCATENATE("R4C",'Mapa final SI'!$S$29),"")</f>
        <v/>
      </c>
      <c r="AJ29" s="186" t="str">
        <f>IF(AND('Mapa final SI'!$AC$30="Media",'Mapa final SI'!$AE$30="Catastrófico"),CONCATENATE("R4C",'Mapa final SI'!$S$30),"")</f>
        <v/>
      </c>
      <c r="AK29" s="186" t="str">
        <f>IF(AND('Mapa final SI'!$AC$31="Media",'Mapa final SI'!$AE$31="Catastrófico"),CONCATENATE("R4C",'Mapa final SI'!$S$31),"")</f>
        <v/>
      </c>
      <c r="AL29" s="186" t="str">
        <f>IF(AND('Mapa final SI'!$AC$32="Media",'Mapa final SI'!$AE$32="Catastrófico"),CONCATENATE("R4C",'Mapa final SI'!$S$32),"")</f>
        <v/>
      </c>
      <c r="AM29" s="187" t="str">
        <f>IF(AND('Mapa final SI'!$AC$33="Media",'Mapa final SI'!$AE$33="Catastrófico"),CONCATENATE("R4C",'Mapa final SI'!$S$33),"")</f>
        <v/>
      </c>
      <c r="AN29" s="14"/>
      <c r="AO29" s="1121"/>
      <c r="AP29" s="1122"/>
      <c r="AQ29" s="1122"/>
      <c r="AR29" s="1122"/>
      <c r="AS29" s="1122"/>
      <c r="AT29" s="112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15"/>
      <c r="C30" s="1015"/>
      <c r="D30" s="1016"/>
      <c r="E30" s="1104"/>
      <c r="F30" s="1103"/>
      <c r="G30" s="1103"/>
      <c r="H30" s="1103"/>
      <c r="I30" s="1117"/>
      <c r="J30" s="197" t="str">
        <f>IF(AND('Mapa final SI'!$AC$34="Media",'Mapa final SI'!$AE$34="Leve"),CONCATENATE("R5C",'Mapa final SI'!$S$34),"")</f>
        <v/>
      </c>
      <c r="K30" s="198" t="str">
        <f>IF(AND('Mapa final SI'!$AC$35="Media",'Mapa final SI'!$AE$35="Leve"),CONCATENATE("R5C",'Mapa final SI'!$S$35),"")</f>
        <v/>
      </c>
      <c r="L30" s="198" t="str">
        <f>IF(AND('Mapa final SI'!$AC$36="Media",'Mapa final SI'!$AE$36="Leve"),CONCATENATE("R5C",'Mapa final SI'!$S$36),"")</f>
        <v/>
      </c>
      <c r="M30" s="198" t="str">
        <f>IF(AND('Mapa final SI'!$AC$37="Media",'Mapa final SI'!$AE$37="Leve"),CONCATENATE("R5C",'Mapa final SI'!$S$37),"")</f>
        <v/>
      </c>
      <c r="N30" s="198" t="str">
        <f>IF(AND('Mapa final SI'!$AC$38="Media",'Mapa final SI'!$AE$38="Leve"),CONCATENATE("R5C",'Mapa final SI'!$S$38),"")</f>
        <v/>
      </c>
      <c r="O30" s="199" t="str">
        <f>IF(AND('Mapa final SI'!$AC$39="Media",'Mapa final SI'!$AE$39="Leve"),CONCATENATE("R5C",'Mapa final SI'!$S$39),"")</f>
        <v/>
      </c>
      <c r="P30" s="197" t="str">
        <f>IF(AND('Mapa final SI'!$AC$34="Media",'Mapa final SI'!$AE$34="Menor"),CONCATENATE("R5C",'Mapa final SI'!$S$34),"")</f>
        <v>R5C1</v>
      </c>
      <c r="Q30" s="198" t="str">
        <f>IF(AND('Mapa final SI'!$AC$35="Media",'Mapa final SI'!$AE$35="Menor"),CONCATENATE("R5C",'Mapa final SI'!$S$35),"")</f>
        <v/>
      </c>
      <c r="R30" s="198" t="str">
        <f>IF(AND('Mapa final SI'!$AC$36="Media",'Mapa final SI'!$AE$36="Menor"),CONCATENATE("R5C",'Mapa final SI'!$S$36),"")</f>
        <v/>
      </c>
      <c r="S30" s="198" t="str">
        <f>IF(AND('Mapa final SI'!$AC$37="Media",'Mapa final SI'!$AE$37="Menor"),CONCATENATE("R5C",'Mapa final SI'!$S$37),"")</f>
        <v/>
      </c>
      <c r="T30" s="198" t="str">
        <f>IF(AND('Mapa final SI'!$AC$38="Media",'Mapa final SI'!$AE$38="Menor"),CONCATENATE("R5C",'Mapa final SI'!$S$38),"")</f>
        <v/>
      </c>
      <c r="U30" s="199" t="str">
        <f>IF(AND('Mapa final SI'!$AC$39="Media",'Mapa final SI'!$AE$39="Menor"),CONCATENATE("R5C",'Mapa final SI'!$S$39),"")</f>
        <v/>
      </c>
      <c r="V30" s="197" t="str">
        <f>IF(AND('Mapa final SI'!$AC$34="Media",'Mapa final SI'!$AE$34="Moderado"),CONCATENATE("R5C",'Mapa final SI'!$S$34),"")</f>
        <v/>
      </c>
      <c r="W30" s="198" t="str">
        <f>IF(AND('Mapa final SI'!$AC$35="Media",'Mapa final SI'!$AE$35="Moderado"),CONCATENATE("R5C",'Mapa final SI'!$S$35),"")</f>
        <v/>
      </c>
      <c r="X30" s="198" t="str">
        <f>IF(AND('Mapa final SI'!$AC$36="Media",'Mapa final SI'!$AE$36="Moderado"),CONCATENATE("R5C",'Mapa final SI'!$S$36),"")</f>
        <v/>
      </c>
      <c r="Y30" s="198" t="str">
        <f>IF(AND('Mapa final SI'!$AC$37="Media",'Mapa final SI'!$AE$37="Moderado"),CONCATENATE("R5C",'Mapa final SI'!$S$37),"")</f>
        <v/>
      </c>
      <c r="Z30" s="198" t="str">
        <f>IF(AND('Mapa final SI'!$AC$38="Media",'Mapa final SI'!$AE$38="Moderado"),CONCATENATE("R5C",'Mapa final SI'!$S$38),"")</f>
        <v/>
      </c>
      <c r="AA30" s="199" t="str">
        <f>IF(AND('Mapa final SI'!$AC$39="Media",'Mapa final SI'!$AE$39="Moderado"),CONCATENATE("R5C",'Mapa final SI'!$S$39),"")</f>
        <v/>
      </c>
      <c r="AB30" s="182" t="str">
        <f>IF(AND('Mapa final SI'!$AC$34="Media",'Mapa final SI'!$AE$34="Mayor"),CONCATENATE("R5C",'Mapa final SI'!$S$34),"")</f>
        <v/>
      </c>
      <c r="AC30" s="183" t="str">
        <f>IF(AND('Mapa final SI'!$AC$35="Media",'Mapa final SI'!$AE$35="Mayor"),CONCATENATE("R5C",'Mapa final SI'!$S$35),"")</f>
        <v/>
      </c>
      <c r="AD30" s="183" t="str">
        <f>IF(AND('Mapa final SI'!$AC$36="Media",'Mapa final SI'!$AE$36="Mayor"),CONCATENATE("R5C",'Mapa final SI'!$S$36),"")</f>
        <v/>
      </c>
      <c r="AE30" s="183" t="str">
        <f>IF(AND('Mapa final SI'!$AC$37="Media",'Mapa final SI'!$AE$37="Mayor"),CONCATENATE("R5C",'Mapa final SI'!$S$37),"")</f>
        <v/>
      </c>
      <c r="AF30" s="183" t="str">
        <f>IF(AND('Mapa final SI'!$AC$38="Media",'Mapa final SI'!$AE$38="Mayor"),CONCATENATE("R5C",'Mapa final SI'!$S$38),"")</f>
        <v/>
      </c>
      <c r="AG30" s="184" t="str">
        <f>IF(AND('Mapa final SI'!$AC$39="Media",'Mapa final SI'!$AE$39="Mayor"),CONCATENATE("R5C",'Mapa final SI'!$S$39),"")</f>
        <v/>
      </c>
      <c r="AH30" s="185" t="str">
        <f>IF(AND('Mapa final SI'!$AC$34="Media",'Mapa final SI'!$AE$34="Catastrófico"),CONCATENATE("R5C",'Mapa final SI'!$S$34),"")</f>
        <v/>
      </c>
      <c r="AI30" s="186" t="str">
        <f>IF(AND('Mapa final SI'!$AC$35="Media",'Mapa final SI'!$AE$35="Catastrófico"),CONCATENATE("R5C",'Mapa final SI'!$S$35),"")</f>
        <v/>
      </c>
      <c r="AJ30" s="186" t="str">
        <f>IF(AND('Mapa final SI'!$AC$36="Media",'Mapa final SI'!$AE$36="Catastrófico"),CONCATENATE("R5C",'Mapa final SI'!$S$36),"")</f>
        <v/>
      </c>
      <c r="AK30" s="186" t="str">
        <f>IF(AND('Mapa final SI'!$AC$37="Media",'Mapa final SI'!$AE$37="Catastrófico"),CONCATENATE("R5C",'Mapa final SI'!$S$37),"")</f>
        <v/>
      </c>
      <c r="AL30" s="186" t="str">
        <f>IF(AND('Mapa final SI'!$AC$38="Media",'Mapa final SI'!$AE$38="Catastrófico"),CONCATENATE("R5C",'Mapa final SI'!$S$38),"")</f>
        <v/>
      </c>
      <c r="AM30" s="187" t="str">
        <f>IF(AND('Mapa final SI'!$AC$39="Media",'Mapa final SI'!$AE$39="Catastrófico"),CONCATENATE("R5C",'Mapa final SI'!$S$39),"")</f>
        <v/>
      </c>
      <c r="AN30" s="14"/>
      <c r="AO30" s="1121"/>
      <c r="AP30" s="1122"/>
      <c r="AQ30" s="1122"/>
      <c r="AR30" s="1122"/>
      <c r="AS30" s="1122"/>
      <c r="AT30" s="112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15"/>
      <c r="C31" s="1015"/>
      <c r="D31" s="1016"/>
      <c r="E31" s="1104"/>
      <c r="F31" s="1103"/>
      <c r="G31" s="1103"/>
      <c r="H31" s="1103"/>
      <c r="I31" s="1117"/>
      <c r="J31" s="197" t="str">
        <f>IF(AND('Mapa final SI'!$AC$40="Media",'Mapa final SI'!$AE$40="Leve"),CONCATENATE("R6C",'Mapa final SI'!$S$40),"")</f>
        <v/>
      </c>
      <c r="K31" s="198" t="str">
        <f>IF(AND('Mapa final SI'!$AC$41="Media",'Mapa final SI'!$AE$41="Leve"),CONCATENATE("R6C",'Mapa final SI'!$S$41),"")</f>
        <v/>
      </c>
      <c r="L31" s="198" t="str">
        <f>IF(AND('Mapa final SI'!$AC$42="Media",'Mapa final SI'!$AE$42="Leve"),CONCATENATE("R6C",'Mapa final SI'!$S$42),"")</f>
        <v/>
      </c>
      <c r="M31" s="198" t="str">
        <f>IF(AND('Mapa final SI'!$AC$43="Media",'Mapa final SI'!$AE$43="Leve"),CONCATENATE("R6C",'Mapa final SI'!$S$43),"")</f>
        <v/>
      </c>
      <c r="N31" s="198" t="str">
        <f>IF(AND('Mapa final SI'!$AC$44="Media",'Mapa final SI'!$AE$44="Leve"),CONCATENATE("R6C",'Mapa final SI'!$S$44),"")</f>
        <v/>
      </c>
      <c r="O31" s="199" t="str">
        <f>IF(AND('Mapa final SI'!$AC$45="Media",'Mapa final SI'!$AE$45="Leve"),CONCATENATE("R6C",'Mapa final SI'!$S$45),"")</f>
        <v/>
      </c>
      <c r="P31" s="197" t="str">
        <f>IF(AND('Mapa final SI'!$AC$40="Media",'Mapa final SI'!$AE$40="Menor"),CONCATENATE("R6C",'Mapa final SI'!$S$40),"")</f>
        <v/>
      </c>
      <c r="Q31" s="198" t="str">
        <f>IF(AND('Mapa final SI'!$AC$41="Media",'Mapa final SI'!$AE$41="Menor"),CONCATENATE("R6C",'Mapa final SI'!$S$41),"")</f>
        <v/>
      </c>
      <c r="R31" s="198" t="str">
        <f>IF(AND('Mapa final SI'!$AC$42="Media",'Mapa final SI'!$AE$42="Menor"),CONCATENATE("R6C",'Mapa final SI'!$S$42),"")</f>
        <v/>
      </c>
      <c r="S31" s="198" t="str">
        <f>IF(AND('Mapa final SI'!$AC$43="Media",'Mapa final SI'!$AE$43="Menor"),CONCATENATE("R6C",'Mapa final SI'!$S$43),"")</f>
        <v/>
      </c>
      <c r="T31" s="198" t="str">
        <f>IF(AND('Mapa final SI'!$AC$44="Media",'Mapa final SI'!$AE$44="Menor"),CONCATENATE("R6C",'Mapa final SI'!$S$44),"")</f>
        <v/>
      </c>
      <c r="U31" s="199" t="str">
        <f>IF(AND('Mapa final SI'!$AC$45="Media",'Mapa final SI'!$AE$45="Menor"),CONCATENATE("R6C",'Mapa final SI'!$S$45),"")</f>
        <v/>
      </c>
      <c r="V31" s="197" t="str">
        <f>IF(AND('Mapa final SI'!$AC$40="Media",'Mapa final SI'!$AE$40="Moderado"),CONCATENATE("R6C",'Mapa final SI'!$S$40),"")</f>
        <v/>
      </c>
      <c r="W31" s="198" t="str">
        <f>IF(AND('Mapa final SI'!$AC$41="Media",'Mapa final SI'!$AE$41="Moderado"),CONCATENATE("R6C",'Mapa final SI'!$S$41),"")</f>
        <v/>
      </c>
      <c r="X31" s="198" t="str">
        <f>IF(AND('Mapa final SI'!$AC$42="Media",'Mapa final SI'!$AE$42="Moderado"),CONCATENATE("R6C",'Mapa final SI'!$S$42),"")</f>
        <v/>
      </c>
      <c r="Y31" s="198" t="str">
        <f>IF(AND('Mapa final SI'!$AC$43="Media",'Mapa final SI'!$AE$43="Moderado"),CONCATENATE("R6C",'Mapa final SI'!$S$43),"")</f>
        <v/>
      </c>
      <c r="Z31" s="198" t="str">
        <f>IF(AND('Mapa final SI'!$AC$44="Media",'Mapa final SI'!$AE$44="Moderado"),CONCATENATE("R6C",'Mapa final SI'!$S$44),"")</f>
        <v/>
      </c>
      <c r="AA31" s="199" t="str">
        <f>IF(AND('Mapa final SI'!$AC$45="Media",'Mapa final SI'!$AE$45="Moderado"),CONCATENATE("R6C",'Mapa final SI'!$S$45),"")</f>
        <v/>
      </c>
      <c r="AB31" s="182" t="str">
        <f>IF(AND('Mapa final SI'!$AC$40="Media",'Mapa final SI'!$AE$40="Mayor"),CONCATENATE("R6C",'Mapa final SI'!$S$40),"")</f>
        <v/>
      </c>
      <c r="AC31" s="183" t="str">
        <f>IF(AND('Mapa final SI'!$AC$41="Media",'Mapa final SI'!$AE$41="Mayor"),CONCATENATE("R6C",'Mapa final SI'!$S$41),"")</f>
        <v/>
      </c>
      <c r="AD31" s="183" t="str">
        <f>IF(AND('Mapa final SI'!$AC$42="Media",'Mapa final SI'!$AE$42="Mayor"),CONCATENATE("R6C",'Mapa final SI'!$S$42),"")</f>
        <v/>
      </c>
      <c r="AE31" s="183" t="str">
        <f>IF(AND('Mapa final SI'!$AC$43="Media",'Mapa final SI'!$AE$43="Mayor"),CONCATENATE("R6C",'Mapa final SI'!$S$43),"")</f>
        <v/>
      </c>
      <c r="AF31" s="183" t="str">
        <f>IF(AND('Mapa final SI'!$AC$44="Media",'Mapa final SI'!$AE$44="Mayor"),CONCATENATE("R6C",'Mapa final SI'!$S$44),"")</f>
        <v/>
      </c>
      <c r="AG31" s="184" t="str">
        <f>IF(AND('Mapa final SI'!$AC$45="Media",'Mapa final SI'!$AE$45="Mayor"),CONCATENATE("R6C",'Mapa final SI'!$S$45),"")</f>
        <v/>
      </c>
      <c r="AH31" s="185" t="str">
        <f>IF(AND('Mapa final SI'!$AC$40="Media",'Mapa final SI'!$AE$40="Catastrófico"),CONCATENATE("R6C",'Mapa final SI'!$S$40),"")</f>
        <v/>
      </c>
      <c r="AI31" s="186" t="str">
        <f>IF(AND('Mapa final SI'!$AC$41="Media",'Mapa final SI'!$AE$41="Catastrófico"),CONCATENATE("R6C",'Mapa final SI'!$S$41),"")</f>
        <v/>
      </c>
      <c r="AJ31" s="186" t="str">
        <f>IF(AND('Mapa final SI'!$AC$42="Media",'Mapa final SI'!$AE$42="Catastrófico"),CONCATENATE("R6C",'Mapa final SI'!$S$42),"")</f>
        <v/>
      </c>
      <c r="AK31" s="186" t="str">
        <f>IF(AND('Mapa final SI'!$AC$43="Media",'Mapa final SI'!$AE$43="Catastrófico"),CONCATENATE("R6C",'Mapa final SI'!$S$43),"")</f>
        <v/>
      </c>
      <c r="AL31" s="186" t="str">
        <f>IF(AND('Mapa final SI'!$AC$44="Media",'Mapa final SI'!$AE$44="Catastrófico"),CONCATENATE("R6C",'Mapa final SI'!$S$44),"")</f>
        <v/>
      </c>
      <c r="AM31" s="187" t="str">
        <f>IF(AND('Mapa final SI'!$AC$45="Media",'Mapa final SI'!$AE$45="Catastrófico"),CONCATENATE("R6C",'Mapa final SI'!$S$45),"")</f>
        <v/>
      </c>
      <c r="AN31" s="14"/>
      <c r="AO31" s="1121"/>
      <c r="AP31" s="1122"/>
      <c r="AQ31" s="1122"/>
      <c r="AR31" s="1122"/>
      <c r="AS31" s="1122"/>
      <c r="AT31" s="112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15"/>
      <c r="C32" s="1015"/>
      <c r="D32" s="1016"/>
      <c r="E32" s="1104"/>
      <c r="F32" s="1103"/>
      <c r="G32" s="1103"/>
      <c r="H32" s="1103"/>
      <c r="I32" s="1117"/>
      <c r="J32" s="197" t="str">
        <f>IF(AND('Mapa final SI'!$AC$46="Media",'Mapa final SI'!$AE$46="Leve"),CONCATENATE("R7C",'Mapa final SI'!$S$46),"")</f>
        <v/>
      </c>
      <c r="K32" s="198" t="str">
        <f>IF(AND('Mapa final SI'!$AC$47="Media",'Mapa final SI'!$AE$47="Leve"),CONCATENATE("R7C",'Mapa final SI'!$S$47),"")</f>
        <v/>
      </c>
      <c r="L32" s="198" t="str">
        <f>IF(AND('Mapa final SI'!$AC$48="Media",'Mapa final SI'!$AE$48="Leve"),CONCATENATE("R7C",'Mapa final SI'!$S$48),"")</f>
        <v/>
      </c>
      <c r="M32" s="198" t="str">
        <f>IF(AND('Mapa final SI'!$AC$49="Media",'Mapa final SI'!$AE$49="Leve"),CONCATENATE("R7C",'Mapa final SI'!$S$49),"")</f>
        <v/>
      </c>
      <c r="N32" s="198" t="str">
        <f>IF(AND('Mapa final SI'!$AC$50="Media",'Mapa final SI'!$AE$50="Leve"),CONCATENATE("R7C",'Mapa final SI'!$S$50),"")</f>
        <v/>
      </c>
      <c r="O32" s="199" t="str">
        <f>IF(AND('Mapa final SI'!$AC$51="Media",'Mapa final SI'!$AE$51="Leve"),CONCATENATE("R7C",'Mapa final SI'!$S$51),"")</f>
        <v/>
      </c>
      <c r="P32" s="197" t="str">
        <f>IF(AND('Mapa final SI'!$AC$46="Media",'Mapa final SI'!$AE$46="Menor"),CONCATENATE("R7C",'Mapa final SI'!$S$46),"")</f>
        <v>R7C1</v>
      </c>
      <c r="Q32" s="198" t="str">
        <f>IF(AND('Mapa final SI'!$AC$47="Media",'Mapa final SI'!$AE$47="Menor"),CONCATENATE("R7C",'Mapa final SI'!$S$47),"")</f>
        <v/>
      </c>
      <c r="R32" s="198" t="str">
        <f>IF(AND('Mapa final SI'!$AC$48="Media",'Mapa final SI'!$AE$48="Menor"),CONCATENATE("R7C",'Mapa final SI'!$S$48),"")</f>
        <v/>
      </c>
      <c r="S32" s="198" t="str">
        <f>IF(AND('Mapa final SI'!$AC$49="Media",'Mapa final SI'!$AE$49="Menor"),CONCATENATE("R7C",'Mapa final SI'!$S$49),"")</f>
        <v/>
      </c>
      <c r="T32" s="198" t="str">
        <f>IF(AND('Mapa final SI'!$AC$50="Media",'Mapa final SI'!$AE$50="Menor"),CONCATENATE("R7C",'Mapa final SI'!$S$50),"")</f>
        <v/>
      </c>
      <c r="U32" s="199" t="str">
        <f>IF(AND('Mapa final SI'!$AC$51="Media",'Mapa final SI'!$AE$51="Menor"),CONCATENATE("R7C",'Mapa final SI'!$S$51),"")</f>
        <v/>
      </c>
      <c r="V32" s="197" t="str">
        <f>IF(AND('Mapa final SI'!$AC$46="Media",'Mapa final SI'!$AE$46="Moderado"),CONCATENATE("R7C",'Mapa final SI'!$S$46),"")</f>
        <v/>
      </c>
      <c r="W32" s="198" t="str">
        <f>IF(AND('Mapa final SI'!$AC$47="Media",'Mapa final SI'!$AE$47="Moderado"),CONCATENATE("R7C",'Mapa final SI'!$S$47),"")</f>
        <v/>
      </c>
      <c r="X32" s="198" t="str">
        <f>IF(AND('Mapa final SI'!$AC$48="Media",'Mapa final SI'!$AE$48="Moderado"),CONCATENATE("R7C",'Mapa final SI'!$S$48),"")</f>
        <v/>
      </c>
      <c r="Y32" s="198" t="str">
        <f>IF(AND('Mapa final SI'!$AC$49="Media",'Mapa final SI'!$AE$49="Moderado"),CONCATENATE("R7C",'Mapa final SI'!$S$49),"")</f>
        <v/>
      </c>
      <c r="Z32" s="198" t="str">
        <f>IF(AND('Mapa final SI'!$AC$50="Media",'Mapa final SI'!$AE$50="Moderado"),CONCATENATE("R7C",'Mapa final SI'!$S$50),"")</f>
        <v/>
      </c>
      <c r="AA32" s="199" t="str">
        <f>IF(AND('Mapa final SI'!$AC$51="Media",'Mapa final SI'!$AE$51="Moderado"),CONCATENATE("R7C",'Mapa final SI'!$S$51),"")</f>
        <v/>
      </c>
      <c r="AB32" s="182" t="str">
        <f>IF(AND('Mapa final SI'!$AC$46="Media",'Mapa final SI'!$AE$46="Mayor"),CONCATENATE("R7C",'Mapa final SI'!$S$46),"")</f>
        <v/>
      </c>
      <c r="AC32" s="183" t="str">
        <f>IF(AND('Mapa final SI'!$AC$47="Media",'Mapa final SI'!$AE$47="Mayor"),CONCATENATE("R7C",'Mapa final SI'!$S$47),"")</f>
        <v/>
      </c>
      <c r="AD32" s="183" t="str">
        <f>IF(AND('Mapa final SI'!$AC$48="Media",'Mapa final SI'!$AE$48="Mayor"),CONCATENATE("R7C",'Mapa final SI'!$S$48),"")</f>
        <v/>
      </c>
      <c r="AE32" s="183" t="str">
        <f>IF(AND('Mapa final SI'!$AC$49="Media",'Mapa final SI'!$AE$49="Mayor"),CONCATENATE("R7C",'Mapa final SI'!$S$49),"")</f>
        <v/>
      </c>
      <c r="AF32" s="183" t="str">
        <f>IF(AND('Mapa final SI'!$AC$50="Media",'Mapa final SI'!$AE$50="Mayor"),CONCATENATE("R7C",'Mapa final SI'!$S$50),"")</f>
        <v/>
      </c>
      <c r="AG32" s="184" t="str">
        <f>IF(AND('Mapa final SI'!$AC$51="Media",'Mapa final SI'!$AE$51="Mayor"),CONCATENATE("R7C",'Mapa final SI'!$S$51),"")</f>
        <v/>
      </c>
      <c r="AH32" s="185" t="str">
        <f>IF(AND('Mapa final SI'!$AC$46="Media",'Mapa final SI'!$AE$46="Catastrófico"),CONCATENATE("R7C",'Mapa final SI'!$S$46),"")</f>
        <v/>
      </c>
      <c r="AI32" s="186" t="str">
        <f>IF(AND('Mapa final SI'!$AC$47="Media",'Mapa final SI'!$AE$47="Catastrófico"),CONCATENATE("R7C",'Mapa final SI'!$S$47),"")</f>
        <v/>
      </c>
      <c r="AJ32" s="186" t="str">
        <f>IF(AND('Mapa final SI'!$AC$48="Media",'Mapa final SI'!$AE$48="Catastrófico"),CONCATENATE("R7C",'Mapa final SI'!$S$48),"")</f>
        <v/>
      </c>
      <c r="AK32" s="186" t="str">
        <f>IF(AND('Mapa final SI'!$AC$49="Media",'Mapa final SI'!$AE$49="Catastrófico"),CONCATENATE("R7C",'Mapa final SI'!$S$49),"")</f>
        <v/>
      </c>
      <c r="AL32" s="186" t="str">
        <f>IF(AND('Mapa final SI'!$AC$50="Media",'Mapa final SI'!$AE$50="Catastrófico"),CONCATENATE("R7C",'Mapa final SI'!$S$50),"")</f>
        <v/>
      </c>
      <c r="AM32" s="187" t="str">
        <f>IF(AND('Mapa final SI'!$AC$51="Media",'Mapa final SI'!$AE$51="Catastrófico"),CONCATENATE("R7C",'Mapa final SI'!$S$51),"")</f>
        <v/>
      </c>
      <c r="AN32" s="14"/>
      <c r="AO32" s="1121"/>
      <c r="AP32" s="1122"/>
      <c r="AQ32" s="1122"/>
      <c r="AR32" s="1122"/>
      <c r="AS32" s="1122"/>
      <c r="AT32" s="112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15"/>
      <c r="C33" s="1015"/>
      <c r="D33" s="1016"/>
      <c r="E33" s="1104"/>
      <c r="F33" s="1103"/>
      <c r="G33" s="1103"/>
      <c r="H33" s="1103"/>
      <c r="I33" s="1117"/>
      <c r="J33" s="197" t="str">
        <f>IF(AND('Mapa final SI'!$AC$52="Media",'Mapa final SI'!$AE$52="Leve"),CONCATENATE("R8C",'Mapa final SI'!$S$52),"")</f>
        <v/>
      </c>
      <c r="K33" s="198" t="str">
        <f>IF(AND('Mapa final SI'!$AC$53="Media",'Mapa final SI'!$AE$53="Leve"),CONCATENATE("R8C",'Mapa final SI'!$S$53),"")</f>
        <v/>
      </c>
      <c r="L33" s="198" t="str">
        <f>IF(AND('Mapa final SI'!$AC$54="Media",'Mapa final SI'!$AE$54="Leve"),CONCATENATE("R8C",'Mapa final SI'!$S$54),"")</f>
        <v/>
      </c>
      <c r="M33" s="198" t="str">
        <f>IF(AND('Mapa final SI'!$AC$55="Media",'Mapa final SI'!$AE$55="Leve"),CONCATENATE("R8C",'Mapa final SI'!$S$55),"")</f>
        <v/>
      </c>
      <c r="N33" s="198" t="str">
        <f>IF(AND('Mapa final SI'!$AC$56="Media",'Mapa final SI'!$AE$56="Leve"),CONCATENATE("R8C",'Mapa final SI'!$S$56),"")</f>
        <v/>
      </c>
      <c r="O33" s="199" t="str">
        <f>IF(AND('Mapa final SI'!$AC$57="Media",'Mapa final SI'!$AE$57="Leve"),CONCATENATE("R8C",'Mapa final SI'!$S$57),"")</f>
        <v/>
      </c>
      <c r="P33" s="197" t="str">
        <f>IF(AND('Mapa final SI'!$AC$52="Media",'Mapa final SI'!$AE$52="Menor"),CONCATENATE("R8C",'Mapa final SI'!$S$52),"")</f>
        <v/>
      </c>
      <c r="Q33" s="198" t="str">
        <f>IF(AND('Mapa final SI'!$AC$53="Media",'Mapa final SI'!$AE$53="Menor"),CONCATENATE("R8C",'Mapa final SI'!$S$53),"")</f>
        <v/>
      </c>
      <c r="R33" s="198" t="str">
        <f>IF(AND('Mapa final SI'!$AC$54="Media",'Mapa final SI'!$AE$54="Menor"),CONCATENATE("R8C",'Mapa final SI'!$S$54),"")</f>
        <v/>
      </c>
      <c r="S33" s="198" t="str">
        <f>IF(AND('Mapa final SI'!$AC$55="Media",'Mapa final SI'!$AE$55="Menor"),CONCATENATE("R8C",'Mapa final SI'!$S$55),"")</f>
        <v/>
      </c>
      <c r="T33" s="198" t="str">
        <f>IF(AND('Mapa final SI'!$AC$56="Media",'Mapa final SI'!$AE$56="Menor"),CONCATENATE("R8C",'Mapa final SI'!$S$56),"")</f>
        <v/>
      </c>
      <c r="U33" s="199" t="str">
        <f>IF(AND('Mapa final SI'!$AC$57="Media",'Mapa final SI'!$AE$57="Menor"),CONCATENATE("R8C",'Mapa final SI'!$S$57),"")</f>
        <v/>
      </c>
      <c r="V33" s="197" t="str">
        <f>IF(AND('Mapa final SI'!$AC$52="Media",'Mapa final SI'!$AE$52="Moderado"),CONCATENATE("R8C",'Mapa final SI'!$S$52),"")</f>
        <v/>
      </c>
      <c r="W33" s="198" t="str">
        <f>IF(AND('Mapa final SI'!$AC$53="Media",'Mapa final SI'!$AE$53="Moderado"),CONCATENATE("R8C",'Mapa final SI'!$S$53),"")</f>
        <v/>
      </c>
      <c r="X33" s="198" t="str">
        <f>IF(AND('Mapa final SI'!$AC$54="Media",'Mapa final SI'!$AE$54="Moderado"),CONCATENATE("R8C",'Mapa final SI'!$S$54),"")</f>
        <v/>
      </c>
      <c r="Y33" s="198" t="str">
        <f>IF(AND('Mapa final SI'!$AC$55="Media",'Mapa final SI'!$AE$55="Moderado"),CONCATENATE("R8C",'Mapa final SI'!$S$55),"")</f>
        <v/>
      </c>
      <c r="Z33" s="198" t="str">
        <f>IF(AND('Mapa final SI'!$AC$56="Media",'Mapa final SI'!$AE$56="Moderado"),CONCATENATE("R8C",'Mapa final SI'!$S$56),"")</f>
        <v/>
      </c>
      <c r="AA33" s="199" t="str">
        <f>IF(AND('Mapa final SI'!$AC$57="Media",'Mapa final SI'!$AE$57="Moderado"),CONCATENATE("R8C",'Mapa final SI'!$S$57),"")</f>
        <v/>
      </c>
      <c r="AB33" s="182" t="str">
        <f>IF(AND('Mapa final SI'!$AC$52="Media",'Mapa final SI'!$AE$52="Mayor"),CONCATENATE("R8C",'Mapa final SI'!$S$52),"")</f>
        <v/>
      </c>
      <c r="AC33" s="183" t="str">
        <f>IF(AND('Mapa final SI'!$AC$53="Media",'Mapa final SI'!$AE$53="Mayor"),CONCATENATE("R8C",'Mapa final SI'!$S$53),"")</f>
        <v/>
      </c>
      <c r="AD33" s="183" t="str">
        <f>IF(AND('Mapa final SI'!$AC$54="Media",'Mapa final SI'!$AE$54="Mayor"),CONCATENATE("R8C",'Mapa final SI'!$S$54),"")</f>
        <v/>
      </c>
      <c r="AE33" s="183" t="str">
        <f>IF(AND('Mapa final SI'!$AC$55="Media",'Mapa final SI'!$AE$55="Mayor"),CONCATENATE("R8C",'Mapa final SI'!$S$55),"")</f>
        <v/>
      </c>
      <c r="AF33" s="183" t="str">
        <f>IF(AND('Mapa final SI'!$AC$56="Media",'Mapa final SI'!$AE$56="Mayor"),CONCATENATE("R8C",'Mapa final SI'!$S$56),"")</f>
        <v/>
      </c>
      <c r="AG33" s="184" t="str">
        <f>IF(AND('Mapa final SI'!$AC$57="Media",'Mapa final SI'!$AE$57="Mayor"),CONCATENATE("R8C",'Mapa final SI'!$S$57),"")</f>
        <v/>
      </c>
      <c r="AH33" s="185" t="str">
        <f>IF(AND('Mapa final SI'!$AC$52="Media",'Mapa final SI'!$AE$52="Catastrófico"),CONCATENATE("R8C",'Mapa final SI'!$S$52),"")</f>
        <v/>
      </c>
      <c r="AI33" s="186" t="str">
        <f>IF(AND('Mapa final SI'!$AC$53="Media",'Mapa final SI'!$AE$53="Catastrófico"),CONCATENATE("R8C",'Mapa final SI'!$S$53),"")</f>
        <v/>
      </c>
      <c r="AJ33" s="186" t="str">
        <f>IF(AND('Mapa final SI'!$AC$54="Media",'Mapa final SI'!$AE$54="Catastrófico"),CONCATENATE("R8C",'Mapa final SI'!$S$54),"")</f>
        <v/>
      </c>
      <c r="AK33" s="186" t="str">
        <f>IF(AND('Mapa final SI'!$AC$55="Media",'Mapa final SI'!$AE$55="Catastrófico"),CONCATENATE("R8C",'Mapa final SI'!$S$55),"")</f>
        <v/>
      </c>
      <c r="AL33" s="186" t="str">
        <f>IF(AND('Mapa final SI'!$AC$56="Media",'Mapa final SI'!$AE$56="Catastrófico"),CONCATENATE("R8C",'Mapa final SI'!$S$56),"")</f>
        <v/>
      </c>
      <c r="AM33" s="187" t="str">
        <f>IF(AND('Mapa final SI'!$AC$57="Media",'Mapa final SI'!$AE$57="Catastrófico"),CONCATENATE("R8C",'Mapa final SI'!$S$57),"")</f>
        <v/>
      </c>
      <c r="AN33" s="14"/>
      <c r="AO33" s="1121"/>
      <c r="AP33" s="1122"/>
      <c r="AQ33" s="1122"/>
      <c r="AR33" s="1122"/>
      <c r="AS33" s="1122"/>
      <c r="AT33" s="112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15"/>
      <c r="C34" s="1015"/>
      <c r="D34" s="1016"/>
      <c r="E34" s="1104"/>
      <c r="F34" s="1103"/>
      <c r="G34" s="1103"/>
      <c r="H34" s="1103"/>
      <c r="I34" s="1117"/>
      <c r="J34" s="197" t="str">
        <f>IF(AND('Mapa final SI'!$AC$58="Media",'Mapa final SI'!$AE$58="Leve"),CONCATENATE("R9C",'Mapa final SI'!$S$58),"")</f>
        <v/>
      </c>
      <c r="K34" s="198" t="str">
        <f>IF(AND('Mapa final SI'!$AC$59="Media",'Mapa final SI'!$AE$59="Leve"),CONCATENATE("R9C",'Mapa final SI'!$S$59),"")</f>
        <v/>
      </c>
      <c r="L34" s="198" t="str">
        <f>IF(AND('Mapa final SI'!$AC$60="Media",'Mapa final SI'!$AE$60="Leve"),CONCATENATE("R9C",'Mapa final SI'!$S$60),"")</f>
        <v/>
      </c>
      <c r="M34" s="198" t="str">
        <f>IF(AND('Mapa final SI'!$AC$61="Media",'Mapa final SI'!$AE$61="Leve"),CONCATENATE("R9C",'Mapa final SI'!$S$61),"")</f>
        <v/>
      </c>
      <c r="N34" s="198" t="str">
        <f>IF(AND('Mapa final SI'!$AC$62="Media",'Mapa final SI'!$AE$62="Leve"),CONCATENATE("R9C",'Mapa final SI'!$S$62),"")</f>
        <v/>
      </c>
      <c r="O34" s="199" t="str">
        <f>IF(AND('Mapa final SI'!$AC$63="Media",'Mapa final SI'!$AE$63="Leve"),CONCATENATE("R9C",'Mapa final SI'!$S$63),"")</f>
        <v/>
      </c>
      <c r="P34" s="197" t="str">
        <f>IF(AND('Mapa final SI'!$AC$58="Media",'Mapa final SI'!$AE$58="Menor"),CONCATENATE("R9C",'Mapa final SI'!$S$58),"")</f>
        <v/>
      </c>
      <c r="Q34" s="198" t="str">
        <f>IF(AND('Mapa final SI'!$AC$59="Media",'Mapa final SI'!$AE$59="Menor"),CONCATENATE("R9C",'Mapa final SI'!$S$59),"")</f>
        <v/>
      </c>
      <c r="R34" s="198" t="str">
        <f>IF(AND('Mapa final SI'!$AC$60="Media",'Mapa final SI'!$AE$60="Menor"),CONCATENATE("R9C",'Mapa final SI'!$S$60),"")</f>
        <v/>
      </c>
      <c r="S34" s="198" t="str">
        <f>IF(AND('Mapa final SI'!$AC$61="Media",'Mapa final SI'!$AE$61="Menor"),CONCATENATE("R9C",'Mapa final SI'!$S$61),"")</f>
        <v/>
      </c>
      <c r="T34" s="198" t="str">
        <f>IF(AND('Mapa final SI'!$AC$62="Media",'Mapa final SI'!$AE$62="Menor"),CONCATENATE("R9C",'Mapa final SI'!$S$62),"")</f>
        <v/>
      </c>
      <c r="U34" s="199" t="str">
        <f>IF(AND('Mapa final SI'!$AC$63="Media",'Mapa final SI'!$AE$63="Menor"),CONCATENATE("R9C",'Mapa final SI'!$S$63),"")</f>
        <v/>
      </c>
      <c r="V34" s="197" t="str">
        <f>IF(AND('Mapa final SI'!$AC$58="Media",'Mapa final SI'!$AE$58="Moderado"),CONCATENATE("R9C",'Mapa final SI'!$S$58),"")</f>
        <v/>
      </c>
      <c r="W34" s="198" t="str">
        <f>IF(AND('Mapa final SI'!$AC$59="Media",'Mapa final SI'!$AE$59="Moderado"),CONCATENATE("R9C",'Mapa final SI'!$S$59),"")</f>
        <v/>
      </c>
      <c r="X34" s="198" t="str">
        <f>IF(AND('Mapa final SI'!$AC$60="Media",'Mapa final SI'!$AE$60="Moderado"),CONCATENATE("R9C",'Mapa final SI'!$S$60),"")</f>
        <v/>
      </c>
      <c r="Y34" s="198" t="str">
        <f>IF(AND('Mapa final SI'!$AC$61="Media",'Mapa final SI'!$AE$61="Moderado"),CONCATENATE("R9C",'Mapa final SI'!$S$61),"")</f>
        <v/>
      </c>
      <c r="Z34" s="198" t="str">
        <f>IF(AND('Mapa final SI'!$AC$62="Media",'Mapa final SI'!$AE$62="Moderado"),CONCATENATE("R9C",'Mapa final SI'!$S$62),"")</f>
        <v/>
      </c>
      <c r="AA34" s="199" t="str">
        <f>IF(AND('Mapa final SI'!$AC$63="Media",'Mapa final SI'!$AE$63="Moderado"),CONCATENATE("R9C",'Mapa final SI'!$S$63),"")</f>
        <v/>
      </c>
      <c r="AB34" s="182" t="str">
        <f>IF(AND('Mapa final SI'!$AC$58="Media",'Mapa final SI'!$AE$58="Mayor"),CONCATENATE("R9C",'Mapa final SI'!$S$58),"")</f>
        <v/>
      </c>
      <c r="AC34" s="183" t="str">
        <f>IF(AND('Mapa final SI'!$AC$59="Media",'Mapa final SI'!$AE$59="Mayor"),CONCATENATE("R9C",'Mapa final SI'!$S$59),"")</f>
        <v/>
      </c>
      <c r="AD34" s="183" t="str">
        <f>IF(AND('Mapa final SI'!$AC$60="Media",'Mapa final SI'!$AE$60="Mayor"),CONCATENATE("R9C",'Mapa final SI'!$S$60),"")</f>
        <v/>
      </c>
      <c r="AE34" s="183" t="str">
        <f>IF(AND('Mapa final SI'!$AC$61="Media",'Mapa final SI'!$AE$61="Mayor"),CONCATENATE("R9C",'Mapa final SI'!$S$61),"")</f>
        <v/>
      </c>
      <c r="AF34" s="183" t="str">
        <f>IF(AND('Mapa final SI'!$AC$62="Media",'Mapa final SI'!$AE$62="Mayor"),CONCATENATE("R9C",'Mapa final SI'!$S$62),"")</f>
        <v/>
      </c>
      <c r="AG34" s="184" t="str">
        <f>IF(AND('Mapa final SI'!$AC$63="Media",'Mapa final SI'!$AE$63="Mayor"),CONCATENATE("R9C",'Mapa final SI'!$S$63),"")</f>
        <v/>
      </c>
      <c r="AH34" s="185" t="str">
        <f>IF(AND('Mapa final SI'!$AC$58="Media",'Mapa final SI'!$AE$58="Catastrófico"),CONCATENATE("R9C",'Mapa final SI'!$S$58),"")</f>
        <v/>
      </c>
      <c r="AI34" s="186" t="str">
        <f>IF(AND('Mapa final SI'!$AC$59="Media",'Mapa final SI'!$AE$59="Catastrófico"),CONCATENATE("R9C",'Mapa final SI'!$S$59),"")</f>
        <v/>
      </c>
      <c r="AJ34" s="186" t="str">
        <f>IF(AND('Mapa final SI'!$AC$60="Media",'Mapa final SI'!$AE$60="Catastrófico"),CONCATENATE("R9C",'Mapa final SI'!$S$60),"")</f>
        <v/>
      </c>
      <c r="AK34" s="186" t="str">
        <f>IF(AND('Mapa final SI'!$AC$61="Media",'Mapa final SI'!$AE$61="Catastrófico"),CONCATENATE("R9C",'Mapa final SI'!$S$61),"")</f>
        <v/>
      </c>
      <c r="AL34" s="186" t="str">
        <f>IF(AND('Mapa final SI'!$AC$62="Media",'Mapa final SI'!$AE$62="Catastrófico"),CONCATENATE("R9C",'Mapa final SI'!$S$62),"")</f>
        <v/>
      </c>
      <c r="AM34" s="187" t="str">
        <f>IF(AND('Mapa final SI'!$AC$63="Media",'Mapa final SI'!$AE$63="Catastrófico"),CONCATENATE("R9C",'Mapa final SI'!$S$63),"")</f>
        <v/>
      </c>
      <c r="AN34" s="14"/>
      <c r="AO34" s="1121"/>
      <c r="AP34" s="1122"/>
      <c r="AQ34" s="1122"/>
      <c r="AR34" s="1122"/>
      <c r="AS34" s="1122"/>
      <c r="AT34" s="112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15"/>
      <c r="C35" s="1015"/>
      <c r="D35" s="1016"/>
      <c r="E35" s="1105"/>
      <c r="F35" s="1106"/>
      <c r="G35" s="1106"/>
      <c r="H35" s="1106"/>
      <c r="I35" s="1130"/>
      <c r="J35" s="197" t="str">
        <f>IF(AND('Mapa final SI'!$AC$64="Media",'Mapa final SI'!$AE$64="Leve"),CONCATENATE("R10C",'Mapa final SI'!$S$64),"")</f>
        <v/>
      </c>
      <c r="K35" s="198" t="str">
        <f>IF(AND('Mapa final SI'!$AC$65="Media",'Mapa final SI'!$AE$65="Leve"),CONCATENATE("R10C",'Mapa final SI'!$S$65),"")</f>
        <v/>
      </c>
      <c r="L35" s="198" t="str">
        <f>IF(AND('Mapa final SI'!$AC$66="Media",'Mapa final SI'!$AE$66="Leve"),CONCATENATE("R10C",'Mapa final SI'!$S$66),"")</f>
        <v/>
      </c>
      <c r="M35" s="198" t="str">
        <f>IF(AND('Mapa final SI'!$AC$67="Media",'Mapa final SI'!$AE$67="Leve"),CONCATENATE("R10C",'Mapa final SI'!$S$67),"")</f>
        <v/>
      </c>
      <c r="N35" s="198" t="str">
        <f>IF(AND('Mapa final SI'!$AC$68="Media",'Mapa final SI'!$AE$68="Leve"),CONCATENATE("R10C",'Mapa final SI'!$S$68),"")</f>
        <v/>
      </c>
      <c r="O35" s="199" t="str">
        <f>IF(AND('Mapa final SI'!$AC$69="Media",'Mapa final SI'!$AE$69="Leve"),CONCATENATE("R10C",'Mapa final SI'!$S$69),"")</f>
        <v/>
      </c>
      <c r="P35" s="197" t="str">
        <f>IF(AND('Mapa final SI'!$AC$64="Media",'Mapa final SI'!$AE$64="Menor"),CONCATENATE("R10C",'Mapa final SI'!$S$64),"")</f>
        <v/>
      </c>
      <c r="Q35" s="198" t="str">
        <f>IF(AND('Mapa final SI'!$AC$65="Media",'Mapa final SI'!$AE$65="Menor"),CONCATENATE("R10C",'Mapa final SI'!$S$65),"")</f>
        <v/>
      </c>
      <c r="R35" s="198" t="str">
        <f>IF(AND('Mapa final SI'!$AC$66="Media",'Mapa final SI'!$AE$66="Menor"),CONCATENATE("R10C",'Mapa final SI'!$S$66),"")</f>
        <v/>
      </c>
      <c r="S35" s="198" t="str">
        <f>IF(AND('Mapa final SI'!$AC$67="Media",'Mapa final SI'!$AE$67="Menor"),CONCATENATE("R10C",'Mapa final SI'!$S$67),"")</f>
        <v/>
      </c>
      <c r="T35" s="198" t="str">
        <f>IF(AND('Mapa final SI'!$AC$68="Media",'Mapa final SI'!$AE$68="Menor"),CONCATENATE("R10C",'Mapa final SI'!$S$68),"")</f>
        <v/>
      </c>
      <c r="U35" s="199" t="str">
        <f>IF(AND('Mapa final SI'!$AC$69="Media",'Mapa final SI'!$AE$69="Menor"),CONCATENATE("R10C",'Mapa final SI'!$S$69),"")</f>
        <v/>
      </c>
      <c r="V35" s="197" t="str">
        <f>IF(AND('Mapa final SI'!$AC$64="Media",'Mapa final SI'!$AE$64="Moderado"),CONCATENATE("R10C",'Mapa final SI'!$S$64),"")</f>
        <v/>
      </c>
      <c r="W35" s="198" t="str">
        <f>IF(AND('Mapa final SI'!$AC$65="Media",'Mapa final SI'!$AE$65="Moderado"),CONCATENATE("R10C",'Mapa final SI'!$S$65),"")</f>
        <v/>
      </c>
      <c r="X35" s="198" t="str">
        <f>IF(AND('Mapa final SI'!$AC$66="Media",'Mapa final SI'!$AE$66="Moderado"),CONCATENATE("R10C",'Mapa final SI'!$S$66),"")</f>
        <v/>
      </c>
      <c r="Y35" s="198" t="str">
        <f>IF(AND('Mapa final SI'!$AC$67="Media",'Mapa final SI'!$AE$67="Moderado"),CONCATENATE("R10C",'Mapa final SI'!$S$67),"")</f>
        <v/>
      </c>
      <c r="Z35" s="198" t="str">
        <f>IF(AND('Mapa final SI'!$AC$68="Media",'Mapa final SI'!$AE$68="Moderado"),CONCATENATE("R10C",'Mapa final SI'!$S$68),"")</f>
        <v/>
      </c>
      <c r="AA35" s="199" t="str">
        <f>IF(AND('Mapa final SI'!$AC$69="Media",'Mapa final SI'!$AE$69="Moderado"),CONCATENATE("R10C",'Mapa final SI'!$S$69),"")</f>
        <v/>
      </c>
      <c r="AB35" s="188" t="str">
        <f>IF(AND('Mapa final SI'!$AC$64="Media",'Mapa final SI'!$AE$64="Mayor"),CONCATENATE("R10C",'Mapa final SI'!$S$64),"")</f>
        <v/>
      </c>
      <c r="AC35" s="189" t="str">
        <f>IF(AND('Mapa final SI'!$AC$65="Media",'Mapa final SI'!$AE$65="Mayor"),CONCATENATE("R10C",'Mapa final SI'!$S$65),"")</f>
        <v/>
      </c>
      <c r="AD35" s="189" t="str">
        <f>IF(AND('Mapa final SI'!$AC$66="Media",'Mapa final SI'!$AE$66="Mayor"),CONCATENATE("R10C",'Mapa final SI'!$S$66),"")</f>
        <v/>
      </c>
      <c r="AE35" s="189" t="str">
        <f>IF(AND('Mapa final SI'!$AC$67="Media",'Mapa final SI'!$AE$67="Mayor"),CONCATENATE("R10C",'Mapa final SI'!$S$67),"")</f>
        <v/>
      </c>
      <c r="AF35" s="189" t="str">
        <f>IF(AND('Mapa final SI'!$AC$68="Media",'Mapa final SI'!$AE$68="Mayor"),CONCATENATE("R10C",'Mapa final SI'!$S$68),"")</f>
        <v/>
      </c>
      <c r="AG35" s="190" t="str">
        <f>IF(AND('Mapa final SI'!$AC$69="Media",'Mapa final SI'!$AE$69="Mayor"),CONCATENATE("R10C",'Mapa final SI'!$S$69),"")</f>
        <v/>
      </c>
      <c r="AH35" s="191" t="str">
        <f>IF(AND('Mapa final SI'!$AC$64="Media",'Mapa final SI'!$AE$64="Catastrófico"),CONCATENATE("R10C",'Mapa final SI'!$S$64),"")</f>
        <v/>
      </c>
      <c r="AI35" s="192" t="str">
        <f>IF(AND('Mapa final SI'!$AC$65="Media",'Mapa final SI'!$AE$65="Catastrófico"),CONCATENATE("R10C",'Mapa final SI'!$S$65),"")</f>
        <v/>
      </c>
      <c r="AJ35" s="192" t="str">
        <f>IF(AND('Mapa final SI'!$AC$66="Media",'Mapa final SI'!$AE$66="Catastrófico"),CONCATENATE("R10C",'Mapa final SI'!$S$66),"")</f>
        <v/>
      </c>
      <c r="AK35" s="192" t="str">
        <f>IF(AND('Mapa final SI'!$AC$67="Media",'Mapa final SI'!$AE$67="Catastrófico"),CONCATENATE("R10C",'Mapa final SI'!$S$67),"")</f>
        <v/>
      </c>
      <c r="AL35" s="192" t="str">
        <f>IF(AND('Mapa final SI'!$AC$68="Media",'Mapa final SI'!$AE$68="Catastrófico"),CONCATENATE("R10C",'Mapa final SI'!$S$68),"")</f>
        <v/>
      </c>
      <c r="AM35" s="193" t="str">
        <f>IF(AND('Mapa final SI'!$AC$69="Media",'Mapa final SI'!$AE$69="Catastrófico"),CONCATENATE("R10C",'Mapa final SI'!$S$69),"")</f>
        <v/>
      </c>
      <c r="AN35" s="14"/>
      <c r="AO35" s="1327"/>
      <c r="AP35" s="1328"/>
      <c r="AQ35" s="1328"/>
      <c r="AR35" s="1328"/>
      <c r="AS35" s="1328"/>
      <c r="AT35" s="1329"/>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15"/>
      <c r="C36" s="1015"/>
      <c r="D36" s="1016"/>
      <c r="E36" s="1100" t="s">
        <v>332</v>
      </c>
      <c r="F36" s="1101"/>
      <c r="G36" s="1101"/>
      <c r="H36" s="1101"/>
      <c r="I36" s="1101"/>
      <c r="J36" s="203" t="str">
        <f>IF(AND('Mapa final SI'!$AC$10="Baja",'Mapa final SI'!$AE$10="Leve"),CONCATENATE("R1C",'Mapa final SI'!$S$10),"")</f>
        <v/>
      </c>
      <c r="K36" s="204" t="str">
        <f>IF(AND('Mapa final SI'!$AC$11="Baja",'Mapa final SI'!$AE$11="Leve"),CONCATENATE("R1C",'Mapa final SI'!$S$11),"")</f>
        <v/>
      </c>
      <c r="L36" s="204" t="str">
        <f>IF(AND('Mapa final SI'!$AC$12="Baja",'Mapa final SI'!$AE$12="Leve"),CONCATENATE("R1C",'Mapa final SI'!$S$12),"")</f>
        <v/>
      </c>
      <c r="M36" s="204" t="str">
        <f>IF(AND('Mapa final SI'!$AC$13="Baja",'Mapa final SI'!$AE$13="Leve"),CONCATENATE("R1C",'Mapa final SI'!$S$13),"")</f>
        <v/>
      </c>
      <c r="N36" s="204" t="str">
        <f>IF(AND('Mapa final SI'!$AC$14="Baja",'Mapa final SI'!$AE$14="Leve"),CONCATENATE("R1C",'Mapa final SI'!$S$14),"")</f>
        <v/>
      </c>
      <c r="O36" s="205" t="str">
        <f>IF(AND('Mapa final SI'!$AC$15="Baja",'Mapa final SI'!$AE$15="Leve"),CONCATENATE("R1C",'Mapa final SI'!$S$15),"")</f>
        <v/>
      </c>
      <c r="P36" s="194" t="str">
        <f>IF(AND('Mapa final SI'!$AC$10="Baja",'Mapa final SI'!$AE$10="Menor"),CONCATENATE("R1C",'Mapa final SI'!$S$10),"")</f>
        <v/>
      </c>
      <c r="Q36" s="195" t="str">
        <f>IF(AND('Mapa final SI'!$AC$11="Baja",'Mapa final SI'!$AE$11="Menor"),CONCATENATE("R1C",'Mapa final SI'!$S$11),"")</f>
        <v/>
      </c>
      <c r="R36" s="195" t="str">
        <f>IF(AND('Mapa final SI'!$AC$12="Baja",'Mapa final SI'!$AE$12="Menor"),CONCATENATE("R1C",'Mapa final SI'!$S$12),"")</f>
        <v/>
      </c>
      <c r="S36" s="195" t="str">
        <f>IF(AND('Mapa final SI'!$AC$13="Baja",'Mapa final SI'!$AE$13="Menor"),CONCATENATE("R1C",'Mapa final SI'!$S$13),"")</f>
        <v/>
      </c>
      <c r="T36" s="195" t="str">
        <f>IF(AND('Mapa final SI'!$AC$14="Baja",'Mapa final SI'!$AE$14="Menor"),CONCATENATE("R1C",'Mapa final SI'!$S$14),"")</f>
        <v/>
      </c>
      <c r="U36" s="196" t="str">
        <f>IF(AND('Mapa final SI'!$AC$15="Baja",'Mapa final SI'!$AE$15="Menor"),CONCATENATE("R1C",'Mapa final SI'!$S$15),"")</f>
        <v/>
      </c>
      <c r="V36" s="194" t="str">
        <f>IF(AND('Mapa final SI'!$AC$10="Baja",'Mapa final SI'!$AE$10="Moderado"),CONCATENATE("R1C",'Mapa final SI'!$S$10),"")</f>
        <v/>
      </c>
      <c r="W36" s="195" t="str">
        <f>IF(AND('Mapa final SI'!$AC$11="Baja",'Mapa final SI'!$AE$11="Moderado"),CONCATENATE("R1C",'Mapa final SI'!$S$11),"")</f>
        <v/>
      </c>
      <c r="X36" s="195" t="str">
        <f>IF(AND('Mapa final SI'!$AC$12="Baja",'Mapa final SI'!$AE$12="Moderado"),CONCATENATE("R1C",'Mapa final SI'!$S$12),"")</f>
        <v/>
      </c>
      <c r="Y36" s="195" t="str">
        <f>IF(AND('Mapa final SI'!$AC$13="Baja",'Mapa final SI'!$AE$13="Moderado"),CONCATENATE("R1C",'Mapa final SI'!$S$13),"")</f>
        <v/>
      </c>
      <c r="Z36" s="195" t="str">
        <f>IF(AND('Mapa final SI'!$AC$14="Baja",'Mapa final SI'!$AE$14="Moderado"),CONCATENATE("R1C",'Mapa final SI'!$S$14),"")</f>
        <v/>
      </c>
      <c r="AA36" s="196" t="str">
        <f>IF(AND('Mapa final SI'!$AC$15="Baja",'Mapa final SI'!$AE$15="Moderado"),CONCATENATE("R1C",'Mapa final SI'!$S$15),"")</f>
        <v/>
      </c>
      <c r="AB36" s="176" t="str">
        <f>IF(AND('Mapa final SI'!$AC$10="Baja",'Mapa final SI'!$AE$10="Mayor"),CONCATENATE("R1C",'Mapa final SI'!$S$10),"")</f>
        <v/>
      </c>
      <c r="AC36" s="177" t="str">
        <f>IF(AND('Mapa final SI'!$AC$11="Baja",'Mapa final SI'!$AE$11="Mayor"),CONCATENATE("R1C",'Mapa final SI'!$S$11),"")</f>
        <v/>
      </c>
      <c r="AD36" s="177" t="str">
        <f>IF(AND('Mapa final SI'!$AC$12="Baja",'Mapa final SI'!$AE$12="Mayor"),CONCATENATE("R1C",'Mapa final SI'!$S$12),"")</f>
        <v/>
      </c>
      <c r="AE36" s="177" t="str">
        <f>IF(AND('Mapa final SI'!$AC$13="Baja",'Mapa final SI'!$AE$13="Mayor"),CONCATENATE("R1C",'Mapa final SI'!$S$13),"")</f>
        <v/>
      </c>
      <c r="AF36" s="177" t="str">
        <f>IF(AND('Mapa final SI'!$AC$14="Baja",'Mapa final SI'!$AE$14="Mayor"),CONCATENATE("R1C",'Mapa final SI'!$S$14),"")</f>
        <v/>
      </c>
      <c r="AG36" s="178" t="str">
        <f>IF(AND('Mapa final SI'!$AC$15="Baja",'Mapa final SI'!$AE$15="Mayor"),CONCATENATE("R1C",'Mapa final SI'!$S$15),"")</f>
        <v/>
      </c>
      <c r="AH36" s="179" t="str">
        <f>IF(AND('Mapa final SI'!$AC$10="Baja",'Mapa final SI'!$AE$10="Catastrófico"),CONCATENATE("R1C",'Mapa final SI'!$S$10),"")</f>
        <v/>
      </c>
      <c r="AI36" s="180" t="str">
        <f>IF(AND('Mapa final SI'!$AC$11="Baja",'Mapa final SI'!$AE$11="Catastrófico"),CONCATENATE("R1C",'Mapa final SI'!$S$11),"")</f>
        <v/>
      </c>
      <c r="AJ36" s="180" t="str">
        <f>IF(AND('Mapa final SI'!$AC$12="Baja",'Mapa final SI'!$AE$12="Catastrófico"),CONCATENATE("R1C",'Mapa final SI'!$S$12),"")</f>
        <v/>
      </c>
      <c r="AK36" s="180" t="str">
        <f>IF(AND('Mapa final SI'!$AC$13="Baja",'Mapa final SI'!$AE$13="Catastrófico"),CONCATENATE("R1C",'Mapa final SI'!$S$13),"")</f>
        <v/>
      </c>
      <c r="AL36" s="180" t="str">
        <f>IF(AND('Mapa final SI'!$AC$14="Baja",'Mapa final SI'!$AE$14="Catastrófico"),CONCATENATE("R1C",'Mapa final SI'!$S$14),"")</f>
        <v/>
      </c>
      <c r="AM36" s="181" t="str">
        <f>IF(AND('Mapa final SI'!$AC$15="Baja",'Mapa final SI'!$AE$15="Catastrófico"),CONCATENATE("R1C",'Mapa final SI'!$S$15),"")</f>
        <v/>
      </c>
      <c r="AN36" s="14"/>
      <c r="AO36" s="1124" t="s">
        <v>333</v>
      </c>
      <c r="AP36" s="1125"/>
      <c r="AQ36" s="1125"/>
      <c r="AR36" s="1125"/>
      <c r="AS36" s="1125"/>
      <c r="AT36" s="112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15"/>
      <c r="C37" s="1015"/>
      <c r="D37" s="1016"/>
      <c r="E37" s="1102"/>
      <c r="F37" s="1103"/>
      <c r="G37" s="1103"/>
      <c r="H37" s="1103"/>
      <c r="I37" s="1103"/>
      <c r="J37" s="206" t="str">
        <f>IF(AND('Mapa final SI'!$AC$16="Baja",'Mapa final SI'!$AE$16="Leve"),CONCATENATE("R2C",'Mapa final SI'!$S$16),"")</f>
        <v>R2C1</v>
      </c>
      <c r="K37" s="207" t="str">
        <f>IF(AND('Mapa final SI'!$AC$17="Baja",'Mapa final SI'!$AE$17="Leve"),CONCATENATE("R2C",'Mapa final SI'!$S$17),"")</f>
        <v/>
      </c>
      <c r="L37" s="207" t="str">
        <f>IF(AND('Mapa final SI'!$AC$18="Baja",'Mapa final SI'!$AE$18="Leve"),CONCATENATE("R2C",'Mapa final SI'!$S$18),"")</f>
        <v/>
      </c>
      <c r="M37" s="207" t="str">
        <f>IF(AND('Mapa final SI'!$AC$19="Baja",'Mapa final SI'!$AE$19="Leve"),CONCATENATE("R2C",'Mapa final SI'!$S$19),"")</f>
        <v/>
      </c>
      <c r="N37" s="207" t="str">
        <f>IF(AND('Mapa final SI'!$AC$20="Baja",'Mapa final SI'!$AE$20="Leve"),CONCATENATE("R2C",'Mapa final SI'!$S$20),"")</f>
        <v/>
      </c>
      <c r="O37" s="208" t="str">
        <f>IF(AND('Mapa final SI'!$AC$21="Baja",'Mapa final SI'!$AE$21="Leve"),CONCATENATE("R2C",'Mapa final SI'!$S$21),"")</f>
        <v/>
      </c>
      <c r="P37" s="197" t="str">
        <f>IF(AND('Mapa final SI'!$AC$16="Baja",'Mapa final SI'!$AE$16="Menor"),CONCATENATE("R2C",'Mapa final SI'!$S$16),"")</f>
        <v/>
      </c>
      <c r="Q37" s="198" t="str">
        <f>IF(AND('Mapa final SI'!$AC$17="Baja",'Mapa final SI'!$AE$17="Menor"),CONCATENATE("R2C",'Mapa final SI'!$S$17),"")</f>
        <v/>
      </c>
      <c r="R37" s="198" t="str">
        <f>IF(AND('Mapa final SI'!$AC$18="Baja",'Mapa final SI'!$AE$18="Menor"),CONCATENATE("R2C",'Mapa final SI'!$S$18),"")</f>
        <v/>
      </c>
      <c r="S37" s="198" t="str">
        <f>IF(AND('Mapa final SI'!$AC$19="Baja",'Mapa final SI'!$AE$19="Menor"),CONCATENATE("R2C",'Mapa final SI'!$S$19),"")</f>
        <v/>
      </c>
      <c r="T37" s="198" t="str">
        <f>IF(AND('Mapa final SI'!$AC$20="Baja",'Mapa final SI'!$AE$20="Menor"),CONCATENATE("R2C",'Mapa final SI'!$S$20),"")</f>
        <v/>
      </c>
      <c r="U37" s="199" t="str">
        <f>IF(AND('Mapa final SI'!$AC$21="Baja",'Mapa final SI'!$AE$21="Menor"),CONCATENATE("R2C",'Mapa final SI'!$S$21),"")</f>
        <v/>
      </c>
      <c r="V37" s="197" t="str">
        <f>IF(AND('Mapa final SI'!$AC$16="Baja",'Mapa final SI'!$AE$16="Moderado"),CONCATENATE("R2C",'Mapa final SI'!$S$16),"")</f>
        <v/>
      </c>
      <c r="W37" s="198" t="str">
        <f>IF(AND('Mapa final SI'!$AC$17="Baja",'Mapa final SI'!$AE$17="Moderado"),CONCATENATE("R2C",'Mapa final SI'!$S$17),"")</f>
        <v/>
      </c>
      <c r="X37" s="198" t="str">
        <f>IF(AND('Mapa final SI'!$AC$18="Baja",'Mapa final SI'!$AE$18="Moderado"),CONCATENATE("R2C",'Mapa final SI'!$S$18),"")</f>
        <v/>
      </c>
      <c r="Y37" s="198" t="str">
        <f>IF(AND('Mapa final SI'!$AC$19="Baja",'Mapa final SI'!$AE$19="Moderado"),CONCATENATE("R2C",'Mapa final SI'!$S$19),"")</f>
        <v/>
      </c>
      <c r="Z37" s="198" t="str">
        <f>IF(AND('Mapa final SI'!$AC$20="Baja",'Mapa final SI'!$AE$20="Moderado"),CONCATENATE("R2C",'Mapa final SI'!$S$20),"")</f>
        <v/>
      </c>
      <c r="AA37" s="199" t="str">
        <f>IF(AND('Mapa final SI'!$AC$21="Baja",'Mapa final SI'!$AE$21="Moderado"),CONCATENATE("R2C",'Mapa final SI'!$S$21),"")</f>
        <v/>
      </c>
      <c r="AB37" s="182" t="str">
        <f>IF(AND('Mapa final SI'!$AC$16="Baja",'Mapa final SI'!$AE$16="Mayor"),CONCATENATE("R2C",'Mapa final SI'!$S$16),"")</f>
        <v/>
      </c>
      <c r="AC37" s="183" t="str">
        <f>IF(AND('Mapa final SI'!$AC$17="Baja",'Mapa final SI'!$AE$17="Mayor"),CONCATENATE("R2C",'Mapa final SI'!$S$17),"")</f>
        <v/>
      </c>
      <c r="AD37" s="183" t="str">
        <f>IF(AND('Mapa final SI'!$AC$18="Baja",'Mapa final SI'!$AE$18="Mayor"),CONCATENATE("R2C",'Mapa final SI'!$S$18),"")</f>
        <v/>
      </c>
      <c r="AE37" s="183" t="str">
        <f>IF(AND('Mapa final SI'!$AC$19="Baja",'Mapa final SI'!$AE$19="Mayor"),CONCATENATE("R2C",'Mapa final SI'!$S$19),"")</f>
        <v/>
      </c>
      <c r="AF37" s="183" t="str">
        <f>IF(AND('Mapa final SI'!$AC$20="Baja",'Mapa final SI'!$AE$20="Mayor"),CONCATENATE("R2C",'Mapa final SI'!$S$20),"")</f>
        <v/>
      </c>
      <c r="AG37" s="184" t="str">
        <f>IF(AND('Mapa final SI'!$AC$21="Baja",'Mapa final SI'!$AE$21="Mayor"),CONCATENATE("R2C",'Mapa final SI'!$S$21),"")</f>
        <v/>
      </c>
      <c r="AH37" s="185" t="str">
        <f>IF(AND('Mapa final SI'!$AC$16="Baja",'Mapa final SI'!$AE$16="Catastrófico"),CONCATENATE("R2C",'Mapa final SI'!$S$16),"")</f>
        <v/>
      </c>
      <c r="AI37" s="186" t="str">
        <f>IF(AND('Mapa final SI'!$AC$17="Baja",'Mapa final SI'!$AE$17="Catastrófico"),CONCATENATE("R2C",'Mapa final SI'!$S$17),"")</f>
        <v/>
      </c>
      <c r="AJ37" s="186" t="str">
        <f>IF(AND('Mapa final SI'!$AC$18="Baja",'Mapa final SI'!$AE$18="Catastrófico"),CONCATENATE("R2C",'Mapa final SI'!$S$18),"")</f>
        <v/>
      </c>
      <c r="AK37" s="186" t="str">
        <f>IF(AND('Mapa final SI'!$AC$19="Baja",'Mapa final SI'!$AE$19="Catastrófico"),CONCATENATE("R2C",'Mapa final SI'!$S$19),"")</f>
        <v/>
      </c>
      <c r="AL37" s="186" t="str">
        <f>IF(AND('Mapa final SI'!$AC$20="Baja",'Mapa final SI'!$AE$20="Catastrófico"),CONCATENATE("R2C",'Mapa final SI'!$S$20),"")</f>
        <v/>
      </c>
      <c r="AM37" s="187" t="str">
        <f>IF(AND('Mapa final SI'!$AC$21="Baja",'Mapa final SI'!$AE$21="Catastrófico"),CONCATENATE("R2C",'Mapa final SI'!$S$21),"")</f>
        <v/>
      </c>
      <c r="AN37" s="14"/>
      <c r="AO37" s="1127"/>
      <c r="AP37" s="1128"/>
      <c r="AQ37" s="1128"/>
      <c r="AR37" s="1128"/>
      <c r="AS37" s="1128"/>
      <c r="AT37" s="112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15"/>
      <c r="C38" s="1015"/>
      <c r="D38" s="1016"/>
      <c r="E38" s="1104"/>
      <c r="F38" s="1103"/>
      <c r="G38" s="1103"/>
      <c r="H38" s="1103"/>
      <c r="I38" s="1103"/>
      <c r="J38" s="206" t="str">
        <f>IF(AND('Mapa final SI'!$AC$22="Baja",'Mapa final SI'!$AE$22="Leve"),CONCATENATE("R3C",'Mapa final SI'!$S$22),"")</f>
        <v/>
      </c>
      <c r="K38" s="207" t="str">
        <f>IF(AND('Mapa final SI'!$AC$23="Baja",'Mapa final SI'!$AE$23="Leve"),CONCATENATE("R3C",'Mapa final SI'!$S$23),"")</f>
        <v/>
      </c>
      <c r="L38" s="207" t="str">
        <f>IF(AND('Mapa final SI'!$AC$24="Baja",'Mapa final SI'!$AE$24="Leve"),CONCATENATE("R3C",'Mapa final SI'!$S$24),"")</f>
        <v/>
      </c>
      <c r="M38" s="207" t="str">
        <f>IF(AND('Mapa final SI'!$AC$25="Baja",'Mapa final SI'!$AE$25="Leve"),CONCATENATE("R3C",'Mapa final SI'!$S$25),"")</f>
        <v/>
      </c>
      <c r="N38" s="207" t="str">
        <f>IF(AND('Mapa final SI'!$AC$26="Baja",'Mapa final SI'!$AE$26="Leve"),CONCATENATE("R3C",'Mapa final SI'!$S$26),"")</f>
        <v/>
      </c>
      <c r="O38" s="208" t="str">
        <f>IF(AND('Mapa final SI'!$AC$27="Baja",'Mapa final SI'!$AE$27="Leve"),CONCATENATE("R3C",'Mapa final SI'!$S$27),"")</f>
        <v/>
      </c>
      <c r="P38" s="197" t="str">
        <f>IF(AND('Mapa final SI'!$AC$22="Baja",'Mapa final SI'!$AE$22="Menor"),CONCATENATE("R3C",'Mapa final SI'!$S$22),"")</f>
        <v/>
      </c>
      <c r="Q38" s="198" t="str">
        <f>IF(AND('Mapa final SI'!$AC$23="Baja",'Mapa final SI'!$AE$23="Menor"),CONCATENATE("R3C",'Mapa final SI'!$S$23),"")</f>
        <v/>
      </c>
      <c r="R38" s="198" t="str">
        <f>IF(AND('Mapa final SI'!$AC$24="Baja",'Mapa final SI'!$AE$24="Menor"),CONCATENATE("R3C",'Mapa final SI'!$S$24),"")</f>
        <v/>
      </c>
      <c r="S38" s="198" t="str">
        <f>IF(AND('Mapa final SI'!$AC$25="Baja",'Mapa final SI'!$AE$25="Menor"),CONCATENATE("R3C",'Mapa final SI'!$S$25),"")</f>
        <v/>
      </c>
      <c r="T38" s="198" t="str">
        <f>IF(AND('Mapa final SI'!$AC$26="Baja",'Mapa final SI'!$AE$26="Menor"),CONCATENATE("R3C",'Mapa final SI'!$S$26),"")</f>
        <v/>
      </c>
      <c r="U38" s="199" t="str">
        <f>IF(AND('Mapa final SI'!$AC$27="Baja",'Mapa final SI'!$AE$27="Menor"),CONCATENATE("R3C",'Mapa final SI'!$S$27),"")</f>
        <v/>
      </c>
      <c r="V38" s="197" t="str">
        <f>IF(AND('Mapa final SI'!$AC$22="Baja",'Mapa final SI'!$AE$22="Moderado"),CONCATENATE("R3C",'Mapa final SI'!$S$22),"")</f>
        <v>R3C1</v>
      </c>
      <c r="W38" s="198" t="str">
        <f>IF(AND('Mapa final SI'!$AC$23="Baja",'Mapa final SI'!$AE$23="Moderado"),CONCATENATE("R3C",'Mapa final SI'!$S$23),"")</f>
        <v/>
      </c>
      <c r="X38" s="198" t="str">
        <f>IF(AND('Mapa final SI'!$AC$24="Baja",'Mapa final SI'!$AE$24="Moderado"),CONCATENATE("R3C",'Mapa final SI'!$S$24),"")</f>
        <v/>
      </c>
      <c r="Y38" s="198" t="str">
        <f>IF(AND('Mapa final SI'!$AC$25="Baja",'Mapa final SI'!$AE$25="Moderado"),CONCATENATE("R3C",'Mapa final SI'!$S$25),"")</f>
        <v/>
      </c>
      <c r="Z38" s="198" t="str">
        <f>IF(AND('Mapa final SI'!$AC$26="Baja",'Mapa final SI'!$AE$26="Moderado"),CONCATENATE("R3C",'Mapa final SI'!$S$26),"")</f>
        <v/>
      </c>
      <c r="AA38" s="199" t="str">
        <f>IF(AND('Mapa final SI'!$AC$27="Baja",'Mapa final SI'!$AE$27="Moderado"),CONCATENATE("R3C",'Mapa final SI'!$S$27),"")</f>
        <v/>
      </c>
      <c r="AB38" s="182" t="str">
        <f>IF(AND('Mapa final SI'!$AC$22="Baja",'Mapa final SI'!$AE$22="Mayor"),CONCATENATE("R3C",'Mapa final SI'!$S$22),"")</f>
        <v/>
      </c>
      <c r="AC38" s="183" t="str">
        <f>IF(AND('Mapa final SI'!$AC$23="Baja",'Mapa final SI'!$AE$23="Mayor"),CONCATENATE("R3C",'Mapa final SI'!$S$23),"")</f>
        <v/>
      </c>
      <c r="AD38" s="183" t="str">
        <f>IF(AND('Mapa final SI'!$AC$24="Baja",'Mapa final SI'!$AE$24="Mayor"),CONCATENATE("R3C",'Mapa final SI'!$S$24),"")</f>
        <v/>
      </c>
      <c r="AE38" s="183" t="str">
        <f>IF(AND('Mapa final SI'!$AC$25="Baja",'Mapa final SI'!$AE$25="Mayor"),CONCATENATE("R3C",'Mapa final SI'!$S$25),"")</f>
        <v/>
      </c>
      <c r="AF38" s="183" t="str">
        <f>IF(AND('Mapa final SI'!$AC$26="Baja",'Mapa final SI'!$AE$26="Mayor"),CONCATENATE("R3C",'Mapa final SI'!$S$26),"")</f>
        <v/>
      </c>
      <c r="AG38" s="184" t="str">
        <f>IF(AND('Mapa final SI'!$AC$27="Baja",'Mapa final SI'!$AE$27="Mayor"),CONCATENATE("R3C",'Mapa final SI'!$S$27),"")</f>
        <v/>
      </c>
      <c r="AH38" s="185" t="str">
        <f>IF(AND('Mapa final SI'!$AC$22="Baja",'Mapa final SI'!$AE$22="Catastrófico"),CONCATENATE("R3C",'Mapa final SI'!$S$22),"")</f>
        <v/>
      </c>
      <c r="AI38" s="186" t="str">
        <f>IF(AND('Mapa final SI'!$AC$23="Baja",'Mapa final SI'!$AE$23="Catastrófico"),CONCATENATE("R3C",'Mapa final SI'!$S$23),"")</f>
        <v/>
      </c>
      <c r="AJ38" s="186" t="str">
        <f>IF(AND('Mapa final SI'!$AC$24="Baja",'Mapa final SI'!$AE$24="Catastrófico"),CONCATENATE("R3C",'Mapa final SI'!$S$24),"")</f>
        <v/>
      </c>
      <c r="AK38" s="186" t="str">
        <f>IF(AND('Mapa final SI'!$AC$25="Baja",'Mapa final SI'!$AE$25="Catastrófico"),CONCATENATE("R3C",'Mapa final SI'!$S$25),"")</f>
        <v/>
      </c>
      <c r="AL38" s="186" t="str">
        <f>IF(AND('Mapa final SI'!$AC$26="Baja",'Mapa final SI'!$AE$26="Catastrófico"),CONCATENATE("R3C",'Mapa final SI'!$S$26),"")</f>
        <v/>
      </c>
      <c r="AM38" s="187" t="str">
        <f>IF(AND('Mapa final SI'!$AC$27="Baja",'Mapa final SI'!$AE$27="Catastrófico"),CONCATENATE("R3C",'Mapa final SI'!$S$27),"")</f>
        <v/>
      </c>
      <c r="AN38" s="14"/>
      <c r="AO38" s="1127"/>
      <c r="AP38" s="1128"/>
      <c r="AQ38" s="1128"/>
      <c r="AR38" s="1128"/>
      <c r="AS38" s="1128"/>
      <c r="AT38" s="112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15"/>
      <c r="C39" s="1015"/>
      <c r="D39" s="1016"/>
      <c r="E39" s="1104"/>
      <c r="F39" s="1103"/>
      <c r="G39" s="1103"/>
      <c r="H39" s="1103"/>
      <c r="I39" s="1103"/>
      <c r="J39" s="206" t="str">
        <f>IF(AND('Mapa final SI'!$AC$28="Baja",'Mapa final SI'!$AE$28="Leve"),CONCATENATE("R4C",'Mapa final SI'!$S$28),"")</f>
        <v/>
      </c>
      <c r="K39" s="207" t="str">
        <f>IF(AND('Mapa final SI'!$AC$29="Baja",'Mapa final SI'!$AE$29="Leve"),CONCATENATE("R4C",'Mapa final SI'!$S$29),"")</f>
        <v/>
      </c>
      <c r="L39" s="207" t="str">
        <f>IF(AND('Mapa final SI'!$AC$30="Baja",'Mapa final SI'!$AE$30="Leve"),CONCATENATE("R4C",'Mapa final SI'!$S$30),"")</f>
        <v/>
      </c>
      <c r="M39" s="207" t="str">
        <f>IF(AND('Mapa final SI'!$AC$31="Baja",'Mapa final SI'!$AE$31="Leve"),CONCATENATE("R4C",'Mapa final SI'!$S$31),"")</f>
        <v/>
      </c>
      <c r="N39" s="207" t="str">
        <f>IF(AND('Mapa final SI'!$AC$32="Baja",'Mapa final SI'!$AE$32="Leve"),CONCATENATE("R4C",'Mapa final SI'!$S$32),"")</f>
        <v/>
      </c>
      <c r="O39" s="208" t="str">
        <f>IF(AND('Mapa final SI'!$AC$33="Baja",'Mapa final SI'!$AE$33="Leve"),CONCATENATE("R4C",'Mapa final SI'!$S$33),"")</f>
        <v/>
      </c>
      <c r="P39" s="197" t="str">
        <f>IF(AND('Mapa final SI'!$AC$28="Baja",'Mapa final SI'!$AE$28="Menor"),CONCATENATE("R4C",'Mapa final SI'!$S$28),"")</f>
        <v/>
      </c>
      <c r="Q39" s="198" t="str">
        <f>IF(AND('Mapa final SI'!$AC$29="Baja",'Mapa final SI'!$AE$29="Menor"),CONCATENATE("R4C",'Mapa final SI'!$S$29),"")</f>
        <v/>
      </c>
      <c r="R39" s="198" t="str">
        <f>IF(AND('Mapa final SI'!$AC$30="Baja",'Mapa final SI'!$AE$30="Menor"),CONCATENATE("R4C",'Mapa final SI'!$S$30),"")</f>
        <v/>
      </c>
      <c r="S39" s="198" t="str">
        <f>IF(AND('Mapa final SI'!$AC$31="Baja",'Mapa final SI'!$AE$31="Menor"),CONCATENATE("R4C",'Mapa final SI'!$S$31),"")</f>
        <v/>
      </c>
      <c r="T39" s="198" t="str">
        <f>IF(AND('Mapa final SI'!$AC$32="Baja",'Mapa final SI'!$AE$32="Menor"),CONCATENATE("R4C",'Mapa final SI'!$S$32),"")</f>
        <v/>
      </c>
      <c r="U39" s="199" t="str">
        <f>IF(AND('Mapa final SI'!$AC$33="Baja",'Mapa final SI'!$AE$33="Menor"),CONCATENATE("R4C",'Mapa final SI'!$S$33),"")</f>
        <v/>
      </c>
      <c r="V39" s="197" t="str">
        <f>IF(AND('Mapa final SI'!$AC$28="Baja",'Mapa final SI'!$AE$28="Moderado"),CONCATENATE("R4C",'Mapa final SI'!$S$28),"")</f>
        <v/>
      </c>
      <c r="W39" s="198" t="str">
        <f>IF(AND('Mapa final SI'!$AC$29="Baja",'Mapa final SI'!$AE$29="Moderado"),CONCATENATE("R4C",'Mapa final SI'!$S$29),"")</f>
        <v/>
      </c>
      <c r="X39" s="198" t="str">
        <f>IF(AND('Mapa final SI'!$AC$30="Baja",'Mapa final SI'!$AE$30="Moderado"),CONCATENATE("R4C",'Mapa final SI'!$S$30),"")</f>
        <v/>
      </c>
      <c r="Y39" s="198" t="str">
        <f>IF(AND('Mapa final SI'!$AC$31="Baja",'Mapa final SI'!$AE$31="Moderado"),CONCATENATE("R4C",'Mapa final SI'!$S$31),"")</f>
        <v/>
      </c>
      <c r="Z39" s="198" t="str">
        <f>IF(AND('Mapa final SI'!$AC$32="Baja",'Mapa final SI'!$AE$32="Moderado"),CONCATENATE("R4C",'Mapa final SI'!$S$32),"")</f>
        <v/>
      </c>
      <c r="AA39" s="199" t="str">
        <f>IF(AND('Mapa final SI'!$AC$33="Baja",'Mapa final SI'!$AE$33="Moderado"),CONCATENATE("R4C",'Mapa final SI'!$S$33),"")</f>
        <v/>
      </c>
      <c r="AB39" s="182" t="str">
        <f>IF(AND('Mapa final SI'!$AC$28="Baja",'Mapa final SI'!$AE$28="Mayor"),CONCATENATE("R4C",'Mapa final SI'!$S$28),"")</f>
        <v/>
      </c>
      <c r="AC39" s="183" t="str">
        <f>IF(AND('Mapa final SI'!$AC$29="Baja",'Mapa final SI'!$AE$29="Mayor"),CONCATENATE("R4C",'Mapa final SI'!$S$29),"")</f>
        <v/>
      </c>
      <c r="AD39" s="183" t="str">
        <f>IF(AND('Mapa final SI'!$AC$30="Baja",'Mapa final SI'!$AE$30="Mayor"),CONCATENATE("R4C",'Mapa final SI'!$S$30),"")</f>
        <v/>
      </c>
      <c r="AE39" s="183" t="str">
        <f>IF(AND('Mapa final SI'!$AC$31="Baja",'Mapa final SI'!$AE$31="Mayor"),CONCATENATE("R4C",'Mapa final SI'!$S$31),"")</f>
        <v/>
      </c>
      <c r="AF39" s="183" t="str">
        <f>IF(AND('Mapa final SI'!$AC$32="Baja",'Mapa final SI'!$AE$32="Mayor"),CONCATENATE("R4C",'Mapa final SI'!$S$32),"")</f>
        <v/>
      </c>
      <c r="AG39" s="184" t="str">
        <f>IF(AND('Mapa final SI'!$AC$33="Baja",'Mapa final SI'!$AE$33="Mayor"),CONCATENATE("R4C",'Mapa final SI'!$S$33),"")</f>
        <v/>
      </c>
      <c r="AH39" s="185" t="str">
        <f>IF(AND('Mapa final SI'!$AC$28="Baja",'Mapa final SI'!$AE$28="Catastrófico"),CONCATENATE("R4C",'Mapa final SI'!$S$28),"")</f>
        <v/>
      </c>
      <c r="AI39" s="186" t="str">
        <f>IF(AND('Mapa final SI'!$AC$29="Baja",'Mapa final SI'!$AE$29="Catastrófico"),CONCATENATE("R4C",'Mapa final SI'!$S$29),"")</f>
        <v/>
      </c>
      <c r="AJ39" s="186" t="str">
        <f>IF(AND('Mapa final SI'!$AC$30="Baja",'Mapa final SI'!$AE$30="Catastrófico"),CONCATENATE("R4C",'Mapa final SI'!$S$30),"")</f>
        <v/>
      </c>
      <c r="AK39" s="186" t="str">
        <f>IF(AND('Mapa final SI'!$AC$31="Baja",'Mapa final SI'!$AE$31="Catastrófico"),CONCATENATE("R4C",'Mapa final SI'!$S$31),"")</f>
        <v/>
      </c>
      <c r="AL39" s="186" t="str">
        <f>IF(AND('Mapa final SI'!$AC$32="Baja",'Mapa final SI'!$AE$32="Catastrófico"),CONCATENATE("R4C",'Mapa final SI'!$S$32),"")</f>
        <v/>
      </c>
      <c r="AM39" s="187" t="str">
        <f>IF(AND('Mapa final SI'!$AC$33="Baja",'Mapa final SI'!$AE$33="Catastrófico"),CONCATENATE("R4C",'Mapa final SI'!$S$33),"")</f>
        <v/>
      </c>
      <c r="AN39" s="14"/>
      <c r="AO39" s="1127"/>
      <c r="AP39" s="1128"/>
      <c r="AQ39" s="1128"/>
      <c r="AR39" s="1128"/>
      <c r="AS39" s="1128"/>
      <c r="AT39" s="112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15"/>
      <c r="C40" s="1015"/>
      <c r="D40" s="1016"/>
      <c r="E40" s="1104"/>
      <c r="F40" s="1103"/>
      <c r="G40" s="1103"/>
      <c r="H40" s="1103"/>
      <c r="I40" s="1103"/>
      <c r="J40" s="206" t="str">
        <f>IF(AND('Mapa final SI'!$AC$34="Baja",'Mapa final SI'!$AE$34="Leve"),CONCATENATE("R5C",'Mapa final SI'!$S$34),"")</f>
        <v/>
      </c>
      <c r="K40" s="207" t="str">
        <f>IF(AND('Mapa final SI'!$AC$35="Baja",'Mapa final SI'!$AE$35="Leve"),CONCATENATE("R5C",'Mapa final SI'!$S$35),"")</f>
        <v/>
      </c>
      <c r="L40" s="207" t="str">
        <f>IF(AND('Mapa final SI'!$AC$36="Baja",'Mapa final SI'!$AE$36="Leve"),CONCATENATE("R5C",'Mapa final SI'!$S$36),"")</f>
        <v/>
      </c>
      <c r="M40" s="207" t="str">
        <f>IF(AND('Mapa final SI'!$AC$37="Baja",'Mapa final SI'!$AE$37="Leve"),CONCATENATE("R5C",'Mapa final SI'!$S$37),"")</f>
        <v/>
      </c>
      <c r="N40" s="207" t="str">
        <f>IF(AND('Mapa final SI'!$AC$38="Baja",'Mapa final SI'!$AE$38="Leve"),CONCATENATE("R5C",'Mapa final SI'!$S$38),"")</f>
        <v/>
      </c>
      <c r="O40" s="208" t="str">
        <f>IF(AND('Mapa final SI'!$AC$39="Baja",'Mapa final SI'!$AE$39="Leve"),CONCATENATE("R5C",'Mapa final SI'!$S$39),"")</f>
        <v/>
      </c>
      <c r="P40" s="197" t="str">
        <f>IF(AND('Mapa final SI'!$AC$34="Baja",'Mapa final SI'!$AE$34="Menor"),CONCATENATE("R5C",'Mapa final SI'!$S$34),"")</f>
        <v/>
      </c>
      <c r="Q40" s="198" t="str">
        <f>IF(AND('Mapa final SI'!$AC$35="Baja",'Mapa final SI'!$AE$35="Menor"),CONCATENATE("R5C",'Mapa final SI'!$S$35),"")</f>
        <v/>
      </c>
      <c r="R40" s="198" t="str">
        <f>IF(AND('Mapa final SI'!$AC$36="Baja",'Mapa final SI'!$AE$36="Menor"),CONCATENATE("R5C",'Mapa final SI'!$S$36),"")</f>
        <v/>
      </c>
      <c r="S40" s="198" t="str">
        <f>IF(AND('Mapa final SI'!$AC$37="Baja",'Mapa final SI'!$AE$37="Menor"),CONCATENATE("R5C",'Mapa final SI'!$S$37),"")</f>
        <v/>
      </c>
      <c r="T40" s="198" t="str">
        <f>IF(AND('Mapa final SI'!$AC$38="Baja",'Mapa final SI'!$AE$38="Menor"),CONCATENATE("R5C",'Mapa final SI'!$S$38),"")</f>
        <v/>
      </c>
      <c r="U40" s="199" t="str">
        <f>IF(AND('Mapa final SI'!$AC$39="Baja",'Mapa final SI'!$AE$39="Menor"),CONCATENATE("R5C",'Mapa final SI'!$S$39),"")</f>
        <v/>
      </c>
      <c r="V40" s="197" t="str">
        <f>IF(AND('Mapa final SI'!$AC$34="Baja",'Mapa final SI'!$AE$34="Moderado"),CONCATENATE("R5C",'Mapa final SI'!$S$34),"")</f>
        <v/>
      </c>
      <c r="W40" s="198" t="str">
        <f>IF(AND('Mapa final SI'!$AC$35="Baja",'Mapa final SI'!$AE$35="Moderado"),CONCATENATE("R5C",'Mapa final SI'!$S$35),"")</f>
        <v/>
      </c>
      <c r="X40" s="198" t="str">
        <f>IF(AND('Mapa final SI'!$AC$36="Baja",'Mapa final SI'!$AE$36="Moderado"),CONCATENATE("R5C",'Mapa final SI'!$S$36),"")</f>
        <v/>
      </c>
      <c r="Y40" s="198" t="str">
        <f>IF(AND('Mapa final SI'!$AC$37="Baja",'Mapa final SI'!$AE$37="Moderado"),CONCATENATE("R5C",'Mapa final SI'!$S$37),"")</f>
        <v/>
      </c>
      <c r="Z40" s="198" t="str">
        <f>IF(AND('Mapa final SI'!$AC$38="Baja",'Mapa final SI'!$AE$38="Moderado"),CONCATENATE("R5C",'Mapa final SI'!$S$38),"")</f>
        <v/>
      </c>
      <c r="AA40" s="199" t="str">
        <f>IF(AND('Mapa final SI'!$AC$39="Baja",'Mapa final SI'!$AE$39="Moderado"),CONCATENATE("R5C",'Mapa final SI'!$S$39),"")</f>
        <v/>
      </c>
      <c r="AB40" s="182" t="str">
        <f>IF(AND('Mapa final SI'!$AC$34="Baja",'Mapa final SI'!$AE$34="Mayor"),CONCATENATE("R5C",'Mapa final SI'!$S$34),"")</f>
        <v/>
      </c>
      <c r="AC40" s="183" t="str">
        <f>IF(AND('Mapa final SI'!$AC$35="Baja",'Mapa final SI'!$AE$35="Mayor"),CONCATENATE("R5C",'Mapa final SI'!$S$35),"")</f>
        <v/>
      </c>
      <c r="AD40" s="183" t="str">
        <f>IF(AND('Mapa final SI'!$AC$36="Baja",'Mapa final SI'!$AE$36="Mayor"),CONCATENATE("R5C",'Mapa final SI'!$S$36),"")</f>
        <v/>
      </c>
      <c r="AE40" s="183" t="str">
        <f>IF(AND('Mapa final SI'!$AC$37="Baja",'Mapa final SI'!$AE$37="Mayor"),CONCATENATE("R5C",'Mapa final SI'!$S$37),"")</f>
        <v/>
      </c>
      <c r="AF40" s="183" t="str">
        <f>IF(AND('Mapa final SI'!$AC$38="Baja",'Mapa final SI'!$AE$38="Mayor"),CONCATENATE("R5C",'Mapa final SI'!$S$38),"")</f>
        <v/>
      </c>
      <c r="AG40" s="184" t="str">
        <f>IF(AND('Mapa final SI'!$AC$39="Baja",'Mapa final SI'!$AE$39="Mayor"),CONCATENATE("R5C",'Mapa final SI'!$S$39),"")</f>
        <v/>
      </c>
      <c r="AH40" s="185" t="str">
        <f>IF(AND('Mapa final SI'!$AC$34="Baja",'Mapa final SI'!$AE$34="Catastrófico"),CONCATENATE("R5C",'Mapa final SI'!$S$34),"")</f>
        <v/>
      </c>
      <c r="AI40" s="186" t="str">
        <f>IF(AND('Mapa final SI'!$AC$35="Baja",'Mapa final SI'!$AE$35="Catastrófico"),CONCATENATE("R5C",'Mapa final SI'!$S$35),"")</f>
        <v/>
      </c>
      <c r="AJ40" s="186" t="str">
        <f>IF(AND('Mapa final SI'!$AC$36="Baja",'Mapa final SI'!$AE$36="Catastrófico"),CONCATENATE("R5C",'Mapa final SI'!$S$36),"")</f>
        <v/>
      </c>
      <c r="AK40" s="186" t="str">
        <f>IF(AND('Mapa final SI'!$AC$37="Baja",'Mapa final SI'!$AE$37="Catastrófico"),CONCATENATE("R5C",'Mapa final SI'!$S$37),"")</f>
        <v/>
      </c>
      <c r="AL40" s="186" t="str">
        <f>IF(AND('Mapa final SI'!$AC$38="Baja",'Mapa final SI'!$AE$38="Catastrófico"),CONCATENATE("R5C",'Mapa final SI'!$S$38),"")</f>
        <v/>
      </c>
      <c r="AM40" s="187" t="str">
        <f>IF(AND('Mapa final SI'!$AC$39="Baja",'Mapa final SI'!$AE$39="Catastrófico"),CONCATENATE("R5C",'Mapa final SI'!$S$39),"")</f>
        <v/>
      </c>
      <c r="AN40" s="14"/>
      <c r="AO40" s="1127"/>
      <c r="AP40" s="1128"/>
      <c r="AQ40" s="1128"/>
      <c r="AR40" s="1128"/>
      <c r="AS40" s="1128"/>
      <c r="AT40" s="112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15"/>
      <c r="C41" s="1015"/>
      <c r="D41" s="1016"/>
      <c r="E41" s="1104"/>
      <c r="F41" s="1103"/>
      <c r="G41" s="1103"/>
      <c r="H41" s="1103"/>
      <c r="I41" s="1103"/>
      <c r="J41" s="206" t="str">
        <f>IF(AND('Mapa final SI'!$AC$40="Baja",'Mapa final SI'!$AE$40="Leve"),CONCATENATE("R6C",'Mapa final SI'!$S$40),"")</f>
        <v/>
      </c>
      <c r="K41" s="207" t="str">
        <f>IF(AND('Mapa final SI'!$AC$41="Baja",'Mapa final SI'!$AE$41="Leve"),CONCATENATE("R6C",'Mapa final SI'!$S$41),"")</f>
        <v/>
      </c>
      <c r="L41" s="207" t="str">
        <f>IF(AND('Mapa final SI'!$AC$42="Baja",'Mapa final SI'!$AE$42="Leve"),CONCATENATE("R6C",'Mapa final SI'!$S$42),"")</f>
        <v/>
      </c>
      <c r="M41" s="207" t="str">
        <f>IF(AND('Mapa final SI'!$AC$43="Baja",'Mapa final SI'!$AE$43="Leve"),CONCATENATE("R6C",'Mapa final SI'!$S$43),"")</f>
        <v/>
      </c>
      <c r="N41" s="207" t="str">
        <f>IF(AND('Mapa final SI'!$AC$44="Baja",'Mapa final SI'!$AE$44="Leve"),CONCATENATE("R6C",'Mapa final SI'!$S$44),"")</f>
        <v/>
      </c>
      <c r="O41" s="208" t="str">
        <f>IF(AND('Mapa final SI'!$AC$45="Baja",'Mapa final SI'!$AE$45="Leve"),CONCATENATE("R6C",'Mapa final SI'!$S$45),"")</f>
        <v/>
      </c>
      <c r="P41" s="197" t="str">
        <f>IF(AND('Mapa final SI'!$AC$40="Baja",'Mapa final SI'!$AE$40="Menor"),CONCATENATE("R6C",'Mapa final SI'!$S$40),"")</f>
        <v>R6C1</v>
      </c>
      <c r="Q41" s="198" t="str">
        <f>IF(AND('Mapa final SI'!$AC$41="Baja",'Mapa final SI'!$AE$41="Menor"),CONCATENATE("R6C",'Mapa final SI'!$S$41),"")</f>
        <v>R6C2</v>
      </c>
      <c r="R41" s="198" t="str">
        <f>IF(AND('Mapa final SI'!$AC$42="Baja",'Mapa final SI'!$AE$42="Menor"),CONCATENATE("R6C",'Mapa final SI'!$S$42),"")</f>
        <v/>
      </c>
      <c r="S41" s="198" t="str">
        <f>IF(AND('Mapa final SI'!$AC$43="Baja",'Mapa final SI'!$AE$43="Menor"),CONCATENATE("R6C",'Mapa final SI'!$S$43),"")</f>
        <v/>
      </c>
      <c r="T41" s="198" t="str">
        <f>IF(AND('Mapa final SI'!$AC$44="Baja",'Mapa final SI'!$AE$44="Menor"),CONCATENATE("R6C",'Mapa final SI'!$S$44),"")</f>
        <v/>
      </c>
      <c r="U41" s="199" t="str">
        <f>IF(AND('Mapa final SI'!$AC$45="Baja",'Mapa final SI'!$AE$45="Menor"),CONCATENATE("R6C",'Mapa final SI'!$S$45),"")</f>
        <v/>
      </c>
      <c r="V41" s="197" t="str">
        <f>IF(AND('Mapa final SI'!$AC$40="Baja",'Mapa final SI'!$AE$40="Moderado"),CONCATENATE("R6C",'Mapa final SI'!$S$40),"")</f>
        <v/>
      </c>
      <c r="W41" s="198" t="str">
        <f>IF(AND('Mapa final SI'!$AC$41="Baja",'Mapa final SI'!$AE$41="Moderado"),CONCATENATE("R6C",'Mapa final SI'!$S$41),"")</f>
        <v/>
      </c>
      <c r="X41" s="198" t="str">
        <f>IF(AND('Mapa final SI'!$AC$42="Baja",'Mapa final SI'!$AE$42="Moderado"),CONCATENATE("R6C",'Mapa final SI'!$S$42),"")</f>
        <v/>
      </c>
      <c r="Y41" s="198" t="str">
        <f>IF(AND('Mapa final SI'!$AC$43="Baja",'Mapa final SI'!$AE$43="Moderado"),CONCATENATE("R6C",'Mapa final SI'!$S$43),"")</f>
        <v/>
      </c>
      <c r="Z41" s="198" t="str">
        <f>IF(AND('Mapa final SI'!$AC$44="Baja",'Mapa final SI'!$AE$44="Moderado"),CONCATENATE("R6C",'Mapa final SI'!$S$44),"")</f>
        <v/>
      </c>
      <c r="AA41" s="199" t="str">
        <f>IF(AND('Mapa final SI'!$AC$45="Baja",'Mapa final SI'!$AE$45="Moderado"),CONCATENATE("R6C",'Mapa final SI'!$S$45),"")</f>
        <v/>
      </c>
      <c r="AB41" s="182" t="str">
        <f>IF(AND('Mapa final SI'!$AC$40="Baja",'Mapa final SI'!$AE$40="Mayor"),CONCATENATE("R6C",'Mapa final SI'!$S$40),"")</f>
        <v/>
      </c>
      <c r="AC41" s="183" t="str">
        <f>IF(AND('Mapa final SI'!$AC$41="Baja",'Mapa final SI'!$AE$41="Mayor"),CONCATENATE("R6C",'Mapa final SI'!$S$41),"")</f>
        <v/>
      </c>
      <c r="AD41" s="183" t="str">
        <f>IF(AND('Mapa final SI'!$AC$42="Baja",'Mapa final SI'!$AE$42="Mayor"),CONCATENATE("R6C",'Mapa final SI'!$S$42),"")</f>
        <v/>
      </c>
      <c r="AE41" s="183" t="str">
        <f>IF(AND('Mapa final SI'!$AC$43="Baja",'Mapa final SI'!$AE$43="Mayor"),CONCATENATE("R6C",'Mapa final SI'!$S$43),"")</f>
        <v/>
      </c>
      <c r="AF41" s="183" t="str">
        <f>IF(AND('Mapa final SI'!$AC$44="Baja",'Mapa final SI'!$AE$44="Mayor"),CONCATENATE("R6C",'Mapa final SI'!$S$44),"")</f>
        <v/>
      </c>
      <c r="AG41" s="184" t="str">
        <f>IF(AND('Mapa final SI'!$AC$45="Baja",'Mapa final SI'!$AE$45="Mayor"),CONCATENATE("R6C",'Mapa final SI'!$S$45),"")</f>
        <v/>
      </c>
      <c r="AH41" s="185" t="str">
        <f>IF(AND('Mapa final SI'!$AC$40="Baja",'Mapa final SI'!$AE$40="Catastrófico"),CONCATENATE("R6C",'Mapa final SI'!$S$40),"")</f>
        <v/>
      </c>
      <c r="AI41" s="186" t="str">
        <f>IF(AND('Mapa final SI'!$AC$41="Baja",'Mapa final SI'!$AE$41="Catastrófico"),CONCATENATE("R6C",'Mapa final SI'!$S$41),"")</f>
        <v/>
      </c>
      <c r="AJ41" s="186" t="str">
        <f>IF(AND('Mapa final SI'!$AC$42="Baja",'Mapa final SI'!$AE$42="Catastrófico"),CONCATENATE("R6C",'Mapa final SI'!$S$42),"")</f>
        <v/>
      </c>
      <c r="AK41" s="186" t="str">
        <f>IF(AND('Mapa final SI'!$AC$43="Baja",'Mapa final SI'!$AE$43="Catastrófico"),CONCATENATE("R6C",'Mapa final SI'!$S$43),"")</f>
        <v/>
      </c>
      <c r="AL41" s="186" t="str">
        <f>IF(AND('Mapa final SI'!$AC$44="Baja",'Mapa final SI'!$AE$44="Catastrófico"),CONCATENATE("R6C",'Mapa final SI'!$S$44),"")</f>
        <v/>
      </c>
      <c r="AM41" s="187" t="str">
        <f>IF(AND('Mapa final SI'!$AC$45="Baja",'Mapa final SI'!$AE$45="Catastrófico"),CONCATENATE("R6C",'Mapa final SI'!$S$45),"")</f>
        <v/>
      </c>
      <c r="AN41" s="14"/>
      <c r="AO41" s="1127"/>
      <c r="AP41" s="1128"/>
      <c r="AQ41" s="1128"/>
      <c r="AR41" s="1128"/>
      <c r="AS41" s="1128"/>
      <c r="AT41" s="112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15"/>
      <c r="C42" s="1015"/>
      <c r="D42" s="1016"/>
      <c r="E42" s="1104"/>
      <c r="F42" s="1103"/>
      <c r="G42" s="1103"/>
      <c r="H42" s="1103"/>
      <c r="I42" s="1103"/>
      <c r="J42" s="206" t="str">
        <f>IF(AND('Mapa final SI'!$AC$46="Baja",'Mapa final SI'!$AE$46="Leve"),CONCATENATE("R7C",'Mapa final SI'!$S$46),"")</f>
        <v/>
      </c>
      <c r="K42" s="207" t="str">
        <f>IF(AND('Mapa final SI'!$AC$47="Baja",'Mapa final SI'!$AE$47="Leve"),CONCATENATE("R7C",'Mapa final SI'!$S$47),"")</f>
        <v/>
      </c>
      <c r="L42" s="207" t="str">
        <f>IF(AND('Mapa final SI'!$AC$48="Baja",'Mapa final SI'!$AE$48="Leve"),CONCATENATE("R7C",'Mapa final SI'!$S$48),"")</f>
        <v/>
      </c>
      <c r="M42" s="207" t="str">
        <f>IF(AND('Mapa final SI'!$AC$49="Baja",'Mapa final SI'!$AE$49="Leve"),CONCATENATE("R7C",'Mapa final SI'!$S$49),"")</f>
        <v/>
      </c>
      <c r="N42" s="207" t="str">
        <f>IF(AND('Mapa final SI'!$AC$50="Baja",'Mapa final SI'!$AE$50="Leve"),CONCATENATE("R7C",'Mapa final SI'!$S$50),"")</f>
        <v/>
      </c>
      <c r="O42" s="208" t="str">
        <f>IF(AND('Mapa final SI'!$AC$51="Baja",'Mapa final SI'!$AE$51="Leve"),CONCATENATE("R7C",'Mapa final SI'!$S$51),"")</f>
        <v/>
      </c>
      <c r="P42" s="197" t="str">
        <f>IF(AND('Mapa final SI'!$AC$46="Baja",'Mapa final SI'!$AE$46="Menor"),CONCATENATE("R7C",'Mapa final SI'!$S$46),"")</f>
        <v/>
      </c>
      <c r="Q42" s="198" t="str">
        <f>IF(AND('Mapa final SI'!$AC$47="Baja",'Mapa final SI'!$AE$47="Menor"),CONCATENATE("R7C",'Mapa final SI'!$S$47),"")</f>
        <v>R7C2</v>
      </c>
      <c r="R42" s="198" t="str">
        <f>IF(AND('Mapa final SI'!$AC$48="Baja",'Mapa final SI'!$AE$48="Menor"),CONCATENATE("R7C",'Mapa final SI'!$S$48),"")</f>
        <v/>
      </c>
      <c r="S42" s="198" t="str">
        <f>IF(AND('Mapa final SI'!$AC$49="Baja",'Mapa final SI'!$AE$49="Menor"),CONCATENATE("R7C",'Mapa final SI'!$S$49),"")</f>
        <v/>
      </c>
      <c r="T42" s="198" t="str">
        <f>IF(AND('Mapa final SI'!$AC$50="Baja",'Mapa final SI'!$AE$50="Menor"),CONCATENATE("R7C",'Mapa final SI'!$S$50),"")</f>
        <v/>
      </c>
      <c r="U42" s="199" t="str">
        <f>IF(AND('Mapa final SI'!$AC$51="Baja",'Mapa final SI'!$AE$51="Menor"),CONCATENATE("R7C",'Mapa final SI'!$S$51),"")</f>
        <v/>
      </c>
      <c r="V42" s="197" t="str">
        <f>IF(AND('Mapa final SI'!$AC$46="Baja",'Mapa final SI'!$AE$46="Moderado"),CONCATENATE("R7C",'Mapa final SI'!$S$46),"")</f>
        <v/>
      </c>
      <c r="W42" s="198" t="str">
        <f>IF(AND('Mapa final SI'!$AC$47="Baja",'Mapa final SI'!$AE$47="Moderado"),CONCATENATE("R7C",'Mapa final SI'!$S$47),"")</f>
        <v/>
      </c>
      <c r="X42" s="198" t="str">
        <f>IF(AND('Mapa final SI'!$AC$48="Baja",'Mapa final SI'!$AE$48="Moderado"),CONCATENATE("R7C",'Mapa final SI'!$S$48),"")</f>
        <v/>
      </c>
      <c r="Y42" s="198" t="str">
        <f>IF(AND('Mapa final SI'!$AC$49="Baja",'Mapa final SI'!$AE$49="Moderado"),CONCATENATE("R7C",'Mapa final SI'!$S$49),"")</f>
        <v/>
      </c>
      <c r="Z42" s="198" t="str">
        <f>IF(AND('Mapa final SI'!$AC$50="Baja",'Mapa final SI'!$AE$50="Moderado"),CONCATENATE("R7C",'Mapa final SI'!$S$50),"")</f>
        <v/>
      </c>
      <c r="AA42" s="199" t="str">
        <f>IF(AND('Mapa final SI'!$AC$51="Baja",'Mapa final SI'!$AE$51="Moderado"),CONCATENATE("R7C",'Mapa final SI'!$S$51),"")</f>
        <v/>
      </c>
      <c r="AB42" s="182" t="str">
        <f>IF(AND('Mapa final SI'!$AC$46="Baja",'Mapa final SI'!$AE$46="Mayor"),CONCATENATE("R7C",'Mapa final SI'!$S$46),"")</f>
        <v/>
      </c>
      <c r="AC42" s="183" t="str">
        <f>IF(AND('Mapa final SI'!$AC$47="Baja",'Mapa final SI'!$AE$47="Mayor"),CONCATENATE("R7C",'Mapa final SI'!$S$47),"")</f>
        <v/>
      </c>
      <c r="AD42" s="183" t="str">
        <f>IF(AND('Mapa final SI'!$AC$48="Baja",'Mapa final SI'!$AE$48="Mayor"),CONCATENATE("R7C",'Mapa final SI'!$S$48),"")</f>
        <v/>
      </c>
      <c r="AE42" s="183" t="str">
        <f>IF(AND('Mapa final SI'!$AC$49="Baja",'Mapa final SI'!$AE$49="Mayor"),CONCATENATE("R7C",'Mapa final SI'!$S$49),"")</f>
        <v/>
      </c>
      <c r="AF42" s="183" t="str">
        <f>IF(AND('Mapa final SI'!$AC$50="Baja",'Mapa final SI'!$AE$50="Mayor"),CONCATENATE("R7C",'Mapa final SI'!$S$50),"")</f>
        <v/>
      </c>
      <c r="AG42" s="184" t="str">
        <f>IF(AND('Mapa final SI'!$AC$51="Baja",'Mapa final SI'!$AE$51="Mayor"),CONCATENATE("R7C",'Mapa final SI'!$S$51),"")</f>
        <v/>
      </c>
      <c r="AH42" s="185" t="str">
        <f>IF(AND('Mapa final SI'!$AC$46="Baja",'Mapa final SI'!$AE$46="Catastrófico"),CONCATENATE("R7C",'Mapa final SI'!$S$46),"")</f>
        <v/>
      </c>
      <c r="AI42" s="186" t="str">
        <f>IF(AND('Mapa final SI'!$AC$47="Baja",'Mapa final SI'!$AE$47="Catastrófico"),CONCATENATE("R7C",'Mapa final SI'!$S$47),"")</f>
        <v/>
      </c>
      <c r="AJ42" s="186" t="str">
        <f>IF(AND('Mapa final SI'!$AC$48="Baja",'Mapa final SI'!$AE$48="Catastrófico"),CONCATENATE("R7C",'Mapa final SI'!$S$48),"")</f>
        <v/>
      </c>
      <c r="AK42" s="186" t="str">
        <f>IF(AND('Mapa final SI'!$AC$49="Baja",'Mapa final SI'!$AE$49="Catastrófico"),CONCATENATE("R7C",'Mapa final SI'!$S$49),"")</f>
        <v/>
      </c>
      <c r="AL42" s="186" t="str">
        <f>IF(AND('Mapa final SI'!$AC$50="Baja",'Mapa final SI'!$AE$50="Catastrófico"),CONCATENATE("R7C",'Mapa final SI'!$S$50),"")</f>
        <v/>
      </c>
      <c r="AM42" s="187" t="str">
        <f>IF(AND('Mapa final SI'!$AC$51="Baja",'Mapa final SI'!$AE$51="Catastrófico"),CONCATENATE("R7C",'Mapa final SI'!$S$51),"")</f>
        <v/>
      </c>
      <c r="AN42" s="14"/>
      <c r="AO42" s="1127"/>
      <c r="AP42" s="1128"/>
      <c r="AQ42" s="1128"/>
      <c r="AR42" s="1128"/>
      <c r="AS42" s="1128"/>
      <c r="AT42" s="112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15"/>
      <c r="C43" s="1015"/>
      <c r="D43" s="1016"/>
      <c r="E43" s="1104"/>
      <c r="F43" s="1103"/>
      <c r="G43" s="1103"/>
      <c r="H43" s="1103"/>
      <c r="I43" s="1103"/>
      <c r="J43" s="206" t="str">
        <f>IF(AND('Mapa final SI'!$AC$52="Baja",'Mapa final SI'!$AE$52="Leve"),CONCATENATE("R8C",'Mapa final SI'!$S$52),"")</f>
        <v/>
      </c>
      <c r="K43" s="207" t="str">
        <f>IF(AND('Mapa final SI'!$AC$53="Baja",'Mapa final SI'!$AE$53="Leve"),CONCATENATE("R8C",'Mapa final SI'!$S$53),"")</f>
        <v/>
      </c>
      <c r="L43" s="207" t="str">
        <f>IF(AND('Mapa final SI'!$AC$54="Baja",'Mapa final SI'!$AE$54="Leve"),CONCATENATE("R8C",'Mapa final SI'!$S$54),"")</f>
        <v/>
      </c>
      <c r="M43" s="207" t="str">
        <f>IF(AND('Mapa final SI'!$AC$55="Baja",'Mapa final SI'!$AE$55="Leve"),CONCATENATE("R8C",'Mapa final SI'!$S$55),"")</f>
        <v/>
      </c>
      <c r="N43" s="207" t="str">
        <f>IF(AND('Mapa final SI'!$AC$56="Baja",'Mapa final SI'!$AE$56="Leve"),CONCATENATE("R8C",'Mapa final SI'!$S$56),"")</f>
        <v/>
      </c>
      <c r="O43" s="208" t="str">
        <f>IF(AND('Mapa final SI'!$AC$57="Baja",'Mapa final SI'!$AE$57="Leve"),CONCATENATE("R8C",'Mapa final SI'!$S$57),"")</f>
        <v/>
      </c>
      <c r="P43" s="197" t="str">
        <f>IF(AND('Mapa final SI'!$AC$52="Baja",'Mapa final SI'!$AE$52="Menor"),CONCATENATE("R8C",'Mapa final SI'!$S$52),"")</f>
        <v/>
      </c>
      <c r="Q43" s="198" t="str">
        <f>IF(AND('Mapa final SI'!$AC$53="Baja",'Mapa final SI'!$AE$53="Menor"),CONCATENATE("R8C",'Mapa final SI'!$S$53),"")</f>
        <v/>
      </c>
      <c r="R43" s="198" t="str">
        <f>IF(AND('Mapa final SI'!$AC$54="Baja",'Mapa final SI'!$AE$54="Menor"),CONCATENATE("R8C",'Mapa final SI'!$S$54),"")</f>
        <v/>
      </c>
      <c r="S43" s="198" t="str">
        <f>IF(AND('Mapa final SI'!$AC$55="Baja",'Mapa final SI'!$AE$55="Menor"),CONCATENATE("R8C",'Mapa final SI'!$S$55),"")</f>
        <v/>
      </c>
      <c r="T43" s="198" t="str">
        <f>IF(AND('Mapa final SI'!$AC$56="Baja",'Mapa final SI'!$AE$56="Menor"),CONCATENATE("R8C",'Mapa final SI'!$S$56),"")</f>
        <v/>
      </c>
      <c r="U43" s="199" t="str">
        <f>IF(AND('Mapa final SI'!$AC$57="Baja",'Mapa final SI'!$AE$57="Menor"),CONCATENATE("R8C",'Mapa final SI'!$S$57),"")</f>
        <v/>
      </c>
      <c r="V43" s="197" t="str">
        <f>IF(AND('Mapa final SI'!$AC$52="Baja",'Mapa final SI'!$AE$52="Moderado"),CONCATENATE("R8C",'Mapa final SI'!$S$52),"")</f>
        <v/>
      </c>
      <c r="W43" s="198" t="str">
        <f>IF(AND('Mapa final SI'!$AC$53="Baja",'Mapa final SI'!$AE$53="Moderado"),CONCATENATE("R8C",'Mapa final SI'!$S$53),"")</f>
        <v/>
      </c>
      <c r="X43" s="198" t="str">
        <f>IF(AND('Mapa final SI'!$AC$54="Baja",'Mapa final SI'!$AE$54="Moderado"),CONCATENATE("R8C",'Mapa final SI'!$S$54),"")</f>
        <v/>
      </c>
      <c r="Y43" s="198" t="str">
        <f>IF(AND('Mapa final SI'!$AC$55="Baja",'Mapa final SI'!$AE$55="Moderado"),CONCATENATE("R8C",'Mapa final SI'!$S$55),"")</f>
        <v/>
      </c>
      <c r="Z43" s="198" t="str">
        <f>IF(AND('Mapa final SI'!$AC$56="Baja",'Mapa final SI'!$AE$56="Moderado"),CONCATENATE("R8C",'Mapa final SI'!$S$56),"")</f>
        <v/>
      </c>
      <c r="AA43" s="199" t="str">
        <f>IF(AND('Mapa final SI'!$AC$57="Baja",'Mapa final SI'!$AE$57="Moderado"),CONCATENATE("R8C",'Mapa final SI'!$S$57),"")</f>
        <v/>
      </c>
      <c r="AB43" s="182" t="str">
        <f>IF(AND('Mapa final SI'!$AC$52="Baja",'Mapa final SI'!$AE$52="Mayor"),CONCATENATE("R8C",'Mapa final SI'!$S$52),"")</f>
        <v/>
      </c>
      <c r="AC43" s="183" t="str">
        <f>IF(AND('Mapa final SI'!$AC$53="Baja",'Mapa final SI'!$AE$53="Mayor"),CONCATENATE("R8C",'Mapa final SI'!$S$53),"")</f>
        <v/>
      </c>
      <c r="AD43" s="183" t="str">
        <f>IF(AND('Mapa final SI'!$AC$54="Baja",'Mapa final SI'!$AE$54="Mayor"),CONCATENATE("R8C",'Mapa final SI'!$S$54),"")</f>
        <v/>
      </c>
      <c r="AE43" s="183" t="str">
        <f>IF(AND('Mapa final SI'!$AC$55="Baja",'Mapa final SI'!$AE$55="Mayor"),CONCATENATE("R8C",'Mapa final SI'!$S$55),"")</f>
        <v/>
      </c>
      <c r="AF43" s="183" t="str">
        <f>IF(AND('Mapa final SI'!$AC$56="Baja",'Mapa final SI'!$AE$56="Mayor"),CONCATENATE("R8C",'Mapa final SI'!$S$56),"")</f>
        <v/>
      </c>
      <c r="AG43" s="184" t="str">
        <f>IF(AND('Mapa final SI'!$AC$57="Baja",'Mapa final SI'!$AE$57="Mayor"),CONCATENATE("R8C",'Mapa final SI'!$S$57),"")</f>
        <v/>
      </c>
      <c r="AH43" s="185" t="str">
        <f>IF(AND('Mapa final SI'!$AC$52="Baja",'Mapa final SI'!$AE$52="Catastrófico"),CONCATENATE("R8C",'Mapa final SI'!$S$52),"")</f>
        <v/>
      </c>
      <c r="AI43" s="186" t="str">
        <f>IF(AND('Mapa final SI'!$AC$53="Baja",'Mapa final SI'!$AE$53="Catastrófico"),CONCATENATE("R8C",'Mapa final SI'!$S$53),"")</f>
        <v/>
      </c>
      <c r="AJ43" s="186" t="str">
        <f>IF(AND('Mapa final SI'!$AC$54="Baja",'Mapa final SI'!$AE$54="Catastrófico"),CONCATENATE("R8C",'Mapa final SI'!$S$54),"")</f>
        <v/>
      </c>
      <c r="AK43" s="186" t="str">
        <f>IF(AND('Mapa final SI'!$AC$55="Baja",'Mapa final SI'!$AE$55="Catastrófico"),CONCATENATE("R8C",'Mapa final SI'!$S$55),"")</f>
        <v/>
      </c>
      <c r="AL43" s="186" t="str">
        <f>IF(AND('Mapa final SI'!$AC$56="Baja",'Mapa final SI'!$AE$56="Catastrófico"),CONCATENATE("R8C",'Mapa final SI'!$S$56),"")</f>
        <v/>
      </c>
      <c r="AM43" s="187" t="str">
        <f>IF(AND('Mapa final SI'!$AC$57="Baja",'Mapa final SI'!$AE$57="Catastrófico"),CONCATENATE("R8C",'Mapa final SI'!$S$57),"")</f>
        <v/>
      </c>
      <c r="AN43" s="14"/>
      <c r="AO43" s="1127"/>
      <c r="AP43" s="1128"/>
      <c r="AQ43" s="1128"/>
      <c r="AR43" s="1128"/>
      <c r="AS43" s="1128"/>
      <c r="AT43" s="112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15"/>
      <c r="C44" s="1015"/>
      <c r="D44" s="1016"/>
      <c r="E44" s="1104"/>
      <c r="F44" s="1103"/>
      <c r="G44" s="1103"/>
      <c r="H44" s="1103"/>
      <c r="I44" s="1103"/>
      <c r="J44" s="206" t="str">
        <f>IF(AND('Mapa final SI'!$AC$58="Baja",'Mapa final SI'!$AE$58="Leve"),CONCATENATE("R9C",'Mapa final SI'!$S$58),"")</f>
        <v/>
      </c>
      <c r="K44" s="207" t="str">
        <f>IF(AND('Mapa final SI'!$AC$59="Baja",'Mapa final SI'!$AE$59="Leve"),CONCATENATE("R9C",'Mapa final SI'!$S$59),"")</f>
        <v/>
      </c>
      <c r="L44" s="207" t="str">
        <f>IF(AND('Mapa final SI'!$AC$60="Baja",'Mapa final SI'!$AE$60="Leve"),CONCATENATE("R9C",'Mapa final SI'!$S$60),"")</f>
        <v/>
      </c>
      <c r="M44" s="207" t="str">
        <f>IF(AND('Mapa final SI'!$AC$61="Baja",'Mapa final SI'!$AE$61="Leve"),CONCATENATE("R9C",'Mapa final SI'!$S$61),"")</f>
        <v/>
      </c>
      <c r="N44" s="207" t="str">
        <f>IF(AND('Mapa final SI'!$AC$62="Baja",'Mapa final SI'!$AE$62="Leve"),CONCATENATE("R9C",'Mapa final SI'!$S$62),"")</f>
        <v/>
      </c>
      <c r="O44" s="208" t="str">
        <f>IF(AND('Mapa final SI'!$AC$63="Baja",'Mapa final SI'!$AE$63="Leve"),CONCATENATE("R9C",'Mapa final SI'!$S$63),"")</f>
        <v/>
      </c>
      <c r="P44" s="197" t="str">
        <f>IF(AND('Mapa final SI'!$AC$58="Baja",'Mapa final SI'!$AE$58="Menor"),CONCATENATE("R9C",'Mapa final SI'!$S$58),"")</f>
        <v/>
      </c>
      <c r="Q44" s="198" t="str">
        <f>IF(AND('Mapa final SI'!$AC$59="Baja",'Mapa final SI'!$AE$59="Menor"),CONCATENATE("R9C",'Mapa final SI'!$S$59),"")</f>
        <v/>
      </c>
      <c r="R44" s="198" t="str">
        <f>IF(AND('Mapa final SI'!$AC$60="Baja",'Mapa final SI'!$AE$60="Menor"),CONCATENATE("R9C",'Mapa final SI'!$S$60),"")</f>
        <v/>
      </c>
      <c r="S44" s="198" t="str">
        <f>IF(AND('Mapa final SI'!$AC$61="Baja",'Mapa final SI'!$AE$61="Menor"),CONCATENATE("R9C",'Mapa final SI'!$S$61),"")</f>
        <v/>
      </c>
      <c r="T44" s="198" t="str">
        <f>IF(AND('Mapa final SI'!$AC$62="Baja",'Mapa final SI'!$AE$62="Menor"),CONCATENATE("R9C",'Mapa final SI'!$S$62),"")</f>
        <v/>
      </c>
      <c r="U44" s="199" t="str">
        <f>IF(AND('Mapa final SI'!$AC$63="Baja",'Mapa final SI'!$AE$63="Menor"),CONCATENATE("R9C",'Mapa final SI'!$S$63),"")</f>
        <v/>
      </c>
      <c r="V44" s="197" t="str">
        <f>IF(AND('Mapa final SI'!$AC$58="Baja",'Mapa final SI'!$AE$58="Moderado"),CONCATENATE("R9C",'Mapa final SI'!$S$58),"")</f>
        <v/>
      </c>
      <c r="W44" s="198" t="str">
        <f>IF(AND('Mapa final SI'!$AC$59="Baja",'Mapa final SI'!$AE$59="Moderado"),CONCATENATE("R9C",'Mapa final SI'!$S$59),"")</f>
        <v/>
      </c>
      <c r="X44" s="198" t="str">
        <f>IF(AND('Mapa final SI'!$AC$60="Baja",'Mapa final SI'!$AE$60="Moderado"),CONCATENATE("R9C",'Mapa final SI'!$S$60),"")</f>
        <v/>
      </c>
      <c r="Y44" s="198" t="str">
        <f>IF(AND('Mapa final SI'!$AC$61="Baja",'Mapa final SI'!$AE$61="Moderado"),CONCATENATE("R9C",'Mapa final SI'!$S$61),"")</f>
        <v/>
      </c>
      <c r="Z44" s="198" t="str">
        <f>IF(AND('Mapa final SI'!$AC$62="Baja",'Mapa final SI'!$AE$62="Moderado"),CONCATENATE("R9C",'Mapa final SI'!$S$62),"")</f>
        <v/>
      </c>
      <c r="AA44" s="199" t="str">
        <f>IF(AND('Mapa final SI'!$AC$63="Baja",'Mapa final SI'!$AE$63="Moderado"),CONCATENATE("R9C",'Mapa final SI'!$S$63),"")</f>
        <v/>
      </c>
      <c r="AB44" s="182" t="str">
        <f>IF(AND('Mapa final SI'!$AC$58="Baja",'Mapa final SI'!$AE$58="Mayor"),CONCATENATE("R9C",'Mapa final SI'!$S$58),"")</f>
        <v/>
      </c>
      <c r="AC44" s="183" t="str">
        <f>IF(AND('Mapa final SI'!$AC$59="Baja",'Mapa final SI'!$AE$59="Mayor"),CONCATENATE("R9C",'Mapa final SI'!$S$59),"")</f>
        <v/>
      </c>
      <c r="AD44" s="183" t="str">
        <f>IF(AND('Mapa final SI'!$AC$60="Baja",'Mapa final SI'!$AE$60="Mayor"),CONCATENATE("R9C",'Mapa final SI'!$S$60),"")</f>
        <v/>
      </c>
      <c r="AE44" s="183" t="str">
        <f>IF(AND('Mapa final SI'!$AC$61="Baja",'Mapa final SI'!$AE$61="Mayor"),CONCATENATE("R9C",'Mapa final SI'!$S$61),"")</f>
        <v/>
      </c>
      <c r="AF44" s="183" t="str">
        <f>IF(AND('Mapa final SI'!$AC$62="Baja",'Mapa final SI'!$AE$62="Mayor"),CONCATENATE("R9C",'Mapa final SI'!$S$62),"")</f>
        <v/>
      </c>
      <c r="AG44" s="184" t="str">
        <f>IF(AND('Mapa final SI'!$AC$63="Baja",'Mapa final SI'!$AE$63="Mayor"),CONCATENATE("R9C",'Mapa final SI'!$S$63),"")</f>
        <v/>
      </c>
      <c r="AH44" s="185" t="str">
        <f>IF(AND('Mapa final SI'!$AC$58="Baja",'Mapa final SI'!$AE$58="Catastrófico"),CONCATENATE("R9C",'Mapa final SI'!$S$58),"")</f>
        <v/>
      </c>
      <c r="AI44" s="186" t="str">
        <f>IF(AND('Mapa final SI'!$AC$59="Baja",'Mapa final SI'!$AE$59="Catastrófico"),CONCATENATE("R9C",'Mapa final SI'!$S$59),"")</f>
        <v/>
      </c>
      <c r="AJ44" s="186" t="str">
        <f>IF(AND('Mapa final SI'!$AC$60="Baja",'Mapa final SI'!$AE$60="Catastrófico"),CONCATENATE("R9C",'Mapa final SI'!$S$60),"")</f>
        <v/>
      </c>
      <c r="AK44" s="186" t="str">
        <f>IF(AND('Mapa final SI'!$AC$61="Baja",'Mapa final SI'!$AE$61="Catastrófico"),CONCATENATE("R9C",'Mapa final SI'!$S$61),"")</f>
        <v/>
      </c>
      <c r="AL44" s="186" t="str">
        <f>IF(AND('Mapa final SI'!$AC$62="Baja",'Mapa final SI'!$AE$62="Catastrófico"),CONCATENATE("R9C",'Mapa final SI'!$S$62),"")</f>
        <v/>
      </c>
      <c r="AM44" s="187" t="str">
        <f>IF(AND('Mapa final SI'!$AC$63="Baja",'Mapa final SI'!$AE$63="Catastrófico"),CONCATENATE("R9C",'Mapa final SI'!$S$63),"")</f>
        <v/>
      </c>
      <c r="AN44" s="14"/>
      <c r="AO44" s="1127"/>
      <c r="AP44" s="1128"/>
      <c r="AQ44" s="1128"/>
      <c r="AR44" s="1128"/>
      <c r="AS44" s="1128"/>
      <c r="AT44" s="112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15"/>
      <c r="C45" s="1015"/>
      <c r="D45" s="1016"/>
      <c r="E45" s="1105"/>
      <c r="F45" s="1106"/>
      <c r="G45" s="1106"/>
      <c r="H45" s="1106"/>
      <c r="I45" s="1106"/>
      <c r="J45" s="209" t="str">
        <f>IF(AND('Mapa final SI'!$AC$64="Baja",'Mapa final SI'!$AE$64="Leve"),CONCATENATE("R10C",'Mapa final SI'!$S$64),"")</f>
        <v/>
      </c>
      <c r="K45" s="210" t="str">
        <f>IF(AND('Mapa final SI'!$AC$65="Baja",'Mapa final SI'!$AE$65="Leve"),CONCATENATE("R10C",'Mapa final SI'!$S$65),"")</f>
        <v/>
      </c>
      <c r="L45" s="210" t="str">
        <f>IF(AND('Mapa final SI'!$AC$66="Baja",'Mapa final SI'!$AE$66="Leve"),CONCATENATE("R10C",'Mapa final SI'!$S$66),"")</f>
        <v/>
      </c>
      <c r="M45" s="210" t="str">
        <f>IF(AND('Mapa final SI'!$AC$67="Baja",'Mapa final SI'!$AE$67="Leve"),CONCATENATE("R10C",'Mapa final SI'!$S$67),"")</f>
        <v/>
      </c>
      <c r="N45" s="210" t="str">
        <f>IF(AND('Mapa final SI'!$AC$68="Baja",'Mapa final SI'!$AE$68="Leve"),CONCATENATE("R10C",'Mapa final SI'!$S$68),"")</f>
        <v/>
      </c>
      <c r="O45" s="211" t="str">
        <f>IF(AND('Mapa final SI'!$AC$69="Baja",'Mapa final SI'!$AE$69="Leve"),CONCATENATE("R10C",'Mapa final SI'!$S$69),"")</f>
        <v/>
      </c>
      <c r="P45" s="197" t="str">
        <f>IF(AND('Mapa final SI'!$AC$64="Baja",'Mapa final SI'!$AE$64="Menor"),CONCATENATE("R10C",'Mapa final SI'!$S$64),"")</f>
        <v/>
      </c>
      <c r="Q45" s="198" t="str">
        <f>IF(AND('Mapa final SI'!$AC$65="Baja",'Mapa final SI'!$AE$65="Menor"),CONCATENATE("R10C",'Mapa final SI'!$S$65),"")</f>
        <v/>
      </c>
      <c r="R45" s="198" t="str">
        <f>IF(AND('Mapa final SI'!$AC$66="Baja",'Mapa final SI'!$AE$66="Menor"),CONCATENATE("R10C",'Mapa final SI'!$S$66),"")</f>
        <v/>
      </c>
      <c r="S45" s="198" t="str">
        <f>IF(AND('Mapa final SI'!$AC$67="Baja",'Mapa final SI'!$AE$67="Menor"),CONCATENATE("R10C",'Mapa final SI'!$S$67),"")</f>
        <v/>
      </c>
      <c r="T45" s="198" t="str">
        <f>IF(AND('Mapa final SI'!$AC$68="Baja",'Mapa final SI'!$AE$68="Menor"),CONCATENATE("R10C",'Mapa final SI'!$S$68),"")</f>
        <v/>
      </c>
      <c r="U45" s="199" t="str">
        <f>IF(AND('Mapa final SI'!$AC$69="Baja",'Mapa final SI'!$AE$69="Menor"),CONCATENATE("R10C",'Mapa final SI'!$S$69),"")</f>
        <v/>
      </c>
      <c r="V45" s="200" t="str">
        <f>IF(AND('Mapa final SI'!$AC$64="Baja",'Mapa final SI'!$AE$64="Moderado"),CONCATENATE("R10C",'Mapa final SI'!$S$64),"")</f>
        <v/>
      </c>
      <c r="W45" s="201" t="str">
        <f>IF(AND('Mapa final SI'!$AC$65="Baja",'Mapa final SI'!$AE$65="Moderado"),CONCATENATE("R10C",'Mapa final SI'!$S$65),"")</f>
        <v/>
      </c>
      <c r="X45" s="201" t="str">
        <f>IF(AND('Mapa final SI'!$AC$66="Baja",'Mapa final SI'!$AE$66="Moderado"),CONCATENATE("R10C",'Mapa final SI'!$S$66),"")</f>
        <v/>
      </c>
      <c r="Y45" s="201" t="str">
        <f>IF(AND('Mapa final SI'!$AC$67="Baja",'Mapa final SI'!$AE$67="Moderado"),CONCATENATE("R10C",'Mapa final SI'!$S$67),"")</f>
        <v/>
      </c>
      <c r="Z45" s="201" t="str">
        <f>IF(AND('Mapa final SI'!$AC$68="Baja",'Mapa final SI'!$AE$68="Moderado"),CONCATENATE("R10C",'Mapa final SI'!$S$68),"")</f>
        <v/>
      </c>
      <c r="AA45" s="202" t="str">
        <f>IF(AND('Mapa final SI'!$AC$69="Baja",'Mapa final SI'!$AE$69="Moderado"),CONCATENATE("R10C",'Mapa final SI'!$S$69),"")</f>
        <v/>
      </c>
      <c r="AB45" s="188" t="str">
        <f>IF(AND('Mapa final SI'!$AC$64="Baja",'Mapa final SI'!$AE$64="Mayor"),CONCATENATE("R10C",'Mapa final SI'!$S$64),"")</f>
        <v/>
      </c>
      <c r="AC45" s="189" t="str">
        <f>IF(AND('Mapa final SI'!$AC$65="Baja",'Mapa final SI'!$AE$65="Mayor"),CONCATENATE("R10C",'Mapa final SI'!$S$65),"")</f>
        <v/>
      </c>
      <c r="AD45" s="189" t="str">
        <f>IF(AND('Mapa final SI'!$AC$66="Baja",'Mapa final SI'!$AE$66="Mayor"),CONCATENATE("R10C",'Mapa final SI'!$S$66),"")</f>
        <v/>
      </c>
      <c r="AE45" s="189" t="str">
        <f>IF(AND('Mapa final SI'!$AC$67="Baja",'Mapa final SI'!$AE$67="Mayor"),CONCATENATE("R10C",'Mapa final SI'!$S$67),"")</f>
        <v/>
      </c>
      <c r="AF45" s="189" t="str">
        <f>IF(AND('Mapa final SI'!$AC$68="Baja",'Mapa final SI'!$AE$68="Mayor"),CONCATENATE("R10C",'Mapa final SI'!$S$68),"")</f>
        <v/>
      </c>
      <c r="AG45" s="190" t="str">
        <f>IF(AND('Mapa final SI'!$AC$69="Baja",'Mapa final SI'!$AE$69="Mayor"),CONCATENATE("R10C",'Mapa final SI'!$S$69),"")</f>
        <v/>
      </c>
      <c r="AH45" s="191" t="str">
        <f>IF(AND('Mapa final SI'!$AC$64="Baja",'Mapa final SI'!$AE$64="Catastrófico"),CONCATENATE("R10C",'Mapa final SI'!$S$64),"")</f>
        <v/>
      </c>
      <c r="AI45" s="192" t="str">
        <f>IF(AND('Mapa final SI'!$AC$65="Baja",'Mapa final SI'!$AE$65="Catastrófico"),CONCATENATE("R10C",'Mapa final SI'!$S$65),"")</f>
        <v/>
      </c>
      <c r="AJ45" s="192" t="str">
        <f>IF(AND('Mapa final SI'!$AC$66="Baja",'Mapa final SI'!$AE$66="Catastrófico"),CONCATENATE("R10C",'Mapa final SI'!$S$66),"")</f>
        <v/>
      </c>
      <c r="AK45" s="192" t="str">
        <f>IF(AND('Mapa final SI'!$AC$67="Baja",'Mapa final SI'!$AE$67="Catastrófico"),CONCATENATE("R10C",'Mapa final SI'!$S$67),"")</f>
        <v/>
      </c>
      <c r="AL45" s="192" t="str">
        <f>IF(AND('Mapa final SI'!$AC$68="Baja",'Mapa final SI'!$AE$68="Catastrófico"),CONCATENATE("R10C",'Mapa final SI'!$S$68),"")</f>
        <v/>
      </c>
      <c r="AM45" s="193" t="str">
        <f>IF(AND('Mapa final SI'!$AC$69="Baja",'Mapa final SI'!$AE$69="Catastrófico"),CONCATENATE("R10C",'Mapa final SI'!$S$69),"")</f>
        <v/>
      </c>
      <c r="AN45" s="14"/>
      <c r="AO45" s="1324"/>
      <c r="AP45" s="1325"/>
      <c r="AQ45" s="1325"/>
      <c r="AR45" s="1325"/>
      <c r="AS45" s="1325"/>
      <c r="AT45" s="1326"/>
    </row>
    <row r="46" spans="1:80" ht="46.5" customHeight="1">
      <c r="A46" s="14"/>
      <c r="B46" s="1015"/>
      <c r="C46" s="1015"/>
      <c r="D46" s="1016"/>
      <c r="E46" s="1100" t="s">
        <v>334</v>
      </c>
      <c r="F46" s="1101"/>
      <c r="G46" s="1101"/>
      <c r="H46" s="1101"/>
      <c r="I46" s="1116"/>
      <c r="J46" s="203" t="str">
        <f>IF(AND('Mapa final SI'!$AC$10="Muy Baja",'Mapa final SI'!$AE$10="Leve"),CONCATENATE("R1C",'Mapa final SI'!$S$10),"")</f>
        <v/>
      </c>
      <c r="K46" s="204" t="str">
        <f>IF(AND('Mapa final SI'!$AC$11="Muy Baja",'Mapa final SI'!$AE$11="Leve"),CONCATENATE("R1C",'Mapa final SI'!$S$11),"")</f>
        <v/>
      </c>
      <c r="L46" s="204" t="str">
        <f>IF(AND('Mapa final SI'!$AC$12="Muy Baja",'Mapa final SI'!$AE$12="Leve"),CONCATENATE("R1C",'Mapa final SI'!$S$12),"")</f>
        <v/>
      </c>
      <c r="M46" s="204" t="str">
        <f>IF(AND('Mapa final SI'!$AC$13="Muy Baja",'Mapa final SI'!$AE$13="Leve"),CONCATENATE("R1C",'Mapa final SI'!$S$13),"")</f>
        <v/>
      </c>
      <c r="N46" s="204" t="str">
        <f>IF(AND('Mapa final SI'!$AC$14="Muy Baja",'Mapa final SI'!$AE$14="Leve"),CONCATENATE("R1C",'Mapa final SI'!$S$14),"")</f>
        <v/>
      </c>
      <c r="O46" s="205" t="str">
        <f>IF(AND('Mapa final SI'!$AC$15="Muy Baja",'Mapa final SI'!$AE$15="Leve"),CONCATENATE("R1C",'Mapa final SI'!$S$15),"")</f>
        <v/>
      </c>
      <c r="P46" s="203" t="str">
        <f>IF(AND('Mapa final SI'!$AC$10="Muy Baja",'Mapa final SI'!$AE$10="Menor"),CONCATENATE("R1C",'Mapa final SI'!$S$10),"")</f>
        <v/>
      </c>
      <c r="Q46" s="204" t="str">
        <f>IF(AND('Mapa final SI'!$AC$11="Muy Baja",'Mapa final SI'!$AE$11="Menor"),CONCATENATE("R1C",'Mapa final SI'!$S$11),"")</f>
        <v/>
      </c>
      <c r="R46" s="204" t="str">
        <f>IF(AND('Mapa final SI'!$AC$12="Muy Baja",'Mapa final SI'!$AE$12="Menor"),CONCATENATE("R1C",'Mapa final SI'!$S$12),"")</f>
        <v/>
      </c>
      <c r="S46" s="204" t="str">
        <f>IF(AND('Mapa final SI'!$AC$13="Muy Baja",'Mapa final SI'!$AE$13="Menor"),CONCATENATE("R1C",'Mapa final SI'!$S$13),"")</f>
        <v/>
      </c>
      <c r="T46" s="204" t="str">
        <f>IF(AND('Mapa final SI'!$AC$14="Muy Baja",'Mapa final SI'!$AE$14="Menor"),CONCATENATE("R1C",'Mapa final SI'!$S$14),"")</f>
        <v/>
      </c>
      <c r="U46" s="205" t="str">
        <f>IF(AND('Mapa final SI'!$AC$15="Muy Baja",'Mapa final SI'!$AE$15="Menor"),CONCATENATE("R1C",'Mapa final SI'!$S$15),"")</f>
        <v/>
      </c>
      <c r="V46" s="194" t="str">
        <f>IF(AND('Mapa final SI'!$AC$10="Muy Baja",'Mapa final SI'!$AE$10="Moderado"),CONCATENATE("R1C",'Mapa final SI'!$S$10),"")</f>
        <v/>
      </c>
      <c r="W46" s="212" t="str">
        <f>IF(AND('Mapa final SI'!$AC$11="Muy Baja",'Mapa final SI'!$AE$11="Moderado"),CONCATENATE("R1C",'Mapa final SI'!$S$11),"")</f>
        <v/>
      </c>
      <c r="X46" s="195" t="str">
        <f>IF(AND('Mapa final SI'!$AC$12="Muy Baja",'Mapa final SI'!$AE$12="Moderado"),CONCATENATE("R1C",'Mapa final SI'!$S$12),"")</f>
        <v/>
      </c>
      <c r="Y46" s="195" t="str">
        <f>IF(AND('Mapa final SI'!$AC$13="Muy Baja",'Mapa final SI'!$AE$13="Moderado"),CONCATENATE("R1C",'Mapa final SI'!$S$13),"")</f>
        <v/>
      </c>
      <c r="Z46" s="195" t="str">
        <f>IF(AND('Mapa final SI'!$AC$14="Muy Baja",'Mapa final SI'!$AE$14="Moderado"),CONCATENATE("R1C",'Mapa final SI'!$S$14),"")</f>
        <v/>
      </c>
      <c r="AA46" s="196" t="str">
        <f>IF(AND('Mapa final SI'!$AC$15="Muy Baja",'Mapa final SI'!$AE$15="Moderado"),CONCATENATE("R1C",'Mapa final SI'!$S$15),"")</f>
        <v/>
      </c>
      <c r="AB46" s="176" t="str">
        <f>IF(AND('Mapa final SI'!$AC$10="Muy Baja",'Mapa final SI'!$AE$10="Mayor"),CONCATENATE("R1C",'Mapa final SI'!$S$10),"")</f>
        <v/>
      </c>
      <c r="AC46" s="177" t="str">
        <f>IF(AND('Mapa final SI'!$AC$11="Muy Baja",'Mapa final SI'!$AE$11="Mayor"),CONCATENATE("R1C",'Mapa final SI'!$S$11),"")</f>
        <v/>
      </c>
      <c r="AD46" s="177" t="str">
        <f>IF(AND('Mapa final SI'!$AC$12="Muy Baja",'Mapa final SI'!$AE$12="Mayor"),CONCATENATE("R1C",'Mapa final SI'!$S$12),"")</f>
        <v/>
      </c>
      <c r="AE46" s="177" t="str">
        <f>IF(AND('Mapa final SI'!$AC$13="Muy Baja",'Mapa final SI'!$AE$13="Mayor"),CONCATENATE("R1C",'Mapa final SI'!$S$13),"")</f>
        <v/>
      </c>
      <c r="AF46" s="177" t="str">
        <f>IF(AND('Mapa final SI'!$AC$14="Muy Baja",'Mapa final SI'!$AE$14="Mayor"),CONCATENATE("R1C",'Mapa final SI'!$S$14),"")</f>
        <v/>
      </c>
      <c r="AG46" s="178" t="str">
        <f>IF(AND('Mapa final SI'!$AC$15="Muy Baja",'Mapa final SI'!$AE$15="Mayor"),CONCATENATE("R1C",'Mapa final SI'!$S$15),"")</f>
        <v/>
      </c>
      <c r="AH46" s="179" t="str">
        <f>IF(AND('Mapa final SI'!$AC$10="Muy Baja",'Mapa final SI'!$AE$10="Catastrófico"),CONCATENATE("R1C",'Mapa final SI'!$S$10),"")</f>
        <v/>
      </c>
      <c r="AI46" s="180" t="str">
        <f>IF(AND('Mapa final SI'!$AC$11="Muy Baja",'Mapa final SI'!$AE$11="Catastrófico"),CONCATENATE("R1C",'Mapa final SI'!$S$11),"")</f>
        <v/>
      </c>
      <c r="AJ46" s="180" t="str">
        <f>IF(AND('Mapa final SI'!$AC$12="Muy Baja",'Mapa final SI'!$AE$12="Catastrófico"),CONCATENATE("R1C",'Mapa final SI'!$S$12),"")</f>
        <v/>
      </c>
      <c r="AK46" s="180" t="str">
        <f>IF(AND('Mapa final SI'!$AC$13="Muy Baja",'Mapa final SI'!$AE$13="Catastrófico"),CONCATENATE("R1C",'Mapa final SI'!$S$13),"")</f>
        <v/>
      </c>
      <c r="AL46" s="180" t="str">
        <f>IF(AND('Mapa final SI'!$AC$14="Muy Baja",'Mapa final SI'!$AE$14="Catastrófico"),CONCATENATE("R1C",'Mapa final SI'!$S$14),"")</f>
        <v/>
      </c>
      <c r="AM46" s="181"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15"/>
      <c r="C47" s="1015"/>
      <c r="D47" s="1016"/>
      <c r="E47" s="1102"/>
      <c r="F47" s="1103"/>
      <c r="G47" s="1103"/>
      <c r="H47" s="1103"/>
      <c r="I47" s="1117"/>
      <c r="J47" s="206" t="str">
        <f>IF(AND('Mapa final SI'!$AC$16="Muy Baja",'Mapa final SI'!$AE$16="Leve"),CONCATENATE("R2C",'Mapa final SI'!$S$16),"")</f>
        <v/>
      </c>
      <c r="K47" s="207" t="str">
        <f>IF(AND('Mapa final SI'!$AC$17="Muy Baja",'Mapa final SI'!$AE$17="Leve"),CONCATENATE("R2C",'Mapa final SI'!$S$17),"")</f>
        <v/>
      </c>
      <c r="L47" s="207" t="str">
        <f>IF(AND('Mapa final SI'!$AC$18="Muy Baja",'Mapa final SI'!$AE$18="Leve"),CONCATENATE("R2C",'Mapa final SI'!$S$18),"")</f>
        <v/>
      </c>
      <c r="M47" s="207" t="str">
        <f>IF(AND('Mapa final SI'!$AC$19="Muy Baja",'Mapa final SI'!$AE$19="Leve"),CONCATENATE("R2C",'Mapa final SI'!$S$19),"")</f>
        <v/>
      </c>
      <c r="N47" s="207" t="str">
        <f>IF(AND('Mapa final SI'!$AC$20="Muy Baja",'Mapa final SI'!$AE$20="Leve"),CONCATENATE("R2C",'Mapa final SI'!$S$20),"")</f>
        <v/>
      </c>
      <c r="O47" s="208" t="str">
        <f>IF(AND('Mapa final SI'!$AC$21="Muy Baja",'Mapa final SI'!$AE$21="Leve"),CONCATENATE("R2C",'Mapa final SI'!$S$21),"")</f>
        <v/>
      </c>
      <c r="P47" s="206" t="str">
        <f>IF(AND('Mapa final SI'!$AC$16="Muy Baja",'Mapa final SI'!$AE$16="Menor"),CONCATENATE("R2C",'Mapa final SI'!$S$16),"")</f>
        <v/>
      </c>
      <c r="Q47" s="207" t="str">
        <f>IF(AND('Mapa final SI'!$AC$17="Muy Baja",'Mapa final SI'!$AE$17="Menor"),CONCATENATE("R2C",'Mapa final SI'!$S$17),"")</f>
        <v/>
      </c>
      <c r="R47" s="207" t="str">
        <f>IF(AND('Mapa final SI'!$AC$18="Muy Baja",'Mapa final SI'!$AE$18="Menor"),CONCATENATE("R2C",'Mapa final SI'!$S$18),"")</f>
        <v/>
      </c>
      <c r="S47" s="207" t="str">
        <f>IF(AND('Mapa final SI'!$AC$19="Muy Baja",'Mapa final SI'!$AE$19="Menor"),CONCATENATE("R2C",'Mapa final SI'!$S$19),"")</f>
        <v/>
      </c>
      <c r="T47" s="207" t="str">
        <f>IF(AND('Mapa final SI'!$AC$20="Muy Baja",'Mapa final SI'!$AE$20="Menor"),CONCATENATE("R2C",'Mapa final SI'!$S$20),"")</f>
        <v/>
      </c>
      <c r="U47" s="208" t="str">
        <f>IF(AND('Mapa final SI'!$AC$21="Muy Baja",'Mapa final SI'!$AE$21="Menor"),CONCATENATE("R2C",'Mapa final SI'!$S$21),"")</f>
        <v/>
      </c>
      <c r="V47" s="197" t="str">
        <f>IF(AND('Mapa final SI'!$AC$16="Muy Baja",'Mapa final SI'!$AE$16="Moderado"),CONCATENATE("R2C",'Mapa final SI'!$S$16),"")</f>
        <v/>
      </c>
      <c r="W47" s="198" t="str">
        <f>IF(AND('Mapa final SI'!$AC$17="Muy Baja",'Mapa final SI'!$AE$17="Moderado"),CONCATENATE("R2C",'Mapa final SI'!$S$17),"")</f>
        <v/>
      </c>
      <c r="X47" s="198" t="str">
        <f>IF(AND('Mapa final SI'!$AC$18="Muy Baja",'Mapa final SI'!$AE$18="Moderado"),CONCATENATE("R2C",'Mapa final SI'!$S$18),"")</f>
        <v/>
      </c>
      <c r="Y47" s="198" t="str">
        <f>IF(AND('Mapa final SI'!$AC$19="Muy Baja",'Mapa final SI'!$AE$19="Moderado"),CONCATENATE("R2C",'Mapa final SI'!$S$19),"")</f>
        <v/>
      </c>
      <c r="Z47" s="198" t="str">
        <f>IF(AND('Mapa final SI'!$AC$20="Muy Baja",'Mapa final SI'!$AE$20="Moderado"),CONCATENATE("R2C",'Mapa final SI'!$S$20),"")</f>
        <v/>
      </c>
      <c r="AA47" s="199" t="str">
        <f>IF(AND('Mapa final SI'!$AC$21="Muy Baja",'Mapa final SI'!$AE$21="Moderado"),CONCATENATE("R2C",'Mapa final SI'!$S$21),"")</f>
        <v/>
      </c>
      <c r="AB47" s="182" t="str">
        <f>IF(AND('Mapa final SI'!$AC$16="Muy Baja",'Mapa final SI'!$AE$16="Mayor"),CONCATENATE("R2C",'Mapa final SI'!$S$16),"")</f>
        <v/>
      </c>
      <c r="AC47" s="183" t="str">
        <f>IF(AND('Mapa final SI'!$AC$17="Muy Baja",'Mapa final SI'!$AE$17="Mayor"),CONCATENATE("R2C",'Mapa final SI'!$S$17),"")</f>
        <v/>
      </c>
      <c r="AD47" s="183" t="str">
        <f>IF(AND('Mapa final SI'!$AC$18="Muy Baja",'Mapa final SI'!$AE$18="Mayor"),CONCATENATE("R2C",'Mapa final SI'!$S$18),"")</f>
        <v/>
      </c>
      <c r="AE47" s="183" t="str">
        <f>IF(AND('Mapa final SI'!$AC$19="Muy Baja",'Mapa final SI'!$AE$19="Mayor"),CONCATENATE("R2C",'Mapa final SI'!$S$19),"")</f>
        <v/>
      </c>
      <c r="AF47" s="183" t="str">
        <f>IF(AND('Mapa final SI'!$AC$20="Muy Baja",'Mapa final SI'!$AE$20="Mayor"),CONCATENATE("R2C",'Mapa final SI'!$S$20),"")</f>
        <v/>
      </c>
      <c r="AG47" s="184" t="str">
        <f>IF(AND('Mapa final SI'!$AC$21="Muy Baja",'Mapa final SI'!$AE$21="Mayor"),CONCATENATE("R2C",'Mapa final SI'!$S$21),"")</f>
        <v/>
      </c>
      <c r="AH47" s="185" t="str">
        <f>IF(AND('Mapa final SI'!$AC$16="Muy Baja",'Mapa final SI'!$AE$16="Catastrófico"),CONCATENATE("R2C",'Mapa final SI'!$S$16),"")</f>
        <v/>
      </c>
      <c r="AI47" s="186" t="str">
        <f>IF(AND('Mapa final SI'!$AC$17="Muy Baja",'Mapa final SI'!$AE$17="Catastrófico"),CONCATENATE("R2C",'Mapa final SI'!$S$17),"")</f>
        <v/>
      </c>
      <c r="AJ47" s="186" t="str">
        <f>IF(AND('Mapa final SI'!$AC$18="Muy Baja",'Mapa final SI'!$AE$18="Catastrófico"),CONCATENATE("R2C",'Mapa final SI'!$S$18),"")</f>
        <v/>
      </c>
      <c r="AK47" s="186" t="str">
        <f>IF(AND('Mapa final SI'!$AC$19="Muy Baja",'Mapa final SI'!$AE$19="Catastrófico"),CONCATENATE("R2C",'Mapa final SI'!$S$19),"")</f>
        <v/>
      </c>
      <c r="AL47" s="186" t="str">
        <f>IF(AND('Mapa final SI'!$AC$20="Muy Baja",'Mapa final SI'!$AE$20="Catastrófico"),CONCATENATE("R2C",'Mapa final SI'!$S$20),"")</f>
        <v/>
      </c>
      <c r="AM47" s="187"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15"/>
      <c r="C48" s="1015"/>
      <c r="D48" s="1016"/>
      <c r="E48" s="1102"/>
      <c r="F48" s="1103"/>
      <c r="G48" s="1103"/>
      <c r="H48" s="1103"/>
      <c r="I48" s="1117"/>
      <c r="J48" s="206" t="str">
        <f>IF(AND('Mapa final SI'!$AC$22="Muy Baja",'Mapa final SI'!$AE$22="Leve"),CONCATENATE("R3C",'Mapa final SI'!$S$22),"")</f>
        <v/>
      </c>
      <c r="K48" s="207" t="str">
        <f>IF(AND('Mapa final SI'!$AC$23="Muy Baja",'Mapa final SI'!$AE$23="Leve"),CONCATENATE("R3C",'Mapa final SI'!$S$23),"")</f>
        <v/>
      </c>
      <c r="L48" s="207" t="str">
        <f>IF(AND('Mapa final SI'!$AC$24="Muy Baja",'Mapa final SI'!$AE$24="Leve"),CONCATENATE("R3C",'Mapa final SI'!$S$24),"")</f>
        <v/>
      </c>
      <c r="M48" s="207" t="str">
        <f>IF(AND('Mapa final SI'!$AC$25="Muy Baja",'Mapa final SI'!$AE$25="Leve"),CONCATENATE("R3C",'Mapa final SI'!$S$25),"")</f>
        <v/>
      </c>
      <c r="N48" s="207" t="str">
        <f>IF(AND('Mapa final SI'!$AC$26="Muy Baja",'Mapa final SI'!$AE$26="Leve"),CONCATENATE("R3C",'Mapa final SI'!$S$26),"")</f>
        <v/>
      </c>
      <c r="O48" s="208" t="str">
        <f>IF(AND('Mapa final SI'!$AC$27="Muy Baja",'Mapa final SI'!$AE$27="Leve"),CONCATENATE("R3C",'Mapa final SI'!$S$27),"")</f>
        <v/>
      </c>
      <c r="P48" s="206" t="str">
        <f>IF(AND('Mapa final SI'!$AC$22="Muy Baja",'Mapa final SI'!$AE$22="Menor"),CONCATENATE("R3C",'Mapa final SI'!$S$22),"")</f>
        <v/>
      </c>
      <c r="Q48" s="207" t="str">
        <f>IF(AND('Mapa final SI'!$AC$23="Muy Baja",'Mapa final SI'!$AE$23="Menor"),CONCATENATE("R3C",'Mapa final SI'!$S$23),"")</f>
        <v/>
      </c>
      <c r="R48" s="207" t="str">
        <f>IF(AND('Mapa final SI'!$AC$24="Muy Baja",'Mapa final SI'!$AE$24="Menor"),CONCATENATE("R3C",'Mapa final SI'!$S$24),"")</f>
        <v/>
      </c>
      <c r="S48" s="207" t="str">
        <f>IF(AND('Mapa final SI'!$AC$25="Muy Baja",'Mapa final SI'!$AE$25="Menor"),CONCATENATE("R3C",'Mapa final SI'!$S$25),"")</f>
        <v/>
      </c>
      <c r="T48" s="207" t="str">
        <f>IF(AND('Mapa final SI'!$AC$26="Muy Baja",'Mapa final SI'!$AE$26="Menor"),CONCATENATE("R3C",'Mapa final SI'!$S$26),"")</f>
        <v/>
      </c>
      <c r="U48" s="208" t="str">
        <f>IF(AND('Mapa final SI'!$AC$27="Muy Baja",'Mapa final SI'!$AE$27="Menor"),CONCATENATE("R3C",'Mapa final SI'!$S$27),"")</f>
        <v/>
      </c>
      <c r="V48" s="197" t="str">
        <f>IF(AND('Mapa final SI'!$AC$22="Muy Baja",'Mapa final SI'!$AE$22="Moderado"),CONCATENATE("R3C",'Mapa final SI'!$S$22),"")</f>
        <v/>
      </c>
      <c r="W48" s="198" t="str">
        <f>IF(AND('Mapa final SI'!$AC$23="Muy Baja",'Mapa final SI'!$AE$23="Moderado"),CONCATENATE("R3C",'Mapa final SI'!$S$23),"")</f>
        <v/>
      </c>
      <c r="X48" s="198" t="str">
        <f>IF(AND('Mapa final SI'!$AC$24="Muy Baja",'Mapa final SI'!$AE$24="Moderado"),CONCATENATE("R3C",'Mapa final SI'!$S$24),"")</f>
        <v/>
      </c>
      <c r="Y48" s="198" t="str">
        <f>IF(AND('Mapa final SI'!$AC$25="Muy Baja",'Mapa final SI'!$AE$25="Moderado"),CONCATENATE("R3C",'Mapa final SI'!$S$25),"")</f>
        <v/>
      </c>
      <c r="Z48" s="198" t="str">
        <f>IF(AND('Mapa final SI'!$AC$26="Muy Baja",'Mapa final SI'!$AE$26="Moderado"),CONCATENATE("R3C",'Mapa final SI'!$S$26),"")</f>
        <v/>
      </c>
      <c r="AA48" s="199" t="str">
        <f>IF(AND('Mapa final SI'!$AC$27="Muy Baja",'Mapa final SI'!$AE$27="Moderado"),CONCATENATE("R3C",'Mapa final SI'!$S$27),"")</f>
        <v/>
      </c>
      <c r="AB48" s="182" t="str">
        <f>IF(AND('Mapa final SI'!$AC$22="Muy Baja",'Mapa final SI'!$AE$22="Mayor"),CONCATENATE("R3C",'Mapa final SI'!$S$22),"")</f>
        <v/>
      </c>
      <c r="AC48" s="183" t="str">
        <f>IF(AND('Mapa final SI'!$AC$23="Muy Baja",'Mapa final SI'!$AE$23="Mayor"),CONCATENATE("R3C",'Mapa final SI'!$S$23),"")</f>
        <v/>
      </c>
      <c r="AD48" s="183" t="str">
        <f>IF(AND('Mapa final SI'!$AC$24="Muy Baja",'Mapa final SI'!$AE$24="Mayor"),CONCATENATE("R3C",'Mapa final SI'!$S$24),"")</f>
        <v/>
      </c>
      <c r="AE48" s="183" t="str">
        <f>IF(AND('Mapa final SI'!$AC$25="Muy Baja",'Mapa final SI'!$AE$25="Mayor"),CONCATENATE("R3C",'Mapa final SI'!$S$25),"")</f>
        <v/>
      </c>
      <c r="AF48" s="183" t="str">
        <f>IF(AND('Mapa final SI'!$AC$26="Muy Baja",'Mapa final SI'!$AE$26="Mayor"),CONCATENATE("R3C",'Mapa final SI'!$S$26),"")</f>
        <v/>
      </c>
      <c r="AG48" s="184" t="str">
        <f>IF(AND('Mapa final SI'!$AC$27="Muy Baja",'Mapa final SI'!$AE$27="Mayor"),CONCATENATE("R3C",'Mapa final SI'!$S$27),"")</f>
        <v/>
      </c>
      <c r="AH48" s="185" t="str">
        <f>IF(AND('Mapa final SI'!$AC$22="Muy Baja",'Mapa final SI'!$AE$22="Catastrófico"),CONCATENATE("R3C",'Mapa final SI'!$S$22),"")</f>
        <v/>
      </c>
      <c r="AI48" s="186" t="str">
        <f>IF(AND('Mapa final SI'!$AC$23="Muy Baja",'Mapa final SI'!$AE$23="Catastrófico"),CONCATENATE("R3C",'Mapa final SI'!$S$23),"")</f>
        <v/>
      </c>
      <c r="AJ48" s="186" t="str">
        <f>IF(AND('Mapa final SI'!$AC$24="Muy Baja",'Mapa final SI'!$AE$24="Catastrófico"),CONCATENATE("R3C",'Mapa final SI'!$S$24),"")</f>
        <v/>
      </c>
      <c r="AK48" s="186" t="str">
        <f>IF(AND('Mapa final SI'!$AC$25="Muy Baja",'Mapa final SI'!$AE$25="Catastrófico"),CONCATENATE("R3C",'Mapa final SI'!$S$25),"")</f>
        <v/>
      </c>
      <c r="AL48" s="186" t="str">
        <f>IF(AND('Mapa final SI'!$AC$26="Muy Baja",'Mapa final SI'!$AE$26="Catastrófico"),CONCATENATE("R3C",'Mapa final SI'!$S$26),"")</f>
        <v/>
      </c>
      <c r="AM48" s="187"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15"/>
      <c r="C49" s="1015"/>
      <c r="D49" s="1016"/>
      <c r="E49" s="1104"/>
      <c r="F49" s="1103"/>
      <c r="G49" s="1103"/>
      <c r="H49" s="1103"/>
      <c r="I49" s="1117"/>
      <c r="J49" s="206" t="str">
        <f>IF(AND('Mapa final SI'!$AC$28="Muy Baja",'Mapa final SI'!$AE$28="Leve"),CONCATENATE("R4C",'Mapa final SI'!$S$28),"")</f>
        <v/>
      </c>
      <c r="K49" s="207" t="str">
        <f>IF(AND('Mapa final SI'!$AC$29="Muy Baja",'Mapa final SI'!$AE$29="Leve"),CONCATENATE("R4C",'Mapa final SI'!$S$29),"")</f>
        <v/>
      </c>
      <c r="L49" s="207" t="str">
        <f>IF(AND('Mapa final SI'!$AC$30="Muy Baja",'Mapa final SI'!$AE$30="Leve"),CONCATENATE("R4C",'Mapa final SI'!$S$30),"")</f>
        <v/>
      </c>
      <c r="M49" s="207" t="str">
        <f>IF(AND('Mapa final SI'!$AC$31="Muy Baja",'Mapa final SI'!$AE$31="Leve"),CONCATENATE("R4C",'Mapa final SI'!$S$31),"")</f>
        <v/>
      </c>
      <c r="N49" s="207" t="str">
        <f>IF(AND('Mapa final SI'!$AC$32="Muy Baja",'Mapa final SI'!$AE$32="Leve"),CONCATENATE("R4C",'Mapa final SI'!$S$32),"")</f>
        <v/>
      </c>
      <c r="O49" s="208" t="str">
        <f>IF(AND('Mapa final SI'!$AC$33="Muy Baja",'Mapa final SI'!$AE$33="Leve"),CONCATENATE("R4C",'Mapa final SI'!$S$33),"")</f>
        <v/>
      </c>
      <c r="P49" s="206" t="str">
        <f>IF(AND('Mapa final SI'!$AC$28="Muy Baja",'Mapa final SI'!$AE$28="Menor"),CONCATENATE("R4C",'Mapa final SI'!$S$28),"")</f>
        <v/>
      </c>
      <c r="Q49" s="207" t="str">
        <f>IF(AND('Mapa final SI'!$AC$29="Muy Baja",'Mapa final SI'!$AE$29="Menor"),CONCATENATE("R4C",'Mapa final SI'!$S$29),"")</f>
        <v/>
      </c>
      <c r="R49" s="207" t="str">
        <f>IF(AND('Mapa final SI'!$AC$30="Muy Baja",'Mapa final SI'!$AE$30="Menor"),CONCATENATE("R4C",'Mapa final SI'!$S$30),"")</f>
        <v/>
      </c>
      <c r="S49" s="207" t="str">
        <f>IF(AND('Mapa final SI'!$AC$31="Muy Baja",'Mapa final SI'!$AE$31="Menor"),CONCATENATE("R4C",'Mapa final SI'!$S$31),"")</f>
        <v/>
      </c>
      <c r="T49" s="207" t="str">
        <f>IF(AND('Mapa final SI'!$AC$32="Muy Baja",'Mapa final SI'!$AE$32="Menor"),CONCATENATE("R4C",'Mapa final SI'!$S$32),"")</f>
        <v/>
      </c>
      <c r="U49" s="208" t="str">
        <f>IF(AND('Mapa final SI'!$AC$33="Muy Baja",'Mapa final SI'!$AE$33="Menor"),CONCATENATE("R4C",'Mapa final SI'!$S$33),"")</f>
        <v/>
      </c>
      <c r="V49" s="197" t="str">
        <f>IF(AND('Mapa final SI'!$AC$28="Muy Baja",'Mapa final SI'!$AE$28="Moderado"),CONCATENATE("R4C",'Mapa final SI'!$S$28),"")</f>
        <v/>
      </c>
      <c r="W49" s="198" t="str">
        <f>IF(AND('Mapa final SI'!$AC$29="Muy Baja",'Mapa final SI'!$AE$29="Moderado"),CONCATENATE("R4C",'Mapa final SI'!$S$29),"")</f>
        <v/>
      </c>
      <c r="X49" s="198" t="str">
        <f>IF(AND('Mapa final SI'!$AC$30="Muy Baja",'Mapa final SI'!$AE$30="Moderado"),CONCATENATE("R4C",'Mapa final SI'!$S$30),"")</f>
        <v/>
      </c>
      <c r="Y49" s="198" t="str">
        <f>IF(AND('Mapa final SI'!$AC$31="Muy Baja",'Mapa final SI'!$AE$31="Moderado"),CONCATENATE("R4C",'Mapa final SI'!$S$31),"")</f>
        <v/>
      </c>
      <c r="Z49" s="198" t="str">
        <f>IF(AND('Mapa final SI'!$AC$32="Muy Baja",'Mapa final SI'!$AE$32="Moderado"),CONCATENATE("R4C",'Mapa final SI'!$S$32),"")</f>
        <v/>
      </c>
      <c r="AA49" s="199" t="str">
        <f>IF(AND('Mapa final SI'!$AC$33="Muy Baja",'Mapa final SI'!$AE$33="Moderado"),CONCATENATE("R4C",'Mapa final SI'!$S$33),"")</f>
        <v/>
      </c>
      <c r="AB49" s="182" t="str">
        <f>IF(AND('Mapa final SI'!$AC$28="Muy Baja",'Mapa final SI'!$AE$28="Mayor"),CONCATENATE("R4C",'Mapa final SI'!$S$28),"")</f>
        <v/>
      </c>
      <c r="AC49" s="183" t="str">
        <f>IF(AND('Mapa final SI'!$AC$29="Muy Baja",'Mapa final SI'!$AE$29="Mayor"),CONCATENATE("R4C",'Mapa final SI'!$S$29),"")</f>
        <v/>
      </c>
      <c r="AD49" s="183" t="str">
        <f>IF(AND('Mapa final SI'!$AC$30="Muy Baja",'Mapa final SI'!$AE$30="Mayor"),CONCATENATE("R4C",'Mapa final SI'!$S$30),"")</f>
        <v/>
      </c>
      <c r="AE49" s="183" t="str">
        <f>IF(AND('Mapa final SI'!$AC$31="Muy Baja",'Mapa final SI'!$AE$31="Mayor"),CONCATENATE("R4C",'Mapa final SI'!$S$31),"")</f>
        <v/>
      </c>
      <c r="AF49" s="183" t="str">
        <f>IF(AND('Mapa final SI'!$AC$32="Muy Baja",'Mapa final SI'!$AE$32="Mayor"),CONCATENATE("R4C",'Mapa final SI'!$S$32),"")</f>
        <v/>
      </c>
      <c r="AG49" s="184" t="str">
        <f>IF(AND('Mapa final SI'!$AC$33="Muy Baja",'Mapa final SI'!$AE$33="Mayor"),CONCATENATE("R4C",'Mapa final SI'!$S$33),"")</f>
        <v/>
      </c>
      <c r="AH49" s="185" t="str">
        <f>IF(AND('Mapa final SI'!$AC$28="Muy Baja",'Mapa final SI'!$AE$28="Catastrófico"),CONCATENATE("R4C",'Mapa final SI'!$S$28),"")</f>
        <v/>
      </c>
      <c r="AI49" s="186" t="str">
        <f>IF(AND('Mapa final SI'!$AC$29="Muy Baja",'Mapa final SI'!$AE$29="Catastrófico"),CONCATENATE("R4C",'Mapa final SI'!$S$29),"")</f>
        <v/>
      </c>
      <c r="AJ49" s="186" t="str">
        <f>IF(AND('Mapa final SI'!$AC$30="Muy Baja",'Mapa final SI'!$AE$30="Catastrófico"),CONCATENATE("R4C",'Mapa final SI'!$S$30),"")</f>
        <v/>
      </c>
      <c r="AK49" s="186" t="str">
        <f>IF(AND('Mapa final SI'!$AC$31="Muy Baja",'Mapa final SI'!$AE$31="Catastrófico"),CONCATENATE("R4C",'Mapa final SI'!$S$31),"")</f>
        <v/>
      </c>
      <c r="AL49" s="186" t="str">
        <f>IF(AND('Mapa final SI'!$AC$32="Muy Baja",'Mapa final SI'!$AE$32="Catastrófico"),CONCATENATE("R4C",'Mapa final SI'!$S$32),"")</f>
        <v/>
      </c>
      <c r="AM49" s="187"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15"/>
      <c r="C50" s="1015"/>
      <c r="D50" s="1016"/>
      <c r="E50" s="1104"/>
      <c r="F50" s="1103"/>
      <c r="G50" s="1103"/>
      <c r="H50" s="1103"/>
      <c r="I50" s="1117"/>
      <c r="J50" s="206" t="str">
        <f>IF(AND('Mapa final SI'!$AC$34="Muy Baja",'Mapa final SI'!$AE$34="Leve"),CONCATENATE("R5C",'Mapa final SI'!$S$34),"")</f>
        <v/>
      </c>
      <c r="K50" s="207" t="str">
        <f>IF(AND('Mapa final SI'!$AC$35="Muy Baja",'Mapa final SI'!$AE$35="Leve"),CONCATENATE("R5C",'Mapa final SI'!$S$35),"")</f>
        <v/>
      </c>
      <c r="L50" s="207" t="str">
        <f>IF(AND('Mapa final SI'!$AC$36="Muy Baja",'Mapa final SI'!$AE$36="Leve"),CONCATENATE("R5C",'Mapa final SI'!$S$36),"")</f>
        <v/>
      </c>
      <c r="M50" s="207" t="str">
        <f>IF(AND('Mapa final SI'!$AC$37="Muy Baja",'Mapa final SI'!$AE$37="Leve"),CONCATENATE("R5C",'Mapa final SI'!$S$37),"")</f>
        <v/>
      </c>
      <c r="N50" s="207" t="str">
        <f>IF(AND('Mapa final SI'!$AC$38="Muy Baja",'Mapa final SI'!$AE$38="Leve"),CONCATENATE("R5C",'Mapa final SI'!$S$38),"")</f>
        <v/>
      </c>
      <c r="O50" s="208" t="str">
        <f>IF(AND('Mapa final SI'!$AC$39="Muy Baja",'Mapa final SI'!$AE$39="Leve"),CONCATENATE("R5C",'Mapa final SI'!$S$39),"")</f>
        <v/>
      </c>
      <c r="P50" s="206" t="str">
        <f>IF(AND('Mapa final SI'!$AC$34="Muy Baja",'Mapa final SI'!$AE$34="Menor"),CONCATENATE("R5C",'Mapa final SI'!$S$34),"")</f>
        <v/>
      </c>
      <c r="Q50" s="207" t="str">
        <f>IF(AND('Mapa final SI'!$AC$35="Muy Baja",'Mapa final SI'!$AE$35="Menor"),CONCATENATE("R5C",'Mapa final SI'!$S$35),"")</f>
        <v/>
      </c>
      <c r="R50" s="207" t="str">
        <f>IF(AND('Mapa final SI'!$AC$36="Muy Baja",'Mapa final SI'!$AE$36="Menor"),CONCATENATE("R5C",'Mapa final SI'!$S$36),"")</f>
        <v/>
      </c>
      <c r="S50" s="207" t="str">
        <f>IF(AND('Mapa final SI'!$AC$37="Muy Baja",'Mapa final SI'!$AE$37="Menor"),CONCATENATE("R5C",'Mapa final SI'!$S$37),"")</f>
        <v/>
      </c>
      <c r="T50" s="207" t="str">
        <f>IF(AND('Mapa final SI'!$AC$38="Muy Baja",'Mapa final SI'!$AE$38="Menor"),CONCATENATE("R5C",'Mapa final SI'!$S$38),"")</f>
        <v/>
      </c>
      <c r="U50" s="208" t="str">
        <f>IF(AND('Mapa final SI'!$AC$39="Muy Baja",'Mapa final SI'!$AE$39="Menor"),CONCATENATE("R5C",'Mapa final SI'!$S$39),"")</f>
        <v/>
      </c>
      <c r="V50" s="197" t="str">
        <f>IF(AND('Mapa final SI'!$AC$34="Muy Baja",'Mapa final SI'!$AE$34="Moderado"),CONCATENATE("R5C",'Mapa final SI'!$S$34),"")</f>
        <v/>
      </c>
      <c r="W50" s="198" t="str">
        <f>IF(AND('Mapa final SI'!$AC$35="Muy Baja",'Mapa final SI'!$AE$35="Moderado"),CONCATENATE("R5C",'Mapa final SI'!$S$35),"")</f>
        <v/>
      </c>
      <c r="X50" s="198" t="str">
        <f>IF(AND('Mapa final SI'!$AC$36="Muy Baja",'Mapa final SI'!$AE$36="Moderado"),CONCATENATE("R5C",'Mapa final SI'!$S$36),"")</f>
        <v/>
      </c>
      <c r="Y50" s="198" t="str">
        <f>IF(AND('Mapa final SI'!$AC$37="Muy Baja",'Mapa final SI'!$AE$37="Moderado"),CONCATENATE("R5C",'Mapa final SI'!$S$37),"")</f>
        <v/>
      </c>
      <c r="Z50" s="198" t="str">
        <f>IF(AND('Mapa final SI'!$AC$38="Muy Baja",'Mapa final SI'!$AE$38="Moderado"),CONCATENATE("R5C",'Mapa final SI'!$S$38),"")</f>
        <v/>
      </c>
      <c r="AA50" s="199" t="str">
        <f>IF(AND('Mapa final SI'!$AC$39="Muy Baja",'Mapa final SI'!$AE$39="Moderado"),CONCATENATE("R5C",'Mapa final SI'!$S$39),"")</f>
        <v/>
      </c>
      <c r="AB50" s="182" t="str">
        <f>IF(AND('Mapa final SI'!$AC$34="Muy Baja",'Mapa final SI'!$AE$34="Mayor"),CONCATENATE("R5C",'Mapa final SI'!$S$34),"")</f>
        <v/>
      </c>
      <c r="AC50" s="183" t="str">
        <f>IF(AND('Mapa final SI'!$AC$35="Muy Baja",'Mapa final SI'!$AE$35="Mayor"),CONCATENATE("R5C",'Mapa final SI'!$S$35),"")</f>
        <v/>
      </c>
      <c r="AD50" s="183" t="str">
        <f>IF(AND('Mapa final SI'!$AC$36="Muy Baja",'Mapa final SI'!$AE$36="Mayor"),CONCATENATE("R5C",'Mapa final SI'!$S$36),"")</f>
        <v/>
      </c>
      <c r="AE50" s="183" t="str">
        <f>IF(AND('Mapa final SI'!$AC$37="Muy Baja",'Mapa final SI'!$AE$37="Mayor"),CONCATENATE("R5C",'Mapa final SI'!$S$37),"")</f>
        <v/>
      </c>
      <c r="AF50" s="183" t="str">
        <f>IF(AND('Mapa final SI'!$AC$38="Muy Baja",'Mapa final SI'!$AE$38="Mayor"),CONCATENATE("R5C",'Mapa final SI'!$S$38),"")</f>
        <v/>
      </c>
      <c r="AG50" s="184" t="str">
        <f>IF(AND('Mapa final SI'!$AC$39="Muy Baja",'Mapa final SI'!$AE$39="Mayor"),CONCATENATE("R5C",'Mapa final SI'!$S$39),"")</f>
        <v/>
      </c>
      <c r="AH50" s="185" t="str">
        <f>IF(AND('Mapa final SI'!$AC$34="Muy Baja",'Mapa final SI'!$AE$34="Catastrófico"),CONCATENATE("R5C",'Mapa final SI'!$S$34),"")</f>
        <v/>
      </c>
      <c r="AI50" s="186" t="str">
        <f>IF(AND('Mapa final SI'!$AC$35="Muy Baja",'Mapa final SI'!$AE$35="Catastrófico"),CONCATENATE("R5C",'Mapa final SI'!$S$35),"")</f>
        <v/>
      </c>
      <c r="AJ50" s="186" t="str">
        <f>IF(AND('Mapa final SI'!$AC$36="Muy Baja",'Mapa final SI'!$AE$36="Catastrófico"),CONCATENATE("R5C",'Mapa final SI'!$S$36),"")</f>
        <v/>
      </c>
      <c r="AK50" s="186" t="str">
        <f>IF(AND('Mapa final SI'!$AC$37="Muy Baja",'Mapa final SI'!$AE$37="Catastrófico"),CONCATENATE("R5C",'Mapa final SI'!$S$37),"")</f>
        <v/>
      </c>
      <c r="AL50" s="186" t="str">
        <f>IF(AND('Mapa final SI'!$AC$38="Muy Baja",'Mapa final SI'!$AE$38="Catastrófico"),CONCATENATE("R5C",'Mapa final SI'!$S$38),"")</f>
        <v/>
      </c>
      <c r="AM50" s="187"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15"/>
      <c r="C51" s="1015"/>
      <c r="D51" s="1016"/>
      <c r="E51" s="1104"/>
      <c r="F51" s="1103"/>
      <c r="G51" s="1103"/>
      <c r="H51" s="1103"/>
      <c r="I51" s="1117"/>
      <c r="J51" s="206" t="str">
        <f>IF(AND('Mapa final SI'!$AC$40="Muy Baja",'Mapa final SI'!$AE$40="Leve"),CONCATENATE("R6C",'Mapa final SI'!$S$40),"")</f>
        <v/>
      </c>
      <c r="K51" s="207" t="str">
        <f>IF(AND('Mapa final SI'!$AC$41="Muy Baja",'Mapa final SI'!$AE$41="Leve"),CONCATENATE("R6C",'Mapa final SI'!$S$41),"")</f>
        <v/>
      </c>
      <c r="L51" s="207" t="str">
        <f>IF(AND('Mapa final SI'!$AC$42="Muy Baja",'Mapa final SI'!$AE$42="Leve"),CONCATENATE("R6C",'Mapa final SI'!$S$42),"")</f>
        <v/>
      </c>
      <c r="M51" s="207" t="str">
        <f>IF(AND('Mapa final SI'!$AC$43="Muy Baja",'Mapa final SI'!$AE$43="Leve"),CONCATENATE("R6C",'Mapa final SI'!$S$43),"")</f>
        <v/>
      </c>
      <c r="N51" s="207" t="str">
        <f>IF(AND('Mapa final SI'!$AC$44="Muy Baja",'Mapa final SI'!$AE$44="Leve"),CONCATENATE("R6C",'Mapa final SI'!$S$44),"")</f>
        <v/>
      </c>
      <c r="O51" s="208" t="str">
        <f>IF(AND('Mapa final SI'!$AC$45="Muy Baja",'Mapa final SI'!$AE$45="Leve"),CONCATENATE("R6C",'Mapa final SI'!$S$45),"")</f>
        <v/>
      </c>
      <c r="P51" s="206" t="str">
        <f>IF(AND('Mapa final SI'!$AC$40="Muy Baja",'Mapa final SI'!$AE$40="Menor"),CONCATENATE("R6C",'Mapa final SI'!$S$40),"")</f>
        <v/>
      </c>
      <c r="Q51" s="207" t="str">
        <f>IF(AND('Mapa final SI'!$AC$41="Muy Baja",'Mapa final SI'!$AE$41="Menor"),CONCATENATE("R6C",'Mapa final SI'!$S$41),"")</f>
        <v/>
      </c>
      <c r="R51" s="207" t="str">
        <f>IF(AND('Mapa final SI'!$AC$42="Muy Baja",'Mapa final SI'!$AE$42="Menor"),CONCATENATE("R6C",'Mapa final SI'!$S$42),"")</f>
        <v/>
      </c>
      <c r="S51" s="207" t="str">
        <f>IF(AND('Mapa final SI'!$AC$43="Muy Baja",'Mapa final SI'!$AE$43="Menor"),CONCATENATE("R6C",'Mapa final SI'!$S$43),"")</f>
        <v/>
      </c>
      <c r="T51" s="207" t="str">
        <f>IF(AND('Mapa final SI'!$AC$44="Muy Baja",'Mapa final SI'!$AE$44="Menor"),CONCATENATE("R6C",'Mapa final SI'!$S$44),"")</f>
        <v/>
      </c>
      <c r="U51" s="208" t="str">
        <f>IF(AND('Mapa final SI'!$AC$45="Muy Baja",'Mapa final SI'!$AE$45="Menor"),CONCATENATE("R6C",'Mapa final SI'!$S$45),"")</f>
        <v/>
      </c>
      <c r="V51" s="197" t="str">
        <f>IF(AND('Mapa final SI'!$AC$40="Muy Baja",'Mapa final SI'!$AE$40="Moderado"),CONCATENATE("R6C",'Mapa final SI'!$S$40),"")</f>
        <v/>
      </c>
      <c r="W51" s="198" t="str">
        <f>IF(AND('Mapa final SI'!$AC$41="Muy Baja",'Mapa final SI'!$AE$41="Moderado"),CONCATENATE("R6C",'Mapa final SI'!$S$41),"")</f>
        <v/>
      </c>
      <c r="X51" s="198" t="str">
        <f>IF(AND('Mapa final SI'!$AC$42="Muy Baja",'Mapa final SI'!$AE$42="Moderado"),CONCATENATE("R6C",'Mapa final SI'!$S$42),"")</f>
        <v/>
      </c>
      <c r="Y51" s="198" t="str">
        <f>IF(AND('Mapa final SI'!$AC$43="Muy Baja",'Mapa final SI'!$AE$43="Moderado"),CONCATENATE("R6C",'Mapa final SI'!$S$43),"")</f>
        <v/>
      </c>
      <c r="Z51" s="198" t="str">
        <f>IF(AND('Mapa final SI'!$AC$44="Muy Baja",'Mapa final SI'!$AE$44="Moderado"),CONCATENATE("R6C",'Mapa final SI'!$S$44),"")</f>
        <v/>
      </c>
      <c r="AA51" s="199" t="str">
        <f>IF(AND('Mapa final SI'!$AC$45="Muy Baja",'Mapa final SI'!$AE$45="Moderado"),CONCATENATE("R6C",'Mapa final SI'!$S$45),"")</f>
        <v/>
      </c>
      <c r="AB51" s="182" t="str">
        <f>IF(AND('Mapa final SI'!$AC$40="Muy Baja",'Mapa final SI'!$AE$40="Mayor"),CONCATENATE("R6C",'Mapa final SI'!$S$40),"")</f>
        <v/>
      </c>
      <c r="AC51" s="183" t="str">
        <f>IF(AND('Mapa final SI'!$AC$41="Muy Baja",'Mapa final SI'!$AE$41="Mayor"),CONCATENATE("R6C",'Mapa final SI'!$S$41),"")</f>
        <v/>
      </c>
      <c r="AD51" s="183" t="str">
        <f>IF(AND('Mapa final SI'!$AC$42="Muy Baja",'Mapa final SI'!$AE$42="Mayor"),CONCATENATE("R6C",'Mapa final SI'!$S$42),"")</f>
        <v/>
      </c>
      <c r="AE51" s="183" t="str">
        <f>IF(AND('Mapa final SI'!$AC$43="Muy Baja",'Mapa final SI'!$AE$43="Mayor"),CONCATENATE("R6C",'Mapa final SI'!$S$43),"")</f>
        <v/>
      </c>
      <c r="AF51" s="183" t="str">
        <f>IF(AND('Mapa final SI'!$AC$44="Muy Baja",'Mapa final SI'!$AE$44="Mayor"),CONCATENATE("R6C",'Mapa final SI'!$S$44),"")</f>
        <v/>
      </c>
      <c r="AG51" s="184" t="str">
        <f>IF(AND('Mapa final SI'!$AC$45="Muy Baja",'Mapa final SI'!$AE$45="Mayor"),CONCATENATE("R6C",'Mapa final SI'!$S$45),"")</f>
        <v/>
      </c>
      <c r="AH51" s="185" t="str">
        <f>IF(AND('Mapa final SI'!$AC$40="Muy Baja",'Mapa final SI'!$AE$40="Catastrófico"),CONCATENATE("R6C",'Mapa final SI'!$S$40),"")</f>
        <v/>
      </c>
      <c r="AI51" s="186" t="str">
        <f>IF(AND('Mapa final SI'!$AC$41="Muy Baja",'Mapa final SI'!$AE$41="Catastrófico"),CONCATENATE("R6C",'Mapa final SI'!$S$41),"")</f>
        <v/>
      </c>
      <c r="AJ51" s="186" t="str">
        <f>IF(AND('Mapa final SI'!$AC$42="Muy Baja",'Mapa final SI'!$AE$42="Catastrófico"),CONCATENATE("R6C",'Mapa final SI'!$S$42),"")</f>
        <v/>
      </c>
      <c r="AK51" s="186" t="str">
        <f>IF(AND('Mapa final SI'!$AC$43="Muy Baja",'Mapa final SI'!$AE$43="Catastrófico"),CONCATENATE("R6C",'Mapa final SI'!$S$43),"")</f>
        <v/>
      </c>
      <c r="AL51" s="186" t="str">
        <f>IF(AND('Mapa final SI'!$AC$44="Muy Baja",'Mapa final SI'!$AE$44="Catastrófico"),CONCATENATE("R6C",'Mapa final SI'!$S$44),"")</f>
        <v/>
      </c>
      <c r="AM51" s="187"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15"/>
      <c r="C52" s="1015"/>
      <c r="D52" s="1016"/>
      <c r="E52" s="1104"/>
      <c r="F52" s="1103"/>
      <c r="G52" s="1103"/>
      <c r="H52" s="1103"/>
      <c r="I52" s="1117"/>
      <c r="J52" s="206" t="str">
        <f>IF(AND('Mapa final SI'!$AC$46="Muy Baja",'Mapa final SI'!$AE$46="Leve"),CONCATENATE("R7C",'Mapa final SI'!$S$46),"")</f>
        <v/>
      </c>
      <c r="K52" s="207" t="str">
        <f>IF(AND('Mapa final SI'!$AC$47="Muy Baja",'Mapa final SI'!$AE$47="Leve"),CONCATENATE("R7C",'Mapa final SI'!$S$47),"")</f>
        <v/>
      </c>
      <c r="L52" s="207" t="str">
        <f>IF(AND('Mapa final SI'!$AC$48="Muy Baja",'Mapa final SI'!$AE$48="Leve"),CONCATENATE("R7C",'Mapa final SI'!$S$48),"")</f>
        <v/>
      </c>
      <c r="M52" s="207" t="str">
        <f>IF(AND('Mapa final SI'!$AC$49="Muy Baja",'Mapa final SI'!$AE$49="Leve"),CONCATENATE("R7C",'Mapa final SI'!$S$49),"")</f>
        <v/>
      </c>
      <c r="N52" s="207" t="str">
        <f>IF(AND('Mapa final SI'!$AC$50="Muy Baja",'Mapa final SI'!$AE$50="Leve"),CONCATENATE("R7C",'Mapa final SI'!$S$50),"")</f>
        <v/>
      </c>
      <c r="O52" s="208" t="str">
        <f>IF(AND('Mapa final SI'!$AC$51="Muy Baja",'Mapa final SI'!$AE$51="Leve"),CONCATENATE("R7C",'Mapa final SI'!$S$51),"")</f>
        <v/>
      </c>
      <c r="P52" s="206" t="str">
        <f>IF(AND('Mapa final SI'!$AC$46="Muy Baja",'Mapa final SI'!$AE$46="Menor"),CONCATENATE("R7C",'Mapa final SI'!$S$46),"")</f>
        <v/>
      </c>
      <c r="Q52" s="207" t="str">
        <f>IF(AND('Mapa final SI'!$AC$47="Muy Baja",'Mapa final SI'!$AE$47="Menor"),CONCATENATE("R7C",'Mapa final SI'!$S$47),"")</f>
        <v/>
      </c>
      <c r="R52" s="207" t="str">
        <f>IF(AND('Mapa final SI'!$AC$48="Muy Baja",'Mapa final SI'!$AE$48="Menor"),CONCATENATE("R7C",'Mapa final SI'!$S$48),"")</f>
        <v/>
      </c>
      <c r="S52" s="207" t="str">
        <f>IF(AND('Mapa final SI'!$AC$49="Muy Baja",'Mapa final SI'!$AE$49="Menor"),CONCATENATE("R7C",'Mapa final SI'!$S$49),"")</f>
        <v/>
      </c>
      <c r="T52" s="207" t="str">
        <f>IF(AND('Mapa final SI'!$AC$50="Muy Baja",'Mapa final SI'!$AE$50="Menor"),CONCATENATE("R7C",'Mapa final SI'!$S$50),"")</f>
        <v/>
      </c>
      <c r="U52" s="208" t="str">
        <f>IF(AND('Mapa final SI'!$AC$51="Muy Baja",'Mapa final SI'!$AE$51="Menor"),CONCATENATE("R7C",'Mapa final SI'!$S$51),"")</f>
        <v/>
      </c>
      <c r="V52" s="197" t="str">
        <f>IF(AND('Mapa final SI'!$AC$46="Muy Baja",'Mapa final SI'!$AE$46="Moderado"),CONCATENATE("R7C",'Mapa final SI'!$S$46),"")</f>
        <v/>
      </c>
      <c r="W52" s="198" t="str">
        <f>IF(AND('Mapa final SI'!$AC$47="Muy Baja",'Mapa final SI'!$AE$47="Moderado"),CONCATENATE("R7C",'Mapa final SI'!$S$47),"")</f>
        <v/>
      </c>
      <c r="X52" s="198" t="str">
        <f>IF(AND('Mapa final SI'!$AC$48="Muy Baja",'Mapa final SI'!$AE$48="Moderado"),CONCATENATE("R7C",'Mapa final SI'!$S$48),"")</f>
        <v/>
      </c>
      <c r="Y52" s="198" t="str">
        <f>IF(AND('Mapa final SI'!$AC$49="Muy Baja",'Mapa final SI'!$AE$49="Moderado"),CONCATENATE("R7C",'Mapa final SI'!$S$49),"")</f>
        <v/>
      </c>
      <c r="Z52" s="198" t="str">
        <f>IF(AND('Mapa final SI'!$AC$50="Muy Baja",'Mapa final SI'!$AE$50="Moderado"),CONCATENATE("R7C",'Mapa final SI'!$S$50),"")</f>
        <v/>
      </c>
      <c r="AA52" s="199" t="str">
        <f>IF(AND('Mapa final SI'!$AC$51="Muy Baja",'Mapa final SI'!$AE$51="Moderado"),CONCATENATE("R7C",'Mapa final SI'!$S$51),"")</f>
        <v/>
      </c>
      <c r="AB52" s="182" t="str">
        <f>IF(AND('Mapa final SI'!$AC$46="Muy Baja",'Mapa final SI'!$AE$46="Mayor"),CONCATENATE("R7C",'Mapa final SI'!$S$46),"")</f>
        <v/>
      </c>
      <c r="AC52" s="183" t="str">
        <f>IF(AND('Mapa final SI'!$AC$47="Muy Baja",'Mapa final SI'!$AE$47="Mayor"),CONCATENATE("R7C",'Mapa final SI'!$S$47),"")</f>
        <v/>
      </c>
      <c r="AD52" s="183" t="str">
        <f>IF(AND('Mapa final SI'!$AC$48="Muy Baja",'Mapa final SI'!$AE$48="Mayor"),CONCATENATE("R7C",'Mapa final SI'!$S$48),"")</f>
        <v/>
      </c>
      <c r="AE52" s="183" t="str">
        <f>IF(AND('Mapa final SI'!$AC$49="Muy Baja",'Mapa final SI'!$AE$49="Mayor"),CONCATENATE("R7C",'Mapa final SI'!$S$49),"")</f>
        <v/>
      </c>
      <c r="AF52" s="183" t="str">
        <f>IF(AND('Mapa final SI'!$AC$50="Muy Baja",'Mapa final SI'!$AE$50="Mayor"),CONCATENATE("R7C",'Mapa final SI'!$S$50),"")</f>
        <v/>
      </c>
      <c r="AG52" s="184" t="str">
        <f>IF(AND('Mapa final SI'!$AC$51="Muy Baja",'Mapa final SI'!$AE$51="Mayor"),CONCATENATE("R7C",'Mapa final SI'!$S$51),"")</f>
        <v/>
      </c>
      <c r="AH52" s="185" t="str">
        <f>IF(AND('Mapa final SI'!$AC$46="Muy Baja",'Mapa final SI'!$AE$46="Catastrófico"),CONCATENATE("R7C",'Mapa final SI'!$S$46),"")</f>
        <v/>
      </c>
      <c r="AI52" s="186" t="str">
        <f>IF(AND('Mapa final SI'!$AC$47="Muy Baja",'Mapa final SI'!$AE$47="Catastrófico"),CONCATENATE("R7C",'Mapa final SI'!$S$47),"")</f>
        <v/>
      </c>
      <c r="AJ52" s="186" t="str">
        <f>IF(AND('Mapa final SI'!$AC$48="Muy Baja",'Mapa final SI'!$AE$48="Catastrófico"),CONCATENATE("R7C",'Mapa final SI'!$S$48),"")</f>
        <v/>
      </c>
      <c r="AK52" s="186" t="str">
        <f>IF(AND('Mapa final SI'!$AC$49="Muy Baja",'Mapa final SI'!$AE$49="Catastrófico"),CONCATENATE("R7C",'Mapa final SI'!$S$49),"")</f>
        <v/>
      </c>
      <c r="AL52" s="186" t="str">
        <f>IF(AND('Mapa final SI'!$AC$50="Muy Baja",'Mapa final SI'!$AE$50="Catastrófico"),CONCATENATE("R7C",'Mapa final SI'!$S$50),"")</f>
        <v/>
      </c>
      <c r="AM52" s="187"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15"/>
      <c r="C53" s="1015"/>
      <c r="D53" s="1016"/>
      <c r="E53" s="1104"/>
      <c r="F53" s="1103"/>
      <c r="G53" s="1103"/>
      <c r="H53" s="1103"/>
      <c r="I53" s="1117"/>
      <c r="J53" s="206" t="str">
        <f>IF(AND('Mapa final SI'!$AC$52="Muy Baja",'Mapa final SI'!$AE$52="Leve"),CONCATENATE("R8C",'Mapa final SI'!$S$52),"")</f>
        <v/>
      </c>
      <c r="K53" s="207" t="str">
        <f>IF(AND('Mapa final SI'!$AC$53="Muy Baja",'Mapa final SI'!$AE$53="Leve"),CONCATENATE("R8C",'Mapa final SI'!$S$53),"")</f>
        <v/>
      </c>
      <c r="L53" s="207" t="str">
        <f>IF(AND('Mapa final SI'!$AC$54="Muy Baja",'Mapa final SI'!$AE$54="Leve"),CONCATENATE("R8C",'Mapa final SI'!$S$54),"")</f>
        <v/>
      </c>
      <c r="M53" s="207" t="str">
        <f>IF(AND('Mapa final SI'!$AC$55="Muy Baja",'Mapa final SI'!$AE$55="Leve"),CONCATENATE("R8C",'Mapa final SI'!$S$55),"")</f>
        <v/>
      </c>
      <c r="N53" s="207" t="str">
        <f>IF(AND('Mapa final SI'!$AC$56="Muy Baja",'Mapa final SI'!$AE$56="Leve"),CONCATENATE("R8C",'Mapa final SI'!$S$56),"")</f>
        <v/>
      </c>
      <c r="O53" s="208" t="str">
        <f>IF(AND('Mapa final SI'!$AC$57="Muy Baja",'Mapa final SI'!$AE$57="Leve"),CONCATENATE("R8C",'Mapa final SI'!$S$57),"")</f>
        <v/>
      </c>
      <c r="P53" s="206" t="str">
        <f>IF(AND('Mapa final SI'!$AC$52="Muy Baja",'Mapa final SI'!$AE$52="Menor"),CONCATENATE("R8C",'Mapa final SI'!$S$52),"")</f>
        <v/>
      </c>
      <c r="Q53" s="207" t="str">
        <f>IF(AND('Mapa final SI'!$AC$53="Muy Baja",'Mapa final SI'!$AE$53="Menor"),CONCATENATE("R8C",'Mapa final SI'!$S$53),"")</f>
        <v/>
      </c>
      <c r="R53" s="207" t="str">
        <f>IF(AND('Mapa final SI'!$AC$54="Muy Baja",'Mapa final SI'!$AE$54="Menor"),CONCATENATE("R8C",'Mapa final SI'!$S$54),"")</f>
        <v/>
      </c>
      <c r="S53" s="207" t="str">
        <f>IF(AND('Mapa final SI'!$AC$55="Muy Baja",'Mapa final SI'!$AE$55="Menor"),CONCATENATE("R8C",'Mapa final SI'!$S$55),"")</f>
        <v/>
      </c>
      <c r="T53" s="207" t="str">
        <f>IF(AND('Mapa final SI'!$AC$56="Muy Baja",'Mapa final SI'!$AE$56="Menor"),CONCATENATE("R8C",'Mapa final SI'!$S$56),"")</f>
        <v/>
      </c>
      <c r="U53" s="208" t="str">
        <f>IF(AND('Mapa final SI'!$AC$57="Muy Baja",'Mapa final SI'!$AE$57="Menor"),CONCATENATE("R8C",'Mapa final SI'!$S$57),"")</f>
        <v/>
      </c>
      <c r="V53" s="197" t="str">
        <f>IF(AND('Mapa final SI'!$AC$52="Muy Baja",'Mapa final SI'!$AE$52="Moderado"),CONCATENATE("R8C",'Mapa final SI'!$S$52),"")</f>
        <v/>
      </c>
      <c r="W53" s="198" t="str">
        <f>IF(AND('Mapa final SI'!$AC$53="Muy Baja",'Mapa final SI'!$AE$53="Moderado"),CONCATENATE("R8C",'Mapa final SI'!$S$53),"")</f>
        <v/>
      </c>
      <c r="X53" s="198" t="str">
        <f>IF(AND('Mapa final SI'!$AC$54="Muy Baja",'Mapa final SI'!$AE$54="Moderado"),CONCATENATE("R8C",'Mapa final SI'!$S$54),"")</f>
        <v/>
      </c>
      <c r="Y53" s="198" t="str">
        <f>IF(AND('Mapa final SI'!$AC$55="Muy Baja",'Mapa final SI'!$AE$55="Moderado"),CONCATENATE("R8C",'Mapa final SI'!$S$55),"")</f>
        <v/>
      </c>
      <c r="Z53" s="198" t="str">
        <f>IF(AND('Mapa final SI'!$AC$56="Muy Baja",'Mapa final SI'!$AE$56="Moderado"),CONCATENATE("R8C",'Mapa final SI'!$S$56),"")</f>
        <v/>
      </c>
      <c r="AA53" s="199" t="str">
        <f>IF(AND('Mapa final SI'!$AC$57="Muy Baja",'Mapa final SI'!$AE$57="Moderado"),CONCATENATE("R8C",'Mapa final SI'!$S$57),"")</f>
        <v/>
      </c>
      <c r="AB53" s="182" t="str">
        <f>IF(AND('Mapa final SI'!$AC$52="Muy Baja",'Mapa final SI'!$AE$52="Mayor"),CONCATENATE("R8C",'Mapa final SI'!$S$52),"")</f>
        <v/>
      </c>
      <c r="AC53" s="183" t="str">
        <f>IF(AND('Mapa final SI'!$AC$53="Muy Baja",'Mapa final SI'!$AE$53="Mayor"),CONCATENATE("R8C",'Mapa final SI'!$S$53),"")</f>
        <v/>
      </c>
      <c r="AD53" s="183" t="str">
        <f>IF(AND('Mapa final SI'!$AC$54="Muy Baja",'Mapa final SI'!$AE$54="Mayor"),CONCATENATE("R8C",'Mapa final SI'!$S$54),"")</f>
        <v/>
      </c>
      <c r="AE53" s="183" t="str">
        <f>IF(AND('Mapa final SI'!$AC$55="Muy Baja",'Mapa final SI'!$AE$55="Mayor"),CONCATENATE("R8C",'Mapa final SI'!$S$55),"")</f>
        <v/>
      </c>
      <c r="AF53" s="183" t="str">
        <f>IF(AND('Mapa final SI'!$AC$56="Muy Baja",'Mapa final SI'!$AE$56="Mayor"),CONCATENATE("R8C",'Mapa final SI'!$S$56),"")</f>
        <v/>
      </c>
      <c r="AG53" s="184" t="str">
        <f>IF(AND('Mapa final SI'!$AC$57="Muy Baja",'Mapa final SI'!$AE$57="Mayor"),CONCATENATE("R8C",'Mapa final SI'!$S$57),"")</f>
        <v/>
      </c>
      <c r="AH53" s="185" t="str">
        <f>IF(AND('Mapa final SI'!$AC$52="Muy Baja",'Mapa final SI'!$AE$52="Catastrófico"),CONCATENATE("R8C",'Mapa final SI'!$S$52),"")</f>
        <v/>
      </c>
      <c r="AI53" s="186" t="str">
        <f>IF(AND('Mapa final SI'!$AC$53="Muy Baja",'Mapa final SI'!$AE$53="Catastrófico"),CONCATENATE("R8C",'Mapa final SI'!$S$53),"")</f>
        <v/>
      </c>
      <c r="AJ53" s="186" t="str">
        <f>IF(AND('Mapa final SI'!$AC$54="Muy Baja",'Mapa final SI'!$AE$54="Catastrófico"),CONCATENATE("R8C",'Mapa final SI'!$S$54),"")</f>
        <v/>
      </c>
      <c r="AK53" s="186" t="str">
        <f>IF(AND('Mapa final SI'!$AC$55="Muy Baja",'Mapa final SI'!$AE$55="Catastrófico"),CONCATENATE("R8C",'Mapa final SI'!$S$55),"")</f>
        <v/>
      </c>
      <c r="AL53" s="186" t="str">
        <f>IF(AND('Mapa final SI'!$AC$56="Muy Baja",'Mapa final SI'!$AE$56="Catastrófico"),CONCATENATE("R8C",'Mapa final SI'!$S$56),"")</f>
        <v/>
      </c>
      <c r="AM53" s="187"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15"/>
      <c r="C54" s="1015"/>
      <c r="D54" s="1016"/>
      <c r="E54" s="1104"/>
      <c r="F54" s="1103"/>
      <c r="G54" s="1103"/>
      <c r="H54" s="1103"/>
      <c r="I54" s="1117"/>
      <c r="J54" s="206" t="str">
        <f>IF(AND('Mapa final SI'!$AC$58="Muy Baja",'Mapa final SI'!$AE$58="Leve"),CONCATENATE("R9C",'Mapa final SI'!$S$58),"")</f>
        <v/>
      </c>
      <c r="K54" s="207" t="str">
        <f>IF(AND('Mapa final SI'!$AC$59="Muy Baja",'Mapa final SI'!$AE$59="Leve"),CONCATENATE("R9C",'Mapa final SI'!$S$59),"")</f>
        <v/>
      </c>
      <c r="L54" s="207" t="str">
        <f>IF(AND('Mapa final SI'!$AC$60="Muy Baja",'Mapa final SI'!$AE$60="Leve"),CONCATENATE("R9C",'Mapa final SI'!$S$60),"")</f>
        <v/>
      </c>
      <c r="M54" s="207" t="str">
        <f>IF(AND('Mapa final SI'!$AC$61="Muy Baja",'Mapa final SI'!$AE$61="Leve"),CONCATENATE("R9C",'Mapa final SI'!$S$61),"")</f>
        <v/>
      </c>
      <c r="N54" s="207" t="str">
        <f>IF(AND('Mapa final SI'!$AC$62="Muy Baja",'Mapa final SI'!$AE$62="Leve"),CONCATENATE("R9C",'Mapa final SI'!$S$62),"")</f>
        <v/>
      </c>
      <c r="O54" s="208" t="str">
        <f>IF(AND('Mapa final SI'!$AC$63="Muy Baja",'Mapa final SI'!$AE$63="Leve"),CONCATENATE("R9C",'Mapa final SI'!$S$63),"")</f>
        <v/>
      </c>
      <c r="P54" s="206" t="str">
        <f>IF(AND('Mapa final SI'!$AC$58="Muy Baja",'Mapa final SI'!$AE$58="Menor"),CONCATENATE("R9C",'Mapa final SI'!$S$58),"")</f>
        <v/>
      </c>
      <c r="Q54" s="207" t="str">
        <f>IF(AND('Mapa final SI'!$AC$59="Muy Baja",'Mapa final SI'!$AE$59="Menor"),CONCATENATE("R9C",'Mapa final SI'!$S$59),"")</f>
        <v/>
      </c>
      <c r="R54" s="207" t="str">
        <f>IF(AND('Mapa final SI'!$AC$60="Muy Baja",'Mapa final SI'!$AE$60="Menor"),CONCATENATE("R9C",'Mapa final SI'!$S$60),"")</f>
        <v/>
      </c>
      <c r="S54" s="207" t="str">
        <f>IF(AND('Mapa final SI'!$AC$61="Muy Baja",'Mapa final SI'!$AE$61="Menor"),CONCATENATE("R9C",'Mapa final SI'!$S$61),"")</f>
        <v/>
      </c>
      <c r="T54" s="207" t="str">
        <f>IF(AND('Mapa final SI'!$AC$62="Muy Baja",'Mapa final SI'!$AE$62="Menor"),CONCATENATE("R9C",'Mapa final SI'!$S$62),"")</f>
        <v/>
      </c>
      <c r="U54" s="208" t="str">
        <f>IF(AND('Mapa final SI'!$AC$63="Muy Baja",'Mapa final SI'!$AE$63="Menor"),CONCATENATE("R9C",'Mapa final SI'!$S$63),"")</f>
        <v/>
      </c>
      <c r="V54" s="197" t="str">
        <f>IF(AND('Mapa final SI'!$AC$58="Muy Baja",'Mapa final SI'!$AE$58="Moderado"),CONCATENATE("R9C",'Mapa final SI'!$S$58),"")</f>
        <v/>
      </c>
      <c r="W54" s="198" t="str">
        <f>IF(AND('Mapa final SI'!$AC$59="Muy Baja",'Mapa final SI'!$AE$59="Moderado"),CONCATENATE("R9C",'Mapa final SI'!$S$59),"")</f>
        <v/>
      </c>
      <c r="X54" s="198" t="str">
        <f>IF(AND('Mapa final SI'!$AC$60="Muy Baja",'Mapa final SI'!$AE$60="Moderado"),CONCATENATE("R9C",'Mapa final SI'!$S$60),"")</f>
        <v/>
      </c>
      <c r="Y54" s="198" t="str">
        <f>IF(AND('Mapa final SI'!$AC$61="Muy Baja",'Mapa final SI'!$AE$61="Moderado"),CONCATENATE("R9C",'Mapa final SI'!$S$61),"")</f>
        <v/>
      </c>
      <c r="Z54" s="198" t="str">
        <f>IF(AND('Mapa final SI'!$AC$62="Muy Baja",'Mapa final SI'!$AE$62="Moderado"),CONCATENATE("R9C",'Mapa final SI'!$S$62),"")</f>
        <v/>
      </c>
      <c r="AA54" s="199" t="str">
        <f>IF(AND('Mapa final SI'!$AC$63="Muy Baja",'Mapa final SI'!$AE$63="Moderado"),CONCATENATE("R9C",'Mapa final SI'!$S$63),"")</f>
        <v/>
      </c>
      <c r="AB54" s="182" t="str">
        <f>IF(AND('Mapa final SI'!$AC$58="Muy Baja",'Mapa final SI'!$AE$58="Mayor"),CONCATENATE("R9C",'Mapa final SI'!$S$58),"")</f>
        <v/>
      </c>
      <c r="AC54" s="183" t="str">
        <f>IF(AND('Mapa final SI'!$AC$59="Muy Baja",'Mapa final SI'!$AE$59="Mayor"),CONCATENATE("R9C",'Mapa final SI'!$S$59),"")</f>
        <v/>
      </c>
      <c r="AD54" s="183" t="str">
        <f>IF(AND('Mapa final SI'!$AC$60="Muy Baja",'Mapa final SI'!$AE$60="Mayor"),CONCATENATE("R9C",'Mapa final SI'!$S$60),"")</f>
        <v/>
      </c>
      <c r="AE54" s="183" t="str">
        <f>IF(AND('Mapa final SI'!$AC$61="Muy Baja",'Mapa final SI'!$AE$61="Mayor"),CONCATENATE("R9C",'Mapa final SI'!$S$61),"")</f>
        <v/>
      </c>
      <c r="AF54" s="183" t="str">
        <f>IF(AND('Mapa final SI'!$AC$62="Muy Baja",'Mapa final SI'!$AE$62="Mayor"),CONCATENATE("R9C",'Mapa final SI'!$S$62),"")</f>
        <v/>
      </c>
      <c r="AG54" s="184" t="str">
        <f>IF(AND('Mapa final SI'!$AC$63="Muy Baja",'Mapa final SI'!$AE$63="Mayor"),CONCATENATE("R9C",'Mapa final SI'!$S$63),"")</f>
        <v/>
      </c>
      <c r="AH54" s="185" t="str">
        <f>IF(AND('Mapa final SI'!$AC$58="Muy Baja",'Mapa final SI'!$AE$58="Catastrófico"),CONCATENATE("R9C",'Mapa final SI'!$S$58),"")</f>
        <v/>
      </c>
      <c r="AI54" s="186" t="str">
        <f>IF(AND('Mapa final SI'!$AC$59="Muy Baja",'Mapa final SI'!$AE$59="Catastrófico"),CONCATENATE("R9C",'Mapa final SI'!$S$59),"")</f>
        <v/>
      </c>
      <c r="AJ54" s="186" t="str">
        <f>IF(AND('Mapa final SI'!$AC$60="Muy Baja",'Mapa final SI'!$AE$60="Catastrófico"),CONCATENATE("R9C",'Mapa final SI'!$S$60),"")</f>
        <v/>
      </c>
      <c r="AK54" s="186" t="str">
        <f>IF(AND('Mapa final SI'!$AC$61="Muy Baja",'Mapa final SI'!$AE$61="Catastrófico"),CONCATENATE("R9C",'Mapa final SI'!$S$61),"")</f>
        <v/>
      </c>
      <c r="AL54" s="186" t="str">
        <f>IF(AND('Mapa final SI'!$AC$62="Muy Baja",'Mapa final SI'!$AE$62="Catastrófico"),CONCATENATE("R9C",'Mapa final SI'!$S$62),"")</f>
        <v/>
      </c>
      <c r="AM54" s="187"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15"/>
      <c r="C55" s="1015"/>
      <c r="D55" s="1016"/>
      <c r="E55" s="1105"/>
      <c r="F55" s="1106"/>
      <c r="G55" s="1106"/>
      <c r="H55" s="1106"/>
      <c r="I55" s="1130"/>
      <c r="J55" s="209" t="str">
        <f>IF(AND('Mapa final SI'!$AC$64="Muy Baja",'Mapa final SI'!$AE$64="Leve"),CONCATENATE("R10C",'Mapa final SI'!$S$64),"")</f>
        <v/>
      </c>
      <c r="K55" s="210" t="str">
        <f>IF(AND('Mapa final SI'!$AC$65="Muy Baja",'Mapa final SI'!$AE$65="Leve"),CONCATENATE("R10C",'Mapa final SI'!$S$65),"")</f>
        <v/>
      </c>
      <c r="L55" s="210" t="str">
        <f>IF(AND('Mapa final SI'!$AC$66="Muy Baja",'Mapa final SI'!$AE$66="Leve"),CONCATENATE("R10C",'Mapa final SI'!$S$66),"")</f>
        <v/>
      </c>
      <c r="M55" s="210" t="str">
        <f>IF(AND('Mapa final SI'!$AC$67="Muy Baja",'Mapa final SI'!$AE$67="Leve"),CONCATENATE("R10C",'Mapa final SI'!$S$67),"")</f>
        <v/>
      </c>
      <c r="N55" s="210" t="str">
        <f>IF(AND('Mapa final SI'!$AC$68="Muy Baja",'Mapa final SI'!$AE$68="Leve"),CONCATENATE("R10C",'Mapa final SI'!$S$68),"")</f>
        <v/>
      </c>
      <c r="O55" s="211" t="str">
        <f>IF(AND('Mapa final SI'!$AC$69="Muy Baja",'Mapa final SI'!$AE$69="Leve"),CONCATENATE("R10C",'Mapa final SI'!$S$69),"")</f>
        <v/>
      </c>
      <c r="P55" s="209" t="str">
        <f>IF(AND('Mapa final SI'!$AC$64="Muy Baja",'Mapa final SI'!$AE$64="Menor"),CONCATENATE("R10C",'Mapa final SI'!$S$64),"")</f>
        <v/>
      </c>
      <c r="Q55" s="210" t="str">
        <f>IF(AND('Mapa final SI'!$AC$65="Muy Baja",'Mapa final SI'!$AE$65="Menor"),CONCATENATE("R10C",'Mapa final SI'!$S$65),"")</f>
        <v/>
      </c>
      <c r="R55" s="210" t="str">
        <f>IF(AND('Mapa final SI'!$AC$66="Muy Baja",'Mapa final SI'!$AE$66="Menor"),CONCATENATE("R10C",'Mapa final SI'!$S$66),"")</f>
        <v/>
      </c>
      <c r="S55" s="210" t="str">
        <f>IF(AND('Mapa final SI'!$AC$67="Muy Baja",'Mapa final SI'!$AE$67="Menor"),CONCATENATE("R10C",'Mapa final SI'!$S$67),"")</f>
        <v/>
      </c>
      <c r="T55" s="210" t="str">
        <f>IF(AND('Mapa final SI'!$AC$68="Muy Baja",'Mapa final SI'!$AE$68="Menor"),CONCATENATE("R10C",'Mapa final SI'!$S$68),"")</f>
        <v/>
      </c>
      <c r="U55" s="211" t="str">
        <f>IF(AND('Mapa final SI'!$AC$69="Muy Baja",'Mapa final SI'!$AE$69="Menor"),CONCATENATE("R10C",'Mapa final SI'!$S$69),"")</f>
        <v/>
      </c>
      <c r="V55" s="200" t="str">
        <f>IF(AND('Mapa final SI'!$AC$64="Muy Baja",'Mapa final SI'!$AE$64="Moderado"),CONCATENATE("R10C",'Mapa final SI'!$S$64),"")</f>
        <v/>
      </c>
      <c r="W55" s="201" t="str">
        <f>IF(AND('Mapa final SI'!$AC$65="Muy Baja",'Mapa final SI'!$AE$65="Moderado"),CONCATENATE("R10C",'Mapa final SI'!$S$65),"")</f>
        <v/>
      </c>
      <c r="X55" s="201" t="str">
        <f>IF(AND('Mapa final SI'!$AC$66="Muy Baja",'Mapa final SI'!$AE$66="Moderado"),CONCATENATE("R10C",'Mapa final SI'!$S$66),"")</f>
        <v/>
      </c>
      <c r="Y55" s="201" t="str">
        <f>IF(AND('Mapa final SI'!$AC$67="Muy Baja",'Mapa final SI'!$AE$67="Moderado"),CONCATENATE("R10C",'Mapa final SI'!$S$67),"")</f>
        <v/>
      </c>
      <c r="Z55" s="201" t="str">
        <f>IF(AND('Mapa final SI'!$AC$68="Muy Baja",'Mapa final SI'!$AE$68="Moderado"),CONCATENATE("R10C",'Mapa final SI'!$S$68),"")</f>
        <v/>
      </c>
      <c r="AA55" s="202" t="str">
        <f>IF(AND('Mapa final SI'!$AC$69="Muy Baja",'Mapa final SI'!$AE$69="Moderado"),CONCATENATE("R10C",'Mapa final SI'!$S$69),"")</f>
        <v/>
      </c>
      <c r="AB55" s="188" t="str">
        <f>IF(AND('Mapa final SI'!$AC$64="Muy Baja",'Mapa final SI'!$AE$64="Mayor"),CONCATENATE("R10C",'Mapa final SI'!$S$64),"")</f>
        <v/>
      </c>
      <c r="AC55" s="189" t="str">
        <f>IF(AND('Mapa final SI'!$AC$65="Muy Baja",'Mapa final SI'!$AE$65="Mayor"),CONCATENATE("R10C",'Mapa final SI'!$S$65),"")</f>
        <v/>
      </c>
      <c r="AD55" s="189" t="str">
        <f>IF(AND('Mapa final SI'!$AC$66="Muy Baja",'Mapa final SI'!$AE$66="Mayor"),CONCATENATE("R10C",'Mapa final SI'!$S$66),"")</f>
        <v/>
      </c>
      <c r="AE55" s="189" t="str">
        <f>IF(AND('Mapa final SI'!$AC$67="Muy Baja",'Mapa final SI'!$AE$67="Mayor"),CONCATENATE("R10C",'Mapa final SI'!$S$67),"")</f>
        <v/>
      </c>
      <c r="AF55" s="189" t="str">
        <f>IF(AND('Mapa final SI'!$AC$68="Muy Baja",'Mapa final SI'!$AE$68="Mayor"),CONCATENATE("R10C",'Mapa final SI'!$S$68),"")</f>
        <v/>
      </c>
      <c r="AG55" s="190" t="str">
        <f>IF(AND('Mapa final SI'!$AC$69="Muy Baja",'Mapa final SI'!$AE$69="Mayor"),CONCATENATE("R10C",'Mapa final SI'!$S$69),"")</f>
        <v/>
      </c>
      <c r="AH55" s="191" t="str">
        <f>IF(AND('Mapa final SI'!$AC$64="Muy Baja",'Mapa final SI'!$AE$64="Catastrófico"),CONCATENATE("R10C",'Mapa final SI'!$S$64),"")</f>
        <v/>
      </c>
      <c r="AI55" s="192" t="str">
        <f>IF(AND('Mapa final SI'!$AC$65="Muy Baja",'Mapa final SI'!$AE$65="Catastrófico"),CONCATENATE("R10C",'Mapa final SI'!$S$65),"")</f>
        <v/>
      </c>
      <c r="AJ55" s="192" t="str">
        <f>IF(AND('Mapa final SI'!$AC$66="Muy Baja",'Mapa final SI'!$AE$66="Catastrófico"),CONCATENATE("R10C",'Mapa final SI'!$S$66),"")</f>
        <v/>
      </c>
      <c r="AK55" s="192" t="str">
        <f>IF(AND('Mapa final SI'!$AC$67="Muy Baja",'Mapa final SI'!$AE$67="Catastrófico"),CONCATENATE("R10C",'Mapa final SI'!$S$67),"")</f>
        <v/>
      </c>
      <c r="AL55" s="192" t="str">
        <f>IF(AND('Mapa final SI'!$AC$68="Muy Baja",'Mapa final SI'!$AE$68="Catastrófico"),CONCATENATE("R10C",'Mapa final SI'!$S$68),"")</f>
        <v/>
      </c>
      <c r="AM55" s="193"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00" t="s">
        <v>335</v>
      </c>
      <c r="K56" s="1101"/>
      <c r="L56" s="1101"/>
      <c r="M56" s="1101"/>
      <c r="N56" s="1101"/>
      <c r="O56" s="1116"/>
      <c r="P56" s="1100" t="s">
        <v>336</v>
      </c>
      <c r="Q56" s="1101"/>
      <c r="R56" s="1101"/>
      <c r="S56" s="1101"/>
      <c r="T56" s="1101"/>
      <c r="U56" s="1116"/>
      <c r="V56" s="1100" t="s">
        <v>337</v>
      </c>
      <c r="W56" s="1101"/>
      <c r="X56" s="1101"/>
      <c r="Y56" s="1101"/>
      <c r="Z56" s="1101"/>
      <c r="AA56" s="1116"/>
      <c r="AB56" s="1100" t="s">
        <v>338</v>
      </c>
      <c r="AC56" s="1131"/>
      <c r="AD56" s="1101"/>
      <c r="AE56" s="1101"/>
      <c r="AF56" s="1101"/>
      <c r="AG56" s="1116"/>
      <c r="AH56" s="1100" t="s">
        <v>339</v>
      </c>
      <c r="AI56" s="1101"/>
      <c r="AJ56" s="1101"/>
      <c r="AK56" s="1101"/>
      <c r="AL56" s="1101"/>
      <c r="AM56" s="111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04"/>
      <c r="K57" s="1103"/>
      <c r="L57" s="1103"/>
      <c r="M57" s="1103"/>
      <c r="N57" s="1103"/>
      <c r="O57" s="1117"/>
      <c r="P57" s="1104"/>
      <c r="Q57" s="1103"/>
      <c r="R57" s="1103"/>
      <c r="S57" s="1103"/>
      <c r="T57" s="1103"/>
      <c r="U57" s="1117"/>
      <c r="V57" s="1104"/>
      <c r="W57" s="1103"/>
      <c r="X57" s="1103"/>
      <c r="Y57" s="1103"/>
      <c r="Z57" s="1103"/>
      <c r="AA57" s="1117"/>
      <c r="AB57" s="1104"/>
      <c r="AC57" s="1103"/>
      <c r="AD57" s="1103"/>
      <c r="AE57" s="1103"/>
      <c r="AF57" s="1103"/>
      <c r="AG57" s="1117"/>
      <c r="AH57" s="1104"/>
      <c r="AI57" s="1103"/>
      <c r="AJ57" s="1103"/>
      <c r="AK57" s="1103"/>
      <c r="AL57" s="1103"/>
      <c r="AM57" s="111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04"/>
      <c r="K58" s="1103"/>
      <c r="L58" s="1103"/>
      <c r="M58" s="1103"/>
      <c r="N58" s="1103"/>
      <c r="O58" s="1117"/>
      <c r="P58" s="1104"/>
      <c r="Q58" s="1103"/>
      <c r="R58" s="1103"/>
      <c r="S58" s="1103"/>
      <c r="T58" s="1103"/>
      <c r="U58" s="1117"/>
      <c r="V58" s="1104"/>
      <c r="W58" s="1103"/>
      <c r="X58" s="1103"/>
      <c r="Y58" s="1103"/>
      <c r="Z58" s="1103"/>
      <c r="AA58" s="1117"/>
      <c r="AB58" s="1104"/>
      <c r="AC58" s="1103"/>
      <c r="AD58" s="1103"/>
      <c r="AE58" s="1103"/>
      <c r="AF58" s="1103"/>
      <c r="AG58" s="1117"/>
      <c r="AH58" s="1104"/>
      <c r="AI58" s="1103"/>
      <c r="AJ58" s="1103"/>
      <c r="AK58" s="1103"/>
      <c r="AL58" s="1103"/>
      <c r="AM58" s="111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04"/>
      <c r="K59" s="1103"/>
      <c r="L59" s="1103"/>
      <c r="M59" s="1103"/>
      <c r="N59" s="1103"/>
      <c r="O59" s="1117"/>
      <c r="P59" s="1104"/>
      <c r="Q59" s="1103"/>
      <c r="R59" s="1103"/>
      <c r="S59" s="1103"/>
      <c r="T59" s="1103"/>
      <c r="U59" s="1117"/>
      <c r="V59" s="1104"/>
      <c r="W59" s="1103"/>
      <c r="X59" s="1103"/>
      <c r="Y59" s="1103"/>
      <c r="Z59" s="1103"/>
      <c r="AA59" s="1117"/>
      <c r="AB59" s="1104"/>
      <c r="AC59" s="1103"/>
      <c r="AD59" s="1103"/>
      <c r="AE59" s="1103"/>
      <c r="AF59" s="1103"/>
      <c r="AG59" s="1117"/>
      <c r="AH59" s="1104"/>
      <c r="AI59" s="1103"/>
      <c r="AJ59" s="1103"/>
      <c r="AK59" s="1103"/>
      <c r="AL59" s="1103"/>
      <c r="AM59" s="111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04"/>
      <c r="K60" s="1103"/>
      <c r="L60" s="1103"/>
      <c r="M60" s="1103"/>
      <c r="N60" s="1103"/>
      <c r="O60" s="1117"/>
      <c r="P60" s="1104"/>
      <c r="Q60" s="1103"/>
      <c r="R60" s="1103"/>
      <c r="S60" s="1103"/>
      <c r="T60" s="1103"/>
      <c r="U60" s="1117"/>
      <c r="V60" s="1104"/>
      <c r="W60" s="1103"/>
      <c r="X60" s="1103"/>
      <c r="Y60" s="1103"/>
      <c r="Z60" s="1103"/>
      <c r="AA60" s="1117"/>
      <c r="AB60" s="1104"/>
      <c r="AC60" s="1103"/>
      <c r="AD60" s="1103"/>
      <c r="AE60" s="1103"/>
      <c r="AF60" s="1103"/>
      <c r="AG60" s="1117"/>
      <c r="AH60" s="1104"/>
      <c r="AI60" s="1103"/>
      <c r="AJ60" s="1103"/>
      <c r="AK60" s="1103"/>
      <c r="AL60" s="1103"/>
      <c r="AM60" s="111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05"/>
      <c r="K61" s="1106"/>
      <c r="L61" s="1106"/>
      <c r="M61" s="1106"/>
      <c r="N61" s="1106"/>
      <c r="O61" s="1130"/>
      <c r="P61" s="1105"/>
      <c r="Q61" s="1106"/>
      <c r="R61" s="1106"/>
      <c r="S61" s="1106"/>
      <c r="T61" s="1106"/>
      <c r="U61" s="1130"/>
      <c r="V61" s="1105"/>
      <c r="W61" s="1106"/>
      <c r="X61" s="1106"/>
      <c r="Y61" s="1106"/>
      <c r="Z61" s="1106"/>
      <c r="AA61" s="1130"/>
      <c r="AB61" s="1105"/>
      <c r="AC61" s="1106"/>
      <c r="AD61" s="1106"/>
      <c r="AE61" s="1106"/>
      <c r="AF61" s="1106"/>
      <c r="AG61" s="1130"/>
      <c r="AH61" s="1105"/>
      <c r="AI61" s="1106"/>
      <c r="AJ61" s="1106"/>
      <c r="AK61" s="1106"/>
      <c r="AL61" s="1106"/>
      <c r="AM61" s="113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4"/>
      <c r="AV63" s="14"/>
      <c r="AW63" s="14"/>
      <c r="AX63" s="14"/>
      <c r="AY63" s="14"/>
      <c r="AZ63" s="14"/>
      <c r="BA63" s="14"/>
      <c r="BB63" s="14"/>
      <c r="BC63" s="14"/>
      <c r="BD63" s="14"/>
      <c r="BE63" s="14"/>
      <c r="BF63" s="14"/>
      <c r="BG63" s="14"/>
      <c r="BH63" s="14"/>
    </row>
    <row r="64" spans="1:80" ht="15" customHeight="1">
      <c r="A64" s="1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25" activePane="bottomRight" state="frozen"/>
      <selection pane="topRight" activeCell="G17" sqref="G17"/>
      <selection pane="bottomLeft" activeCell="G17" sqref="G17"/>
      <selection pane="bottomRight" activeCell="G13" sqref="G13:G18"/>
    </sheetView>
  </sheetViews>
  <sheetFormatPr baseColWidth="10" defaultColWidth="11.42578125" defaultRowHeight="15"/>
  <cols>
    <col min="1" max="1" width="4.140625" style="104" customWidth="1"/>
    <col min="2" max="2" width="6.140625" style="37" customWidth="1"/>
    <col min="3" max="3" width="27.42578125" style="37" customWidth="1"/>
    <col min="4" max="4" width="10.28515625" style="444" customWidth="1"/>
    <col min="5" max="5" width="26.5703125" style="37" customWidth="1"/>
    <col min="6" max="6" width="11.7109375" style="329" customWidth="1"/>
    <col min="7" max="8" width="10.28515625" style="329" customWidth="1"/>
    <col min="9" max="9" width="10.140625" style="329" customWidth="1"/>
    <col min="10" max="11" width="10.28515625" style="329" customWidth="1"/>
    <col min="12" max="12" width="13.140625" style="329" customWidth="1"/>
    <col min="13" max="13" width="74.85546875" style="37" customWidth="1"/>
    <col min="14" max="14" width="33.140625" style="37" customWidth="1"/>
    <col min="15" max="15" width="29.140625" style="37" customWidth="1"/>
    <col min="16" max="16" width="24.42578125" style="37" customWidth="1"/>
    <col min="17" max="17" width="41.85546875" style="37" customWidth="1"/>
    <col min="18" max="16384" width="11.42578125" style="37"/>
  </cols>
  <sheetData>
    <row r="1" spans="1:90" ht="33.75" customHeight="1" thickBot="1">
      <c r="A1" s="103"/>
      <c r="B1" s="124"/>
      <c r="C1" s="126"/>
      <c r="D1" s="1173" t="s">
        <v>341</v>
      </c>
      <c r="E1" s="1160" t="s">
        <v>342</v>
      </c>
      <c r="F1" s="1175"/>
      <c r="G1" s="1175"/>
      <c r="H1" s="1175"/>
      <c r="I1" s="1175"/>
      <c r="J1" s="1175"/>
      <c r="K1" s="1175"/>
      <c r="L1" s="1175"/>
      <c r="M1" s="1175"/>
      <c r="N1" s="1175"/>
      <c r="O1" s="1175"/>
      <c r="P1" s="691" t="s">
        <v>343</v>
      </c>
      <c r="Q1" s="130" t="s">
        <v>1678</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57" t="s">
        <v>344</v>
      </c>
      <c r="CL1" s="1158"/>
    </row>
    <row r="2" spans="1:90" ht="24" customHeight="1" thickBot="1">
      <c r="A2" s="103"/>
      <c r="B2" s="123"/>
      <c r="C2" s="127"/>
      <c r="D2" s="1174"/>
      <c r="E2" s="1160"/>
      <c r="F2" s="1175"/>
      <c r="G2" s="1175"/>
      <c r="H2" s="1175"/>
      <c r="I2" s="1175"/>
      <c r="J2" s="1175"/>
      <c r="K2" s="1175"/>
      <c r="L2" s="1175"/>
      <c r="M2" s="1175"/>
      <c r="N2" s="1175"/>
      <c r="O2" s="1175"/>
      <c r="P2" s="691" t="s">
        <v>345</v>
      </c>
      <c r="Q2" s="691" t="s">
        <v>346</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57" t="s">
        <v>347</v>
      </c>
      <c r="CL2" s="1158"/>
    </row>
    <row r="3" spans="1:90" s="98" customFormat="1" ht="36.75" customHeight="1" thickBot="1">
      <c r="A3" s="103"/>
      <c r="B3" s="123"/>
      <c r="C3" s="128"/>
      <c r="D3" s="132" t="s">
        <v>348</v>
      </c>
      <c r="E3" s="1159" t="s">
        <v>1737</v>
      </c>
      <c r="F3" s="1159"/>
      <c r="G3" s="1159"/>
      <c r="H3" s="1159"/>
      <c r="I3" s="1159"/>
      <c r="J3" s="1159"/>
      <c r="K3" s="1159"/>
      <c r="L3" s="1159"/>
      <c r="M3" s="1159"/>
      <c r="N3" s="1159"/>
      <c r="O3" s="1160"/>
      <c r="P3" s="691" t="s">
        <v>350</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61" t="s">
        <v>351</v>
      </c>
      <c r="CL3" s="1162"/>
    </row>
    <row r="4" spans="1:90" ht="27" customHeight="1">
      <c r="A4" s="103"/>
      <c r="B4" s="320"/>
      <c r="C4" s="321"/>
      <c r="D4" s="322"/>
      <c r="E4" s="325" t="s">
        <v>352</v>
      </c>
      <c r="F4" s="327"/>
      <c r="G4" s="327"/>
      <c r="H4" s="327"/>
      <c r="I4" s="327"/>
      <c r="J4" s="327"/>
      <c r="K4" s="327"/>
      <c r="L4" s="327"/>
      <c r="M4" s="325"/>
      <c r="N4" s="325"/>
      <c r="O4" s="325"/>
      <c r="P4" s="323"/>
      <c r="Q4" s="324"/>
    </row>
    <row r="5" spans="1:90" customFormat="1" ht="41.25" customHeight="1" thickBot="1">
      <c r="A5" s="104"/>
      <c r="B5" s="311" t="s">
        <v>353</v>
      </c>
      <c r="C5" s="149" t="str">
        <f>IF('Mapa final SI'!E4="","",'Mapa final SI'!E4)</f>
        <v>Gestión para la Protección de los Derechos</v>
      </c>
      <c r="D5" s="443"/>
      <c r="F5" s="13"/>
      <c r="G5" s="13"/>
      <c r="H5" s="13"/>
      <c r="I5" s="13"/>
      <c r="J5" s="13"/>
      <c r="K5" s="13"/>
      <c r="L5" s="13"/>
      <c r="Q5" s="313"/>
    </row>
    <row r="6" spans="1:90" s="1" customFormat="1" ht="75.75" customHeight="1" thickBot="1">
      <c r="A6" s="266" t="s">
        <v>354</v>
      </c>
      <c r="B6" s="319" t="s">
        <v>355</v>
      </c>
      <c r="C6" s="294" t="s">
        <v>356</v>
      </c>
      <c r="D6" s="315" t="s">
        <v>155</v>
      </c>
      <c r="E6" s="316" t="s">
        <v>357</v>
      </c>
      <c r="F6" s="317" t="s">
        <v>325</v>
      </c>
      <c r="G6" s="317" t="s">
        <v>81</v>
      </c>
      <c r="H6" s="317" t="s">
        <v>358</v>
      </c>
      <c r="I6" s="317" t="s">
        <v>325</v>
      </c>
      <c r="J6" s="317" t="s">
        <v>81</v>
      </c>
      <c r="K6" s="317" t="s">
        <v>359</v>
      </c>
      <c r="L6" s="317" t="s">
        <v>360</v>
      </c>
      <c r="M6" s="294" t="s">
        <v>361</v>
      </c>
      <c r="N6" s="294" t="s">
        <v>362</v>
      </c>
      <c r="O6" s="294" t="s">
        <v>149</v>
      </c>
      <c r="P6" s="294" t="s">
        <v>363</v>
      </c>
      <c r="Q6" s="294" t="s">
        <v>364</v>
      </c>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c r="CG6" s="318"/>
      <c r="CH6" s="318"/>
      <c r="CI6" s="318"/>
      <c r="CJ6" s="318"/>
      <c r="CK6" s="318"/>
      <c r="CL6" s="318"/>
    </row>
    <row r="7" spans="1:90" ht="156.75">
      <c r="A7" s="106" t="s">
        <v>365</v>
      </c>
      <c r="B7" s="1458" t="s">
        <v>366</v>
      </c>
      <c r="C7" s="1183" t="str">
        <f>IF('Mapa final SI'!G10="","",'Mapa final SI'!G10)</f>
        <v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v>
      </c>
      <c r="D7" s="1460" t="s">
        <v>1686</v>
      </c>
      <c r="E7" s="1183" t="str">
        <f>IF('Mapa final SI'!F10="","",'Mapa final SI'!F10)</f>
        <v>Cambios de los enlaces en las alcaldías y gobernaciones quienes son los encargados de diligenciar los reportes dentro del sistema.</v>
      </c>
      <c r="F7" s="1187" t="str">
        <f>IF('Mapa final SI'!L10="","",'Mapa final SI'!L10)</f>
        <v>Media</v>
      </c>
      <c r="G7" s="1187" t="str">
        <f>IF('Mapa final SI'!P10="","",'Mapa final SI'!P10)</f>
        <v>Menor</v>
      </c>
      <c r="H7" s="142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26" t="str">
        <f>IF('Mapa final SI'!AC10="","",'Mapa final SI'!AC10)</f>
        <v>Media</v>
      </c>
      <c r="J7" s="326" t="str">
        <f>IF('Mapa final SI'!AE10="","",'Mapa final SI'!AE10)</f>
        <v>Menor</v>
      </c>
      <c r="K7" s="32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26" t="str">
        <f>IF('Mapa final SI'!AH10="","",'Mapa final SI'!AH10)</f>
        <v>Reducir (mitigar)</v>
      </c>
      <c r="M7" s="368" t="str">
        <f>IF('Mapa final SI'!T10="","",'Mapa final SI'!T10)</f>
        <v>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v>
      </c>
      <c r="N7" s="552" t="s">
        <v>1738</v>
      </c>
      <c r="O7" s="552" t="s">
        <v>1739</v>
      </c>
      <c r="P7" s="552" t="s">
        <v>1740</v>
      </c>
      <c r="Q7" s="551" t="s">
        <v>1741</v>
      </c>
    </row>
    <row r="8" spans="1:90">
      <c r="A8" s="106" t="s">
        <v>371</v>
      </c>
      <c r="B8" s="1459"/>
      <c r="C8" s="1184"/>
      <c r="D8" s="1461"/>
      <c r="E8" s="1184"/>
      <c r="F8" s="1188"/>
      <c r="G8" s="1188"/>
      <c r="H8" s="1426"/>
      <c r="I8" s="326" t="str">
        <f>IF('Mapa final SI'!AC11="","",'Mapa final SI'!AC11)</f>
        <v/>
      </c>
      <c r="J8" s="326" t="str">
        <f>IF('Mapa final SI'!AE11="","",'Mapa final SI'!AE11)</f>
        <v/>
      </c>
      <c r="K8" s="32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26" t="str">
        <f>IF('Mapa final SI'!AH11="","",'Mapa final SI'!AH11)</f>
        <v/>
      </c>
      <c r="M8" s="368" t="str">
        <f>IF('Mapa final SI'!T11="","",'Mapa final SI'!T11)</f>
        <v/>
      </c>
      <c r="N8" s="342"/>
      <c r="O8" s="342"/>
      <c r="P8" s="342"/>
      <c r="Q8" s="369"/>
    </row>
    <row r="9" spans="1:90">
      <c r="A9" s="106" t="s">
        <v>375</v>
      </c>
      <c r="B9" s="1459"/>
      <c r="C9" s="1184"/>
      <c r="D9" s="1461"/>
      <c r="E9" s="1184"/>
      <c r="F9" s="1188"/>
      <c r="G9" s="1188"/>
      <c r="H9" s="1426"/>
      <c r="I9" s="326" t="str">
        <f>IF('Mapa final SI'!AC12="","",'Mapa final SI'!AC12)</f>
        <v/>
      </c>
      <c r="J9" s="326" t="str">
        <f>IF('Mapa final SI'!AE12="","",'Mapa final SI'!AE12)</f>
        <v/>
      </c>
      <c r="K9" s="326" t="str">
        <f t="shared" si="0"/>
        <v/>
      </c>
      <c r="L9" s="326" t="str">
        <f>IF('Mapa final SI'!AH12="","",'Mapa final SI'!AH12)</f>
        <v/>
      </c>
      <c r="M9" s="368" t="str">
        <f>IF('Mapa final SI'!T12="","",'Mapa final SI'!T12)</f>
        <v/>
      </c>
      <c r="N9" s="342"/>
      <c r="O9" s="342"/>
      <c r="P9" s="342"/>
      <c r="Q9" s="369"/>
    </row>
    <row r="10" spans="1:90">
      <c r="A10" s="106" t="s">
        <v>376</v>
      </c>
      <c r="B10" s="1459"/>
      <c r="C10" s="1184"/>
      <c r="D10" s="1461"/>
      <c r="E10" s="1184"/>
      <c r="F10" s="1188"/>
      <c r="G10" s="1188"/>
      <c r="H10" s="1426"/>
      <c r="I10" s="326" t="str">
        <f>IF('Mapa final SI'!AC13="","",'Mapa final SI'!AC13)</f>
        <v/>
      </c>
      <c r="J10" s="326" t="str">
        <f>IF('Mapa final SI'!AE13="","",'Mapa final SI'!AE13)</f>
        <v/>
      </c>
      <c r="K10" s="326" t="str">
        <f t="shared" si="0"/>
        <v/>
      </c>
      <c r="L10" s="326" t="str">
        <f>IF('Mapa final SI'!AH13="","",'Mapa final SI'!AH13)</f>
        <v/>
      </c>
      <c r="M10" s="368" t="str">
        <f>IF('Mapa final SI'!T13="","",'Mapa final SI'!T13)</f>
        <v/>
      </c>
      <c r="N10" s="342"/>
      <c r="O10" s="342"/>
      <c r="P10" s="342"/>
      <c r="Q10" s="369"/>
    </row>
    <row r="11" spans="1:90">
      <c r="A11" s="106" t="s">
        <v>377</v>
      </c>
      <c r="B11" s="1459"/>
      <c r="C11" s="1184"/>
      <c r="D11" s="1461"/>
      <c r="E11" s="1184"/>
      <c r="F11" s="1188"/>
      <c r="G11" s="1188"/>
      <c r="H11" s="1426"/>
      <c r="I11" s="326" t="str">
        <f>IF('Mapa final SI'!AC14="","",'Mapa final SI'!AC14)</f>
        <v/>
      </c>
      <c r="J11" s="326" t="str">
        <f>IF('Mapa final SI'!AE14="","",'Mapa final SI'!AE14)</f>
        <v/>
      </c>
      <c r="K11" s="326" t="str">
        <f t="shared" si="0"/>
        <v/>
      </c>
      <c r="L11" s="326" t="str">
        <f>IF('Mapa final SI'!AH14="","",'Mapa final SI'!AH14)</f>
        <v/>
      </c>
      <c r="M11" s="368" t="str">
        <f>IF('Mapa final SI'!T14="","",'Mapa final SI'!T14)</f>
        <v/>
      </c>
      <c r="N11" s="342"/>
      <c r="O11" s="342"/>
      <c r="P11" s="342"/>
      <c r="Q11" s="369"/>
    </row>
    <row r="12" spans="1:90">
      <c r="A12" s="106" t="s">
        <v>378</v>
      </c>
      <c r="B12" s="1459"/>
      <c r="C12" s="1184"/>
      <c r="D12" s="1461"/>
      <c r="E12" s="1184"/>
      <c r="F12" s="1188"/>
      <c r="G12" s="1188"/>
      <c r="H12" s="1427"/>
      <c r="I12" s="326" t="str">
        <f>IF('Mapa final SI'!AC15="","",'Mapa final SI'!AC15)</f>
        <v/>
      </c>
      <c r="J12" s="326" t="str">
        <f>IF('Mapa final SI'!AE15="","",'Mapa final SI'!AE15)</f>
        <v/>
      </c>
      <c r="K12" s="326" t="str">
        <f t="shared" si="0"/>
        <v/>
      </c>
      <c r="L12" s="326" t="str">
        <f>IF('Mapa final SI'!AH15="","",'Mapa final SI'!AH15)</f>
        <v/>
      </c>
      <c r="M12" s="368" t="str">
        <f>IF('Mapa final SI'!T15="","",'Mapa final SI'!T15)</f>
        <v/>
      </c>
      <c r="N12" s="342"/>
      <c r="O12" s="342"/>
      <c r="P12" s="342"/>
      <c r="Q12" s="369"/>
    </row>
    <row r="13" spans="1:90" ht="57">
      <c r="A13" s="106" t="s">
        <v>379</v>
      </c>
      <c r="B13" s="1458" t="s">
        <v>380</v>
      </c>
      <c r="C13" s="1183" t="str">
        <f>IF('Mapa final SI'!G16="","",'Mapa final SI'!G16)</f>
        <v>Posibilidad de afectación reputacional por pérdida de integridad de la información almacenada en el Sistema de Información Indígena de Colombia, debido a fallas en el sistema de información que puede generar pérdida de información sobre las comunidades indígenas.</v>
      </c>
      <c r="D13" s="1460" t="s">
        <v>1686</v>
      </c>
      <c r="E13" s="1183" t="str">
        <f>IF('Mapa final SI'!F16="","",'Mapa final SI'!F16)</f>
        <v>Fallas en el sistema de información, que puede generar pérdida de información sobre las comunidades indígenas</v>
      </c>
      <c r="F13" s="1187" t="str">
        <f>IF('Mapa final SI'!L16="","",'Mapa final SI'!L16)</f>
        <v>Baja</v>
      </c>
      <c r="G13" s="1187" t="str">
        <f>IF('Mapa final SI'!P16="","",'Mapa final SI'!P16)</f>
        <v>Leve</v>
      </c>
      <c r="H13" s="1426"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Bajo</v>
      </c>
      <c r="I13" s="326" t="str">
        <f>IF('Mapa final SI'!AC16="","",'Mapa final SI'!AC16)</f>
        <v>Baja</v>
      </c>
      <c r="J13" s="326" t="str">
        <f>IF('Mapa final SI'!AE16="","",'Mapa final SI'!AE16)</f>
        <v>Leve</v>
      </c>
      <c r="K13" s="326" t="str">
        <f t="shared" si="0"/>
        <v>Bajo</v>
      </c>
      <c r="L13" s="326" t="str">
        <f>IF('Mapa final SI'!AH16="","",'Mapa final SI'!AH16)</f>
        <v>Aceptar</v>
      </c>
      <c r="M13" s="368" t="str">
        <f>IF('Mapa final SI'!T16="","",'Mapa final SI'!T16)</f>
        <v>El grupo de sistemas OIP y la DAIRM realizará continuamente actualizaciones y/o mantenimientos en el sistema, para poder tener backup de la información contenida en el Sistema de Información Indígena de Colombia - SIIC. Como evidencia se deja trazabilidad en correo electrónico.</v>
      </c>
      <c r="N13" s="342" t="s">
        <v>1742</v>
      </c>
      <c r="O13" s="342" t="s">
        <v>1743</v>
      </c>
      <c r="P13" s="342" t="s">
        <v>1530</v>
      </c>
      <c r="Q13" s="369" t="s">
        <v>1744</v>
      </c>
    </row>
    <row r="14" spans="1:90">
      <c r="A14" s="106" t="s">
        <v>384</v>
      </c>
      <c r="B14" s="1459"/>
      <c r="C14" s="1184"/>
      <c r="D14" s="1461"/>
      <c r="E14" s="1184"/>
      <c r="F14" s="1188"/>
      <c r="G14" s="1188"/>
      <c r="H14" s="1426"/>
      <c r="I14" s="326" t="str">
        <f>IF('Mapa final SI'!AC17="","",'Mapa final SI'!AC17)</f>
        <v/>
      </c>
      <c r="J14" s="326" t="str">
        <f>IF('Mapa final SI'!AE17="","",'Mapa final SI'!AE17)</f>
        <v/>
      </c>
      <c r="K14" s="326" t="str">
        <f t="shared" si="0"/>
        <v/>
      </c>
      <c r="L14" s="326" t="str">
        <f>IF('Mapa final SI'!AH17="","",'Mapa final SI'!AH17)</f>
        <v/>
      </c>
      <c r="M14" s="368" t="str">
        <f>IF('Mapa final SI'!T17="","",'Mapa final SI'!T17)</f>
        <v/>
      </c>
      <c r="N14" s="342"/>
      <c r="O14" s="342"/>
      <c r="P14" s="342"/>
      <c r="Q14" s="369"/>
    </row>
    <row r="15" spans="1:90">
      <c r="A15" s="106" t="s">
        <v>385</v>
      </c>
      <c r="B15" s="1459"/>
      <c r="C15" s="1184"/>
      <c r="D15" s="1461"/>
      <c r="E15" s="1184"/>
      <c r="F15" s="1188"/>
      <c r="G15" s="1188"/>
      <c r="H15" s="1426"/>
      <c r="I15" s="326" t="str">
        <f>IF('Mapa final SI'!AC18="","",'Mapa final SI'!AC18)</f>
        <v/>
      </c>
      <c r="J15" s="326" t="str">
        <f>IF('Mapa final SI'!AE18="","",'Mapa final SI'!AE18)</f>
        <v/>
      </c>
      <c r="K15" s="326" t="str">
        <f t="shared" si="0"/>
        <v/>
      </c>
      <c r="L15" s="326" t="str">
        <f>IF('Mapa final SI'!AH18="","",'Mapa final SI'!AH18)</f>
        <v/>
      </c>
      <c r="M15" s="368" t="str">
        <f>IF('Mapa final SI'!T18="","",'Mapa final SI'!T18)</f>
        <v/>
      </c>
      <c r="N15" s="342"/>
      <c r="O15" s="342"/>
      <c r="P15" s="342"/>
      <c r="Q15" s="369"/>
    </row>
    <row r="16" spans="1:90">
      <c r="A16" s="106" t="s">
        <v>386</v>
      </c>
      <c r="B16" s="1459"/>
      <c r="C16" s="1184"/>
      <c r="D16" s="1461"/>
      <c r="E16" s="1184"/>
      <c r="F16" s="1188"/>
      <c r="G16" s="1188"/>
      <c r="H16" s="1426"/>
      <c r="I16" s="326" t="str">
        <f>IF('Mapa final SI'!AC19="","",'Mapa final SI'!AC19)</f>
        <v/>
      </c>
      <c r="J16" s="326" t="str">
        <f>IF('Mapa final SI'!AE19="","",'Mapa final SI'!AE19)</f>
        <v/>
      </c>
      <c r="K16" s="326" t="str">
        <f t="shared" si="0"/>
        <v/>
      </c>
      <c r="L16" s="326" t="str">
        <f>IF('Mapa final SI'!AH19="","",'Mapa final SI'!AH19)</f>
        <v/>
      </c>
      <c r="M16" s="368" t="str">
        <f>IF('Mapa final SI'!T19="","",'Mapa final SI'!T19)</f>
        <v/>
      </c>
      <c r="N16" s="342"/>
      <c r="O16" s="342"/>
      <c r="P16" s="342"/>
      <c r="Q16" s="369"/>
    </row>
    <row r="17" spans="1:17">
      <c r="A17" s="106" t="s">
        <v>387</v>
      </c>
      <c r="B17" s="1459"/>
      <c r="C17" s="1184"/>
      <c r="D17" s="1461"/>
      <c r="E17" s="1184"/>
      <c r="F17" s="1188"/>
      <c r="G17" s="1188"/>
      <c r="H17" s="1426"/>
      <c r="I17" s="326" t="str">
        <f>IF('Mapa final SI'!AC20="","",'Mapa final SI'!AC20)</f>
        <v/>
      </c>
      <c r="J17" s="326" t="str">
        <f>IF('Mapa final SI'!AE20="","",'Mapa final SI'!AE20)</f>
        <v/>
      </c>
      <c r="K17" s="326" t="str">
        <f t="shared" si="0"/>
        <v/>
      </c>
      <c r="L17" s="326" t="str">
        <f>IF('Mapa final SI'!AH20="","",'Mapa final SI'!AH20)</f>
        <v/>
      </c>
      <c r="M17" s="368" t="str">
        <f>IF('Mapa final SI'!T20="","",'Mapa final SI'!T20)</f>
        <v/>
      </c>
      <c r="N17" s="342"/>
      <c r="O17" s="342"/>
      <c r="P17" s="342"/>
      <c r="Q17" s="369"/>
    </row>
    <row r="18" spans="1:17">
      <c r="A18" s="106" t="s">
        <v>388</v>
      </c>
      <c r="B18" s="1459"/>
      <c r="C18" s="1184"/>
      <c r="D18" s="1461"/>
      <c r="E18" s="1184"/>
      <c r="F18" s="1188"/>
      <c r="G18" s="1188"/>
      <c r="H18" s="1427"/>
      <c r="I18" s="326" t="str">
        <f>IF('Mapa final SI'!AC21="","",'Mapa final SI'!AC21)</f>
        <v/>
      </c>
      <c r="J18" s="326" t="str">
        <f>IF('Mapa final SI'!AE21="","",'Mapa final SI'!AE21)</f>
        <v/>
      </c>
      <c r="K18" s="326" t="str">
        <f t="shared" si="0"/>
        <v/>
      </c>
      <c r="L18" s="326" t="str">
        <f>IF('Mapa final SI'!AH21="","",'Mapa final SI'!AH21)</f>
        <v/>
      </c>
      <c r="M18" s="368" t="str">
        <f>IF('Mapa final SI'!T21="","",'Mapa final SI'!T21)</f>
        <v/>
      </c>
      <c r="N18" s="342"/>
      <c r="O18" s="342"/>
      <c r="P18" s="342"/>
      <c r="Q18" s="369"/>
    </row>
    <row r="19" spans="1:17" ht="77.25">
      <c r="A19" s="106" t="s">
        <v>389</v>
      </c>
      <c r="B19" s="1458" t="s">
        <v>390</v>
      </c>
      <c r="C19" s="1183" t="str">
        <f>IF('Mapa final SI'!G22="","",'Mapa final SI'!G22)</f>
        <v xml:space="preserve">Posibilidad de afectación reputacional por pérdida de confidencialidad de la información que se encuentra registrada en el Sistema de Información Indígena de Colombia - SIIC, debido al uso inadecuado de la información para intereses particulares </v>
      </c>
      <c r="D19" s="1460" t="s">
        <v>1686</v>
      </c>
      <c r="E19" s="1183" t="str">
        <f>IF('Mapa final SI'!F22="","",'Mapa final SI'!F22)</f>
        <v>Uso inadecuado de la información para intereses particulares</v>
      </c>
      <c r="F19" s="1187" t="str">
        <f>IF('Mapa final SI'!L22="","",'Mapa final SI'!L22)</f>
        <v>Baja</v>
      </c>
      <c r="G19" s="1187" t="str">
        <f>IF('Mapa final SI'!P22="","",'Mapa final SI'!P22)</f>
        <v>Moderado</v>
      </c>
      <c r="H19" s="1426"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26" t="str">
        <f>IF('Mapa final SI'!AC22="","",'Mapa final SI'!AC22)</f>
        <v>Baja</v>
      </c>
      <c r="J19" s="326" t="str">
        <f>IF('Mapa final SI'!AE22="","",'Mapa final SI'!AE22)</f>
        <v>Moderado</v>
      </c>
      <c r="K19" s="326" t="str">
        <f t="shared" si="0"/>
        <v>Moderado</v>
      </c>
      <c r="L19" s="326" t="str">
        <f>IF('Mapa final SI'!AH22="","",'Mapa final SI'!AH22)</f>
        <v>Reducir (mitigar)</v>
      </c>
      <c r="M19" s="368" t="str">
        <f>IF('Mapa final SI'!T22="","",'Mapa final SI'!T22)</f>
        <v>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v>
      </c>
      <c r="N19" s="342" t="s">
        <v>1745</v>
      </c>
      <c r="O19" s="342" t="s">
        <v>1746</v>
      </c>
      <c r="P19" s="342" t="s">
        <v>1747</v>
      </c>
      <c r="Q19" s="369" t="s">
        <v>1748</v>
      </c>
    </row>
    <row r="20" spans="1:17">
      <c r="A20" s="106" t="s">
        <v>393</v>
      </c>
      <c r="B20" s="1459"/>
      <c r="C20" s="1184"/>
      <c r="D20" s="1461"/>
      <c r="E20" s="1184"/>
      <c r="F20" s="1188"/>
      <c r="G20" s="1188"/>
      <c r="H20" s="1426"/>
      <c r="I20" s="326" t="str">
        <f>IF('Mapa final SI'!AC23="","",'Mapa final SI'!AC23)</f>
        <v/>
      </c>
      <c r="J20" s="326" t="str">
        <f>IF('Mapa final SI'!AE23="","",'Mapa final SI'!AE23)</f>
        <v/>
      </c>
      <c r="K20" s="326" t="str">
        <f t="shared" si="0"/>
        <v/>
      </c>
      <c r="L20" s="326" t="str">
        <f>IF('Mapa final SI'!AH23="","",'Mapa final SI'!AH23)</f>
        <v/>
      </c>
      <c r="M20" s="368" t="str">
        <f>IF('Mapa final SI'!T23="","",'Mapa final SI'!T23)</f>
        <v/>
      </c>
      <c r="N20" s="342"/>
      <c r="O20" s="342"/>
      <c r="P20" s="342"/>
      <c r="Q20" s="369"/>
    </row>
    <row r="21" spans="1:17">
      <c r="A21" s="106" t="s">
        <v>394</v>
      </c>
      <c r="B21" s="1459"/>
      <c r="C21" s="1184"/>
      <c r="D21" s="1461"/>
      <c r="E21" s="1184"/>
      <c r="F21" s="1188"/>
      <c r="G21" s="1188"/>
      <c r="H21" s="1426"/>
      <c r="I21" s="326" t="str">
        <f>IF('Mapa final SI'!AC24="","",'Mapa final SI'!AC24)</f>
        <v/>
      </c>
      <c r="J21" s="326" t="str">
        <f>IF('Mapa final SI'!AE24="","",'Mapa final SI'!AE24)</f>
        <v/>
      </c>
      <c r="K21" s="326" t="str">
        <f t="shared" si="0"/>
        <v/>
      </c>
      <c r="L21" s="326" t="str">
        <f>IF('Mapa final SI'!AH24="","",'Mapa final SI'!AH24)</f>
        <v/>
      </c>
      <c r="M21" s="368" t="str">
        <f>IF('Mapa final SI'!T24="","",'Mapa final SI'!T24)</f>
        <v/>
      </c>
      <c r="N21" s="342"/>
      <c r="O21" s="342"/>
      <c r="P21" s="342"/>
      <c r="Q21" s="369"/>
    </row>
    <row r="22" spans="1:17" hidden="1">
      <c r="A22" s="106" t="s">
        <v>395</v>
      </c>
      <c r="B22" s="1459"/>
      <c r="C22" s="1184"/>
      <c r="D22" s="1461"/>
      <c r="E22" s="1184"/>
      <c r="F22" s="1188"/>
      <c r="G22" s="1188"/>
      <c r="H22" s="1426"/>
      <c r="I22" s="326" t="str">
        <f>IF('Mapa final SI'!AC25="","",'Mapa final SI'!AC25)</f>
        <v/>
      </c>
      <c r="J22" s="326" t="str">
        <f>IF('Mapa final SI'!AE25="","",'Mapa final SI'!AE25)</f>
        <v/>
      </c>
      <c r="K22" s="326" t="str">
        <f t="shared" si="0"/>
        <v/>
      </c>
      <c r="L22" s="326" t="str">
        <f>IF('Mapa final SI'!AH25="","",'Mapa final SI'!AH25)</f>
        <v/>
      </c>
      <c r="M22" s="368" t="str">
        <f>IF('Mapa final SI'!T25="","",'Mapa final SI'!T25)</f>
        <v/>
      </c>
      <c r="N22" s="342"/>
      <c r="O22" s="342"/>
      <c r="P22" s="342"/>
      <c r="Q22" s="369"/>
    </row>
    <row r="23" spans="1:17" hidden="1">
      <c r="A23" s="106" t="s">
        <v>396</v>
      </c>
      <c r="B23" s="1459"/>
      <c r="C23" s="1184"/>
      <c r="D23" s="1461"/>
      <c r="E23" s="1184"/>
      <c r="F23" s="1188"/>
      <c r="G23" s="1188"/>
      <c r="H23" s="1426"/>
      <c r="I23" s="326" t="str">
        <f>IF('Mapa final SI'!AC26="","",'Mapa final SI'!AC26)</f>
        <v/>
      </c>
      <c r="J23" s="326" t="str">
        <f>IF('Mapa final SI'!AE26="","",'Mapa final SI'!AE26)</f>
        <v/>
      </c>
      <c r="K23" s="326" t="str">
        <f t="shared" si="0"/>
        <v/>
      </c>
      <c r="L23" s="326" t="str">
        <f>IF('Mapa final SI'!AH26="","",'Mapa final SI'!AH26)</f>
        <v/>
      </c>
      <c r="M23" s="368" t="str">
        <f>IF('Mapa final SI'!T26="","",'Mapa final SI'!T26)</f>
        <v/>
      </c>
      <c r="N23" s="342"/>
      <c r="O23" s="342"/>
      <c r="P23" s="342"/>
      <c r="Q23" s="369"/>
    </row>
    <row r="24" spans="1:17" hidden="1">
      <c r="A24" s="106" t="s">
        <v>397</v>
      </c>
      <c r="B24" s="1459"/>
      <c r="C24" s="1184"/>
      <c r="D24" s="1461"/>
      <c r="E24" s="1184"/>
      <c r="F24" s="1188"/>
      <c r="G24" s="1188"/>
      <c r="H24" s="1427"/>
      <c r="I24" s="326" t="str">
        <f>IF('Mapa final SI'!AC27="","",'Mapa final SI'!AC27)</f>
        <v/>
      </c>
      <c r="J24" s="326" t="str">
        <f>IF('Mapa final SI'!AE27="","",'Mapa final SI'!AE27)</f>
        <v/>
      </c>
      <c r="K24" s="326" t="str">
        <f t="shared" si="0"/>
        <v/>
      </c>
      <c r="L24" s="326" t="str">
        <f>IF('Mapa final SI'!AH27="","",'Mapa final SI'!AH27)</f>
        <v/>
      </c>
      <c r="M24" s="368" t="str">
        <f>IF('Mapa final SI'!T27="","",'Mapa final SI'!T27)</f>
        <v/>
      </c>
      <c r="N24" s="342"/>
      <c r="O24" s="342"/>
      <c r="P24" s="342"/>
      <c r="Q24" s="369"/>
    </row>
    <row r="25" spans="1:17" ht="77.25">
      <c r="A25" s="106" t="s">
        <v>398</v>
      </c>
      <c r="B25" s="1458" t="s">
        <v>399</v>
      </c>
      <c r="C25" s="1183" t="str">
        <f>IF('Mapa final SI'!G28="","",'Mapa final SI'!G28)</f>
        <v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v>
      </c>
      <c r="D25" s="1460" t="s">
        <v>1686</v>
      </c>
      <c r="E25" s="1183" t="str">
        <f>IF('Mapa final SI'!F28="","",'Mapa final SI'!F28)</f>
        <v>Carencia de seguridad de la información, que pone en riesgo la información confidencial que utilizan los clientes internos y externos para acceder a la oferta institucional de la DACNARP.</v>
      </c>
      <c r="F25" s="1187" t="str">
        <f>IF('Mapa final SI'!L28="","",'Mapa final SI'!L28)</f>
        <v>Muy Alta</v>
      </c>
      <c r="G25" s="1187" t="str">
        <f>IF('Mapa final SI'!P28="","",'Mapa final SI'!P28)</f>
        <v>Menor</v>
      </c>
      <c r="H25" s="1426"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26" t="str">
        <f>IF('Mapa final SI'!AC28="","",'Mapa final SI'!AC28)</f>
        <v>Media</v>
      </c>
      <c r="J25" s="326" t="str">
        <f>IF('Mapa final SI'!AE28="","",'Mapa final SI'!AE28)</f>
        <v>Menor</v>
      </c>
      <c r="K25" s="326" t="str">
        <f t="shared" si="0"/>
        <v>Moderado</v>
      </c>
      <c r="L25" s="326" t="str">
        <f>IF('Mapa final SI'!AH28="","",'Mapa final SI'!AH28)</f>
        <v>Reducir (mitigar)</v>
      </c>
      <c r="M25" s="368" t="str">
        <f>IF('Mapa final SI'!T28="","",'Mapa final SI'!T28)</f>
        <v>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25" s="341" t="s">
        <v>1749</v>
      </c>
      <c r="O25" s="341" t="s">
        <v>226</v>
      </c>
      <c r="P25" s="341" t="s">
        <v>373</v>
      </c>
      <c r="Q25" s="370" t="s">
        <v>1750</v>
      </c>
    </row>
    <row r="26" spans="1:17">
      <c r="A26" s="106" t="s">
        <v>403</v>
      </c>
      <c r="B26" s="1459"/>
      <c r="C26" s="1184"/>
      <c r="D26" s="1461"/>
      <c r="E26" s="1184"/>
      <c r="F26" s="1188"/>
      <c r="G26" s="1188"/>
      <c r="H26" s="1426"/>
      <c r="I26" s="326" t="str">
        <f>IF('Mapa final SI'!AC29="","",'Mapa final SI'!AC29)</f>
        <v/>
      </c>
      <c r="J26" s="326" t="str">
        <f>IF('Mapa final SI'!AE29="","",'Mapa final SI'!AE29)</f>
        <v/>
      </c>
      <c r="K26" s="326" t="str">
        <f t="shared" si="0"/>
        <v/>
      </c>
      <c r="L26" s="326" t="str">
        <f>IF('Mapa final SI'!AH29="","",'Mapa final SI'!AH29)</f>
        <v/>
      </c>
      <c r="M26" s="368" t="str">
        <f>IF('Mapa final SI'!T29="","",'Mapa final SI'!T29)</f>
        <v/>
      </c>
      <c r="N26" s="453"/>
      <c r="O26" s="341"/>
      <c r="P26" s="341"/>
      <c r="Q26" s="370"/>
    </row>
    <row r="27" spans="1:17">
      <c r="A27" s="106" t="s">
        <v>406</v>
      </c>
      <c r="B27" s="1459"/>
      <c r="C27" s="1184"/>
      <c r="D27" s="1461"/>
      <c r="E27" s="1184"/>
      <c r="F27" s="1188"/>
      <c r="G27" s="1188"/>
      <c r="H27" s="1426"/>
      <c r="I27" s="326" t="str">
        <f>IF('Mapa final SI'!AC30="","",'Mapa final SI'!AC30)</f>
        <v/>
      </c>
      <c r="J27" s="326" t="str">
        <f>IF('Mapa final SI'!AE30="","",'Mapa final SI'!AE30)</f>
        <v/>
      </c>
      <c r="K27" s="326" t="str">
        <f t="shared" si="0"/>
        <v/>
      </c>
      <c r="L27" s="326" t="str">
        <f>IF('Mapa final SI'!AH30="","",'Mapa final SI'!AH30)</f>
        <v/>
      </c>
      <c r="M27" s="368" t="str">
        <f>IF('Mapa final SI'!T30="","",'Mapa final SI'!T30)</f>
        <v/>
      </c>
      <c r="N27" s="341"/>
      <c r="O27" s="341"/>
      <c r="P27" s="341"/>
      <c r="Q27" s="370"/>
    </row>
    <row r="28" spans="1:17">
      <c r="A28" s="106" t="s">
        <v>407</v>
      </c>
      <c r="B28" s="1459"/>
      <c r="C28" s="1184"/>
      <c r="D28" s="1461"/>
      <c r="E28" s="1184"/>
      <c r="F28" s="1188"/>
      <c r="G28" s="1188"/>
      <c r="H28" s="1426"/>
      <c r="I28" s="326" t="str">
        <f>IF('Mapa final SI'!AC31="","",'Mapa final SI'!AC31)</f>
        <v/>
      </c>
      <c r="J28" s="326" t="str">
        <f>IF('Mapa final SI'!AE31="","",'Mapa final SI'!AE31)</f>
        <v/>
      </c>
      <c r="K28" s="326" t="str">
        <f t="shared" si="0"/>
        <v/>
      </c>
      <c r="L28" s="326" t="str">
        <f>IF('Mapa final SI'!AH31="","",'Mapa final SI'!AH31)</f>
        <v/>
      </c>
      <c r="M28" s="368" t="str">
        <f>IF('Mapa final SI'!T31="","",'Mapa final SI'!T31)</f>
        <v/>
      </c>
      <c r="N28" s="341"/>
      <c r="O28" s="341"/>
      <c r="P28" s="341"/>
      <c r="Q28" s="370"/>
    </row>
    <row r="29" spans="1:17">
      <c r="A29" s="106" t="s">
        <v>408</v>
      </c>
      <c r="B29" s="1459"/>
      <c r="C29" s="1184"/>
      <c r="D29" s="1461"/>
      <c r="E29" s="1184"/>
      <c r="F29" s="1188"/>
      <c r="G29" s="1188"/>
      <c r="H29" s="1426"/>
      <c r="I29" s="326" t="str">
        <f>IF('Mapa final SI'!AC32="","",'Mapa final SI'!AC32)</f>
        <v/>
      </c>
      <c r="J29" s="326" t="str">
        <f>IF('Mapa final SI'!AE32="","",'Mapa final SI'!AE32)</f>
        <v/>
      </c>
      <c r="K29" s="326" t="str">
        <f t="shared" si="0"/>
        <v/>
      </c>
      <c r="L29" s="326" t="str">
        <f>IF('Mapa final SI'!AH32="","",'Mapa final SI'!AH32)</f>
        <v/>
      </c>
      <c r="M29" s="368" t="str">
        <f>IF('Mapa final SI'!T32="","",'Mapa final SI'!T32)</f>
        <v/>
      </c>
      <c r="N29" s="341"/>
      <c r="O29" s="341"/>
      <c r="P29" s="341"/>
      <c r="Q29" s="370"/>
    </row>
    <row r="30" spans="1:17" ht="57" customHeight="1">
      <c r="A30" s="106" t="s">
        <v>409</v>
      </c>
      <c r="B30" s="1459"/>
      <c r="C30" s="1184"/>
      <c r="D30" s="1461"/>
      <c r="E30" s="1184"/>
      <c r="F30" s="1188"/>
      <c r="G30" s="1188"/>
      <c r="H30" s="1427"/>
      <c r="I30" s="326" t="str">
        <f>IF('Mapa final SI'!AC33="","",'Mapa final SI'!AC33)</f>
        <v/>
      </c>
      <c r="J30" s="326" t="str">
        <f>IF('Mapa final SI'!AE33="","",'Mapa final SI'!AE33)</f>
        <v/>
      </c>
      <c r="K30" s="326" t="str">
        <f t="shared" si="0"/>
        <v/>
      </c>
      <c r="L30" s="326" t="str">
        <f>IF('Mapa final SI'!AH33="","",'Mapa final SI'!AH33)</f>
        <v/>
      </c>
      <c r="M30" s="368" t="str">
        <f>IF('Mapa final SI'!T33="","",'Mapa final SI'!T33)</f>
        <v/>
      </c>
      <c r="N30" s="341"/>
      <c r="O30" s="341"/>
      <c r="P30" s="341"/>
      <c r="Q30" s="370"/>
    </row>
    <row r="31" spans="1:17" ht="57">
      <c r="A31" s="106" t="s">
        <v>410</v>
      </c>
      <c r="B31" s="1458" t="s">
        <v>411</v>
      </c>
      <c r="C31" s="1183" t="str">
        <f>IF('Mapa final SI'!G34="","",'Mapa final SI'!G34)</f>
        <v>Posibilidad de afectación reputacional por respuestas fuera de términos de los requerimientos allegados a la DACNARP, asignados a través del aplicativo ControlDoc, debido a la falta de mantenimiento tecnológico del aplicativo ControlDoc</v>
      </c>
      <c r="D31" s="1460" t="s">
        <v>1686</v>
      </c>
      <c r="E31" s="1183" t="str">
        <f>IF('Mapa final SI'!F34="","",'Mapa final SI'!F34)</f>
        <v>Falta de mantenimiento tecnológico del aplicativo ControlDoc</v>
      </c>
      <c r="F31" s="1187" t="str">
        <f>IF('Mapa final SI'!L34="","",'Mapa final SI'!L34)</f>
        <v>Muy Alta</v>
      </c>
      <c r="G31" s="1187" t="str">
        <f>IF('Mapa final SI'!P34="","",'Mapa final SI'!P34)</f>
        <v>Menor</v>
      </c>
      <c r="H31" s="1426"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26" t="str">
        <f>IF('Mapa final SI'!AC34="","",'Mapa final SI'!AC34)</f>
        <v>Media</v>
      </c>
      <c r="J31" s="326" t="str">
        <f>IF('Mapa final SI'!AE34="","",'Mapa final SI'!AE34)</f>
        <v>Menor</v>
      </c>
      <c r="K31" s="326" t="str">
        <f t="shared" si="0"/>
        <v>Moderado</v>
      </c>
      <c r="L31" s="326" t="str">
        <f>IF('Mapa final SI'!AH34="","",'Mapa final SI'!AH34)</f>
        <v>Reducir (mitigar)</v>
      </c>
      <c r="M31" s="368" t="str">
        <f>IF('Mapa final SI'!T34="","",'Mapa final SI'!T34)</f>
        <v>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v>
      </c>
      <c r="N31" s="341" t="s">
        <v>1751</v>
      </c>
      <c r="O31" s="341" t="s">
        <v>226</v>
      </c>
      <c r="P31" s="341" t="s">
        <v>373</v>
      </c>
      <c r="Q31" s="370" t="s">
        <v>478</v>
      </c>
    </row>
    <row r="32" spans="1:17">
      <c r="A32" s="106" t="s">
        <v>416</v>
      </c>
      <c r="B32" s="1459"/>
      <c r="C32" s="1184"/>
      <c r="D32" s="1461"/>
      <c r="E32" s="1184"/>
      <c r="F32" s="1188"/>
      <c r="G32" s="1188"/>
      <c r="H32" s="1426"/>
      <c r="I32" s="326" t="str">
        <f>IF('Mapa final SI'!AC35="","",'Mapa final SI'!AC35)</f>
        <v/>
      </c>
      <c r="J32" s="326" t="str">
        <f>IF('Mapa final SI'!AE35="","",'Mapa final SI'!AE35)</f>
        <v/>
      </c>
      <c r="K32" s="326" t="str">
        <f t="shared" si="0"/>
        <v/>
      </c>
      <c r="L32" s="326" t="str">
        <f>IF('Mapa final SI'!AH35="","",'Mapa final SI'!AH35)</f>
        <v/>
      </c>
      <c r="M32" s="368" t="str">
        <f>IF('Mapa final SI'!T35="","",'Mapa final SI'!T35)</f>
        <v/>
      </c>
      <c r="N32" s="452"/>
      <c r="O32" s="452"/>
      <c r="P32" s="452"/>
      <c r="Q32" s="369"/>
    </row>
    <row r="33" spans="1:17">
      <c r="A33" s="106" t="s">
        <v>417</v>
      </c>
      <c r="B33" s="1459"/>
      <c r="C33" s="1184"/>
      <c r="D33" s="1461"/>
      <c r="E33" s="1184"/>
      <c r="F33" s="1188"/>
      <c r="G33" s="1188"/>
      <c r="H33" s="1426"/>
      <c r="I33" s="326" t="str">
        <f>IF('Mapa final SI'!AC36="","",'Mapa final SI'!AC36)</f>
        <v/>
      </c>
      <c r="J33" s="326" t="str">
        <f>IF('Mapa final SI'!AE36="","",'Mapa final SI'!AE36)</f>
        <v/>
      </c>
      <c r="K33" s="326" t="str">
        <f t="shared" si="0"/>
        <v/>
      </c>
      <c r="L33" s="326" t="str">
        <f>IF('Mapa final SI'!AH36="","",'Mapa final SI'!AH36)</f>
        <v/>
      </c>
      <c r="M33" s="368" t="str">
        <f>IF('Mapa final SI'!T36="","",'Mapa final SI'!T36)</f>
        <v/>
      </c>
      <c r="N33" s="574"/>
      <c r="O33" s="574"/>
      <c r="P33" s="574"/>
      <c r="Q33" s="369"/>
    </row>
    <row r="34" spans="1:17">
      <c r="A34" s="106" t="s">
        <v>418</v>
      </c>
      <c r="B34" s="1459"/>
      <c r="C34" s="1184"/>
      <c r="D34" s="1461"/>
      <c r="E34" s="1184"/>
      <c r="F34" s="1188"/>
      <c r="G34" s="1188"/>
      <c r="H34" s="1426"/>
      <c r="I34" s="326" t="str">
        <f>IF('Mapa final SI'!AC37="","",'Mapa final SI'!AC37)</f>
        <v/>
      </c>
      <c r="J34" s="326" t="str">
        <f>IF('Mapa final SI'!AE37="","",'Mapa final SI'!AE37)</f>
        <v/>
      </c>
      <c r="K34" s="326" t="str">
        <f t="shared" si="0"/>
        <v/>
      </c>
      <c r="L34" s="326" t="str">
        <f>IF('Mapa final SI'!AH37="","",'Mapa final SI'!AH37)</f>
        <v/>
      </c>
      <c r="M34" s="368" t="str">
        <f>IF('Mapa final SI'!T37="","",'Mapa final SI'!T37)</f>
        <v/>
      </c>
      <c r="N34" s="574"/>
      <c r="O34" s="574"/>
      <c r="P34" s="574"/>
      <c r="Q34" s="369"/>
    </row>
    <row r="35" spans="1:17">
      <c r="A35" s="106" t="s">
        <v>419</v>
      </c>
      <c r="B35" s="1459"/>
      <c r="C35" s="1184"/>
      <c r="D35" s="1461"/>
      <c r="E35" s="1184"/>
      <c r="F35" s="1188"/>
      <c r="G35" s="1188"/>
      <c r="H35" s="1426"/>
      <c r="I35" s="326" t="str">
        <f>IF('Mapa final SI'!AC38="","",'Mapa final SI'!AC38)</f>
        <v/>
      </c>
      <c r="J35" s="326" t="str">
        <f>IF('Mapa final SI'!AE38="","",'Mapa final SI'!AE38)</f>
        <v/>
      </c>
      <c r="K35" s="326" t="str">
        <f t="shared" si="0"/>
        <v/>
      </c>
      <c r="L35" s="326" t="str">
        <f>IF('Mapa final SI'!AH38="","",'Mapa final SI'!AH38)</f>
        <v/>
      </c>
      <c r="M35" s="368" t="str">
        <f>IF('Mapa final SI'!T38="","",'Mapa final SI'!T38)</f>
        <v/>
      </c>
      <c r="N35" s="574"/>
      <c r="O35" s="574"/>
      <c r="P35" s="574"/>
      <c r="Q35" s="369"/>
    </row>
    <row r="36" spans="1:17">
      <c r="A36" s="106" t="s">
        <v>420</v>
      </c>
      <c r="B36" s="1459"/>
      <c r="C36" s="1184"/>
      <c r="D36" s="1461"/>
      <c r="E36" s="1184"/>
      <c r="F36" s="1188"/>
      <c r="G36" s="1188"/>
      <c r="H36" s="1427"/>
      <c r="I36" s="326" t="str">
        <f>IF('Mapa final SI'!AC39="","",'Mapa final SI'!AC39)</f>
        <v/>
      </c>
      <c r="J36" s="326" t="str">
        <f>IF('Mapa final SI'!AE39="","",'Mapa final SI'!AE39)</f>
        <v/>
      </c>
      <c r="K36" s="326" t="str">
        <f t="shared" si="0"/>
        <v/>
      </c>
      <c r="L36" s="326" t="str">
        <f>IF('Mapa final SI'!AH39="","",'Mapa final SI'!AH39)</f>
        <v/>
      </c>
      <c r="M36" s="368" t="str">
        <f>IF('Mapa final SI'!T39="","",'Mapa final SI'!T39)</f>
        <v/>
      </c>
      <c r="N36" s="574"/>
      <c r="O36" s="574"/>
      <c r="P36" s="574"/>
      <c r="Q36" s="369"/>
    </row>
    <row r="37" spans="1:17" ht="75">
      <c r="A37" s="106" t="s">
        <v>421</v>
      </c>
      <c r="B37" s="1458" t="s">
        <v>422</v>
      </c>
      <c r="C37" s="1183" t="str">
        <f>IF('Mapa final SI'!G40="","",'Mapa final SI'!G40)</f>
        <v>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v>
      </c>
      <c r="D37" s="1460" t="s">
        <v>1686</v>
      </c>
      <c r="E37" s="1183" t="str">
        <f>IF('Mapa final SI'!F40="","",'Mapa final SI'!F40)</f>
        <v>Falta de fortalecimiento en la respuesta al cliente externo del aplicativo ControlDoc y soporte técnico del mismo</v>
      </c>
      <c r="F37" s="1187" t="str">
        <f>IF('Mapa final SI'!L40="","",'Mapa final SI'!L40)</f>
        <v>Media</v>
      </c>
      <c r="G37" s="1187" t="str">
        <f>IF('Mapa final SI'!P40="","",'Mapa final SI'!P40)</f>
        <v>Menor</v>
      </c>
      <c r="H37" s="1426"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26" t="str">
        <f>IF('Mapa final SI'!AC40="","",'Mapa final SI'!AC40)</f>
        <v>Baja</v>
      </c>
      <c r="J37" s="326" t="str">
        <f>IF('Mapa final SI'!AE40="","",'Mapa final SI'!AE40)</f>
        <v>Menor</v>
      </c>
      <c r="K37" s="326" t="str">
        <f t="shared" si="0"/>
        <v>Moderado</v>
      </c>
      <c r="L37" s="326" t="str">
        <f>IF('Mapa final SI'!AH40="","",'Mapa final SI'!AH40)</f>
        <v/>
      </c>
      <c r="M37" s="368" t="str">
        <f>IF('Mapa final SI'!T40="","",'Mapa final SI'!T40)</f>
        <v>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v>
      </c>
      <c r="N37" s="538" t="s">
        <v>1752</v>
      </c>
      <c r="O37" s="539" t="s">
        <v>1729</v>
      </c>
      <c r="P37" s="540" t="s">
        <v>373</v>
      </c>
      <c r="Q37" s="535" t="s">
        <v>1753</v>
      </c>
    </row>
    <row r="38" spans="1:17" ht="85.5">
      <c r="A38" s="106" t="s">
        <v>426</v>
      </c>
      <c r="B38" s="1459"/>
      <c r="C38" s="1184"/>
      <c r="D38" s="1461"/>
      <c r="E38" s="1184"/>
      <c r="F38" s="1188"/>
      <c r="G38" s="1188"/>
      <c r="H38" s="1426"/>
      <c r="I38" s="326" t="str">
        <f>IF('Mapa final SI'!AC41="","",'Mapa final SI'!AC41)</f>
        <v>Baja</v>
      </c>
      <c r="J38" s="326" t="str">
        <f>IF('Mapa final SI'!AE41="","",'Mapa final SI'!AE41)</f>
        <v>Menor</v>
      </c>
      <c r="K38" s="326" t="str">
        <f t="shared" si="0"/>
        <v>Moderado</v>
      </c>
      <c r="L38" s="326" t="str">
        <f>IF('Mapa final SI'!AH41="","",'Mapa final SI'!AH41)</f>
        <v>Reducir (mitigar)</v>
      </c>
      <c r="M38" s="368" t="str">
        <f>IF('Mapa final SI'!T41="","",'Mapa final SI'!T41)</f>
        <v>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v>
      </c>
      <c r="N38" s="538" t="s">
        <v>1754</v>
      </c>
      <c r="O38" s="539" t="s">
        <v>1729</v>
      </c>
      <c r="P38" s="540" t="s">
        <v>373</v>
      </c>
      <c r="Q38" s="535" t="s">
        <v>1755</v>
      </c>
    </row>
    <row r="39" spans="1:17">
      <c r="A39" s="106" t="s">
        <v>427</v>
      </c>
      <c r="B39" s="1459"/>
      <c r="C39" s="1184"/>
      <c r="D39" s="1461"/>
      <c r="E39" s="1184"/>
      <c r="F39" s="1188"/>
      <c r="G39" s="1188"/>
      <c r="H39" s="1426"/>
      <c r="I39" s="326" t="str">
        <f>IF('Mapa final SI'!AC42="","",'Mapa final SI'!AC42)</f>
        <v/>
      </c>
      <c r="J39" s="326" t="str">
        <f>IF('Mapa final SI'!AE42="","",'Mapa final SI'!AE42)</f>
        <v/>
      </c>
      <c r="K39" s="326" t="str">
        <f t="shared" si="0"/>
        <v/>
      </c>
      <c r="L39" s="326" t="str">
        <f>IF('Mapa final SI'!AH42="","",'Mapa final SI'!AH42)</f>
        <v/>
      </c>
      <c r="M39" s="368" t="str">
        <f>IF('Mapa final SI'!T42="","",'Mapa final SI'!T42)</f>
        <v/>
      </c>
      <c r="N39" s="342"/>
      <c r="O39" s="342"/>
      <c r="P39" s="342"/>
      <c r="Q39" s="536"/>
    </row>
    <row r="40" spans="1:17">
      <c r="A40" s="106" t="s">
        <v>428</v>
      </c>
      <c r="B40" s="1459"/>
      <c r="C40" s="1184"/>
      <c r="D40" s="1461"/>
      <c r="E40" s="1184"/>
      <c r="F40" s="1188"/>
      <c r="G40" s="1188"/>
      <c r="H40" s="1426"/>
      <c r="I40" s="326" t="str">
        <f>IF('Mapa final SI'!AC43="","",'Mapa final SI'!AC43)</f>
        <v/>
      </c>
      <c r="J40" s="326" t="str">
        <f>IF('Mapa final SI'!AE43="","",'Mapa final SI'!AE43)</f>
        <v/>
      </c>
      <c r="K40" s="326" t="str">
        <f t="shared" si="0"/>
        <v/>
      </c>
      <c r="L40" s="326" t="str">
        <f>IF('Mapa final SI'!AH43="","",'Mapa final SI'!AH43)</f>
        <v/>
      </c>
      <c r="M40" s="368" t="str">
        <f>IF('Mapa final SI'!T43="","",'Mapa final SI'!T43)</f>
        <v/>
      </c>
      <c r="N40" s="342"/>
      <c r="O40" s="342"/>
      <c r="P40" s="342"/>
      <c r="Q40" s="536"/>
    </row>
    <row r="41" spans="1:17">
      <c r="A41" s="106" t="s">
        <v>429</v>
      </c>
      <c r="B41" s="1459"/>
      <c r="C41" s="1184"/>
      <c r="D41" s="1461"/>
      <c r="E41" s="1184"/>
      <c r="F41" s="1188"/>
      <c r="G41" s="1188"/>
      <c r="H41" s="1426"/>
      <c r="I41" s="326" t="str">
        <f>IF('Mapa final SI'!AC44="","",'Mapa final SI'!AC44)</f>
        <v/>
      </c>
      <c r="J41" s="326" t="str">
        <f>IF('Mapa final SI'!AE44="","",'Mapa final SI'!AE44)</f>
        <v/>
      </c>
      <c r="K41" s="326" t="str">
        <f t="shared" si="0"/>
        <v/>
      </c>
      <c r="L41" s="326" t="str">
        <f>IF('Mapa final SI'!AH44="","",'Mapa final SI'!AH44)</f>
        <v/>
      </c>
      <c r="M41" s="368" t="str">
        <f>IF('Mapa final SI'!T44="","",'Mapa final SI'!T44)</f>
        <v/>
      </c>
      <c r="N41" s="342"/>
      <c r="O41" s="342"/>
      <c r="P41" s="342"/>
      <c r="Q41" s="536"/>
    </row>
    <row r="42" spans="1:17">
      <c r="A42" s="106" t="s">
        <v>430</v>
      </c>
      <c r="B42" s="1459"/>
      <c r="C42" s="1184"/>
      <c r="D42" s="1461"/>
      <c r="E42" s="1184"/>
      <c r="F42" s="1188"/>
      <c r="G42" s="1188"/>
      <c r="H42" s="1427"/>
      <c r="I42" s="326" t="str">
        <f>IF('Mapa final SI'!AC45="","",'Mapa final SI'!AC45)</f>
        <v/>
      </c>
      <c r="J42" s="326" t="str">
        <f>IF('Mapa final SI'!AE45="","",'Mapa final SI'!AE45)</f>
        <v/>
      </c>
      <c r="K42" s="326" t="str">
        <f t="shared" si="0"/>
        <v/>
      </c>
      <c r="L42" s="326" t="str">
        <f>IF('Mapa final SI'!AH45="","",'Mapa final SI'!AH45)</f>
        <v/>
      </c>
      <c r="M42" s="368" t="str">
        <f>IF('Mapa final SI'!T45="","",'Mapa final SI'!T45)</f>
        <v/>
      </c>
      <c r="N42" s="342"/>
      <c r="O42" s="342"/>
      <c r="P42" s="342"/>
      <c r="Q42" s="536"/>
    </row>
    <row r="43" spans="1:17" ht="114">
      <c r="A43" s="106" t="s">
        <v>431</v>
      </c>
      <c r="B43" s="1458" t="s">
        <v>432</v>
      </c>
      <c r="C43" s="1183" t="str">
        <f>IF('Mapa final SI'!G46="","",'Mapa final SI'!G46)</f>
        <v>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v>
      </c>
      <c r="D43" s="1460" t="s">
        <v>1686</v>
      </c>
      <c r="E43" s="1183" t="str">
        <f>IF('Mapa final SI'!F46="","",'Mapa final SI'!F46)</f>
        <v>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v>
      </c>
      <c r="F43" s="1187" t="str">
        <f>IF('Mapa final SI'!L46="","",'Mapa final SI'!L46)</f>
        <v>Muy Alta</v>
      </c>
      <c r="G43" s="1187" t="str">
        <f>IF('Mapa final SI'!P46="","",'Mapa final SI'!P46)</f>
        <v>Menor</v>
      </c>
      <c r="H43" s="1426"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326" t="str">
        <f>IF('Mapa final SI'!AC46="","",'Mapa final SI'!AC46)</f>
        <v>Media</v>
      </c>
      <c r="J43" s="326" t="str">
        <f>IF('Mapa final SI'!AE46="","",'Mapa final SI'!AE46)</f>
        <v>Menor</v>
      </c>
      <c r="K43" s="326" t="str">
        <f t="shared" si="0"/>
        <v>Moderado</v>
      </c>
      <c r="L43" s="326" t="str">
        <f>IF('Mapa final SI'!AH46="","",'Mapa final SI'!AH46)</f>
        <v/>
      </c>
      <c r="M43" s="368" t="str">
        <f>IF('Mapa final SI'!T46="","",'Mapa final SI'!T46)</f>
        <v>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v>
      </c>
      <c r="N43" s="538" t="s">
        <v>1756</v>
      </c>
      <c r="O43" s="539" t="s">
        <v>1729</v>
      </c>
      <c r="P43" s="540" t="s">
        <v>373</v>
      </c>
      <c r="Q43" s="535" t="s">
        <v>1757</v>
      </c>
    </row>
    <row r="44" spans="1:17" ht="99.75">
      <c r="A44" s="106" t="s">
        <v>435</v>
      </c>
      <c r="B44" s="1459"/>
      <c r="C44" s="1184"/>
      <c r="D44" s="1461"/>
      <c r="E44" s="1184"/>
      <c r="F44" s="1188"/>
      <c r="G44" s="1188"/>
      <c r="H44" s="1426"/>
      <c r="I44" s="326" t="str">
        <f>IF('Mapa final SI'!AC47="","",'Mapa final SI'!AC47)</f>
        <v>Baja</v>
      </c>
      <c r="J44" s="326" t="str">
        <f>IF('Mapa final SI'!AE47="","",'Mapa final SI'!AE47)</f>
        <v>Menor</v>
      </c>
      <c r="K44" s="326" t="str">
        <f t="shared" si="0"/>
        <v>Moderado</v>
      </c>
      <c r="L44" s="326" t="str">
        <f>IF('Mapa final SI'!AH47="","",'Mapa final SI'!AH47)</f>
        <v>Reducir (mitigar)</v>
      </c>
      <c r="M44" s="368" t="str">
        <f>IF('Mapa final SI'!T47="","",'Mapa final SI'!T47)</f>
        <v>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v>
      </c>
      <c r="N44" s="538" t="s">
        <v>1758</v>
      </c>
      <c r="O44" s="539" t="s">
        <v>1729</v>
      </c>
      <c r="P44" s="540" t="s">
        <v>373</v>
      </c>
      <c r="Q44" s="535" t="s">
        <v>1759</v>
      </c>
    </row>
    <row r="45" spans="1:17">
      <c r="A45" s="106" t="s">
        <v>436</v>
      </c>
      <c r="B45" s="1459"/>
      <c r="C45" s="1184"/>
      <c r="D45" s="1461"/>
      <c r="E45" s="1184"/>
      <c r="F45" s="1188"/>
      <c r="G45" s="1188"/>
      <c r="H45" s="1426"/>
      <c r="I45" s="326" t="str">
        <f>IF('Mapa final SI'!AC48="","",'Mapa final SI'!AC48)</f>
        <v/>
      </c>
      <c r="J45" s="326" t="str">
        <f>IF('Mapa final SI'!AE48="","",'Mapa final SI'!AE48)</f>
        <v/>
      </c>
      <c r="K45" s="326" t="str">
        <f t="shared" si="0"/>
        <v/>
      </c>
      <c r="L45" s="326" t="str">
        <f>IF('Mapa final SI'!AH48="","",'Mapa final SI'!AH48)</f>
        <v/>
      </c>
      <c r="M45" s="368" t="str">
        <f>IF('Mapa final SI'!T48="","",'Mapa final SI'!T48)</f>
        <v/>
      </c>
      <c r="N45" s="386"/>
      <c r="O45" s="386"/>
      <c r="P45" s="386"/>
      <c r="Q45" s="397"/>
    </row>
    <row r="46" spans="1:17">
      <c r="A46" s="106" t="s">
        <v>437</v>
      </c>
      <c r="B46" s="1459"/>
      <c r="C46" s="1184"/>
      <c r="D46" s="1461"/>
      <c r="E46" s="1184"/>
      <c r="F46" s="1188"/>
      <c r="G46" s="1188"/>
      <c r="H46" s="1426"/>
      <c r="I46" s="326" t="str">
        <f>IF('Mapa final SI'!AC49="","",'Mapa final SI'!AC49)</f>
        <v/>
      </c>
      <c r="J46" s="326" t="str">
        <f>IF('Mapa final SI'!AE49="","",'Mapa final SI'!AE49)</f>
        <v/>
      </c>
      <c r="K46" s="326" t="str">
        <f t="shared" si="0"/>
        <v/>
      </c>
      <c r="L46" s="326" t="str">
        <f>IF('Mapa final SI'!AH49="","",'Mapa final SI'!AH49)</f>
        <v/>
      </c>
      <c r="M46" s="368" t="str">
        <f>IF('Mapa final SI'!T49="","",'Mapa final SI'!T49)</f>
        <v/>
      </c>
      <c r="N46" s="386"/>
      <c r="O46" s="386"/>
      <c r="P46" s="386"/>
      <c r="Q46" s="397"/>
    </row>
    <row r="47" spans="1:17">
      <c r="A47" s="106" t="s">
        <v>438</v>
      </c>
      <c r="B47" s="1459"/>
      <c r="C47" s="1184"/>
      <c r="D47" s="1461"/>
      <c r="E47" s="1184"/>
      <c r="F47" s="1188"/>
      <c r="G47" s="1188"/>
      <c r="H47" s="1426"/>
      <c r="I47" s="326" t="str">
        <f>IF('Mapa final SI'!AC50="","",'Mapa final SI'!AC50)</f>
        <v/>
      </c>
      <c r="J47" s="326" t="str">
        <f>IF('Mapa final SI'!AE50="","",'Mapa final SI'!AE50)</f>
        <v/>
      </c>
      <c r="K47" s="326" t="str">
        <f t="shared" si="0"/>
        <v/>
      </c>
      <c r="L47" s="326" t="str">
        <f>IF('Mapa final SI'!AH50="","",'Mapa final SI'!AH50)</f>
        <v/>
      </c>
      <c r="M47" s="368" t="str">
        <f>IF('Mapa final SI'!T50="","",'Mapa final SI'!T50)</f>
        <v/>
      </c>
      <c r="N47" s="386"/>
      <c r="O47" s="386"/>
      <c r="P47" s="386"/>
      <c r="Q47" s="397"/>
    </row>
    <row r="48" spans="1:17">
      <c r="A48" s="106" t="s">
        <v>439</v>
      </c>
      <c r="B48" s="1459"/>
      <c r="C48" s="1184"/>
      <c r="D48" s="1461"/>
      <c r="E48" s="1184"/>
      <c r="F48" s="1188"/>
      <c r="G48" s="1188"/>
      <c r="H48" s="1427"/>
      <c r="I48" s="326" t="str">
        <f>IF('Mapa final SI'!AC51="","",'Mapa final SI'!AC51)</f>
        <v/>
      </c>
      <c r="J48" s="326" t="str">
        <f>IF('Mapa final SI'!AE51="","",'Mapa final SI'!AE51)</f>
        <v/>
      </c>
      <c r="K48" s="326" t="str">
        <f t="shared" si="0"/>
        <v/>
      </c>
      <c r="L48" s="326" t="str">
        <f>IF('Mapa final SI'!AH51="","",'Mapa final SI'!AH51)</f>
        <v/>
      </c>
      <c r="M48" s="265" t="str">
        <f>IF('Mapa final SI'!T51="","",'Mapa final SI'!T51)</f>
        <v/>
      </c>
      <c r="N48" s="432"/>
      <c r="O48" s="432"/>
      <c r="P48" s="432"/>
      <c r="Q48" s="433"/>
    </row>
    <row r="49" spans="1:17">
      <c r="A49" s="106" t="s">
        <v>440</v>
      </c>
      <c r="B49" s="1163"/>
      <c r="C49" s="1183" t="str">
        <f>IF('Mapa final SI'!G52="","",'Mapa final SI'!G52)</f>
        <v/>
      </c>
      <c r="D49" s="1460"/>
      <c r="E49" s="1183" t="str">
        <f>IF('Mapa final SI'!F52="","",'Mapa final SI'!F52)</f>
        <v/>
      </c>
      <c r="F49" s="1187" t="str">
        <f>IF('Mapa final SI'!L52="","",'Mapa final SI'!L52)</f>
        <v/>
      </c>
      <c r="G49" s="1187" t="str">
        <f>IF('Mapa final SI'!P52="","",'Mapa final SI'!P52)</f>
        <v/>
      </c>
      <c r="H49" s="1426"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6" t="str">
        <f>IF('Mapa final SI'!AC52="","",'Mapa final SI'!AC52)</f>
        <v/>
      </c>
      <c r="J49" s="326" t="str">
        <f>IF('Mapa final SI'!AE52="","",'Mapa final SI'!AE52)</f>
        <v/>
      </c>
      <c r="K49" s="326" t="str">
        <f t="shared" si="0"/>
        <v/>
      </c>
      <c r="L49" s="326" t="str">
        <f>IF('Mapa final SI'!AH52="","",'Mapa final SI'!AH52)</f>
        <v/>
      </c>
      <c r="M49" s="265" t="str">
        <f>IF('Mapa final SI'!T52="","",'Mapa final SI'!T52)</f>
        <v/>
      </c>
      <c r="N49" s="432"/>
      <c r="O49" s="432"/>
      <c r="P49" s="432"/>
      <c r="Q49" s="433"/>
    </row>
    <row r="50" spans="1:17">
      <c r="A50" s="106" t="s">
        <v>446</v>
      </c>
      <c r="B50" s="1164"/>
      <c r="C50" s="1184"/>
      <c r="D50" s="1461"/>
      <c r="E50" s="1184"/>
      <c r="F50" s="1188"/>
      <c r="G50" s="1188"/>
      <c r="H50" s="1426"/>
      <c r="I50" s="326" t="str">
        <f>IF('Mapa final SI'!AC53="","",'Mapa final SI'!AC53)</f>
        <v/>
      </c>
      <c r="J50" s="326" t="str">
        <f>IF('Mapa final SI'!AE53="","",'Mapa final SI'!AE53)</f>
        <v/>
      </c>
      <c r="K50" s="326" t="str">
        <f t="shared" si="0"/>
        <v/>
      </c>
      <c r="L50" s="326" t="str">
        <f>IF('Mapa final SI'!AH53="","",'Mapa final SI'!AH53)</f>
        <v/>
      </c>
      <c r="M50" s="265" t="str">
        <f>IF('Mapa final SI'!T53="","",'Mapa final SI'!T53)</f>
        <v/>
      </c>
      <c r="N50" s="432"/>
      <c r="O50" s="432"/>
      <c r="P50" s="432"/>
      <c r="Q50" s="433"/>
    </row>
    <row r="51" spans="1:17">
      <c r="A51" s="106" t="s">
        <v>447</v>
      </c>
      <c r="B51" s="1164"/>
      <c r="C51" s="1184"/>
      <c r="D51" s="1461"/>
      <c r="E51" s="1184"/>
      <c r="F51" s="1188"/>
      <c r="G51" s="1188"/>
      <c r="H51" s="1426"/>
      <c r="I51" s="326" t="str">
        <f>IF('Mapa final SI'!AC54="","",'Mapa final SI'!AC54)</f>
        <v/>
      </c>
      <c r="J51" s="326" t="str">
        <f>IF('Mapa final SI'!AE54="","",'Mapa final SI'!AE54)</f>
        <v/>
      </c>
      <c r="K51" s="326" t="str">
        <f t="shared" si="0"/>
        <v/>
      </c>
      <c r="L51" s="326" t="str">
        <f>IF('Mapa final SI'!AH54="","",'Mapa final SI'!AH54)</f>
        <v/>
      </c>
      <c r="M51" s="265" t="str">
        <f>IF('Mapa final SI'!T54="","",'Mapa final SI'!T54)</f>
        <v/>
      </c>
      <c r="N51" s="432"/>
      <c r="O51" s="432"/>
      <c r="P51" s="432"/>
      <c r="Q51" s="433"/>
    </row>
    <row r="52" spans="1:17">
      <c r="A52" s="106" t="s">
        <v>448</v>
      </c>
      <c r="B52" s="1164"/>
      <c r="C52" s="1184"/>
      <c r="D52" s="1461"/>
      <c r="E52" s="1184"/>
      <c r="F52" s="1188"/>
      <c r="G52" s="1188"/>
      <c r="H52" s="1426"/>
      <c r="I52" s="326" t="str">
        <f>IF('Mapa final SI'!AC55="","",'Mapa final SI'!AC55)</f>
        <v/>
      </c>
      <c r="J52" s="326" t="str">
        <f>IF('Mapa final SI'!AE55="","",'Mapa final SI'!AE55)</f>
        <v/>
      </c>
      <c r="K52" s="326" t="str">
        <f t="shared" si="0"/>
        <v/>
      </c>
      <c r="L52" s="326" t="str">
        <f>IF('Mapa final SI'!AH55="","",'Mapa final SI'!AH55)</f>
        <v/>
      </c>
      <c r="M52" s="265" t="str">
        <f>IF('Mapa final SI'!T55="","",'Mapa final SI'!T55)</f>
        <v/>
      </c>
      <c r="N52" s="432"/>
      <c r="O52" s="432"/>
      <c r="P52" s="432"/>
      <c r="Q52" s="433"/>
    </row>
    <row r="53" spans="1:17">
      <c r="A53" s="106" t="s">
        <v>449</v>
      </c>
      <c r="B53" s="1164"/>
      <c r="C53" s="1184"/>
      <c r="D53" s="1461"/>
      <c r="E53" s="1184"/>
      <c r="F53" s="1188"/>
      <c r="G53" s="1188"/>
      <c r="H53" s="1426"/>
      <c r="I53" s="326" t="str">
        <f>IF('Mapa final SI'!AC56="","",'Mapa final SI'!AC56)</f>
        <v/>
      </c>
      <c r="J53" s="326" t="str">
        <f>IF('Mapa final SI'!AE56="","",'Mapa final SI'!AE56)</f>
        <v/>
      </c>
      <c r="K53" s="326" t="str">
        <f t="shared" si="0"/>
        <v/>
      </c>
      <c r="L53" s="326" t="str">
        <f>IF('Mapa final SI'!AH56="","",'Mapa final SI'!AH56)</f>
        <v/>
      </c>
      <c r="M53" s="265" t="str">
        <f>IF('Mapa final SI'!T56="","",'Mapa final SI'!T56)</f>
        <v/>
      </c>
      <c r="N53" s="432"/>
      <c r="O53" s="432"/>
      <c r="P53" s="432"/>
      <c r="Q53" s="433"/>
    </row>
    <row r="54" spans="1:17">
      <c r="A54" s="106" t="s">
        <v>450</v>
      </c>
      <c r="B54" s="1164"/>
      <c r="C54" s="1184"/>
      <c r="D54" s="1461"/>
      <c r="E54" s="1184"/>
      <c r="F54" s="1188"/>
      <c r="G54" s="1188"/>
      <c r="H54" s="1427"/>
      <c r="I54" s="326" t="str">
        <f>IF('Mapa final SI'!AC57="","",'Mapa final SI'!AC57)</f>
        <v/>
      </c>
      <c r="J54" s="326" t="str">
        <f>IF('Mapa final SI'!AE57="","",'Mapa final SI'!AE57)</f>
        <v/>
      </c>
      <c r="K54" s="326" t="str">
        <f t="shared" si="0"/>
        <v/>
      </c>
      <c r="L54" s="326" t="str">
        <f>IF('Mapa final SI'!AH57="","",'Mapa final SI'!AH57)</f>
        <v/>
      </c>
      <c r="M54" s="265" t="str">
        <f>IF('Mapa final SI'!T57="","",'Mapa final SI'!T57)</f>
        <v/>
      </c>
      <c r="N54" s="432"/>
      <c r="O54" s="432"/>
      <c r="P54" s="432"/>
      <c r="Q54" s="433"/>
    </row>
    <row r="55" spans="1:17">
      <c r="A55" s="106" t="s">
        <v>451</v>
      </c>
      <c r="B55" s="1163"/>
      <c r="C55" s="1183" t="str">
        <f>IF('Mapa final SI'!G58="","",'Mapa final SI'!G58)</f>
        <v/>
      </c>
      <c r="D55" s="1460"/>
      <c r="E55" s="1183" t="str">
        <f>IF('Mapa final SI'!F58="","",'Mapa final SI'!F58)</f>
        <v/>
      </c>
      <c r="F55" s="1187" t="str">
        <f>IF('Mapa final SI'!L58="","",'Mapa final SI'!L58)</f>
        <v/>
      </c>
      <c r="G55" s="1187" t="str">
        <f>IF('Mapa final SI'!P58="","",'Mapa final SI'!P58)</f>
        <v/>
      </c>
      <c r="H55" s="1426"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6" t="str">
        <f>IF('Mapa final SI'!AC58="","",'Mapa final SI'!AC58)</f>
        <v/>
      </c>
      <c r="J55" s="326" t="str">
        <f>IF('Mapa final SI'!AE58="","",'Mapa final SI'!AE58)</f>
        <v/>
      </c>
      <c r="K55" s="326" t="str">
        <f t="shared" si="0"/>
        <v/>
      </c>
      <c r="L55" s="326" t="str">
        <f>IF('Mapa final SI'!AH58="","",'Mapa final SI'!AH58)</f>
        <v/>
      </c>
      <c r="M55" s="265" t="str">
        <f>IF('Mapa final SI'!T58="","",'Mapa final SI'!T58)</f>
        <v/>
      </c>
      <c r="N55" s="432"/>
      <c r="O55" s="432"/>
      <c r="P55" s="432"/>
      <c r="Q55" s="433"/>
    </row>
    <row r="56" spans="1:17">
      <c r="A56" s="106" t="s">
        <v>455</v>
      </c>
      <c r="B56" s="1164"/>
      <c r="C56" s="1184"/>
      <c r="D56" s="1461"/>
      <c r="E56" s="1184"/>
      <c r="F56" s="1188"/>
      <c r="G56" s="1188"/>
      <c r="H56" s="1426"/>
      <c r="I56" s="326" t="str">
        <f>IF('Mapa final SI'!AC59="","",'Mapa final SI'!AC59)</f>
        <v/>
      </c>
      <c r="J56" s="326" t="str">
        <f>IF('Mapa final SI'!AE59="","",'Mapa final SI'!AE59)</f>
        <v/>
      </c>
      <c r="K56" s="326" t="str">
        <f t="shared" si="0"/>
        <v/>
      </c>
      <c r="L56" s="326" t="str">
        <f>IF('Mapa final SI'!AH59="","",'Mapa final SI'!AH59)</f>
        <v/>
      </c>
      <c r="M56" s="265" t="str">
        <f>IF('Mapa final SI'!T59="","",'Mapa final SI'!T59)</f>
        <v/>
      </c>
      <c r="N56" s="432"/>
      <c r="O56" s="432"/>
      <c r="P56" s="432"/>
      <c r="Q56" s="433"/>
    </row>
    <row r="57" spans="1:17">
      <c r="A57" s="106" t="s">
        <v>458</v>
      </c>
      <c r="B57" s="1164"/>
      <c r="C57" s="1184"/>
      <c r="D57" s="1461"/>
      <c r="E57" s="1184"/>
      <c r="F57" s="1188"/>
      <c r="G57" s="1188"/>
      <c r="H57" s="1426"/>
      <c r="I57" s="326" t="str">
        <f>IF('Mapa final SI'!AC60="","",'Mapa final SI'!AC60)</f>
        <v/>
      </c>
      <c r="J57" s="326" t="str">
        <f>IF('Mapa final SI'!AE60="","",'Mapa final SI'!AE60)</f>
        <v/>
      </c>
      <c r="K57" s="326" t="str">
        <f t="shared" si="0"/>
        <v/>
      </c>
      <c r="L57" s="326" t="str">
        <f>IF('Mapa final SI'!AH60="","",'Mapa final SI'!AH60)</f>
        <v/>
      </c>
      <c r="M57" s="265" t="str">
        <f>IF('Mapa final SI'!T60="","",'Mapa final SI'!T60)</f>
        <v/>
      </c>
      <c r="N57" s="432"/>
      <c r="O57" s="432"/>
      <c r="P57" s="432"/>
      <c r="Q57" s="433"/>
    </row>
    <row r="58" spans="1:17">
      <c r="A58" s="106" t="s">
        <v>459</v>
      </c>
      <c r="B58" s="1164"/>
      <c r="C58" s="1184"/>
      <c r="D58" s="1461"/>
      <c r="E58" s="1184"/>
      <c r="F58" s="1188"/>
      <c r="G58" s="1188"/>
      <c r="H58" s="1426"/>
      <c r="I58" s="326" t="str">
        <f>IF('Mapa final SI'!AC61="","",'Mapa final SI'!AC61)</f>
        <v/>
      </c>
      <c r="J58" s="326" t="str">
        <f>IF('Mapa final SI'!AE61="","",'Mapa final SI'!AE61)</f>
        <v/>
      </c>
      <c r="K58" s="326" t="str">
        <f t="shared" si="0"/>
        <v/>
      </c>
      <c r="L58" s="326" t="str">
        <f>IF('Mapa final SI'!AH61="","",'Mapa final SI'!AH61)</f>
        <v/>
      </c>
      <c r="M58" s="265" t="str">
        <f>IF('Mapa final SI'!T61="","",'Mapa final SI'!T61)</f>
        <v/>
      </c>
      <c r="N58" s="432"/>
      <c r="O58" s="432"/>
      <c r="P58" s="432"/>
      <c r="Q58" s="433"/>
    </row>
    <row r="59" spans="1:17">
      <c r="A59" s="106" t="s">
        <v>460</v>
      </c>
      <c r="B59" s="1164"/>
      <c r="C59" s="1184"/>
      <c r="D59" s="1461"/>
      <c r="E59" s="1184"/>
      <c r="F59" s="1188"/>
      <c r="G59" s="1188"/>
      <c r="H59" s="1426"/>
      <c r="I59" s="326" t="str">
        <f>IF('Mapa final SI'!AC62="","",'Mapa final SI'!AC62)</f>
        <v/>
      </c>
      <c r="J59" s="326" t="str">
        <f>IF('Mapa final SI'!AE62="","",'Mapa final SI'!AE62)</f>
        <v/>
      </c>
      <c r="K59" s="326" t="str">
        <f t="shared" si="0"/>
        <v/>
      </c>
      <c r="L59" s="326" t="str">
        <f>IF('Mapa final SI'!AH62="","",'Mapa final SI'!AH62)</f>
        <v/>
      </c>
      <c r="M59" s="265" t="str">
        <f>IF('Mapa final SI'!T62="","",'Mapa final SI'!T62)</f>
        <v/>
      </c>
      <c r="N59" s="432"/>
      <c r="O59" s="432"/>
      <c r="P59" s="432"/>
      <c r="Q59" s="433"/>
    </row>
    <row r="60" spans="1:17">
      <c r="A60" s="106" t="s">
        <v>461</v>
      </c>
      <c r="B60" s="1164"/>
      <c r="C60" s="1184"/>
      <c r="D60" s="1461"/>
      <c r="E60" s="1184"/>
      <c r="F60" s="1188"/>
      <c r="G60" s="1188"/>
      <c r="H60" s="1427"/>
      <c r="I60" s="326" t="str">
        <f>IF('Mapa final SI'!AC63="","",'Mapa final SI'!AC63)</f>
        <v/>
      </c>
      <c r="J60" s="326" t="str">
        <f>IF('Mapa final SI'!AE63="","",'Mapa final SI'!AE63)</f>
        <v/>
      </c>
      <c r="K60" s="326" t="str">
        <f t="shared" si="0"/>
        <v/>
      </c>
      <c r="L60" s="326" t="str">
        <f>IF('Mapa final SI'!AH63="","",'Mapa final SI'!AH63)</f>
        <v/>
      </c>
      <c r="M60" s="265" t="str">
        <f>IF('Mapa final SI'!T63="","",'Mapa final SI'!T63)</f>
        <v/>
      </c>
      <c r="N60" s="432"/>
      <c r="O60" s="432"/>
      <c r="P60" s="432"/>
      <c r="Q60" s="433"/>
    </row>
    <row r="61" spans="1:17">
      <c r="A61" s="106" t="s">
        <v>462</v>
      </c>
      <c r="B61" s="1163"/>
      <c r="C61" s="1183" t="str">
        <f>IF('Mapa final SI'!G64="","",'Mapa final SI'!G64)</f>
        <v/>
      </c>
      <c r="D61" s="1460"/>
      <c r="E61" s="1183" t="str">
        <f>IF('Mapa final SI'!F64="","",'Mapa final SI'!F64)</f>
        <v/>
      </c>
      <c r="F61" s="1187" t="str">
        <f>IF('Mapa final SI'!L64="","",'Mapa final SI'!L64)</f>
        <v/>
      </c>
      <c r="G61" s="1187" t="str">
        <f>IF('Mapa final SI'!P64="","",'Mapa final SI'!P64)</f>
        <v/>
      </c>
      <c r="H61" s="1426"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6" t="str">
        <f>IF('Mapa final SI'!AC64="","",'Mapa final SI'!AC64)</f>
        <v/>
      </c>
      <c r="J61" s="326" t="str">
        <f>IF('Mapa final SI'!AE64="","",'Mapa final SI'!AE64)</f>
        <v/>
      </c>
      <c r="K61" s="326" t="str">
        <f t="shared" si="0"/>
        <v/>
      </c>
      <c r="L61" s="326" t="str">
        <f>IF('Mapa final SI'!AH64="","",'Mapa final SI'!AH64)</f>
        <v/>
      </c>
      <c r="M61" s="265" t="str">
        <f>IF('Mapa final SI'!T64="","",'Mapa final SI'!T64)</f>
        <v/>
      </c>
      <c r="N61" s="432"/>
      <c r="O61" s="432"/>
      <c r="P61" s="432"/>
      <c r="Q61" s="433"/>
    </row>
    <row r="62" spans="1:17">
      <c r="A62" s="106" t="s">
        <v>467</v>
      </c>
      <c r="B62" s="1164"/>
      <c r="C62" s="1184"/>
      <c r="D62" s="1461"/>
      <c r="E62" s="1184"/>
      <c r="F62" s="1188"/>
      <c r="G62" s="1188"/>
      <c r="H62" s="1426"/>
      <c r="I62" s="326" t="str">
        <f>IF('Mapa final SI'!AC65="","",'Mapa final SI'!AC65)</f>
        <v/>
      </c>
      <c r="J62" s="326" t="str">
        <f>IF('Mapa final SI'!AE65="","",'Mapa final SI'!AE65)</f>
        <v/>
      </c>
      <c r="K62" s="326" t="str">
        <f t="shared" si="0"/>
        <v/>
      </c>
      <c r="L62" s="326" t="str">
        <f>IF('Mapa final SI'!AH65="","",'Mapa final SI'!AH65)</f>
        <v/>
      </c>
      <c r="M62" s="265" t="str">
        <f>IF('Mapa final SI'!T65="","",'Mapa final SI'!T65)</f>
        <v/>
      </c>
      <c r="N62" s="432"/>
      <c r="O62" s="432"/>
      <c r="P62" s="432"/>
      <c r="Q62" s="433"/>
    </row>
    <row r="63" spans="1:17">
      <c r="A63" s="106" t="s">
        <v>468</v>
      </c>
      <c r="B63" s="1164"/>
      <c r="C63" s="1184"/>
      <c r="D63" s="1461"/>
      <c r="E63" s="1184"/>
      <c r="F63" s="1188"/>
      <c r="G63" s="1188"/>
      <c r="H63" s="1426"/>
      <c r="I63" s="326" t="str">
        <f>IF('Mapa final SI'!AC66="","",'Mapa final SI'!AC66)</f>
        <v/>
      </c>
      <c r="J63" s="326" t="str">
        <f>IF('Mapa final SI'!AE66="","",'Mapa final SI'!AE66)</f>
        <v/>
      </c>
      <c r="K63" s="326" t="str">
        <f t="shared" si="0"/>
        <v/>
      </c>
      <c r="L63" s="326" t="str">
        <f>IF('Mapa final SI'!AH66="","",'Mapa final SI'!AH66)</f>
        <v/>
      </c>
      <c r="M63" s="265" t="str">
        <f>IF('Mapa final SI'!T66="","",'Mapa final SI'!T66)</f>
        <v/>
      </c>
      <c r="N63" s="432"/>
      <c r="O63" s="432"/>
      <c r="P63" s="432"/>
      <c r="Q63" s="433"/>
    </row>
    <row r="64" spans="1:17">
      <c r="A64" s="106" t="s">
        <v>469</v>
      </c>
      <c r="B64" s="1164"/>
      <c r="C64" s="1184"/>
      <c r="D64" s="1461"/>
      <c r="E64" s="1184"/>
      <c r="F64" s="1188"/>
      <c r="G64" s="1188"/>
      <c r="H64" s="1426"/>
      <c r="I64" s="326" t="str">
        <f>IF('Mapa final SI'!AC67="","",'Mapa final SI'!AC67)</f>
        <v/>
      </c>
      <c r="J64" s="326" t="str">
        <f>IF('Mapa final SI'!AE67="","",'Mapa final SI'!AE67)</f>
        <v/>
      </c>
      <c r="K64" s="326" t="str">
        <f t="shared" si="0"/>
        <v/>
      </c>
      <c r="L64" s="326" t="str">
        <f>IF('Mapa final SI'!AH67="","",'Mapa final SI'!AH67)</f>
        <v/>
      </c>
      <c r="M64" s="265" t="str">
        <f>IF('Mapa final SI'!T67="","",'Mapa final SI'!T67)</f>
        <v/>
      </c>
      <c r="N64" s="407"/>
      <c r="O64" s="407"/>
      <c r="P64" s="407"/>
      <c r="Q64" s="434"/>
    </row>
    <row r="65" spans="1:17">
      <c r="A65" s="106" t="s">
        <v>470</v>
      </c>
      <c r="B65" s="1164"/>
      <c r="C65" s="1184"/>
      <c r="D65" s="1461"/>
      <c r="E65" s="1184"/>
      <c r="F65" s="1188"/>
      <c r="G65" s="1188"/>
      <c r="H65" s="1426"/>
      <c r="I65" s="326" t="str">
        <f>IF('Mapa final SI'!AC68="","",'Mapa final SI'!AC68)</f>
        <v/>
      </c>
      <c r="J65" s="326" t="str">
        <f>IF('Mapa final SI'!AE68="","",'Mapa final SI'!AE68)</f>
        <v/>
      </c>
      <c r="K65" s="326" t="str">
        <f t="shared" si="0"/>
        <v/>
      </c>
      <c r="L65" s="326" t="str">
        <f>IF('Mapa final SI'!AH68="","",'Mapa final SI'!AH68)</f>
        <v/>
      </c>
      <c r="M65" s="265" t="str">
        <f>IF('Mapa final SI'!T68="","",'Mapa final SI'!T68)</f>
        <v/>
      </c>
      <c r="N65" s="407"/>
      <c r="O65" s="407"/>
      <c r="P65" s="407"/>
      <c r="Q65" s="434"/>
    </row>
    <row r="66" spans="1:17">
      <c r="A66" s="106" t="s">
        <v>471</v>
      </c>
      <c r="B66" s="1164"/>
      <c r="C66" s="1184"/>
      <c r="D66" s="1461"/>
      <c r="E66" s="1184"/>
      <c r="F66" s="1188"/>
      <c r="G66" s="1188"/>
      <c r="H66" s="1427"/>
      <c r="I66" s="326" t="str">
        <f>IF('Mapa final SI'!AC69="","",'Mapa final SI'!AC69)</f>
        <v/>
      </c>
      <c r="J66" s="326" t="str">
        <f>IF('Mapa final SI'!AE69="","",'Mapa final SI'!AE69)</f>
        <v/>
      </c>
      <c r="K66" s="326" t="str">
        <f t="shared" si="0"/>
        <v/>
      </c>
      <c r="L66" s="326" t="str">
        <f>IF('Mapa final SI'!AH69="","",'Mapa final SI'!AH69)</f>
        <v/>
      </c>
      <c r="M66" s="265" t="str">
        <f>IF('Mapa final SI'!T69="","",'Mapa final SI'!T69)</f>
        <v/>
      </c>
      <c r="N66" s="407"/>
      <c r="O66" s="407"/>
      <c r="P66" s="407"/>
      <c r="Q66" s="434"/>
    </row>
    <row r="67" spans="1:17">
      <c r="A67" s="106" t="s">
        <v>472</v>
      </c>
      <c r="B67" s="1163"/>
      <c r="C67" s="1183" t="str">
        <f>IF('Mapa final SI'!G70="","",'Mapa final SI'!G70)</f>
        <v/>
      </c>
      <c r="D67" s="1460"/>
      <c r="E67" s="1183" t="str">
        <f>IF('Mapa final SI'!F70="","",'Mapa final SI'!F70)</f>
        <v/>
      </c>
      <c r="F67" s="1187" t="str">
        <f>IF('Mapa final SI'!L70="","",'Mapa final SI'!L70)</f>
        <v/>
      </c>
      <c r="G67" s="1187" t="str">
        <f>IF('Mapa final SI'!P70="","",'Mapa final SI'!P70)</f>
        <v/>
      </c>
      <c r="H67" s="1426"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6" t="str">
        <f>IF('Mapa final SI'!AC70="","",'Mapa final SI'!AC70)</f>
        <v/>
      </c>
      <c r="J67" s="326" t="str">
        <f>IF('Mapa final SI'!AE70="","",'Mapa final SI'!AE70)</f>
        <v/>
      </c>
      <c r="K67" s="326" t="str">
        <f t="shared" si="0"/>
        <v/>
      </c>
      <c r="L67" s="326" t="str">
        <f>IF('Mapa final SI'!AH70="","",'Mapa final SI'!AH70)</f>
        <v/>
      </c>
      <c r="M67" s="265" t="str">
        <f>IF('Mapa final SI'!T70="","",'Mapa final SI'!T70)</f>
        <v/>
      </c>
      <c r="N67" s="407"/>
      <c r="O67" s="407"/>
      <c r="P67" s="407"/>
      <c r="Q67" s="434"/>
    </row>
    <row r="68" spans="1:17">
      <c r="A68" s="106" t="s">
        <v>475</v>
      </c>
      <c r="B68" s="1164"/>
      <c r="C68" s="1184"/>
      <c r="D68" s="1461"/>
      <c r="E68" s="1184"/>
      <c r="F68" s="1188"/>
      <c r="G68" s="1188"/>
      <c r="H68" s="1426"/>
      <c r="I68" s="326" t="str">
        <f>IF('Mapa final SI'!AC71="","",'Mapa final SI'!AC71)</f>
        <v/>
      </c>
      <c r="J68" s="326" t="str">
        <f>IF('Mapa final SI'!AE71="","",'Mapa final SI'!AE71)</f>
        <v/>
      </c>
      <c r="K68" s="326" t="str">
        <f t="shared" si="0"/>
        <v/>
      </c>
      <c r="L68" s="326" t="str">
        <f>IF('Mapa final SI'!AH71="","",'Mapa final SI'!AH71)</f>
        <v/>
      </c>
      <c r="M68" s="265" t="str">
        <f>IF('Mapa final SI'!T71="","",'Mapa final SI'!T71)</f>
        <v/>
      </c>
      <c r="N68" s="407"/>
      <c r="O68" s="407"/>
      <c r="P68" s="407"/>
      <c r="Q68" s="434"/>
    </row>
    <row r="69" spans="1:17">
      <c r="A69" s="106" t="s">
        <v>479</v>
      </c>
      <c r="B69" s="1164"/>
      <c r="C69" s="1184"/>
      <c r="D69" s="1461"/>
      <c r="E69" s="1184"/>
      <c r="F69" s="1188"/>
      <c r="G69" s="1188"/>
      <c r="H69" s="1426"/>
      <c r="I69" s="326" t="str">
        <f>IF('Mapa final SI'!AC72="","",'Mapa final SI'!AC72)</f>
        <v/>
      </c>
      <c r="J69" s="326" t="str">
        <f>IF('Mapa final SI'!AE72="","",'Mapa final SI'!AE72)</f>
        <v/>
      </c>
      <c r="K69" s="326" t="str">
        <f t="shared" si="0"/>
        <v/>
      </c>
      <c r="L69" s="326" t="str">
        <f>IF('Mapa final SI'!AH72="","",'Mapa final SI'!AH72)</f>
        <v/>
      </c>
      <c r="M69" s="265" t="str">
        <f>IF('Mapa final SI'!T72="","",'Mapa final SI'!T72)</f>
        <v/>
      </c>
      <c r="N69" s="407"/>
      <c r="O69" s="407"/>
      <c r="P69" s="407"/>
      <c r="Q69" s="434"/>
    </row>
    <row r="70" spans="1:17">
      <c r="A70" s="106" t="s">
        <v>480</v>
      </c>
      <c r="B70" s="1164"/>
      <c r="C70" s="1184"/>
      <c r="D70" s="1461"/>
      <c r="E70" s="1184"/>
      <c r="F70" s="1188"/>
      <c r="G70" s="1188"/>
      <c r="H70" s="1426"/>
      <c r="I70" s="326" t="str">
        <f>IF('Mapa final SI'!AC73="","",'Mapa final SI'!AC73)</f>
        <v/>
      </c>
      <c r="J70" s="326" t="str">
        <f>IF('Mapa final SI'!AE73="","",'Mapa final SI'!AE73)</f>
        <v/>
      </c>
      <c r="K70" s="326" t="str">
        <f t="shared" si="0"/>
        <v/>
      </c>
      <c r="L70" s="326" t="str">
        <f>IF('Mapa final SI'!AH73="","",'Mapa final SI'!AH73)</f>
        <v/>
      </c>
      <c r="M70" s="265" t="str">
        <f>IF('Mapa final SI'!T73="","",'Mapa final SI'!T73)</f>
        <v/>
      </c>
      <c r="N70" s="407"/>
      <c r="O70" s="407"/>
      <c r="P70" s="407"/>
      <c r="Q70" s="434"/>
    </row>
    <row r="71" spans="1:17">
      <c r="A71" s="106" t="s">
        <v>481</v>
      </c>
      <c r="B71" s="1164"/>
      <c r="C71" s="1184"/>
      <c r="D71" s="1461"/>
      <c r="E71" s="1184"/>
      <c r="F71" s="1188"/>
      <c r="G71" s="1188"/>
      <c r="H71" s="1426"/>
      <c r="I71" s="326" t="str">
        <f>IF('Mapa final SI'!AC74="","",'Mapa final SI'!AC74)</f>
        <v/>
      </c>
      <c r="J71" s="326" t="str">
        <f>IF('Mapa final SI'!AE74="","",'Mapa final SI'!AE74)</f>
        <v/>
      </c>
      <c r="K71" s="326" t="str">
        <f t="shared" si="0"/>
        <v/>
      </c>
      <c r="L71" s="326" t="str">
        <f>IF('Mapa final SI'!AH74="","",'Mapa final SI'!AH74)</f>
        <v/>
      </c>
      <c r="M71" s="265" t="str">
        <f>IF('Mapa final SI'!T74="","",'Mapa final SI'!T74)</f>
        <v/>
      </c>
      <c r="N71" s="407"/>
      <c r="O71" s="407"/>
      <c r="P71" s="407"/>
      <c r="Q71" s="434"/>
    </row>
    <row r="72" spans="1:17">
      <c r="A72" s="106" t="s">
        <v>482</v>
      </c>
      <c r="B72" s="1164"/>
      <c r="C72" s="1184"/>
      <c r="D72" s="1461"/>
      <c r="E72" s="1184"/>
      <c r="F72" s="1188"/>
      <c r="G72" s="1188"/>
      <c r="H72" s="1427"/>
      <c r="I72" s="326" t="str">
        <f>IF('Mapa final SI'!AC75="","",'Mapa final SI'!AC75)</f>
        <v/>
      </c>
      <c r="J72" s="326" t="str">
        <f>IF('Mapa final SI'!AE75="","",'Mapa final SI'!AE75)</f>
        <v/>
      </c>
      <c r="K72" s="32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26" t="str">
        <f>IF('Mapa final SI'!AH75="","",'Mapa final SI'!AH75)</f>
        <v/>
      </c>
      <c r="M72" s="265" t="str">
        <f>IF('Mapa final SI'!T75="","",'Mapa final SI'!T75)</f>
        <v/>
      </c>
      <c r="N72" s="407"/>
      <c r="O72" s="407"/>
      <c r="P72" s="407"/>
      <c r="Q72" s="434"/>
    </row>
    <row r="73" spans="1:17">
      <c r="A73" s="106" t="s">
        <v>483</v>
      </c>
      <c r="B73" s="1163"/>
      <c r="C73" s="1183" t="str">
        <f>IF('Mapa final SI'!G76="","",'Mapa final SI'!G76)</f>
        <v/>
      </c>
      <c r="D73" s="1460"/>
      <c r="E73" s="1183" t="str">
        <f>IF('Mapa final SI'!F76="","",'Mapa final SI'!F76)</f>
        <v/>
      </c>
      <c r="F73" s="1187" t="str">
        <f>IF('Mapa final SI'!L76="","",'Mapa final SI'!L76)</f>
        <v/>
      </c>
      <c r="G73" s="1187" t="str">
        <f>IF('Mapa final SI'!P76="","",'Mapa final SI'!P76)</f>
        <v/>
      </c>
      <c r="H73" s="1426"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6" t="str">
        <f>IF('Mapa final SI'!AC76="","",'Mapa final SI'!AC76)</f>
        <v/>
      </c>
      <c r="J73" s="326" t="str">
        <f>IF('Mapa final SI'!AE76="","",'Mapa final SI'!AE76)</f>
        <v/>
      </c>
      <c r="K73" s="326" t="str">
        <f t="shared" si="11"/>
        <v/>
      </c>
      <c r="L73" s="326" t="str">
        <f>IF('Mapa final SI'!AH76="","",'Mapa final SI'!AH76)</f>
        <v/>
      </c>
      <c r="M73" s="265" t="str">
        <f>IF('Mapa final SI'!T76="","",'Mapa final SI'!T76)</f>
        <v/>
      </c>
      <c r="N73" s="61"/>
      <c r="O73" s="61"/>
      <c r="P73" s="61"/>
      <c r="Q73" s="146"/>
    </row>
    <row r="74" spans="1:17">
      <c r="A74" s="106" t="s">
        <v>489</v>
      </c>
      <c r="B74" s="1164"/>
      <c r="C74" s="1184"/>
      <c r="D74" s="1461"/>
      <c r="E74" s="1184"/>
      <c r="F74" s="1188"/>
      <c r="G74" s="1188"/>
      <c r="H74" s="1426"/>
      <c r="I74" s="326" t="str">
        <f>IF('Mapa final SI'!AC77="","",'Mapa final SI'!AC77)</f>
        <v/>
      </c>
      <c r="J74" s="326" t="str">
        <f>IF('Mapa final SI'!AE77="","",'Mapa final SI'!AE77)</f>
        <v/>
      </c>
      <c r="K74" s="326" t="str">
        <f t="shared" si="11"/>
        <v/>
      </c>
      <c r="L74" s="326" t="str">
        <f>IF('Mapa final SI'!AH77="","",'Mapa final SI'!AH77)</f>
        <v/>
      </c>
      <c r="M74" s="265" t="str">
        <f>IF('Mapa final SI'!T77="","",'Mapa final SI'!T77)</f>
        <v/>
      </c>
      <c r="N74" s="61"/>
      <c r="O74" s="61"/>
      <c r="P74" s="61"/>
      <c r="Q74" s="146"/>
    </row>
    <row r="75" spans="1:17">
      <c r="A75" s="106" t="s">
        <v>491</v>
      </c>
      <c r="B75" s="1164"/>
      <c r="C75" s="1184"/>
      <c r="D75" s="1461"/>
      <c r="E75" s="1184"/>
      <c r="F75" s="1188"/>
      <c r="G75" s="1188"/>
      <c r="H75" s="1426"/>
      <c r="I75" s="326" t="str">
        <f>IF('Mapa final SI'!AC78="","",'Mapa final SI'!AC78)</f>
        <v/>
      </c>
      <c r="J75" s="326" t="str">
        <f>IF('Mapa final SI'!AE78="","",'Mapa final SI'!AE78)</f>
        <v/>
      </c>
      <c r="K75" s="326" t="str">
        <f t="shared" si="11"/>
        <v/>
      </c>
      <c r="L75" s="326" t="str">
        <f>IF('Mapa final SI'!AH78="","",'Mapa final SI'!AH78)</f>
        <v/>
      </c>
      <c r="M75" s="265" t="str">
        <f>IF('Mapa final SI'!T78="","",'Mapa final SI'!T78)</f>
        <v/>
      </c>
      <c r="N75" s="61"/>
      <c r="O75" s="61"/>
      <c r="P75" s="61"/>
      <c r="Q75" s="146"/>
    </row>
    <row r="76" spans="1:17">
      <c r="A76" s="106" t="s">
        <v>492</v>
      </c>
      <c r="B76" s="1164"/>
      <c r="C76" s="1184"/>
      <c r="D76" s="1461"/>
      <c r="E76" s="1184"/>
      <c r="F76" s="1188"/>
      <c r="G76" s="1188"/>
      <c r="H76" s="1426"/>
      <c r="I76" s="326" t="str">
        <f>IF('Mapa final SI'!AC79="","",'Mapa final SI'!AC79)</f>
        <v/>
      </c>
      <c r="J76" s="326" t="str">
        <f>IF('Mapa final SI'!AE79="","",'Mapa final SI'!AE79)</f>
        <v/>
      </c>
      <c r="K76" s="326" t="str">
        <f t="shared" si="11"/>
        <v/>
      </c>
      <c r="L76" s="326" t="str">
        <f>IF('Mapa final SI'!AH79="","",'Mapa final SI'!AH79)</f>
        <v/>
      </c>
      <c r="M76" s="265" t="str">
        <f>IF('Mapa final SI'!T79="","",'Mapa final SI'!T79)</f>
        <v/>
      </c>
      <c r="N76" s="61"/>
      <c r="O76" s="61"/>
      <c r="P76" s="61"/>
      <c r="Q76" s="146"/>
    </row>
    <row r="77" spans="1:17">
      <c r="A77" s="106" t="s">
        <v>493</v>
      </c>
      <c r="B77" s="1164"/>
      <c r="C77" s="1184"/>
      <c r="D77" s="1461"/>
      <c r="E77" s="1184"/>
      <c r="F77" s="1188"/>
      <c r="G77" s="1188"/>
      <c r="H77" s="1426"/>
      <c r="I77" s="326" t="str">
        <f>IF('Mapa final SI'!AC80="","",'Mapa final SI'!AC80)</f>
        <v/>
      </c>
      <c r="J77" s="326" t="str">
        <f>IF('Mapa final SI'!AE80="","",'Mapa final SI'!AE80)</f>
        <v/>
      </c>
      <c r="K77" s="326" t="str">
        <f t="shared" si="11"/>
        <v/>
      </c>
      <c r="L77" s="326" t="str">
        <f>IF('Mapa final SI'!AH80="","",'Mapa final SI'!AH80)</f>
        <v/>
      </c>
      <c r="M77" s="265" t="str">
        <f>IF('Mapa final SI'!T80="","",'Mapa final SI'!T80)</f>
        <v/>
      </c>
      <c r="N77" s="61"/>
      <c r="O77" s="61"/>
      <c r="P77" s="61"/>
      <c r="Q77" s="146"/>
    </row>
    <row r="78" spans="1:17">
      <c r="A78" s="106" t="s">
        <v>494</v>
      </c>
      <c r="B78" s="1164"/>
      <c r="C78" s="1184"/>
      <c r="D78" s="1461"/>
      <c r="E78" s="1184"/>
      <c r="F78" s="1188"/>
      <c r="G78" s="1188"/>
      <c r="H78" s="1427"/>
      <c r="I78" s="326" t="str">
        <f>IF('Mapa final SI'!AC81="","",'Mapa final SI'!AC81)</f>
        <v/>
      </c>
      <c r="J78" s="326" t="str">
        <f>IF('Mapa final SI'!AE81="","",'Mapa final SI'!AE81)</f>
        <v/>
      </c>
      <c r="K78" s="326" t="str">
        <f t="shared" si="11"/>
        <v/>
      </c>
      <c r="L78" s="326" t="str">
        <f>IF('Mapa final SI'!AH81="","",'Mapa final SI'!AH81)</f>
        <v/>
      </c>
      <c r="M78" s="265" t="str">
        <f>IF('Mapa final SI'!T81="","",'Mapa final SI'!T81)</f>
        <v/>
      </c>
      <c r="N78" s="61"/>
      <c r="O78" s="61"/>
      <c r="P78" s="61"/>
      <c r="Q78" s="146"/>
    </row>
    <row r="79" spans="1:17">
      <c r="A79" s="106" t="s">
        <v>495</v>
      </c>
      <c r="B79" s="1163"/>
      <c r="C79" s="1183" t="str">
        <f>IF('Mapa final SI'!G82="","",'Mapa final SI'!G82)</f>
        <v/>
      </c>
      <c r="D79" s="1460"/>
      <c r="E79" s="1183" t="str">
        <f>IF('Mapa final SI'!F82="","",'Mapa final SI'!F82)</f>
        <v/>
      </c>
      <c r="F79" s="1187" t="str">
        <f>IF('Mapa final SI'!L82="","",'Mapa final SI'!L82)</f>
        <v/>
      </c>
      <c r="G79" s="1187" t="str">
        <f>IF('Mapa final SI'!P82="","",'Mapa final SI'!P82)</f>
        <v/>
      </c>
      <c r="H79" s="1426"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6" t="str">
        <f>IF('Mapa final SI'!AC82="","",'Mapa final SI'!AC82)</f>
        <v/>
      </c>
      <c r="J79" s="326" t="str">
        <f>IF('Mapa final SI'!AE82="","",'Mapa final SI'!AE82)</f>
        <v/>
      </c>
      <c r="K79" s="326" t="str">
        <f t="shared" si="11"/>
        <v/>
      </c>
      <c r="L79" s="326" t="str">
        <f>IF('Mapa final SI'!AH82="","",'Mapa final SI'!AH82)</f>
        <v/>
      </c>
      <c r="M79" s="265" t="str">
        <f>IF('Mapa final SI'!T82="","",'Mapa final SI'!T82)</f>
        <v/>
      </c>
      <c r="N79" s="61"/>
      <c r="O79" s="61"/>
      <c r="P79" s="61"/>
      <c r="Q79" s="146"/>
    </row>
    <row r="80" spans="1:17">
      <c r="A80" s="106" t="s">
        <v>500</v>
      </c>
      <c r="B80" s="1164"/>
      <c r="C80" s="1184"/>
      <c r="D80" s="1461"/>
      <c r="E80" s="1184"/>
      <c r="F80" s="1188"/>
      <c r="G80" s="1188"/>
      <c r="H80" s="1426"/>
      <c r="I80" s="326" t="str">
        <f>IF('Mapa final SI'!AC83="","",'Mapa final SI'!AC83)</f>
        <v/>
      </c>
      <c r="J80" s="326" t="str">
        <f>IF('Mapa final SI'!AE83="","",'Mapa final SI'!AE83)</f>
        <v/>
      </c>
      <c r="K80" s="326" t="str">
        <f t="shared" si="11"/>
        <v/>
      </c>
      <c r="L80" s="326" t="str">
        <f>IF('Mapa final SI'!AH83="","",'Mapa final SI'!AH83)</f>
        <v/>
      </c>
      <c r="M80" s="265" t="str">
        <f>IF('Mapa final SI'!T83="","",'Mapa final SI'!T83)</f>
        <v/>
      </c>
      <c r="N80" s="61"/>
      <c r="O80" s="61"/>
      <c r="P80" s="61"/>
      <c r="Q80" s="146"/>
    </row>
    <row r="81" spans="1:17">
      <c r="A81" s="106" t="s">
        <v>501</v>
      </c>
      <c r="B81" s="1164"/>
      <c r="C81" s="1184"/>
      <c r="D81" s="1461"/>
      <c r="E81" s="1184"/>
      <c r="F81" s="1188"/>
      <c r="G81" s="1188"/>
      <c r="H81" s="1426"/>
      <c r="I81" s="326" t="str">
        <f>IF('Mapa final SI'!AC84="","",'Mapa final SI'!AC84)</f>
        <v/>
      </c>
      <c r="J81" s="326" t="str">
        <f>IF('Mapa final SI'!AE84="","",'Mapa final SI'!AE84)</f>
        <v/>
      </c>
      <c r="K81" s="326" t="str">
        <f t="shared" si="11"/>
        <v/>
      </c>
      <c r="L81" s="326" t="str">
        <f>IF('Mapa final SI'!AH84="","",'Mapa final SI'!AH84)</f>
        <v/>
      </c>
      <c r="M81" s="265" t="str">
        <f>IF('Mapa final SI'!T84="","",'Mapa final SI'!T84)</f>
        <v/>
      </c>
      <c r="N81" s="61"/>
      <c r="O81" s="61"/>
      <c r="P81" s="61"/>
      <c r="Q81" s="146"/>
    </row>
    <row r="82" spans="1:17">
      <c r="A82" s="106" t="s">
        <v>502</v>
      </c>
      <c r="B82" s="1164"/>
      <c r="C82" s="1184"/>
      <c r="D82" s="1461"/>
      <c r="E82" s="1184"/>
      <c r="F82" s="1188"/>
      <c r="G82" s="1188"/>
      <c r="H82" s="1426"/>
      <c r="I82" s="326" t="str">
        <f>IF('Mapa final SI'!AC85="","",'Mapa final SI'!AC85)</f>
        <v/>
      </c>
      <c r="J82" s="326" t="str">
        <f>IF('Mapa final SI'!AE85="","",'Mapa final SI'!AE85)</f>
        <v/>
      </c>
      <c r="K82" s="326" t="str">
        <f t="shared" si="11"/>
        <v/>
      </c>
      <c r="L82" s="326" t="str">
        <f>IF('Mapa final SI'!AH85="","",'Mapa final SI'!AH85)</f>
        <v/>
      </c>
      <c r="M82" s="265" t="str">
        <f>IF('Mapa final SI'!T85="","",'Mapa final SI'!T85)</f>
        <v/>
      </c>
      <c r="N82" s="61"/>
      <c r="O82" s="61"/>
      <c r="P82" s="61"/>
      <c r="Q82" s="146"/>
    </row>
    <row r="83" spans="1:17">
      <c r="A83" s="106" t="s">
        <v>503</v>
      </c>
      <c r="B83" s="1164"/>
      <c r="C83" s="1184"/>
      <c r="D83" s="1461"/>
      <c r="E83" s="1184"/>
      <c r="F83" s="1188"/>
      <c r="G83" s="1188"/>
      <c r="H83" s="1426"/>
      <c r="I83" s="326" t="str">
        <f>IF('Mapa final SI'!AC86="","",'Mapa final SI'!AC86)</f>
        <v/>
      </c>
      <c r="J83" s="326" t="str">
        <f>IF('Mapa final SI'!AE86="","",'Mapa final SI'!AE86)</f>
        <v/>
      </c>
      <c r="K83" s="326" t="str">
        <f t="shared" si="11"/>
        <v/>
      </c>
      <c r="L83" s="326" t="str">
        <f>IF('Mapa final SI'!AH86="","",'Mapa final SI'!AH86)</f>
        <v/>
      </c>
      <c r="M83" s="265" t="str">
        <f>IF('Mapa final SI'!T86="","",'Mapa final SI'!T86)</f>
        <v/>
      </c>
      <c r="N83" s="61"/>
      <c r="O83" s="61"/>
      <c r="P83" s="61"/>
      <c r="Q83" s="146"/>
    </row>
    <row r="84" spans="1:17">
      <c r="A84" s="106" t="s">
        <v>504</v>
      </c>
      <c r="B84" s="1164"/>
      <c r="C84" s="1184"/>
      <c r="D84" s="1461"/>
      <c r="E84" s="1184"/>
      <c r="F84" s="1188"/>
      <c r="G84" s="1188"/>
      <c r="H84" s="1427"/>
      <c r="I84" s="326" t="str">
        <f>IF('Mapa final SI'!AC87="","",'Mapa final SI'!AC87)</f>
        <v/>
      </c>
      <c r="J84" s="326" t="str">
        <f>IF('Mapa final SI'!AE87="","",'Mapa final SI'!AE87)</f>
        <v/>
      </c>
      <c r="K84" s="326" t="str">
        <f t="shared" si="11"/>
        <v/>
      </c>
      <c r="L84" s="326" t="str">
        <f>IF('Mapa final SI'!AH87="","",'Mapa final SI'!AH87)</f>
        <v/>
      </c>
      <c r="M84" s="265" t="str">
        <f>IF('Mapa final SI'!T87="","",'Mapa final SI'!T87)</f>
        <v/>
      </c>
      <c r="N84" s="61"/>
      <c r="O84" s="61"/>
      <c r="P84" s="61"/>
      <c r="Q84" s="146"/>
    </row>
    <row r="85" spans="1:17">
      <c r="A85" s="106" t="s">
        <v>505</v>
      </c>
      <c r="B85" s="1163"/>
      <c r="C85" s="1183" t="str">
        <f>IF('Mapa final SI'!G88="","",'Mapa final SI'!G88)</f>
        <v/>
      </c>
      <c r="D85" s="1460"/>
      <c r="E85" s="1183" t="str">
        <f>IF('Mapa final SI'!F88="","",'Mapa final SI'!F88)</f>
        <v/>
      </c>
      <c r="F85" s="1187" t="str">
        <f>IF('Mapa final SI'!L88="","",'Mapa final SI'!L88)</f>
        <v/>
      </c>
      <c r="G85" s="1187" t="str">
        <f>IF('Mapa final SI'!P88="","",'Mapa final SI'!P88)</f>
        <v/>
      </c>
      <c r="H85" s="1426"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6" t="str">
        <f>IF('Mapa final SI'!AC88="","",'Mapa final SI'!AC88)</f>
        <v/>
      </c>
      <c r="J85" s="326" t="str">
        <f>IF('Mapa final SI'!AE88="","",'Mapa final SI'!AE88)</f>
        <v/>
      </c>
      <c r="K85" s="326" t="str">
        <f t="shared" si="11"/>
        <v/>
      </c>
      <c r="L85" s="326" t="str">
        <f>IF('Mapa final SI'!AH88="","",'Mapa final SI'!AH88)</f>
        <v/>
      </c>
      <c r="M85" s="265" t="str">
        <f>IF('Mapa final SI'!T88="","",'Mapa final SI'!T88)</f>
        <v/>
      </c>
      <c r="N85" s="61"/>
      <c r="O85" s="61"/>
      <c r="P85" s="61"/>
      <c r="Q85" s="146"/>
    </row>
    <row r="86" spans="1:17">
      <c r="A86" s="106" t="s">
        <v>509</v>
      </c>
      <c r="B86" s="1164"/>
      <c r="C86" s="1184"/>
      <c r="D86" s="1461"/>
      <c r="E86" s="1184"/>
      <c r="F86" s="1188"/>
      <c r="G86" s="1188"/>
      <c r="H86" s="1426"/>
      <c r="I86" s="326" t="str">
        <f>IF('Mapa final SI'!AC89="","",'Mapa final SI'!AC89)</f>
        <v/>
      </c>
      <c r="J86" s="326" t="str">
        <f>IF('Mapa final SI'!AE89="","",'Mapa final SI'!AE89)</f>
        <v/>
      </c>
      <c r="K86" s="326" t="str">
        <f t="shared" si="11"/>
        <v/>
      </c>
      <c r="L86" s="326" t="str">
        <f>IF('Mapa final SI'!AH89="","",'Mapa final SI'!AH89)</f>
        <v/>
      </c>
      <c r="M86" s="265" t="str">
        <f>IF('Mapa final SI'!T89="","",'Mapa final SI'!T89)</f>
        <v/>
      </c>
      <c r="N86" s="61"/>
      <c r="O86" s="61"/>
      <c r="P86" s="61"/>
      <c r="Q86" s="146"/>
    </row>
    <row r="87" spans="1:17">
      <c r="A87" s="106" t="s">
        <v>510</v>
      </c>
      <c r="B87" s="1164"/>
      <c r="C87" s="1184"/>
      <c r="D87" s="1461"/>
      <c r="E87" s="1184"/>
      <c r="F87" s="1188"/>
      <c r="G87" s="1188"/>
      <c r="H87" s="1426"/>
      <c r="I87" s="326" t="str">
        <f>IF('Mapa final SI'!AC90="","",'Mapa final SI'!AC90)</f>
        <v/>
      </c>
      <c r="J87" s="326" t="str">
        <f>IF('Mapa final SI'!AE90="","",'Mapa final SI'!AE90)</f>
        <v/>
      </c>
      <c r="K87" s="326" t="str">
        <f t="shared" si="11"/>
        <v/>
      </c>
      <c r="L87" s="326" t="str">
        <f>IF('Mapa final SI'!AH90="","",'Mapa final SI'!AH90)</f>
        <v/>
      </c>
      <c r="M87" s="265" t="str">
        <f>IF('Mapa final SI'!T90="","",'Mapa final SI'!T90)</f>
        <v/>
      </c>
      <c r="N87" s="61"/>
      <c r="O87" s="61"/>
      <c r="P87" s="61"/>
      <c r="Q87" s="146"/>
    </row>
    <row r="88" spans="1:17">
      <c r="A88" s="106" t="s">
        <v>511</v>
      </c>
      <c r="B88" s="1164"/>
      <c r="C88" s="1184"/>
      <c r="D88" s="1461"/>
      <c r="E88" s="1184"/>
      <c r="F88" s="1188"/>
      <c r="G88" s="1188"/>
      <c r="H88" s="1426"/>
      <c r="I88" s="326" t="str">
        <f>IF('Mapa final SI'!AC91="","",'Mapa final SI'!AC91)</f>
        <v/>
      </c>
      <c r="J88" s="326" t="str">
        <f>IF('Mapa final SI'!AE91="","",'Mapa final SI'!AE91)</f>
        <v/>
      </c>
      <c r="K88" s="326" t="str">
        <f t="shared" si="11"/>
        <v/>
      </c>
      <c r="L88" s="326" t="str">
        <f>IF('Mapa final SI'!AH91="","",'Mapa final SI'!AH91)</f>
        <v/>
      </c>
      <c r="M88" s="265" t="str">
        <f>IF('Mapa final SI'!T91="","",'Mapa final SI'!T91)</f>
        <v/>
      </c>
      <c r="N88" s="61"/>
      <c r="O88" s="61"/>
      <c r="P88" s="61"/>
      <c r="Q88" s="146"/>
    </row>
    <row r="89" spans="1:17">
      <c r="A89" s="106" t="s">
        <v>512</v>
      </c>
      <c r="B89" s="1164"/>
      <c r="C89" s="1184"/>
      <c r="D89" s="1461"/>
      <c r="E89" s="1184"/>
      <c r="F89" s="1188"/>
      <c r="G89" s="1188"/>
      <c r="H89" s="1426"/>
      <c r="I89" s="326" t="str">
        <f>IF('Mapa final SI'!AC92="","",'Mapa final SI'!AC92)</f>
        <v/>
      </c>
      <c r="J89" s="326" t="str">
        <f>IF('Mapa final SI'!AE92="","",'Mapa final SI'!AE92)</f>
        <v/>
      </c>
      <c r="K89" s="326" t="str">
        <f t="shared" si="11"/>
        <v/>
      </c>
      <c r="L89" s="326" t="str">
        <f>IF('Mapa final SI'!AH92="","",'Mapa final SI'!AH92)</f>
        <v/>
      </c>
      <c r="M89" s="265" t="str">
        <f>IF('Mapa final SI'!T92="","",'Mapa final SI'!T92)</f>
        <v/>
      </c>
      <c r="N89" s="61"/>
      <c r="O89" s="61"/>
      <c r="P89" s="61"/>
      <c r="Q89" s="146"/>
    </row>
    <row r="90" spans="1:17">
      <c r="A90" s="106" t="s">
        <v>513</v>
      </c>
      <c r="B90" s="1164"/>
      <c r="C90" s="1184"/>
      <c r="D90" s="1461"/>
      <c r="E90" s="1184"/>
      <c r="F90" s="1188"/>
      <c r="G90" s="1188"/>
      <c r="H90" s="1427"/>
      <c r="I90" s="326" t="str">
        <f>IF('Mapa final SI'!AC93="","",'Mapa final SI'!AC93)</f>
        <v/>
      </c>
      <c r="J90" s="326" t="str">
        <f>IF('Mapa final SI'!AE93="","",'Mapa final SI'!AE93)</f>
        <v/>
      </c>
      <c r="K90" s="326" t="str">
        <f t="shared" si="11"/>
        <v/>
      </c>
      <c r="L90" s="326" t="str">
        <f>IF('Mapa final SI'!AH93="","",'Mapa final SI'!AH93)</f>
        <v/>
      </c>
      <c r="M90" s="265" t="str">
        <f>IF('Mapa final SI'!T93="","",'Mapa final SI'!T93)</f>
        <v/>
      </c>
      <c r="N90" s="61"/>
      <c r="O90" s="61"/>
      <c r="P90" s="61"/>
      <c r="Q90" s="146"/>
    </row>
    <row r="91" spans="1:17">
      <c r="A91" s="106" t="s">
        <v>514</v>
      </c>
      <c r="B91" s="1163"/>
      <c r="C91" s="1183" t="str">
        <f>IF('Mapa final SI'!G94="","",'Mapa final SI'!G94)</f>
        <v/>
      </c>
      <c r="D91" s="1460"/>
      <c r="E91" s="1183" t="str">
        <f>IF('Mapa final SI'!F94="","",'Mapa final SI'!F94)</f>
        <v/>
      </c>
      <c r="F91" s="1187" t="str">
        <f>IF('Mapa final SI'!L94="","",'Mapa final SI'!L94)</f>
        <v/>
      </c>
      <c r="G91" s="1187" t="str">
        <f>IF('Mapa final SI'!P94="","",'Mapa final SI'!P94)</f>
        <v/>
      </c>
      <c r="H91" s="1426"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6" t="str">
        <f>IF('Mapa final SI'!AC94="","",'Mapa final SI'!AC94)</f>
        <v/>
      </c>
      <c r="J91" s="326" t="str">
        <f>IF('Mapa final SI'!AE94="","",'Mapa final SI'!AE94)</f>
        <v/>
      </c>
      <c r="K91" s="326" t="str">
        <f t="shared" si="11"/>
        <v/>
      </c>
      <c r="L91" s="326" t="str">
        <f>IF('Mapa final SI'!AH94="","",'Mapa final SI'!AH94)</f>
        <v/>
      </c>
      <c r="M91" s="265" t="str">
        <f>IF('Mapa final SI'!T94="","",'Mapa final SI'!T94)</f>
        <v/>
      </c>
      <c r="N91" s="61"/>
      <c r="O91" s="61"/>
      <c r="P91" s="61"/>
      <c r="Q91" s="146"/>
    </row>
    <row r="92" spans="1:17">
      <c r="A92" s="106" t="s">
        <v>518</v>
      </c>
      <c r="B92" s="1164"/>
      <c r="C92" s="1184"/>
      <c r="D92" s="1461"/>
      <c r="E92" s="1184"/>
      <c r="F92" s="1188"/>
      <c r="G92" s="1188"/>
      <c r="H92" s="1426"/>
      <c r="I92" s="326" t="str">
        <f>IF('Mapa final SI'!AC95="","",'Mapa final SI'!AC95)</f>
        <v/>
      </c>
      <c r="J92" s="326" t="str">
        <f>IF('Mapa final SI'!AE95="","",'Mapa final SI'!AE95)</f>
        <v/>
      </c>
      <c r="K92" s="326" t="str">
        <f t="shared" si="11"/>
        <v/>
      </c>
      <c r="L92" s="326" t="str">
        <f>IF('Mapa final SI'!AH95="","",'Mapa final SI'!AH95)</f>
        <v/>
      </c>
      <c r="M92" s="265" t="str">
        <f>IF('Mapa final SI'!T95="","",'Mapa final SI'!T95)</f>
        <v/>
      </c>
      <c r="N92" s="61"/>
      <c r="O92" s="61"/>
      <c r="P92" s="61"/>
      <c r="Q92" s="146"/>
    </row>
    <row r="93" spans="1:17">
      <c r="A93" s="106" t="s">
        <v>522</v>
      </c>
      <c r="B93" s="1164"/>
      <c r="C93" s="1184"/>
      <c r="D93" s="1461"/>
      <c r="E93" s="1184"/>
      <c r="F93" s="1188"/>
      <c r="G93" s="1188"/>
      <c r="H93" s="1426"/>
      <c r="I93" s="326" t="str">
        <f>IF('Mapa final SI'!AC96="","",'Mapa final SI'!AC96)</f>
        <v/>
      </c>
      <c r="J93" s="326" t="str">
        <f>IF('Mapa final SI'!AE96="","",'Mapa final SI'!AE96)</f>
        <v/>
      </c>
      <c r="K93" s="326" t="str">
        <f t="shared" si="11"/>
        <v/>
      </c>
      <c r="L93" s="326" t="str">
        <f>IF('Mapa final SI'!AH96="","",'Mapa final SI'!AH96)</f>
        <v/>
      </c>
      <c r="M93" s="265" t="str">
        <f>IF('Mapa final SI'!T96="","",'Mapa final SI'!T96)</f>
        <v/>
      </c>
      <c r="N93" s="61"/>
      <c r="O93" s="61"/>
      <c r="P93" s="61"/>
      <c r="Q93" s="146"/>
    </row>
    <row r="94" spans="1:17">
      <c r="A94" s="106" t="s">
        <v>524</v>
      </c>
      <c r="B94" s="1164"/>
      <c r="C94" s="1184"/>
      <c r="D94" s="1461"/>
      <c r="E94" s="1184"/>
      <c r="F94" s="1188"/>
      <c r="G94" s="1188"/>
      <c r="H94" s="1426"/>
      <c r="I94" s="326" t="str">
        <f>IF('Mapa final SI'!AC97="","",'Mapa final SI'!AC97)</f>
        <v/>
      </c>
      <c r="J94" s="326" t="str">
        <f>IF('Mapa final SI'!AE97="","",'Mapa final SI'!AE97)</f>
        <v/>
      </c>
      <c r="K94" s="326" t="str">
        <f t="shared" si="11"/>
        <v/>
      </c>
      <c r="L94" s="326" t="str">
        <f>IF('Mapa final SI'!AH97="","",'Mapa final SI'!AH97)</f>
        <v/>
      </c>
      <c r="M94" s="265" t="str">
        <f>IF('Mapa final SI'!T97="","",'Mapa final SI'!T97)</f>
        <v/>
      </c>
      <c r="N94" s="61"/>
      <c r="O94" s="61"/>
      <c r="P94" s="61"/>
      <c r="Q94" s="146"/>
    </row>
    <row r="95" spans="1:17">
      <c r="A95" s="106" t="s">
        <v>525</v>
      </c>
      <c r="B95" s="1164"/>
      <c r="C95" s="1184"/>
      <c r="D95" s="1461"/>
      <c r="E95" s="1184"/>
      <c r="F95" s="1188"/>
      <c r="G95" s="1188"/>
      <c r="H95" s="1426"/>
      <c r="I95" s="326" t="str">
        <f>IF('Mapa final SI'!AC98="","",'Mapa final SI'!AC98)</f>
        <v/>
      </c>
      <c r="J95" s="326" t="str">
        <f>IF('Mapa final SI'!AE98="","",'Mapa final SI'!AE98)</f>
        <v/>
      </c>
      <c r="K95" s="326" t="str">
        <f t="shared" si="11"/>
        <v/>
      </c>
      <c r="L95" s="326" t="str">
        <f>IF('Mapa final SI'!AH98="","",'Mapa final SI'!AH98)</f>
        <v/>
      </c>
      <c r="M95" s="265" t="str">
        <f>IF('Mapa final SI'!T98="","",'Mapa final SI'!T98)</f>
        <v/>
      </c>
      <c r="N95" s="61"/>
      <c r="O95" s="61"/>
      <c r="P95" s="61"/>
      <c r="Q95" s="146"/>
    </row>
    <row r="96" spans="1:17">
      <c r="A96" s="106" t="s">
        <v>526</v>
      </c>
      <c r="B96" s="1164"/>
      <c r="C96" s="1184"/>
      <c r="D96" s="1461"/>
      <c r="E96" s="1184"/>
      <c r="F96" s="1188"/>
      <c r="G96" s="1188"/>
      <c r="H96" s="1427"/>
      <c r="I96" s="326" t="str">
        <f>IF('Mapa final SI'!AC99="","",'Mapa final SI'!AC99)</f>
        <v/>
      </c>
      <c r="J96" s="326" t="str">
        <f>IF('Mapa final SI'!AE99="","",'Mapa final SI'!AE99)</f>
        <v/>
      </c>
      <c r="K96" s="326" t="str">
        <f t="shared" si="11"/>
        <v/>
      </c>
      <c r="L96" s="326" t="str">
        <f>IF('Mapa final SI'!AH99="","",'Mapa final SI'!AH99)</f>
        <v/>
      </c>
      <c r="M96" s="265" t="str">
        <f>IF('Mapa final SI'!T99="","",'Mapa final SI'!T99)</f>
        <v/>
      </c>
      <c r="N96" s="61"/>
      <c r="O96" s="61"/>
      <c r="P96" s="61"/>
      <c r="Q96" s="146"/>
    </row>
    <row r="97" spans="1:17" ht="43.5" customHeight="1">
      <c r="A97" s="106" t="s">
        <v>527</v>
      </c>
      <c r="B97" s="1163"/>
      <c r="C97" s="1183" t="str">
        <f>IF('Mapa final SI'!G100="","",'Mapa final SI'!G100)</f>
        <v/>
      </c>
      <c r="D97" s="1460"/>
      <c r="E97" s="1183" t="str">
        <f>IF('Mapa final SI'!F100="","",'Mapa final SI'!F100)</f>
        <v/>
      </c>
      <c r="F97" s="1187" t="str">
        <f>IF('Mapa final SI'!L100="","",'Mapa final SI'!L100)</f>
        <v/>
      </c>
      <c r="G97" s="1187" t="str">
        <f>IF('Mapa final SI'!P100="","",'Mapa final SI'!P100)</f>
        <v/>
      </c>
      <c r="H97" s="1426"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6" t="str">
        <f>IF('Mapa final SI'!AC100="","",'Mapa final SI'!AC100)</f>
        <v/>
      </c>
      <c r="J97" s="326" t="str">
        <f>IF('Mapa final SI'!AE100="","",'Mapa final SI'!AE100)</f>
        <v/>
      </c>
      <c r="K97" s="326" t="str">
        <f t="shared" si="11"/>
        <v/>
      </c>
      <c r="L97" s="326" t="str">
        <f>IF('Mapa final SI'!AH100="","",'Mapa final SI'!AH100)</f>
        <v/>
      </c>
      <c r="M97" s="265" t="str">
        <f>IF('Mapa final SI'!T100="","",'Mapa final SI'!T100)</f>
        <v/>
      </c>
      <c r="N97" s="61"/>
      <c r="O97" s="61"/>
      <c r="P97" s="61"/>
      <c r="Q97" s="146"/>
    </row>
    <row r="98" spans="1:17" ht="43.5" customHeight="1">
      <c r="A98" s="106" t="s">
        <v>532</v>
      </c>
      <c r="B98" s="1164"/>
      <c r="C98" s="1184"/>
      <c r="D98" s="1461"/>
      <c r="E98" s="1184"/>
      <c r="F98" s="1188"/>
      <c r="G98" s="1188"/>
      <c r="H98" s="1426"/>
      <c r="I98" s="326" t="str">
        <f>IF('Mapa final SI'!AC101="","",'Mapa final SI'!AC101)</f>
        <v/>
      </c>
      <c r="J98" s="326" t="str">
        <f>IF('Mapa final SI'!AE101="","",'Mapa final SI'!AE101)</f>
        <v/>
      </c>
      <c r="K98" s="326" t="str">
        <f t="shared" si="11"/>
        <v/>
      </c>
      <c r="L98" s="326" t="str">
        <f>IF('Mapa final SI'!AH101="","",'Mapa final SI'!AH101)</f>
        <v/>
      </c>
      <c r="M98" s="265" t="str">
        <f>IF('Mapa final SI'!T101="","",'Mapa final SI'!T101)</f>
        <v/>
      </c>
      <c r="N98" s="61"/>
      <c r="O98" s="61"/>
      <c r="P98" s="61"/>
      <c r="Q98" s="146"/>
    </row>
    <row r="99" spans="1:17" ht="43.5" customHeight="1">
      <c r="A99" s="106" t="s">
        <v>537</v>
      </c>
      <c r="B99" s="1164"/>
      <c r="C99" s="1184"/>
      <c r="D99" s="1461"/>
      <c r="E99" s="1184"/>
      <c r="F99" s="1188"/>
      <c r="G99" s="1188"/>
      <c r="H99" s="1426"/>
      <c r="I99" s="326" t="str">
        <f>IF('Mapa final SI'!AC102="","",'Mapa final SI'!AC102)</f>
        <v/>
      </c>
      <c r="J99" s="326" t="str">
        <f>IF('Mapa final SI'!AE102="","",'Mapa final SI'!AE102)</f>
        <v/>
      </c>
      <c r="K99" s="326" t="str">
        <f t="shared" si="11"/>
        <v/>
      </c>
      <c r="L99" s="326" t="str">
        <f>IF('Mapa final SI'!AH102="","",'Mapa final SI'!AH102)</f>
        <v/>
      </c>
      <c r="M99" s="265" t="str">
        <f>IF('Mapa final SI'!T102="","",'Mapa final SI'!T102)</f>
        <v/>
      </c>
      <c r="N99" s="61"/>
      <c r="O99" s="61"/>
      <c r="P99" s="61"/>
      <c r="Q99" s="146"/>
    </row>
    <row r="100" spans="1:17" ht="43.5" customHeight="1">
      <c r="A100" s="106" t="s">
        <v>540</v>
      </c>
      <c r="B100" s="1164"/>
      <c r="C100" s="1184"/>
      <c r="D100" s="1461"/>
      <c r="E100" s="1184"/>
      <c r="F100" s="1188"/>
      <c r="G100" s="1188"/>
      <c r="H100" s="1426"/>
      <c r="I100" s="326" t="str">
        <f>IF('Mapa final SI'!AC103="","",'Mapa final SI'!AC103)</f>
        <v/>
      </c>
      <c r="J100" s="326" t="str">
        <f>IF('Mapa final SI'!AE103="","",'Mapa final SI'!AE103)</f>
        <v/>
      </c>
      <c r="K100" s="326" t="str">
        <f t="shared" si="11"/>
        <v/>
      </c>
      <c r="L100" s="326" t="str">
        <f>IF('Mapa final SI'!AH103="","",'Mapa final SI'!AH103)</f>
        <v/>
      </c>
      <c r="M100" s="265" t="str">
        <f>IF('Mapa final SI'!T103="","",'Mapa final SI'!T103)</f>
        <v/>
      </c>
      <c r="N100" s="61"/>
      <c r="O100" s="61"/>
      <c r="P100" s="61"/>
      <c r="Q100" s="146"/>
    </row>
    <row r="101" spans="1:17" ht="43.5" customHeight="1">
      <c r="A101" s="106" t="s">
        <v>542</v>
      </c>
      <c r="B101" s="1164"/>
      <c r="C101" s="1184"/>
      <c r="D101" s="1461"/>
      <c r="E101" s="1184"/>
      <c r="F101" s="1188"/>
      <c r="G101" s="1188"/>
      <c r="H101" s="1426"/>
      <c r="I101" s="326" t="str">
        <f>IF('Mapa final SI'!AC104="","",'Mapa final SI'!AC104)</f>
        <v/>
      </c>
      <c r="J101" s="326" t="str">
        <f>IF('Mapa final SI'!AE104="","",'Mapa final SI'!AE104)</f>
        <v/>
      </c>
      <c r="K101" s="326" t="str">
        <f t="shared" si="11"/>
        <v/>
      </c>
      <c r="L101" s="326" t="str">
        <f>IF('Mapa final SI'!AH104="","",'Mapa final SI'!AH104)</f>
        <v/>
      </c>
      <c r="M101" s="265" t="str">
        <f>IF('Mapa final SI'!T104="","",'Mapa final SI'!T104)</f>
        <v/>
      </c>
      <c r="N101" s="61"/>
      <c r="O101" s="61"/>
      <c r="P101" s="61"/>
      <c r="Q101" s="146"/>
    </row>
    <row r="102" spans="1:17" ht="43.5" customHeight="1">
      <c r="A102" s="106" t="s">
        <v>543</v>
      </c>
      <c r="B102" s="1164"/>
      <c r="C102" s="1184"/>
      <c r="D102" s="1461"/>
      <c r="E102" s="1184"/>
      <c r="F102" s="1188"/>
      <c r="G102" s="1188"/>
      <c r="H102" s="1427"/>
      <c r="I102" s="326" t="str">
        <f>IF('Mapa final SI'!AC105="","",'Mapa final SI'!AC105)</f>
        <v/>
      </c>
      <c r="J102" s="326" t="str">
        <f>IF('Mapa final SI'!AE105="","",'Mapa final SI'!AE105)</f>
        <v/>
      </c>
      <c r="K102" s="326" t="str">
        <f t="shared" si="11"/>
        <v/>
      </c>
      <c r="L102" s="326" t="str">
        <f>IF('Mapa final SI'!AH105="","",'Mapa final SI'!AH105)</f>
        <v/>
      </c>
      <c r="M102" s="265" t="str">
        <f>IF('Mapa final SI'!T105="","",'Mapa final SI'!T105)</f>
        <v/>
      </c>
      <c r="N102" s="61"/>
      <c r="O102" s="61"/>
      <c r="P102" s="61"/>
      <c r="Q102" s="146"/>
    </row>
    <row r="103" spans="1:17" ht="43.5" customHeight="1">
      <c r="A103" s="106" t="s">
        <v>544</v>
      </c>
      <c r="B103" s="1163"/>
      <c r="C103" s="1183" t="str">
        <f>IF('Mapa final SI'!G106="","",'Mapa final SI'!G106)</f>
        <v/>
      </c>
      <c r="D103" s="1460"/>
      <c r="E103" s="1183" t="str">
        <f>IF('Mapa final SI'!F106="","",'Mapa final SI'!F106)</f>
        <v/>
      </c>
      <c r="F103" s="1187" t="str">
        <f>IF('Mapa final SI'!L106="","",'Mapa final SI'!L106)</f>
        <v/>
      </c>
      <c r="G103" s="1187" t="str">
        <f>IF('Mapa final SI'!P106="","",'Mapa final SI'!P106)</f>
        <v/>
      </c>
      <c r="H103" s="1426"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6" t="str">
        <f>IF('Mapa final SI'!AC106="","",'Mapa final SI'!AC106)</f>
        <v/>
      </c>
      <c r="J103" s="326" t="str">
        <f>IF('Mapa final SI'!AE106="","",'Mapa final SI'!AE106)</f>
        <v/>
      </c>
      <c r="K103" s="326" t="str">
        <f t="shared" si="11"/>
        <v/>
      </c>
      <c r="L103" s="326" t="str">
        <f>IF('Mapa final SI'!AH106="","",'Mapa final SI'!AH106)</f>
        <v/>
      </c>
      <c r="M103" s="265" t="str">
        <f>IF('Mapa final SI'!T106="","",'Mapa final SI'!T106)</f>
        <v/>
      </c>
      <c r="N103" s="61"/>
      <c r="O103" s="61"/>
      <c r="P103" s="61"/>
      <c r="Q103" s="146"/>
    </row>
    <row r="104" spans="1:17" ht="43.5" customHeight="1">
      <c r="A104" s="106" t="s">
        <v>549</v>
      </c>
      <c r="B104" s="1164"/>
      <c r="C104" s="1184"/>
      <c r="D104" s="1461"/>
      <c r="E104" s="1184"/>
      <c r="F104" s="1188"/>
      <c r="G104" s="1188"/>
      <c r="H104" s="1426"/>
      <c r="I104" s="326" t="str">
        <f>IF('Mapa final SI'!AC107="","",'Mapa final SI'!AC107)</f>
        <v/>
      </c>
      <c r="J104" s="326" t="str">
        <f>IF('Mapa final SI'!AE107="","",'Mapa final SI'!AE107)</f>
        <v/>
      </c>
      <c r="K104" s="326" t="str">
        <f t="shared" si="11"/>
        <v/>
      </c>
      <c r="L104" s="326" t="str">
        <f>IF('Mapa final SI'!AH107="","",'Mapa final SI'!AH107)</f>
        <v/>
      </c>
      <c r="M104" s="265" t="str">
        <f>IF('Mapa final SI'!T107="","",'Mapa final SI'!T107)</f>
        <v/>
      </c>
      <c r="N104" s="61"/>
      <c r="O104" s="61"/>
      <c r="P104" s="61"/>
      <c r="Q104" s="146"/>
    </row>
    <row r="105" spans="1:17" ht="43.5" customHeight="1">
      <c r="A105" s="106" t="s">
        <v>550</v>
      </c>
      <c r="B105" s="1164"/>
      <c r="C105" s="1184"/>
      <c r="D105" s="1461"/>
      <c r="E105" s="1184"/>
      <c r="F105" s="1188"/>
      <c r="G105" s="1188"/>
      <c r="H105" s="1426"/>
      <c r="I105" s="326" t="str">
        <f>IF('Mapa final SI'!AC108="","",'Mapa final SI'!AC108)</f>
        <v/>
      </c>
      <c r="J105" s="326" t="str">
        <f>IF('Mapa final SI'!AE108="","",'Mapa final SI'!AE108)</f>
        <v/>
      </c>
      <c r="K105" s="326" t="str">
        <f t="shared" si="11"/>
        <v/>
      </c>
      <c r="L105" s="326" t="str">
        <f>IF('Mapa final SI'!AH108="","",'Mapa final SI'!AH108)</f>
        <v/>
      </c>
      <c r="M105" s="265" t="str">
        <f>IF('Mapa final SI'!T108="","",'Mapa final SI'!T108)</f>
        <v/>
      </c>
      <c r="N105" s="61"/>
      <c r="O105" s="61"/>
      <c r="P105" s="61"/>
      <c r="Q105" s="146"/>
    </row>
    <row r="106" spans="1:17" ht="43.5" customHeight="1">
      <c r="A106" s="106" t="s">
        <v>551</v>
      </c>
      <c r="B106" s="1164"/>
      <c r="C106" s="1184"/>
      <c r="D106" s="1461"/>
      <c r="E106" s="1184"/>
      <c r="F106" s="1188"/>
      <c r="G106" s="1188"/>
      <c r="H106" s="1426"/>
      <c r="I106" s="326" t="str">
        <f>IF('Mapa final SI'!AC109="","",'Mapa final SI'!AC109)</f>
        <v/>
      </c>
      <c r="J106" s="326" t="str">
        <f>IF('Mapa final SI'!AE109="","",'Mapa final SI'!AE109)</f>
        <v/>
      </c>
      <c r="K106" s="326" t="str">
        <f t="shared" si="11"/>
        <v/>
      </c>
      <c r="L106" s="326" t="str">
        <f>IF('Mapa final SI'!AH109="","",'Mapa final SI'!AH109)</f>
        <v/>
      </c>
      <c r="M106" s="265" t="str">
        <f>IF('Mapa final SI'!T109="","",'Mapa final SI'!T109)</f>
        <v/>
      </c>
      <c r="N106" s="61"/>
      <c r="O106" s="61"/>
      <c r="P106" s="61"/>
      <c r="Q106" s="146"/>
    </row>
    <row r="107" spans="1:17" ht="43.5" customHeight="1">
      <c r="A107" s="106" t="s">
        <v>552</v>
      </c>
      <c r="B107" s="1164"/>
      <c r="C107" s="1184"/>
      <c r="D107" s="1461"/>
      <c r="E107" s="1184"/>
      <c r="F107" s="1188"/>
      <c r="G107" s="1188"/>
      <c r="H107" s="1426"/>
      <c r="I107" s="326" t="str">
        <f>IF('Mapa final SI'!AC110="","",'Mapa final SI'!AC110)</f>
        <v/>
      </c>
      <c r="J107" s="326" t="str">
        <f>IF('Mapa final SI'!AE110="","",'Mapa final SI'!AE110)</f>
        <v/>
      </c>
      <c r="K107" s="326" t="str">
        <f t="shared" si="11"/>
        <v/>
      </c>
      <c r="L107" s="326" t="str">
        <f>IF('Mapa final SI'!AH110="","",'Mapa final SI'!AH110)</f>
        <v/>
      </c>
      <c r="M107" s="265" t="str">
        <f>IF('Mapa final SI'!T110="","",'Mapa final SI'!T110)</f>
        <v/>
      </c>
      <c r="N107" s="61"/>
      <c r="O107" s="61"/>
      <c r="P107" s="61"/>
      <c r="Q107" s="146"/>
    </row>
    <row r="108" spans="1:17" ht="43.5" customHeight="1">
      <c r="A108" s="106" t="s">
        <v>553</v>
      </c>
      <c r="B108" s="1164"/>
      <c r="C108" s="1184"/>
      <c r="D108" s="1461"/>
      <c r="E108" s="1184"/>
      <c r="F108" s="1188"/>
      <c r="G108" s="1188"/>
      <c r="H108" s="1427"/>
      <c r="I108" s="326" t="str">
        <f>IF('Mapa final SI'!AC111="","",'Mapa final SI'!AC111)</f>
        <v/>
      </c>
      <c r="J108" s="326" t="str">
        <f>IF('Mapa final SI'!AE111="","",'Mapa final SI'!AE111)</f>
        <v/>
      </c>
      <c r="K108" s="326" t="str">
        <f t="shared" si="11"/>
        <v/>
      </c>
      <c r="L108" s="326" t="str">
        <f>IF('Mapa final SI'!AH111="","",'Mapa final SI'!AH111)</f>
        <v/>
      </c>
      <c r="M108" s="265" t="str">
        <f>IF('Mapa final SI'!T111="","",'Mapa final SI'!T111)</f>
        <v/>
      </c>
      <c r="N108" s="61"/>
      <c r="O108" s="61"/>
      <c r="P108" s="61"/>
      <c r="Q108" s="146"/>
    </row>
    <row r="109" spans="1:17" ht="43.5" customHeight="1">
      <c r="A109" s="106" t="s">
        <v>554</v>
      </c>
      <c r="B109" s="1163"/>
      <c r="C109" s="1183" t="str">
        <f>IF('Mapa final SI'!G112="","",'Mapa final SI'!G112)</f>
        <v/>
      </c>
      <c r="D109" s="1460"/>
      <c r="E109" s="1183" t="str">
        <f>IF('Mapa final SI'!F112="","",'Mapa final SI'!F112)</f>
        <v/>
      </c>
      <c r="F109" s="1187" t="str">
        <f>IF('Mapa final SI'!L112="","",'Mapa final SI'!L112)</f>
        <v/>
      </c>
      <c r="G109" s="1187" t="str">
        <f>IF('Mapa final SI'!P112="","",'Mapa final SI'!P112)</f>
        <v/>
      </c>
      <c r="H109" s="1426"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6" t="str">
        <f>IF('Mapa final SI'!AC112="","",'Mapa final SI'!AC112)</f>
        <v/>
      </c>
      <c r="J109" s="326" t="str">
        <f>IF('Mapa final SI'!AE112="","",'Mapa final SI'!AE112)</f>
        <v/>
      </c>
      <c r="K109" s="326" t="str">
        <f t="shared" si="11"/>
        <v/>
      </c>
      <c r="L109" s="326" t="str">
        <f>IF('Mapa final SI'!AH112="","",'Mapa final SI'!AH112)</f>
        <v/>
      </c>
      <c r="M109" s="265" t="str">
        <f>IF('Mapa final SI'!T112="","",'Mapa final SI'!T112)</f>
        <v/>
      </c>
      <c r="N109" s="61"/>
      <c r="O109" s="61"/>
      <c r="P109" s="61"/>
      <c r="Q109" s="146"/>
    </row>
    <row r="110" spans="1:17" ht="43.5" customHeight="1">
      <c r="A110" s="106" t="s">
        <v>560</v>
      </c>
      <c r="B110" s="1164"/>
      <c r="C110" s="1184"/>
      <c r="D110" s="1461"/>
      <c r="E110" s="1184"/>
      <c r="F110" s="1188"/>
      <c r="G110" s="1188"/>
      <c r="H110" s="1426"/>
      <c r="I110" s="326" t="str">
        <f>IF('Mapa final SI'!AC113="","",'Mapa final SI'!AC113)</f>
        <v/>
      </c>
      <c r="J110" s="326" t="str">
        <f>IF('Mapa final SI'!AE113="","",'Mapa final SI'!AE113)</f>
        <v/>
      </c>
      <c r="K110" s="326" t="str">
        <f t="shared" si="11"/>
        <v/>
      </c>
      <c r="L110" s="326" t="str">
        <f>IF('Mapa final SI'!AH113="","",'Mapa final SI'!AH113)</f>
        <v/>
      </c>
      <c r="M110" s="265" t="str">
        <f>IF('Mapa final SI'!T113="","",'Mapa final SI'!T113)</f>
        <v/>
      </c>
      <c r="N110" s="61"/>
      <c r="O110" s="61"/>
      <c r="P110" s="61"/>
      <c r="Q110" s="146"/>
    </row>
    <row r="111" spans="1:17" ht="43.5" customHeight="1">
      <c r="A111" s="106" t="s">
        <v>565</v>
      </c>
      <c r="B111" s="1164"/>
      <c r="C111" s="1184"/>
      <c r="D111" s="1461"/>
      <c r="E111" s="1184"/>
      <c r="F111" s="1188"/>
      <c r="G111" s="1188"/>
      <c r="H111" s="1426"/>
      <c r="I111" s="326" t="str">
        <f>IF('Mapa final SI'!AC114="","",'Mapa final SI'!AC114)</f>
        <v/>
      </c>
      <c r="J111" s="326" t="str">
        <f>IF('Mapa final SI'!AE114="","",'Mapa final SI'!AE114)</f>
        <v/>
      </c>
      <c r="K111" s="326" t="str">
        <f t="shared" si="11"/>
        <v/>
      </c>
      <c r="L111" s="326" t="str">
        <f>IF('Mapa final SI'!AH114="","",'Mapa final SI'!AH114)</f>
        <v/>
      </c>
      <c r="M111" s="265" t="str">
        <f>IF('Mapa final SI'!T114="","",'Mapa final SI'!T114)</f>
        <v/>
      </c>
      <c r="N111" s="61"/>
      <c r="O111" s="61"/>
      <c r="P111" s="61"/>
      <c r="Q111" s="146"/>
    </row>
    <row r="112" spans="1:17" ht="43.5" customHeight="1">
      <c r="A112" s="106" t="s">
        <v>566</v>
      </c>
      <c r="B112" s="1164"/>
      <c r="C112" s="1184"/>
      <c r="D112" s="1461"/>
      <c r="E112" s="1184"/>
      <c r="F112" s="1188"/>
      <c r="G112" s="1188"/>
      <c r="H112" s="1426"/>
      <c r="I112" s="326" t="str">
        <f>IF('Mapa final SI'!AC115="","",'Mapa final SI'!AC115)</f>
        <v/>
      </c>
      <c r="J112" s="326" t="str">
        <f>IF('Mapa final SI'!AE115="","",'Mapa final SI'!AE115)</f>
        <v/>
      </c>
      <c r="K112" s="326" t="str">
        <f t="shared" si="11"/>
        <v/>
      </c>
      <c r="L112" s="326" t="str">
        <f>IF('Mapa final SI'!AH115="","",'Mapa final SI'!AH115)</f>
        <v/>
      </c>
      <c r="M112" s="265" t="str">
        <f>IF('Mapa final SI'!T115="","",'Mapa final SI'!T115)</f>
        <v/>
      </c>
      <c r="N112" s="61"/>
      <c r="O112" s="61"/>
      <c r="P112" s="61"/>
      <c r="Q112" s="146"/>
    </row>
    <row r="113" spans="1:17" ht="43.5" customHeight="1">
      <c r="A113" s="106" t="s">
        <v>567</v>
      </c>
      <c r="B113" s="1164"/>
      <c r="C113" s="1184"/>
      <c r="D113" s="1461"/>
      <c r="E113" s="1184"/>
      <c r="F113" s="1188"/>
      <c r="G113" s="1188"/>
      <c r="H113" s="1426"/>
      <c r="I113" s="326" t="str">
        <f>IF('Mapa final SI'!AC116="","",'Mapa final SI'!AC116)</f>
        <v/>
      </c>
      <c r="J113" s="326" t="str">
        <f>IF('Mapa final SI'!AE116="","",'Mapa final SI'!AE116)</f>
        <v/>
      </c>
      <c r="K113" s="326" t="str">
        <f t="shared" si="11"/>
        <v/>
      </c>
      <c r="L113" s="326" t="str">
        <f>IF('Mapa final SI'!AH116="","",'Mapa final SI'!AH116)</f>
        <v/>
      </c>
      <c r="M113" s="265" t="str">
        <f>IF('Mapa final SI'!T116="","",'Mapa final SI'!T116)</f>
        <v/>
      </c>
      <c r="N113" s="61"/>
      <c r="O113" s="61"/>
      <c r="P113" s="61"/>
      <c r="Q113" s="146"/>
    </row>
    <row r="114" spans="1:17" ht="43.5" customHeight="1">
      <c r="A114" s="106" t="s">
        <v>568</v>
      </c>
      <c r="B114" s="1164"/>
      <c r="C114" s="1184"/>
      <c r="D114" s="1461"/>
      <c r="E114" s="1184"/>
      <c r="F114" s="1188"/>
      <c r="G114" s="1188"/>
      <c r="H114" s="1427"/>
      <c r="I114" s="326" t="str">
        <f>IF('Mapa final SI'!AC117="","",'Mapa final SI'!AC117)</f>
        <v/>
      </c>
      <c r="J114" s="326" t="str">
        <f>IF('Mapa final SI'!AE117="","",'Mapa final SI'!AE117)</f>
        <v/>
      </c>
      <c r="K114" s="326" t="str">
        <f t="shared" si="11"/>
        <v/>
      </c>
      <c r="L114" s="326" t="str">
        <f>IF('Mapa final SI'!AH117="","",'Mapa final SI'!AH117)</f>
        <v/>
      </c>
      <c r="M114" s="265" t="str">
        <f>IF('Mapa final SI'!T117="","",'Mapa final SI'!T117)</f>
        <v/>
      </c>
      <c r="N114" s="61"/>
      <c r="O114" s="61"/>
      <c r="P114" s="61"/>
      <c r="Q114" s="146"/>
    </row>
    <row r="115" spans="1:17" ht="43.5" customHeight="1">
      <c r="A115" s="106" t="s">
        <v>569</v>
      </c>
      <c r="B115" s="1163"/>
      <c r="C115" s="1183" t="str">
        <f>IF('Mapa final SI'!G118="","",'Mapa final SI'!G118)</f>
        <v/>
      </c>
      <c r="D115" s="1460"/>
      <c r="E115" s="1183" t="str">
        <f>IF('Mapa final SI'!F118="","",'Mapa final SI'!F118)</f>
        <v/>
      </c>
      <c r="F115" s="1187" t="str">
        <f>IF('Mapa final SI'!L118="","",'Mapa final SI'!L118)</f>
        <v/>
      </c>
      <c r="G115" s="1187" t="str">
        <f>IF('Mapa final SI'!P118="","",'Mapa final SI'!P118)</f>
        <v/>
      </c>
      <c r="H115" s="1426"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6" t="str">
        <f>IF('Mapa final SI'!AC118="","",'Mapa final SI'!AC118)</f>
        <v/>
      </c>
      <c r="J115" s="326" t="str">
        <f>IF('Mapa final SI'!AE118="","",'Mapa final SI'!AE118)</f>
        <v/>
      </c>
      <c r="K115" s="326" t="str">
        <f t="shared" si="11"/>
        <v/>
      </c>
      <c r="L115" s="326" t="str">
        <f>IF('Mapa final SI'!AH118="","",'Mapa final SI'!AH118)</f>
        <v/>
      </c>
      <c r="M115" s="265" t="str">
        <f>IF('Mapa final SI'!T118="","",'Mapa final SI'!T118)</f>
        <v/>
      </c>
      <c r="N115" s="61"/>
      <c r="O115" s="61"/>
      <c r="P115" s="61"/>
      <c r="Q115" s="146"/>
    </row>
    <row r="116" spans="1:17" ht="43.5" customHeight="1">
      <c r="A116" s="106" t="s">
        <v>574</v>
      </c>
      <c r="B116" s="1164"/>
      <c r="C116" s="1184"/>
      <c r="D116" s="1461"/>
      <c r="E116" s="1184"/>
      <c r="F116" s="1188"/>
      <c r="G116" s="1188"/>
      <c r="H116" s="1426"/>
      <c r="I116" s="326" t="str">
        <f>IF('Mapa final SI'!AC119="","",'Mapa final SI'!AC119)</f>
        <v/>
      </c>
      <c r="J116" s="326" t="str">
        <f>IF('Mapa final SI'!AE119="","",'Mapa final SI'!AE119)</f>
        <v/>
      </c>
      <c r="K116" s="326" t="str">
        <f t="shared" si="11"/>
        <v/>
      </c>
      <c r="L116" s="326" t="str">
        <f>IF('Mapa final SI'!AH119="","",'Mapa final SI'!AH119)</f>
        <v/>
      </c>
      <c r="M116" s="265" t="str">
        <f>IF('Mapa final SI'!T119="","",'Mapa final SI'!T119)</f>
        <v/>
      </c>
      <c r="N116" s="61"/>
      <c r="O116" s="61"/>
      <c r="P116" s="61"/>
      <c r="Q116" s="146"/>
    </row>
    <row r="117" spans="1:17" ht="43.5" customHeight="1">
      <c r="A117" s="106" t="s">
        <v>576</v>
      </c>
      <c r="B117" s="1164"/>
      <c r="C117" s="1184"/>
      <c r="D117" s="1461"/>
      <c r="E117" s="1184"/>
      <c r="F117" s="1188"/>
      <c r="G117" s="1188"/>
      <c r="H117" s="1426"/>
      <c r="I117" s="326" t="str">
        <f>IF('Mapa final SI'!AC120="","",'Mapa final SI'!AC120)</f>
        <v/>
      </c>
      <c r="J117" s="326" t="str">
        <f>IF('Mapa final SI'!AE120="","",'Mapa final SI'!AE120)</f>
        <v/>
      </c>
      <c r="K117" s="326" t="str">
        <f t="shared" si="11"/>
        <v/>
      </c>
      <c r="L117" s="326" t="str">
        <f>IF('Mapa final SI'!AH120="","",'Mapa final SI'!AH120)</f>
        <v/>
      </c>
      <c r="M117" s="265" t="str">
        <f>IF('Mapa final SI'!T120="","",'Mapa final SI'!T120)</f>
        <v/>
      </c>
      <c r="N117" s="61"/>
      <c r="O117" s="61"/>
      <c r="P117" s="61"/>
      <c r="Q117" s="146"/>
    </row>
    <row r="118" spans="1:17" ht="43.5" customHeight="1">
      <c r="A118" s="106" t="s">
        <v>577</v>
      </c>
      <c r="B118" s="1164"/>
      <c r="C118" s="1184"/>
      <c r="D118" s="1461"/>
      <c r="E118" s="1184"/>
      <c r="F118" s="1188"/>
      <c r="G118" s="1188"/>
      <c r="H118" s="1426"/>
      <c r="I118" s="326" t="str">
        <f>IF('Mapa final SI'!AC121="","",'Mapa final SI'!AC121)</f>
        <v/>
      </c>
      <c r="J118" s="326" t="str">
        <f>IF('Mapa final SI'!AE121="","",'Mapa final SI'!AE121)</f>
        <v/>
      </c>
      <c r="K118" s="326" t="str">
        <f t="shared" si="11"/>
        <v/>
      </c>
      <c r="L118" s="326" t="str">
        <f>IF('Mapa final SI'!AH121="","",'Mapa final SI'!AH121)</f>
        <v/>
      </c>
      <c r="M118" s="265" t="str">
        <f>IF('Mapa final SI'!T121="","",'Mapa final SI'!T121)</f>
        <v/>
      </c>
      <c r="N118" s="61"/>
      <c r="O118" s="61"/>
      <c r="P118" s="61"/>
      <c r="Q118" s="146"/>
    </row>
    <row r="119" spans="1:17" ht="43.5" customHeight="1">
      <c r="A119" s="106" t="s">
        <v>578</v>
      </c>
      <c r="B119" s="1164"/>
      <c r="C119" s="1184"/>
      <c r="D119" s="1461"/>
      <c r="E119" s="1184"/>
      <c r="F119" s="1188"/>
      <c r="G119" s="1188"/>
      <c r="H119" s="1426"/>
      <c r="I119" s="326" t="str">
        <f>IF('Mapa final SI'!AC122="","",'Mapa final SI'!AC122)</f>
        <v/>
      </c>
      <c r="J119" s="326" t="str">
        <f>IF('Mapa final SI'!AE122="","",'Mapa final SI'!AE122)</f>
        <v/>
      </c>
      <c r="K119" s="326" t="str">
        <f t="shared" si="11"/>
        <v/>
      </c>
      <c r="L119" s="326" t="str">
        <f>IF('Mapa final SI'!AH122="","",'Mapa final SI'!AH122)</f>
        <v/>
      </c>
      <c r="M119" s="265" t="str">
        <f>IF('Mapa final SI'!T122="","",'Mapa final SI'!T122)</f>
        <v/>
      </c>
      <c r="N119" s="61"/>
      <c r="O119" s="61"/>
      <c r="P119" s="61"/>
      <c r="Q119" s="146"/>
    </row>
    <row r="120" spans="1:17" ht="43.5" customHeight="1">
      <c r="A120" s="106" t="s">
        <v>579</v>
      </c>
      <c r="B120" s="1164"/>
      <c r="C120" s="1184"/>
      <c r="D120" s="1461"/>
      <c r="E120" s="1184"/>
      <c r="F120" s="1188"/>
      <c r="G120" s="1188"/>
      <c r="H120" s="1427"/>
      <c r="I120" s="326" t="str">
        <f>IF('Mapa final SI'!AC123="","",'Mapa final SI'!AC123)</f>
        <v/>
      </c>
      <c r="J120" s="326" t="str">
        <f>IF('Mapa final SI'!AE123="","",'Mapa final SI'!AE123)</f>
        <v/>
      </c>
      <c r="K120" s="326" t="str">
        <f t="shared" si="11"/>
        <v/>
      </c>
      <c r="L120" s="326" t="str">
        <f>IF('Mapa final SI'!AH123="","",'Mapa final SI'!AH123)</f>
        <v/>
      </c>
      <c r="M120" s="265" t="str">
        <f>IF('Mapa final SI'!T123="","",'Mapa final SI'!T123)</f>
        <v/>
      </c>
      <c r="N120" s="61"/>
      <c r="O120" s="61"/>
      <c r="P120" s="61"/>
      <c r="Q120" s="146"/>
    </row>
    <row r="121" spans="1:17" ht="43.5" customHeight="1">
      <c r="A121" s="106" t="s">
        <v>580</v>
      </c>
      <c r="B121" s="1163"/>
      <c r="C121" s="1183" t="str">
        <f>IF('Mapa final SI'!G124="","",'Mapa final SI'!G124)</f>
        <v/>
      </c>
      <c r="D121" s="1460"/>
      <c r="E121" s="1183" t="str">
        <f>IF('Mapa final SI'!F124="","",'Mapa final SI'!F124)</f>
        <v/>
      </c>
      <c r="F121" s="1187" t="str">
        <f>IF('Mapa final SI'!L124="","",'Mapa final SI'!L124)</f>
        <v/>
      </c>
      <c r="G121" s="1187" t="str">
        <f>IF('Mapa final SI'!P124="","",'Mapa final SI'!P124)</f>
        <v/>
      </c>
      <c r="H121" s="1426"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6" t="str">
        <f>IF('Mapa final SI'!AC124="","",'Mapa final SI'!AC124)</f>
        <v/>
      </c>
      <c r="J121" s="326" t="str">
        <f>IF('Mapa final SI'!AE124="","",'Mapa final SI'!AE124)</f>
        <v/>
      </c>
      <c r="K121" s="326" t="str">
        <f t="shared" si="11"/>
        <v/>
      </c>
      <c r="L121" s="326" t="str">
        <f>IF('Mapa final SI'!AH124="","",'Mapa final SI'!AH124)</f>
        <v/>
      </c>
      <c r="M121" s="265" t="str">
        <f>IF('Mapa final SI'!T124="","",'Mapa final SI'!T124)</f>
        <v/>
      </c>
      <c r="N121" s="61"/>
      <c r="O121" s="61"/>
      <c r="P121" s="61"/>
      <c r="Q121" s="146"/>
    </row>
    <row r="122" spans="1:17" ht="43.5" customHeight="1">
      <c r="A122" s="106" t="s">
        <v>583</v>
      </c>
      <c r="B122" s="1164"/>
      <c r="C122" s="1184"/>
      <c r="D122" s="1461"/>
      <c r="E122" s="1184"/>
      <c r="F122" s="1188"/>
      <c r="G122" s="1188"/>
      <c r="H122" s="1426"/>
      <c r="I122" s="326" t="str">
        <f>IF('Mapa final SI'!AC125="","",'Mapa final SI'!AC125)</f>
        <v/>
      </c>
      <c r="J122" s="326" t="str">
        <f>IF('Mapa final SI'!AE125="","",'Mapa final SI'!AE125)</f>
        <v/>
      </c>
      <c r="K122" s="326" t="str">
        <f t="shared" si="11"/>
        <v/>
      </c>
      <c r="L122" s="326" t="str">
        <f>IF('Mapa final SI'!AH125="","",'Mapa final SI'!AH125)</f>
        <v/>
      </c>
      <c r="M122" s="265" t="str">
        <f>IF('Mapa final SI'!T125="","",'Mapa final SI'!T125)</f>
        <v/>
      </c>
      <c r="N122" s="61"/>
      <c r="O122" s="61"/>
      <c r="P122" s="61"/>
      <c r="Q122" s="146"/>
    </row>
    <row r="123" spans="1:17" ht="43.5" customHeight="1">
      <c r="A123" s="106" t="s">
        <v>587</v>
      </c>
      <c r="B123" s="1164"/>
      <c r="C123" s="1184"/>
      <c r="D123" s="1461"/>
      <c r="E123" s="1184"/>
      <c r="F123" s="1188"/>
      <c r="G123" s="1188"/>
      <c r="H123" s="1426"/>
      <c r="I123" s="326" t="str">
        <f>IF('Mapa final SI'!AC126="","",'Mapa final SI'!AC126)</f>
        <v/>
      </c>
      <c r="J123" s="326" t="str">
        <f>IF('Mapa final SI'!AE126="","",'Mapa final SI'!AE126)</f>
        <v/>
      </c>
      <c r="K123" s="326" t="str">
        <f t="shared" si="11"/>
        <v/>
      </c>
      <c r="L123" s="326" t="str">
        <f>IF('Mapa final SI'!AH126="","",'Mapa final SI'!AH126)</f>
        <v/>
      </c>
      <c r="M123" s="265" t="str">
        <f>IF('Mapa final SI'!T126="","",'Mapa final SI'!T126)</f>
        <v/>
      </c>
      <c r="N123" s="61"/>
      <c r="O123" s="61"/>
      <c r="P123" s="61"/>
      <c r="Q123" s="146"/>
    </row>
    <row r="124" spans="1:17" ht="43.5" customHeight="1">
      <c r="A124" s="106" t="s">
        <v>588</v>
      </c>
      <c r="B124" s="1164"/>
      <c r="C124" s="1184"/>
      <c r="D124" s="1461"/>
      <c r="E124" s="1184"/>
      <c r="F124" s="1188"/>
      <c r="G124" s="1188"/>
      <c r="H124" s="1426"/>
      <c r="I124" s="326" t="str">
        <f>IF('Mapa final SI'!AC127="","",'Mapa final SI'!AC127)</f>
        <v/>
      </c>
      <c r="J124" s="326" t="str">
        <f>IF('Mapa final SI'!AE127="","",'Mapa final SI'!AE127)</f>
        <v/>
      </c>
      <c r="K124" s="326" t="str">
        <f t="shared" si="11"/>
        <v/>
      </c>
      <c r="L124" s="326" t="str">
        <f>IF('Mapa final SI'!AH127="","",'Mapa final SI'!AH127)</f>
        <v/>
      </c>
      <c r="M124" s="265" t="str">
        <f>IF('Mapa final SI'!T127="","",'Mapa final SI'!T127)</f>
        <v/>
      </c>
      <c r="N124" s="61"/>
      <c r="O124" s="61"/>
      <c r="P124" s="61"/>
      <c r="Q124" s="146"/>
    </row>
    <row r="125" spans="1:17" ht="43.5" customHeight="1">
      <c r="A125" s="106" t="s">
        <v>589</v>
      </c>
      <c r="B125" s="1164"/>
      <c r="C125" s="1184"/>
      <c r="D125" s="1461"/>
      <c r="E125" s="1184"/>
      <c r="F125" s="1188"/>
      <c r="G125" s="1188"/>
      <c r="H125" s="1426"/>
      <c r="I125" s="326" t="str">
        <f>IF('Mapa final SI'!AC128="","",'Mapa final SI'!AC128)</f>
        <v/>
      </c>
      <c r="J125" s="326" t="str">
        <f>IF('Mapa final SI'!AE128="","",'Mapa final SI'!AE128)</f>
        <v/>
      </c>
      <c r="K125" s="326" t="str">
        <f t="shared" si="11"/>
        <v/>
      </c>
      <c r="L125" s="326" t="str">
        <f>IF('Mapa final SI'!AH128="","",'Mapa final SI'!AH128)</f>
        <v/>
      </c>
      <c r="M125" s="265" t="str">
        <f>IF('Mapa final SI'!T128="","",'Mapa final SI'!T128)</f>
        <v/>
      </c>
      <c r="N125" s="61"/>
      <c r="O125" s="61"/>
      <c r="P125" s="61"/>
      <c r="Q125" s="146"/>
    </row>
    <row r="126" spans="1:17" ht="43.5" customHeight="1">
      <c r="A126" s="106" t="s">
        <v>590</v>
      </c>
      <c r="B126" s="1164"/>
      <c r="C126" s="1184"/>
      <c r="D126" s="1461"/>
      <c r="E126" s="1184"/>
      <c r="F126" s="1188"/>
      <c r="G126" s="1188"/>
      <c r="H126" s="1427"/>
      <c r="I126" s="326" t="str">
        <f>IF('Mapa final SI'!AC129="","",'Mapa final SI'!AC129)</f>
        <v/>
      </c>
      <c r="J126" s="326" t="str">
        <f>IF('Mapa final SI'!AE129="","",'Mapa final SI'!AE129)</f>
        <v/>
      </c>
      <c r="K126" s="326" t="str">
        <f t="shared" si="11"/>
        <v/>
      </c>
      <c r="L126" s="326" t="str">
        <f>IF('Mapa final SI'!AH129="","",'Mapa final SI'!AH129)</f>
        <v/>
      </c>
      <c r="M126" s="265" t="str">
        <f>IF('Mapa final SI'!T129="","",'Mapa final SI'!T129)</f>
        <v/>
      </c>
      <c r="N126" s="61"/>
      <c r="O126" s="61"/>
      <c r="P126" s="61"/>
      <c r="Q126" s="146"/>
    </row>
    <row r="127" spans="1:17" ht="43.5" customHeight="1">
      <c r="A127" s="106" t="s">
        <v>591</v>
      </c>
      <c r="B127" s="1163"/>
      <c r="C127" s="1183" t="str">
        <f>IF('Mapa final SI'!G130="","",'Mapa final SI'!G130)</f>
        <v/>
      </c>
      <c r="D127" s="1460"/>
      <c r="E127" s="1183" t="str">
        <f>IF('Mapa final SI'!F130="","",'Mapa final SI'!F130)</f>
        <v/>
      </c>
      <c r="F127" s="1187" t="str">
        <f>IF('Mapa final SI'!L130="","",'Mapa final SI'!L130)</f>
        <v/>
      </c>
      <c r="G127" s="1187" t="str">
        <f>IF('Mapa final SI'!P130="","",'Mapa final SI'!P130)</f>
        <v/>
      </c>
      <c r="H127" s="1426"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6" t="str">
        <f>IF('Mapa final SI'!AC130="","",'Mapa final SI'!AC130)</f>
        <v/>
      </c>
      <c r="J127" s="326" t="str">
        <f>IF('Mapa final SI'!AE130="","",'Mapa final SI'!AE130)</f>
        <v/>
      </c>
      <c r="K127" s="326" t="str">
        <f t="shared" si="11"/>
        <v/>
      </c>
      <c r="L127" s="326" t="str">
        <f>IF('Mapa final SI'!AH130="","",'Mapa final SI'!AH130)</f>
        <v/>
      </c>
      <c r="M127" s="265" t="str">
        <f>IF('Mapa final SI'!T130="","",'Mapa final SI'!T130)</f>
        <v/>
      </c>
      <c r="N127" s="61"/>
      <c r="O127" s="61"/>
      <c r="P127" s="61"/>
      <c r="Q127" s="146"/>
    </row>
    <row r="128" spans="1:17" ht="43.5" customHeight="1">
      <c r="A128" s="106" t="s">
        <v>595</v>
      </c>
      <c r="B128" s="1164"/>
      <c r="C128" s="1184"/>
      <c r="D128" s="1461"/>
      <c r="E128" s="1184"/>
      <c r="F128" s="1188"/>
      <c r="G128" s="1188"/>
      <c r="H128" s="1426"/>
      <c r="I128" s="326" t="str">
        <f>IF('Mapa final SI'!AC131="","",'Mapa final SI'!AC131)</f>
        <v/>
      </c>
      <c r="J128" s="326" t="str">
        <f>IF('Mapa final SI'!AE131="","",'Mapa final SI'!AE131)</f>
        <v/>
      </c>
      <c r="K128" s="326" t="str">
        <f t="shared" si="11"/>
        <v/>
      </c>
      <c r="L128" s="326" t="str">
        <f>IF('Mapa final SI'!AH131="","",'Mapa final SI'!AH131)</f>
        <v/>
      </c>
      <c r="M128" s="265" t="str">
        <f>IF('Mapa final SI'!T131="","",'Mapa final SI'!T131)</f>
        <v/>
      </c>
      <c r="N128" s="61"/>
      <c r="O128" s="61"/>
      <c r="P128" s="61"/>
      <c r="Q128" s="146"/>
    </row>
    <row r="129" spans="1:17" ht="43.5" customHeight="1">
      <c r="A129" s="106" t="s">
        <v>598</v>
      </c>
      <c r="B129" s="1164"/>
      <c r="C129" s="1184"/>
      <c r="D129" s="1461"/>
      <c r="E129" s="1184"/>
      <c r="F129" s="1188"/>
      <c r="G129" s="1188"/>
      <c r="H129" s="1426"/>
      <c r="I129" s="326" t="str">
        <f>IF('Mapa final SI'!AC132="","",'Mapa final SI'!AC132)</f>
        <v/>
      </c>
      <c r="J129" s="326" t="str">
        <f>IF('Mapa final SI'!AE132="","",'Mapa final SI'!AE132)</f>
        <v/>
      </c>
      <c r="K129" s="326" t="str">
        <f t="shared" si="11"/>
        <v/>
      </c>
      <c r="L129" s="326" t="str">
        <f>IF('Mapa final SI'!AH132="","",'Mapa final SI'!AH132)</f>
        <v/>
      </c>
      <c r="M129" s="265" t="str">
        <f>IF('Mapa final SI'!T132="","",'Mapa final SI'!T132)</f>
        <v/>
      </c>
      <c r="N129" s="61"/>
      <c r="O129" s="61"/>
      <c r="P129" s="61"/>
      <c r="Q129" s="146"/>
    </row>
    <row r="130" spans="1:17" ht="43.5" customHeight="1">
      <c r="A130" s="106" t="s">
        <v>599</v>
      </c>
      <c r="B130" s="1164"/>
      <c r="C130" s="1184"/>
      <c r="D130" s="1461"/>
      <c r="E130" s="1184"/>
      <c r="F130" s="1188"/>
      <c r="G130" s="1188"/>
      <c r="H130" s="1426"/>
      <c r="I130" s="326" t="str">
        <f>IF('Mapa final SI'!AC133="","",'Mapa final SI'!AC133)</f>
        <v/>
      </c>
      <c r="J130" s="326" t="str">
        <f>IF('Mapa final SI'!AE133="","",'Mapa final SI'!AE133)</f>
        <v/>
      </c>
      <c r="K130" s="326" t="str">
        <f t="shared" si="11"/>
        <v/>
      </c>
      <c r="L130" s="326" t="str">
        <f>IF('Mapa final SI'!AH133="","",'Mapa final SI'!AH133)</f>
        <v/>
      </c>
      <c r="M130" s="265" t="str">
        <f>IF('Mapa final SI'!T133="","",'Mapa final SI'!T133)</f>
        <v/>
      </c>
      <c r="N130" s="61"/>
      <c r="O130" s="61"/>
      <c r="P130" s="61"/>
      <c r="Q130" s="146"/>
    </row>
    <row r="131" spans="1:17" ht="43.5" customHeight="1">
      <c r="A131" s="106" t="s">
        <v>600</v>
      </c>
      <c r="B131" s="1164"/>
      <c r="C131" s="1184"/>
      <c r="D131" s="1461"/>
      <c r="E131" s="1184"/>
      <c r="F131" s="1188"/>
      <c r="G131" s="1188"/>
      <c r="H131" s="1426"/>
      <c r="I131" s="326" t="str">
        <f>IF('Mapa final SI'!AC134="","",'Mapa final SI'!AC134)</f>
        <v/>
      </c>
      <c r="J131" s="326" t="str">
        <f>IF('Mapa final SI'!AE134="","",'Mapa final SI'!AE134)</f>
        <v/>
      </c>
      <c r="K131" s="326" t="str">
        <f t="shared" si="11"/>
        <v/>
      </c>
      <c r="L131" s="326" t="str">
        <f>IF('Mapa final SI'!AH134="","",'Mapa final SI'!AH134)</f>
        <v/>
      </c>
      <c r="M131" s="265" t="str">
        <f>IF('Mapa final SI'!T134="","",'Mapa final SI'!T134)</f>
        <v/>
      </c>
      <c r="N131" s="61"/>
      <c r="O131" s="61"/>
      <c r="P131" s="61"/>
      <c r="Q131" s="146"/>
    </row>
    <row r="132" spans="1:17" ht="43.5" customHeight="1">
      <c r="A132" s="106" t="s">
        <v>601</v>
      </c>
      <c r="B132" s="1164"/>
      <c r="C132" s="1184"/>
      <c r="D132" s="1461"/>
      <c r="E132" s="1184"/>
      <c r="F132" s="1188"/>
      <c r="G132" s="1188"/>
      <c r="H132" s="1427"/>
      <c r="I132" s="326" t="str">
        <f>IF('Mapa final SI'!AC135="","",'Mapa final SI'!AC135)</f>
        <v/>
      </c>
      <c r="J132" s="326" t="str">
        <f>IF('Mapa final SI'!AE135="","",'Mapa final SI'!AE135)</f>
        <v/>
      </c>
      <c r="K132" s="326" t="str">
        <f t="shared" si="11"/>
        <v/>
      </c>
      <c r="L132" s="326" t="str">
        <f>IF('Mapa final SI'!AH135="","",'Mapa final SI'!AH135)</f>
        <v/>
      </c>
      <c r="M132" s="265" t="str">
        <f>IF('Mapa final SI'!T135="","",'Mapa final SI'!T135)</f>
        <v/>
      </c>
      <c r="N132" s="61"/>
      <c r="O132" s="61"/>
      <c r="P132" s="61"/>
      <c r="Q132" s="146"/>
    </row>
    <row r="133" spans="1:17" ht="43.5" customHeight="1">
      <c r="A133" s="106" t="s">
        <v>602</v>
      </c>
      <c r="B133" s="1163"/>
      <c r="C133" s="1183" t="str">
        <f>IF('Mapa final SI'!G136="","",'Mapa final SI'!G136)</f>
        <v/>
      </c>
      <c r="D133" s="1460"/>
      <c r="E133" s="1183" t="str">
        <f>IF('Mapa final SI'!F136="","",'Mapa final SI'!F136)</f>
        <v/>
      </c>
      <c r="F133" s="1187" t="str">
        <f>IF('Mapa final SI'!L136="","",'Mapa final SI'!L136)</f>
        <v/>
      </c>
      <c r="G133" s="1187" t="str">
        <f>IF('Mapa final SI'!P136="","",'Mapa final SI'!P136)</f>
        <v/>
      </c>
      <c r="H133" s="1426"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6" t="str">
        <f>IF('Mapa final SI'!AC136="","",'Mapa final SI'!AC136)</f>
        <v/>
      </c>
      <c r="J133" s="326" t="str">
        <f>IF('Mapa final SI'!AE136="","",'Mapa final SI'!AE136)</f>
        <v/>
      </c>
      <c r="K133" s="326" t="str">
        <f t="shared" si="11"/>
        <v/>
      </c>
      <c r="L133" s="326" t="str">
        <f>IF('Mapa final SI'!AH136="","",'Mapa final SI'!AH136)</f>
        <v/>
      </c>
      <c r="M133" s="265" t="str">
        <f>IF('Mapa final SI'!T136="","",'Mapa final SI'!T136)</f>
        <v/>
      </c>
      <c r="N133" s="61"/>
      <c r="O133" s="61"/>
      <c r="P133" s="61"/>
      <c r="Q133" s="146"/>
    </row>
    <row r="134" spans="1:17" ht="43.5" customHeight="1">
      <c r="A134" s="106" t="s">
        <v>606</v>
      </c>
      <c r="B134" s="1164"/>
      <c r="C134" s="1184"/>
      <c r="D134" s="1461"/>
      <c r="E134" s="1184"/>
      <c r="F134" s="1188"/>
      <c r="G134" s="1188"/>
      <c r="H134" s="1426"/>
      <c r="I134" s="326" t="str">
        <f>IF('Mapa final SI'!AC137="","",'Mapa final SI'!AC137)</f>
        <v/>
      </c>
      <c r="J134" s="326" t="str">
        <f>IF('Mapa final SI'!AE137="","",'Mapa final SI'!AE137)</f>
        <v/>
      </c>
      <c r="K134" s="326" t="str">
        <f t="shared" si="11"/>
        <v/>
      </c>
      <c r="L134" s="326" t="str">
        <f>IF('Mapa final SI'!AH137="","",'Mapa final SI'!AH137)</f>
        <v/>
      </c>
      <c r="M134" s="265" t="str">
        <f>IF('Mapa final SI'!T137="","",'Mapa final SI'!T137)</f>
        <v/>
      </c>
      <c r="N134" s="61"/>
      <c r="O134" s="61"/>
      <c r="P134" s="61"/>
      <c r="Q134" s="146"/>
    </row>
    <row r="135" spans="1:17" ht="43.5" customHeight="1">
      <c r="A135" s="106" t="s">
        <v>608</v>
      </c>
      <c r="B135" s="1164"/>
      <c r="C135" s="1184"/>
      <c r="D135" s="1461"/>
      <c r="E135" s="1184"/>
      <c r="F135" s="1188"/>
      <c r="G135" s="1188"/>
      <c r="H135" s="1426"/>
      <c r="I135" s="326" t="str">
        <f>IF('Mapa final SI'!AC138="","",'Mapa final SI'!AC138)</f>
        <v/>
      </c>
      <c r="J135" s="326" t="str">
        <f>IF('Mapa final SI'!AE138="","",'Mapa final SI'!AE138)</f>
        <v/>
      </c>
      <c r="K135" s="326" t="str">
        <f t="shared" si="11"/>
        <v/>
      </c>
      <c r="L135" s="326" t="str">
        <f>IF('Mapa final SI'!AH138="","",'Mapa final SI'!AH138)</f>
        <v/>
      </c>
      <c r="M135" s="265" t="str">
        <f>IF('Mapa final SI'!T138="","",'Mapa final SI'!T138)</f>
        <v/>
      </c>
      <c r="N135" s="61"/>
      <c r="O135" s="61"/>
      <c r="P135" s="61"/>
      <c r="Q135" s="146"/>
    </row>
    <row r="136" spans="1:17" ht="43.5" customHeight="1">
      <c r="A136" s="106" t="s">
        <v>609</v>
      </c>
      <c r="B136" s="1164"/>
      <c r="C136" s="1184"/>
      <c r="D136" s="1461"/>
      <c r="E136" s="1184"/>
      <c r="F136" s="1188"/>
      <c r="G136" s="1188"/>
      <c r="H136" s="1426"/>
      <c r="I136" s="326" t="str">
        <f>IF('Mapa final SI'!AC139="","",'Mapa final SI'!AC139)</f>
        <v/>
      </c>
      <c r="J136" s="326" t="str">
        <f>IF('Mapa final SI'!AE139="","",'Mapa final SI'!AE139)</f>
        <v/>
      </c>
      <c r="K136" s="32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26" t="str">
        <f>IF('Mapa final SI'!AH139="","",'Mapa final SI'!AH139)</f>
        <v/>
      </c>
      <c r="M136" s="265" t="str">
        <f>IF('Mapa final SI'!T139="","",'Mapa final SI'!T139)</f>
        <v/>
      </c>
      <c r="N136" s="61"/>
      <c r="O136" s="61"/>
      <c r="P136" s="61"/>
      <c r="Q136" s="146"/>
    </row>
    <row r="137" spans="1:17" ht="43.5" customHeight="1">
      <c r="A137" s="106" t="s">
        <v>610</v>
      </c>
      <c r="B137" s="1164"/>
      <c r="C137" s="1184"/>
      <c r="D137" s="1461"/>
      <c r="E137" s="1184"/>
      <c r="F137" s="1188"/>
      <c r="G137" s="1188"/>
      <c r="H137" s="1426"/>
      <c r="I137" s="326" t="str">
        <f>IF('Mapa final SI'!AC140="","",'Mapa final SI'!AC140)</f>
        <v/>
      </c>
      <c r="J137" s="326" t="str">
        <f>IF('Mapa final SI'!AE140="","",'Mapa final SI'!AE140)</f>
        <v/>
      </c>
      <c r="K137" s="326" t="str">
        <f t="shared" si="23"/>
        <v/>
      </c>
      <c r="L137" s="326" t="str">
        <f>IF('Mapa final SI'!AH140="","",'Mapa final SI'!AH140)</f>
        <v/>
      </c>
      <c r="M137" s="265" t="str">
        <f>IF('Mapa final SI'!T140="","",'Mapa final SI'!T140)</f>
        <v/>
      </c>
      <c r="N137" s="61"/>
      <c r="O137" s="61"/>
      <c r="P137" s="61"/>
      <c r="Q137" s="146"/>
    </row>
    <row r="138" spans="1:17" ht="43.5" customHeight="1">
      <c r="A138" s="106" t="s">
        <v>611</v>
      </c>
      <c r="B138" s="1164"/>
      <c r="C138" s="1184"/>
      <c r="D138" s="1461"/>
      <c r="E138" s="1184"/>
      <c r="F138" s="1188"/>
      <c r="G138" s="1188"/>
      <c r="H138" s="1427"/>
      <c r="I138" s="326" t="str">
        <f>IF('Mapa final SI'!AC141="","",'Mapa final SI'!AC141)</f>
        <v/>
      </c>
      <c r="J138" s="326" t="str">
        <f>IF('Mapa final SI'!AE141="","",'Mapa final SI'!AE141)</f>
        <v/>
      </c>
      <c r="K138" s="326" t="str">
        <f t="shared" si="23"/>
        <v/>
      </c>
      <c r="L138" s="326" t="str">
        <f>IF('Mapa final SI'!AH141="","",'Mapa final SI'!AH141)</f>
        <v/>
      </c>
      <c r="M138" s="265" t="str">
        <f>IF('Mapa final SI'!T141="","",'Mapa final SI'!T141)</f>
        <v/>
      </c>
      <c r="N138" s="61"/>
      <c r="O138" s="61"/>
      <c r="P138" s="61"/>
      <c r="Q138" s="146"/>
    </row>
    <row r="139" spans="1:17" ht="43.5" customHeight="1">
      <c r="A139" s="106" t="s">
        <v>612</v>
      </c>
      <c r="B139" s="1163"/>
      <c r="C139" s="1183" t="str">
        <f>IF('Mapa final SI'!G142="","",'Mapa final SI'!G142)</f>
        <v/>
      </c>
      <c r="D139" s="1460"/>
      <c r="E139" s="1183" t="str">
        <f>IF('Mapa final SI'!F142="","",'Mapa final SI'!F142)</f>
        <v/>
      </c>
      <c r="F139" s="1187" t="str">
        <f>IF('Mapa final SI'!L142="","",'Mapa final SI'!L142)</f>
        <v/>
      </c>
      <c r="G139" s="1187" t="str">
        <f>IF('Mapa final SI'!P142="","",'Mapa final SI'!P142)</f>
        <v/>
      </c>
      <c r="H139" s="1426"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6" t="str">
        <f>IF('Mapa final SI'!AC142="","",'Mapa final SI'!AC142)</f>
        <v/>
      </c>
      <c r="J139" s="326" t="str">
        <f>IF('Mapa final SI'!AE142="","",'Mapa final SI'!AE142)</f>
        <v/>
      </c>
      <c r="K139" s="326" t="str">
        <f t="shared" si="23"/>
        <v/>
      </c>
      <c r="L139" s="326" t="str">
        <f>IF('Mapa final SI'!AH142="","",'Mapa final SI'!AH142)</f>
        <v/>
      </c>
      <c r="M139" s="265" t="str">
        <f>IF('Mapa final SI'!T142="","",'Mapa final SI'!T142)</f>
        <v/>
      </c>
      <c r="N139" s="61"/>
      <c r="O139" s="61"/>
      <c r="P139" s="61"/>
      <c r="Q139" s="146"/>
    </row>
    <row r="140" spans="1:17" ht="43.5" customHeight="1">
      <c r="A140" s="106" t="s">
        <v>617</v>
      </c>
      <c r="B140" s="1164"/>
      <c r="C140" s="1184"/>
      <c r="D140" s="1461"/>
      <c r="E140" s="1184"/>
      <c r="F140" s="1188"/>
      <c r="G140" s="1188"/>
      <c r="H140" s="1426"/>
      <c r="I140" s="326" t="str">
        <f>IF('Mapa final SI'!AC143="","",'Mapa final SI'!AC143)</f>
        <v/>
      </c>
      <c r="J140" s="326" t="str">
        <f>IF('Mapa final SI'!AE143="","",'Mapa final SI'!AE143)</f>
        <v/>
      </c>
      <c r="K140" s="326" t="str">
        <f t="shared" si="23"/>
        <v/>
      </c>
      <c r="L140" s="326" t="str">
        <f>IF('Mapa final SI'!AH143="","",'Mapa final SI'!AH143)</f>
        <v/>
      </c>
      <c r="M140" s="265" t="str">
        <f>IF('Mapa final SI'!T143="","",'Mapa final SI'!T143)</f>
        <v/>
      </c>
      <c r="N140" s="61"/>
      <c r="O140" s="61"/>
      <c r="P140" s="61"/>
      <c r="Q140" s="146"/>
    </row>
    <row r="141" spans="1:17" ht="43.5" customHeight="1">
      <c r="A141" s="106" t="s">
        <v>618</v>
      </c>
      <c r="B141" s="1164"/>
      <c r="C141" s="1184"/>
      <c r="D141" s="1461"/>
      <c r="E141" s="1184"/>
      <c r="F141" s="1188"/>
      <c r="G141" s="1188"/>
      <c r="H141" s="1426"/>
      <c r="I141" s="326" t="str">
        <f>IF('Mapa final SI'!AC144="","",'Mapa final SI'!AC144)</f>
        <v/>
      </c>
      <c r="J141" s="326" t="str">
        <f>IF('Mapa final SI'!AE144="","",'Mapa final SI'!AE144)</f>
        <v/>
      </c>
      <c r="K141" s="326" t="str">
        <f t="shared" si="23"/>
        <v/>
      </c>
      <c r="L141" s="326" t="str">
        <f>IF('Mapa final SI'!AH144="","",'Mapa final SI'!AH144)</f>
        <v/>
      </c>
      <c r="M141" s="265" t="str">
        <f>IF('Mapa final SI'!T144="","",'Mapa final SI'!T144)</f>
        <v/>
      </c>
      <c r="N141" s="61"/>
      <c r="O141" s="61"/>
      <c r="P141" s="61"/>
      <c r="Q141" s="146"/>
    </row>
    <row r="142" spans="1:17" ht="43.5" customHeight="1">
      <c r="A142" s="106" t="s">
        <v>619</v>
      </c>
      <c r="B142" s="1164"/>
      <c r="C142" s="1184"/>
      <c r="D142" s="1461"/>
      <c r="E142" s="1184"/>
      <c r="F142" s="1188"/>
      <c r="G142" s="1188"/>
      <c r="H142" s="1426"/>
      <c r="I142" s="326" t="str">
        <f>IF('Mapa final SI'!AC145="","",'Mapa final SI'!AC145)</f>
        <v/>
      </c>
      <c r="J142" s="326" t="str">
        <f>IF('Mapa final SI'!AE145="","",'Mapa final SI'!AE145)</f>
        <v/>
      </c>
      <c r="K142" s="326" t="str">
        <f t="shared" si="23"/>
        <v/>
      </c>
      <c r="L142" s="326" t="str">
        <f>IF('Mapa final SI'!AH145="","",'Mapa final SI'!AH145)</f>
        <v/>
      </c>
      <c r="M142" s="265" t="str">
        <f>IF('Mapa final SI'!T145="","",'Mapa final SI'!T145)</f>
        <v/>
      </c>
      <c r="N142" s="61"/>
      <c r="O142" s="61"/>
      <c r="P142" s="61"/>
      <c r="Q142" s="146"/>
    </row>
    <row r="143" spans="1:17" ht="43.5" customHeight="1">
      <c r="A143" s="106" t="s">
        <v>620</v>
      </c>
      <c r="B143" s="1164"/>
      <c r="C143" s="1184"/>
      <c r="D143" s="1461"/>
      <c r="E143" s="1184"/>
      <c r="F143" s="1188"/>
      <c r="G143" s="1188"/>
      <c r="H143" s="1426"/>
      <c r="I143" s="326" t="str">
        <f>IF('Mapa final SI'!AC146="","",'Mapa final SI'!AC146)</f>
        <v/>
      </c>
      <c r="J143" s="326" t="str">
        <f>IF('Mapa final SI'!AE146="","",'Mapa final SI'!AE146)</f>
        <v/>
      </c>
      <c r="K143" s="326" t="str">
        <f t="shared" si="23"/>
        <v/>
      </c>
      <c r="L143" s="326" t="str">
        <f>IF('Mapa final SI'!AH146="","",'Mapa final SI'!AH146)</f>
        <v/>
      </c>
      <c r="M143" s="265" t="str">
        <f>IF('Mapa final SI'!T146="","",'Mapa final SI'!T146)</f>
        <v/>
      </c>
      <c r="N143" s="61"/>
      <c r="O143" s="61"/>
      <c r="P143" s="61"/>
      <c r="Q143" s="146"/>
    </row>
    <row r="144" spans="1:17" ht="43.5" customHeight="1">
      <c r="A144" s="106" t="s">
        <v>621</v>
      </c>
      <c r="B144" s="1164"/>
      <c r="C144" s="1184"/>
      <c r="D144" s="1461"/>
      <c r="E144" s="1184"/>
      <c r="F144" s="1188"/>
      <c r="G144" s="1188"/>
      <c r="H144" s="1427"/>
      <c r="I144" s="326" t="str">
        <f>IF('Mapa final SI'!AC147="","",'Mapa final SI'!AC147)</f>
        <v/>
      </c>
      <c r="J144" s="326" t="str">
        <f>IF('Mapa final SI'!AE147="","",'Mapa final SI'!AE147)</f>
        <v/>
      </c>
      <c r="K144" s="326" t="str">
        <f t="shared" si="23"/>
        <v/>
      </c>
      <c r="L144" s="326" t="str">
        <f>IF('Mapa final SI'!AH147="","",'Mapa final SI'!AH147)</f>
        <v/>
      </c>
      <c r="M144" s="265" t="str">
        <f>IF('Mapa final SI'!T147="","",'Mapa final SI'!T147)</f>
        <v/>
      </c>
      <c r="N144" s="61"/>
      <c r="O144" s="61"/>
      <c r="P144" s="61"/>
      <c r="Q144" s="146"/>
    </row>
    <row r="145" spans="1:17" ht="43.5" customHeight="1">
      <c r="A145" s="106" t="s">
        <v>622</v>
      </c>
      <c r="B145" s="1163"/>
      <c r="C145" s="1183" t="str">
        <f>IF('Mapa final SI'!G148="","",'Mapa final SI'!G148)</f>
        <v/>
      </c>
      <c r="D145" s="1460"/>
      <c r="E145" s="1183" t="str">
        <f>IF('Mapa final SI'!F148="","",'Mapa final SI'!F148)</f>
        <v/>
      </c>
      <c r="F145" s="1187" t="str">
        <f>IF('Mapa final SI'!L148="","",'Mapa final SI'!L148)</f>
        <v/>
      </c>
      <c r="G145" s="1187" t="str">
        <f>IF('Mapa final SI'!P148="","",'Mapa final SI'!P148)</f>
        <v/>
      </c>
      <c r="H145" s="1426"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6" t="str">
        <f>IF('Mapa final SI'!AC148="","",'Mapa final SI'!AC148)</f>
        <v/>
      </c>
      <c r="J145" s="326" t="str">
        <f>IF('Mapa final SI'!AE148="","",'Mapa final SI'!AE148)</f>
        <v/>
      </c>
      <c r="K145" s="326" t="str">
        <f t="shared" si="23"/>
        <v/>
      </c>
      <c r="L145" s="326" t="str">
        <f>IF('Mapa final SI'!AH148="","",'Mapa final SI'!AH148)</f>
        <v/>
      </c>
      <c r="M145" s="265" t="str">
        <f>IF('Mapa final SI'!T148="","",'Mapa final SI'!T148)</f>
        <v/>
      </c>
      <c r="N145" s="61"/>
      <c r="O145" s="61"/>
      <c r="P145" s="61"/>
      <c r="Q145" s="146"/>
    </row>
    <row r="146" spans="1:17" ht="43.5" customHeight="1">
      <c r="A146" s="106" t="s">
        <v>623</v>
      </c>
      <c r="B146" s="1164"/>
      <c r="C146" s="1184"/>
      <c r="D146" s="1461"/>
      <c r="E146" s="1184"/>
      <c r="F146" s="1188"/>
      <c r="G146" s="1188"/>
      <c r="H146" s="1426"/>
      <c r="I146" s="326" t="str">
        <f>IF('Mapa final SI'!AC149="","",'Mapa final SI'!AC149)</f>
        <v/>
      </c>
      <c r="J146" s="326" t="str">
        <f>IF('Mapa final SI'!AE149="","",'Mapa final SI'!AE149)</f>
        <v/>
      </c>
      <c r="K146" s="326" t="str">
        <f t="shared" si="23"/>
        <v/>
      </c>
      <c r="L146" s="326" t="str">
        <f>IF('Mapa final SI'!AH149="","",'Mapa final SI'!AH149)</f>
        <v/>
      </c>
      <c r="M146" s="265" t="str">
        <f>IF('Mapa final SI'!T149="","",'Mapa final SI'!T149)</f>
        <v/>
      </c>
      <c r="N146" s="61"/>
      <c r="O146" s="61"/>
      <c r="P146" s="61"/>
      <c r="Q146" s="146"/>
    </row>
    <row r="147" spans="1:17" ht="43.5" customHeight="1">
      <c r="A147" s="106" t="s">
        <v>624</v>
      </c>
      <c r="B147" s="1164"/>
      <c r="C147" s="1184"/>
      <c r="D147" s="1461"/>
      <c r="E147" s="1184"/>
      <c r="F147" s="1188"/>
      <c r="G147" s="1188"/>
      <c r="H147" s="1426"/>
      <c r="I147" s="326" t="str">
        <f>IF('Mapa final SI'!AC150="","",'Mapa final SI'!AC150)</f>
        <v/>
      </c>
      <c r="J147" s="326" t="str">
        <f>IF('Mapa final SI'!AE150="","",'Mapa final SI'!AE150)</f>
        <v/>
      </c>
      <c r="K147" s="326" t="str">
        <f t="shared" si="23"/>
        <v/>
      </c>
      <c r="L147" s="326" t="str">
        <f>IF('Mapa final SI'!AH150="","",'Mapa final SI'!AH150)</f>
        <v/>
      </c>
      <c r="M147" s="265" t="str">
        <f>IF('Mapa final SI'!T150="","",'Mapa final SI'!T150)</f>
        <v/>
      </c>
      <c r="N147" s="61"/>
      <c r="O147" s="61"/>
      <c r="P147" s="61"/>
      <c r="Q147" s="146"/>
    </row>
    <row r="148" spans="1:17" ht="43.5" customHeight="1">
      <c r="A148" s="106" t="s">
        <v>625</v>
      </c>
      <c r="B148" s="1164"/>
      <c r="C148" s="1184"/>
      <c r="D148" s="1461"/>
      <c r="E148" s="1184"/>
      <c r="F148" s="1188"/>
      <c r="G148" s="1188"/>
      <c r="H148" s="1426"/>
      <c r="I148" s="326" t="str">
        <f>IF('Mapa final SI'!AC151="","",'Mapa final SI'!AC151)</f>
        <v/>
      </c>
      <c r="J148" s="326" t="str">
        <f>IF('Mapa final SI'!AE151="","",'Mapa final SI'!AE151)</f>
        <v/>
      </c>
      <c r="K148" s="326" t="str">
        <f t="shared" si="23"/>
        <v/>
      </c>
      <c r="L148" s="326" t="str">
        <f>IF('Mapa final SI'!AH151="","",'Mapa final SI'!AH151)</f>
        <v/>
      </c>
      <c r="M148" s="265" t="str">
        <f>IF('Mapa final SI'!T151="","",'Mapa final SI'!T151)</f>
        <v/>
      </c>
      <c r="N148" s="61"/>
      <c r="O148" s="61"/>
      <c r="P148" s="61"/>
      <c r="Q148" s="146"/>
    </row>
    <row r="149" spans="1:17" ht="43.5" customHeight="1">
      <c r="A149" s="106" t="s">
        <v>626</v>
      </c>
      <c r="B149" s="1164"/>
      <c r="C149" s="1184"/>
      <c r="D149" s="1461"/>
      <c r="E149" s="1184"/>
      <c r="F149" s="1188"/>
      <c r="G149" s="1188"/>
      <c r="H149" s="1426"/>
      <c r="I149" s="326" t="str">
        <f>IF('Mapa final SI'!AC152="","",'Mapa final SI'!AC152)</f>
        <v/>
      </c>
      <c r="J149" s="326" t="str">
        <f>IF('Mapa final SI'!AE152="","",'Mapa final SI'!AE152)</f>
        <v/>
      </c>
      <c r="K149" s="326" t="str">
        <f t="shared" si="23"/>
        <v/>
      </c>
      <c r="L149" s="326" t="str">
        <f>IF('Mapa final SI'!AH152="","",'Mapa final SI'!AH152)</f>
        <v/>
      </c>
      <c r="M149" s="265" t="str">
        <f>IF('Mapa final SI'!T152="","",'Mapa final SI'!T152)</f>
        <v/>
      </c>
      <c r="N149" s="61"/>
      <c r="O149" s="61"/>
      <c r="P149" s="61"/>
      <c r="Q149" s="146"/>
    </row>
    <row r="150" spans="1:17" ht="43.5" customHeight="1">
      <c r="A150" s="106" t="s">
        <v>627</v>
      </c>
      <c r="B150" s="1164"/>
      <c r="C150" s="1184"/>
      <c r="D150" s="1461"/>
      <c r="E150" s="1184"/>
      <c r="F150" s="1188"/>
      <c r="G150" s="1188"/>
      <c r="H150" s="1427"/>
      <c r="I150" s="326" t="str">
        <f>IF('Mapa final SI'!AC153="","",'Mapa final SI'!AC153)</f>
        <v/>
      </c>
      <c r="J150" s="326" t="str">
        <f>IF('Mapa final SI'!AE153="","",'Mapa final SI'!AE153)</f>
        <v/>
      </c>
      <c r="K150" s="326" t="str">
        <f t="shared" si="23"/>
        <v/>
      </c>
      <c r="L150" s="326" t="str">
        <f>IF('Mapa final SI'!AH153="","",'Mapa final SI'!AH153)</f>
        <v/>
      </c>
      <c r="M150" s="265" t="str">
        <f>IF('Mapa final SI'!T153="","",'Mapa final SI'!T153)</f>
        <v/>
      </c>
      <c r="N150" s="61"/>
      <c r="O150" s="61"/>
      <c r="P150" s="61"/>
      <c r="Q150" s="146"/>
    </row>
    <row r="151" spans="1:17" ht="43.5" customHeight="1">
      <c r="A151" s="106" t="s">
        <v>628</v>
      </c>
      <c r="B151" s="1163"/>
      <c r="C151" s="1183" t="str">
        <f>IF('Mapa final SI'!G154="","",'Mapa final SI'!G154)</f>
        <v/>
      </c>
      <c r="D151" s="1460"/>
      <c r="E151" s="1183" t="str">
        <f>IF('Mapa final SI'!F154="","",'Mapa final SI'!F154)</f>
        <v/>
      </c>
      <c r="F151" s="1187" t="str">
        <f>IF('Mapa final SI'!L154="","",'Mapa final SI'!L154)</f>
        <v/>
      </c>
      <c r="G151" s="1187" t="str">
        <f>IF('Mapa final SI'!P154="","",'Mapa final SI'!P154)</f>
        <v/>
      </c>
      <c r="H151" s="1426"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6" t="str">
        <f>IF('Mapa final SI'!AC154="","",'Mapa final SI'!AC154)</f>
        <v/>
      </c>
      <c r="J151" s="326" t="str">
        <f>IF('Mapa final SI'!AE154="","",'Mapa final SI'!AE154)</f>
        <v/>
      </c>
      <c r="K151" s="326" t="str">
        <f t="shared" si="23"/>
        <v/>
      </c>
      <c r="L151" s="326" t="str">
        <f>IF('Mapa final SI'!AH154="","",'Mapa final SI'!AH154)</f>
        <v/>
      </c>
      <c r="M151" s="265" t="str">
        <f>IF('Mapa final SI'!T154="","",'Mapa final SI'!T154)</f>
        <v/>
      </c>
      <c r="N151" s="61"/>
      <c r="O151" s="61"/>
      <c r="P151" s="61"/>
      <c r="Q151" s="146"/>
    </row>
    <row r="152" spans="1:17" ht="43.5" customHeight="1">
      <c r="A152" s="106" t="s">
        <v>629</v>
      </c>
      <c r="B152" s="1164"/>
      <c r="C152" s="1184"/>
      <c r="D152" s="1461"/>
      <c r="E152" s="1184"/>
      <c r="F152" s="1188"/>
      <c r="G152" s="1188"/>
      <c r="H152" s="1426"/>
      <c r="I152" s="326" t="str">
        <f>IF('Mapa final SI'!AC155="","",'Mapa final SI'!AC155)</f>
        <v/>
      </c>
      <c r="J152" s="326" t="str">
        <f>IF('Mapa final SI'!AE155="","",'Mapa final SI'!AE155)</f>
        <v/>
      </c>
      <c r="K152" s="326" t="str">
        <f t="shared" si="23"/>
        <v/>
      </c>
      <c r="L152" s="326" t="str">
        <f>IF('Mapa final SI'!AH155="","",'Mapa final SI'!AH155)</f>
        <v/>
      </c>
      <c r="M152" s="265" t="str">
        <f>IF('Mapa final SI'!T155="","",'Mapa final SI'!T155)</f>
        <v/>
      </c>
      <c r="N152" s="61"/>
      <c r="O152" s="61"/>
      <c r="P152" s="61"/>
      <c r="Q152" s="146"/>
    </row>
    <row r="153" spans="1:17" ht="43.5" customHeight="1">
      <c r="A153" s="106" t="s">
        <v>630</v>
      </c>
      <c r="B153" s="1164"/>
      <c r="C153" s="1184"/>
      <c r="D153" s="1461"/>
      <c r="E153" s="1184"/>
      <c r="F153" s="1188"/>
      <c r="G153" s="1188"/>
      <c r="H153" s="1426"/>
      <c r="I153" s="326" t="str">
        <f>IF('Mapa final SI'!AC156="","",'Mapa final SI'!AC156)</f>
        <v/>
      </c>
      <c r="J153" s="326" t="str">
        <f>IF('Mapa final SI'!AE156="","",'Mapa final SI'!AE156)</f>
        <v/>
      </c>
      <c r="K153" s="326" t="str">
        <f t="shared" si="23"/>
        <v/>
      </c>
      <c r="L153" s="326" t="str">
        <f>IF('Mapa final SI'!AH156="","",'Mapa final SI'!AH156)</f>
        <v/>
      </c>
      <c r="M153" s="265" t="str">
        <f>IF('Mapa final SI'!T156="","",'Mapa final SI'!T156)</f>
        <v/>
      </c>
      <c r="N153" s="61"/>
      <c r="O153" s="61"/>
      <c r="P153" s="61"/>
      <c r="Q153" s="146"/>
    </row>
    <row r="154" spans="1:17" ht="43.5" customHeight="1">
      <c r="A154" s="106" t="s">
        <v>631</v>
      </c>
      <c r="B154" s="1164"/>
      <c r="C154" s="1184"/>
      <c r="D154" s="1461"/>
      <c r="E154" s="1184"/>
      <c r="F154" s="1188"/>
      <c r="G154" s="1188"/>
      <c r="H154" s="1426"/>
      <c r="I154" s="326" t="str">
        <f>IF('Mapa final SI'!AC157="","",'Mapa final SI'!AC157)</f>
        <v/>
      </c>
      <c r="J154" s="326" t="str">
        <f>IF('Mapa final SI'!AE157="","",'Mapa final SI'!AE157)</f>
        <v/>
      </c>
      <c r="K154" s="326" t="str">
        <f t="shared" si="23"/>
        <v/>
      </c>
      <c r="L154" s="326" t="str">
        <f>IF('Mapa final SI'!AH157="","",'Mapa final SI'!AH157)</f>
        <v/>
      </c>
      <c r="M154" s="265" t="str">
        <f>IF('Mapa final SI'!T157="","",'Mapa final SI'!T157)</f>
        <v/>
      </c>
      <c r="N154" s="61"/>
      <c r="O154" s="61"/>
      <c r="P154" s="61"/>
      <c r="Q154" s="146"/>
    </row>
    <row r="155" spans="1:17" ht="43.5" customHeight="1">
      <c r="A155" s="106" t="s">
        <v>632</v>
      </c>
      <c r="B155" s="1164"/>
      <c r="C155" s="1184"/>
      <c r="D155" s="1461"/>
      <c r="E155" s="1184"/>
      <c r="F155" s="1188"/>
      <c r="G155" s="1188"/>
      <c r="H155" s="1426"/>
      <c r="I155" s="326" t="str">
        <f>IF('Mapa final SI'!AC158="","",'Mapa final SI'!AC158)</f>
        <v/>
      </c>
      <c r="J155" s="326" t="str">
        <f>IF('Mapa final SI'!AE158="","",'Mapa final SI'!AE158)</f>
        <v/>
      </c>
      <c r="K155" s="326" t="str">
        <f t="shared" si="23"/>
        <v/>
      </c>
      <c r="L155" s="326" t="str">
        <f>IF('Mapa final SI'!AH158="","",'Mapa final SI'!AH158)</f>
        <v/>
      </c>
      <c r="M155" s="265" t="str">
        <f>IF('Mapa final SI'!T158="","",'Mapa final SI'!T158)</f>
        <v/>
      </c>
      <c r="N155" s="61"/>
      <c r="O155" s="61"/>
      <c r="P155" s="61"/>
      <c r="Q155" s="146"/>
    </row>
    <row r="156" spans="1:17" ht="43.5" customHeight="1">
      <c r="A156" s="106" t="s">
        <v>633</v>
      </c>
      <c r="B156" s="1164"/>
      <c r="C156" s="1184"/>
      <c r="D156" s="1461"/>
      <c r="E156" s="1184"/>
      <c r="F156" s="1188"/>
      <c r="G156" s="1188"/>
      <c r="H156" s="1427"/>
      <c r="I156" s="326" t="str">
        <f>IF('Mapa final SI'!AC159="","",'Mapa final SI'!AC159)</f>
        <v/>
      </c>
      <c r="J156" s="326" t="str">
        <f>IF('Mapa final SI'!AE159="","",'Mapa final SI'!AE159)</f>
        <v/>
      </c>
      <c r="K156" s="326" t="str">
        <f t="shared" si="23"/>
        <v/>
      </c>
      <c r="L156" s="326" t="str">
        <f>IF('Mapa final SI'!AH159="","",'Mapa final SI'!AH159)</f>
        <v/>
      </c>
      <c r="M156" s="265" t="str">
        <f>IF('Mapa final SI'!T159="","",'Mapa final SI'!T159)</f>
        <v/>
      </c>
      <c r="N156" s="61"/>
      <c r="O156" s="61"/>
      <c r="P156" s="61"/>
      <c r="Q156" s="146"/>
    </row>
    <row r="157" spans="1:17" ht="43.5" customHeight="1">
      <c r="A157" s="106" t="s">
        <v>634</v>
      </c>
      <c r="B157" s="1163"/>
      <c r="C157" s="1183" t="str">
        <f>IF('Mapa final SI'!G160="","",'Mapa final SI'!G160)</f>
        <v/>
      </c>
      <c r="D157" s="1460"/>
      <c r="E157" s="1183" t="str">
        <f>IF('Mapa final SI'!F160="","",'Mapa final SI'!F160)</f>
        <v/>
      </c>
      <c r="F157" s="1187" t="str">
        <f>IF('Mapa final SI'!L160="","",'Mapa final SI'!L160)</f>
        <v/>
      </c>
      <c r="G157" s="1187" t="str">
        <f>IF('Mapa final SI'!P160="","",'Mapa final SI'!P160)</f>
        <v/>
      </c>
      <c r="H157" s="1426"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6" t="str">
        <f>IF('Mapa final SI'!AC160="","",'Mapa final SI'!AC160)</f>
        <v/>
      </c>
      <c r="J157" s="326" t="str">
        <f>IF('Mapa final SI'!AE160="","",'Mapa final SI'!AE160)</f>
        <v/>
      </c>
      <c r="K157" s="326" t="str">
        <f t="shared" si="23"/>
        <v/>
      </c>
      <c r="L157" s="326" t="str">
        <f>IF('Mapa final SI'!AH160="","",'Mapa final SI'!AH160)</f>
        <v/>
      </c>
      <c r="M157" s="265" t="str">
        <f>IF('Mapa final SI'!T160="","",'Mapa final SI'!T160)</f>
        <v/>
      </c>
      <c r="N157" s="61"/>
      <c r="O157" s="61"/>
      <c r="P157" s="61"/>
      <c r="Q157" s="146"/>
    </row>
    <row r="158" spans="1:17" ht="43.5" customHeight="1">
      <c r="A158" s="106" t="s">
        <v>635</v>
      </c>
      <c r="B158" s="1164"/>
      <c r="C158" s="1184"/>
      <c r="D158" s="1461"/>
      <c r="E158" s="1184"/>
      <c r="F158" s="1188"/>
      <c r="G158" s="1188"/>
      <c r="H158" s="1426"/>
      <c r="I158" s="326" t="str">
        <f>IF('Mapa final SI'!AC161="","",'Mapa final SI'!AC161)</f>
        <v/>
      </c>
      <c r="J158" s="326" t="str">
        <f>IF('Mapa final SI'!AE161="","",'Mapa final SI'!AE161)</f>
        <v/>
      </c>
      <c r="K158" s="326" t="str">
        <f t="shared" si="23"/>
        <v/>
      </c>
      <c r="L158" s="326" t="str">
        <f>IF('Mapa final SI'!AH161="","",'Mapa final SI'!AH161)</f>
        <v/>
      </c>
      <c r="M158" s="265" t="str">
        <f>IF('Mapa final SI'!T161="","",'Mapa final SI'!T161)</f>
        <v/>
      </c>
      <c r="N158" s="61"/>
      <c r="O158" s="61"/>
      <c r="P158" s="61"/>
      <c r="Q158" s="146"/>
    </row>
    <row r="159" spans="1:17" ht="43.5" customHeight="1">
      <c r="A159" s="106" t="s">
        <v>636</v>
      </c>
      <c r="B159" s="1164"/>
      <c r="C159" s="1184"/>
      <c r="D159" s="1461"/>
      <c r="E159" s="1184"/>
      <c r="F159" s="1188"/>
      <c r="G159" s="1188"/>
      <c r="H159" s="1426"/>
      <c r="I159" s="326" t="str">
        <f>IF('Mapa final SI'!AC162="","",'Mapa final SI'!AC162)</f>
        <v/>
      </c>
      <c r="J159" s="326" t="str">
        <f>IF('Mapa final SI'!AE162="","",'Mapa final SI'!AE162)</f>
        <v/>
      </c>
      <c r="K159" s="326" t="str">
        <f t="shared" si="23"/>
        <v/>
      </c>
      <c r="L159" s="326" t="str">
        <f>IF('Mapa final SI'!AH162="","",'Mapa final SI'!AH162)</f>
        <v/>
      </c>
      <c r="M159" s="265" t="str">
        <f>IF('Mapa final SI'!T162="","",'Mapa final SI'!T162)</f>
        <v/>
      </c>
      <c r="N159" s="61"/>
      <c r="O159" s="61"/>
      <c r="P159" s="61"/>
      <c r="Q159" s="146"/>
    </row>
    <row r="160" spans="1:17" ht="43.5" customHeight="1">
      <c r="A160" s="106" t="s">
        <v>637</v>
      </c>
      <c r="B160" s="1164"/>
      <c r="C160" s="1184"/>
      <c r="D160" s="1461"/>
      <c r="E160" s="1184"/>
      <c r="F160" s="1188"/>
      <c r="G160" s="1188"/>
      <c r="H160" s="1426"/>
      <c r="I160" s="326" t="str">
        <f>IF('Mapa final SI'!AC163="","",'Mapa final SI'!AC163)</f>
        <v/>
      </c>
      <c r="J160" s="326" t="str">
        <f>IF('Mapa final SI'!AE163="","",'Mapa final SI'!AE163)</f>
        <v/>
      </c>
      <c r="K160" s="326" t="str">
        <f t="shared" si="23"/>
        <v/>
      </c>
      <c r="L160" s="326" t="str">
        <f>IF('Mapa final SI'!AH163="","",'Mapa final SI'!AH163)</f>
        <v/>
      </c>
      <c r="M160" s="265" t="str">
        <f>IF('Mapa final SI'!T163="","",'Mapa final SI'!T163)</f>
        <v/>
      </c>
      <c r="N160" s="61"/>
      <c r="O160" s="61"/>
      <c r="P160" s="61"/>
      <c r="Q160" s="146"/>
    </row>
    <row r="161" spans="1:17" ht="43.5" customHeight="1">
      <c r="A161" s="106" t="s">
        <v>638</v>
      </c>
      <c r="B161" s="1164"/>
      <c r="C161" s="1184"/>
      <c r="D161" s="1461"/>
      <c r="E161" s="1184"/>
      <c r="F161" s="1188"/>
      <c r="G161" s="1188"/>
      <c r="H161" s="1426"/>
      <c r="I161" s="326" t="str">
        <f>IF('Mapa final SI'!AC164="","",'Mapa final SI'!AC164)</f>
        <v/>
      </c>
      <c r="J161" s="326" t="str">
        <f>IF('Mapa final SI'!AE164="","",'Mapa final SI'!AE164)</f>
        <v/>
      </c>
      <c r="K161" s="326" t="str">
        <f t="shared" si="23"/>
        <v/>
      </c>
      <c r="L161" s="326" t="str">
        <f>IF('Mapa final SI'!AH164="","",'Mapa final SI'!AH164)</f>
        <v/>
      </c>
      <c r="M161" s="265" t="str">
        <f>IF('Mapa final SI'!T164="","",'Mapa final SI'!T164)</f>
        <v/>
      </c>
      <c r="N161" s="61"/>
      <c r="O161" s="61"/>
      <c r="P161" s="61"/>
      <c r="Q161" s="146"/>
    </row>
    <row r="162" spans="1:17" ht="43.5" customHeight="1">
      <c r="A162" s="106" t="s">
        <v>639</v>
      </c>
      <c r="B162" s="1164"/>
      <c r="C162" s="1184"/>
      <c r="D162" s="1461"/>
      <c r="E162" s="1184"/>
      <c r="F162" s="1188"/>
      <c r="G162" s="1188"/>
      <c r="H162" s="1427"/>
      <c r="I162" s="326" t="str">
        <f>IF('Mapa final SI'!AC165="","",'Mapa final SI'!AC165)</f>
        <v/>
      </c>
      <c r="J162" s="326" t="str">
        <f>IF('Mapa final SI'!AE165="","",'Mapa final SI'!AE165)</f>
        <v/>
      </c>
      <c r="K162" s="326" t="str">
        <f t="shared" si="23"/>
        <v/>
      </c>
      <c r="L162" s="326" t="str">
        <f>IF('Mapa final SI'!AH165="","",'Mapa final SI'!AH165)</f>
        <v/>
      </c>
      <c r="M162" s="265" t="str">
        <f>IF('Mapa final SI'!T165="","",'Mapa final SI'!T165)</f>
        <v/>
      </c>
      <c r="N162" s="61"/>
      <c r="O162" s="61"/>
      <c r="P162" s="61"/>
      <c r="Q162" s="146"/>
    </row>
    <row r="163" spans="1:17" ht="43.5" customHeight="1">
      <c r="A163" s="106" t="s">
        <v>640</v>
      </c>
      <c r="B163" s="1163"/>
      <c r="C163" s="1183" t="str">
        <f>IF('Mapa final SI'!G166="","",'Mapa final SI'!G166)</f>
        <v/>
      </c>
      <c r="D163" s="1460"/>
      <c r="E163" s="1183" t="str">
        <f>IF('Mapa final SI'!F166="","",'Mapa final SI'!F166)</f>
        <v/>
      </c>
      <c r="F163" s="1187" t="str">
        <f>IF('Mapa final SI'!L166="","",'Mapa final SI'!L166)</f>
        <v/>
      </c>
      <c r="G163" s="1187" t="str">
        <f>IF('Mapa final SI'!P166="","",'Mapa final SI'!P166)</f>
        <v/>
      </c>
      <c r="H163" s="1426"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6" t="str">
        <f>IF('Mapa final SI'!AC166="","",'Mapa final SI'!AC166)</f>
        <v/>
      </c>
      <c r="J163" s="326" t="str">
        <f>IF('Mapa final SI'!AE166="","",'Mapa final SI'!AE166)</f>
        <v/>
      </c>
      <c r="K163" s="326" t="str">
        <f t="shared" si="23"/>
        <v/>
      </c>
      <c r="L163" s="326" t="str">
        <f>IF('Mapa final SI'!AH166="","",'Mapa final SI'!AH166)</f>
        <v/>
      </c>
      <c r="M163" s="265" t="str">
        <f>IF('Mapa final SI'!T166="","",'Mapa final SI'!T166)</f>
        <v/>
      </c>
      <c r="N163" s="61"/>
      <c r="O163" s="61"/>
      <c r="P163" s="61"/>
      <c r="Q163" s="146"/>
    </row>
    <row r="164" spans="1:17" ht="43.5" customHeight="1">
      <c r="A164" s="106" t="s">
        <v>641</v>
      </c>
      <c r="B164" s="1164"/>
      <c r="C164" s="1184"/>
      <c r="D164" s="1461"/>
      <c r="E164" s="1184"/>
      <c r="F164" s="1188"/>
      <c r="G164" s="1188"/>
      <c r="H164" s="1426"/>
      <c r="I164" s="326" t="str">
        <f>IF('Mapa final SI'!AC167="","",'Mapa final SI'!AC167)</f>
        <v/>
      </c>
      <c r="J164" s="326" t="str">
        <f>IF('Mapa final SI'!AE167="","",'Mapa final SI'!AE167)</f>
        <v/>
      </c>
      <c r="K164" s="326" t="str">
        <f t="shared" si="23"/>
        <v/>
      </c>
      <c r="L164" s="326" t="str">
        <f>IF('Mapa final SI'!AH167="","",'Mapa final SI'!AH167)</f>
        <v/>
      </c>
      <c r="M164" s="265" t="str">
        <f>IF('Mapa final SI'!T167="","",'Mapa final SI'!T167)</f>
        <v/>
      </c>
      <c r="N164" s="61"/>
      <c r="O164" s="61"/>
      <c r="P164" s="61"/>
      <c r="Q164" s="146"/>
    </row>
    <row r="165" spans="1:17" ht="43.5" customHeight="1">
      <c r="A165" s="106" t="s">
        <v>642</v>
      </c>
      <c r="B165" s="1164"/>
      <c r="C165" s="1184"/>
      <c r="D165" s="1461"/>
      <c r="E165" s="1184"/>
      <c r="F165" s="1188"/>
      <c r="G165" s="1188"/>
      <c r="H165" s="1426"/>
      <c r="I165" s="326" t="str">
        <f>IF('Mapa final SI'!AC168="","",'Mapa final SI'!AC168)</f>
        <v/>
      </c>
      <c r="J165" s="326" t="str">
        <f>IF('Mapa final SI'!AE168="","",'Mapa final SI'!AE168)</f>
        <v/>
      </c>
      <c r="K165" s="326" t="str">
        <f t="shared" si="23"/>
        <v/>
      </c>
      <c r="L165" s="326" t="str">
        <f>IF('Mapa final SI'!AH168="","",'Mapa final SI'!AH168)</f>
        <v/>
      </c>
      <c r="M165" s="265" t="str">
        <f>IF('Mapa final SI'!T168="","",'Mapa final SI'!T168)</f>
        <v/>
      </c>
      <c r="N165" s="61"/>
      <c r="O165" s="61"/>
      <c r="P165" s="61"/>
      <c r="Q165" s="146"/>
    </row>
    <row r="166" spans="1:17" ht="43.5" customHeight="1">
      <c r="A166" s="106" t="s">
        <v>643</v>
      </c>
      <c r="B166" s="1164"/>
      <c r="C166" s="1184"/>
      <c r="D166" s="1461"/>
      <c r="E166" s="1184"/>
      <c r="F166" s="1188"/>
      <c r="G166" s="1188"/>
      <c r="H166" s="1426"/>
      <c r="I166" s="326" t="str">
        <f>IF('Mapa final SI'!AC169="","",'Mapa final SI'!AC169)</f>
        <v/>
      </c>
      <c r="J166" s="326" t="str">
        <f>IF('Mapa final SI'!AE169="","",'Mapa final SI'!AE169)</f>
        <v/>
      </c>
      <c r="K166" s="326" t="str">
        <f t="shared" si="23"/>
        <v/>
      </c>
      <c r="L166" s="326" t="str">
        <f>IF('Mapa final SI'!AH169="","",'Mapa final SI'!AH169)</f>
        <v/>
      </c>
      <c r="M166" s="265" t="str">
        <f>IF('Mapa final SI'!T169="","",'Mapa final SI'!T169)</f>
        <v/>
      </c>
      <c r="N166" s="61"/>
      <c r="O166" s="61"/>
      <c r="P166" s="61"/>
      <c r="Q166" s="146"/>
    </row>
    <row r="167" spans="1:17" ht="43.5" customHeight="1">
      <c r="A167" s="106" t="s">
        <v>644</v>
      </c>
      <c r="B167" s="1164"/>
      <c r="C167" s="1184"/>
      <c r="D167" s="1461"/>
      <c r="E167" s="1184"/>
      <c r="F167" s="1188"/>
      <c r="G167" s="1188"/>
      <c r="H167" s="1426"/>
      <c r="I167" s="326" t="str">
        <f>IF('Mapa final SI'!AC170="","",'Mapa final SI'!AC170)</f>
        <v/>
      </c>
      <c r="J167" s="326" t="str">
        <f>IF('Mapa final SI'!AE170="","",'Mapa final SI'!AE170)</f>
        <v/>
      </c>
      <c r="K167" s="326" t="str">
        <f t="shared" si="23"/>
        <v/>
      </c>
      <c r="L167" s="326" t="str">
        <f>IF('Mapa final SI'!AH170="","",'Mapa final SI'!AH170)</f>
        <v/>
      </c>
      <c r="M167" s="265" t="str">
        <f>IF('Mapa final SI'!T170="","",'Mapa final SI'!T170)</f>
        <v/>
      </c>
      <c r="N167" s="61"/>
      <c r="O167" s="61"/>
      <c r="P167" s="61"/>
      <c r="Q167" s="146"/>
    </row>
    <row r="168" spans="1:17" ht="43.5" customHeight="1">
      <c r="A168" s="106" t="s">
        <v>645</v>
      </c>
      <c r="B168" s="1164"/>
      <c r="C168" s="1184"/>
      <c r="D168" s="1461"/>
      <c r="E168" s="1184"/>
      <c r="F168" s="1188"/>
      <c r="G168" s="1188"/>
      <c r="H168" s="1427"/>
      <c r="I168" s="326" t="str">
        <f>IF('Mapa final SI'!AC171="","",'Mapa final SI'!AC171)</f>
        <v/>
      </c>
      <c r="J168" s="326" t="str">
        <f>IF('Mapa final SI'!AE171="","",'Mapa final SI'!AE171)</f>
        <v/>
      </c>
      <c r="K168" s="326" t="str">
        <f t="shared" si="23"/>
        <v/>
      </c>
      <c r="L168" s="326" t="str">
        <f>IF('Mapa final SI'!AH171="","",'Mapa final SI'!AH171)</f>
        <v/>
      </c>
      <c r="M168" s="265" t="str">
        <f>IF('Mapa final SI'!T171="","",'Mapa final SI'!T171)</f>
        <v/>
      </c>
      <c r="N168" s="61"/>
      <c r="O168" s="61"/>
      <c r="P168" s="61"/>
      <c r="Q168" s="146"/>
    </row>
    <row r="169" spans="1:17" ht="43.5" customHeight="1">
      <c r="A169" s="106" t="s">
        <v>646</v>
      </c>
      <c r="B169" s="1163"/>
      <c r="C169" s="1183" t="str">
        <f>IF('Mapa final SI'!G172="","",'Mapa final SI'!G172)</f>
        <v/>
      </c>
      <c r="D169" s="1460"/>
      <c r="E169" s="1183" t="str">
        <f>IF('Mapa final SI'!F172="","",'Mapa final SI'!F172)</f>
        <v/>
      </c>
      <c r="F169" s="1187" t="str">
        <f>IF('Mapa final SI'!L172="","",'Mapa final SI'!L172)</f>
        <v/>
      </c>
      <c r="G169" s="1187" t="str">
        <f>IF('Mapa final SI'!P172="","",'Mapa final SI'!P172)</f>
        <v/>
      </c>
      <c r="H169" s="1426"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6" t="str">
        <f>IF('Mapa final SI'!AC172="","",'Mapa final SI'!AC172)</f>
        <v/>
      </c>
      <c r="J169" s="326" t="str">
        <f>IF('Mapa final SI'!AE172="","",'Mapa final SI'!AE172)</f>
        <v/>
      </c>
      <c r="K169" s="326" t="str">
        <f t="shared" si="23"/>
        <v/>
      </c>
      <c r="L169" s="326" t="str">
        <f>IF('Mapa final SI'!AH172="","",'Mapa final SI'!AH172)</f>
        <v/>
      </c>
      <c r="M169" s="265" t="str">
        <f>IF('Mapa final SI'!T172="","",'Mapa final SI'!T172)</f>
        <v/>
      </c>
      <c r="N169" s="61"/>
      <c r="O169" s="61"/>
      <c r="P169" s="61"/>
      <c r="Q169" s="146"/>
    </row>
    <row r="170" spans="1:17" ht="43.5" customHeight="1">
      <c r="A170" s="106" t="s">
        <v>647</v>
      </c>
      <c r="B170" s="1164"/>
      <c r="C170" s="1184"/>
      <c r="D170" s="1461"/>
      <c r="E170" s="1184"/>
      <c r="F170" s="1188"/>
      <c r="G170" s="1188"/>
      <c r="H170" s="1426"/>
      <c r="I170" s="326" t="str">
        <f>IF('Mapa final SI'!AC173="","",'Mapa final SI'!AC173)</f>
        <v/>
      </c>
      <c r="J170" s="326" t="str">
        <f>IF('Mapa final SI'!AE173="","",'Mapa final SI'!AE173)</f>
        <v/>
      </c>
      <c r="K170" s="326" t="str">
        <f t="shared" si="23"/>
        <v/>
      </c>
      <c r="L170" s="326" t="str">
        <f>IF('Mapa final SI'!AH173="","",'Mapa final SI'!AH173)</f>
        <v/>
      </c>
      <c r="M170" s="265" t="str">
        <f>IF('Mapa final SI'!T173="","",'Mapa final SI'!T173)</f>
        <v/>
      </c>
      <c r="N170" s="61"/>
      <c r="O170" s="61"/>
      <c r="P170" s="61"/>
      <c r="Q170" s="146"/>
    </row>
    <row r="171" spans="1:17" ht="43.5" customHeight="1">
      <c r="A171" s="106" t="s">
        <v>648</v>
      </c>
      <c r="B171" s="1164"/>
      <c r="C171" s="1184"/>
      <c r="D171" s="1461"/>
      <c r="E171" s="1184"/>
      <c r="F171" s="1188"/>
      <c r="G171" s="1188"/>
      <c r="H171" s="1426"/>
      <c r="I171" s="326" t="str">
        <f>IF('Mapa final SI'!AC174="","",'Mapa final SI'!AC174)</f>
        <v/>
      </c>
      <c r="J171" s="326" t="str">
        <f>IF('Mapa final SI'!AE174="","",'Mapa final SI'!AE174)</f>
        <v/>
      </c>
      <c r="K171" s="326" t="str">
        <f t="shared" si="23"/>
        <v/>
      </c>
      <c r="L171" s="326" t="str">
        <f>IF('Mapa final SI'!AH174="","",'Mapa final SI'!AH174)</f>
        <v/>
      </c>
      <c r="M171" s="265" t="str">
        <f>IF('Mapa final SI'!T174="","",'Mapa final SI'!T174)</f>
        <v/>
      </c>
      <c r="N171" s="61"/>
      <c r="O171" s="61"/>
      <c r="P171" s="61"/>
      <c r="Q171" s="146"/>
    </row>
    <row r="172" spans="1:17" ht="43.5" customHeight="1">
      <c r="A172" s="106" t="s">
        <v>649</v>
      </c>
      <c r="B172" s="1164"/>
      <c r="C172" s="1184"/>
      <c r="D172" s="1461"/>
      <c r="E172" s="1184"/>
      <c r="F172" s="1188"/>
      <c r="G172" s="1188"/>
      <c r="H172" s="1426"/>
      <c r="I172" s="326" t="str">
        <f>IF('Mapa final SI'!AC175="","",'Mapa final SI'!AC175)</f>
        <v/>
      </c>
      <c r="J172" s="326" t="str">
        <f>IF('Mapa final SI'!AE175="","",'Mapa final SI'!AE175)</f>
        <v/>
      </c>
      <c r="K172" s="326" t="str">
        <f t="shared" si="23"/>
        <v/>
      </c>
      <c r="L172" s="326" t="str">
        <f>IF('Mapa final SI'!AH175="","",'Mapa final SI'!AH175)</f>
        <v/>
      </c>
      <c r="M172" s="265" t="str">
        <f>IF('Mapa final SI'!T175="","",'Mapa final SI'!T175)</f>
        <v/>
      </c>
      <c r="N172" s="61"/>
      <c r="O172" s="61"/>
      <c r="P172" s="61"/>
      <c r="Q172" s="146"/>
    </row>
    <row r="173" spans="1:17" ht="43.5" customHeight="1">
      <c r="A173" s="106" t="s">
        <v>650</v>
      </c>
      <c r="B173" s="1164"/>
      <c r="C173" s="1184"/>
      <c r="D173" s="1461"/>
      <c r="E173" s="1184"/>
      <c r="F173" s="1188"/>
      <c r="G173" s="1188"/>
      <c r="H173" s="1426"/>
      <c r="I173" s="326" t="str">
        <f>IF('Mapa final SI'!AC176="","",'Mapa final SI'!AC176)</f>
        <v/>
      </c>
      <c r="J173" s="326" t="str">
        <f>IF('Mapa final SI'!AE176="","",'Mapa final SI'!AE176)</f>
        <v/>
      </c>
      <c r="K173" s="326" t="str">
        <f t="shared" si="23"/>
        <v/>
      </c>
      <c r="L173" s="326" t="str">
        <f>IF('Mapa final SI'!AH176="","",'Mapa final SI'!AH176)</f>
        <v/>
      </c>
      <c r="M173" s="265" t="str">
        <f>IF('Mapa final SI'!T176="","",'Mapa final SI'!T176)</f>
        <v/>
      </c>
      <c r="N173" s="61"/>
      <c r="O173" s="61"/>
      <c r="P173" s="61"/>
      <c r="Q173" s="146"/>
    </row>
    <row r="174" spans="1:17" ht="43.5" customHeight="1">
      <c r="A174" s="106" t="s">
        <v>651</v>
      </c>
      <c r="B174" s="1164"/>
      <c r="C174" s="1184"/>
      <c r="D174" s="1461"/>
      <c r="E174" s="1184"/>
      <c r="F174" s="1188"/>
      <c r="G174" s="1188"/>
      <c r="H174" s="1427"/>
      <c r="I174" s="326" t="str">
        <f>IF('Mapa final SI'!AC177="","",'Mapa final SI'!AC177)</f>
        <v/>
      </c>
      <c r="J174" s="326" t="str">
        <f>IF('Mapa final SI'!AE177="","",'Mapa final SI'!AE177)</f>
        <v/>
      </c>
      <c r="K174" s="326" t="str">
        <f t="shared" si="23"/>
        <v/>
      </c>
      <c r="L174" s="326" t="str">
        <f>IF('Mapa final SI'!AH177="","",'Mapa final SI'!AH177)</f>
        <v/>
      </c>
      <c r="M174" s="265" t="str">
        <f>IF('Mapa final SI'!T177="","",'Mapa final SI'!T177)</f>
        <v/>
      </c>
      <c r="N174" s="61"/>
      <c r="O174" s="61"/>
      <c r="P174" s="61"/>
      <c r="Q174" s="146"/>
    </row>
    <row r="175" spans="1:17" ht="43.5" customHeight="1">
      <c r="A175" s="106" t="s">
        <v>652</v>
      </c>
      <c r="B175" s="1163"/>
      <c r="C175" s="1183" t="str">
        <f>IF('Mapa final SI'!G178="","",'Mapa final SI'!G178)</f>
        <v/>
      </c>
      <c r="D175" s="1460"/>
      <c r="E175" s="1183" t="str">
        <f>IF('Mapa final SI'!F178="","",'Mapa final SI'!F178)</f>
        <v/>
      </c>
      <c r="F175" s="1187" t="str">
        <f>IF('Mapa final SI'!L178="","",'Mapa final SI'!L178)</f>
        <v/>
      </c>
      <c r="G175" s="1187" t="str">
        <f>IF('Mapa final SI'!P178="","",'Mapa final SI'!P178)</f>
        <v/>
      </c>
      <c r="H175" s="1426"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final SI'!AC178="","",'Mapa final SI'!AC178)</f>
        <v/>
      </c>
      <c r="J175" s="326" t="str">
        <f>IF('Mapa final SI'!AE178="","",'Mapa final SI'!AE178)</f>
        <v/>
      </c>
      <c r="K175" s="326" t="str">
        <f t="shared" si="23"/>
        <v/>
      </c>
      <c r="L175" s="326" t="str">
        <f>IF('Mapa final SI'!AH178="","",'Mapa final SI'!AH178)</f>
        <v/>
      </c>
      <c r="M175" s="265" t="str">
        <f>IF('Mapa final SI'!T178="","",'Mapa final SI'!T178)</f>
        <v/>
      </c>
      <c r="N175" s="61"/>
      <c r="O175" s="61"/>
      <c r="P175" s="61"/>
      <c r="Q175" s="146"/>
    </row>
    <row r="176" spans="1:17" ht="43.5" customHeight="1">
      <c r="A176" s="106" t="s">
        <v>653</v>
      </c>
      <c r="B176" s="1164"/>
      <c r="C176" s="1184"/>
      <c r="D176" s="1461"/>
      <c r="E176" s="1184"/>
      <c r="F176" s="1188"/>
      <c r="G176" s="1188"/>
      <c r="H176" s="1426"/>
      <c r="I176" s="326" t="str">
        <f>IF('Mapa final SI'!AC179="","",'Mapa final SI'!AC179)</f>
        <v/>
      </c>
      <c r="J176" s="326" t="str">
        <f>IF('Mapa final SI'!AE179="","",'Mapa final SI'!AE179)</f>
        <v/>
      </c>
      <c r="K176" s="326" t="str">
        <f t="shared" si="23"/>
        <v/>
      </c>
      <c r="L176" s="326" t="str">
        <f>IF('Mapa final SI'!AH179="","",'Mapa final SI'!AH179)</f>
        <v/>
      </c>
      <c r="M176" s="265" t="str">
        <f>IF('Mapa final SI'!T179="","",'Mapa final SI'!T179)</f>
        <v/>
      </c>
      <c r="N176" s="61"/>
      <c r="O176" s="61"/>
      <c r="P176" s="61"/>
      <c r="Q176" s="146"/>
    </row>
    <row r="177" spans="1:17" ht="43.5" customHeight="1">
      <c r="A177" s="106" t="s">
        <v>654</v>
      </c>
      <c r="B177" s="1164"/>
      <c r="C177" s="1184"/>
      <c r="D177" s="1461"/>
      <c r="E177" s="1184"/>
      <c r="F177" s="1188"/>
      <c r="G177" s="1188"/>
      <c r="H177" s="1426"/>
      <c r="I177" s="326" t="str">
        <f>IF('Mapa final SI'!AC180="","",'Mapa final SI'!AC180)</f>
        <v/>
      </c>
      <c r="J177" s="326" t="str">
        <f>IF('Mapa final SI'!AE180="","",'Mapa final SI'!AE180)</f>
        <v/>
      </c>
      <c r="K177" s="326" t="str">
        <f t="shared" si="23"/>
        <v/>
      </c>
      <c r="L177" s="326" t="str">
        <f>IF('Mapa final SI'!AH180="","",'Mapa final SI'!AH180)</f>
        <v/>
      </c>
      <c r="M177" s="265" t="str">
        <f>IF('Mapa final SI'!T180="","",'Mapa final SI'!T180)</f>
        <v/>
      </c>
      <c r="N177" s="61"/>
      <c r="O177" s="61"/>
      <c r="P177" s="61"/>
      <c r="Q177" s="146"/>
    </row>
    <row r="178" spans="1:17" ht="43.5" customHeight="1">
      <c r="A178" s="106" t="s">
        <v>655</v>
      </c>
      <c r="B178" s="1164"/>
      <c r="C178" s="1184"/>
      <c r="D178" s="1461"/>
      <c r="E178" s="1184"/>
      <c r="F178" s="1188"/>
      <c r="G178" s="1188"/>
      <c r="H178" s="1426"/>
      <c r="I178" s="326" t="str">
        <f>IF('Mapa final SI'!AC181="","",'Mapa final SI'!AC181)</f>
        <v/>
      </c>
      <c r="J178" s="326" t="str">
        <f>IF('Mapa final SI'!AE181="","",'Mapa final SI'!AE181)</f>
        <v/>
      </c>
      <c r="K178" s="326" t="str">
        <f t="shared" si="23"/>
        <v/>
      </c>
      <c r="L178" s="326" t="str">
        <f>IF('Mapa final SI'!AH181="","",'Mapa final SI'!AH181)</f>
        <v/>
      </c>
      <c r="M178" s="265" t="str">
        <f>IF('Mapa final SI'!T181="","",'Mapa final SI'!T181)</f>
        <v/>
      </c>
      <c r="N178" s="61"/>
      <c r="O178" s="61"/>
      <c r="P178" s="61"/>
      <c r="Q178" s="146"/>
    </row>
    <row r="179" spans="1:17" ht="43.5" customHeight="1">
      <c r="A179" s="106" t="s">
        <v>656</v>
      </c>
      <c r="B179" s="1164"/>
      <c r="C179" s="1184"/>
      <c r="D179" s="1461"/>
      <c r="E179" s="1184"/>
      <c r="F179" s="1188"/>
      <c r="G179" s="1188"/>
      <c r="H179" s="1426"/>
      <c r="I179" s="326" t="str">
        <f>IF('Mapa final SI'!AC182="","",'Mapa final SI'!AC182)</f>
        <v/>
      </c>
      <c r="J179" s="326" t="str">
        <f>IF('Mapa final SI'!AE182="","",'Mapa final SI'!AE182)</f>
        <v/>
      </c>
      <c r="K179" s="326" t="str">
        <f t="shared" si="23"/>
        <v/>
      </c>
      <c r="L179" s="326" t="str">
        <f>IF('Mapa final SI'!AH182="","",'Mapa final SI'!AH182)</f>
        <v/>
      </c>
      <c r="M179" s="265" t="str">
        <f>IF('Mapa final SI'!T182="","",'Mapa final SI'!T182)</f>
        <v/>
      </c>
      <c r="N179" s="61"/>
      <c r="O179" s="61"/>
      <c r="P179" s="61"/>
      <c r="Q179" s="146"/>
    </row>
    <row r="180" spans="1:17" ht="43.5" customHeight="1">
      <c r="A180" s="106" t="s">
        <v>657</v>
      </c>
      <c r="B180" s="1164"/>
      <c r="C180" s="1184"/>
      <c r="D180" s="1461"/>
      <c r="E180" s="1184"/>
      <c r="F180" s="1188"/>
      <c r="G180" s="1188"/>
      <c r="H180" s="1427"/>
      <c r="I180" s="326" t="str">
        <f>IF('Mapa final SI'!AC183="","",'Mapa final SI'!AC183)</f>
        <v/>
      </c>
      <c r="J180" s="326" t="str">
        <f>IF('Mapa final SI'!AE183="","",'Mapa final SI'!AE183)</f>
        <v/>
      </c>
      <c r="K180" s="326" t="str">
        <f t="shared" si="23"/>
        <v/>
      </c>
      <c r="L180" s="326" t="str">
        <f>IF('Mapa final SI'!AH183="","",'Mapa final SI'!AH183)</f>
        <v/>
      </c>
      <c r="M180" s="265" t="str">
        <f>IF('Mapa final SI'!T183="","",'Mapa final SI'!T183)</f>
        <v/>
      </c>
      <c r="N180" s="61"/>
      <c r="O180" s="61"/>
      <c r="P180" s="61"/>
      <c r="Q180" s="146"/>
    </row>
    <row r="181" spans="1:17" ht="43.5" customHeight="1">
      <c r="A181" s="106" t="s">
        <v>658</v>
      </c>
      <c r="B181" s="1163"/>
      <c r="C181" s="1183" t="str">
        <f>IF('Mapa final SI'!G184="","",'Mapa final SI'!G184)</f>
        <v/>
      </c>
      <c r="D181" s="1460"/>
      <c r="E181" s="1183" t="str">
        <f>IF('Mapa final SI'!F184="","",'Mapa final SI'!F184)</f>
        <v/>
      </c>
      <c r="F181" s="1187" t="str">
        <f>IF('Mapa final SI'!L184="","",'Mapa final SI'!L184)</f>
        <v/>
      </c>
      <c r="G181" s="1187" t="str">
        <f>IF('Mapa final SI'!P184="","",'Mapa final SI'!P184)</f>
        <v/>
      </c>
      <c r="H181" s="1426"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final SI'!AC184="","",'Mapa final SI'!AC184)</f>
        <v/>
      </c>
      <c r="J181" s="326" t="str">
        <f>IF('Mapa final SI'!AE184="","",'Mapa final SI'!AE184)</f>
        <v/>
      </c>
      <c r="K181" s="326" t="str">
        <f t="shared" si="23"/>
        <v/>
      </c>
      <c r="L181" s="326" t="str">
        <f>IF('Mapa final SI'!AH184="","",'Mapa final SI'!AH184)</f>
        <v/>
      </c>
      <c r="M181" s="265" t="str">
        <f>IF('Mapa final SI'!T184="","",'Mapa final SI'!T184)</f>
        <v/>
      </c>
      <c r="N181" s="61"/>
      <c r="O181" s="61"/>
      <c r="P181" s="61"/>
      <c r="Q181" s="146"/>
    </row>
    <row r="182" spans="1:17" ht="43.5" customHeight="1">
      <c r="A182" s="106" t="s">
        <v>659</v>
      </c>
      <c r="B182" s="1164"/>
      <c r="C182" s="1184"/>
      <c r="D182" s="1461"/>
      <c r="E182" s="1184"/>
      <c r="F182" s="1188"/>
      <c r="G182" s="1188"/>
      <c r="H182" s="1426"/>
      <c r="I182" s="326" t="str">
        <f>IF('Mapa final SI'!AC185="","",'Mapa final SI'!AC185)</f>
        <v/>
      </c>
      <c r="J182" s="326" t="str">
        <f>IF('Mapa final SI'!AE185="","",'Mapa final SI'!AE185)</f>
        <v/>
      </c>
      <c r="K182" s="326" t="str">
        <f t="shared" si="23"/>
        <v/>
      </c>
      <c r="L182" s="326" t="str">
        <f>IF('Mapa final SI'!AH185="","",'Mapa final SI'!AH185)</f>
        <v/>
      </c>
      <c r="M182" s="265" t="str">
        <f>IF('Mapa final SI'!T185="","",'Mapa final SI'!T185)</f>
        <v/>
      </c>
      <c r="N182" s="61"/>
      <c r="O182" s="61"/>
      <c r="P182" s="61"/>
      <c r="Q182" s="146"/>
    </row>
    <row r="183" spans="1:17" ht="43.5" customHeight="1">
      <c r="A183" s="106" t="s">
        <v>660</v>
      </c>
      <c r="B183" s="1164"/>
      <c r="C183" s="1184"/>
      <c r="D183" s="1461"/>
      <c r="E183" s="1184"/>
      <c r="F183" s="1188"/>
      <c r="G183" s="1188"/>
      <c r="H183" s="1426"/>
      <c r="I183" s="326" t="str">
        <f>IF('Mapa final SI'!AC186="","",'Mapa final SI'!AC186)</f>
        <v/>
      </c>
      <c r="J183" s="326" t="str">
        <f>IF('Mapa final SI'!AE186="","",'Mapa final SI'!AE186)</f>
        <v/>
      </c>
      <c r="K183" s="326" t="str">
        <f t="shared" si="23"/>
        <v/>
      </c>
      <c r="L183" s="326" t="str">
        <f>IF('Mapa final SI'!AH186="","",'Mapa final SI'!AH186)</f>
        <v/>
      </c>
      <c r="M183" s="265" t="str">
        <f>IF('Mapa final SI'!T186="","",'Mapa final SI'!T186)</f>
        <v/>
      </c>
      <c r="N183" s="61"/>
      <c r="O183" s="61"/>
      <c r="P183" s="61"/>
      <c r="Q183" s="146"/>
    </row>
    <row r="184" spans="1:17" ht="43.5" customHeight="1">
      <c r="A184" s="106" t="s">
        <v>661</v>
      </c>
      <c r="B184" s="1164"/>
      <c r="C184" s="1184"/>
      <c r="D184" s="1461"/>
      <c r="E184" s="1184"/>
      <c r="F184" s="1188"/>
      <c r="G184" s="1188"/>
      <c r="H184" s="1426"/>
      <c r="I184" s="326" t="str">
        <f>IF('Mapa final SI'!AC187="","",'Mapa final SI'!AC187)</f>
        <v/>
      </c>
      <c r="J184" s="326" t="str">
        <f>IF('Mapa final SI'!AE187="","",'Mapa final SI'!AE187)</f>
        <v/>
      </c>
      <c r="K184" s="326" t="str">
        <f t="shared" si="23"/>
        <v/>
      </c>
      <c r="L184" s="326" t="str">
        <f>IF('Mapa final SI'!AH187="","",'Mapa final SI'!AH187)</f>
        <v/>
      </c>
      <c r="M184" s="265" t="str">
        <f>IF('Mapa final SI'!T187="","",'Mapa final SI'!T187)</f>
        <v/>
      </c>
      <c r="N184" s="61"/>
      <c r="O184" s="61"/>
      <c r="P184" s="61"/>
      <c r="Q184" s="146"/>
    </row>
    <row r="185" spans="1:17" ht="43.5" customHeight="1">
      <c r="A185" s="106" t="s">
        <v>662</v>
      </c>
      <c r="B185" s="1164"/>
      <c r="C185" s="1184"/>
      <c r="D185" s="1461"/>
      <c r="E185" s="1184"/>
      <c r="F185" s="1188"/>
      <c r="G185" s="1188"/>
      <c r="H185" s="1426"/>
      <c r="I185" s="326" t="str">
        <f>IF('Mapa final SI'!AC188="","",'Mapa final SI'!AC188)</f>
        <v/>
      </c>
      <c r="J185" s="326" t="str">
        <f>IF('Mapa final SI'!AE188="","",'Mapa final SI'!AE188)</f>
        <v/>
      </c>
      <c r="K185" s="326" t="str">
        <f t="shared" si="23"/>
        <v/>
      </c>
      <c r="L185" s="326" t="str">
        <f>IF('Mapa final SI'!AH188="","",'Mapa final SI'!AH188)</f>
        <v/>
      </c>
      <c r="M185" s="265" t="str">
        <f>IF('Mapa final SI'!T188="","",'Mapa final SI'!T188)</f>
        <v/>
      </c>
      <c r="N185" s="61"/>
      <c r="O185" s="61"/>
      <c r="P185" s="61"/>
      <c r="Q185" s="146"/>
    </row>
    <row r="186" spans="1:17" ht="43.5" customHeight="1">
      <c r="A186" s="106" t="s">
        <v>663</v>
      </c>
      <c r="B186" s="1164"/>
      <c r="C186" s="1184"/>
      <c r="D186" s="1461"/>
      <c r="E186" s="1184"/>
      <c r="F186" s="1188"/>
      <c r="G186" s="1188"/>
      <c r="H186" s="1427"/>
      <c r="I186" s="326" t="str">
        <f>IF('Mapa final SI'!AC189="","",'Mapa final SI'!AC189)</f>
        <v/>
      </c>
      <c r="J186" s="326" t="str">
        <f>IF('Mapa final SI'!AE189="","",'Mapa final SI'!AE189)</f>
        <v/>
      </c>
      <c r="K186" s="326" t="str">
        <f t="shared" si="23"/>
        <v/>
      </c>
      <c r="L186" s="326" t="str">
        <f>IF('Mapa final SI'!AH189="","",'Mapa final SI'!AH189)</f>
        <v/>
      </c>
      <c r="M186" s="265" t="str">
        <f>IF('Mapa final SI'!T189="","",'Mapa final SI'!T189)</f>
        <v/>
      </c>
      <c r="N186" s="61"/>
      <c r="O186" s="61"/>
      <c r="P186" s="61"/>
      <c r="Q186" s="146"/>
    </row>
    <row r="187" spans="1:17" ht="43.5" customHeight="1">
      <c r="A187" s="106" t="s">
        <v>664</v>
      </c>
      <c r="B187" s="1163"/>
      <c r="C187" s="1183" t="str">
        <f>IF('Mapa final SI'!G190="","",'Mapa final SI'!G190)</f>
        <v/>
      </c>
      <c r="D187" s="1460"/>
      <c r="E187" s="1183" t="str">
        <f>IF('Mapa final SI'!F190="","",'Mapa final SI'!F190)</f>
        <v/>
      </c>
      <c r="F187" s="1187" t="str">
        <f>IF('Mapa final SI'!L190="","",'Mapa final SI'!L190)</f>
        <v/>
      </c>
      <c r="G187" s="1187" t="str">
        <f>IF('Mapa final SI'!P190="","",'Mapa final SI'!P190)</f>
        <v/>
      </c>
      <c r="H187" s="1426"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final SI'!AC190="","",'Mapa final SI'!AC190)</f>
        <v/>
      </c>
      <c r="J187" s="326" t="str">
        <f>IF('Mapa final SI'!AE190="","",'Mapa final SI'!AE190)</f>
        <v/>
      </c>
      <c r="K187" s="326" t="str">
        <f t="shared" si="23"/>
        <v/>
      </c>
      <c r="L187" s="326" t="str">
        <f>IF('Mapa final SI'!AH190="","",'Mapa final SI'!AH190)</f>
        <v/>
      </c>
      <c r="M187" s="265" t="str">
        <f>IF('Mapa final SI'!T190="","",'Mapa final SI'!T190)</f>
        <v/>
      </c>
      <c r="N187" s="61"/>
      <c r="O187" s="61"/>
      <c r="P187" s="61"/>
      <c r="Q187" s="146"/>
    </row>
    <row r="188" spans="1:17" ht="43.5" customHeight="1">
      <c r="A188" s="106" t="s">
        <v>665</v>
      </c>
      <c r="B188" s="1164"/>
      <c r="C188" s="1184"/>
      <c r="D188" s="1461"/>
      <c r="E188" s="1184"/>
      <c r="F188" s="1188"/>
      <c r="G188" s="1188"/>
      <c r="H188" s="1426"/>
      <c r="I188" s="326" t="str">
        <f>IF('Mapa final SI'!AC191="","",'Mapa final SI'!AC191)</f>
        <v/>
      </c>
      <c r="J188" s="326" t="str">
        <f>IF('Mapa final SI'!AE191="","",'Mapa final SI'!AE191)</f>
        <v/>
      </c>
      <c r="K188" s="326" t="str">
        <f t="shared" si="23"/>
        <v/>
      </c>
      <c r="L188" s="326" t="str">
        <f>IF('Mapa final SI'!AH191="","",'Mapa final SI'!AH191)</f>
        <v/>
      </c>
      <c r="M188" s="265" t="str">
        <f>IF('Mapa final SI'!T191="","",'Mapa final SI'!T191)</f>
        <v/>
      </c>
      <c r="N188" s="61"/>
      <c r="O188" s="61"/>
      <c r="P188" s="61"/>
      <c r="Q188" s="146"/>
    </row>
    <row r="189" spans="1:17" ht="43.5" customHeight="1">
      <c r="A189" s="106" t="s">
        <v>666</v>
      </c>
      <c r="B189" s="1164"/>
      <c r="C189" s="1184"/>
      <c r="D189" s="1461"/>
      <c r="E189" s="1184"/>
      <c r="F189" s="1188"/>
      <c r="G189" s="1188"/>
      <c r="H189" s="1426"/>
      <c r="I189" s="326" t="str">
        <f>IF('Mapa final SI'!AC192="","",'Mapa final SI'!AC192)</f>
        <v/>
      </c>
      <c r="J189" s="326" t="str">
        <f>IF('Mapa final SI'!AE192="","",'Mapa final SI'!AE192)</f>
        <v/>
      </c>
      <c r="K189" s="326" t="str">
        <f t="shared" si="23"/>
        <v/>
      </c>
      <c r="L189" s="326" t="str">
        <f>IF('Mapa final SI'!AH192="","",'Mapa final SI'!AH192)</f>
        <v/>
      </c>
      <c r="M189" s="265" t="str">
        <f>IF('Mapa final SI'!T192="","",'Mapa final SI'!T192)</f>
        <v/>
      </c>
      <c r="N189" s="61"/>
      <c r="O189" s="61"/>
      <c r="P189" s="61"/>
      <c r="Q189" s="146"/>
    </row>
    <row r="190" spans="1:17" ht="43.5" customHeight="1">
      <c r="A190" s="106" t="s">
        <v>667</v>
      </c>
      <c r="B190" s="1164"/>
      <c r="C190" s="1184"/>
      <c r="D190" s="1461"/>
      <c r="E190" s="1184"/>
      <c r="F190" s="1188"/>
      <c r="G190" s="1188"/>
      <c r="H190" s="1426"/>
      <c r="I190" s="326" t="str">
        <f>IF('Mapa final SI'!AC193="","",'Mapa final SI'!AC193)</f>
        <v/>
      </c>
      <c r="J190" s="326" t="str">
        <f>IF('Mapa final SI'!AE193="","",'Mapa final SI'!AE193)</f>
        <v/>
      </c>
      <c r="K190" s="326" t="str">
        <f t="shared" si="23"/>
        <v/>
      </c>
      <c r="L190" s="326" t="str">
        <f>IF('Mapa final SI'!AH193="","",'Mapa final SI'!AH193)</f>
        <v/>
      </c>
      <c r="M190" s="265" t="str">
        <f>IF('Mapa final SI'!T193="","",'Mapa final SI'!T193)</f>
        <v/>
      </c>
      <c r="N190" s="61"/>
      <c r="O190" s="61"/>
      <c r="P190" s="61"/>
      <c r="Q190" s="146"/>
    </row>
    <row r="191" spans="1:17" ht="43.5" customHeight="1">
      <c r="A191" s="106" t="s">
        <v>668</v>
      </c>
      <c r="B191" s="1164"/>
      <c r="C191" s="1184"/>
      <c r="D191" s="1461"/>
      <c r="E191" s="1184"/>
      <c r="F191" s="1188"/>
      <c r="G191" s="1188"/>
      <c r="H191" s="1426"/>
      <c r="I191" s="326" t="str">
        <f>IF('Mapa final SI'!AC194="","",'Mapa final SI'!AC194)</f>
        <v/>
      </c>
      <c r="J191" s="326" t="str">
        <f>IF('Mapa final SI'!AE194="","",'Mapa final SI'!AE194)</f>
        <v/>
      </c>
      <c r="K191" s="326" t="str">
        <f t="shared" si="23"/>
        <v/>
      </c>
      <c r="L191" s="326" t="str">
        <f>IF('Mapa final SI'!AH194="","",'Mapa final SI'!AH194)</f>
        <v/>
      </c>
      <c r="M191" s="265" t="str">
        <f>IF('Mapa final SI'!T194="","",'Mapa final SI'!T194)</f>
        <v/>
      </c>
      <c r="N191" s="61"/>
      <c r="O191" s="61"/>
      <c r="P191" s="61"/>
      <c r="Q191" s="146"/>
    </row>
    <row r="192" spans="1:17" ht="43.5" customHeight="1">
      <c r="A192" s="106" t="s">
        <v>669</v>
      </c>
      <c r="B192" s="1164"/>
      <c r="C192" s="1184"/>
      <c r="D192" s="1461"/>
      <c r="E192" s="1184"/>
      <c r="F192" s="1188"/>
      <c r="G192" s="1188"/>
      <c r="H192" s="1427"/>
      <c r="I192" s="326" t="str">
        <f>IF('Mapa final SI'!AC195="","",'Mapa final SI'!AC195)</f>
        <v/>
      </c>
      <c r="J192" s="326" t="str">
        <f>IF('Mapa final SI'!AE195="","",'Mapa final SI'!AE195)</f>
        <v/>
      </c>
      <c r="K192" s="326" t="str">
        <f t="shared" si="23"/>
        <v/>
      </c>
      <c r="L192" s="326" t="str">
        <f>IF('Mapa final SI'!AH195="","",'Mapa final SI'!AH195)</f>
        <v/>
      </c>
      <c r="M192" s="265" t="str">
        <f>IF('Mapa final SI'!T195="","",'Mapa final SI'!T195)</f>
        <v/>
      </c>
      <c r="N192" s="61"/>
      <c r="O192" s="61"/>
      <c r="P192" s="61"/>
      <c r="Q192" s="146"/>
    </row>
    <row r="193" spans="1:17" ht="43.5" customHeight="1">
      <c r="A193" s="106" t="s">
        <v>670</v>
      </c>
      <c r="B193" s="1163"/>
      <c r="C193" s="1183" t="str">
        <f>IF('Mapa final SI'!G196="","",'Mapa final SI'!G196)</f>
        <v/>
      </c>
      <c r="D193" s="1460"/>
      <c r="E193" s="1183" t="str">
        <f>IF('Mapa final SI'!F196="","",'Mapa final SI'!F196)</f>
        <v/>
      </c>
      <c r="F193" s="1187" t="str">
        <f>IF('Mapa final SI'!L196="","",'Mapa final SI'!L196)</f>
        <v/>
      </c>
      <c r="G193" s="1187" t="str">
        <f>IF('Mapa final SI'!P196="","",'Mapa final SI'!P196)</f>
        <v/>
      </c>
      <c r="H193" s="1426"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final SI'!AC196="","",'Mapa final SI'!AC196)</f>
        <v/>
      </c>
      <c r="J193" s="326" t="str">
        <f>IF('Mapa final SI'!AE196="","",'Mapa final SI'!AE196)</f>
        <v/>
      </c>
      <c r="K193" s="326" t="str">
        <f t="shared" si="23"/>
        <v/>
      </c>
      <c r="L193" s="326" t="str">
        <f>IF('Mapa final SI'!AH196="","",'Mapa final SI'!AH196)</f>
        <v/>
      </c>
      <c r="M193" s="265" t="str">
        <f>IF('Mapa final SI'!T196="","",'Mapa final SI'!T196)</f>
        <v/>
      </c>
      <c r="N193" s="61"/>
      <c r="O193" s="61"/>
      <c r="P193" s="61"/>
      <c r="Q193" s="146"/>
    </row>
    <row r="194" spans="1:17" ht="43.5" customHeight="1">
      <c r="A194" s="106" t="s">
        <v>671</v>
      </c>
      <c r="B194" s="1164"/>
      <c r="C194" s="1184"/>
      <c r="D194" s="1461"/>
      <c r="E194" s="1184"/>
      <c r="F194" s="1188"/>
      <c r="G194" s="1188"/>
      <c r="H194" s="1426"/>
      <c r="I194" s="326" t="str">
        <f>IF('Mapa final SI'!AC197="","",'Mapa final SI'!AC197)</f>
        <v/>
      </c>
      <c r="J194" s="326" t="str">
        <f>IF('Mapa final SI'!AE197="","",'Mapa final SI'!AE197)</f>
        <v/>
      </c>
      <c r="K194" s="326" t="str">
        <f t="shared" si="23"/>
        <v/>
      </c>
      <c r="L194" s="326" t="str">
        <f>IF('Mapa final SI'!AH197="","",'Mapa final SI'!AH197)</f>
        <v/>
      </c>
      <c r="M194" s="265" t="str">
        <f>IF('Mapa final SI'!T197="","",'Mapa final SI'!T197)</f>
        <v/>
      </c>
      <c r="N194" s="61"/>
      <c r="O194" s="61"/>
      <c r="P194" s="61"/>
      <c r="Q194" s="146"/>
    </row>
    <row r="195" spans="1:17" ht="43.5" customHeight="1">
      <c r="A195" s="106" t="s">
        <v>672</v>
      </c>
      <c r="B195" s="1164"/>
      <c r="C195" s="1184"/>
      <c r="D195" s="1461"/>
      <c r="E195" s="1184"/>
      <c r="F195" s="1188"/>
      <c r="G195" s="1188"/>
      <c r="H195" s="1426"/>
      <c r="I195" s="326" t="str">
        <f>IF('Mapa final SI'!AC198="","",'Mapa final SI'!AC198)</f>
        <v/>
      </c>
      <c r="J195" s="326" t="str">
        <f>IF('Mapa final SI'!AE198="","",'Mapa final SI'!AE198)</f>
        <v/>
      </c>
      <c r="K195" s="326" t="str">
        <f t="shared" si="23"/>
        <v/>
      </c>
      <c r="L195" s="326" t="str">
        <f>IF('Mapa final SI'!AH198="","",'Mapa final SI'!AH198)</f>
        <v/>
      </c>
      <c r="M195" s="265" t="str">
        <f>IF('Mapa final SI'!T198="","",'Mapa final SI'!T198)</f>
        <v/>
      </c>
      <c r="N195" s="61"/>
      <c r="O195" s="61"/>
      <c r="P195" s="61"/>
      <c r="Q195" s="146"/>
    </row>
    <row r="196" spans="1:17" ht="43.5" customHeight="1">
      <c r="A196" s="106" t="s">
        <v>673</v>
      </c>
      <c r="B196" s="1164"/>
      <c r="C196" s="1184"/>
      <c r="D196" s="1461"/>
      <c r="E196" s="1184"/>
      <c r="F196" s="1188"/>
      <c r="G196" s="1188"/>
      <c r="H196" s="1426"/>
      <c r="I196" s="326" t="str">
        <f>IF('Mapa final SI'!AC199="","",'Mapa final SI'!AC199)</f>
        <v/>
      </c>
      <c r="J196" s="326" t="str">
        <f>IF('Mapa final SI'!AE199="","",'Mapa final SI'!AE199)</f>
        <v/>
      </c>
      <c r="K196" s="326" t="str">
        <f t="shared" si="23"/>
        <v/>
      </c>
      <c r="L196" s="326" t="str">
        <f>IF('Mapa final SI'!AH199="","",'Mapa final SI'!AH199)</f>
        <v/>
      </c>
      <c r="M196" s="265" t="str">
        <f>IF('Mapa final SI'!T199="","",'Mapa final SI'!T199)</f>
        <v/>
      </c>
      <c r="N196" s="61"/>
      <c r="O196" s="61"/>
      <c r="P196" s="61"/>
      <c r="Q196" s="146"/>
    </row>
    <row r="197" spans="1:17" ht="43.5" customHeight="1">
      <c r="A197" s="106" t="s">
        <v>674</v>
      </c>
      <c r="B197" s="1164"/>
      <c r="C197" s="1184"/>
      <c r="D197" s="1461"/>
      <c r="E197" s="1184"/>
      <c r="F197" s="1188"/>
      <c r="G197" s="1188"/>
      <c r="H197" s="1426"/>
      <c r="I197" s="326" t="str">
        <f>IF('Mapa final SI'!AC200="","",'Mapa final SI'!AC200)</f>
        <v/>
      </c>
      <c r="J197" s="326" t="str">
        <f>IF('Mapa final SI'!AE200="","",'Mapa final SI'!AE200)</f>
        <v/>
      </c>
      <c r="K197" s="326" t="str">
        <f t="shared" si="23"/>
        <v/>
      </c>
      <c r="L197" s="326" t="str">
        <f>IF('Mapa final SI'!AH200="","",'Mapa final SI'!AH200)</f>
        <v/>
      </c>
      <c r="M197" s="265" t="str">
        <f>IF('Mapa final SI'!T200="","",'Mapa final SI'!T200)</f>
        <v/>
      </c>
      <c r="N197" s="61"/>
      <c r="O197" s="61"/>
      <c r="P197" s="61"/>
      <c r="Q197" s="146"/>
    </row>
    <row r="198" spans="1:17" ht="43.5" customHeight="1">
      <c r="A198" s="106" t="s">
        <v>675</v>
      </c>
      <c r="B198" s="1164"/>
      <c r="C198" s="1184"/>
      <c r="D198" s="1461"/>
      <c r="E198" s="1184"/>
      <c r="F198" s="1188"/>
      <c r="G198" s="1188"/>
      <c r="H198" s="1427"/>
      <c r="I198" s="326" t="str">
        <f>IF('Mapa final SI'!AC201="","",'Mapa final SI'!AC201)</f>
        <v/>
      </c>
      <c r="J198" s="326" t="str">
        <f>IF('Mapa final SI'!AE201="","",'Mapa final SI'!AE201)</f>
        <v/>
      </c>
      <c r="K198" s="326" t="str">
        <f t="shared" si="23"/>
        <v/>
      </c>
      <c r="L198" s="326" t="str">
        <f>IF('Mapa final SI'!AH201="","",'Mapa final SI'!AH201)</f>
        <v/>
      </c>
      <c r="M198" s="265" t="str">
        <f>IF('Mapa final SI'!T201="","",'Mapa final SI'!T201)</f>
        <v/>
      </c>
      <c r="N198" s="61"/>
      <c r="O198" s="61"/>
      <c r="P198" s="61"/>
      <c r="Q198" s="146"/>
    </row>
    <row r="199" spans="1:17" ht="43.5" customHeight="1">
      <c r="A199" s="106" t="s">
        <v>676</v>
      </c>
      <c r="B199" s="1163"/>
      <c r="C199" s="1183" t="str">
        <f>IF('Mapa final SI'!G202="","",'Mapa final SI'!G202)</f>
        <v/>
      </c>
      <c r="D199" s="1460"/>
      <c r="E199" s="1183" t="str">
        <f>IF('Mapa final SI'!F202="","",'Mapa final SI'!F202)</f>
        <v/>
      </c>
      <c r="F199" s="1187" t="str">
        <f>IF('Mapa final SI'!L202="","",'Mapa final SI'!L202)</f>
        <v/>
      </c>
      <c r="G199" s="1187" t="str">
        <f>IF('Mapa final SI'!P202="","",'Mapa final SI'!P202)</f>
        <v/>
      </c>
      <c r="H199" s="1426"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final SI'!AC202="","",'Mapa final SI'!AC202)</f>
        <v/>
      </c>
      <c r="J199" s="326" t="str">
        <f>IF('Mapa final SI'!AE202="","",'Mapa final SI'!AE202)</f>
        <v/>
      </c>
      <c r="K199" s="326" t="str">
        <f t="shared" si="23"/>
        <v/>
      </c>
      <c r="L199" s="326" t="str">
        <f>IF('Mapa final SI'!AH202="","",'Mapa final SI'!AH202)</f>
        <v/>
      </c>
      <c r="M199" s="265" t="str">
        <f>IF('Mapa final SI'!T202="","",'Mapa final SI'!T202)</f>
        <v/>
      </c>
      <c r="N199" s="61"/>
      <c r="O199" s="61"/>
      <c r="P199" s="61"/>
      <c r="Q199" s="146"/>
    </row>
    <row r="200" spans="1:17" ht="43.5" customHeight="1">
      <c r="A200" s="106" t="s">
        <v>677</v>
      </c>
      <c r="B200" s="1164"/>
      <c r="C200" s="1184"/>
      <c r="D200" s="1461"/>
      <c r="E200" s="1184"/>
      <c r="F200" s="1188"/>
      <c r="G200" s="1188"/>
      <c r="H200" s="1426"/>
      <c r="I200" s="326" t="str">
        <f>IF('Mapa final SI'!AC203="","",'Mapa final SI'!AC203)</f>
        <v/>
      </c>
      <c r="J200" s="326" t="str">
        <f>IF('Mapa final SI'!AE203="","",'Mapa final SI'!AE203)</f>
        <v/>
      </c>
      <c r="K200" s="32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6" t="str">
        <f>IF('Mapa final SI'!AH203="","",'Mapa final SI'!AH203)</f>
        <v/>
      </c>
      <c r="M200" s="265" t="str">
        <f>IF('Mapa final SI'!T203="","",'Mapa final SI'!T203)</f>
        <v/>
      </c>
      <c r="N200" s="61"/>
      <c r="O200" s="61"/>
      <c r="P200" s="61"/>
      <c r="Q200" s="146"/>
    </row>
    <row r="201" spans="1:17" ht="43.5" customHeight="1">
      <c r="A201" s="106" t="s">
        <v>678</v>
      </c>
      <c r="B201" s="1164"/>
      <c r="C201" s="1184"/>
      <c r="D201" s="1461"/>
      <c r="E201" s="1184"/>
      <c r="F201" s="1188"/>
      <c r="G201" s="1188"/>
      <c r="H201" s="1426"/>
      <c r="I201" s="326" t="str">
        <f>IF('Mapa final SI'!AC204="","",'Mapa final SI'!AC204)</f>
        <v/>
      </c>
      <c r="J201" s="326" t="str">
        <f>IF('Mapa final SI'!AE204="","",'Mapa final SI'!AE204)</f>
        <v/>
      </c>
      <c r="K201" s="326" t="str">
        <f t="shared" si="35"/>
        <v/>
      </c>
      <c r="L201" s="326" t="str">
        <f>IF('Mapa final SI'!AH204="","",'Mapa final SI'!AH204)</f>
        <v/>
      </c>
      <c r="M201" s="265" t="str">
        <f>IF('Mapa final SI'!T204="","",'Mapa final SI'!T204)</f>
        <v/>
      </c>
      <c r="N201" s="61"/>
      <c r="O201" s="61"/>
      <c r="P201" s="61"/>
      <c r="Q201" s="146"/>
    </row>
    <row r="202" spans="1:17" ht="43.5" customHeight="1">
      <c r="A202" s="106" t="s">
        <v>679</v>
      </c>
      <c r="B202" s="1164"/>
      <c r="C202" s="1184"/>
      <c r="D202" s="1461"/>
      <c r="E202" s="1184"/>
      <c r="F202" s="1188"/>
      <c r="G202" s="1188"/>
      <c r="H202" s="1426"/>
      <c r="I202" s="326" t="str">
        <f>IF('Mapa final SI'!AC205="","",'Mapa final SI'!AC205)</f>
        <v/>
      </c>
      <c r="J202" s="326" t="str">
        <f>IF('Mapa final SI'!AE205="","",'Mapa final SI'!AE205)</f>
        <v/>
      </c>
      <c r="K202" s="326" t="str">
        <f t="shared" si="35"/>
        <v/>
      </c>
      <c r="L202" s="326" t="str">
        <f>IF('Mapa final SI'!AH205="","",'Mapa final SI'!AH205)</f>
        <v/>
      </c>
      <c r="M202" s="265" t="str">
        <f>IF('Mapa final SI'!T205="","",'Mapa final SI'!T205)</f>
        <v/>
      </c>
      <c r="N202" s="61"/>
      <c r="O202" s="61"/>
      <c r="P202" s="61"/>
      <c r="Q202" s="146"/>
    </row>
    <row r="203" spans="1:17" ht="43.5" customHeight="1">
      <c r="A203" s="106" t="s">
        <v>680</v>
      </c>
      <c r="B203" s="1164"/>
      <c r="C203" s="1184"/>
      <c r="D203" s="1461"/>
      <c r="E203" s="1184"/>
      <c r="F203" s="1188"/>
      <c r="G203" s="1188"/>
      <c r="H203" s="1426"/>
      <c r="I203" s="326" t="str">
        <f>IF('Mapa final SI'!AC206="","",'Mapa final SI'!AC206)</f>
        <v/>
      </c>
      <c r="J203" s="326" t="str">
        <f>IF('Mapa final SI'!AE206="","",'Mapa final SI'!AE206)</f>
        <v/>
      </c>
      <c r="K203" s="326" t="str">
        <f t="shared" si="35"/>
        <v/>
      </c>
      <c r="L203" s="326" t="str">
        <f>IF('Mapa final SI'!AH206="","",'Mapa final SI'!AH206)</f>
        <v/>
      </c>
      <c r="M203" s="265" t="str">
        <f>IF('Mapa final SI'!T206="","",'Mapa final SI'!T206)</f>
        <v/>
      </c>
      <c r="N203" s="61"/>
      <c r="O203" s="61"/>
      <c r="P203" s="61"/>
      <c r="Q203" s="146"/>
    </row>
    <row r="204" spans="1:17" ht="43.5" customHeight="1">
      <c r="A204" s="106" t="s">
        <v>681</v>
      </c>
      <c r="B204" s="1164"/>
      <c r="C204" s="1184"/>
      <c r="D204" s="1461"/>
      <c r="E204" s="1184"/>
      <c r="F204" s="1188"/>
      <c r="G204" s="1188"/>
      <c r="H204" s="1427"/>
      <c r="I204" s="326" t="str">
        <f>IF('Mapa final SI'!AC207="","",'Mapa final SI'!AC207)</f>
        <v/>
      </c>
      <c r="J204" s="326" t="str">
        <f>IF('Mapa final SI'!AE207="","",'Mapa final SI'!AE207)</f>
        <v/>
      </c>
      <c r="K204" s="326" t="str">
        <f t="shared" si="35"/>
        <v/>
      </c>
      <c r="L204" s="326" t="str">
        <f>IF('Mapa final SI'!AH207="","",'Mapa final SI'!AH207)</f>
        <v/>
      </c>
      <c r="M204" s="265" t="str">
        <f>IF('Mapa final SI'!T207="","",'Mapa final SI'!T207)</f>
        <v/>
      </c>
      <c r="N204" s="61"/>
      <c r="O204" s="61"/>
      <c r="P204" s="61"/>
      <c r="Q204" s="146"/>
    </row>
    <row r="205" spans="1:17" ht="43.5" customHeight="1">
      <c r="A205" s="106" t="s">
        <v>682</v>
      </c>
      <c r="B205" s="1163"/>
      <c r="C205" s="1183" t="str">
        <f>IF('Mapa final SI'!G208="","",'Mapa final SI'!G208)</f>
        <v/>
      </c>
      <c r="D205" s="1460"/>
      <c r="E205" s="1183" t="str">
        <f>IF('Mapa final SI'!F208="","",'Mapa final SI'!F208)</f>
        <v/>
      </c>
      <c r="F205" s="1187" t="str">
        <f>IF('Mapa final SI'!L208="","",'Mapa final SI'!L208)</f>
        <v/>
      </c>
      <c r="G205" s="1187" t="str">
        <f>IF('Mapa final SI'!P208="","",'Mapa final SI'!P208)</f>
        <v/>
      </c>
      <c r="H205" s="1426"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final SI'!AC208="","",'Mapa final SI'!AC208)</f>
        <v/>
      </c>
      <c r="J205" s="326" t="str">
        <f>IF('Mapa final SI'!AE208="","",'Mapa final SI'!AE208)</f>
        <v/>
      </c>
      <c r="K205" s="326" t="str">
        <f t="shared" si="35"/>
        <v/>
      </c>
      <c r="L205" s="326" t="str">
        <f>IF('Mapa final SI'!AH208="","",'Mapa final SI'!AH208)</f>
        <v/>
      </c>
      <c r="M205" s="265" t="str">
        <f>IF('Mapa final SI'!T208="","",'Mapa final SI'!T208)</f>
        <v/>
      </c>
      <c r="N205" s="61"/>
      <c r="O205" s="61"/>
      <c r="P205" s="61"/>
      <c r="Q205" s="146"/>
    </row>
    <row r="206" spans="1:17" ht="43.5" customHeight="1">
      <c r="A206" s="106" t="s">
        <v>683</v>
      </c>
      <c r="B206" s="1164"/>
      <c r="C206" s="1184"/>
      <c r="D206" s="1461"/>
      <c r="E206" s="1184"/>
      <c r="F206" s="1188"/>
      <c r="G206" s="1188"/>
      <c r="H206" s="1426"/>
      <c r="I206" s="326" t="str">
        <f>IF('Mapa final SI'!AC209="","",'Mapa final SI'!AC209)</f>
        <v/>
      </c>
      <c r="J206" s="326" t="str">
        <f>IF('Mapa final SI'!AE209="","",'Mapa final SI'!AE209)</f>
        <v/>
      </c>
      <c r="K206" s="326" t="str">
        <f t="shared" si="35"/>
        <v/>
      </c>
      <c r="L206" s="326" t="str">
        <f>IF('Mapa final SI'!AH209="","",'Mapa final SI'!AH209)</f>
        <v/>
      </c>
      <c r="M206" s="265" t="str">
        <f>IF('Mapa final SI'!T209="","",'Mapa final SI'!T209)</f>
        <v/>
      </c>
      <c r="N206" s="61"/>
      <c r="O206" s="61"/>
      <c r="P206" s="61"/>
      <c r="Q206" s="146"/>
    </row>
    <row r="207" spans="1:17" ht="43.5" customHeight="1">
      <c r="A207" s="106" t="s">
        <v>684</v>
      </c>
      <c r="B207" s="1164"/>
      <c r="C207" s="1184"/>
      <c r="D207" s="1461"/>
      <c r="E207" s="1184"/>
      <c r="F207" s="1188"/>
      <c r="G207" s="1188"/>
      <c r="H207" s="1426"/>
      <c r="I207" s="326" t="str">
        <f>IF('Mapa final SI'!AC210="","",'Mapa final SI'!AC210)</f>
        <v/>
      </c>
      <c r="J207" s="326" t="str">
        <f>IF('Mapa final SI'!AE210="","",'Mapa final SI'!AE210)</f>
        <v/>
      </c>
      <c r="K207" s="326" t="str">
        <f t="shared" si="35"/>
        <v/>
      </c>
      <c r="L207" s="326" t="str">
        <f>IF('Mapa final SI'!AH210="","",'Mapa final SI'!AH210)</f>
        <v/>
      </c>
      <c r="M207" s="265" t="str">
        <f>IF('Mapa final SI'!T210="","",'Mapa final SI'!T210)</f>
        <v/>
      </c>
      <c r="N207" s="61"/>
      <c r="O207" s="61"/>
      <c r="P207" s="61"/>
      <c r="Q207" s="146"/>
    </row>
    <row r="208" spans="1:17" ht="43.5" customHeight="1">
      <c r="A208" s="106" t="s">
        <v>685</v>
      </c>
      <c r="B208" s="1164"/>
      <c r="C208" s="1184"/>
      <c r="D208" s="1461"/>
      <c r="E208" s="1184"/>
      <c r="F208" s="1188"/>
      <c r="G208" s="1188"/>
      <c r="H208" s="1426"/>
      <c r="I208" s="326" t="str">
        <f>IF('Mapa final SI'!AC211="","",'Mapa final SI'!AC211)</f>
        <v/>
      </c>
      <c r="J208" s="326" t="str">
        <f>IF('Mapa final SI'!AE211="","",'Mapa final SI'!AE211)</f>
        <v/>
      </c>
      <c r="K208" s="326" t="str">
        <f t="shared" si="35"/>
        <v/>
      </c>
      <c r="L208" s="326" t="str">
        <f>IF('Mapa final SI'!AH211="","",'Mapa final SI'!AH211)</f>
        <v/>
      </c>
      <c r="M208" s="265" t="str">
        <f>IF('Mapa final SI'!T211="","",'Mapa final SI'!T211)</f>
        <v/>
      </c>
      <c r="N208" s="61"/>
      <c r="O208" s="61"/>
      <c r="P208" s="61"/>
      <c r="Q208" s="146"/>
    </row>
    <row r="209" spans="1:17" ht="43.5" customHeight="1">
      <c r="A209" s="106" t="s">
        <v>686</v>
      </c>
      <c r="B209" s="1164"/>
      <c r="C209" s="1184"/>
      <c r="D209" s="1461"/>
      <c r="E209" s="1184"/>
      <c r="F209" s="1188"/>
      <c r="G209" s="1188"/>
      <c r="H209" s="1426"/>
      <c r="I209" s="326" t="str">
        <f>IF('Mapa final SI'!AC212="","",'Mapa final SI'!AC212)</f>
        <v/>
      </c>
      <c r="J209" s="326" t="str">
        <f>IF('Mapa final SI'!AE212="","",'Mapa final SI'!AE212)</f>
        <v/>
      </c>
      <c r="K209" s="326" t="str">
        <f t="shared" si="35"/>
        <v/>
      </c>
      <c r="L209" s="326" t="str">
        <f>IF('Mapa final SI'!AH212="","",'Mapa final SI'!AH212)</f>
        <v/>
      </c>
      <c r="M209" s="265" t="str">
        <f>IF('Mapa final SI'!T212="","",'Mapa final SI'!T212)</f>
        <v/>
      </c>
      <c r="N209" s="61"/>
      <c r="O209" s="61"/>
      <c r="P209" s="61"/>
      <c r="Q209" s="146"/>
    </row>
    <row r="210" spans="1:17" ht="43.5" customHeight="1">
      <c r="A210" s="106" t="s">
        <v>687</v>
      </c>
      <c r="B210" s="1164"/>
      <c r="C210" s="1184"/>
      <c r="D210" s="1461"/>
      <c r="E210" s="1184"/>
      <c r="F210" s="1188"/>
      <c r="G210" s="1188"/>
      <c r="H210" s="1427"/>
      <c r="I210" s="326" t="str">
        <f>IF('Mapa final SI'!AC213="","",'Mapa final SI'!AC213)</f>
        <v/>
      </c>
      <c r="J210" s="326" t="str">
        <f>IF('Mapa final SI'!AE213="","",'Mapa final SI'!AE213)</f>
        <v/>
      </c>
      <c r="K210" s="326" t="str">
        <f t="shared" si="35"/>
        <v/>
      </c>
      <c r="L210" s="326" t="str">
        <f>IF('Mapa final SI'!AH213="","",'Mapa final SI'!AH213)</f>
        <v/>
      </c>
      <c r="M210" s="265" t="str">
        <f>IF('Mapa final SI'!T213="","",'Mapa final SI'!T213)</f>
        <v/>
      </c>
      <c r="N210" s="61"/>
      <c r="O210" s="61"/>
      <c r="P210" s="61"/>
      <c r="Q210" s="146"/>
    </row>
    <row r="211" spans="1:17" ht="43.5" customHeight="1">
      <c r="A211" s="106" t="s">
        <v>688</v>
      </c>
      <c r="B211" s="1163"/>
      <c r="C211" s="1183" t="str">
        <f>IF('Mapa final SI'!G214="","",'Mapa final SI'!G214)</f>
        <v/>
      </c>
      <c r="D211" s="1460"/>
      <c r="E211" s="1183" t="str">
        <f>IF('Mapa final SI'!F214="","",'Mapa final SI'!F214)</f>
        <v/>
      </c>
      <c r="F211" s="1187" t="str">
        <f>IF('Mapa final SI'!L214="","",'Mapa final SI'!L214)</f>
        <v/>
      </c>
      <c r="G211" s="1187" t="str">
        <f>IF('Mapa final SI'!P214="","",'Mapa final SI'!P214)</f>
        <v/>
      </c>
      <c r="H211" s="1426"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final SI'!AC214="","",'Mapa final SI'!AC214)</f>
        <v/>
      </c>
      <c r="J211" s="326" t="str">
        <f>IF('Mapa final SI'!AE214="","",'Mapa final SI'!AE214)</f>
        <v/>
      </c>
      <c r="K211" s="326" t="str">
        <f t="shared" si="35"/>
        <v/>
      </c>
      <c r="L211" s="326" t="str">
        <f>IF('Mapa final SI'!AH214="","",'Mapa final SI'!AH214)</f>
        <v/>
      </c>
      <c r="M211" s="265" t="str">
        <f>IF('Mapa final SI'!T214="","",'Mapa final SI'!T214)</f>
        <v/>
      </c>
      <c r="N211" s="61"/>
      <c r="O211" s="61"/>
      <c r="P211" s="61"/>
      <c r="Q211" s="146"/>
    </row>
    <row r="212" spans="1:17" ht="43.5" customHeight="1">
      <c r="A212" s="106" t="s">
        <v>689</v>
      </c>
      <c r="B212" s="1164"/>
      <c r="C212" s="1184"/>
      <c r="D212" s="1461"/>
      <c r="E212" s="1184"/>
      <c r="F212" s="1188"/>
      <c r="G212" s="1188"/>
      <c r="H212" s="1426"/>
      <c r="I212" s="326" t="str">
        <f>IF('Mapa final SI'!AC215="","",'Mapa final SI'!AC215)</f>
        <v/>
      </c>
      <c r="J212" s="326" t="str">
        <f>IF('Mapa final SI'!AE215="","",'Mapa final SI'!AE215)</f>
        <v/>
      </c>
      <c r="K212" s="326" t="str">
        <f t="shared" si="35"/>
        <v/>
      </c>
      <c r="L212" s="326" t="str">
        <f>IF('Mapa final SI'!AH215="","",'Mapa final SI'!AH215)</f>
        <v/>
      </c>
      <c r="M212" s="265" t="str">
        <f>IF('Mapa final SI'!T215="","",'Mapa final SI'!T215)</f>
        <v/>
      </c>
      <c r="N212" s="61"/>
      <c r="O212" s="61"/>
      <c r="P212" s="61"/>
      <c r="Q212" s="146"/>
    </row>
    <row r="213" spans="1:17" ht="43.5" customHeight="1">
      <c r="A213" s="106" t="s">
        <v>690</v>
      </c>
      <c r="B213" s="1164"/>
      <c r="C213" s="1184"/>
      <c r="D213" s="1461"/>
      <c r="E213" s="1184"/>
      <c r="F213" s="1188"/>
      <c r="G213" s="1188"/>
      <c r="H213" s="1426"/>
      <c r="I213" s="326" t="str">
        <f>IF('Mapa final SI'!AC216="","",'Mapa final SI'!AC216)</f>
        <v/>
      </c>
      <c r="J213" s="326" t="str">
        <f>IF('Mapa final SI'!AE216="","",'Mapa final SI'!AE216)</f>
        <v/>
      </c>
      <c r="K213" s="326" t="str">
        <f t="shared" si="35"/>
        <v/>
      </c>
      <c r="L213" s="326" t="str">
        <f>IF('Mapa final SI'!AH216="","",'Mapa final SI'!AH216)</f>
        <v/>
      </c>
      <c r="M213" s="265" t="str">
        <f>IF('Mapa final SI'!T216="","",'Mapa final SI'!T216)</f>
        <v/>
      </c>
      <c r="N213" s="61"/>
      <c r="O213" s="61"/>
      <c r="P213" s="61"/>
      <c r="Q213" s="146"/>
    </row>
    <row r="214" spans="1:17" ht="43.5" customHeight="1">
      <c r="A214" s="106" t="s">
        <v>691</v>
      </c>
      <c r="B214" s="1164"/>
      <c r="C214" s="1184"/>
      <c r="D214" s="1461"/>
      <c r="E214" s="1184"/>
      <c r="F214" s="1188"/>
      <c r="G214" s="1188"/>
      <c r="H214" s="1426"/>
      <c r="I214" s="326" t="str">
        <f>IF('Mapa final SI'!AC217="","",'Mapa final SI'!AC217)</f>
        <v/>
      </c>
      <c r="J214" s="326" t="str">
        <f>IF('Mapa final SI'!AE217="","",'Mapa final SI'!AE217)</f>
        <v/>
      </c>
      <c r="K214" s="326" t="str">
        <f t="shared" si="35"/>
        <v/>
      </c>
      <c r="L214" s="326" t="str">
        <f>IF('Mapa final SI'!AH217="","",'Mapa final SI'!AH217)</f>
        <v/>
      </c>
      <c r="M214" s="265" t="str">
        <f>IF('Mapa final SI'!T217="","",'Mapa final SI'!T217)</f>
        <v/>
      </c>
      <c r="N214" s="61"/>
      <c r="O214" s="61"/>
      <c r="P214" s="61"/>
      <c r="Q214" s="146"/>
    </row>
    <row r="215" spans="1:17" ht="43.5" customHeight="1">
      <c r="A215" s="106" t="s">
        <v>692</v>
      </c>
      <c r="B215" s="1164"/>
      <c r="C215" s="1184"/>
      <c r="D215" s="1461"/>
      <c r="E215" s="1184"/>
      <c r="F215" s="1188"/>
      <c r="G215" s="1188"/>
      <c r="H215" s="1426"/>
      <c r="I215" s="326" t="str">
        <f>IF('Mapa final SI'!AC218="","",'Mapa final SI'!AC218)</f>
        <v/>
      </c>
      <c r="J215" s="326" t="str">
        <f>IF('Mapa final SI'!AE218="","",'Mapa final SI'!AE218)</f>
        <v/>
      </c>
      <c r="K215" s="326" t="str">
        <f t="shared" si="35"/>
        <v/>
      </c>
      <c r="L215" s="326" t="str">
        <f>IF('Mapa final SI'!AH218="","",'Mapa final SI'!AH218)</f>
        <v/>
      </c>
      <c r="M215" s="265" t="str">
        <f>IF('Mapa final SI'!T218="","",'Mapa final SI'!T218)</f>
        <v/>
      </c>
      <c r="N215" s="61"/>
      <c r="O215" s="61"/>
      <c r="P215" s="61"/>
      <c r="Q215" s="146"/>
    </row>
    <row r="216" spans="1:17" ht="43.5" customHeight="1">
      <c r="A216" s="106" t="s">
        <v>693</v>
      </c>
      <c r="B216" s="1164"/>
      <c r="C216" s="1184"/>
      <c r="D216" s="1461"/>
      <c r="E216" s="1184"/>
      <c r="F216" s="1188"/>
      <c r="G216" s="1188"/>
      <c r="H216" s="1427"/>
      <c r="I216" s="326" t="str">
        <f>IF('Mapa final SI'!AC219="","",'Mapa final SI'!AC219)</f>
        <v/>
      </c>
      <c r="J216" s="326" t="str">
        <f>IF('Mapa final SI'!AE219="","",'Mapa final SI'!AE219)</f>
        <v/>
      </c>
      <c r="K216" s="326" t="str">
        <f t="shared" si="35"/>
        <v/>
      </c>
      <c r="L216" s="326" t="str">
        <f>IF('Mapa final SI'!AH219="","",'Mapa final SI'!AH219)</f>
        <v/>
      </c>
      <c r="M216" s="265" t="str">
        <f>IF('Mapa final SI'!T219="","",'Mapa final SI'!T219)</f>
        <v/>
      </c>
      <c r="N216" s="61"/>
      <c r="O216" s="61"/>
      <c r="P216" s="61"/>
      <c r="Q216" s="146"/>
    </row>
    <row r="217" spans="1:17" ht="43.5" customHeight="1">
      <c r="A217" s="106" t="s">
        <v>694</v>
      </c>
      <c r="B217" s="1163"/>
      <c r="C217" s="1183" t="str">
        <f>IF('Mapa final SI'!G220="","",'Mapa final SI'!G220)</f>
        <v/>
      </c>
      <c r="D217" s="1460"/>
      <c r="E217" s="1183" t="str">
        <f>IF('Mapa final SI'!F220="","",'Mapa final SI'!F220)</f>
        <v/>
      </c>
      <c r="F217" s="1187" t="str">
        <f>IF('Mapa final SI'!L220="","",'Mapa final SI'!L220)</f>
        <v/>
      </c>
      <c r="G217" s="1187" t="str">
        <f>IF('Mapa final SI'!P220="","",'Mapa final SI'!P220)</f>
        <v/>
      </c>
      <c r="H217" s="1426"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final SI'!AC220="","",'Mapa final SI'!AC220)</f>
        <v/>
      </c>
      <c r="J217" s="326" t="str">
        <f>IF('Mapa final SI'!AE220="","",'Mapa final SI'!AE220)</f>
        <v/>
      </c>
      <c r="K217" s="326" t="str">
        <f t="shared" si="35"/>
        <v/>
      </c>
      <c r="L217" s="326" t="str">
        <f>IF('Mapa final SI'!AH220="","",'Mapa final SI'!AH220)</f>
        <v/>
      </c>
      <c r="M217" s="265" t="str">
        <f>IF('Mapa final SI'!T220="","",'Mapa final SI'!T220)</f>
        <v/>
      </c>
      <c r="N217" s="61"/>
      <c r="O217" s="61"/>
      <c r="P217" s="61"/>
      <c r="Q217" s="146"/>
    </row>
    <row r="218" spans="1:17" ht="43.5" customHeight="1">
      <c r="A218" s="106" t="s">
        <v>695</v>
      </c>
      <c r="B218" s="1164"/>
      <c r="C218" s="1184"/>
      <c r="D218" s="1461"/>
      <c r="E218" s="1184"/>
      <c r="F218" s="1188"/>
      <c r="G218" s="1188"/>
      <c r="H218" s="1426"/>
      <c r="I218" s="326" t="str">
        <f>IF('Mapa final SI'!AC221="","",'Mapa final SI'!AC221)</f>
        <v/>
      </c>
      <c r="J218" s="326" t="str">
        <f>IF('Mapa final SI'!AE221="","",'Mapa final SI'!AE221)</f>
        <v/>
      </c>
      <c r="K218" s="326" t="str">
        <f t="shared" si="35"/>
        <v/>
      </c>
      <c r="L218" s="326" t="str">
        <f>IF('Mapa final SI'!AH221="","",'Mapa final SI'!AH221)</f>
        <v/>
      </c>
      <c r="M218" s="265" t="str">
        <f>IF('Mapa final SI'!T221="","",'Mapa final SI'!T221)</f>
        <v/>
      </c>
      <c r="N218" s="61"/>
      <c r="O218" s="61"/>
      <c r="P218" s="61"/>
      <c r="Q218" s="146"/>
    </row>
    <row r="219" spans="1:17" ht="43.5" customHeight="1">
      <c r="A219" s="106" t="s">
        <v>696</v>
      </c>
      <c r="B219" s="1164"/>
      <c r="C219" s="1184"/>
      <c r="D219" s="1461"/>
      <c r="E219" s="1184"/>
      <c r="F219" s="1188"/>
      <c r="G219" s="1188"/>
      <c r="H219" s="1426"/>
      <c r="I219" s="326" t="str">
        <f>IF('Mapa final SI'!AC222="","",'Mapa final SI'!AC222)</f>
        <v/>
      </c>
      <c r="J219" s="326" t="str">
        <f>IF('Mapa final SI'!AE222="","",'Mapa final SI'!AE222)</f>
        <v/>
      </c>
      <c r="K219" s="326" t="str">
        <f t="shared" si="35"/>
        <v/>
      </c>
      <c r="L219" s="326" t="str">
        <f>IF('Mapa final SI'!AH222="","",'Mapa final SI'!AH222)</f>
        <v/>
      </c>
      <c r="M219" s="265" t="str">
        <f>IF('Mapa final SI'!T222="","",'Mapa final SI'!T222)</f>
        <v/>
      </c>
      <c r="N219" s="61"/>
      <c r="O219" s="61"/>
      <c r="P219" s="61"/>
      <c r="Q219" s="146"/>
    </row>
    <row r="220" spans="1:17" ht="43.5" customHeight="1">
      <c r="A220" s="106" t="s">
        <v>697</v>
      </c>
      <c r="B220" s="1164"/>
      <c r="C220" s="1184"/>
      <c r="D220" s="1461"/>
      <c r="E220" s="1184"/>
      <c r="F220" s="1188"/>
      <c r="G220" s="1188"/>
      <c r="H220" s="1426"/>
      <c r="I220" s="326" t="str">
        <f>IF('Mapa final SI'!AC223="","",'Mapa final SI'!AC223)</f>
        <v/>
      </c>
      <c r="J220" s="326" t="str">
        <f>IF('Mapa final SI'!AE223="","",'Mapa final SI'!AE223)</f>
        <v/>
      </c>
      <c r="K220" s="326" t="str">
        <f t="shared" si="35"/>
        <v/>
      </c>
      <c r="L220" s="326" t="str">
        <f>IF('Mapa final SI'!AH223="","",'Mapa final SI'!AH223)</f>
        <v/>
      </c>
      <c r="M220" s="265" t="str">
        <f>IF('Mapa final SI'!T223="","",'Mapa final SI'!T223)</f>
        <v/>
      </c>
      <c r="N220" s="61"/>
      <c r="O220" s="61"/>
      <c r="P220" s="61"/>
      <c r="Q220" s="146"/>
    </row>
    <row r="221" spans="1:17" ht="43.5" customHeight="1">
      <c r="A221" s="106" t="s">
        <v>698</v>
      </c>
      <c r="B221" s="1164"/>
      <c r="C221" s="1184"/>
      <c r="D221" s="1461"/>
      <c r="E221" s="1184"/>
      <c r="F221" s="1188"/>
      <c r="G221" s="1188"/>
      <c r="H221" s="1426"/>
      <c r="I221" s="326" t="str">
        <f>IF('Mapa final SI'!AC224="","",'Mapa final SI'!AC224)</f>
        <v/>
      </c>
      <c r="J221" s="326" t="str">
        <f>IF('Mapa final SI'!AE224="","",'Mapa final SI'!AE224)</f>
        <v/>
      </c>
      <c r="K221" s="326" t="str">
        <f t="shared" si="35"/>
        <v/>
      </c>
      <c r="L221" s="326" t="str">
        <f>IF('Mapa final SI'!AH224="","",'Mapa final SI'!AH224)</f>
        <v/>
      </c>
      <c r="M221" s="265" t="str">
        <f>IF('Mapa final SI'!T224="","",'Mapa final SI'!T224)</f>
        <v/>
      </c>
      <c r="N221" s="61"/>
      <c r="O221" s="61"/>
      <c r="P221" s="61"/>
      <c r="Q221" s="146"/>
    </row>
    <row r="222" spans="1:17" ht="43.5" customHeight="1">
      <c r="A222" s="106" t="s">
        <v>699</v>
      </c>
      <c r="B222" s="1164"/>
      <c r="C222" s="1184"/>
      <c r="D222" s="1461"/>
      <c r="E222" s="1184"/>
      <c r="F222" s="1188"/>
      <c r="G222" s="1188"/>
      <c r="H222" s="1427"/>
      <c r="I222" s="326" t="str">
        <f>IF('Mapa final SI'!AC225="","",'Mapa final SI'!AC225)</f>
        <v/>
      </c>
      <c r="J222" s="326" t="str">
        <f>IF('Mapa final SI'!AE225="","",'Mapa final SI'!AE225)</f>
        <v/>
      </c>
      <c r="K222" s="326" t="str">
        <f t="shared" si="35"/>
        <v/>
      </c>
      <c r="L222" s="326" t="str">
        <f>IF('Mapa final SI'!AH225="","",'Mapa final SI'!AH225)</f>
        <v/>
      </c>
      <c r="M222" s="265" t="str">
        <f>IF('Mapa final SI'!T225="","",'Mapa final SI'!T225)</f>
        <v/>
      </c>
      <c r="N222" s="61"/>
      <c r="O222" s="61"/>
      <c r="P222" s="61"/>
      <c r="Q222" s="146"/>
    </row>
    <row r="223" spans="1:17" ht="43.5" customHeight="1">
      <c r="A223" s="106" t="s">
        <v>700</v>
      </c>
      <c r="B223" s="1163"/>
      <c r="C223" s="1183" t="str">
        <f>IF('Mapa final SI'!G226="","",'Mapa final SI'!G226)</f>
        <v/>
      </c>
      <c r="D223" s="1460"/>
      <c r="E223" s="1183" t="str">
        <f>IF('Mapa final SI'!F226="","",'Mapa final SI'!F226)</f>
        <v/>
      </c>
      <c r="F223" s="1187" t="str">
        <f>IF('Mapa final SI'!L226="","",'Mapa final SI'!L226)</f>
        <v/>
      </c>
      <c r="G223" s="1187" t="str">
        <f>IF('Mapa final SI'!P226="","",'Mapa final SI'!P226)</f>
        <v/>
      </c>
      <c r="H223" s="1426"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final SI'!AC226="","",'Mapa final SI'!AC226)</f>
        <v/>
      </c>
      <c r="J223" s="326" t="str">
        <f>IF('Mapa final SI'!AE226="","",'Mapa final SI'!AE226)</f>
        <v/>
      </c>
      <c r="K223" s="326" t="str">
        <f t="shared" si="35"/>
        <v/>
      </c>
      <c r="L223" s="326" t="str">
        <f>IF('Mapa final SI'!AH226="","",'Mapa final SI'!AH226)</f>
        <v/>
      </c>
      <c r="M223" s="265" t="str">
        <f>IF('Mapa final SI'!T226="","",'Mapa final SI'!T226)</f>
        <v/>
      </c>
      <c r="N223" s="61"/>
      <c r="O223" s="61"/>
      <c r="P223" s="61"/>
      <c r="Q223" s="146"/>
    </row>
    <row r="224" spans="1:17" ht="43.5" customHeight="1">
      <c r="A224" s="106" t="s">
        <v>701</v>
      </c>
      <c r="B224" s="1164"/>
      <c r="C224" s="1184"/>
      <c r="D224" s="1461"/>
      <c r="E224" s="1184"/>
      <c r="F224" s="1188"/>
      <c r="G224" s="1188"/>
      <c r="H224" s="1426"/>
      <c r="I224" s="326" t="str">
        <f>IF('Mapa final SI'!AC227="","",'Mapa final SI'!AC227)</f>
        <v/>
      </c>
      <c r="J224" s="326" t="str">
        <f>IF('Mapa final SI'!AE227="","",'Mapa final SI'!AE227)</f>
        <v/>
      </c>
      <c r="K224" s="326" t="str">
        <f t="shared" si="35"/>
        <v/>
      </c>
      <c r="L224" s="326" t="str">
        <f>IF('Mapa final SI'!AH227="","",'Mapa final SI'!AH227)</f>
        <v/>
      </c>
      <c r="M224" s="265" t="str">
        <f>IF('Mapa final SI'!T227="","",'Mapa final SI'!T227)</f>
        <v/>
      </c>
      <c r="N224" s="61"/>
      <c r="O224" s="61"/>
      <c r="P224" s="61"/>
      <c r="Q224" s="146"/>
    </row>
    <row r="225" spans="1:17" ht="43.5" customHeight="1">
      <c r="A225" s="106" t="s">
        <v>702</v>
      </c>
      <c r="B225" s="1164"/>
      <c r="C225" s="1184"/>
      <c r="D225" s="1461"/>
      <c r="E225" s="1184"/>
      <c r="F225" s="1188"/>
      <c r="G225" s="1188"/>
      <c r="H225" s="1426"/>
      <c r="I225" s="326" t="str">
        <f>IF('Mapa final SI'!AC228="","",'Mapa final SI'!AC228)</f>
        <v/>
      </c>
      <c r="J225" s="326" t="str">
        <f>IF('Mapa final SI'!AE228="","",'Mapa final SI'!AE228)</f>
        <v/>
      </c>
      <c r="K225" s="326" t="str">
        <f t="shared" si="35"/>
        <v/>
      </c>
      <c r="L225" s="326" t="str">
        <f>IF('Mapa final SI'!AH228="","",'Mapa final SI'!AH228)</f>
        <v/>
      </c>
      <c r="M225" s="265" t="str">
        <f>IF('Mapa final SI'!T228="","",'Mapa final SI'!T228)</f>
        <v/>
      </c>
      <c r="N225" s="61"/>
      <c r="O225" s="61"/>
      <c r="P225" s="61"/>
      <c r="Q225" s="146"/>
    </row>
    <row r="226" spans="1:17" ht="43.5" customHeight="1">
      <c r="A226" s="106" t="s">
        <v>703</v>
      </c>
      <c r="B226" s="1164"/>
      <c r="C226" s="1184"/>
      <c r="D226" s="1461"/>
      <c r="E226" s="1184"/>
      <c r="F226" s="1188"/>
      <c r="G226" s="1188"/>
      <c r="H226" s="1426"/>
      <c r="I226" s="326" t="str">
        <f>IF('Mapa final SI'!AC229="","",'Mapa final SI'!AC229)</f>
        <v/>
      </c>
      <c r="J226" s="326" t="str">
        <f>IF('Mapa final SI'!AE229="","",'Mapa final SI'!AE229)</f>
        <v/>
      </c>
      <c r="K226" s="326" t="str">
        <f t="shared" si="35"/>
        <v/>
      </c>
      <c r="L226" s="326" t="str">
        <f>IF('Mapa final SI'!AH229="","",'Mapa final SI'!AH229)</f>
        <v/>
      </c>
      <c r="M226" s="265" t="str">
        <f>IF('Mapa final SI'!T229="","",'Mapa final SI'!T229)</f>
        <v/>
      </c>
      <c r="N226" s="61"/>
      <c r="O226" s="61"/>
      <c r="P226" s="61"/>
      <c r="Q226" s="146"/>
    </row>
    <row r="227" spans="1:17" ht="43.5" customHeight="1">
      <c r="A227" s="106" t="s">
        <v>704</v>
      </c>
      <c r="B227" s="1164"/>
      <c r="C227" s="1184"/>
      <c r="D227" s="1461"/>
      <c r="E227" s="1184"/>
      <c r="F227" s="1188"/>
      <c r="G227" s="1188"/>
      <c r="H227" s="1426"/>
      <c r="I227" s="326" t="str">
        <f>IF('Mapa final SI'!AC230="","",'Mapa final SI'!AC230)</f>
        <v/>
      </c>
      <c r="J227" s="326" t="str">
        <f>IF('Mapa final SI'!AE230="","",'Mapa final SI'!AE230)</f>
        <v/>
      </c>
      <c r="K227" s="326" t="str">
        <f t="shared" si="35"/>
        <v/>
      </c>
      <c r="L227" s="326" t="str">
        <f>IF('Mapa final SI'!AH230="","",'Mapa final SI'!AH230)</f>
        <v/>
      </c>
      <c r="M227" s="265" t="str">
        <f>IF('Mapa final SI'!T230="","",'Mapa final SI'!T230)</f>
        <v/>
      </c>
      <c r="N227" s="61"/>
      <c r="O227" s="61"/>
      <c r="P227" s="61"/>
      <c r="Q227" s="146"/>
    </row>
    <row r="228" spans="1:17" ht="43.5" customHeight="1">
      <c r="A228" s="106" t="s">
        <v>705</v>
      </c>
      <c r="B228" s="1164"/>
      <c r="C228" s="1184"/>
      <c r="D228" s="1461"/>
      <c r="E228" s="1184"/>
      <c r="F228" s="1188"/>
      <c r="G228" s="1188"/>
      <c r="H228" s="1427"/>
      <c r="I228" s="326" t="str">
        <f>IF('Mapa final SI'!AC231="","",'Mapa final SI'!AC231)</f>
        <v/>
      </c>
      <c r="J228" s="326" t="str">
        <f>IF('Mapa final SI'!AE231="","",'Mapa final SI'!AE231)</f>
        <v/>
      </c>
      <c r="K228" s="326" t="str">
        <f t="shared" si="35"/>
        <v/>
      </c>
      <c r="L228" s="326" t="str">
        <f>IF('Mapa final SI'!AH231="","",'Mapa final SI'!AH231)</f>
        <v/>
      </c>
      <c r="M228" s="265" t="str">
        <f>IF('Mapa final SI'!T231="","",'Mapa final SI'!T231)</f>
        <v/>
      </c>
      <c r="N228" s="61"/>
      <c r="O228" s="61"/>
      <c r="P228" s="61"/>
      <c r="Q228" s="146"/>
    </row>
    <row r="229" spans="1:17" ht="43.5" customHeight="1">
      <c r="A229" s="106" t="s">
        <v>706</v>
      </c>
      <c r="B229" s="1163"/>
      <c r="C229" s="1183" t="str">
        <f>IF('Mapa final SI'!G232="","",'Mapa final SI'!G232)</f>
        <v/>
      </c>
      <c r="D229" s="1460"/>
      <c r="E229" s="1183" t="str">
        <f>IF('Mapa final SI'!F232="","",'Mapa final SI'!F232)</f>
        <v/>
      </c>
      <c r="F229" s="1187" t="str">
        <f>IF('Mapa final SI'!L232="","",'Mapa final SI'!L232)</f>
        <v/>
      </c>
      <c r="G229" s="1187" t="str">
        <f>IF('Mapa final SI'!P232="","",'Mapa final SI'!P232)</f>
        <v/>
      </c>
      <c r="H229" s="1426"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final SI'!AC232="","",'Mapa final SI'!AC232)</f>
        <v/>
      </c>
      <c r="J229" s="326" t="str">
        <f>IF('Mapa final SI'!AE232="","",'Mapa final SI'!AE232)</f>
        <v/>
      </c>
      <c r="K229" s="326" t="str">
        <f t="shared" si="35"/>
        <v/>
      </c>
      <c r="L229" s="326" t="str">
        <f>IF('Mapa final SI'!AH232="","",'Mapa final SI'!AH232)</f>
        <v/>
      </c>
      <c r="M229" s="265" t="str">
        <f>IF('Mapa final SI'!T232="","",'Mapa final SI'!T232)</f>
        <v/>
      </c>
      <c r="N229" s="61"/>
      <c r="O229" s="61"/>
      <c r="P229" s="61"/>
      <c r="Q229" s="146"/>
    </row>
    <row r="230" spans="1:17" ht="43.5" customHeight="1">
      <c r="A230" s="106" t="s">
        <v>707</v>
      </c>
      <c r="B230" s="1164"/>
      <c r="C230" s="1184"/>
      <c r="D230" s="1461"/>
      <c r="E230" s="1184"/>
      <c r="F230" s="1188"/>
      <c r="G230" s="1188"/>
      <c r="H230" s="1426"/>
      <c r="I230" s="326" t="str">
        <f>IF('Mapa final SI'!AC233="","",'Mapa final SI'!AC233)</f>
        <v/>
      </c>
      <c r="J230" s="326" t="str">
        <f>IF('Mapa final SI'!AE233="","",'Mapa final SI'!AE233)</f>
        <v/>
      </c>
      <c r="K230" s="326" t="str">
        <f t="shared" si="35"/>
        <v/>
      </c>
      <c r="L230" s="326" t="str">
        <f>IF('Mapa final SI'!AH233="","",'Mapa final SI'!AH233)</f>
        <v/>
      </c>
      <c r="M230" s="265" t="str">
        <f>IF('Mapa final SI'!T233="","",'Mapa final SI'!T233)</f>
        <v/>
      </c>
      <c r="N230" s="61"/>
      <c r="O230" s="61"/>
      <c r="P230" s="61"/>
      <c r="Q230" s="146"/>
    </row>
    <row r="231" spans="1:17" ht="43.5" customHeight="1">
      <c r="A231" s="106" t="s">
        <v>708</v>
      </c>
      <c r="B231" s="1164"/>
      <c r="C231" s="1184"/>
      <c r="D231" s="1461"/>
      <c r="E231" s="1184"/>
      <c r="F231" s="1188"/>
      <c r="G231" s="1188"/>
      <c r="H231" s="1426"/>
      <c r="I231" s="326" t="str">
        <f>IF('Mapa final SI'!AC234="","",'Mapa final SI'!AC234)</f>
        <v/>
      </c>
      <c r="J231" s="326" t="str">
        <f>IF('Mapa final SI'!AE234="","",'Mapa final SI'!AE234)</f>
        <v/>
      </c>
      <c r="K231" s="326" t="str">
        <f t="shared" si="35"/>
        <v/>
      </c>
      <c r="L231" s="326" t="str">
        <f>IF('Mapa final SI'!AH234="","",'Mapa final SI'!AH234)</f>
        <v/>
      </c>
      <c r="M231" s="265" t="str">
        <f>IF('Mapa final SI'!T234="","",'Mapa final SI'!T234)</f>
        <v/>
      </c>
      <c r="N231" s="61"/>
      <c r="O231" s="61"/>
      <c r="P231" s="61"/>
      <c r="Q231" s="146"/>
    </row>
    <row r="232" spans="1:17" ht="43.5" customHeight="1">
      <c r="A232" s="106" t="s">
        <v>709</v>
      </c>
      <c r="B232" s="1164"/>
      <c r="C232" s="1184"/>
      <c r="D232" s="1461"/>
      <c r="E232" s="1184"/>
      <c r="F232" s="1188"/>
      <c r="G232" s="1188"/>
      <c r="H232" s="1426"/>
      <c r="I232" s="326" t="str">
        <f>IF('Mapa final SI'!AC235="","",'Mapa final SI'!AC235)</f>
        <v/>
      </c>
      <c r="J232" s="326" t="str">
        <f>IF('Mapa final SI'!AE235="","",'Mapa final SI'!AE235)</f>
        <v/>
      </c>
      <c r="K232" s="326" t="str">
        <f t="shared" si="35"/>
        <v/>
      </c>
      <c r="L232" s="326" t="str">
        <f>IF('Mapa final SI'!AH235="","",'Mapa final SI'!AH235)</f>
        <v/>
      </c>
      <c r="M232" s="265" t="str">
        <f>IF('Mapa final SI'!T235="","",'Mapa final SI'!T235)</f>
        <v/>
      </c>
      <c r="N232" s="61"/>
      <c r="O232" s="61"/>
      <c r="P232" s="61"/>
      <c r="Q232" s="146"/>
    </row>
    <row r="233" spans="1:17" ht="43.5" customHeight="1">
      <c r="A233" s="106" t="s">
        <v>710</v>
      </c>
      <c r="B233" s="1164"/>
      <c r="C233" s="1184"/>
      <c r="D233" s="1461"/>
      <c r="E233" s="1184"/>
      <c r="F233" s="1188"/>
      <c r="G233" s="1188"/>
      <c r="H233" s="1426"/>
      <c r="I233" s="326" t="str">
        <f>IF('Mapa final SI'!AC236="","",'Mapa final SI'!AC236)</f>
        <v/>
      </c>
      <c r="J233" s="326" t="str">
        <f>IF('Mapa final SI'!AE236="","",'Mapa final SI'!AE236)</f>
        <v/>
      </c>
      <c r="K233" s="326" t="str">
        <f t="shared" si="35"/>
        <v/>
      </c>
      <c r="L233" s="326" t="str">
        <f>IF('Mapa final SI'!AH236="","",'Mapa final SI'!AH236)</f>
        <v/>
      </c>
      <c r="M233" s="265" t="str">
        <f>IF('Mapa final SI'!T236="","",'Mapa final SI'!T236)</f>
        <v/>
      </c>
      <c r="N233" s="61"/>
      <c r="O233" s="61"/>
      <c r="P233" s="61"/>
      <c r="Q233" s="146"/>
    </row>
    <row r="234" spans="1:17" ht="43.5" customHeight="1">
      <c r="A234" s="106" t="s">
        <v>711</v>
      </c>
      <c r="B234" s="1164"/>
      <c r="C234" s="1184"/>
      <c r="D234" s="1461"/>
      <c r="E234" s="1184"/>
      <c r="F234" s="1188"/>
      <c r="G234" s="1188"/>
      <c r="H234" s="1427"/>
      <c r="I234" s="326" t="str">
        <f>IF('Mapa final SI'!AC237="","",'Mapa final SI'!AC237)</f>
        <v/>
      </c>
      <c r="J234" s="326" t="str">
        <f>IF('Mapa final SI'!AE237="","",'Mapa final SI'!AE237)</f>
        <v/>
      </c>
      <c r="K234" s="326" t="str">
        <f t="shared" si="35"/>
        <v/>
      </c>
      <c r="L234" s="326" t="str">
        <f>IF('Mapa final SI'!AH237="","",'Mapa final SI'!AH237)</f>
        <v/>
      </c>
      <c r="M234" s="265" t="str">
        <f>IF('Mapa final SI'!T237="","",'Mapa final SI'!T237)</f>
        <v/>
      </c>
      <c r="N234" s="61"/>
      <c r="O234" s="61"/>
      <c r="P234" s="61"/>
      <c r="Q234" s="146"/>
    </row>
    <row r="235" spans="1:17" ht="43.5" customHeight="1">
      <c r="A235" s="106" t="s">
        <v>712</v>
      </c>
      <c r="B235" s="1163"/>
      <c r="C235" s="1183" t="str">
        <f>IF('Mapa final SI'!G238="","",'Mapa final SI'!G238)</f>
        <v/>
      </c>
      <c r="D235" s="1460"/>
      <c r="E235" s="1183" t="str">
        <f>IF('Mapa final SI'!F238="","",'Mapa final SI'!F238)</f>
        <v/>
      </c>
      <c r="F235" s="1187" t="str">
        <f>IF('Mapa final SI'!L238="","",'Mapa final SI'!L238)</f>
        <v/>
      </c>
      <c r="G235" s="1187" t="str">
        <f>IF('Mapa final SI'!P238="","",'Mapa final SI'!P238)</f>
        <v/>
      </c>
      <c r="H235" s="1426"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final SI'!AC238="","",'Mapa final SI'!AC238)</f>
        <v/>
      </c>
      <c r="J235" s="326" t="str">
        <f>IF('Mapa final SI'!AE238="","",'Mapa final SI'!AE238)</f>
        <v/>
      </c>
      <c r="K235" s="326" t="str">
        <f t="shared" si="35"/>
        <v/>
      </c>
      <c r="L235" s="326" t="str">
        <f>IF('Mapa final SI'!AH238="","",'Mapa final SI'!AH238)</f>
        <v/>
      </c>
      <c r="M235" s="265" t="str">
        <f>IF('Mapa final SI'!T238="","",'Mapa final SI'!T238)</f>
        <v/>
      </c>
      <c r="N235" s="61"/>
      <c r="O235" s="61"/>
      <c r="P235" s="61"/>
      <c r="Q235" s="146"/>
    </row>
    <row r="236" spans="1:17" ht="43.5" customHeight="1">
      <c r="A236" s="106" t="s">
        <v>713</v>
      </c>
      <c r="B236" s="1164"/>
      <c r="C236" s="1184"/>
      <c r="D236" s="1461"/>
      <c r="E236" s="1184"/>
      <c r="F236" s="1188"/>
      <c r="G236" s="1188"/>
      <c r="H236" s="1426"/>
      <c r="I236" s="326" t="str">
        <f>IF('Mapa final SI'!AC239="","",'Mapa final SI'!AC239)</f>
        <v/>
      </c>
      <c r="J236" s="326" t="str">
        <f>IF('Mapa final SI'!AE239="","",'Mapa final SI'!AE239)</f>
        <v/>
      </c>
      <c r="K236" s="326" t="str">
        <f t="shared" si="35"/>
        <v/>
      </c>
      <c r="L236" s="326" t="str">
        <f>IF('Mapa final SI'!AH239="","",'Mapa final SI'!AH239)</f>
        <v/>
      </c>
      <c r="M236" s="265" t="str">
        <f>IF('Mapa final SI'!T239="","",'Mapa final SI'!T239)</f>
        <v/>
      </c>
      <c r="N236" s="61"/>
      <c r="O236" s="61"/>
      <c r="P236" s="61"/>
      <c r="Q236" s="146"/>
    </row>
    <row r="237" spans="1:17" ht="43.5" customHeight="1">
      <c r="A237" s="106" t="s">
        <v>714</v>
      </c>
      <c r="B237" s="1164"/>
      <c r="C237" s="1184"/>
      <c r="D237" s="1461"/>
      <c r="E237" s="1184"/>
      <c r="F237" s="1188"/>
      <c r="G237" s="1188"/>
      <c r="H237" s="1426"/>
      <c r="I237" s="326" t="str">
        <f>IF('Mapa final SI'!AC240="","",'Mapa final SI'!AC240)</f>
        <v/>
      </c>
      <c r="J237" s="326" t="str">
        <f>IF('Mapa final SI'!AE240="","",'Mapa final SI'!AE240)</f>
        <v/>
      </c>
      <c r="K237" s="326" t="str">
        <f t="shared" si="35"/>
        <v/>
      </c>
      <c r="L237" s="326" t="str">
        <f>IF('Mapa final SI'!AH240="","",'Mapa final SI'!AH240)</f>
        <v/>
      </c>
      <c r="M237" s="265" t="str">
        <f>IF('Mapa final SI'!T240="","",'Mapa final SI'!T240)</f>
        <v/>
      </c>
      <c r="N237" s="61"/>
      <c r="O237" s="61"/>
      <c r="P237" s="61"/>
      <c r="Q237" s="146"/>
    </row>
    <row r="238" spans="1:17" ht="43.5" customHeight="1">
      <c r="A238" s="106" t="s">
        <v>715</v>
      </c>
      <c r="B238" s="1164"/>
      <c r="C238" s="1184"/>
      <c r="D238" s="1461"/>
      <c r="E238" s="1184"/>
      <c r="F238" s="1188"/>
      <c r="G238" s="1188"/>
      <c r="H238" s="1426"/>
      <c r="I238" s="326" t="str">
        <f>IF('Mapa final SI'!AC241="","",'Mapa final SI'!AC241)</f>
        <v/>
      </c>
      <c r="J238" s="326" t="str">
        <f>IF('Mapa final SI'!AE241="","",'Mapa final SI'!AE241)</f>
        <v/>
      </c>
      <c r="K238" s="326" t="str">
        <f t="shared" si="35"/>
        <v/>
      </c>
      <c r="L238" s="326" t="str">
        <f>IF('Mapa final SI'!AH241="","",'Mapa final SI'!AH241)</f>
        <v/>
      </c>
      <c r="M238" s="265" t="str">
        <f>IF('Mapa final SI'!T241="","",'Mapa final SI'!T241)</f>
        <v/>
      </c>
      <c r="N238" s="61"/>
      <c r="O238" s="61"/>
      <c r="P238" s="61"/>
      <c r="Q238" s="146"/>
    </row>
    <row r="239" spans="1:17" ht="43.5" customHeight="1">
      <c r="A239" s="106" t="s">
        <v>716</v>
      </c>
      <c r="B239" s="1164"/>
      <c r="C239" s="1184"/>
      <c r="D239" s="1461"/>
      <c r="E239" s="1184"/>
      <c r="F239" s="1188"/>
      <c r="G239" s="1188"/>
      <c r="H239" s="1426"/>
      <c r="I239" s="326" t="str">
        <f>IF('Mapa final SI'!AC242="","",'Mapa final SI'!AC242)</f>
        <v/>
      </c>
      <c r="J239" s="326" t="str">
        <f>IF('Mapa final SI'!AE242="","",'Mapa final SI'!AE242)</f>
        <v/>
      </c>
      <c r="K239" s="326" t="str">
        <f t="shared" si="35"/>
        <v/>
      </c>
      <c r="L239" s="326" t="str">
        <f>IF('Mapa final SI'!AH242="","",'Mapa final SI'!AH242)</f>
        <v/>
      </c>
      <c r="M239" s="265" t="str">
        <f>IF('Mapa final SI'!T242="","",'Mapa final SI'!T242)</f>
        <v/>
      </c>
      <c r="N239" s="61"/>
      <c r="O239" s="61"/>
      <c r="P239" s="61"/>
      <c r="Q239" s="146"/>
    </row>
    <row r="240" spans="1:17" ht="43.5" customHeight="1">
      <c r="A240" s="106" t="s">
        <v>717</v>
      </c>
      <c r="B240" s="1164"/>
      <c r="C240" s="1184"/>
      <c r="D240" s="1461"/>
      <c r="E240" s="1184"/>
      <c r="F240" s="1188"/>
      <c r="G240" s="1188"/>
      <c r="H240" s="1427"/>
      <c r="I240" s="326" t="str">
        <f>IF('Mapa final SI'!AC243="","",'Mapa final SI'!AC243)</f>
        <v/>
      </c>
      <c r="J240" s="326" t="str">
        <f>IF('Mapa final SI'!AE243="","",'Mapa final SI'!AE243)</f>
        <v/>
      </c>
      <c r="K240" s="326" t="str">
        <f t="shared" si="35"/>
        <v/>
      </c>
      <c r="L240" s="326" t="str">
        <f>IF('Mapa final SI'!AH243="","",'Mapa final SI'!AH243)</f>
        <v/>
      </c>
      <c r="M240" s="265" t="str">
        <f>IF('Mapa final SI'!T243="","",'Mapa final SI'!T243)</f>
        <v/>
      </c>
      <c r="N240" s="61"/>
      <c r="O240" s="61"/>
      <c r="P240" s="61"/>
      <c r="Q240" s="146"/>
    </row>
    <row r="241" spans="1:17" ht="43.5" customHeight="1">
      <c r="A241" s="106" t="s">
        <v>718</v>
      </c>
      <c r="B241" s="1163"/>
      <c r="C241" s="1183" t="str">
        <f>IF('Mapa final SI'!G244="","",'Mapa final SI'!G244)</f>
        <v/>
      </c>
      <c r="D241" s="1460"/>
      <c r="E241" s="1183" t="str">
        <f>IF('Mapa final SI'!F244="","",'Mapa final SI'!F244)</f>
        <v/>
      </c>
      <c r="F241" s="1187" t="str">
        <f>IF('Mapa final SI'!L244="","",'Mapa final SI'!L244)</f>
        <v/>
      </c>
      <c r="G241" s="1187" t="str">
        <f>IF('Mapa final SI'!P244="","",'Mapa final SI'!P244)</f>
        <v/>
      </c>
      <c r="H241" s="1426"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final SI'!AC244="","",'Mapa final SI'!AC244)</f>
        <v/>
      </c>
      <c r="J241" s="326" t="str">
        <f>IF('Mapa final SI'!AE244="","",'Mapa final SI'!AE244)</f>
        <v/>
      </c>
      <c r="K241" s="326" t="str">
        <f t="shared" si="35"/>
        <v/>
      </c>
      <c r="L241" s="326" t="str">
        <f>IF('Mapa final SI'!AH244="","",'Mapa final SI'!AH244)</f>
        <v/>
      </c>
      <c r="M241" s="265" t="str">
        <f>IF('Mapa final SI'!T244="","",'Mapa final SI'!T244)</f>
        <v/>
      </c>
      <c r="N241" s="61"/>
      <c r="O241" s="61"/>
      <c r="P241" s="61"/>
      <c r="Q241" s="146"/>
    </row>
    <row r="242" spans="1:17" ht="43.5" customHeight="1">
      <c r="A242" s="106" t="s">
        <v>719</v>
      </c>
      <c r="B242" s="1164"/>
      <c r="C242" s="1184"/>
      <c r="D242" s="1461"/>
      <c r="E242" s="1184"/>
      <c r="F242" s="1188"/>
      <c r="G242" s="1188"/>
      <c r="H242" s="1426"/>
      <c r="I242" s="326" t="str">
        <f>IF('Mapa final SI'!AC245="","",'Mapa final SI'!AC245)</f>
        <v/>
      </c>
      <c r="J242" s="326" t="str">
        <f>IF('Mapa final SI'!AE245="","",'Mapa final SI'!AE245)</f>
        <v/>
      </c>
      <c r="K242" s="326" t="str">
        <f t="shared" si="35"/>
        <v/>
      </c>
      <c r="L242" s="326" t="str">
        <f>IF('Mapa final SI'!AH245="","",'Mapa final SI'!AH245)</f>
        <v/>
      </c>
      <c r="M242" s="265" t="str">
        <f>IF('Mapa final SI'!T245="","",'Mapa final SI'!T245)</f>
        <v/>
      </c>
      <c r="N242" s="61"/>
      <c r="O242" s="61"/>
      <c r="P242" s="61"/>
      <c r="Q242" s="146"/>
    </row>
    <row r="243" spans="1:17" ht="43.5" customHeight="1">
      <c r="A243" s="106" t="s">
        <v>720</v>
      </c>
      <c r="B243" s="1164"/>
      <c r="C243" s="1184"/>
      <c r="D243" s="1461"/>
      <c r="E243" s="1184"/>
      <c r="F243" s="1188"/>
      <c r="G243" s="1188"/>
      <c r="H243" s="1426"/>
      <c r="I243" s="326" t="str">
        <f>IF('Mapa final SI'!AC246="","",'Mapa final SI'!AC246)</f>
        <v/>
      </c>
      <c r="J243" s="326" t="str">
        <f>IF('Mapa final SI'!AE246="","",'Mapa final SI'!AE246)</f>
        <v/>
      </c>
      <c r="K243" s="326" t="str">
        <f t="shared" si="35"/>
        <v/>
      </c>
      <c r="L243" s="326" t="str">
        <f>IF('Mapa final SI'!AH246="","",'Mapa final SI'!AH246)</f>
        <v/>
      </c>
      <c r="M243" s="265" t="str">
        <f>IF('Mapa final SI'!T246="","",'Mapa final SI'!T246)</f>
        <v/>
      </c>
      <c r="N243" s="61"/>
      <c r="O243" s="61"/>
      <c r="P243" s="61"/>
      <c r="Q243" s="146"/>
    </row>
    <row r="244" spans="1:17" ht="43.5" customHeight="1">
      <c r="A244" s="106" t="s">
        <v>721</v>
      </c>
      <c r="B244" s="1164"/>
      <c r="C244" s="1184"/>
      <c r="D244" s="1461"/>
      <c r="E244" s="1184"/>
      <c r="F244" s="1188"/>
      <c r="G244" s="1188"/>
      <c r="H244" s="1426"/>
      <c r="I244" s="326" t="str">
        <f>IF('Mapa final SI'!AC247="","",'Mapa final SI'!AC247)</f>
        <v/>
      </c>
      <c r="J244" s="326" t="str">
        <f>IF('Mapa final SI'!AE247="","",'Mapa final SI'!AE247)</f>
        <v/>
      </c>
      <c r="K244" s="326" t="str">
        <f t="shared" si="35"/>
        <v/>
      </c>
      <c r="L244" s="326" t="str">
        <f>IF('Mapa final SI'!AH247="","",'Mapa final SI'!AH247)</f>
        <v/>
      </c>
      <c r="M244" s="265" t="str">
        <f>IF('Mapa final SI'!T247="","",'Mapa final SI'!T247)</f>
        <v/>
      </c>
      <c r="N244" s="61"/>
      <c r="O244" s="61"/>
      <c r="P244" s="61"/>
      <c r="Q244" s="146"/>
    </row>
    <row r="245" spans="1:17" ht="43.5" customHeight="1">
      <c r="A245" s="106" t="s">
        <v>722</v>
      </c>
      <c r="B245" s="1164"/>
      <c r="C245" s="1184"/>
      <c r="D245" s="1461"/>
      <c r="E245" s="1184"/>
      <c r="F245" s="1188"/>
      <c r="G245" s="1188"/>
      <c r="H245" s="1426"/>
      <c r="I245" s="326" t="str">
        <f>IF('Mapa final SI'!AC248="","",'Mapa final SI'!AC248)</f>
        <v/>
      </c>
      <c r="J245" s="326" t="str">
        <f>IF('Mapa final SI'!AE248="","",'Mapa final SI'!AE248)</f>
        <v/>
      </c>
      <c r="K245" s="326" t="str">
        <f t="shared" si="35"/>
        <v/>
      </c>
      <c r="L245" s="326" t="str">
        <f>IF('Mapa final SI'!AH248="","",'Mapa final SI'!AH248)</f>
        <v/>
      </c>
      <c r="M245" s="265" t="str">
        <f>IF('Mapa final SI'!T248="","",'Mapa final SI'!T248)</f>
        <v/>
      </c>
      <c r="N245" s="61"/>
      <c r="O245" s="61"/>
      <c r="P245" s="61"/>
      <c r="Q245" s="146"/>
    </row>
    <row r="246" spans="1:17" ht="43.5" customHeight="1">
      <c r="A246" s="106" t="s">
        <v>723</v>
      </c>
      <c r="B246" s="1164"/>
      <c r="C246" s="1184"/>
      <c r="D246" s="1461"/>
      <c r="E246" s="1184"/>
      <c r="F246" s="1188"/>
      <c r="G246" s="1188"/>
      <c r="H246" s="1427"/>
      <c r="I246" s="326" t="str">
        <f>IF('Mapa final SI'!AC249="","",'Mapa final SI'!AC249)</f>
        <v/>
      </c>
      <c r="J246" s="326" t="str">
        <f>IF('Mapa final SI'!AE249="","",'Mapa final SI'!AE249)</f>
        <v/>
      </c>
      <c r="K246" s="326" t="str">
        <f t="shared" si="35"/>
        <v/>
      </c>
      <c r="L246" s="326" t="str">
        <f>IF('Mapa final SI'!AH249="","",'Mapa final SI'!AH249)</f>
        <v/>
      </c>
      <c r="M246" s="265" t="str">
        <f>IF('Mapa final SI'!T249="","",'Mapa final SI'!T249)</f>
        <v/>
      </c>
      <c r="N246" s="61"/>
      <c r="O246" s="61"/>
      <c r="P246" s="61"/>
      <c r="Q246" s="146"/>
    </row>
    <row r="247" spans="1:17" ht="43.5" customHeight="1">
      <c r="A247" s="106" t="s">
        <v>724</v>
      </c>
      <c r="B247" s="1163"/>
      <c r="C247" s="1183" t="str">
        <f>IF('Mapa final SI'!G250="","",'Mapa final SI'!G250)</f>
        <v/>
      </c>
      <c r="D247" s="1460"/>
      <c r="E247" s="1183" t="str">
        <f>IF('Mapa final SI'!F250="","",'Mapa final SI'!F250)</f>
        <v/>
      </c>
      <c r="F247" s="1187" t="str">
        <f>IF('Mapa final SI'!L250="","",'Mapa final SI'!L250)</f>
        <v/>
      </c>
      <c r="G247" s="1187" t="str">
        <f>IF('Mapa final SI'!P250="","",'Mapa final SI'!P250)</f>
        <v/>
      </c>
      <c r="H247" s="1426"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final SI'!AC250="","",'Mapa final SI'!AC250)</f>
        <v/>
      </c>
      <c r="J247" s="326" t="str">
        <f>IF('Mapa final SI'!AE250="","",'Mapa final SI'!AE250)</f>
        <v/>
      </c>
      <c r="K247" s="326" t="str">
        <f t="shared" si="35"/>
        <v/>
      </c>
      <c r="L247" s="326" t="str">
        <f>IF('Mapa final SI'!AH250="","",'Mapa final SI'!AH250)</f>
        <v/>
      </c>
      <c r="M247" s="265" t="str">
        <f>IF('Mapa final SI'!T250="","",'Mapa final SI'!T250)</f>
        <v/>
      </c>
      <c r="N247" s="61"/>
      <c r="O247" s="61"/>
      <c r="P247" s="61"/>
      <c r="Q247" s="146"/>
    </row>
    <row r="248" spans="1:17" ht="43.5" customHeight="1">
      <c r="A248" s="106" t="s">
        <v>725</v>
      </c>
      <c r="B248" s="1164"/>
      <c r="C248" s="1184"/>
      <c r="D248" s="1461"/>
      <c r="E248" s="1184"/>
      <c r="F248" s="1188"/>
      <c r="G248" s="1188"/>
      <c r="H248" s="1426"/>
      <c r="I248" s="326" t="str">
        <f>IF('Mapa final SI'!AC251="","",'Mapa final SI'!AC251)</f>
        <v/>
      </c>
      <c r="J248" s="326" t="str">
        <f>IF('Mapa final SI'!AE251="","",'Mapa final SI'!AE251)</f>
        <v/>
      </c>
      <c r="K248" s="326" t="str">
        <f t="shared" si="35"/>
        <v/>
      </c>
      <c r="L248" s="326" t="str">
        <f>IF('Mapa final SI'!AH251="","",'Mapa final SI'!AH251)</f>
        <v/>
      </c>
      <c r="M248" s="265" t="str">
        <f>IF('Mapa final SI'!T251="","",'Mapa final SI'!T251)</f>
        <v/>
      </c>
      <c r="N248" s="61"/>
      <c r="O248" s="61"/>
      <c r="P248" s="61"/>
      <c r="Q248" s="146"/>
    </row>
    <row r="249" spans="1:17" ht="43.5" customHeight="1">
      <c r="A249" s="106" t="s">
        <v>726</v>
      </c>
      <c r="B249" s="1164"/>
      <c r="C249" s="1184"/>
      <c r="D249" s="1461"/>
      <c r="E249" s="1184"/>
      <c r="F249" s="1188"/>
      <c r="G249" s="1188"/>
      <c r="H249" s="1426"/>
      <c r="I249" s="326" t="str">
        <f>IF('Mapa final SI'!AC252="","",'Mapa final SI'!AC252)</f>
        <v/>
      </c>
      <c r="J249" s="326" t="str">
        <f>IF('Mapa final SI'!AE252="","",'Mapa final SI'!AE252)</f>
        <v/>
      </c>
      <c r="K249" s="326" t="str">
        <f t="shared" si="35"/>
        <v/>
      </c>
      <c r="L249" s="326" t="str">
        <f>IF('Mapa final SI'!AH252="","",'Mapa final SI'!AH252)</f>
        <v/>
      </c>
      <c r="M249" s="265" t="str">
        <f>IF('Mapa final SI'!T252="","",'Mapa final SI'!T252)</f>
        <v/>
      </c>
      <c r="N249" s="61"/>
      <c r="O249" s="61"/>
      <c r="P249" s="61"/>
      <c r="Q249" s="146"/>
    </row>
    <row r="250" spans="1:17" ht="43.5" customHeight="1">
      <c r="A250" s="106" t="s">
        <v>727</v>
      </c>
      <c r="B250" s="1164"/>
      <c r="C250" s="1184"/>
      <c r="D250" s="1461"/>
      <c r="E250" s="1184"/>
      <c r="F250" s="1188"/>
      <c r="G250" s="1188"/>
      <c r="H250" s="1426"/>
      <c r="I250" s="326" t="str">
        <f>IF('Mapa final SI'!AC253="","",'Mapa final SI'!AC253)</f>
        <v/>
      </c>
      <c r="J250" s="326" t="str">
        <f>IF('Mapa final SI'!AE253="","",'Mapa final SI'!AE253)</f>
        <v/>
      </c>
      <c r="K250" s="326" t="str">
        <f t="shared" si="35"/>
        <v/>
      </c>
      <c r="L250" s="326" t="str">
        <f>IF('Mapa final SI'!AH253="","",'Mapa final SI'!AH253)</f>
        <v/>
      </c>
      <c r="M250" s="265" t="str">
        <f>IF('Mapa final SI'!T253="","",'Mapa final SI'!T253)</f>
        <v/>
      </c>
      <c r="N250" s="61"/>
      <c r="O250" s="61"/>
      <c r="P250" s="61"/>
      <c r="Q250" s="146"/>
    </row>
    <row r="251" spans="1:17" ht="43.5" customHeight="1">
      <c r="A251" s="106" t="s">
        <v>728</v>
      </c>
      <c r="B251" s="1164"/>
      <c r="C251" s="1184"/>
      <c r="D251" s="1461"/>
      <c r="E251" s="1184"/>
      <c r="F251" s="1188"/>
      <c r="G251" s="1188"/>
      <c r="H251" s="1426"/>
      <c r="I251" s="326" t="str">
        <f>IF('Mapa final SI'!AC254="","",'Mapa final SI'!AC254)</f>
        <v/>
      </c>
      <c r="J251" s="326" t="str">
        <f>IF('Mapa final SI'!AE254="","",'Mapa final SI'!AE254)</f>
        <v/>
      </c>
      <c r="K251" s="326" t="str">
        <f t="shared" si="35"/>
        <v/>
      </c>
      <c r="L251" s="326" t="str">
        <f>IF('Mapa final SI'!AH254="","",'Mapa final SI'!AH254)</f>
        <v/>
      </c>
      <c r="M251" s="265" t="str">
        <f>IF('Mapa final SI'!T254="","",'Mapa final SI'!T254)</f>
        <v/>
      </c>
      <c r="N251" s="61"/>
      <c r="O251" s="61"/>
      <c r="P251" s="61"/>
      <c r="Q251" s="146"/>
    </row>
    <row r="252" spans="1:17" ht="43.5" customHeight="1">
      <c r="A252" s="106" t="s">
        <v>729</v>
      </c>
      <c r="B252" s="1164"/>
      <c r="C252" s="1184"/>
      <c r="D252" s="1461"/>
      <c r="E252" s="1184"/>
      <c r="F252" s="1188"/>
      <c r="G252" s="1188"/>
      <c r="H252" s="1427"/>
      <c r="I252" s="326" t="str">
        <f>IF('Mapa final SI'!AC255="","",'Mapa final SI'!AC255)</f>
        <v/>
      </c>
      <c r="J252" s="326" t="str">
        <f>IF('Mapa final SI'!AE255="","",'Mapa final SI'!AE255)</f>
        <v/>
      </c>
      <c r="K252" s="326" t="str">
        <f t="shared" si="35"/>
        <v/>
      </c>
      <c r="L252" s="326" t="str">
        <f>IF('Mapa final SI'!AH255="","",'Mapa final SI'!AH255)</f>
        <v/>
      </c>
      <c r="M252" s="265" t="str">
        <f>IF('Mapa final SI'!T255="","",'Mapa final SI'!T255)</f>
        <v/>
      </c>
      <c r="N252" s="61"/>
      <c r="O252" s="61"/>
      <c r="P252" s="61"/>
      <c r="Q252" s="146"/>
    </row>
    <row r="253" spans="1:17" ht="43.5" customHeight="1">
      <c r="A253" s="106" t="s">
        <v>730</v>
      </c>
      <c r="B253" s="1163"/>
      <c r="C253" s="1183" t="str">
        <f>IF('Mapa final SI'!G256="","",'Mapa final SI'!G256)</f>
        <v/>
      </c>
      <c r="D253" s="1460"/>
      <c r="E253" s="1183" t="str">
        <f>IF('Mapa final SI'!F256="","",'Mapa final SI'!F256)</f>
        <v/>
      </c>
      <c r="F253" s="1187" t="str">
        <f>IF('Mapa final SI'!L256="","",'Mapa final SI'!L256)</f>
        <v/>
      </c>
      <c r="G253" s="1187" t="str">
        <f>IF('Mapa final SI'!P256="","",'Mapa final SI'!P256)</f>
        <v/>
      </c>
      <c r="H253" s="1426"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final SI'!AC256="","",'Mapa final SI'!AC256)</f>
        <v/>
      </c>
      <c r="J253" s="326" t="str">
        <f>IF('Mapa final SI'!AE256="","",'Mapa final SI'!AE256)</f>
        <v/>
      </c>
      <c r="K253" s="326" t="str">
        <f t="shared" si="35"/>
        <v/>
      </c>
      <c r="L253" s="326" t="str">
        <f>IF('Mapa final SI'!AH256="","",'Mapa final SI'!AH256)</f>
        <v/>
      </c>
      <c r="M253" s="265" t="str">
        <f>IF('Mapa final SI'!T256="","",'Mapa final SI'!T256)</f>
        <v/>
      </c>
      <c r="N253" s="61"/>
      <c r="O253" s="61"/>
      <c r="P253" s="61"/>
      <c r="Q253" s="146"/>
    </row>
    <row r="254" spans="1:17" ht="43.5" customHeight="1">
      <c r="A254" s="106" t="s">
        <v>731</v>
      </c>
      <c r="B254" s="1164"/>
      <c r="C254" s="1184"/>
      <c r="D254" s="1461"/>
      <c r="E254" s="1184"/>
      <c r="F254" s="1188"/>
      <c r="G254" s="1188"/>
      <c r="H254" s="1426"/>
      <c r="I254" s="326" t="str">
        <f>IF('Mapa final SI'!AC257="","",'Mapa final SI'!AC257)</f>
        <v/>
      </c>
      <c r="J254" s="326" t="str">
        <f>IF('Mapa final SI'!AE257="","",'Mapa final SI'!AE257)</f>
        <v/>
      </c>
      <c r="K254" s="326" t="str">
        <f t="shared" si="35"/>
        <v/>
      </c>
      <c r="L254" s="326" t="str">
        <f>IF('Mapa final SI'!AH257="","",'Mapa final SI'!AH257)</f>
        <v/>
      </c>
      <c r="M254" s="265" t="str">
        <f>IF('Mapa final SI'!T257="","",'Mapa final SI'!T257)</f>
        <v/>
      </c>
      <c r="N254" s="61"/>
      <c r="O254" s="61"/>
      <c r="P254" s="61"/>
      <c r="Q254" s="146"/>
    </row>
    <row r="255" spans="1:17" ht="43.5" customHeight="1">
      <c r="A255" s="106" t="s">
        <v>732</v>
      </c>
      <c r="B255" s="1164"/>
      <c r="C255" s="1184"/>
      <c r="D255" s="1461"/>
      <c r="E255" s="1184"/>
      <c r="F255" s="1188"/>
      <c r="G255" s="1188"/>
      <c r="H255" s="1426"/>
      <c r="I255" s="326" t="str">
        <f>IF('Mapa final SI'!AC258="","",'Mapa final SI'!AC258)</f>
        <v/>
      </c>
      <c r="J255" s="326" t="str">
        <f>IF('Mapa final SI'!AE258="","",'Mapa final SI'!AE258)</f>
        <v/>
      </c>
      <c r="K255" s="326" t="str">
        <f t="shared" si="35"/>
        <v/>
      </c>
      <c r="L255" s="326" t="str">
        <f>IF('Mapa final SI'!AH258="","",'Mapa final SI'!AH258)</f>
        <v/>
      </c>
      <c r="M255" s="265" t="str">
        <f>IF('Mapa final SI'!T258="","",'Mapa final SI'!T258)</f>
        <v/>
      </c>
      <c r="N255" s="61"/>
      <c r="O255" s="61"/>
      <c r="P255" s="61"/>
      <c r="Q255" s="146"/>
    </row>
    <row r="256" spans="1:17" ht="43.5" customHeight="1">
      <c r="A256" s="106" t="s">
        <v>733</v>
      </c>
      <c r="B256" s="1164"/>
      <c r="C256" s="1184"/>
      <c r="D256" s="1461"/>
      <c r="E256" s="1184"/>
      <c r="F256" s="1188"/>
      <c r="G256" s="1188"/>
      <c r="H256" s="1426"/>
      <c r="I256" s="326" t="str">
        <f>IF('Mapa final SI'!AC259="","",'Mapa final SI'!AC259)</f>
        <v/>
      </c>
      <c r="J256" s="326" t="str">
        <f>IF('Mapa final SI'!AE259="","",'Mapa final SI'!AE259)</f>
        <v/>
      </c>
      <c r="K256" s="326" t="str">
        <f t="shared" si="35"/>
        <v/>
      </c>
      <c r="L256" s="326" t="str">
        <f>IF('Mapa final SI'!AH259="","",'Mapa final SI'!AH259)</f>
        <v/>
      </c>
      <c r="M256" s="265" t="str">
        <f>IF('Mapa final SI'!T259="","",'Mapa final SI'!T259)</f>
        <v/>
      </c>
      <c r="N256" s="61"/>
      <c r="O256" s="61"/>
      <c r="P256" s="61"/>
      <c r="Q256" s="146"/>
    </row>
    <row r="257" spans="1:17" ht="43.5" customHeight="1">
      <c r="A257" s="106" t="s">
        <v>734</v>
      </c>
      <c r="B257" s="1164"/>
      <c r="C257" s="1184"/>
      <c r="D257" s="1461"/>
      <c r="E257" s="1184"/>
      <c r="F257" s="1188"/>
      <c r="G257" s="1188"/>
      <c r="H257" s="1426"/>
      <c r="I257" s="326" t="str">
        <f>IF('Mapa final SI'!AC260="","",'Mapa final SI'!AC260)</f>
        <v/>
      </c>
      <c r="J257" s="326" t="str">
        <f>IF('Mapa final SI'!AE260="","",'Mapa final SI'!AE260)</f>
        <v/>
      </c>
      <c r="K257" s="326" t="str">
        <f t="shared" si="35"/>
        <v/>
      </c>
      <c r="L257" s="326" t="str">
        <f>IF('Mapa final SI'!AH260="","",'Mapa final SI'!AH260)</f>
        <v/>
      </c>
      <c r="M257" s="265" t="str">
        <f>IF('Mapa final SI'!T260="","",'Mapa final SI'!T260)</f>
        <v/>
      </c>
      <c r="N257" s="61"/>
      <c r="O257" s="61"/>
      <c r="P257" s="61"/>
      <c r="Q257" s="146"/>
    </row>
    <row r="258" spans="1:17" ht="43.5" customHeight="1">
      <c r="A258" s="106" t="s">
        <v>735</v>
      </c>
      <c r="B258" s="1164"/>
      <c r="C258" s="1184"/>
      <c r="D258" s="1461"/>
      <c r="E258" s="1184"/>
      <c r="F258" s="1188"/>
      <c r="G258" s="1188"/>
      <c r="H258" s="1427"/>
      <c r="I258" s="326" t="str">
        <f>IF('Mapa final SI'!AC261="","",'Mapa final SI'!AC261)</f>
        <v/>
      </c>
      <c r="J258" s="326" t="str">
        <f>IF('Mapa final SI'!AE261="","",'Mapa final SI'!AE261)</f>
        <v/>
      </c>
      <c r="K258" s="326" t="str">
        <f t="shared" si="35"/>
        <v/>
      </c>
      <c r="L258" s="326" t="str">
        <f>IF('Mapa final SI'!AH261="","",'Mapa final SI'!AH261)</f>
        <v/>
      </c>
      <c r="M258" s="265" t="str">
        <f>IF('Mapa final SI'!T261="","",'Mapa final SI'!T261)</f>
        <v/>
      </c>
      <c r="N258" s="61"/>
      <c r="O258" s="61"/>
      <c r="P258" s="61"/>
      <c r="Q258" s="146"/>
    </row>
    <row r="259" spans="1:17" ht="43.5" customHeight="1">
      <c r="A259" s="106" t="s">
        <v>736</v>
      </c>
      <c r="B259" s="1163"/>
      <c r="C259" s="1183" t="str">
        <f>IF('Mapa final SI'!G262="","",'Mapa final SI'!G262)</f>
        <v/>
      </c>
      <c r="D259" s="1460"/>
      <c r="E259" s="1183" t="str">
        <f>IF('Mapa final SI'!F262="","",'Mapa final SI'!F262)</f>
        <v/>
      </c>
      <c r="F259" s="1187" t="str">
        <f>IF('Mapa final SI'!L262="","",'Mapa final SI'!L262)</f>
        <v/>
      </c>
      <c r="G259" s="1187" t="str">
        <f>IF('Mapa final SI'!P262="","",'Mapa final SI'!P262)</f>
        <v/>
      </c>
      <c r="H259" s="1426"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final SI'!AC262="","",'Mapa final SI'!AC262)</f>
        <v/>
      </c>
      <c r="J259" s="326" t="str">
        <f>IF('Mapa final SI'!AE262="","",'Mapa final SI'!AE262)</f>
        <v/>
      </c>
      <c r="K259" s="326" t="str">
        <f t="shared" si="35"/>
        <v/>
      </c>
      <c r="L259" s="326" t="str">
        <f>IF('Mapa final SI'!AH262="","",'Mapa final SI'!AH262)</f>
        <v/>
      </c>
      <c r="M259" s="265" t="str">
        <f>IF('Mapa final SI'!T262="","",'Mapa final SI'!T262)</f>
        <v/>
      </c>
      <c r="N259" s="61"/>
      <c r="O259" s="61"/>
      <c r="P259" s="61"/>
      <c r="Q259" s="146"/>
    </row>
    <row r="260" spans="1:17" ht="43.5" customHeight="1">
      <c r="A260" s="106" t="s">
        <v>737</v>
      </c>
      <c r="B260" s="1164"/>
      <c r="C260" s="1184"/>
      <c r="D260" s="1461"/>
      <c r="E260" s="1184"/>
      <c r="F260" s="1188"/>
      <c r="G260" s="1188"/>
      <c r="H260" s="1426"/>
      <c r="I260" s="326" t="str">
        <f>IF('Mapa final SI'!AC263="","",'Mapa final SI'!AC263)</f>
        <v/>
      </c>
      <c r="J260" s="326" t="str">
        <f>IF('Mapa final SI'!AE263="","",'Mapa final SI'!AE263)</f>
        <v/>
      </c>
      <c r="K260" s="326" t="str">
        <f t="shared" si="35"/>
        <v/>
      </c>
      <c r="L260" s="326" t="str">
        <f>IF('Mapa final SI'!AH263="","",'Mapa final SI'!AH263)</f>
        <v/>
      </c>
      <c r="M260" s="265" t="str">
        <f>IF('Mapa final SI'!T263="","",'Mapa final SI'!T263)</f>
        <v/>
      </c>
      <c r="N260" s="61"/>
      <c r="O260" s="61"/>
      <c r="P260" s="61"/>
      <c r="Q260" s="146"/>
    </row>
    <row r="261" spans="1:17" ht="43.5" customHeight="1">
      <c r="A261" s="106" t="s">
        <v>738</v>
      </c>
      <c r="B261" s="1164"/>
      <c r="C261" s="1184"/>
      <c r="D261" s="1461"/>
      <c r="E261" s="1184"/>
      <c r="F261" s="1188"/>
      <c r="G261" s="1188"/>
      <c r="H261" s="1426"/>
      <c r="I261" s="326" t="str">
        <f>IF('Mapa final SI'!AC264="","",'Mapa final SI'!AC264)</f>
        <v/>
      </c>
      <c r="J261" s="326" t="str">
        <f>IF('Mapa final SI'!AE264="","",'Mapa final SI'!AE264)</f>
        <v/>
      </c>
      <c r="K261" s="326" t="str">
        <f t="shared" si="35"/>
        <v/>
      </c>
      <c r="L261" s="326" t="str">
        <f>IF('Mapa final SI'!AH264="","",'Mapa final SI'!AH264)</f>
        <v/>
      </c>
      <c r="M261" s="265" t="str">
        <f>IF('Mapa final SI'!T264="","",'Mapa final SI'!T264)</f>
        <v/>
      </c>
      <c r="N261" s="61"/>
      <c r="O261" s="61"/>
      <c r="P261" s="61"/>
      <c r="Q261" s="146"/>
    </row>
    <row r="262" spans="1:17" ht="43.5" customHeight="1">
      <c r="A262" s="106" t="s">
        <v>739</v>
      </c>
      <c r="B262" s="1164"/>
      <c r="C262" s="1184"/>
      <c r="D262" s="1461"/>
      <c r="E262" s="1184"/>
      <c r="F262" s="1188"/>
      <c r="G262" s="1188"/>
      <c r="H262" s="1426"/>
      <c r="I262" s="326" t="str">
        <f>IF('Mapa final SI'!AC265="","",'Mapa final SI'!AC265)</f>
        <v/>
      </c>
      <c r="J262" s="326" t="str">
        <f>IF('Mapa final SI'!AE265="","",'Mapa final SI'!AE265)</f>
        <v/>
      </c>
      <c r="K262" s="326" t="str">
        <f t="shared" si="35"/>
        <v/>
      </c>
      <c r="L262" s="326" t="str">
        <f>IF('Mapa final SI'!AH265="","",'Mapa final SI'!AH265)</f>
        <v/>
      </c>
      <c r="M262" s="265" t="str">
        <f>IF('Mapa final SI'!T265="","",'Mapa final SI'!T265)</f>
        <v/>
      </c>
      <c r="N262" s="61"/>
      <c r="O262" s="61"/>
      <c r="P262" s="61"/>
      <c r="Q262" s="146"/>
    </row>
    <row r="263" spans="1:17" ht="43.5" customHeight="1">
      <c r="A263" s="106" t="s">
        <v>740</v>
      </c>
      <c r="B263" s="1164"/>
      <c r="C263" s="1184"/>
      <c r="D263" s="1461"/>
      <c r="E263" s="1184"/>
      <c r="F263" s="1188"/>
      <c r="G263" s="1188"/>
      <c r="H263" s="1426"/>
      <c r="I263" s="326" t="str">
        <f>IF('Mapa final SI'!AC266="","",'Mapa final SI'!AC266)</f>
        <v/>
      </c>
      <c r="J263" s="326" t="str">
        <f>IF('Mapa final SI'!AE266="","",'Mapa final SI'!AE266)</f>
        <v/>
      </c>
      <c r="K263" s="326" t="str">
        <f t="shared" si="35"/>
        <v/>
      </c>
      <c r="L263" s="326" t="str">
        <f>IF('Mapa final SI'!AH266="","",'Mapa final SI'!AH266)</f>
        <v/>
      </c>
      <c r="M263" s="265" t="str">
        <f>IF('Mapa final SI'!T266="","",'Mapa final SI'!T266)</f>
        <v/>
      </c>
      <c r="N263" s="61"/>
      <c r="O263" s="61"/>
      <c r="P263" s="61"/>
      <c r="Q263" s="146"/>
    </row>
    <row r="264" spans="1:17" ht="43.5" customHeight="1">
      <c r="A264" s="106" t="s">
        <v>741</v>
      </c>
      <c r="B264" s="1164"/>
      <c r="C264" s="1184"/>
      <c r="D264" s="1461"/>
      <c r="E264" s="1184"/>
      <c r="F264" s="1188"/>
      <c r="G264" s="1188"/>
      <c r="H264" s="1427"/>
      <c r="I264" s="326" t="str">
        <f>IF('Mapa final SI'!AC267="","",'Mapa final SI'!AC267)</f>
        <v/>
      </c>
      <c r="J264" s="326" t="str">
        <f>IF('Mapa final SI'!AE267="","",'Mapa final SI'!AE267)</f>
        <v/>
      </c>
      <c r="K264" s="32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6" t="str">
        <f>IF('Mapa final SI'!AH267="","",'Mapa final SI'!AH267)</f>
        <v/>
      </c>
      <c r="M264" s="265" t="str">
        <f>IF('Mapa final SI'!T267="","",'Mapa final SI'!T267)</f>
        <v/>
      </c>
      <c r="N264" s="61"/>
      <c r="O264" s="61"/>
      <c r="P264" s="61"/>
      <c r="Q264" s="146"/>
    </row>
    <row r="265" spans="1:17" ht="43.5" customHeight="1">
      <c r="A265" s="106" t="s">
        <v>742</v>
      </c>
      <c r="B265" s="1163"/>
      <c r="C265" s="1183" t="str">
        <f>IF('Mapa final SI'!G268="","",'Mapa final SI'!G268)</f>
        <v/>
      </c>
      <c r="D265" s="1460"/>
      <c r="E265" s="1183" t="str">
        <f>IF('Mapa final SI'!F268="","",'Mapa final SI'!F268)</f>
        <v/>
      </c>
      <c r="F265" s="1187" t="str">
        <f>IF('Mapa final SI'!L268="","",'Mapa final SI'!L268)</f>
        <v/>
      </c>
      <c r="G265" s="1187" t="str">
        <f>IF('Mapa final SI'!P268="","",'Mapa final SI'!P268)</f>
        <v/>
      </c>
      <c r="H265" s="1426"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final SI'!AC268="","",'Mapa final SI'!AC268)</f>
        <v/>
      </c>
      <c r="J265" s="326" t="str">
        <f>IF('Mapa final SI'!AE268="","",'Mapa final SI'!AE268)</f>
        <v/>
      </c>
      <c r="K265" s="326" t="str">
        <f t="shared" si="46"/>
        <v/>
      </c>
      <c r="L265" s="326" t="str">
        <f>IF('Mapa final SI'!AH268="","",'Mapa final SI'!AH268)</f>
        <v/>
      </c>
      <c r="M265" s="265" t="str">
        <f>IF('Mapa final SI'!T268="","",'Mapa final SI'!T268)</f>
        <v/>
      </c>
      <c r="N265" s="61"/>
      <c r="O265" s="61"/>
      <c r="P265" s="61"/>
      <c r="Q265" s="146"/>
    </row>
    <row r="266" spans="1:17" ht="43.5" customHeight="1">
      <c r="A266" s="106" t="s">
        <v>743</v>
      </c>
      <c r="B266" s="1164"/>
      <c r="C266" s="1184"/>
      <c r="D266" s="1461"/>
      <c r="E266" s="1184"/>
      <c r="F266" s="1188"/>
      <c r="G266" s="1188"/>
      <c r="H266" s="1426"/>
      <c r="I266" s="326" t="str">
        <f>IF('Mapa final SI'!AC269="","",'Mapa final SI'!AC269)</f>
        <v/>
      </c>
      <c r="J266" s="326" t="str">
        <f>IF('Mapa final SI'!AE269="","",'Mapa final SI'!AE269)</f>
        <v/>
      </c>
      <c r="K266" s="326" t="str">
        <f t="shared" si="46"/>
        <v/>
      </c>
      <c r="L266" s="326" t="str">
        <f>IF('Mapa final SI'!AH269="","",'Mapa final SI'!AH269)</f>
        <v/>
      </c>
      <c r="M266" s="265" t="str">
        <f>IF('Mapa final SI'!T269="","",'Mapa final SI'!T269)</f>
        <v/>
      </c>
      <c r="N266" s="61"/>
      <c r="O266" s="61"/>
      <c r="P266" s="61"/>
      <c r="Q266" s="146"/>
    </row>
    <row r="267" spans="1:17" ht="43.5" customHeight="1">
      <c r="A267" s="106" t="s">
        <v>744</v>
      </c>
      <c r="B267" s="1164"/>
      <c r="C267" s="1184"/>
      <c r="D267" s="1461"/>
      <c r="E267" s="1184"/>
      <c r="F267" s="1188"/>
      <c r="G267" s="1188"/>
      <c r="H267" s="1426"/>
      <c r="I267" s="326" t="str">
        <f>IF('Mapa final SI'!AC270="","",'Mapa final SI'!AC270)</f>
        <v/>
      </c>
      <c r="J267" s="326" t="str">
        <f>IF('Mapa final SI'!AE270="","",'Mapa final SI'!AE270)</f>
        <v/>
      </c>
      <c r="K267" s="326" t="str">
        <f t="shared" si="46"/>
        <v/>
      </c>
      <c r="L267" s="326" t="str">
        <f>IF('Mapa final SI'!AH270="","",'Mapa final SI'!AH270)</f>
        <v/>
      </c>
      <c r="M267" s="265" t="str">
        <f>IF('Mapa final SI'!T270="","",'Mapa final SI'!T270)</f>
        <v/>
      </c>
      <c r="N267" s="61"/>
      <c r="O267" s="61"/>
      <c r="P267" s="61"/>
      <c r="Q267" s="146"/>
    </row>
    <row r="268" spans="1:17" ht="43.5" customHeight="1">
      <c r="A268" s="106" t="s">
        <v>745</v>
      </c>
      <c r="B268" s="1164"/>
      <c r="C268" s="1184"/>
      <c r="D268" s="1461"/>
      <c r="E268" s="1184"/>
      <c r="F268" s="1188"/>
      <c r="G268" s="1188"/>
      <c r="H268" s="1426"/>
      <c r="I268" s="326" t="str">
        <f>IF('Mapa final SI'!AC271="","",'Mapa final SI'!AC271)</f>
        <v/>
      </c>
      <c r="J268" s="326" t="str">
        <f>IF('Mapa final SI'!AE271="","",'Mapa final SI'!AE271)</f>
        <v/>
      </c>
      <c r="K268" s="326" t="str">
        <f t="shared" si="46"/>
        <v/>
      </c>
      <c r="L268" s="326" t="str">
        <f>IF('Mapa final SI'!AH271="","",'Mapa final SI'!AH271)</f>
        <v/>
      </c>
      <c r="M268" s="265" t="str">
        <f>IF('Mapa final SI'!T271="","",'Mapa final SI'!T271)</f>
        <v/>
      </c>
      <c r="N268" s="61"/>
      <c r="O268" s="61"/>
      <c r="P268" s="61"/>
      <c r="Q268" s="146"/>
    </row>
    <row r="269" spans="1:17" ht="43.5" customHeight="1">
      <c r="A269" s="106" t="s">
        <v>746</v>
      </c>
      <c r="B269" s="1164"/>
      <c r="C269" s="1184"/>
      <c r="D269" s="1461"/>
      <c r="E269" s="1184"/>
      <c r="F269" s="1188"/>
      <c r="G269" s="1188"/>
      <c r="H269" s="1426"/>
      <c r="I269" s="326" t="str">
        <f>IF('Mapa final SI'!AC272="","",'Mapa final SI'!AC272)</f>
        <v/>
      </c>
      <c r="J269" s="326" t="str">
        <f>IF('Mapa final SI'!AE272="","",'Mapa final SI'!AE272)</f>
        <v/>
      </c>
      <c r="K269" s="326" t="str">
        <f t="shared" si="46"/>
        <v/>
      </c>
      <c r="L269" s="326" t="str">
        <f>IF('Mapa final SI'!AH272="","",'Mapa final SI'!AH272)</f>
        <v/>
      </c>
      <c r="M269" s="265" t="str">
        <f>IF('Mapa final SI'!T272="","",'Mapa final SI'!T272)</f>
        <v/>
      </c>
      <c r="N269" s="61"/>
      <c r="O269" s="61"/>
      <c r="P269" s="61"/>
      <c r="Q269" s="146"/>
    </row>
    <row r="270" spans="1:17" ht="43.5" customHeight="1">
      <c r="A270" s="106" t="s">
        <v>747</v>
      </c>
      <c r="B270" s="1164"/>
      <c r="C270" s="1184"/>
      <c r="D270" s="1461"/>
      <c r="E270" s="1184"/>
      <c r="F270" s="1188"/>
      <c r="G270" s="1188"/>
      <c r="H270" s="1427"/>
      <c r="I270" s="326" t="str">
        <f>IF('Mapa final SI'!AC273="","",'Mapa final SI'!AC273)</f>
        <v/>
      </c>
      <c r="J270" s="326" t="str">
        <f>IF('Mapa final SI'!AE273="","",'Mapa final SI'!AE273)</f>
        <v/>
      </c>
      <c r="K270" s="326" t="str">
        <f t="shared" si="46"/>
        <v/>
      </c>
      <c r="L270" s="326" t="str">
        <f>IF('Mapa final SI'!AH273="","",'Mapa final SI'!AH273)</f>
        <v/>
      </c>
      <c r="M270" s="265" t="str">
        <f>IF('Mapa final SI'!T273="","",'Mapa final SI'!T273)</f>
        <v/>
      </c>
      <c r="N270" s="61"/>
      <c r="O270" s="61"/>
      <c r="P270" s="61"/>
      <c r="Q270" s="146"/>
    </row>
    <row r="271" spans="1:17" ht="43.5" customHeight="1">
      <c r="A271" s="106" t="s">
        <v>748</v>
      </c>
      <c r="B271" s="1163"/>
      <c r="C271" s="1183" t="str">
        <f>IF('Mapa final SI'!G274="","",'Mapa final SI'!G274)</f>
        <v/>
      </c>
      <c r="D271" s="1460"/>
      <c r="E271" s="1183" t="str">
        <f>IF('Mapa final SI'!F274="","",'Mapa final SI'!F274)</f>
        <v/>
      </c>
      <c r="F271" s="1187" t="str">
        <f>IF('Mapa final SI'!L274="","",'Mapa final SI'!L274)</f>
        <v/>
      </c>
      <c r="G271" s="1187" t="str">
        <f>IF('Mapa final SI'!P274="","",'Mapa final SI'!P274)</f>
        <v/>
      </c>
      <c r="H271" s="1426"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final SI'!AC274="","",'Mapa final SI'!AC274)</f>
        <v/>
      </c>
      <c r="J271" s="326" t="str">
        <f>IF('Mapa final SI'!AE274="","",'Mapa final SI'!AE274)</f>
        <v/>
      </c>
      <c r="K271" s="326" t="str">
        <f t="shared" si="46"/>
        <v/>
      </c>
      <c r="L271" s="326" t="str">
        <f>IF('Mapa final SI'!AH274="","",'Mapa final SI'!AH274)</f>
        <v/>
      </c>
      <c r="M271" s="265" t="str">
        <f>IF('Mapa final SI'!T274="","",'Mapa final SI'!T274)</f>
        <v/>
      </c>
      <c r="N271" s="61"/>
      <c r="O271" s="61"/>
      <c r="P271" s="61"/>
      <c r="Q271" s="146"/>
    </row>
    <row r="272" spans="1:17" ht="43.5" customHeight="1">
      <c r="A272" s="106" t="s">
        <v>749</v>
      </c>
      <c r="B272" s="1164"/>
      <c r="C272" s="1184"/>
      <c r="D272" s="1461"/>
      <c r="E272" s="1184"/>
      <c r="F272" s="1188"/>
      <c r="G272" s="1188"/>
      <c r="H272" s="1426"/>
      <c r="I272" s="326" t="str">
        <f>IF('Mapa final SI'!AC275="","",'Mapa final SI'!AC275)</f>
        <v/>
      </c>
      <c r="J272" s="326" t="str">
        <f>IF('Mapa final SI'!AE275="","",'Mapa final SI'!AE275)</f>
        <v/>
      </c>
      <c r="K272" s="326" t="str">
        <f t="shared" si="46"/>
        <v/>
      </c>
      <c r="L272" s="326" t="str">
        <f>IF('Mapa final SI'!AH275="","",'Mapa final SI'!AH275)</f>
        <v/>
      </c>
      <c r="M272" s="265" t="str">
        <f>IF('Mapa final SI'!T275="","",'Mapa final SI'!T275)</f>
        <v/>
      </c>
      <c r="N272" s="61"/>
      <c r="O272" s="61"/>
      <c r="P272" s="61"/>
      <c r="Q272" s="146"/>
    </row>
    <row r="273" spans="1:17" ht="43.5" customHeight="1">
      <c r="A273" s="106" t="s">
        <v>750</v>
      </c>
      <c r="B273" s="1164"/>
      <c r="C273" s="1184"/>
      <c r="D273" s="1461"/>
      <c r="E273" s="1184"/>
      <c r="F273" s="1188"/>
      <c r="G273" s="1188"/>
      <c r="H273" s="1426"/>
      <c r="I273" s="326" t="str">
        <f>IF('Mapa final SI'!AC276="","",'Mapa final SI'!AC276)</f>
        <v/>
      </c>
      <c r="J273" s="326" t="str">
        <f>IF('Mapa final SI'!AE276="","",'Mapa final SI'!AE276)</f>
        <v/>
      </c>
      <c r="K273" s="326" t="str">
        <f t="shared" si="46"/>
        <v/>
      </c>
      <c r="L273" s="326" t="str">
        <f>IF('Mapa final SI'!AH276="","",'Mapa final SI'!AH276)</f>
        <v/>
      </c>
      <c r="M273" s="265" t="str">
        <f>IF('Mapa final SI'!T276="","",'Mapa final SI'!T276)</f>
        <v/>
      </c>
      <c r="N273" s="61"/>
      <c r="O273" s="61"/>
      <c r="P273" s="61"/>
      <c r="Q273" s="146"/>
    </row>
    <row r="274" spans="1:17" ht="43.5" customHeight="1">
      <c r="A274" s="106" t="s">
        <v>751</v>
      </c>
      <c r="B274" s="1164"/>
      <c r="C274" s="1184"/>
      <c r="D274" s="1461"/>
      <c r="E274" s="1184"/>
      <c r="F274" s="1188"/>
      <c r="G274" s="1188"/>
      <c r="H274" s="1426"/>
      <c r="I274" s="326" t="str">
        <f>IF('Mapa final SI'!AC277="","",'Mapa final SI'!AC277)</f>
        <v/>
      </c>
      <c r="J274" s="326" t="str">
        <f>IF('Mapa final SI'!AE277="","",'Mapa final SI'!AE277)</f>
        <v/>
      </c>
      <c r="K274" s="326" t="str">
        <f t="shared" si="46"/>
        <v/>
      </c>
      <c r="L274" s="326" t="str">
        <f>IF('Mapa final SI'!AH277="","",'Mapa final SI'!AH277)</f>
        <v/>
      </c>
      <c r="M274" s="265" t="str">
        <f>IF('Mapa final SI'!T277="","",'Mapa final SI'!T277)</f>
        <v/>
      </c>
      <c r="N274" s="61"/>
      <c r="O274" s="61"/>
      <c r="P274" s="61"/>
      <c r="Q274" s="146"/>
    </row>
    <row r="275" spans="1:17" ht="43.5" customHeight="1">
      <c r="A275" s="106" t="s">
        <v>752</v>
      </c>
      <c r="B275" s="1164"/>
      <c r="C275" s="1184"/>
      <c r="D275" s="1461"/>
      <c r="E275" s="1184"/>
      <c r="F275" s="1188"/>
      <c r="G275" s="1188"/>
      <c r="H275" s="1426"/>
      <c r="I275" s="326" t="str">
        <f>IF('Mapa final SI'!AC278="","",'Mapa final SI'!AC278)</f>
        <v/>
      </c>
      <c r="J275" s="326" t="str">
        <f>IF('Mapa final SI'!AE278="","",'Mapa final SI'!AE278)</f>
        <v/>
      </c>
      <c r="K275" s="326" t="str">
        <f t="shared" si="46"/>
        <v/>
      </c>
      <c r="L275" s="326" t="str">
        <f>IF('Mapa final SI'!AH278="","",'Mapa final SI'!AH278)</f>
        <v/>
      </c>
      <c r="M275" s="265" t="str">
        <f>IF('Mapa final SI'!T278="","",'Mapa final SI'!T278)</f>
        <v/>
      </c>
      <c r="N275" s="61"/>
      <c r="O275" s="61"/>
      <c r="P275" s="61"/>
      <c r="Q275" s="146"/>
    </row>
    <row r="276" spans="1:17" ht="43.5" customHeight="1">
      <c r="A276" s="106" t="s">
        <v>753</v>
      </c>
      <c r="B276" s="1164"/>
      <c r="C276" s="1184"/>
      <c r="D276" s="1461"/>
      <c r="E276" s="1184"/>
      <c r="F276" s="1188"/>
      <c r="G276" s="1188"/>
      <c r="H276" s="1427"/>
      <c r="I276" s="326" t="str">
        <f>IF('Mapa final SI'!AC279="","",'Mapa final SI'!AC279)</f>
        <v/>
      </c>
      <c r="J276" s="326" t="str">
        <f>IF('Mapa final SI'!AE279="","",'Mapa final SI'!AE279)</f>
        <v/>
      </c>
      <c r="K276" s="326" t="str">
        <f t="shared" si="46"/>
        <v/>
      </c>
      <c r="L276" s="326" t="str">
        <f>IF('Mapa final SI'!AH279="","",'Mapa final SI'!AH279)</f>
        <v/>
      </c>
      <c r="M276" s="265" t="str">
        <f>IF('Mapa final SI'!T279="","",'Mapa final SI'!T279)</f>
        <v/>
      </c>
      <c r="N276" s="61"/>
      <c r="O276" s="61"/>
      <c r="P276" s="61"/>
      <c r="Q276" s="146"/>
    </row>
    <row r="277" spans="1:17" ht="43.5" customHeight="1">
      <c r="A277" s="106" t="s">
        <v>754</v>
      </c>
      <c r="B277" s="1163"/>
      <c r="C277" s="1183" t="str">
        <f>IF('Mapa final SI'!G280="","",'Mapa final SI'!G280)</f>
        <v/>
      </c>
      <c r="D277" s="1460"/>
      <c r="E277" s="1183" t="str">
        <f>IF('Mapa final SI'!F280="","",'Mapa final SI'!F280)</f>
        <v/>
      </c>
      <c r="F277" s="1187" t="str">
        <f>IF('Mapa final SI'!L280="","",'Mapa final SI'!L280)</f>
        <v/>
      </c>
      <c r="G277" s="1187" t="str">
        <f>IF('Mapa final SI'!P280="","",'Mapa final SI'!P280)</f>
        <v/>
      </c>
      <c r="H277" s="1426"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final SI'!AC280="","",'Mapa final SI'!AC280)</f>
        <v/>
      </c>
      <c r="J277" s="326" t="str">
        <f>IF('Mapa final SI'!AE280="","",'Mapa final SI'!AE280)</f>
        <v/>
      </c>
      <c r="K277" s="326" t="str">
        <f t="shared" si="46"/>
        <v/>
      </c>
      <c r="L277" s="326" t="str">
        <f>IF('Mapa final SI'!AH280="","",'Mapa final SI'!AH280)</f>
        <v/>
      </c>
      <c r="M277" s="265" t="str">
        <f>IF('Mapa final SI'!T280="","",'Mapa final SI'!T280)</f>
        <v/>
      </c>
      <c r="N277" s="61"/>
      <c r="O277" s="61"/>
      <c r="P277" s="61"/>
      <c r="Q277" s="146"/>
    </row>
    <row r="278" spans="1:17" ht="43.5" customHeight="1">
      <c r="A278" s="106" t="s">
        <v>755</v>
      </c>
      <c r="B278" s="1164"/>
      <c r="C278" s="1184"/>
      <c r="D278" s="1461"/>
      <c r="E278" s="1184"/>
      <c r="F278" s="1188"/>
      <c r="G278" s="1188"/>
      <c r="H278" s="1426"/>
      <c r="I278" s="326" t="str">
        <f>IF('Mapa final SI'!AC281="","",'Mapa final SI'!AC281)</f>
        <v/>
      </c>
      <c r="J278" s="326" t="str">
        <f>IF('Mapa final SI'!AE281="","",'Mapa final SI'!AE281)</f>
        <v/>
      </c>
      <c r="K278" s="326" t="str">
        <f t="shared" si="46"/>
        <v/>
      </c>
      <c r="L278" s="326" t="str">
        <f>IF('Mapa final SI'!AH281="","",'Mapa final SI'!AH281)</f>
        <v/>
      </c>
      <c r="M278" s="265" t="str">
        <f>IF('Mapa final SI'!T281="","",'Mapa final SI'!T281)</f>
        <v/>
      </c>
      <c r="N278" s="61"/>
      <c r="O278" s="61"/>
      <c r="P278" s="61"/>
      <c r="Q278" s="146"/>
    </row>
    <row r="279" spans="1:17" ht="43.5" customHeight="1">
      <c r="A279" s="106" t="s">
        <v>756</v>
      </c>
      <c r="B279" s="1164"/>
      <c r="C279" s="1184"/>
      <c r="D279" s="1461"/>
      <c r="E279" s="1184"/>
      <c r="F279" s="1188"/>
      <c r="G279" s="1188"/>
      <c r="H279" s="1426"/>
      <c r="I279" s="326" t="str">
        <f>IF('Mapa final SI'!AC282="","",'Mapa final SI'!AC282)</f>
        <v/>
      </c>
      <c r="J279" s="326" t="str">
        <f>IF('Mapa final SI'!AE282="","",'Mapa final SI'!AE282)</f>
        <v/>
      </c>
      <c r="K279" s="326" t="str">
        <f t="shared" si="46"/>
        <v/>
      </c>
      <c r="L279" s="326" t="str">
        <f>IF('Mapa final SI'!AH282="","",'Mapa final SI'!AH282)</f>
        <v/>
      </c>
      <c r="M279" s="265" t="str">
        <f>IF('Mapa final SI'!T282="","",'Mapa final SI'!T282)</f>
        <v/>
      </c>
      <c r="N279" s="61"/>
      <c r="O279" s="61"/>
      <c r="P279" s="61"/>
      <c r="Q279" s="146"/>
    </row>
    <row r="280" spans="1:17" ht="43.5" customHeight="1">
      <c r="A280" s="106" t="s">
        <v>757</v>
      </c>
      <c r="B280" s="1164"/>
      <c r="C280" s="1184"/>
      <c r="D280" s="1461"/>
      <c r="E280" s="1184"/>
      <c r="F280" s="1188"/>
      <c r="G280" s="1188"/>
      <c r="H280" s="1426"/>
      <c r="I280" s="326" t="str">
        <f>IF('Mapa final SI'!AC283="","",'Mapa final SI'!AC283)</f>
        <v/>
      </c>
      <c r="J280" s="326" t="str">
        <f>IF('Mapa final SI'!AE283="","",'Mapa final SI'!AE283)</f>
        <v/>
      </c>
      <c r="K280" s="326" t="str">
        <f t="shared" si="46"/>
        <v/>
      </c>
      <c r="L280" s="326" t="str">
        <f>IF('Mapa final SI'!AH283="","",'Mapa final SI'!AH283)</f>
        <v/>
      </c>
      <c r="M280" s="265" t="str">
        <f>IF('Mapa final SI'!T283="","",'Mapa final SI'!T283)</f>
        <v/>
      </c>
      <c r="N280" s="61"/>
      <c r="O280" s="61"/>
      <c r="P280" s="61"/>
      <c r="Q280" s="146"/>
    </row>
    <row r="281" spans="1:17" ht="43.5" customHeight="1">
      <c r="A281" s="106" t="s">
        <v>758</v>
      </c>
      <c r="B281" s="1164"/>
      <c r="C281" s="1184"/>
      <c r="D281" s="1461"/>
      <c r="E281" s="1184"/>
      <c r="F281" s="1188"/>
      <c r="G281" s="1188"/>
      <c r="H281" s="1426"/>
      <c r="I281" s="326" t="str">
        <f>IF('Mapa final SI'!AC284="","",'Mapa final SI'!AC284)</f>
        <v/>
      </c>
      <c r="J281" s="326" t="str">
        <f>IF('Mapa final SI'!AE284="","",'Mapa final SI'!AE284)</f>
        <v/>
      </c>
      <c r="K281" s="326" t="str">
        <f t="shared" si="46"/>
        <v/>
      </c>
      <c r="L281" s="326" t="str">
        <f>IF('Mapa final SI'!AH284="","",'Mapa final SI'!AH284)</f>
        <v/>
      </c>
      <c r="M281" s="265" t="str">
        <f>IF('Mapa final SI'!T284="","",'Mapa final SI'!T284)</f>
        <v/>
      </c>
      <c r="N281" s="61"/>
      <c r="O281" s="61"/>
      <c r="P281" s="61"/>
      <c r="Q281" s="146"/>
    </row>
    <row r="282" spans="1:17" ht="43.5" customHeight="1">
      <c r="A282" s="106" t="s">
        <v>759</v>
      </c>
      <c r="B282" s="1164"/>
      <c r="C282" s="1184"/>
      <c r="D282" s="1461"/>
      <c r="E282" s="1184"/>
      <c r="F282" s="1188"/>
      <c r="G282" s="1188"/>
      <c r="H282" s="1427"/>
      <c r="I282" s="326" t="str">
        <f>IF('Mapa final SI'!AC285="","",'Mapa final SI'!AC285)</f>
        <v/>
      </c>
      <c r="J282" s="326" t="str">
        <f>IF('Mapa final SI'!AE285="","",'Mapa final SI'!AE285)</f>
        <v/>
      </c>
      <c r="K282" s="326" t="str">
        <f t="shared" si="46"/>
        <v/>
      </c>
      <c r="L282" s="326" t="str">
        <f>IF('Mapa final SI'!AH285="","",'Mapa final SI'!AH285)</f>
        <v/>
      </c>
      <c r="M282" s="265" t="str">
        <f>IF('Mapa final SI'!T285="","",'Mapa final SI'!T285)</f>
        <v/>
      </c>
      <c r="N282" s="61"/>
      <c r="O282" s="61"/>
      <c r="P282" s="61"/>
      <c r="Q282" s="146"/>
    </row>
    <row r="283" spans="1:17" ht="43.5" customHeight="1">
      <c r="A283" s="106" t="s">
        <v>760</v>
      </c>
      <c r="B283" s="1163"/>
      <c r="C283" s="1183" t="str">
        <f>IF('Mapa final SI'!G286="","",'Mapa final SI'!G286)</f>
        <v/>
      </c>
      <c r="D283" s="1460"/>
      <c r="E283" s="1183" t="str">
        <f>IF('Mapa final SI'!F286="","",'Mapa final SI'!F286)</f>
        <v/>
      </c>
      <c r="F283" s="1187" t="str">
        <f>IF('Mapa final SI'!L286="","",'Mapa final SI'!L286)</f>
        <v/>
      </c>
      <c r="G283" s="1187" t="str">
        <f>IF('Mapa final SI'!P286="","",'Mapa final SI'!P286)</f>
        <v/>
      </c>
      <c r="H283" s="1426"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final SI'!AC286="","",'Mapa final SI'!AC286)</f>
        <v/>
      </c>
      <c r="J283" s="326" t="str">
        <f>IF('Mapa final SI'!AE286="","",'Mapa final SI'!AE286)</f>
        <v/>
      </c>
      <c r="K283" s="326" t="str">
        <f t="shared" si="46"/>
        <v/>
      </c>
      <c r="L283" s="326" t="str">
        <f>IF('Mapa final SI'!AH286="","",'Mapa final SI'!AH286)</f>
        <v/>
      </c>
      <c r="M283" s="265" t="str">
        <f>IF('Mapa final SI'!T286="","",'Mapa final SI'!T286)</f>
        <v/>
      </c>
      <c r="N283" s="61"/>
      <c r="O283" s="61"/>
      <c r="P283" s="61"/>
      <c r="Q283" s="146"/>
    </row>
    <row r="284" spans="1:17" ht="43.5" customHeight="1">
      <c r="A284" s="106" t="s">
        <v>761</v>
      </c>
      <c r="B284" s="1164"/>
      <c r="C284" s="1184"/>
      <c r="D284" s="1461"/>
      <c r="E284" s="1184"/>
      <c r="F284" s="1188"/>
      <c r="G284" s="1188"/>
      <c r="H284" s="1426"/>
      <c r="I284" s="326" t="str">
        <f>IF('Mapa final SI'!AC287="","",'Mapa final SI'!AC287)</f>
        <v/>
      </c>
      <c r="J284" s="326" t="str">
        <f>IF('Mapa final SI'!AE287="","",'Mapa final SI'!AE287)</f>
        <v/>
      </c>
      <c r="K284" s="326" t="str">
        <f t="shared" si="46"/>
        <v/>
      </c>
      <c r="L284" s="326" t="str">
        <f>IF('Mapa final SI'!AH287="","",'Mapa final SI'!AH287)</f>
        <v/>
      </c>
      <c r="M284" s="265" t="str">
        <f>IF('Mapa final SI'!T287="","",'Mapa final SI'!T287)</f>
        <v/>
      </c>
      <c r="N284" s="61"/>
      <c r="O284" s="61"/>
      <c r="P284" s="61"/>
      <c r="Q284" s="146"/>
    </row>
    <row r="285" spans="1:17" ht="43.5" customHeight="1">
      <c r="A285" s="106" t="s">
        <v>762</v>
      </c>
      <c r="B285" s="1164"/>
      <c r="C285" s="1184"/>
      <c r="D285" s="1461"/>
      <c r="E285" s="1184"/>
      <c r="F285" s="1188"/>
      <c r="G285" s="1188"/>
      <c r="H285" s="1426"/>
      <c r="I285" s="326" t="str">
        <f>IF('Mapa final SI'!AC288="","",'Mapa final SI'!AC288)</f>
        <v/>
      </c>
      <c r="J285" s="326" t="str">
        <f>IF('Mapa final SI'!AE288="","",'Mapa final SI'!AE288)</f>
        <v/>
      </c>
      <c r="K285" s="326" t="str">
        <f t="shared" si="46"/>
        <v/>
      </c>
      <c r="L285" s="326" t="str">
        <f>IF('Mapa final SI'!AH288="","",'Mapa final SI'!AH288)</f>
        <v/>
      </c>
      <c r="M285" s="265" t="str">
        <f>IF('Mapa final SI'!T288="","",'Mapa final SI'!T288)</f>
        <v/>
      </c>
      <c r="N285" s="61"/>
      <c r="O285" s="61"/>
      <c r="P285" s="61"/>
      <c r="Q285" s="146"/>
    </row>
    <row r="286" spans="1:17" ht="43.5" customHeight="1">
      <c r="A286" s="106" t="s">
        <v>763</v>
      </c>
      <c r="B286" s="1164"/>
      <c r="C286" s="1184"/>
      <c r="D286" s="1461"/>
      <c r="E286" s="1184"/>
      <c r="F286" s="1188"/>
      <c r="G286" s="1188"/>
      <c r="H286" s="1426"/>
      <c r="I286" s="326" t="str">
        <f>IF('Mapa final SI'!AC289="","",'Mapa final SI'!AC289)</f>
        <v/>
      </c>
      <c r="J286" s="326" t="str">
        <f>IF('Mapa final SI'!AE289="","",'Mapa final SI'!AE289)</f>
        <v/>
      </c>
      <c r="K286" s="326" t="str">
        <f t="shared" si="46"/>
        <v/>
      </c>
      <c r="L286" s="326" t="str">
        <f>IF('Mapa final SI'!AH289="","",'Mapa final SI'!AH289)</f>
        <v/>
      </c>
      <c r="M286" s="265" t="str">
        <f>IF('Mapa final SI'!T289="","",'Mapa final SI'!T289)</f>
        <v/>
      </c>
      <c r="N286" s="61"/>
      <c r="O286" s="61"/>
      <c r="P286" s="61"/>
      <c r="Q286" s="146"/>
    </row>
    <row r="287" spans="1:17" ht="43.5" customHeight="1">
      <c r="A287" s="106" t="s">
        <v>764</v>
      </c>
      <c r="B287" s="1164"/>
      <c r="C287" s="1184"/>
      <c r="D287" s="1461"/>
      <c r="E287" s="1184"/>
      <c r="F287" s="1188"/>
      <c r="G287" s="1188"/>
      <c r="H287" s="1426"/>
      <c r="I287" s="326" t="str">
        <f>IF('Mapa final SI'!AC290="","",'Mapa final SI'!AC290)</f>
        <v/>
      </c>
      <c r="J287" s="326" t="str">
        <f>IF('Mapa final SI'!AE290="","",'Mapa final SI'!AE290)</f>
        <v/>
      </c>
      <c r="K287" s="326" t="str">
        <f t="shared" si="46"/>
        <v/>
      </c>
      <c r="L287" s="326" t="str">
        <f>IF('Mapa final SI'!AH290="","",'Mapa final SI'!AH290)</f>
        <v/>
      </c>
      <c r="M287" s="265" t="str">
        <f>IF('Mapa final SI'!T290="","",'Mapa final SI'!T290)</f>
        <v/>
      </c>
      <c r="N287" s="61"/>
      <c r="O287" s="61"/>
      <c r="P287" s="61"/>
      <c r="Q287" s="146"/>
    </row>
    <row r="288" spans="1:17" ht="43.5" customHeight="1">
      <c r="A288" s="106" t="s">
        <v>765</v>
      </c>
      <c r="B288" s="1164"/>
      <c r="C288" s="1184"/>
      <c r="D288" s="1461"/>
      <c r="E288" s="1184"/>
      <c r="F288" s="1188"/>
      <c r="G288" s="1188"/>
      <c r="H288" s="1427"/>
      <c r="I288" s="326" t="str">
        <f>IF('Mapa final SI'!AC291="","",'Mapa final SI'!AC291)</f>
        <v/>
      </c>
      <c r="J288" s="326" t="str">
        <f>IF('Mapa final SI'!AE291="","",'Mapa final SI'!AE291)</f>
        <v/>
      </c>
      <c r="K288" s="326" t="str">
        <f t="shared" si="46"/>
        <v/>
      </c>
      <c r="L288" s="326" t="str">
        <f>IF('Mapa final SI'!AH291="","",'Mapa final SI'!AH291)</f>
        <v/>
      </c>
      <c r="M288" s="265" t="str">
        <f>IF('Mapa final SI'!T291="","",'Mapa final SI'!T291)</f>
        <v/>
      </c>
      <c r="N288" s="61"/>
      <c r="O288" s="61"/>
      <c r="P288" s="61"/>
      <c r="Q288" s="146"/>
    </row>
    <row r="289" spans="1:17" ht="43.5" customHeight="1">
      <c r="A289" s="106" t="s">
        <v>766</v>
      </c>
      <c r="B289" s="1163"/>
      <c r="C289" s="1183" t="str">
        <f>IF('Mapa final SI'!G292="","",'Mapa final SI'!G292)</f>
        <v/>
      </c>
      <c r="D289" s="1460"/>
      <c r="E289" s="1183" t="str">
        <f>IF('Mapa final SI'!F292="","",'Mapa final SI'!F292)</f>
        <v/>
      </c>
      <c r="F289" s="1187" t="str">
        <f>IF('Mapa final SI'!L292="","",'Mapa final SI'!L292)</f>
        <v/>
      </c>
      <c r="G289" s="1187" t="str">
        <f>IF('Mapa final SI'!P292="","",'Mapa final SI'!P292)</f>
        <v/>
      </c>
      <c r="H289" s="1426"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final SI'!AC292="","",'Mapa final SI'!AC292)</f>
        <v/>
      </c>
      <c r="J289" s="326" t="str">
        <f>IF('Mapa final SI'!AE292="","",'Mapa final SI'!AE292)</f>
        <v/>
      </c>
      <c r="K289" s="326" t="str">
        <f t="shared" si="46"/>
        <v/>
      </c>
      <c r="L289" s="326" t="str">
        <f>IF('Mapa final SI'!AH292="","",'Mapa final SI'!AH292)</f>
        <v/>
      </c>
      <c r="M289" s="265" t="str">
        <f>IF('Mapa final SI'!T292="","",'Mapa final SI'!T292)</f>
        <v/>
      </c>
      <c r="N289" s="61"/>
      <c r="O289" s="61"/>
      <c r="P289" s="61"/>
      <c r="Q289" s="146"/>
    </row>
    <row r="290" spans="1:17" ht="43.5" customHeight="1">
      <c r="A290" s="106" t="s">
        <v>767</v>
      </c>
      <c r="B290" s="1164"/>
      <c r="C290" s="1184"/>
      <c r="D290" s="1461"/>
      <c r="E290" s="1184"/>
      <c r="F290" s="1188"/>
      <c r="G290" s="1188"/>
      <c r="H290" s="1426"/>
      <c r="I290" s="326" t="str">
        <f>IF('Mapa final SI'!AC293="","",'Mapa final SI'!AC293)</f>
        <v/>
      </c>
      <c r="J290" s="326" t="str">
        <f>IF('Mapa final SI'!AE293="","",'Mapa final SI'!AE293)</f>
        <v/>
      </c>
      <c r="K290" s="326" t="str">
        <f t="shared" si="46"/>
        <v/>
      </c>
      <c r="L290" s="326" t="str">
        <f>IF('Mapa final SI'!AH293="","",'Mapa final SI'!AH293)</f>
        <v/>
      </c>
      <c r="M290" s="265" t="str">
        <f>IF('Mapa final SI'!T293="","",'Mapa final SI'!T293)</f>
        <v/>
      </c>
      <c r="N290" s="61"/>
      <c r="O290" s="61"/>
      <c r="P290" s="61"/>
      <c r="Q290" s="146"/>
    </row>
    <row r="291" spans="1:17" ht="43.5" customHeight="1">
      <c r="A291" s="106" t="s">
        <v>768</v>
      </c>
      <c r="B291" s="1164"/>
      <c r="C291" s="1184"/>
      <c r="D291" s="1461"/>
      <c r="E291" s="1184"/>
      <c r="F291" s="1188"/>
      <c r="G291" s="1188"/>
      <c r="H291" s="1426"/>
      <c r="I291" s="326" t="str">
        <f>IF('Mapa final SI'!AC294="","",'Mapa final SI'!AC294)</f>
        <v/>
      </c>
      <c r="J291" s="326" t="str">
        <f>IF('Mapa final SI'!AE294="","",'Mapa final SI'!AE294)</f>
        <v/>
      </c>
      <c r="K291" s="326" t="str">
        <f t="shared" si="46"/>
        <v/>
      </c>
      <c r="L291" s="326" t="str">
        <f>IF('Mapa final SI'!AH294="","",'Mapa final SI'!AH294)</f>
        <v/>
      </c>
      <c r="M291" s="265" t="str">
        <f>IF('Mapa final SI'!T294="","",'Mapa final SI'!T294)</f>
        <v/>
      </c>
      <c r="N291" s="61"/>
      <c r="O291" s="61"/>
      <c r="P291" s="61"/>
      <c r="Q291" s="146"/>
    </row>
    <row r="292" spans="1:17" ht="43.5" customHeight="1">
      <c r="A292" s="106" t="s">
        <v>769</v>
      </c>
      <c r="B292" s="1164"/>
      <c r="C292" s="1184"/>
      <c r="D292" s="1461"/>
      <c r="E292" s="1184"/>
      <c r="F292" s="1188"/>
      <c r="G292" s="1188"/>
      <c r="H292" s="1426"/>
      <c r="I292" s="326" t="str">
        <f>IF('Mapa final SI'!AC295="","",'Mapa final SI'!AC295)</f>
        <v/>
      </c>
      <c r="J292" s="326" t="str">
        <f>IF('Mapa final SI'!AE295="","",'Mapa final SI'!AE295)</f>
        <v/>
      </c>
      <c r="K292" s="326" t="str">
        <f t="shared" si="46"/>
        <v/>
      </c>
      <c r="L292" s="326" t="str">
        <f>IF('Mapa final SI'!AH295="","",'Mapa final SI'!AH295)</f>
        <v/>
      </c>
      <c r="M292" s="265" t="str">
        <f>IF('Mapa final SI'!T295="","",'Mapa final SI'!T295)</f>
        <v/>
      </c>
      <c r="N292" s="61"/>
      <c r="O292" s="61"/>
      <c r="P292" s="61"/>
      <c r="Q292" s="146"/>
    </row>
    <row r="293" spans="1:17" ht="43.5" customHeight="1">
      <c r="A293" s="106" t="s">
        <v>770</v>
      </c>
      <c r="B293" s="1164"/>
      <c r="C293" s="1184"/>
      <c r="D293" s="1461"/>
      <c r="E293" s="1184"/>
      <c r="F293" s="1188"/>
      <c r="G293" s="1188"/>
      <c r="H293" s="1426"/>
      <c r="I293" s="326" t="str">
        <f>IF('Mapa final SI'!AC296="","",'Mapa final SI'!AC296)</f>
        <v/>
      </c>
      <c r="J293" s="326" t="str">
        <f>IF('Mapa final SI'!AE296="","",'Mapa final SI'!AE296)</f>
        <v/>
      </c>
      <c r="K293" s="326" t="str">
        <f t="shared" si="46"/>
        <v/>
      </c>
      <c r="L293" s="326" t="str">
        <f>IF('Mapa final SI'!AH296="","",'Mapa final SI'!AH296)</f>
        <v/>
      </c>
      <c r="M293" s="265" t="str">
        <f>IF('Mapa final SI'!T296="","",'Mapa final SI'!T296)</f>
        <v/>
      </c>
      <c r="N293" s="61"/>
      <c r="O293" s="61"/>
      <c r="P293" s="61"/>
      <c r="Q293" s="146"/>
    </row>
    <row r="294" spans="1:17" ht="43.5" customHeight="1">
      <c r="A294" s="106" t="s">
        <v>771</v>
      </c>
      <c r="B294" s="1164"/>
      <c r="C294" s="1184"/>
      <c r="D294" s="1461"/>
      <c r="E294" s="1184"/>
      <c r="F294" s="1188"/>
      <c r="G294" s="1188"/>
      <c r="H294" s="1427"/>
      <c r="I294" s="326" t="str">
        <f>IF('Mapa final SI'!AC297="","",'Mapa final SI'!AC297)</f>
        <v/>
      </c>
      <c r="J294" s="326" t="str">
        <f>IF('Mapa final SI'!AE297="","",'Mapa final SI'!AE297)</f>
        <v/>
      </c>
      <c r="K294" s="326" t="str">
        <f t="shared" si="46"/>
        <v/>
      </c>
      <c r="L294" s="326" t="str">
        <f>IF('Mapa final SI'!AH297="","",'Mapa final SI'!AH297)</f>
        <v/>
      </c>
      <c r="M294" s="265" t="str">
        <f>IF('Mapa final SI'!T297="","",'Mapa final SI'!T297)</f>
        <v/>
      </c>
      <c r="N294" s="61"/>
      <c r="O294" s="61"/>
      <c r="P294" s="61"/>
      <c r="Q294" s="146"/>
    </row>
    <row r="295" spans="1:17" ht="43.5" customHeight="1">
      <c r="A295" s="106" t="s">
        <v>772</v>
      </c>
      <c r="B295" s="1163"/>
      <c r="C295" s="1183" t="str">
        <f>IF('Mapa final SI'!G298="","",'Mapa final SI'!G298)</f>
        <v/>
      </c>
      <c r="D295" s="1460"/>
      <c r="E295" s="1183" t="str">
        <f>IF('Mapa final SI'!F298="","",'Mapa final SI'!F298)</f>
        <v/>
      </c>
      <c r="F295" s="1187" t="str">
        <f>IF('Mapa final SI'!L298="","",'Mapa final SI'!L298)</f>
        <v/>
      </c>
      <c r="G295" s="1187" t="str">
        <f>IF('Mapa final SI'!P298="","",'Mapa final SI'!P298)</f>
        <v/>
      </c>
      <c r="H295" s="1426"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final SI'!AC298="","",'Mapa final SI'!AC298)</f>
        <v/>
      </c>
      <c r="J295" s="326" t="str">
        <f>IF('Mapa final SI'!AE298="","",'Mapa final SI'!AE298)</f>
        <v/>
      </c>
      <c r="K295" s="326" t="str">
        <f t="shared" si="46"/>
        <v/>
      </c>
      <c r="L295" s="326" t="str">
        <f>IF('Mapa final SI'!AH298="","",'Mapa final SI'!AH298)</f>
        <v/>
      </c>
      <c r="M295" s="265" t="str">
        <f>IF('Mapa final SI'!T298="","",'Mapa final SI'!T298)</f>
        <v/>
      </c>
      <c r="N295" s="61"/>
      <c r="O295" s="61"/>
      <c r="P295" s="61"/>
      <c r="Q295" s="146"/>
    </row>
    <row r="296" spans="1:17" ht="43.5" customHeight="1">
      <c r="A296" s="106" t="s">
        <v>773</v>
      </c>
      <c r="B296" s="1164"/>
      <c r="C296" s="1184"/>
      <c r="D296" s="1461"/>
      <c r="E296" s="1184"/>
      <c r="F296" s="1188"/>
      <c r="G296" s="1188"/>
      <c r="H296" s="1426"/>
      <c r="I296" s="326" t="str">
        <f>IF('Mapa final SI'!AC299="","",'Mapa final SI'!AC299)</f>
        <v/>
      </c>
      <c r="J296" s="326" t="str">
        <f>IF('Mapa final SI'!AE299="","",'Mapa final SI'!AE299)</f>
        <v/>
      </c>
      <c r="K296" s="326" t="str">
        <f t="shared" si="46"/>
        <v/>
      </c>
      <c r="L296" s="326" t="str">
        <f>IF('Mapa final SI'!AH299="","",'Mapa final SI'!AH299)</f>
        <v/>
      </c>
      <c r="M296" s="265" t="str">
        <f>IF('Mapa final SI'!T299="","",'Mapa final SI'!T299)</f>
        <v/>
      </c>
      <c r="N296" s="61"/>
      <c r="O296" s="61"/>
      <c r="P296" s="61"/>
      <c r="Q296" s="146"/>
    </row>
    <row r="297" spans="1:17" ht="43.5" customHeight="1">
      <c r="A297" s="106" t="s">
        <v>774</v>
      </c>
      <c r="B297" s="1164"/>
      <c r="C297" s="1184"/>
      <c r="D297" s="1461"/>
      <c r="E297" s="1184"/>
      <c r="F297" s="1188"/>
      <c r="G297" s="1188"/>
      <c r="H297" s="1426"/>
      <c r="I297" s="326" t="str">
        <f>IF('Mapa final SI'!AC300="","",'Mapa final SI'!AC300)</f>
        <v/>
      </c>
      <c r="J297" s="326" t="str">
        <f>IF('Mapa final SI'!AE300="","",'Mapa final SI'!AE300)</f>
        <v/>
      </c>
      <c r="K297" s="326" t="str">
        <f t="shared" si="46"/>
        <v/>
      </c>
      <c r="L297" s="326" t="str">
        <f>IF('Mapa final SI'!AH300="","",'Mapa final SI'!AH300)</f>
        <v/>
      </c>
      <c r="M297" s="265" t="str">
        <f>IF('Mapa final SI'!T300="","",'Mapa final SI'!T300)</f>
        <v/>
      </c>
      <c r="N297" s="61"/>
      <c r="O297" s="61"/>
      <c r="P297" s="61"/>
      <c r="Q297" s="146"/>
    </row>
    <row r="298" spans="1:17" ht="43.5" customHeight="1">
      <c r="A298" s="106" t="s">
        <v>775</v>
      </c>
      <c r="B298" s="1164"/>
      <c r="C298" s="1184"/>
      <c r="D298" s="1461"/>
      <c r="E298" s="1184"/>
      <c r="F298" s="1188"/>
      <c r="G298" s="1188"/>
      <c r="H298" s="1426"/>
      <c r="I298" s="326" t="str">
        <f>IF('Mapa final SI'!AC301="","",'Mapa final SI'!AC301)</f>
        <v/>
      </c>
      <c r="J298" s="326" t="str">
        <f>IF('Mapa final SI'!AE301="","",'Mapa final SI'!AE301)</f>
        <v/>
      </c>
      <c r="K298" s="326" t="str">
        <f t="shared" si="46"/>
        <v/>
      </c>
      <c r="L298" s="326" t="str">
        <f>IF('Mapa final SI'!AH301="","",'Mapa final SI'!AH301)</f>
        <v/>
      </c>
      <c r="M298" s="265" t="str">
        <f>IF('Mapa final SI'!T301="","",'Mapa final SI'!T301)</f>
        <v/>
      </c>
      <c r="N298" s="61"/>
      <c r="O298" s="61"/>
      <c r="P298" s="61"/>
      <c r="Q298" s="146"/>
    </row>
    <row r="299" spans="1:17" ht="43.5" customHeight="1">
      <c r="A299" s="106" t="s">
        <v>776</v>
      </c>
      <c r="B299" s="1164"/>
      <c r="C299" s="1184"/>
      <c r="D299" s="1461"/>
      <c r="E299" s="1184"/>
      <c r="F299" s="1188"/>
      <c r="G299" s="1188"/>
      <c r="H299" s="1426"/>
      <c r="I299" s="326" t="str">
        <f>IF('Mapa final SI'!AC302="","",'Mapa final SI'!AC302)</f>
        <v/>
      </c>
      <c r="J299" s="326" t="str">
        <f>IF('Mapa final SI'!AE302="","",'Mapa final SI'!AE302)</f>
        <v/>
      </c>
      <c r="K299" s="326" t="str">
        <f t="shared" si="46"/>
        <v/>
      </c>
      <c r="L299" s="326" t="str">
        <f>IF('Mapa final SI'!AH302="","",'Mapa final SI'!AH302)</f>
        <v/>
      </c>
      <c r="M299" s="265" t="str">
        <f>IF('Mapa final SI'!T302="","",'Mapa final SI'!T302)</f>
        <v/>
      </c>
      <c r="N299" s="61"/>
      <c r="O299" s="61"/>
      <c r="P299" s="61"/>
      <c r="Q299" s="146"/>
    </row>
    <row r="300" spans="1:17" ht="43.5" customHeight="1">
      <c r="A300" s="106" t="s">
        <v>777</v>
      </c>
      <c r="B300" s="1164"/>
      <c r="C300" s="1184"/>
      <c r="D300" s="1461"/>
      <c r="E300" s="1184"/>
      <c r="F300" s="1188"/>
      <c r="G300" s="1188"/>
      <c r="H300" s="1427"/>
      <c r="I300" s="326" t="str">
        <f>IF('Mapa final SI'!AC303="","",'Mapa final SI'!AC303)</f>
        <v/>
      </c>
      <c r="J300" s="326" t="str">
        <f>IF('Mapa final SI'!AE303="","",'Mapa final SI'!AE303)</f>
        <v/>
      </c>
      <c r="K300" s="326" t="str">
        <f t="shared" si="46"/>
        <v/>
      </c>
      <c r="L300" s="326" t="str">
        <f>IF('Mapa final SI'!AH303="","",'Mapa final SI'!AH303)</f>
        <v/>
      </c>
      <c r="M300" s="265" t="str">
        <f>IF('Mapa final SI'!T303="","",'Mapa final SI'!T303)</f>
        <v/>
      </c>
      <c r="N300" s="61"/>
      <c r="O300" s="61"/>
      <c r="P300" s="61"/>
      <c r="Q300" s="146"/>
    </row>
    <row r="301" spans="1:17" ht="43.5" customHeight="1">
      <c r="A301" s="106" t="s">
        <v>778</v>
      </c>
      <c r="B301" s="1163"/>
      <c r="C301" s="1183" t="str">
        <f>IF('Mapa final SI'!G304="","",'Mapa final SI'!G304)</f>
        <v/>
      </c>
      <c r="D301" s="1460"/>
      <c r="E301" s="1183" t="str">
        <f>IF('Mapa final SI'!F304="","",'Mapa final SI'!F304)</f>
        <v/>
      </c>
      <c r="F301" s="1187" t="str">
        <f>IF('Mapa final SI'!L304="","",'Mapa final SI'!L304)</f>
        <v/>
      </c>
      <c r="G301" s="1187" t="str">
        <f>IF('Mapa final SI'!P304="","",'Mapa final SI'!P304)</f>
        <v/>
      </c>
      <c r="H301" s="1426"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final SI'!AC304="","",'Mapa final SI'!AC304)</f>
        <v/>
      </c>
      <c r="J301" s="326" t="str">
        <f>IF('Mapa final SI'!AE304="","",'Mapa final SI'!AE304)</f>
        <v/>
      </c>
      <c r="K301" s="326" t="str">
        <f t="shared" si="46"/>
        <v/>
      </c>
      <c r="L301" s="326" t="str">
        <f>IF('Mapa final SI'!AH304="","",'Mapa final SI'!AH304)</f>
        <v/>
      </c>
      <c r="M301" s="265" t="str">
        <f>IF('Mapa final SI'!T304="","",'Mapa final SI'!T304)</f>
        <v/>
      </c>
      <c r="N301" s="61"/>
      <c r="O301" s="61"/>
      <c r="P301" s="61"/>
      <c r="Q301" s="146"/>
    </row>
    <row r="302" spans="1:17" ht="43.5" customHeight="1">
      <c r="A302" s="106" t="s">
        <v>779</v>
      </c>
      <c r="B302" s="1164"/>
      <c r="C302" s="1184"/>
      <c r="D302" s="1461"/>
      <c r="E302" s="1184"/>
      <c r="F302" s="1188"/>
      <c r="G302" s="1188"/>
      <c r="H302" s="1426"/>
      <c r="I302" s="326" t="str">
        <f>IF('Mapa final SI'!AC305="","",'Mapa final SI'!AC305)</f>
        <v/>
      </c>
      <c r="J302" s="326" t="str">
        <f>IF('Mapa final SI'!AE305="","",'Mapa final SI'!AE305)</f>
        <v/>
      </c>
      <c r="K302" s="326" t="str">
        <f t="shared" si="46"/>
        <v/>
      </c>
      <c r="L302" s="326" t="str">
        <f>IF('Mapa final SI'!AH305="","",'Mapa final SI'!AH305)</f>
        <v/>
      </c>
      <c r="M302" s="265" t="str">
        <f>IF('Mapa final SI'!T305="","",'Mapa final SI'!T305)</f>
        <v/>
      </c>
      <c r="N302" s="61"/>
      <c r="O302" s="61"/>
      <c r="P302" s="61"/>
      <c r="Q302" s="146"/>
    </row>
    <row r="303" spans="1:17" ht="43.5" customHeight="1">
      <c r="A303" s="106" t="s">
        <v>780</v>
      </c>
      <c r="B303" s="1164"/>
      <c r="C303" s="1184"/>
      <c r="D303" s="1461"/>
      <c r="E303" s="1184"/>
      <c r="F303" s="1188"/>
      <c r="G303" s="1188"/>
      <c r="H303" s="1426"/>
      <c r="I303" s="326" t="str">
        <f>IF('Mapa final SI'!AC306="","",'Mapa final SI'!AC306)</f>
        <v/>
      </c>
      <c r="J303" s="326" t="str">
        <f>IF('Mapa final SI'!AE306="","",'Mapa final SI'!AE306)</f>
        <v/>
      </c>
      <c r="K303" s="326" t="str">
        <f t="shared" si="46"/>
        <v/>
      </c>
      <c r="L303" s="326" t="str">
        <f>IF('Mapa final SI'!AH306="","",'Mapa final SI'!AH306)</f>
        <v/>
      </c>
      <c r="M303" s="265" t="str">
        <f>IF('Mapa final SI'!T306="","",'Mapa final SI'!T306)</f>
        <v/>
      </c>
      <c r="N303" s="61"/>
      <c r="O303" s="61"/>
      <c r="P303" s="61"/>
      <c r="Q303" s="146"/>
    </row>
    <row r="304" spans="1:17" ht="43.5" customHeight="1">
      <c r="A304" s="106" t="s">
        <v>781</v>
      </c>
      <c r="B304" s="1164"/>
      <c r="C304" s="1184"/>
      <c r="D304" s="1461"/>
      <c r="E304" s="1184"/>
      <c r="F304" s="1188"/>
      <c r="G304" s="1188"/>
      <c r="H304" s="1426"/>
      <c r="I304" s="326" t="str">
        <f>IF('Mapa final SI'!AC307="","",'Mapa final SI'!AC307)</f>
        <v/>
      </c>
      <c r="J304" s="326" t="str">
        <f>IF('Mapa final SI'!AE307="","",'Mapa final SI'!AE307)</f>
        <v/>
      </c>
      <c r="K304" s="326" t="str">
        <f t="shared" si="46"/>
        <v/>
      </c>
      <c r="L304" s="326" t="str">
        <f>IF('Mapa final SI'!AH307="","",'Mapa final SI'!AH307)</f>
        <v/>
      </c>
      <c r="M304" s="265" t="str">
        <f>IF('Mapa final SI'!T307="","",'Mapa final SI'!T307)</f>
        <v/>
      </c>
      <c r="N304" s="61"/>
      <c r="O304" s="61"/>
      <c r="P304" s="61"/>
      <c r="Q304" s="146"/>
    </row>
    <row r="305" spans="1:17" ht="43.5" customHeight="1">
      <c r="A305" s="106" t="s">
        <v>782</v>
      </c>
      <c r="B305" s="1164"/>
      <c r="C305" s="1184"/>
      <c r="D305" s="1461"/>
      <c r="E305" s="1184"/>
      <c r="F305" s="1188"/>
      <c r="G305" s="1188"/>
      <c r="H305" s="1426"/>
      <c r="I305" s="326" t="str">
        <f>IF('Mapa final SI'!AC308="","",'Mapa final SI'!AC308)</f>
        <v/>
      </c>
      <c r="J305" s="326" t="str">
        <f>IF('Mapa final SI'!AE308="","",'Mapa final SI'!AE308)</f>
        <v/>
      </c>
      <c r="K305" s="326" t="str">
        <f t="shared" si="46"/>
        <v/>
      </c>
      <c r="L305" s="326" t="str">
        <f>IF('Mapa final SI'!AH308="","",'Mapa final SI'!AH308)</f>
        <v/>
      </c>
      <c r="M305" s="265" t="str">
        <f>IF('Mapa final SI'!T308="","",'Mapa final SI'!T308)</f>
        <v/>
      </c>
      <c r="N305" s="61"/>
      <c r="O305" s="61"/>
      <c r="P305" s="61"/>
      <c r="Q305" s="146"/>
    </row>
    <row r="306" spans="1:17" ht="43.5" customHeight="1">
      <c r="A306" s="106" t="s">
        <v>783</v>
      </c>
      <c r="B306" s="1164"/>
      <c r="C306" s="1184"/>
      <c r="D306" s="1461"/>
      <c r="E306" s="1184"/>
      <c r="F306" s="1188"/>
      <c r="G306" s="1188"/>
      <c r="H306" s="1427"/>
      <c r="I306" s="326" t="str">
        <f>IF('Mapa final SI'!AC309="","",'Mapa final SI'!AC309)</f>
        <v/>
      </c>
      <c r="J306" s="326" t="str">
        <f>IF('Mapa final SI'!AE309="","",'Mapa final SI'!AE309)</f>
        <v/>
      </c>
      <c r="K306" s="326" t="str">
        <f t="shared" si="46"/>
        <v/>
      </c>
      <c r="L306" s="326" t="str">
        <f>IF('Mapa final SI'!AH309="","",'Mapa final SI'!AH309)</f>
        <v/>
      </c>
      <c r="M306" s="265" t="str">
        <f>IF('Mapa final SI'!T309="","",'Mapa final SI'!T309)</f>
        <v/>
      </c>
      <c r="N306" s="61"/>
      <c r="O306" s="61"/>
      <c r="P306" s="61"/>
      <c r="Q306" s="146"/>
    </row>
    <row r="307" spans="1:17" ht="43.5" customHeight="1">
      <c r="A307" s="106" t="s">
        <v>784</v>
      </c>
      <c r="B307" s="1163"/>
      <c r="C307" s="1183" t="str">
        <f>IF('Mapa final SI'!G310="","",'Mapa final SI'!G310)</f>
        <v/>
      </c>
      <c r="D307" s="1460"/>
      <c r="E307" s="1183" t="str">
        <f>IF('Mapa final SI'!F310="","",'Mapa final SI'!F310)</f>
        <v/>
      </c>
      <c r="F307" s="1187" t="str">
        <f>IF('Mapa final SI'!L310="","",'Mapa final SI'!L310)</f>
        <v/>
      </c>
      <c r="G307" s="1187" t="str">
        <f>IF('Mapa final SI'!P310="","",'Mapa final SI'!P310)</f>
        <v/>
      </c>
      <c r="H307" s="1426"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final SI'!AC310="","",'Mapa final SI'!AC310)</f>
        <v/>
      </c>
      <c r="J307" s="326" t="str">
        <f>IF('Mapa final SI'!AE310="","",'Mapa final SI'!AE310)</f>
        <v/>
      </c>
      <c r="K307" s="326" t="str">
        <f t="shared" si="46"/>
        <v/>
      </c>
      <c r="L307" s="326" t="str">
        <f>IF('Mapa final SI'!AH310="","",'Mapa final SI'!AH310)</f>
        <v/>
      </c>
      <c r="M307" s="265" t="str">
        <f>IF('Mapa final SI'!T310="","",'Mapa final SI'!T310)</f>
        <v/>
      </c>
      <c r="N307" s="61"/>
      <c r="O307" s="61"/>
      <c r="P307" s="61"/>
      <c r="Q307" s="146"/>
    </row>
    <row r="308" spans="1:17" ht="43.5" customHeight="1">
      <c r="A308" s="106" t="s">
        <v>785</v>
      </c>
      <c r="B308" s="1164"/>
      <c r="C308" s="1184"/>
      <c r="D308" s="1461"/>
      <c r="E308" s="1184"/>
      <c r="F308" s="1188"/>
      <c r="G308" s="1188"/>
      <c r="H308" s="1426"/>
      <c r="I308" s="326" t="str">
        <f>IF('Mapa final SI'!AC311="","",'Mapa final SI'!AC311)</f>
        <v/>
      </c>
      <c r="J308" s="326" t="str">
        <f>IF('Mapa final SI'!AE311="","",'Mapa final SI'!AE311)</f>
        <v/>
      </c>
      <c r="K308" s="326" t="str">
        <f t="shared" si="46"/>
        <v/>
      </c>
      <c r="L308" s="326" t="str">
        <f>IF('Mapa final SI'!AH311="","",'Mapa final SI'!AH311)</f>
        <v/>
      </c>
      <c r="M308" s="265" t="str">
        <f>IF('Mapa final SI'!T311="","",'Mapa final SI'!T311)</f>
        <v/>
      </c>
      <c r="N308" s="61"/>
      <c r="O308" s="61"/>
      <c r="P308" s="61"/>
      <c r="Q308" s="146"/>
    </row>
    <row r="309" spans="1:17" ht="43.5" customHeight="1">
      <c r="A309" s="106" t="s">
        <v>786</v>
      </c>
      <c r="B309" s="1164"/>
      <c r="C309" s="1184"/>
      <c r="D309" s="1461"/>
      <c r="E309" s="1184"/>
      <c r="F309" s="1188"/>
      <c r="G309" s="1188"/>
      <c r="H309" s="1426"/>
      <c r="I309" s="326" t="str">
        <f>IF('Mapa final SI'!AC312="","",'Mapa final SI'!AC312)</f>
        <v/>
      </c>
      <c r="J309" s="326" t="str">
        <f>IF('Mapa final SI'!AE312="","",'Mapa final SI'!AE312)</f>
        <v/>
      </c>
      <c r="K309" s="326" t="str">
        <f t="shared" si="46"/>
        <v/>
      </c>
      <c r="L309" s="326" t="str">
        <f>IF('Mapa final SI'!AH312="","",'Mapa final SI'!AH312)</f>
        <v/>
      </c>
      <c r="M309" s="265" t="str">
        <f>IF('Mapa final SI'!T312="","",'Mapa final SI'!T312)</f>
        <v/>
      </c>
      <c r="N309" s="61"/>
      <c r="O309" s="61"/>
      <c r="P309" s="61"/>
      <c r="Q309" s="146"/>
    </row>
    <row r="310" spans="1:17" ht="43.5" customHeight="1">
      <c r="A310" s="106" t="s">
        <v>787</v>
      </c>
      <c r="B310" s="1164"/>
      <c r="C310" s="1184"/>
      <c r="D310" s="1461"/>
      <c r="E310" s="1184"/>
      <c r="F310" s="1188"/>
      <c r="G310" s="1188"/>
      <c r="H310" s="1426"/>
      <c r="I310" s="326" t="str">
        <f>IF('Mapa final SI'!AC313="","",'Mapa final SI'!AC313)</f>
        <v/>
      </c>
      <c r="J310" s="326" t="str">
        <f>IF('Mapa final SI'!AE313="","",'Mapa final SI'!AE313)</f>
        <v/>
      </c>
      <c r="K310" s="326" t="str">
        <f t="shared" si="46"/>
        <v/>
      </c>
      <c r="L310" s="326" t="str">
        <f>IF('Mapa final SI'!AH313="","",'Mapa final SI'!AH313)</f>
        <v/>
      </c>
      <c r="M310" s="265" t="str">
        <f>IF('Mapa final SI'!T313="","",'Mapa final SI'!T313)</f>
        <v/>
      </c>
      <c r="N310" s="61"/>
      <c r="O310" s="61"/>
      <c r="P310" s="61"/>
      <c r="Q310" s="146"/>
    </row>
    <row r="311" spans="1:17" ht="43.5" customHeight="1">
      <c r="A311" s="106" t="s">
        <v>788</v>
      </c>
      <c r="B311" s="1164"/>
      <c r="C311" s="1184"/>
      <c r="D311" s="1461"/>
      <c r="E311" s="1184"/>
      <c r="F311" s="1188"/>
      <c r="G311" s="1188"/>
      <c r="H311" s="1426"/>
      <c r="I311" s="326" t="str">
        <f>IF('Mapa final SI'!AC314="","",'Mapa final SI'!AC314)</f>
        <v/>
      </c>
      <c r="J311" s="326" t="str">
        <f>IF('Mapa final SI'!AE314="","",'Mapa final SI'!AE314)</f>
        <v/>
      </c>
      <c r="K311" s="326" t="str">
        <f t="shared" si="46"/>
        <v/>
      </c>
      <c r="L311" s="326" t="str">
        <f>IF('Mapa final SI'!AH314="","",'Mapa final SI'!AH314)</f>
        <v/>
      </c>
      <c r="M311" s="265" t="str">
        <f>IF('Mapa final SI'!T314="","",'Mapa final SI'!T314)</f>
        <v/>
      </c>
      <c r="N311" s="61"/>
      <c r="O311" s="61"/>
      <c r="P311" s="61"/>
      <c r="Q311" s="146"/>
    </row>
    <row r="312" spans="1:17" ht="43.5" customHeight="1">
      <c r="A312" s="106" t="s">
        <v>789</v>
      </c>
      <c r="B312" s="1164"/>
      <c r="C312" s="1184"/>
      <c r="D312" s="1461"/>
      <c r="E312" s="1184"/>
      <c r="F312" s="1188"/>
      <c r="G312" s="1188"/>
      <c r="H312" s="1427"/>
      <c r="I312" s="326" t="str">
        <f>IF('Mapa final SI'!AC315="","",'Mapa final SI'!AC315)</f>
        <v/>
      </c>
      <c r="J312" s="326" t="str">
        <f>IF('Mapa final SI'!AE315="","",'Mapa final SI'!AE315)</f>
        <v/>
      </c>
      <c r="K312" s="326" t="str">
        <f t="shared" si="46"/>
        <v/>
      </c>
      <c r="L312" s="326" t="str">
        <f>IF('Mapa final SI'!AH315="","",'Mapa final SI'!AH315)</f>
        <v/>
      </c>
      <c r="M312" s="265" t="str">
        <f>IF('Mapa final SI'!T315="","",'Mapa final SI'!T315)</f>
        <v/>
      </c>
      <c r="N312" s="61"/>
      <c r="O312" s="61"/>
      <c r="P312" s="61"/>
      <c r="Q312" s="146"/>
    </row>
    <row r="313" spans="1:17" ht="43.5" customHeight="1">
      <c r="A313" s="106" t="s">
        <v>790</v>
      </c>
      <c r="B313" s="1163"/>
      <c r="C313" s="1183" t="str">
        <f>IF('Mapa final SI'!G316="","",'Mapa final SI'!G316)</f>
        <v/>
      </c>
      <c r="D313" s="1460"/>
      <c r="E313" s="1183" t="str">
        <f>IF('Mapa final SI'!F316="","",'Mapa final SI'!F316)</f>
        <v/>
      </c>
      <c r="F313" s="1187" t="str">
        <f>IF('Mapa final SI'!L316="","",'Mapa final SI'!L316)</f>
        <v/>
      </c>
      <c r="G313" s="1187" t="str">
        <f>IF('Mapa final SI'!P316="","",'Mapa final SI'!P316)</f>
        <v/>
      </c>
      <c r="H313" s="1426"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final SI'!AC316="","",'Mapa final SI'!AC316)</f>
        <v/>
      </c>
      <c r="J313" s="326" t="str">
        <f>IF('Mapa final SI'!AE316="","",'Mapa final SI'!AE316)</f>
        <v/>
      </c>
      <c r="K313" s="326" t="str">
        <f t="shared" si="46"/>
        <v/>
      </c>
      <c r="L313" s="326" t="str">
        <f>IF('Mapa final SI'!AH316="","",'Mapa final SI'!AH316)</f>
        <v/>
      </c>
      <c r="M313" s="265" t="str">
        <f>IF('Mapa final SI'!T316="","",'Mapa final SI'!T316)</f>
        <v/>
      </c>
      <c r="N313" s="61"/>
      <c r="O313" s="61"/>
      <c r="P313" s="61"/>
      <c r="Q313" s="146"/>
    </row>
    <row r="314" spans="1:17" ht="43.5" customHeight="1">
      <c r="A314" s="106" t="s">
        <v>791</v>
      </c>
      <c r="B314" s="1164"/>
      <c r="C314" s="1184"/>
      <c r="D314" s="1461"/>
      <c r="E314" s="1184"/>
      <c r="F314" s="1188"/>
      <c r="G314" s="1188"/>
      <c r="H314" s="1426"/>
      <c r="I314" s="326" t="str">
        <f>IF('Mapa final SI'!AC317="","",'Mapa final SI'!AC317)</f>
        <v/>
      </c>
      <c r="J314" s="326" t="str">
        <f>IF('Mapa final SI'!AE317="","",'Mapa final SI'!AE317)</f>
        <v/>
      </c>
      <c r="K314" s="326" t="str">
        <f t="shared" si="46"/>
        <v/>
      </c>
      <c r="L314" s="326" t="str">
        <f>IF('Mapa final SI'!AH317="","",'Mapa final SI'!AH317)</f>
        <v/>
      </c>
      <c r="M314" s="265" t="str">
        <f>IF('Mapa final SI'!T317="","",'Mapa final SI'!T317)</f>
        <v/>
      </c>
      <c r="N314" s="61"/>
      <c r="O314" s="61"/>
      <c r="P314" s="61"/>
      <c r="Q314" s="146"/>
    </row>
    <row r="315" spans="1:17" ht="43.5" customHeight="1">
      <c r="A315" s="106" t="s">
        <v>792</v>
      </c>
      <c r="B315" s="1164"/>
      <c r="C315" s="1184"/>
      <c r="D315" s="1461"/>
      <c r="E315" s="1184"/>
      <c r="F315" s="1188"/>
      <c r="G315" s="1188"/>
      <c r="H315" s="1426"/>
      <c r="I315" s="326" t="str">
        <f>IF('Mapa final SI'!AC318="","",'Mapa final SI'!AC318)</f>
        <v/>
      </c>
      <c r="J315" s="326" t="str">
        <f>IF('Mapa final SI'!AE318="","",'Mapa final SI'!AE318)</f>
        <v/>
      </c>
      <c r="K315" s="326" t="str">
        <f t="shared" si="46"/>
        <v/>
      </c>
      <c r="L315" s="326" t="str">
        <f>IF('Mapa final SI'!AH318="","",'Mapa final SI'!AH318)</f>
        <v/>
      </c>
      <c r="M315" s="265" t="str">
        <f>IF('Mapa final SI'!T318="","",'Mapa final SI'!T318)</f>
        <v/>
      </c>
      <c r="N315" s="61"/>
      <c r="O315" s="61"/>
      <c r="P315" s="61"/>
      <c r="Q315" s="146"/>
    </row>
    <row r="316" spans="1:17" ht="43.5" customHeight="1">
      <c r="A316" s="106" t="s">
        <v>793</v>
      </c>
      <c r="B316" s="1164"/>
      <c r="C316" s="1184"/>
      <c r="D316" s="1461"/>
      <c r="E316" s="1184"/>
      <c r="F316" s="1188"/>
      <c r="G316" s="1188"/>
      <c r="H316" s="1426"/>
      <c r="I316" s="326" t="str">
        <f>IF('Mapa final SI'!AC319="","",'Mapa final SI'!AC319)</f>
        <v/>
      </c>
      <c r="J316" s="326" t="str">
        <f>IF('Mapa final SI'!AE319="","",'Mapa final SI'!AE319)</f>
        <v/>
      </c>
      <c r="K316" s="326" t="str">
        <f t="shared" si="46"/>
        <v/>
      </c>
      <c r="L316" s="326" t="str">
        <f>IF('Mapa final SI'!AH319="","",'Mapa final SI'!AH319)</f>
        <v/>
      </c>
      <c r="M316" s="265" t="str">
        <f>IF('Mapa final SI'!T319="","",'Mapa final SI'!T319)</f>
        <v/>
      </c>
      <c r="N316" s="61"/>
      <c r="O316" s="61"/>
      <c r="P316" s="61"/>
      <c r="Q316" s="146"/>
    </row>
    <row r="317" spans="1:17" ht="43.5" customHeight="1">
      <c r="A317" s="106" t="s">
        <v>794</v>
      </c>
      <c r="B317" s="1164"/>
      <c r="C317" s="1184"/>
      <c r="D317" s="1461"/>
      <c r="E317" s="1184"/>
      <c r="F317" s="1188"/>
      <c r="G317" s="1188"/>
      <c r="H317" s="1426"/>
      <c r="I317" s="326" t="str">
        <f>IF('Mapa final SI'!AC320="","",'Mapa final SI'!AC320)</f>
        <v/>
      </c>
      <c r="J317" s="326" t="str">
        <f>IF('Mapa final SI'!AE320="","",'Mapa final SI'!AE320)</f>
        <v/>
      </c>
      <c r="K317" s="326" t="str">
        <f t="shared" si="46"/>
        <v/>
      </c>
      <c r="L317" s="326" t="str">
        <f>IF('Mapa final SI'!AH320="","",'Mapa final SI'!AH320)</f>
        <v/>
      </c>
      <c r="M317" s="265" t="str">
        <f>IF('Mapa final SI'!T320="","",'Mapa final SI'!T320)</f>
        <v/>
      </c>
      <c r="N317" s="61"/>
      <c r="O317" s="61"/>
      <c r="P317" s="61"/>
      <c r="Q317" s="146"/>
    </row>
    <row r="318" spans="1:17" ht="43.5" customHeight="1">
      <c r="A318" s="106" t="s">
        <v>795</v>
      </c>
      <c r="B318" s="1164"/>
      <c r="C318" s="1184"/>
      <c r="D318" s="1461"/>
      <c r="E318" s="1184"/>
      <c r="F318" s="1188"/>
      <c r="G318" s="1188"/>
      <c r="H318" s="1427"/>
      <c r="I318" s="326" t="str">
        <f>IF('Mapa final SI'!AC321="","",'Mapa final SI'!AC321)</f>
        <v/>
      </c>
      <c r="J318" s="326" t="str">
        <f>IF('Mapa final SI'!AE321="","",'Mapa final SI'!AE321)</f>
        <v/>
      </c>
      <c r="K318" s="326" t="str">
        <f t="shared" si="46"/>
        <v/>
      </c>
      <c r="L318" s="326" t="str">
        <f>IF('Mapa final SI'!AH321="","",'Mapa final SI'!AH321)</f>
        <v/>
      </c>
      <c r="M318" s="265" t="str">
        <f>IF('Mapa final SI'!T321="","",'Mapa final SI'!T321)</f>
        <v/>
      </c>
      <c r="N318" s="61"/>
      <c r="O318" s="61"/>
      <c r="P318" s="61"/>
      <c r="Q318" s="146"/>
    </row>
    <row r="319" spans="1:17" ht="43.5" customHeight="1">
      <c r="A319" s="106" t="s">
        <v>796</v>
      </c>
      <c r="B319" s="1163"/>
      <c r="C319" s="1183" t="str">
        <f>IF('Mapa final SI'!G322="","",'Mapa final SI'!G322)</f>
        <v/>
      </c>
      <c r="D319" s="1460"/>
      <c r="E319" s="1183" t="str">
        <f>IF('Mapa final SI'!F322="","",'Mapa final SI'!F322)</f>
        <v/>
      </c>
      <c r="F319" s="1187" t="str">
        <f>IF('Mapa final SI'!L322="","",'Mapa final SI'!L322)</f>
        <v/>
      </c>
      <c r="G319" s="1187" t="str">
        <f>IF('Mapa final SI'!P322="","",'Mapa final SI'!P322)</f>
        <v/>
      </c>
      <c r="H319" s="1426"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final SI'!AC322="","",'Mapa final SI'!AC322)</f>
        <v/>
      </c>
      <c r="J319" s="326" t="str">
        <f>IF('Mapa final SI'!AE322="","",'Mapa final SI'!AE322)</f>
        <v/>
      </c>
      <c r="K319" s="326" t="str">
        <f t="shared" si="46"/>
        <v/>
      </c>
      <c r="L319" s="326" t="str">
        <f>IF('Mapa final SI'!AH322="","",'Mapa final SI'!AH322)</f>
        <v/>
      </c>
      <c r="M319" s="265" t="str">
        <f>IF('Mapa final SI'!T322="","",'Mapa final SI'!T322)</f>
        <v/>
      </c>
      <c r="N319" s="61"/>
      <c r="O319" s="61"/>
      <c r="P319" s="61"/>
      <c r="Q319" s="146"/>
    </row>
    <row r="320" spans="1:17" ht="43.5" customHeight="1">
      <c r="A320" s="106" t="s">
        <v>797</v>
      </c>
      <c r="B320" s="1164"/>
      <c r="C320" s="1184"/>
      <c r="D320" s="1461"/>
      <c r="E320" s="1184"/>
      <c r="F320" s="1188"/>
      <c r="G320" s="1188"/>
      <c r="H320" s="1426"/>
      <c r="I320" s="326" t="str">
        <f>IF('Mapa final SI'!AC323="","",'Mapa final SI'!AC323)</f>
        <v/>
      </c>
      <c r="J320" s="326" t="str">
        <f>IF('Mapa final SI'!AE323="","",'Mapa final SI'!AE323)</f>
        <v/>
      </c>
      <c r="K320" s="326" t="str">
        <f t="shared" si="46"/>
        <v/>
      </c>
      <c r="L320" s="326" t="str">
        <f>IF('Mapa final SI'!AH323="","",'Mapa final SI'!AH323)</f>
        <v/>
      </c>
      <c r="M320" s="265" t="str">
        <f>IF('Mapa final SI'!T323="","",'Mapa final SI'!T323)</f>
        <v/>
      </c>
      <c r="N320" s="61"/>
      <c r="O320" s="61"/>
      <c r="P320" s="61"/>
      <c r="Q320" s="146"/>
    </row>
    <row r="321" spans="1:17" ht="43.5" customHeight="1">
      <c r="A321" s="106" t="s">
        <v>798</v>
      </c>
      <c r="B321" s="1164"/>
      <c r="C321" s="1184"/>
      <c r="D321" s="1461"/>
      <c r="E321" s="1184"/>
      <c r="F321" s="1188"/>
      <c r="G321" s="1188"/>
      <c r="H321" s="1426"/>
      <c r="I321" s="326" t="str">
        <f>IF('Mapa final SI'!AC324="","",'Mapa final SI'!AC324)</f>
        <v/>
      </c>
      <c r="J321" s="326" t="str">
        <f>IF('Mapa final SI'!AE324="","",'Mapa final SI'!AE324)</f>
        <v/>
      </c>
      <c r="K321" s="326" t="str">
        <f t="shared" si="46"/>
        <v/>
      </c>
      <c r="L321" s="326" t="str">
        <f>IF('Mapa final SI'!AH324="","",'Mapa final SI'!AH324)</f>
        <v/>
      </c>
      <c r="M321" s="265" t="str">
        <f>IF('Mapa final SI'!T324="","",'Mapa final SI'!T324)</f>
        <v/>
      </c>
      <c r="N321" s="61"/>
      <c r="O321" s="61"/>
      <c r="P321" s="61"/>
      <c r="Q321" s="146"/>
    </row>
    <row r="322" spans="1:17" ht="43.5" customHeight="1">
      <c r="A322" s="106" t="s">
        <v>799</v>
      </c>
      <c r="B322" s="1164"/>
      <c r="C322" s="1184"/>
      <c r="D322" s="1461"/>
      <c r="E322" s="1184"/>
      <c r="F322" s="1188"/>
      <c r="G322" s="1188"/>
      <c r="H322" s="1426"/>
      <c r="I322" s="326" t="str">
        <f>IF('Mapa final SI'!AC325="","",'Mapa final SI'!AC325)</f>
        <v/>
      </c>
      <c r="J322" s="326" t="str">
        <f>IF('Mapa final SI'!AE325="","",'Mapa final SI'!AE325)</f>
        <v/>
      </c>
      <c r="K322" s="326" t="str">
        <f t="shared" si="46"/>
        <v/>
      </c>
      <c r="L322" s="326" t="str">
        <f>IF('Mapa final SI'!AH325="","",'Mapa final SI'!AH325)</f>
        <v/>
      </c>
      <c r="M322" s="265" t="str">
        <f>IF('Mapa final SI'!T325="","",'Mapa final SI'!T325)</f>
        <v/>
      </c>
      <c r="N322" s="61"/>
      <c r="O322" s="61"/>
      <c r="P322" s="61"/>
      <c r="Q322" s="146"/>
    </row>
    <row r="323" spans="1:17" ht="43.5" customHeight="1">
      <c r="A323" s="106" t="s">
        <v>800</v>
      </c>
      <c r="B323" s="1164"/>
      <c r="C323" s="1184"/>
      <c r="D323" s="1461"/>
      <c r="E323" s="1184"/>
      <c r="F323" s="1188"/>
      <c r="G323" s="1188"/>
      <c r="H323" s="1426"/>
      <c r="I323" s="326" t="str">
        <f>IF('Mapa final SI'!AC326="","",'Mapa final SI'!AC326)</f>
        <v/>
      </c>
      <c r="J323" s="326" t="str">
        <f>IF('Mapa final SI'!AE326="","",'Mapa final SI'!AE326)</f>
        <v/>
      </c>
      <c r="K323" s="326" t="str">
        <f t="shared" si="46"/>
        <v/>
      </c>
      <c r="L323" s="326" t="str">
        <f>IF('Mapa final SI'!AH326="","",'Mapa final SI'!AH326)</f>
        <v/>
      </c>
      <c r="M323" s="265" t="str">
        <f>IF('Mapa final SI'!T326="","",'Mapa final SI'!T326)</f>
        <v/>
      </c>
      <c r="N323" s="61"/>
      <c r="O323" s="61"/>
      <c r="P323" s="61"/>
      <c r="Q323" s="146"/>
    </row>
    <row r="324" spans="1:17" ht="43.5" customHeight="1">
      <c r="A324" s="106" t="s">
        <v>801</v>
      </c>
      <c r="B324" s="1164"/>
      <c r="C324" s="1184"/>
      <c r="D324" s="1461"/>
      <c r="E324" s="1184"/>
      <c r="F324" s="1188"/>
      <c r="G324" s="1188"/>
      <c r="H324" s="1427"/>
      <c r="I324" s="326" t="str">
        <f>IF('Mapa final SI'!AC327="","",'Mapa final SI'!AC327)</f>
        <v/>
      </c>
      <c r="J324" s="326" t="str">
        <f>IF('Mapa final SI'!AE327="","",'Mapa final SI'!AE327)</f>
        <v/>
      </c>
      <c r="K324" s="326" t="str">
        <f t="shared" si="46"/>
        <v/>
      </c>
      <c r="L324" s="326" t="str">
        <f>IF('Mapa final SI'!AH327="","",'Mapa final SI'!AH327)</f>
        <v/>
      </c>
      <c r="M324" s="265" t="str">
        <f>IF('Mapa final SI'!T327="","",'Mapa final SI'!T327)</f>
        <v/>
      </c>
      <c r="N324" s="61"/>
      <c r="O324" s="61"/>
      <c r="P324" s="61"/>
      <c r="Q324" s="146"/>
    </row>
    <row r="325" spans="1:17" ht="43.5" customHeight="1">
      <c r="A325" s="106" t="s">
        <v>802</v>
      </c>
      <c r="B325" s="1163"/>
      <c r="C325" s="1183" t="str">
        <f>IF('Mapa final SI'!G328="","",'Mapa final SI'!G328)</f>
        <v/>
      </c>
      <c r="D325" s="1460"/>
      <c r="E325" s="1183" t="str">
        <f>IF('Mapa final SI'!F328="","",'Mapa final SI'!F328)</f>
        <v/>
      </c>
      <c r="F325" s="1187" t="str">
        <f>IF('Mapa final SI'!L328="","",'Mapa final SI'!L328)</f>
        <v/>
      </c>
      <c r="G325" s="1187" t="str">
        <f>IF('Mapa final SI'!P328="","",'Mapa final SI'!P328)</f>
        <v/>
      </c>
      <c r="H325" s="1426"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final SI'!AC328="","",'Mapa final SI'!AC328)</f>
        <v/>
      </c>
      <c r="J325" s="326" t="str">
        <f>IF('Mapa final SI'!AE328="","",'Mapa final SI'!AE328)</f>
        <v/>
      </c>
      <c r="K325" s="326" t="str">
        <f t="shared" si="46"/>
        <v/>
      </c>
      <c r="L325" s="326" t="str">
        <f>IF('Mapa final SI'!AH328="","",'Mapa final SI'!AH328)</f>
        <v/>
      </c>
      <c r="M325" s="265" t="str">
        <f>IF('Mapa final SI'!T328="","",'Mapa final SI'!T328)</f>
        <v/>
      </c>
      <c r="N325" s="61"/>
      <c r="O325" s="61"/>
      <c r="P325" s="61"/>
      <c r="Q325" s="146"/>
    </row>
    <row r="326" spans="1:17" ht="43.5" customHeight="1">
      <c r="A326" s="106" t="s">
        <v>803</v>
      </c>
      <c r="B326" s="1164"/>
      <c r="C326" s="1184"/>
      <c r="D326" s="1461"/>
      <c r="E326" s="1184"/>
      <c r="F326" s="1188"/>
      <c r="G326" s="1188"/>
      <c r="H326" s="1426"/>
      <c r="I326" s="326" t="str">
        <f>IF('Mapa final SI'!AC329="","",'Mapa final SI'!AC329)</f>
        <v/>
      </c>
      <c r="J326" s="326" t="str">
        <f>IF('Mapa final SI'!AE329="","",'Mapa final SI'!AE329)</f>
        <v/>
      </c>
      <c r="K326" s="326" t="str">
        <f t="shared" si="46"/>
        <v/>
      </c>
      <c r="L326" s="326" t="str">
        <f>IF('Mapa final SI'!AH329="","",'Mapa final SI'!AH329)</f>
        <v/>
      </c>
      <c r="M326" s="265" t="str">
        <f>IF('Mapa final SI'!T329="","",'Mapa final SI'!T329)</f>
        <v/>
      </c>
      <c r="N326" s="61"/>
      <c r="O326" s="61"/>
      <c r="P326" s="61"/>
      <c r="Q326" s="146"/>
    </row>
    <row r="327" spans="1:17" ht="43.5" customHeight="1">
      <c r="A327" s="106" t="s">
        <v>804</v>
      </c>
      <c r="B327" s="1164"/>
      <c r="C327" s="1184"/>
      <c r="D327" s="1461"/>
      <c r="E327" s="1184"/>
      <c r="F327" s="1188"/>
      <c r="G327" s="1188"/>
      <c r="H327" s="1426"/>
      <c r="I327" s="326" t="str">
        <f>IF('Mapa final SI'!AC330="","",'Mapa final SI'!AC330)</f>
        <v/>
      </c>
      <c r="J327" s="326" t="str">
        <f>IF('Mapa final SI'!AE330="","",'Mapa final SI'!AE330)</f>
        <v/>
      </c>
      <c r="K327" s="326" t="str">
        <f t="shared" si="46"/>
        <v/>
      </c>
      <c r="L327" s="326" t="str">
        <f>IF('Mapa final SI'!AH330="","",'Mapa final SI'!AH330)</f>
        <v/>
      </c>
      <c r="M327" s="265" t="str">
        <f>IF('Mapa final SI'!T330="","",'Mapa final SI'!T330)</f>
        <v/>
      </c>
      <c r="N327" s="61"/>
      <c r="O327" s="61"/>
      <c r="P327" s="61"/>
      <c r="Q327" s="146"/>
    </row>
    <row r="328" spans="1:17" ht="43.5" customHeight="1">
      <c r="A328" s="106" t="s">
        <v>805</v>
      </c>
      <c r="B328" s="1164"/>
      <c r="C328" s="1184"/>
      <c r="D328" s="1461"/>
      <c r="E328" s="1184"/>
      <c r="F328" s="1188"/>
      <c r="G328" s="1188"/>
      <c r="H328" s="1426"/>
      <c r="I328" s="326" t="str">
        <f>IF('Mapa final SI'!AC331="","",'Mapa final SI'!AC331)</f>
        <v/>
      </c>
      <c r="J328" s="326" t="str">
        <f>IF('Mapa final SI'!AE331="","",'Mapa final SI'!AE331)</f>
        <v/>
      </c>
      <c r="K328" s="32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6" t="str">
        <f>IF('Mapa final SI'!AH331="","",'Mapa final SI'!AH331)</f>
        <v/>
      </c>
      <c r="M328" s="265" t="str">
        <f>IF('Mapa final SI'!T331="","",'Mapa final SI'!T331)</f>
        <v/>
      </c>
      <c r="N328" s="61"/>
      <c r="O328" s="61"/>
      <c r="P328" s="61"/>
      <c r="Q328" s="146"/>
    </row>
    <row r="329" spans="1:17" ht="43.5" customHeight="1">
      <c r="A329" s="106" t="s">
        <v>806</v>
      </c>
      <c r="B329" s="1164"/>
      <c r="C329" s="1184"/>
      <c r="D329" s="1461"/>
      <c r="E329" s="1184"/>
      <c r="F329" s="1188"/>
      <c r="G329" s="1188"/>
      <c r="H329" s="1426"/>
      <c r="I329" s="326" t="str">
        <f>IF('Mapa final SI'!AC332="","",'Mapa final SI'!AC332)</f>
        <v/>
      </c>
      <c r="J329" s="326" t="str">
        <f>IF('Mapa final SI'!AE332="","",'Mapa final SI'!AE332)</f>
        <v/>
      </c>
      <c r="K329" s="326" t="str">
        <f t="shared" si="58"/>
        <v/>
      </c>
      <c r="L329" s="326" t="str">
        <f>IF('Mapa final SI'!AH332="","",'Mapa final SI'!AH332)</f>
        <v/>
      </c>
      <c r="M329" s="265" t="str">
        <f>IF('Mapa final SI'!T332="","",'Mapa final SI'!T332)</f>
        <v/>
      </c>
      <c r="N329" s="61"/>
      <c r="O329" s="61"/>
      <c r="P329" s="61"/>
      <c r="Q329" s="146"/>
    </row>
    <row r="330" spans="1:17" ht="43.5" customHeight="1">
      <c r="A330" s="106" t="s">
        <v>807</v>
      </c>
      <c r="B330" s="1164"/>
      <c r="C330" s="1184"/>
      <c r="D330" s="1461"/>
      <c r="E330" s="1184"/>
      <c r="F330" s="1188"/>
      <c r="G330" s="1188"/>
      <c r="H330" s="1427"/>
      <c r="I330" s="326" t="str">
        <f>IF('Mapa final SI'!AC333="","",'Mapa final SI'!AC333)</f>
        <v/>
      </c>
      <c r="J330" s="326" t="str">
        <f>IF('Mapa final SI'!AE333="","",'Mapa final SI'!AE333)</f>
        <v/>
      </c>
      <c r="K330" s="326" t="str">
        <f t="shared" si="58"/>
        <v/>
      </c>
      <c r="L330" s="326" t="str">
        <f>IF('Mapa final SI'!AH333="","",'Mapa final SI'!AH333)</f>
        <v/>
      </c>
      <c r="M330" s="265" t="str">
        <f>IF('Mapa final SI'!T333="","",'Mapa final SI'!T333)</f>
        <v/>
      </c>
      <c r="N330" s="61"/>
      <c r="O330" s="61"/>
      <c r="P330" s="61"/>
      <c r="Q330" s="146"/>
    </row>
    <row r="331" spans="1:17" ht="43.5" customHeight="1">
      <c r="A331" s="106" t="s">
        <v>808</v>
      </c>
      <c r="B331" s="1163"/>
      <c r="C331" s="1183" t="str">
        <f>IF('Mapa final SI'!G334="","",'Mapa final SI'!G334)</f>
        <v/>
      </c>
      <c r="D331" s="1460"/>
      <c r="E331" s="1183" t="str">
        <f>IF('Mapa final SI'!F334="","",'Mapa final SI'!F334)</f>
        <v/>
      </c>
      <c r="F331" s="1187" t="str">
        <f>IF('Mapa final SI'!L334="","",'Mapa final SI'!L334)</f>
        <v/>
      </c>
      <c r="G331" s="1187" t="str">
        <f>IF('Mapa final SI'!P334="","",'Mapa final SI'!P334)</f>
        <v/>
      </c>
      <c r="H331" s="1426"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final SI'!AC334="","",'Mapa final SI'!AC334)</f>
        <v/>
      </c>
      <c r="J331" s="326" t="str">
        <f>IF('Mapa final SI'!AE334="","",'Mapa final SI'!AE334)</f>
        <v/>
      </c>
      <c r="K331" s="326" t="str">
        <f t="shared" si="58"/>
        <v/>
      </c>
      <c r="L331" s="326" t="str">
        <f>IF('Mapa final SI'!AH334="","",'Mapa final SI'!AH334)</f>
        <v/>
      </c>
      <c r="M331" s="265" t="str">
        <f>IF('Mapa final SI'!T334="","",'Mapa final SI'!T334)</f>
        <v/>
      </c>
      <c r="N331" s="61"/>
      <c r="O331" s="61"/>
      <c r="P331" s="61"/>
      <c r="Q331" s="146"/>
    </row>
    <row r="332" spans="1:17" ht="43.5" customHeight="1">
      <c r="A332" s="106" t="s">
        <v>809</v>
      </c>
      <c r="B332" s="1164"/>
      <c r="C332" s="1184"/>
      <c r="D332" s="1461"/>
      <c r="E332" s="1184"/>
      <c r="F332" s="1188"/>
      <c r="G332" s="1188"/>
      <c r="H332" s="1426"/>
      <c r="I332" s="326" t="str">
        <f>IF('Mapa final SI'!AC335="","",'Mapa final SI'!AC335)</f>
        <v/>
      </c>
      <c r="J332" s="326" t="str">
        <f>IF('Mapa final SI'!AE335="","",'Mapa final SI'!AE335)</f>
        <v/>
      </c>
      <c r="K332" s="326" t="str">
        <f t="shared" si="58"/>
        <v/>
      </c>
      <c r="L332" s="326" t="str">
        <f>IF('Mapa final SI'!AH335="","",'Mapa final SI'!AH335)</f>
        <v/>
      </c>
      <c r="M332" s="265" t="str">
        <f>IF('Mapa final SI'!T335="","",'Mapa final SI'!T335)</f>
        <v/>
      </c>
      <c r="N332" s="61"/>
      <c r="O332" s="61"/>
      <c r="P332" s="61"/>
      <c r="Q332" s="146"/>
    </row>
    <row r="333" spans="1:17" ht="43.5" customHeight="1">
      <c r="A333" s="106" t="s">
        <v>810</v>
      </c>
      <c r="B333" s="1164"/>
      <c r="C333" s="1184"/>
      <c r="D333" s="1461"/>
      <c r="E333" s="1184"/>
      <c r="F333" s="1188"/>
      <c r="G333" s="1188"/>
      <c r="H333" s="1426"/>
      <c r="I333" s="326" t="str">
        <f>IF('Mapa final SI'!AC336="","",'Mapa final SI'!AC336)</f>
        <v/>
      </c>
      <c r="J333" s="326" t="str">
        <f>IF('Mapa final SI'!AE336="","",'Mapa final SI'!AE336)</f>
        <v/>
      </c>
      <c r="K333" s="326" t="str">
        <f t="shared" si="58"/>
        <v/>
      </c>
      <c r="L333" s="326" t="str">
        <f>IF('Mapa final SI'!AH336="","",'Mapa final SI'!AH336)</f>
        <v/>
      </c>
      <c r="M333" s="265" t="str">
        <f>IF('Mapa final SI'!T336="","",'Mapa final SI'!T336)</f>
        <v/>
      </c>
      <c r="N333" s="61"/>
      <c r="O333" s="61"/>
      <c r="P333" s="61"/>
      <c r="Q333" s="146"/>
    </row>
    <row r="334" spans="1:17" ht="43.5" customHeight="1">
      <c r="A334" s="106" t="s">
        <v>811</v>
      </c>
      <c r="B334" s="1164"/>
      <c r="C334" s="1184"/>
      <c r="D334" s="1461"/>
      <c r="E334" s="1184"/>
      <c r="F334" s="1188"/>
      <c r="G334" s="1188"/>
      <c r="H334" s="1426"/>
      <c r="I334" s="326" t="str">
        <f>IF('Mapa final SI'!AC337="","",'Mapa final SI'!AC337)</f>
        <v/>
      </c>
      <c r="J334" s="326" t="str">
        <f>IF('Mapa final SI'!AE337="","",'Mapa final SI'!AE337)</f>
        <v/>
      </c>
      <c r="K334" s="326" t="str">
        <f t="shared" si="58"/>
        <v/>
      </c>
      <c r="L334" s="326" t="str">
        <f>IF('Mapa final SI'!AH337="","",'Mapa final SI'!AH337)</f>
        <v/>
      </c>
      <c r="M334" s="265" t="str">
        <f>IF('Mapa final SI'!T337="","",'Mapa final SI'!T337)</f>
        <v/>
      </c>
      <c r="N334" s="61"/>
      <c r="O334" s="61"/>
      <c r="P334" s="61"/>
      <c r="Q334" s="146"/>
    </row>
    <row r="335" spans="1:17" ht="43.5" customHeight="1">
      <c r="A335" s="106" t="s">
        <v>812</v>
      </c>
      <c r="B335" s="1164"/>
      <c r="C335" s="1184"/>
      <c r="D335" s="1461"/>
      <c r="E335" s="1184"/>
      <c r="F335" s="1188"/>
      <c r="G335" s="1188"/>
      <c r="H335" s="1426"/>
      <c r="I335" s="326" t="str">
        <f>IF('Mapa final SI'!AC338="","",'Mapa final SI'!AC338)</f>
        <v/>
      </c>
      <c r="J335" s="326" t="str">
        <f>IF('Mapa final SI'!AE338="","",'Mapa final SI'!AE338)</f>
        <v/>
      </c>
      <c r="K335" s="326" t="str">
        <f t="shared" si="58"/>
        <v/>
      </c>
      <c r="L335" s="326" t="str">
        <f>IF('Mapa final SI'!AH338="","",'Mapa final SI'!AH338)</f>
        <v/>
      </c>
      <c r="M335" s="265" t="str">
        <f>IF('Mapa final SI'!T338="","",'Mapa final SI'!T338)</f>
        <v/>
      </c>
      <c r="N335" s="61"/>
      <c r="O335" s="61"/>
      <c r="P335" s="61"/>
      <c r="Q335" s="146"/>
    </row>
    <row r="336" spans="1:17" ht="43.5" customHeight="1">
      <c r="A336" s="106" t="s">
        <v>813</v>
      </c>
      <c r="B336" s="1164"/>
      <c r="C336" s="1184"/>
      <c r="D336" s="1461"/>
      <c r="E336" s="1184"/>
      <c r="F336" s="1188"/>
      <c r="G336" s="1188"/>
      <c r="H336" s="1427"/>
      <c r="I336" s="326" t="str">
        <f>IF('Mapa final SI'!AC339="","",'Mapa final SI'!AC339)</f>
        <v/>
      </c>
      <c r="J336" s="326" t="str">
        <f>IF('Mapa final SI'!AE339="","",'Mapa final SI'!AE339)</f>
        <v/>
      </c>
      <c r="K336" s="326" t="str">
        <f t="shared" si="58"/>
        <v/>
      </c>
      <c r="L336" s="326" t="str">
        <f>IF('Mapa final SI'!AH339="","",'Mapa final SI'!AH339)</f>
        <v/>
      </c>
      <c r="M336" s="265" t="str">
        <f>IF('Mapa final SI'!T339="","",'Mapa final SI'!T339)</f>
        <v/>
      </c>
      <c r="N336" s="61"/>
      <c r="O336" s="61"/>
      <c r="P336" s="61"/>
      <c r="Q336" s="146"/>
    </row>
    <row r="337" spans="1:17" ht="43.5" customHeight="1">
      <c r="A337" s="106" t="s">
        <v>814</v>
      </c>
      <c r="B337" s="1163"/>
      <c r="C337" s="1183" t="str">
        <f>IF('Mapa final SI'!G340="","",'Mapa final SI'!G340)</f>
        <v/>
      </c>
      <c r="D337" s="1460"/>
      <c r="E337" s="1183" t="str">
        <f>IF('Mapa final SI'!F340="","",'Mapa final SI'!F340)</f>
        <v/>
      </c>
      <c r="F337" s="1187" t="str">
        <f>IF('Mapa final SI'!L340="","",'Mapa final SI'!L340)</f>
        <v/>
      </c>
      <c r="G337" s="1187" t="str">
        <f>IF('Mapa final SI'!P340="","",'Mapa final SI'!P340)</f>
        <v/>
      </c>
      <c r="H337" s="1426"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final SI'!AC340="","",'Mapa final SI'!AC340)</f>
        <v/>
      </c>
      <c r="J337" s="326" t="str">
        <f>IF('Mapa final SI'!AE340="","",'Mapa final SI'!AE340)</f>
        <v/>
      </c>
      <c r="K337" s="326" t="str">
        <f t="shared" si="58"/>
        <v/>
      </c>
      <c r="L337" s="326" t="str">
        <f>IF('Mapa final SI'!AH340="","",'Mapa final SI'!AH340)</f>
        <v/>
      </c>
      <c r="M337" s="265" t="str">
        <f>IF('Mapa final SI'!T340="","",'Mapa final SI'!T340)</f>
        <v/>
      </c>
      <c r="N337" s="61"/>
      <c r="O337" s="61"/>
      <c r="P337" s="61"/>
      <c r="Q337" s="146"/>
    </row>
    <row r="338" spans="1:17" ht="43.5" customHeight="1">
      <c r="A338" s="106" t="s">
        <v>815</v>
      </c>
      <c r="B338" s="1164"/>
      <c r="C338" s="1184"/>
      <c r="D338" s="1461"/>
      <c r="E338" s="1184"/>
      <c r="F338" s="1188"/>
      <c r="G338" s="1188"/>
      <c r="H338" s="1426"/>
      <c r="I338" s="326" t="str">
        <f>IF('Mapa final SI'!AC341="","",'Mapa final SI'!AC341)</f>
        <v/>
      </c>
      <c r="J338" s="326" t="str">
        <f>IF('Mapa final SI'!AE341="","",'Mapa final SI'!AE341)</f>
        <v/>
      </c>
      <c r="K338" s="326" t="str">
        <f t="shared" si="58"/>
        <v/>
      </c>
      <c r="L338" s="326" t="str">
        <f>IF('Mapa final SI'!AH341="","",'Mapa final SI'!AH341)</f>
        <v/>
      </c>
      <c r="M338" s="265" t="str">
        <f>IF('Mapa final SI'!T341="","",'Mapa final SI'!T341)</f>
        <v/>
      </c>
      <c r="N338" s="61"/>
      <c r="O338" s="61"/>
      <c r="P338" s="61"/>
      <c r="Q338" s="146"/>
    </row>
    <row r="339" spans="1:17" ht="43.5" customHeight="1">
      <c r="A339" s="106" t="s">
        <v>816</v>
      </c>
      <c r="B339" s="1164"/>
      <c r="C339" s="1184"/>
      <c r="D339" s="1461"/>
      <c r="E339" s="1184"/>
      <c r="F339" s="1188"/>
      <c r="G339" s="1188"/>
      <c r="H339" s="1426"/>
      <c r="I339" s="326" t="str">
        <f>IF('Mapa final SI'!AC342="","",'Mapa final SI'!AC342)</f>
        <v/>
      </c>
      <c r="J339" s="326" t="str">
        <f>IF('Mapa final SI'!AE342="","",'Mapa final SI'!AE342)</f>
        <v/>
      </c>
      <c r="K339" s="326" t="str">
        <f t="shared" si="58"/>
        <v/>
      </c>
      <c r="L339" s="326" t="str">
        <f>IF('Mapa final SI'!AH342="","",'Mapa final SI'!AH342)</f>
        <v/>
      </c>
      <c r="M339" s="265" t="str">
        <f>IF('Mapa final SI'!T342="","",'Mapa final SI'!T342)</f>
        <v/>
      </c>
      <c r="N339" s="61"/>
      <c r="O339" s="61"/>
      <c r="P339" s="61"/>
      <c r="Q339" s="146"/>
    </row>
    <row r="340" spans="1:17" ht="43.5" customHeight="1">
      <c r="A340" s="106" t="s">
        <v>817</v>
      </c>
      <c r="B340" s="1164"/>
      <c r="C340" s="1184"/>
      <c r="D340" s="1461"/>
      <c r="E340" s="1184"/>
      <c r="F340" s="1188"/>
      <c r="G340" s="1188"/>
      <c r="H340" s="1426"/>
      <c r="I340" s="326" t="str">
        <f>IF('Mapa final SI'!AC343="","",'Mapa final SI'!AC343)</f>
        <v/>
      </c>
      <c r="J340" s="326" t="str">
        <f>IF('Mapa final SI'!AE343="","",'Mapa final SI'!AE343)</f>
        <v/>
      </c>
      <c r="K340" s="326" t="str">
        <f t="shared" si="58"/>
        <v/>
      </c>
      <c r="L340" s="326" t="str">
        <f>IF('Mapa final SI'!AH343="","",'Mapa final SI'!AH343)</f>
        <v/>
      </c>
      <c r="M340" s="265" t="str">
        <f>IF('Mapa final SI'!T343="","",'Mapa final SI'!T343)</f>
        <v/>
      </c>
      <c r="N340" s="61"/>
      <c r="O340" s="61"/>
      <c r="P340" s="61"/>
      <c r="Q340" s="146"/>
    </row>
    <row r="341" spans="1:17" ht="43.5" customHeight="1">
      <c r="A341" s="106" t="s">
        <v>818</v>
      </c>
      <c r="B341" s="1164"/>
      <c r="C341" s="1184"/>
      <c r="D341" s="1461"/>
      <c r="E341" s="1184"/>
      <c r="F341" s="1188"/>
      <c r="G341" s="1188"/>
      <c r="H341" s="1426"/>
      <c r="I341" s="326" t="str">
        <f>IF('Mapa final SI'!AC344="","",'Mapa final SI'!AC344)</f>
        <v/>
      </c>
      <c r="J341" s="326" t="str">
        <f>IF('Mapa final SI'!AE344="","",'Mapa final SI'!AE344)</f>
        <v/>
      </c>
      <c r="K341" s="326" t="str">
        <f t="shared" si="58"/>
        <v/>
      </c>
      <c r="L341" s="326" t="str">
        <f>IF('Mapa final SI'!AH344="","",'Mapa final SI'!AH344)</f>
        <v/>
      </c>
      <c r="M341" s="265" t="str">
        <f>IF('Mapa final SI'!T344="","",'Mapa final SI'!T344)</f>
        <v/>
      </c>
      <c r="N341" s="61"/>
      <c r="O341" s="61"/>
      <c r="P341" s="61"/>
      <c r="Q341" s="146"/>
    </row>
    <row r="342" spans="1:17" ht="43.5" customHeight="1">
      <c r="A342" s="106" t="s">
        <v>819</v>
      </c>
      <c r="B342" s="1164"/>
      <c r="C342" s="1184"/>
      <c r="D342" s="1461"/>
      <c r="E342" s="1184"/>
      <c r="F342" s="1188"/>
      <c r="G342" s="1188"/>
      <c r="H342" s="1427"/>
      <c r="I342" s="326" t="str">
        <f>IF('Mapa final SI'!AC345="","",'Mapa final SI'!AC345)</f>
        <v/>
      </c>
      <c r="J342" s="326" t="str">
        <f>IF('Mapa final SI'!AE345="","",'Mapa final SI'!AE345)</f>
        <v/>
      </c>
      <c r="K342" s="326" t="str">
        <f t="shared" si="58"/>
        <v/>
      </c>
      <c r="L342" s="326" t="str">
        <f>IF('Mapa final SI'!AH345="","",'Mapa final SI'!AH345)</f>
        <v/>
      </c>
      <c r="M342" s="265" t="str">
        <f>IF('Mapa final SI'!T345="","",'Mapa final SI'!T345)</f>
        <v/>
      </c>
      <c r="N342" s="61"/>
      <c r="O342" s="61"/>
      <c r="P342" s="61"/>
      <c r="Q342" s="146"/>
    </row>
    <row r="343" spans="1:17" ht="43.5" customHeight="1">
      <c r="A343" s="106" t="s">
        <v>820</v>
      </c>
      <c r="B343" s="1163"/>
      <c r="C343" s="1183" t="str">
        <f>IF('Mapa final SI'!G346="","",'Mapa final SI'!G346)</f>
        <v/>
      </c>
      <c r="D343" s="1460"/>
      <c r="E343" s="1183" t="str">
        <f>IF('Mapa final SI'!F346="","",'Mapa final SI'!F346)</f>
        <v/>
      </c>
      <c r="F343" s="1187" t="str">
        <f>IF('Mapa final SI'!L346="","",'Mapa final SI'!L346)</f>
        <v/>
      </c>
      <c r="G343" s="1187" t="str">
        <f>IF('Mapa final SI'!P346="","",'Mapa final SI'!P346)</f>
        <v/>
      </c>
      <c r="H343" s="1426"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final SI'!AC346="","",'Mapa final SI'!AC346)</f>
        <v/>
      </c>
      <c r="J343" s="326" t="str">
        <f>IF('Mapa final SI'!AE346="","",'Mapa final SI'!AE346)</f>
        <v/>
      </c>
      <c r="K343" s="326" t="str">
        <f t="shared" si="58"/>
        <v/>
      </c>
      <c r="L343" s="326" t="str">
        <f>IF('Mapa final SI'!AH346="","",'Mapa final SI'!AH346)</f>
        <v/>
      </c>
      <c r="M343" s="265" t="str">
        <f>IF('Mapa final SI'!T346="","",'Mapa final SI'!T346)</f>
        <v/>
      </c>
      <c r="N343" s="61"/>
      <c r="O343" s="61"/>
      <c r="P343" s="61"/>
      <c r="Q343" s="146"/>
    </row>
    <row r="344" spans="1:17" ht="43.5" customHeight="1">
      <c r="A344" s="106" t="s">
        <v>821</v>
      </c>
      <c r="B344" s="1164"/>
      <c r="C344" s="1184"/>
      <c r="D344" s="1461"/>
      <c r="E344" s="1184"/>
      <c r="F344" s="1188"/>
      <c r="G344" s="1188"/>
      <c r="H344" s="1426"/>
      <c r="I344" s="326" t="str">
        <f>IF('Mapa final SI'!AC347="","",'Mapa final SI'!AC347)</f>
        <v/>
      </c>
      <c r="J344" s="326" t="str">
        <f>IF('Mapa final SI'!AE347="","",'Mapa final SI'!AE347)</f>
        <v/>
      </c>
      <c r="K344" s="326" t="str">
        <f t="shared" si="58"/>
        <v/>
      </c>
      <c r="L344" s="326" t="str">
        <f>IF('Mapa final SI'!AH347="","",'Mapa final SI'!AH347)</f>
        <v/>
      </c>
      <c r="M344" s="265" t="str">
        <f>IF('Mapa final SI'!T347="","",'Mapa final SI'!T347)</f>
        <v/>
      </c>
      <c r="N344" s="61"/>
      <c r="O344" s="61"/>
      <c r="P344" s="61"/>
      <c r="Q344" s="146"/>
    </row>
    <row r="345" spans="1:17" ht="43.5" customHeight="1">
      <c r="A345" s="106" t="s">
        <v>822</v>
      </c>
      <c r="B345" s="1164"/>
      <c r="C345" s="1184"/>
      <c r="D345" s="1461"/>
      <c r="E345" s="1184"/>
      <c r="F345" s="1188"/>
      <c r="G345" s="1188"/>
      <c r="H345" s="1426"/>
      <c r="I345" s="326" t="str">
        <f>IF('Mapa final SI'!AC348="","",'Mapa final SI'!AC348)</f>
        <v/>
      </c>
      <c r="J345" s="326" t="str">
        <f>IF('Mapa final SI'!AE348="","",'Mapa final SI'!AE348)</f>
        <v/>
      </c>
      <c r="K345" s="326" t="str">
        <f t="shared" si="58"/>
        <v/>
      </c>
      <c r="L345" s="326" t="str">
        <f>IF('Mapa final SI'!AH348="","",'Mapa final SI'!AH348)</f>
        <v/>
      </c>
      <c r="M345" s="265" t="str">
        <f>IF('Mapa final SI'!T348="","",'Mapa final SI'!T348)</f>
        <v/>
      </c>
      <c r="N345" s="61"/>
      <c r="O345" s="61"/>
      <c r="P345" s="61"/>
      <c r="Q345" s="146"/>
    </row>
    <row r="346" spans="1:17" ht="43.5" customHeight="1">
      <c r="A346" s="106" t="s">
        <v>823</v>
      </c>
      <c r="B346" s="1164"/>
      <c r="C346" s="1184"/>
      <c r="D346" s="1461"/>
      <c r="E346" s="1184"/>
      <c r="F346" s="1188"/>
      <c r="G346" s="1188"/>
      <c r="H346" s="1426"/>
      <c r="I346" s="326" t="str">
        <f>IF('Mapa final SI'!AC349="","",'Mapa final SI'!AC349)</f>
        <v/>
      </c>
      <c r="J346" s="326" t="str">
        <f>IF('Mapa final SI'!AE349="","",'Mapa final SI'!AE349)</f>
        <v/>
      </c>
      <c r="K346" s="326" t="str">
        <f t="shared" si="58"/>
        <v/>
      </c>
      <c r="L346" s="326" t="str">
        <f>IF('Mapa final SI'!AH349="","",'Mapa final SI'!AH349)</f>
        <v/>
      </c>
      <c r="M346" s="265" t="str">
        <f>IF('Mapa final SI'!T349="","",'Mapa final SI'!T349)</f>
        <v/>
      </c>
      <c r="N346" s="61"/>
      <c r="O346" s="61"/>
      <c r="P346" s="61"/>
      <c r="Q346" s="146"/>
    </row>
    <row r="347" spans="1:17" ht="43.5" customHeight="1">
      <c r="A347" s="106" t="s">
        <v>824</v>
      </c>
      <c r="B347" s="1164"/>
      <c r="C347" s="1184"/>
      <c r="D347" s="1461"/>
      <c r="E347" s="1184"/>
      <c r="F347" s="1188"/>
      <c r="G347" s="1188"/>
      <c r="H347" s="1426"/>
      <c r="I347" s="326" t="str">
        <f>IF('Mapa final SI'!AC350="","",'Mapa final SI'!AC350)</f>
        <v/>
      </c>
      <c r="J347" s="326" t="str">
        <f>IF('Mapa final SI'!AE350="","",'Mapa final SI'!AE350)</f>
        <v/>
      </c>
      <c r="K347" s="326" t="str">
        <f t="shared" si="58"/>
        <v/>
      </c>
      <c r="L347" s="326" t="str">
        <f>IF('Mapa final SI'!AH350="","",'Mapa final SI'!AH350)</f>
        <v/>
      </c>
      <c r="M347" s="265" t="str">
        <f>IF('Mapa final SI'!T350="","",'Mapa final SI'!T350)</f>
        <v/>
      </c>
      <c r="N347" s="61"/>
      <c r="O347" s="61"/>
      <c r="P347" s="61"/>
      <c r="Q347" s="146"/>
    </row>
    <row r="348" spans="1:17" ht="43.5" customHeight="1">
      <c r="A348" s="106" t="s">
        <v>825</v>
      </c>
      <c r="B348" s="1164"/>
      <c r="C348" s="1184"/>
      <c r="D348" s="1461"/>
      <c r="E348" s="1184"/>
      <c r="F348" s="1188"/>
      <c r="G348" s="1188"/>
      <c r="H348" s="1427"/>
      <c r="I348" s="326" t="str">
        <f>IF('Mapa final SI'!AC351="","",'Mapa final SI'!AC351)</f>
        <v/>
      </c>
      <c r="J348" s="326" t="str">
        <f>IF('Mapa final SI'!AE351="","",'Mapa final SI'!AE351)</f>
        <v/>
      </c>
      <c r="K348" s="326" t="str">
        <f t="shared" si="58"/>
        <v/>
      </c>
      <c r="L348" s="326" t="str">
        <f>IF('Mapa final SI'!AH351="","",'Mapa final SI'!AH351)</f>
        <v/>
      </c>
      <c r="M348" s="265" t="str">
        <f>IF('Mapa final SI'!T351="","",'Mapa final SI'!T351)</f>
        <v/>
      </c>
      <c r="N348" s="61"/>
      <c r="O348" s="61"/>
      <c r="P348" s="61"/>
      <c r="Q348" s="146"/>
    </row>
    <row r="349" spans="1:17" ht="43.5" customHeight="1">
      <c r="A349" s="106" t="s">
        <v>826</v>
      </c>
      <c r="B349" s="1163"/>
      <c r="C349" s="1183" t="str">
        <f>IF('Mapa final SI'!G352="","",'Mapa final SI'!G352)</f>
        <v/>
      </c>
      <c r="D349" s="1460"/>
      <c r="E349" s="1183" t="str">
        <f>IF('Mapa final SI'!F352="","",'Mapa final SI'!F352)</f>
        <v/>
      </c>
      <c r="F349" s="1187" t="str">
        <f>IF('Mapa final SI'!L352="","",'Mapa final SI'!L352)</f>
        <v/>
      </c>
      <c r="G349" s="1187" t="str">
        <f>IF('Mapa final SI'!P352="","",'Mapa final SI'!P352)</f>
        <v/>
      </c>
      <c r="H349" s="1426"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final SI'!AC352="","",'Mapa final SI'!AC352)</f>
        <v/>
      </c>
      <c r="J349" s="326" t="str">
        <f>IF('Mapa final SI'!AE352="","",'Mapa final SI'!AE352)</f>
        <v/>
      </c>
      <c r="K349" s="326" t="str">
        <f t="shared" si="58"/>
        <v/>
      </c>
      <c r="L349" s="326" t="str">
        <f>IF('Mapa final SI'!AH352="","",'Mapa final SI'!AH352)</f>
        <v/>
      </c>
      <c r="M349" s="265" t="str">
        <f>IF('Mapa final SI'!T352="","",'Mapa final SI'!T352)</f>
        <v/>
      </c>
      <c r="N349" s="61"/>
      <c r="O349" s="61"/>
      <c r="P349" s="61"/>
      <c r="Q349" s="146"/>
    </row>
    <row r="350" spans="1:17" ht="43.5" customHeight="1">
      <c r="A350" s="106" t="s">
        <v>827</v>
      </c>
      <c r="B350" s="1164"/>
      <c r="C350" s="1184"/>
      <c r="D350" s="1461"/>
      <c r="E350" s="1184"/>
      <c r="F350" s="1188"/>
      <c r="G350" s="1188"/>
      <c r="H350" s="1426"/>
      <c r="I350" s="326" t="str">
        <f>IF('Mapa final SI'!AC353="","",'Mapa final SI'!AC353)</f>
        <v/>
      </c>
      <c r="J350" s="326" t="str">
        <f>IF('Mapa final SI'!AE353="","",'Mapa final SI'!AE353)</f>
        <v/>
      </c>
      <c r="K350" s="326" t="str">
        <f t="shared" si="58"/>
        <v/>
      </c>
      <c r="L350" s="326" t="str">
        <f>IF('Mapa final SI'!AH353="","",'Mapa final SI'!AH353)</f>
        <v/>
      </c>
      <c r="M350" s="265" t="str">
        <f>IF('Mapa final SI'!T353="","",'Mapa final SI'!T353)</f>
        <v/>
      </c>
      <c r="N350" s="61"/>
      <c r="O350" s="61"/>
      <c r="P350" s="61"/>
      <c r="Q350" s="146"/>
    </row>
    <row r="351" spans="1:17" ht="43.5" customHeight="1">
      <c r="A351" s="106" t="s">
        <v>828</v>
      </c>
      <c r="B351" s="1164"/>
      <c r="C351" s="1184"/>
      <c r="D351" s="1461"/>
      <c r="E351" s="1184"/>
      <c r="F351" s="1188"/>
      <c r="G351" s="1188"/>
      <c r="H351" s="1426"/>
      <c r="I351" s="326" t="str">
        <f>IF('Mapa final SI'!AC354="","",'Mapa final SI'!AC354)</f>
        <v/>
      </c>
      <c r="J351" s="326" t="str">
        <f>IF('Mapa final SI'!AE354="","",'Mapa final SI'!AE354)</f>
        <v/>
      </c>
      <c r="K351" s="326" t="str">
        <f t="shared" si="58"/>
        <v/>
      </c>
      <c r="L351" s="326" t="str">
        <f>IF('Mapa final SI'!AH354="","",'Mapa final SI'!AH354)</f>
        <v/>
      </c>
      <c r="M351" s="265" t="str">
        <f>IF('Mapa final SI'!T354="","",'Mapa final SI'!T354)</f>
        <v/>
      </c>
      <c r="N351" s="61"/>
      <c r="O351" s="61"/>
      <c r="P351" s="61"/>
      <c r="Q351" s="146"/>
    </row>
    <row r="352" spans="1:17" ht="43.5" customHeight="1">
      <c r="A352" s="106" t="s">
        <v>829</v>
      </c>
      <c r="B352" s="1164"/>
      <c r="C352" s="1184"/>
      <c r="D352" s="1461"/>
      <c r="E352" s="1184"/>
      <c r="F352" s="1188"/>
      <c r="G352" s="1188"/>
      <c r="H352" s="1426"/>
      <c r="I352" s="326" t="str">
        <f>IF('Mapa final SI'!AC355="","",'Mapa final SI'!AC355)</f>
        <v/>
      </c>
      <c r="J352" s="326" t="str">
        <f>IF('Mapa final SI'!AE355="","",'Mapa final SI'!AE355)</f>
        <v/>
      </c>
      <c r="K352" s="326" t="str">
        <f t="shared" si="58"/>
        <v/>
      </c>
      <c r="L352" s="326" t="str">
        <f>IF('Mapa final SI'!AH355="","",'Mapa final SI'!AH355)</f>
        <v/>
      </c>
      <c r="M352" s="265" t="str">
        <f>IF('Mapa final SI'!T355="","",'Mapa final SI'!T355)</f>
        <v/>
      </c>
      <c r="N352" s="61"/>
      <c r="O352" s="61"/>
      <c r="P352" s="61"/>
      <c r="Q352" s="146"/>
    </row>
    <row r="353" spans="1:17" ht="43.5" customHeight="1">
      <c r="A353" s="106" t="s">
        <v>830</v>
      </c>
      <c r="B353" s="1164"/>
      <c r="C353" s="1184"/>
      <c r="D353" s="1461"/>
      <c r="E353" s="1184"/>
      <c r="F353" s="1188"/>
      <c r="G353" s="1188"/>
      <c r="H353" s="1426"/>
      <c r="I353" s="326" t="str">
        <f>IF('Mapa final SI'!AC356="","",'Mapa final SI'!AC356)</f>
        <v/>
      </c>
      <c r="J353" s="326" t="str">
        <f>IF('Mapa final SI'!AE356="","",'Mapa final SI'!AE356)</f>
        <v/>
      </c>
      <c r="K353" s="326" t="str">
        <f t="shared" si="58"/>
        <v/>
      </c>
      <c r="L353" s="326" t="str">
        <f>IF('Mapa final SI'!AH356="","",'Mapa final SI'!AH356)</f>
        <v/>
      </c>
      <c r="M353" s="265" t="str">
        <f>IF('Mapa final SI'!T356="","",'Mapa final SI'!T356)</f>
        <v/>
      </c>
      <c r="N353" s="61"/>
      <c r="O353" s="61"/>
      <c r="P353" s="61"/>
      <c r="Q353" s="146"/>
    </row>
    <row r="354" spans="1:17" ht="43.5" customHeight="1">
      <c r="A354" s="106" t="s">
        <v>831</v>
      </c>
      <c r="B354" s="1164"/>
      <c r="C354" s="1184"/>
      <c r="D354" s="1461"/>
      <c r="E354" s="1184"/>
      <c r="F354" s="1188"/>
      <c r="G354" s="1188"/>
      <c r="H354" s="1427"/>
      <c r="I354" s="326" t="str">
        <f>IF('Mapa final SI'!AC357="","",'Mapa final SI'!AC357)</f>
        <v/>
      </c>
      <c r="J354" s="326" t="str">
        <f>IF('Mapa final SI'!AE357="","",'Mapa final SI'!AE357)</f>
        <v/>
      </c>
      <c r="K354" s="326" t="str">
        <f t="shared" si="58"/>
        <v/>
      </c>
      <c r="L354" s="326" t="str">
        <f>IF('Mapa final SI'!AH357="","",'Mapa final SI'!AH357)</f>
        <v/>
      </c>
      <c r="M354" s="265" t="str">
        <f>IF('Mapa final SI'!T357="","",'Mapa final SI'!T357)</f>
        <v/>
      </c>
      <c r="N354" s="61"/>
      <c r="O354" s="61"/>
      <c r="P354" s="61"/>
      <c r="Q354" s="146"/>
    </row>
    <row r="355" spans="1:17" ht="43.5" customHeight="1">
      <c r="A355" s="106" t="s">
        <v>832</v>
      </c>
      <c r="B355" s="1163"/>
      <c r="C355" s="1183" t="str">
        <f>IF('Mapa final SI'!G358="","",'Mapa final SI'!G358)</f>
        <v/>
      </c>
      <c r="D355" s="1460"/>
      <c r="E355" s="1183" t="str">
        <f>IF('Mapa final SI'!F358="","",'Mapa final SI'!F358)</f>
        <v/>
      </c>
      <c r="F355" s="1187" t="str">
        <f>IF('Mapa final SI'!L358="","",'Mapa final SI'!L358)</f>
        <v/>
      </c>
      <c r="G355" s="1187" t="str">
        <f>IF('Mapa final SI'!P358="","",'Mapa final SI'!P358)</f>
        <v/>
      </c>
      <c r="H355" s="1426"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final SI'!AC358="","",'Mapa final SI'!AC358)</f>
        <v/>
      </c>
      <c r="J355" s="326" t="str">
        <f>IF('Mapa final SI'!AE358="","",'Mapa final SI'!AE358)</f>
        <v/>
      </c>
      <c r="K355" s="326" t="str">
        <f t="shared" si="58"/>
        <v/>
      </c>
      <c r="L355" s="326" t="str">
        <f>IF('Mapa final SI'!AH358="","",'Mapa final SI'!AH358)</f>
        <v/>
      </c>
      <c r="M355" s="265" t="str">
        <f>IF('Mapa final SI'!T358="","",'Mapa final SI'!T358)</f>
        <v/>
      </c>
      <c r="N355" s="61"/>
      <c r="O355" s="61"/>
      <c r="P355" s="61"/>
      <c r="Q355" s="146"/>
    </row>
    <row r="356" spans="1:17" ht="43.5" customHeight="1">
      <c r="A356" s="106" t="s">
        <v>833</v>
      </c>
      <c r="B356" s="1164"/>
      <c r="C356" s="1184"/>
      <c r="D356" s="1461"/>
      <c r="E356" s="1184"/>
      <c r="F356" s="1188"/>
      <c r="G356" s="1188"/>
      <c r="H356" s="1426"/>
      <c r="I356" s="326" t="str">
        <f>IF('Mapa final SI'!AC359="","",'Mapa final SI'!AC359)</f>
        <v/>
      </c>
      <c r="J356" s="326" t="str">
        <f>IF('Mapa final SI'!AE359="","",'Mapa final SI'!AE359)</f>
        <v/>
      </c>
      <c r="K356" s="326" t="str">
        <f t="shared" si="58"/>
        <v/>
      </c>
      <c r="L356" s="326" t="str">
        <f>IF('Mapa final SI'!AH359="","",'Mapa final SI'!AH359)</f>
        <v/>
      </c>
      <c r="M356" s="265" t="str">
        <f>IF('Mapa final SI'!T359="","",'Mapa final SI'!T359)</f>
        <v/>
      </c>
      <c r="N356" s="61"/>
      <c r="O356" s="61"/>
      <c r="P356" s="61"/>
      <c r="Q356" s="146"/>
    </row>
    <row r="357" spans="1:17" ht="43.5" customHeight="1">
      <c r="A357" s="106" t="s">
        <v>834</v>
      </c>
      <c r="B357" s="1164"/>
      <c r="C357" s="1184"/>
      <c r="D357" s="1461"/>
      <c r="E357" s="1184"/>
      <c r="F357" s="1188"/>
      <c r="G357" s="1188"/>
      <c r="H357" s="1426"/>
      <c r="I357" s="326" t="str">
        <f>IF('Mapa final SI'!AC360="","",'Mapa final SI'!AC360)</f>
        <v/>
      </c>
      <c r="J357" s="326" t="str">
        <f>IF('Mapa final SI'!AE360="","",'Mapa final SI'!AE360)</f>
        <v/>
      </c>
      <c r="K357" s="326" t="str">
        <f t="shared" si="58"/>
        <v/>
      </c>
      <c r="L357" s="326" t="str">
        <f>IF('Mapa final SI'!AH360="","",'Mapa final SI'!AH360)</f>
        <v/>
      </c>
      <c r="M357" s="265" t="str">
        <f>IF('Mapa final SI'!T360="","",'Mapa final SI'!T360)</f>
        <v/>
      </c>
      <c r="N357" s="61"/>
      <c r="O357" s="61"/>
      <c r="P357" s="61"/>
      <c r="Q357" s="146"/>
    </row>
    <row r="358" spans="1:17" ht="43.5" customHeight="1">
      <c r="A358" s="106" t="s">
        <v>835</v>
      </c>
      <c r="B358" s="1164"/>
      <c r="C358" s="1184"/>
      <c r="D358" s="1461"/>
      <c r="E358" s="1184"/>
      <c r="F358" s="1188"/>
      <c r="G358" s="1188"/>
      <c r="H358" s="1426"/>
      <c r="I358" s="326" t="str">
        <f>IF('Mapa final SI'!AC361="","",'Mapa final SI'!AC361)</f>
        <v/>
      </c>
      <c r="J358" s="326" t="str">
        <f>IF('Mapa final SI'!AE361="","",'Mapa final SI'!AE361)</f>
        <v/>
      </c>
      <c r="K358" s="326" t="str">
        <f t="shared" si="58"/>
        <v/>
      </c>
      <c r="L358" s="326" t="str">
        <f>IF('Mapa final SI'!AH361="","",'Mapa final SI'!AH361)</f>
        <v/>
      </c>
      <c r="M358" s="265" t="str">
        <f>IF('Mapa final SI'!T361="","",'Mapa final SI'!T361)</f>
        <v/>
      </c>
      <c r="N358" s="61"/>
      <c r="O358" s="61"/>
      <c r="P358" s="61"/>
      <c r="Q358" s="146"/>
    </row>
    <row r="359" spans="1:17" ht="43.5" customHeight="1">
      <c r="A359" s="106" t="s">
        <v>836</v>
      </c>
      <c r="B359" s="1164"/>
      <c r="C359" s="1184"/>
      <c r="D359" s="1461"/>
      <c r="E359" s="1184"/>
      <c r="F359" s="1188"/>
      <c r="G359" s="1188"/>
      <c r="H359" s="1426"/>
      <c r="I359" s="326" t="str">
        <f>IF('Mapa final SI'!AC362="","",'Mapa final SI'!AC362)</f>
        <v/>
      </c>
      <c r="J359" s="326" t="str">
        <f>IF('Mapa final SI'!AE362="","",'Mapa final SI'!AE362)</f>
        <v/>
      </c>
      <c r="K359" s="326" t="str">
        <f t="shared" si="58"/>
        <v/>
      </c>
      <c r="L359" s="326" t="str">
        <f>IF('Mapa final SI'!AH362="","",'Mapa final SI'!AH362)</f>
        <v/>
      </c>
      <c r="M359" s="265" t="str">
        <f>IF('Mapa final SI'!T362="","",'Mapa final SI'!T362)</f>
        <v/>
      </c>
      <c r="N359" s="61"/>
      <c r="O359" s="61"/>
      <c r="P359" s="61"/>
      <c r="Q359" s="146"/>
    </row>
    <row r="360" spans="1:17" ht="43.5" customHeight="1">
      <c r="A360" s="106" t="s">
        <v>837</v>
      </c>
      <c r="B360" s="1164"/>
      <c r="C360" s="1184"/>
      <c r="D360" s="1461"/>
      <c r="E360" s="1184"/>
      <c r="F360" s="1188"/>
      <c r="G360" s="1188"/>
      <c r="H360" s="1427"/>
      <c r="I360" s="326" t="str">
        <f>IF('Mapa final SI'!AC363="","",'Mapa final SI'!AC363)</f>
        <v/>
      </c>
      <c r="J360" s="326" t="str">
        <f>IF('Mapa final SI'!AE363="","",'Mapa final SI'!AE363)</f>
        <v/>
      </c>
      <c r="K360" s="326" t="str">
        <f t="shared" si="58"/>
        <v/>
      </c>
      <c r="L360" s="326" t="str">
        <f>IF('Mapa final SI'!AH363="","",'Mapa final SI'!AH363)</f>
        <v/>
      </c>
      <c r="M360" s="265" t="str">
        <f>IF('Mapa final SI'!T363="","",'Mapa final SI'!T363)</f>
        <v/>
      </c>
      <c r="N360" s="61"/>
      <c r="O360" s="61"/>
      <c r="P360" s="61"/>
      <c r="Q360" s="146"/>
    </row>
    <row r="361" spans="1:17" ht="43.5" customHeight="1">
      <c r="A361" s="106" t="s">
        <v>838</v>
      </c>
      <c r="B361" s="1163"/>
      <c r="C361" s="1183" t="str">
        <f>IF('Mapa final SI'!G364="","",'Mapa final SI'!G364)</f>
        <v/>
      </c>
      <c r="D361" s="1460"/>
      <c r="E361" s="1183" t="str">
        <f>IF('Mapa final SI'!F364="","",'Mapa final SI'!F364)</f>
        <v/>
      </c>
      <c r="F361" s="1187" t="str">
        <f>IF('Mapa final SI'!L364="","",'Mapa final SI'!L364)</f>
        <v/>
      </c>
      <c r="G361" s="1187" t="str">
        <f>IF('Mapa final SI'!P364="","",'Mapa final SI'!P364)</f>
        <v/>
      </c>
      <c r="H361" s="1426"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final SI'!AC364="","",'Mapa final SI'!AC364)</f>
        <v/>
      </c>
      <c r="J361" s="326" t="str">
        <f>IF('Mapa final SI'!AE364="","",'Mapa final SI'!AE364)</f>
        <v/>
      </c>
      <c r="K361" s="326" t="str">
        <f t="shared" si="58"/>
        <v/>
      </c>
      <c r="L361" s="326" t="str">
        <f>IF('Mapa final SI'!AH364="","",'Mapa final SI'!AH364)</f>
        <v/>
      </c>
      <c r="M361" s="265" t="str">
        <f>IF('Mapa final SI'!T364="","",'Mapa final SI'!T364)</f>
        <v/>
      </c>
      <c r="N361" s="61"/>
      <c r="O361" s="61"/>
      <c r="P361" s="61"/>
      <c r="Q361" s="146"/>
    </row>
    <row r="362" spans="1:17" ht="43.5" customHeight="1">
      <c r="A362" s="106" t="s">
        <v>839</v>
      </c>
      <c r="B362" s="1164"/>
      <c r="C362" s="1184"/>
      <c r="D362" s="1461"/>
      <c r="E362" s="1184"/>
      <c r="F362" s="1188"/>
      <c r="G362" s="1188"/>
      <c r="H362" s="1426"/>
      <c r="I362" s="326" t="str">
        <f>IF('Mapa final SI'!AC365="","",'Mapa final SI'!AC365)</f>
        <v/>
      </c>
      <c r="J362" s="326" t="str">
        <f>IF('Mapa final SI'!AE365="","",'Mapa final SI'!AE365)</f>
        <v/>
      </c>
      <c r="K362" s="326" t="str">
        <f t="shared" si="58"/>
        <v/>
      </c>
      <c r="L362" s="326" t="str">
        <f>IF('Mapa final SI'!AH365="","",'Mapa final SI'!AH365)</f>
        <v/>
      </c>
      <c r="M362" s="265" t="str">
        <f>IF('Mapa final SI'!T365="","",'Mapa final SI'!T365)</f>
        <v/>
      </c>
      <c r="N362" s="61"/>
      <c r="O362" s="61"/>
      <c r="P362" s="61"/>
      <c r="Q362" s="146"/>
    </row>
    <row r="363" spans="1:17" ht="51.75" customHeight="1">
      <c r="A363" s="106" t="s">
        <v>840</v>
      </c>
      <c r="B363" s="1164"/>
      <c r="C363" s="1184"/>
      <c r="D363" s="1461"/>
      <c r="E363" s="1184"/>
      <c r="F363" s="1188"/>
      <c r="G363" s="1188"/>
      <c r="H363" s="1426"/>
      <c r="I363" s="326" t="str">
        <f>IF('Mapa final SI'!AC366="","",'Mapa final SI'!AC366)</f>
        <v/>
      </c>
      <c r="J363" s="326" t="str">
        <f>IF('Mapa final SI'!AE366="","",'Mapa final SI'!AE366)</f>
        <v/>
      </c>
      <c r="K363" s="326" t="str">
        <f t="shared" si="58"/>
        <v/>
      </c>
      <c r="L363" s="326" t="str">
        <f>IF('Mapa final SI'!AH366="","",'Mapa final SI'!AH366)</f>
        <v/>
      </c>
      <c r="M363" s="265" t="str">
        <f>IF('Mapa final SI'!T366="","",'Mapa final SI'!T366)</f>
        <v/>
      </c>
      <c r="N363" s="61"/>
      <c r="O363" s="61"/>
      <c r="P363" s="61"/>
      <c r="Q363" s="146"/>
    </row>
    <row r="364" spans="1:17" ht="51.75" customHeight="1">
      <c r="A364" s="106" t="s">
        <v>841</v>
      </c>
      <c r="B364" s="1164"/>
      <c r="C364" s="1184"/>
      <c r="D364" s="1461"/>
      <c r="E364" s="1184"/>
      <c r="F364" s="1188"/>
      <c r="G364" s="1188"/>
      <c r="H364" s="1426"/>
      <c r="I364" s="326" t="str">
        <f>IF('Mapa final SI'!AC367="","",'Mapa final SI'!AC367)</f>
        <v/>
      </c>
      <c r="J364" s="326" t="str">
        <f>IF('Mapa final SI'!AE367="","",'Mapa final SI'!AE367)</f>
        <v/>
      </c>
      <c r="K364" s="326" t="str">
        <f t="shared" si="58"/>
        <v/>
      </c>
      <c r="L364" s="326" t="str">
        <f>IF('Mapa final SI'!AH367="","",'Mapa final SI'!AH367)</f>
        <v/>
      </c>
      <c r="M364" s="265" t="str">
        <f>IF('Mapa final SI'!T367="","",'Mapa final SI'!T367)</f>
        <v/>
      </c>
      <c r="N364" s="61"/>
      <c r="O364" s="61"/>
      <c r="P364" s="61"/>
      <c r="Q364" s="146"/>
    </row>
    <row r="365" spans="1:17" ht="51.75" customHeight="1">
      <c r="A365" s="106" t="s">
        <v>842</v>
      </c>
      <c r="B365" s="1164"/>
      <c r="C365" s="1184"/>
      <c r="D365" s="1461"/>
      <c r="E365" s="1184"/>
      <c r="F365" s="1188"/>
      <c r="G365" s="1188"/>
      <c r="H365" s="1426"/>
      <c r="I365" s="326" t="str">
        <f>IF('Mapa final SI'!AC368="","",'Mapa final SI'!AC368)</f>
        <v/>
      </c>
      <c r="J365" s="326" t="str">
        <f>IF('Mapa final SI'!AE368="","",'Mapa final SI'!AE368)</f>
        <v/>
      </c>
      <c r="K365" s="326" t="str">
        <f t="shared" si="58"/>
        <v/>
      </c>
      <c r="L365" s="326" t="str">
        <f>IF('Mapa final SI'!AH368="","",'Mapa final SI'!AH368)</f>
        <v/>
      </c>
      <c r="M365" s="265" t="str">
        <f>IF('Mapa final SI'!T368="","",'Mapa final SI'!T368)</f>
        <v/>
      </c>
      <c r="N365" s="61"/>
      <c r="O365" s="61"/>
      <c r="P365" s="61"/>
      <c r="Q365" s="146"/>
    </row>
    <row r="366" spans="1:17" ht="51.75" customHeight="1">
      <c r="A366" s="106" t="s">
        <v>843</v>
      </c>
      <c r="B366" s="1164"/>
      <c r="C366" s="1184"/>
      <c r="D366" s="1461"/>
      <c r="E366" s="1184"/>
      <c r="F366" s="1188"/>
      <c r="G366" s="1188"/>
      <c r="H366" s="1427"/>
      <c r="I366" s="326" t="str">
        <f>IF('Mapa final SI'!AC369="","",'Mapa final SI'!AC369)</f>
        <v/>
      </c>
      <c r="J366" s="326" t="str">
        <f>IF('Mapa final SI'!AE369="","",'Mapa final SI'!AE369)</f>
        <v/>
      </c>
      <c r="K366" s="326" t="str">
        <f t="shared" si="58"/>
        <v/>
      </c>
      <c r="L366" s="326" t="str">
        <f>IF('Mapa final SI'!AH369="","",'Mapa final SI'!AH369)</f>
        <v/>
      </c>
      <c r="M366" s="265" t="str">
        <f>IF('Mapa final SI'!T369="","",'Mapa final SI'!T369)</f>
        <v/>
      </c>
      <c r="N366" s="61"/>
      <c r="O366" s="61"/>
      <c r="P366" s="61"/>
      <c r="Q366" s="146"/>
    </row>
    <row r="367" spans="1:17" ht="51.75" customHeight="1">
      <c r="A367" s="106" t="s">
        <v>844</v>
      </c>
      <c r="B367" s="1163"/>
      <c r="C367" s="1183" t="str">
        <f>IF('Mapa final SI'!G370="","",'Mapa final SI'!G370)</f>
        <v/>
      </c>
      <c r="D367" s="1460"/>
      <c r="E367" s="1183" t="str">
        <f>IF('Mapa final SI'!F370="","",'Mapa final SI'!F370)</f>
        <v/>
      </c>
      <c r="F367" s="1187" t="str">
        <f>IF('Mapa final SI'!L370="","",'Mapa final SI'!L370)</f>
        <v/>
      </c>
      <c r="G367" s="1187" t="str">
        <f>IF('Mapa final SI'!P370="","",'Mapa final SI'!P370)</f>
        <v/>
      </c>
      <c r="H367" s="1426"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final SI'!AC370="","",'Mapa final SI'!AC370)</f>
        <v/>
      </c>
      <c r="J367" s="326" t="str">
        <f>IF('Mapa final SI'!AE370="","",'Mapa final SI'!AE370)</f>
        <v/>
      </c>
      <c r="K367" s="326" t="str">
        <f t="shared" si="58"/>
        <v/>
      </c>
      <c r="L367" s="326" t="str">
        <f>IF('Mapa final SI'!AH370="","",'Mapa final SI'!AH370)</f>
        <v/>
      </c>
      <c r="M367" s="265" t="str">
        <f>IF('Mapa final SI'!T370="","",'Mapa final SI'!T370)</f>
        <v/>
      </c>
      <c r="N367" s="61"/>
      <c r="O367" s="61"/>
      <c r="P367" s="61"/>
      <c r="Q367" s="146"/>
    </row>
    <row r="368" spans="1:17" ht="51.75" customHeight="1">
      <c r="A368" s="106" t="s">
        <v>845</v>
      </c>
      <c r="B368" s="1164"/>
      <c r="C368" s="1184"/>
      <c r="D368" s="1461"/>
      <c r="E368" s="1184"/>
      <c r="F368" s="1188"/>
      <c r="G368" s="1188"/>
      <c r="H368" s="1426"/>
      <c r="I368" s="326" t="str">
        <f>IF('Mapa final SI'!AC371="","",'Mapa final SI'!AC371)</f>
        <v/>
      </c>
      <c r="J368" s="326" t="str">
        <f>IF('Mapa final SI'!AE371="","",'Mapa final SI'!AE371)</f>
        <v/>
      </c>
      <c r="K368" s="326" t="str">
        <f t="shared" si="58"/>
        <v/>
      </c>
      <c r="L368" s="326" t="str">
        <f>IF('Mapa final SI'!AH371="","",'Mapa final SI'!AH371)</f>
        <v/>
      </c>
      <c r="M368" s="265" t="str">
        <f>IF('Mapa final SI'!T371="","",'Mapa final SI'!T371)</f>
        <v/>
      </c>
      <c r="N368" s="61"/>
      <c r="O368" s="61"/>
      <c r="P368" s="61"/>
      <c r="Q368" s="146"/>
    </row>
    <row r="369" spans="1:17" ht="51.75" customHeight="1">
      <c r="A369" s="106" t="s">
        <v>846</v>
      </c>
      <c r="B369" s="1164"/>
      <c r="C369" s="1184"/>
      <c r="D369" s="1461"/>
      <c r="E369" s="1184"/>
      <c r="F369" s="1188"/>
      <c r="G369" s="1188"/>
      <c r="H369" s="1426"/>
      <c r="I369" s="326" t="str">
        <f>IF('Mapa final SI'!AC372="","",'Mapa final SI'!AC372)</f>
        <v/>
      </c>
      <c r="J369" s="326" t="str">
        <f>IF('Mapa final SI'!AE372="","",'Mapa final SI'!AE372)</f>
        <v/>
      </c>
      <c r="K369" s="326" t="str">
        <f t="shared" si="58"/>
        <v/>
      </c>
      <c r="L369" s="326" t="str">
        <f>IF('Mapa final SI'!AH372="","",'Mapa final SI'!AH372)</f>
        <v/>
      </c>
      <c r="M369" s="265" t="str">
        <f>IF('Mapa final SI'!T372="","",'Mapa final SI'!T372)</f>
        <v/>
      </c>
      <c r="N369" s="61"/>
      <c r="O369" s="61"/>
      <c r="P369" s="61"/>
      <c r="Q369" s="146"/>
    </row>
    <row r="370" spans="1:17" ht="51.75" customHeight="1">
      <c r="A370" s="106" t="s">
        <v>847</v>
      </c>
      <c r="B370" s="1164"/>
      <c r="C370" s="1184"/>
      <c r="D370" s="1461"/>
      <c r="E370" s="1184"/>
      <c r="F370" s="1188"/>
      <c r="G370" s="1188"/>
      <c r="H370" s="1426"/>
      <c r="I370" s="326" t="str">
        <f>IF('Mapa final SI'!AC373="","",'Mapa final SI'!AC373)</f>
        <v/>
      </c>
      <c r="J370" s="326" t="str">
        <f>IF('Mapa final SI'!AE373="","",'Mapa final SI'!AE373)</f>
        <v/>
      </c>
      <c r="K370" s="326" t="str">
        <f t="shared" si="58"/>
        <v/>
      </c>
      <c r="L370" s="326" t="str">
        <f>IF('Mapa final SI'!AH373="","",'Mapa final SI'!AH373)</f>
        <v/>
      </c>
      <c r="M370" s="265" t="str">
        <f>IF('Mapa final SI'!T373="","",'Mapa final SI'!T373)</f>
        <v/>
      </c>
      <c r="N370" s="61"/>
      <c r="O370" s="61"/>
      <c r="P370" s="61"/>
      <c r="Q370" s="146"/>
    </row>
    <row r="371" spans="1:17" ht="51.75" customHeight="1">
      <c r="A371" s="106" t="s">
        <v>848</v>
      </c>
      <c r="B371" s="1164"/>
      <c r="C371" s="1184"/>
      <c r="D371" s="1461"/>
      <c r="E371" s="1184"/>
      <c r="F371" s="1188"/>
      <c r="G371" s="1188"/>
      <c r="H371" s="1426"/>
      <c r="I371" s="326" t="str">
        <f>IF('Mapa final SI'!AC374="","",'Mapa final SI'!AC374)</f>
        <v/>
      </c>
      <c r="J371" s="326" t="str">
        <f>IF('Mapa final SI'!AE374="","",'Mapa final SI'!AE374)</f>
        <v/>
      </c>
      <c r="K371" s="326" t="str">
        <f t="shared" si="58"/>
        <v/>
      </c>
      <c r="L371" s="326" t="str">
        <f>IF('Mapa final SI'!AH374="","",'Mapa final SI'!AH374)</f>
        <v/>
      </c>
      <c r="M371" s="265" t="str">
        <f>IF('Mapa final SI'!T374="","",'Mapa final SI'!T374)</f>
        <v/>
      </c>
      <c r="N371" s="61"/>
      <c r="O371" s="61"/>
      <c r="P371" s="61"/>
      <c r="Q371" s="146"/>
    </row>
    <row r="372" spans="1:17" ht="51.75" customHeight="1">
      <c r="A372" s="106" t="s">
        <v>849</v>
      </c>
      <c r="B372" s="1164"/>
      <c r="C372" s="1184"/>
      <c r="D372" s="1461"/>
      <c r="E372" s="1184"/>
      <c r="F372" s="1188"/>
      <c r="G372" s="1188"/>
      <c r="H372" s="1427"/>
      <c r="I372" s="326" t="str">
        <f>IF('Mapa final SI'!AC375="","",'Mapa final SI'!AC375)</f>
        <v/>
      </c>
      <c r="J372" s="326" t="str">
        <f>IF('Mapa final SI'!AE375="","",'Mapa final SI'!AE375)</f>
        <v/>
      </c>
      <c r="K372" s="326" t="str">
        <f t="shared" si="58"/>
        <v/>
      </c>
      <c r="L372" s="326" t="str">
        <f>IF('Mapa final SI'!AH375="","",'Mapa final SI'!AH375)</f>
        <v/>
      </c>
      <c r="M372" s="265" t="str">
        <f>IF('Mapa final SI'!T375="","",'Mapa final SI'!T375)</f>
        <v/>
      </c>
      <c r="N372" s="61"/>
      <c r="O372" s="61"/>
      <c r="P372" s="61"/>
      <c r="Q372" s="146"/>
    </row>
    <row r="373" spans="1:17" ht="51.75" customHeight="1">
      <c r="A373" s="106" t="s">
        <v>850</v>
      </c>
      <c r="B373" s="1163"/>
      <c r="C373" s="1183" t="str">
        <f>IF('Mapa final SI'!G376="","",'Mapa final SI'!G376)</f>
        <v/>
      </c>
      <c r="D373" s="1460"/>
      <c r="E373" s="1183" t="str">
        <f>IF('Mapa final SI'!F376="","",'Mapa final SI'!F376)</f>
        <v/>
      </c>
      <c r="F373" s="1187" t="str">
        <f>IF('Mapa final SI'!L376="","",'Mapa final SI'!L376)</f>
        <v/>
      </c>
      <c r="G373" s="1187" t="str">
        <f>IF('Mapa final SI'!P376="","",'Mapa final SI'!P376)</f>
        <v/>
      </c>
      <c r="H373" s="1426"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final SI'!AC376="","",'Mapa final SI'!AC376)</f>
        <v/>
      </c>
      <c r="J373" s="326" t="str">
        <f>IF('Mapa final SI'!AE376="","",'Mapa final SI'!AE376)</f>
        <v/>
      </c>
      <c r="K373" s="326" t="str">
        <f t="shared" si="58"/>
        <v/>
      </c>
      <c r="L373" s="326" t="str">
        <f>IF('Mapa final SI'!AH376="","",'Mapa final SI'!AH376)</f>
        <v/>
      </c>
      <c r="M373" s="265" t="str">
        <f>IF('Mapa final SI'!T376="","",'Mapa final SI'!T376)</f>
        <v/>
      </c>
      <c r="N373" s="61"/>
      <c r="O373" s="61"/>
      <c r="P373" s="61"/>
      <c r="Q373" s="146"/>
    </row>
    <row r="374" spans="1:17" ht="51.75" customHeight="1">
      <c r="A374" s="106" t="s">
        <v>851</v>
      </c>
      <c r="B374" s="1164"/>
      <c r="C374" s="1184"/>
      <c r="D374" s="1461"/>
      <c r="E374" s="1184"/>
      <c r="F374" s="1188"/>
      <c r="G374" s="1188"/>
      <c r="H374" s="1426"/>
      <c r="I374" s="326" t="str">
        <f>IF('Mapa final SI'!AC377="","",'Mapa final SI'!AC377)</f>
        <v/>
      </c>
      <c r="J374" s="326" t="str">
        <f>IF('Mapa final SI'!AE377="","",'Mapa final SI'!AE377)</f>
        <v/>
      </c>
      <c r="K374" s="326" t="str">
        <f t="shared" si="58"/>
        <v/>
      </c>
      <c r="L374" s="326" t="str">
        <f>IF('Mapa final SI'!AH377="","",'Mapa final SI'!AH377)</f>
        <v/>
      </c>
      <c r="M374" s="265" t="str">
        <f>IF('Mapa final SI'!T377="","",'Mapa final SI'!T377)</f>
        <v/>
      </c>
      <c r="N374" s="61"/>
      <c r="O374" s="61"/>
      <c r="P374" s="61"/>
      <c r="Q374" s="146"/>
    </row>
    <row r="375" spans="1:17" ht="51.75" customHeight="1">
      <c r="A375" s="106" t="s">
        <v>852</v>
      </c>
      <c r="B375" s="1164"/>
      <c r="C375" s="1184"/>
      <c r="D375" s="1461"/>
      <c r="E375" s="1184"/>
      <c r="F375" s="1188"/>
      <c r="G375" s="1188"/>
      <c r="H375" s="1426"/>
      <c r="I375" s="326" t="str">
        <f>IF('Mapa final SI'!AC378="","",'Mapa final SI'!AC378)</f>
        <v/>
      </c>
      <c r="J375" s="326" t="str">
        <f>IF('Mapa final SI'!AE378="","",'Mapa final SI'!AE378)</f>
        <v/>
      </c>
      <c r="K375" s="326" t="str">
        <f t="shared" si="58"/>
        <v/>
      </c>
      <c r="L375" s="326" t="str">
        <f>IF('Mapa final SI'!AH378="","",'Mapa final SI'!AH378)</f>
        <v/>
      </c>
      <c r="M375" s="265" t="str">
        <f>IF('Mapa final SI'!T378="","",'Mapa final SI'!T378)</f>
        <v/>
      </c>
      <c r="N375" s="61"/>
      <c r="O375" s="61"/>
      <c r="P375" s="61"/>
      <c r="Q375" s="146"/>
    </row>
    <row r="376" spans="1:17" ht="51.75" customHeight="1">
      <c r="A376" s="106" t="s">
        <v>853</v>
      </c>
      <c r="B376" s="1164"/>
      <c r="C376" s="1184"/>
      <c r="D376" s="1461"/>
      <c r="E376" s="1184"/>
      <c r="F376" s="1188"/>
      <c r="G376" s="1188"/>
      <c r="H376" s="1426"/>
      <c r="I376" s="326" t="str">
        <f>IF('Mapa final SI'!AC379="","",'Mapa final SI'!AC379)</f>
        <v/>
      </c>
      <c r="J376" s="326" t="str">
        <f>IF('Mapa final SI'!AE379="","",'Mapa final SI'!AE379)</f>
        <v/>
      </c>
      <c r="K376" s="326" t="str">
        <f t="shared" si="58"/>
        <v/>
      </c>
      <c r="L376" s="326" t="str">
        <f>IF('Mapa final SI'!AH379="","",'Mapa final SI'!AH379)</f>
        <v/>
      </c>
      <c r="M376" s="265" t="str">
        <f>IF('Mapa final SI'!T379="","",'Mapa final SI'!T379)</f>
        <v/>
      </c>
      <c r="N376" s="61"/>
      <c r="O376" s="61"/>
      <c r="P376" s="61"/>
      <c r="Q376" s="146"/>
    </row>
    <row r="377" spans="1:17" ht="51.75" customHeight="1">
      <c r="A377" s="106" t="s">
        <v>854</v>
      </c>
      <c r="B377" s="1164"/>
      <c r="C377" s="1184"/>
      <c r="D377" s="1461"/>
      <c r="E377" s="1184"/>
      <c r="F377" s="1188"/>
      <c r="G377" s="1188"/>
      <c r="H377" s="1426"/>
      <c r="I377" s="326" t="str">
        <f>IF('Mapa final SI'!AC380="","",'Mapa final SI'!AC380)</f>
        <v/>
      </c>
      <c r="J377" s="326" t="str">
        <f>IF('Mapa final SI'!AE380="","",'Mapa final SI'!AE380)</f>
        <v/>
      </c>
      <c r="K377" s="326" t="str">
        <f t="shared" si="58"/>
        <v/>
      </c>
      <c r="L377" s="326" t="str">
        <f>IF('Mapa final SI'!AH380="","",'Mapa final SI'!AH380)</f>
        <v/>
      </c>
      <c r="M377" s="265" t="str">
        <f>IF('Mapa final SI'!T380="","",'Mapa final SI'!T380)</f>
        <v/>
      </c>
      <c r="N377" s="61"/>
      <c r="O377" s="61"/>
      <c r="P377" s="61"/>
      <c r="Q377" s="146"/>
    </row>
    <row r="378" spans="1:17" ht="51.75" customHeight="1">
      <c r="A378" s="106" t="s">
        <v>855</v>
      </c>
      <c r="B378" s="1164"/>
      <c r="C378" s="1184"/>
      <c r="D378" s="1461"/>
      <c r="E378" s="1184"/>
      <c r="F378" s="1188"/>
      <c r="G378" s="1188"/>
      <c r="H378" s="1427"/>
      <c r="I378" s="326" t="str">
        <f>IF('Mapa final SI'!AC381="","",'Mapa final SI'!AC381)</f>
        <v/>
      </c>
      <c r="J378" s="326" t="str">
        <f>IF('Mapa final SI'!AE381="","",'Mapa final SI'!AE381)</f>
        <v/>
      </c>
      <c r="K378" s="326" t="str">
        <f t="shared" si="58"/>
        <v/>
      </c>
      <c r="L378" s="326" t="str">
        <f>IF('Mapa final SI'!AH381="","",'Mapa final SI'!AH381)</f>
        <v/>
      </c>
      <c r="M378" s="265" t="str">
        <f>IF('Mapa final SI'!T381="","",'Mapa final SI'!T381)</f>
        <v/>
      </c>
      <c r="N378" s="61"/>
      <c r="O378" s="61"/>
      <c r="P378" s="61"/>
      <c r="Q378" s="146"/>
    </row>
    <row r="379" spans="1:17" ht="51.75" customHeight="1">
      <c r="A379" s="106" t="s">
        <v>856</v>
      </c>
      <c r="B379" s="1163"/>
      <c r="C379" s="1183" t="str">
        <f>IF('Mapa final SI'!G382="","",'Mapa final SI'!G382)</f>
        <v/>
      </c>
      <c r="D379" s="1460"/>
      <c r="E379" s="1183" t="str">
        <f>IF('Mapa final SI'!F382="","",'Mapa final SI'!F382)</f>
        <v/>
      </c>
      <c r="F379" s="1187" t="str">
        <f>IF('Mapa final SI'!L382="","",'Mapa final SI'!L382)</f>
        <v/>
      </c>
      <c r="G379" s="1187" t="str">
        <f>IF('Mapa final SI'!P382="","",'Mapa final SI'!P382)</f>
        <v/>
      </c>
      <c r="H379" s="1426"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final SI'!AC382="","",'Mapa final SI'!AC382)</f>
        <v/>
      </c>
      <c r="J379" s="326" t="str">
        <f>IF('Mapa final SI'!AE382="","",'Mapa final SI'!AE382)</f>
        <v/>
      </c>
      <c r="K379" s="326" t="str">
        <f t="shared" si="58"/>
        <v/>
      </c>
      <c r="L379" s="326" t="str">
        <f>IF('Mapa final SI'!AH382="","",'Mapa final SI'!AH382)</f>
        <v/>
      </c>
      <c r="M379" s="265" t="str">
        <f>IF('Mapa final SI'!T382="","",'Mapa final SI'!T382)</f>
        <v/>
      </c>
      <c r="N379" s="61"/>
      <c r="O379" s="61"/>
      <c r="P379" s="61"/>
      <c r="Q379" s="146"/>
    </row>
    <row r="380" spans="1:17" ht="51.75" customHeight="1">
      <c r="A380" s="106" t="s">
        <v>857</v>
      </c>
      <c r="B380" s="1164"/>
      <c r="C380" s="1184"/>
      <c r="D380" s="1461"/>
      <c r="E380" s="1184"/>
      <c r="F380" s="1188"/>
      <c r="G380" s="1188"/>
      <c r="H380" s="1426"/>
      <c r="I380" s="326" t="str">
        <f>IF('Mapa final SI'!AC383="","",'Mapa final SI'!AC383)</f>
        <v/>
      </c>
      <c r="J380" s="326" t="str">
        <f>IF('Mapa final SI'!AE383="","",'Mapa final SI'!AE383)</f>
        <v/>
      </c>
      <c r="K380" s="326" t="str">
        <f t="shared" si="58"/>
        <v/>
      </c>
      <c r="L380" s="326" t="str">
        <f>IF('Mapa final SI'!AH383="","",'Mapa final SI'!AH383)</f>
        <v/>
      </c>
      <c r="M380" s="265" t="str">
        <f>IF('Mapa final SI'!T383="","",'Mapa final SI'!T383)</f>
        <v/>
      </c>
      <c r="N380" s="61"/>
      <c r="O380" s="61"/>
      <c r="P380" s="61"/>
      <c r="Q380" s="146"/>
    </row>
    <row r="381" spans="1:17" ht="51.75" customHeight="1">
      <c r="A381" s="106" t="s">
        <v>858</v>
      </c>
      <c r="B381" s="1164"/>
      <c r="C381" s="1184"/>
      <c r="D381" s="1461"/>
      <c r="E381" s="1184"/>
      <c r="F381" s="1188"/>
      <c r="G381" s="1188"/>
      <c r="H381" s="1426"/>
      <c r="I381" s="326" t="str">
        <f>IF('Mapa final SI'!AC384="","",'Mapa final SI'!AC384)</f>
        <v/>
      </c>
      <c r="J381" s="326" t="str">
        <f>IF('Mapa final SI'!AE384="","",'Mapa final SI'!AE384)</f>
        <v/>
      </c>
      <c r="K381" s="326" t="str">
        <f t="shared" si="58"/>
        <v/>
      </c>
      <c r="L381" s="326" t="str">
        <f>IF('Mapa final SI'!AH384="","",'Mapa final SI'!AH384)</f>
        <v/>
      </c>
      <c r="M381" s="265" t="str">
        <f>IF('Mapa final SI'!T384="","",'Mapa final SI'!T384)</f>
        <v/>
      </c>
      <c r="N381" s="61"/>
      <c r="O381" s="61"/>
      <c r="P381" s="61"/>
      <c r="Q381" s="146"/>
    </row>
    <row r="382" spans="1:17" ht="51.75" customHeight="1">
      <c r="A382" s="106" t="s">
        <v>859</v>
      </c>
      <c r="B382" s="1164"/>
      <c r="C382" s="1184"/>
      <c r="D382" s="1461"/>
      <c r="E382" s="1184"/>
      <c r="F382" s="1188"/>
      <c r="G382" s="1188"/>
      <c r="H382" s="1426"/>
      <c r="I382" s="326" t="str">
        <f>IF('Mapa final SI'!AC385="","",'Mapa final SI'!AC385)</f>
        <v/>
      </c>
      <c r="J382" s="326" t="str">
        <f>IF('Mapa final SI'!AE385="","",'Mapa final SI'!AE385)</f>
        <v/>
      </c>
      <c r="K382" s="326" t="str">
        <f t="shared" si="58"/>
        <v/>
      </c>
      <c r="L382" s="326" t="str">
        <f>IF('Mapa final SI'!AH385="","",'Mapa final SI'!AH385)</f>
        <v/>
      </c>
      <c r="M382" s="265" t="str">
        <f>IF('Mapa final SI'!T385="","",'Mapa final SI'!T385)</f>
        <v/>
      </c>
      <c r="N382" s="61"/>
      <c r="O382" s="61"/>
      <c r="P382" s="61"/>
      <c r="Q382" s="146"/>
    </row>
    <row r="383" spans="1:17" ht="51.75" customHeight="1">
      <c r="A383" s="106" t="s">
        <v>860</v>
      </c>
      <c r="B383" s="1164"/>
      <c r="C383" s="1184"/>
      <c r="D383" s="1461"/>
      <c r="E383" s="1184"/>
      <c r="F383" s="1188"/>
      <c r="G383" s="1188"/>
      <c r="H383" s="1426"/>
      <c r="I383" s="326" t="str">
        <f>IF('Mapa final SI'!AC386="","",'Mapa final SI'!AC386)</f>
        <v/>
      </c>
      <c r="J383" s="326" t="str">
        <f>IF('Mapa final SI'!AE386="","",'Mapa final SI'!AE386)</f>
        <v/>
      </c>
      <c r="K383" s="326" t="str">
        <f t="shared" si="58"/>
        <v/>
      </c>
      <c r="L383" s="326" t="str">
        <f>IF('Mapa final SI'!AH386="","",'Mapa final SI'!AH386)</f>
        <v/>
      </c>
      <c r="M383" s="265" t="str">
        <f>IF('Mapa final SI'!T386="","",'Mapa final SI'!T386)</f>
        <v/>
      </c>
      <c r="N383" s="61"/>
      <c r="O383" s="61"/>
      <c r="P383" s="61"/>
      <c r="Q383" s="146"/>
    </row>
    <row r="384" spans="1:17" ht="51.75" customHeight="1">
      <c r="A384" s="106" t="s">
        <v>861</v>
      </c>
      <c r="B384" s="1164"/>
      <c r="C384" s="1184"/>
      <c r="D384" s="1461"/>
      <c r="E384" s="1184"/>
      <c r="F384" s="1188"/>
      <c r="G384" s="1188"/>
      <c r="H384" s="1427"/>
      <c r="I384" s="326" t="str">
        <f>IF('Mapa final SI'!AC387="","",'Mapa final SI'!AC387)</f>
        <v/>
      </c>
      <c r="J384" s="326" t="str">
        <f>IF('Mapa final SI'!AE387="","",'Mapa final SI'!AE387)</f>
        <v/>
      </c>
      <c r="K384" s="326" t="str">
        <f t="shared" si="58"/>
        <v/>
      </c>
      <c r="L384" s="326" t="str">
        <f>IF('Mapa final SI'!AH387="","",'Mapa final SI'!AH387)</f>
        <v/>
      </c>
      <c r="M384" s="265" t="str">
        <f>IF('Mapa final SI'!T387="","",'Mapa final SI'!T387)</f>
        <v/>
      </c>
      <c r="N384" s="61"/>
      <c r="O384" s="61"/>
      <c r="P384" s="61"/>
      <c r="Q384" s="146"/>
    </row>
    <row r="385" spans="1:17" ht="51.75" customHeight="1">
      <c r="A385" s="106" t="s">
        <v>862</v>
      </c>
      <c r="B385" s="1163"/>
      <c r="C385" s="1183" t="str">
        <f>IF('Mapa final SI'!G388="","",'Mapa final SI'!G388)</f>
        <v/>
      </c>
      <c r="D385" s="1460"/>
      <c r="E385" s="1183" t="str">
        <f>IF('Mapa final SI'!F388="","",'Mapa final SI'!F388)</f>
        <v/>
      </c>
      <c r="F385" s="1187" t="str">
        <f>IF('Mapa final SI'!L388="","",'Mapa final SI'!L388)</f>
        <v/>
      </c>
      <c r="G385" s="1187" t="str">
        <f>IF('Mapa final SI'!P388="","",'Mapa final SI'!P388)</f>
        <v/>
      </c>
      <c r="H385" s="1426"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final SI'!AC388="","",'Mapa final SI'!AC388)</f>
        <v/>
      </c>
      <c r="J385" s="326" t="str">
        <f>IF('Mapa final SI'!AE388="","",'Mapa final SI'!AE388)</f>
        <v/>
      </c>
      <c r="K385" s="326" t="str">
        <f t="shared" si="58"/>
        <v/>
      </c>
      <c r="L385" s="326" t="str">
        <f>IF('Mapa final SI'!AH388="","",'Mapa final SI'!AH388)</f>
        <v/>
      </c>
      <c r="M385" s="265" t="str">
        <f>IF('Mapa final SI'!T388="","",'Mapa final SI'!T388)</f>
        <v/>
      </c>
      <c r="N385" s="61"/>
      <c r="O385" s="61"/>
      <c r="P385" s="61"/>
      <c r="Q385" s="146"/>
    </row>
    <row r="386" spans="1:17" ht="51.75" customHeight="1">
      <c r="A386" s="106" t="s">
        <v>863</v>
      </c>
      <c r="B386" s="1164"/>
      <c r="C386" s="1184"/>
      <c r="D386" s="1461"/>
      <c r="E386" s="1184"/>
      <c r="F386" s="1188"/>
      <c r="G386" s="1188"/>
      <c r="H386" s="1426"/>
      <c r="I386" s="326" t="str">
        <f>IF('Mapa final SI'!AC389="","",'Mapa final SI'!AC389)</f>
        <v/>
      </c>
      <c r="J386" s="326" t="str">
        <f>IF('Mapa final SI'!AE389="","",'Mapa final SI'!AE389)</f>
        <v/>
      </c>
      <c r="K386" s="326" t="str">
        <f t="shared" si="58"/>
        <v/>
      </c>
      <c r="L386" s="326" t="str">
        <f>IF('Mapa final SI'!AH389="","",'Mapa final SI'!AH389)</f>
        <v/>
      </c>
      <c r="M386" s="265" t="str">
        <f>IF('Mapa final SI'!T389="","",'Mapa final SI'!T389)</f>
        <v/>
      </c>
      <c r="N386" s="61"/>
      <c r="O386" s="61"/>
      <c r="P386" s="61"/>
      <c r="Q386" s="146"/>
    </row>
    <row r="387" spans="1:17" ht="51.75" customHeight="1">
      <c r="A387" s="106" t="s">
        <v>864</v>
      </c>
      <c r="B387" s="1164"/>
      <c r="C387" s="1184"/>
      <c r="D387" s="1461"/>
      <c r="E387" s="1184"/>
      <c r="F387" s="1188"/>
      <c r="G387" s="1188"/>
      <c r="H387" s="1426"/>
      <c r="I387" s="326" t="str">
        <f>IF('Mapa final SI'!AC390="","",'Mapa final SI'!AC390)</f>
        <v/>
      </c>
      <c r="J387" s="326" t="str">
        <f>IF('Mapa final SI'!AE390="","",'Mapa final SI'!AE390)</f>
        <v/>
      </c>
      <c r="K387" s="326" t="str">
        <f t="shared" si="58"/>
        <v/>
      </c>
      <c r="L387" s="326" t="str">
        <f>IF('Mapa final SI'!AH390="","",'Mapa final SI'!AH390)</f>
        <v/>
      </c>
      <c r="M387" s="265" t="str">
        <f>IF('Mapa final SI'!T390="","",'Mapa final SI'!T390)</f>
        <v/>
      </c>
      <c r="N387" s="61"/>
      <c r="O387" s="61"/>
      <c r="P387" s="61"/>
      <c r="Q387" s="146"/>
    </row>
    <row r="388" spans="1:17" ht="51.75" customHeight="1">
      <c r="A388" s="106" t="s">
        <v>865</v>
      </c>
      <c r="B388" s="1164"/>
      <c r="C388" s="1184"/>
      <c r="D388" s="1461"/>
      <c r="E388" s="1184"/>
      <c r="F388" s="1188"/>
      <c r="G388" s="1188"/>
      <c r="H388" s="1426"/>
      <c r="I388" s="326" t="str">
        <f>IF('Mapa final SI'!AC391="","",'Mapa final SI'!AC391)</f>
        <v/>
      </c>
      <c r="J388" s="326" t="str">
        <f>IF('Mapa final SI'!AE391="","",'Mapa final SI'!AE391)</f>
        <v/>
      </c>
      <c r="K388" s="326" t="str">
        <f t="shared" si="58"/>
        <v/>
      </c>
      <c r="L388" s="326" t="str">
        <f>IF('Mapa final SI'!AH391="","",'Mapa final SI'!AH391)</f>
        <v/>
      </c>
      <c r="M388" s="265" t="str">
        <f>IF('Mapa final SI'!T391="","",'Mapa final SI'!T391)</f>
        <v/>
      </c>
      <c r="N388" s="61"/>
      <c r="O388" s="61"/>
      <c r="P388" s="61"/>
      <c r="Q388" s="146"/>
    </row>
    <row r="389" spans="1:17" ht="51.75" customHeight="1">
      <c r="A389" s="106" t="s">
        <v>866</v>
      </c>
      <c r="B389" s="1164"/>
      <c r="C389" s="1184"/>
      <c r="D389" s="1461"/>
      <c r="E389" s="1184"/>
      <c r="F389" s="1188"/>
      <c r="G389" s="1188"/>
      <c r="H389" s="1426"/>
      <c r="I389" s="326" t="str">
        <f>IF('Mapa final SI'!AC392="","",'Mapa final SI'!AC392)</f>
        <v/>
      </c>
      <c r="J389" s="326" t="str">
        <f>IF('Mapa final SI'!AE392="","",'Mapa final SI'!AE392)</f>
        <v/>
      </c>
      <c r="K389" s="326" t="str">
        <f t="shared" si="58"/>
        <v/>
      </c>
      <c r="L389" s="326" t="str">
        <f>IF('Mapa final SI'!AH392="","",'Mapa final SI'!AH392)</f>
        <v/>
      </c>
      <c r="M389" s="265" t="str">
        <f>IF('Mapa final SI'!T392="","",'Mapa final SI'!T392)</f>
        <v/>
      </c>
      <c r="N389" s="61"/>
      <c r="O389" s="61"/>
      <c r="P389" s="61"/>
      <c r="Q389" s="146"/>
    </row>
    <row r="390" spans="1:17" ht="51.75" customHeight="1">
      <c r="A390" s="106" t="s">
        <v>867</v>
      </c>
      <c r="B390" s="1164"/>
      <c r="C390" s="1184"/>
      <c r="D390" s="1461"/>
      <c r="E390" s="1184"/>
      <c r="F390" s="1188"/>
      <c r="G390" s="1188"/>
      <c r="H390" s="1427"/>
      <c r="I390" s="326" t="str">
        <f>IF('Mapa final SI'!AC393="","",'Mapa final SI'!AC393)</f>
        <v/>
      </c>
      <c r="J390" s="326" t="str">
        <f>IF('Mapa final SI'!AE393="","",'Mapa final SI'!AE393)</f>
        <v/>
      </c>
      <c r="K390" s="326" t="str">
        <f t="shared" si="58"/>
        <v/>
      </c>
      <c r="L390" s="326" t="str">
        <f>IF('Mapa final SI'!AH393="","",'Mapa final SI'!AH393)</f>
        <v/>
      </c>
      <c r="M390" s="265" t="str">
        <f>IF('Mapa final SI'!T393="","",'Mapa final SI'!T393)</f>
        <v/>
      </c>
      <c r="N390" s="61"/>
      <c r="O390" s="61"/>
      <c r="P390" s="61"/>
      <c r="Q390" s="146"/>
    </row>
    <row r="391" spans="1:17" ht="51.75" customHeight="1">
      <c r="A391" s="106" t="s">
        <v>868</v>
      </c>
      <c r="B391" s="1163"/>
      <c r="C391" s="1183" t="str">
        <f>IF('Mapa final SI'!G394="","",'Mapa final SI'!G394)</f>
        <v/>
      </c>
      <c r="D391" s="1460"/>
      <c r="E391" s="1183" t="str">
        <f>IF('Mapa final SI'!F394="","",'Mapa final SI'!F394)</f>
        <v/>
      </c>
      <c r="F391" s="1187" t="str">
        <f>IF('Mapa final SI'!L394="","",'Mapa final SI'!L394)</f>
        <v/>
      </c>
      <c r="G391" s="1187" t="str">
        <f>IF('Mapa final SI'!P394="","",'Mapa final SI'!P394)</f>
        <v/>
      </c>
      <c r="H391" s="1426"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final SI'!AC394="","",'Mapa final SI'!AC394)</f>
        <v/>
      </c>
      <c r="J391" s="326" t="str">
        <f>IF('Mapa final SI'!AE394="","",'Mapa final SI'!AE394)</f>
        <v/>
      </c>
      <c r="K391" s="326" t="str">
        <f t="shared" si="58"/>
        <v/>
      </c>
      <c r="L391" s="326" t="str">
        <f>IF('Mapa final SI'!AH394="","",'Mapa final SI'!AH394)</f>
        <v/>
      </c>
      <c r="M391" s="265" t="str">
        <f>IF('Mapa final SI'!T394="","",'Mapa final SI'!T394)</f>
        <v/>
      </c>
      <c r="N391" s="61"/>
      <c r="O391" s="61"/>
      <c r="P391" s="61"/>
      <c r="Q391" s="146"/>
    </row>
    <row r="392" spans="1:17" ht="51.75" customHeight="1">
      <c r="A392" s="106" t="s">
        <v>869</v>
      </c>
      <c r="B392" s="1164"/>
      <c r="C392" s="1184"/>
      <c r="D392" s="1461"/>
      <c r="E392" s="1184"/>
      <c r="F392" s="1188"/>
      <c r="G392" s="1188"/>
      <c r="H392" s="1426"/>
      <c r="I392" s="326" t="str">
        <f>IF('Mapa final SI'!AC395="","",'Mapa final SI'!AC395)</f>
        <v/>
      </c>
      <c r="J392" s="326" t="str">
        <f>IF('Mapa final SI'!AE395="","",'Mapa final SI'!AE395)</f>
        <v/>
      </c>
      <c r="K392" s="32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6" t="str">
        <f>IF('Mapa final SI'!AH395="","",'Mapa final SI'!AH395)</f>
        <v/>
      </c>
      <c r="M392" s="265" t="str">
        <f>IF('Mapa final SI'!T395="","",'Mapa final SI'!T395)</f>
        <v/>
      </c>
      <c r="N392" s="61"/>
      <c r="O392" s="61"/>
      <c r="P392" s="61"/>
      <c r="Q392" s="146"/>
    </row>
    <row r="393" spans="1:17" ht="51.75" customHeight="1">
      <c r="A393" s="106" t="s">
        <v>870</v>
      </c>
      <c r="B393" s="1164"/>
      <c r="C393" s="1184"/>
      <c r="D393" s="1461"/>
      <c r="E393" s="1184"/>
      <c r="F393" s="1188"/>
      <c r="G393" s="1188"/>
      <c r="H393" s="1426"/>
      <c r="I393" s="326" t="str">
        <f>IF('Mapa final SI'!AC396="","",'Mapa final SI'!AC396)</f>
        <v/>
      </c>
      <c r="J393" s="326" t="str">
        <f>IF('Mapa final SI'!AE396="","",'Mapa final SI'!AE396)</f>
        <v/>
      </c>
      <c r="K393" s="326" t="str">
        <f t="shared" si="70"/>
        <v/>
      </c>
      <c r="L393" s="326" t="str">
        <f>IF('Mapa final SI'!AH396="","",'Mapa final SI'!AH396)</f>
        <v/>
      </c>
      <c r="M393" s="265" t="str">
        <f>IF('Mapa final SI'!T396="","",'Mapa final SI'!T396)</f>
        <v/>
      </c>
      <c r="N393" s="61"/>
      <c r="O393" s="61"/>
      <c r="P393" s="61"/>
      <c r="Q393" s="146"/>
    </row>
    <row r="394" spans="1:17" ht="51.75" customHeight="1">
      <c r="A394" s="106" t="s">
        <v>871</v>
      </c>
      <c r="B394" s="1164"/>
      <c r="C394" s="1184"/>
      <c r="D394" s="1461"/>
      <c r="E394" s="1184"/>
      <c r="F394" s="1188"/>
      <c r="G394" s="1188"/>
      <c r="H394" s="1426"/>
      <c r="I394" s="326" t="str">
        <f>IF('Mapa final SI'!AC397="","",'Mapa final SI'!AC397)</f>
        <v/>
      </c>
      <c r="J394" s="326" t="str">
        <f>IF('Mapa final SI'!AE397="","",'Mapa final SI'!AE397)</f>
        <v/>
      </c>
      <c r="K394" s="326" t="str">
        <f t="shared" si="70"/>
        <v/>
      </c>
      <c r="L394" s="326" t="str">
        <f>IF('Mapa final SI'!AH397="","",'Mapa final SI'!AH397)</f>
        <v/>
      </c>
      <c r="M394" s="265" t="str">
        <f>IF('Mapa final SI'!T397="","",'Mapa final SI'!T397)</f>
        <v/>
      </c>
      <c r="N394" s="61"/>
      <c r="O394" s="61"/>
      <c r="P394" s="61"/>
      <c r="Q394" s="146"/>
    </row>
    <row r="395" spans="1:17" ht="51.75" customHeight="1">
      <c r="A395" s="106" t="s">
        <v>872</v>
      </c>
      <c r="B395" s="1164"/>
      <c r="C395" s="1184"/>
      <c r="D395" s="1461"/>
      <c r="E395" s="1184"/>
      <c r="F395" s="1188"/>
      <c r="G395" s="1188"/>
      <c r="H395" s="1426"/>
      <c r="I395" s="326" t="str">
        <f>IF('Mapa final SI'!AC398="","",'Mapa final SI'!AC398)</f>
        <v/>
      </c>
      <c r="J395" s="326" t="str">
        <f>IF('Mapa final SI'!AE398="","",'Mapa final SI'!AE398)</f>
        <v/>
      </c>
      <c r="K395" s="326" t="str">
        <f t="shared" si="70"/>
        <v/>
      </c>
      <c r="L395" s="326" t="str">
        <f>IF('Mapa final SI'!AH398="","",'Mapa final SI'!AH398)</f>
        <v/>
      </c>
      <c r="M395" s="265" t="str">
        <f>IF('Mapa final SI'!T398="","",'Mapa final SI'!T398)</f>
        <v/>
      </c>
      <c r="N395" s="61"/>
      <c r="O395" s="61"/>
      <c r="P395" s="61"/>
      <c r="Q395" s="146"/>
    </row>
    <row r="396" spans="1:17" ht="51.75" customHeight="1">
      <c r="A396" s="106" t="s">
        <v>873</v>
      </c>
      <c r="B396" s="1164"/>
      <c r="C396" s="1184"/>
      <c r="D396" s="1461"/>
      <c r="E396" s="1184"/>
      <c r="F396" s="1188"/>
      <c r="G396" s="1188"/>
      <c r="H396" s="1427"/>
      <c r="I396" s="326" t="str">
        <f>IF('Mapa final SI'!AC399="","",'Mapa final SI'!AC399)</f>
        <v/>
      </c>
      <c r="J396" s="326" t="str">
        <f>IF('Mapa final SI'!AE399="","",'Mapa final SI'!AE399)</f>
        <v/>
      </c>
      <c r="K396" s="326" t="str">
        <f t="shared" si="70"/>
        <v/>
      </c>
      <c r="L396" s="326" t="str">
        <f>IF('Mapa final SI'!AH399="","",'Mapa final SI'!AH399)</f>
        <v/>
      </c>
      <c r="M396" s="265" t="str">
        <f>IF('Mapa final SI'!T399="","",'Mapa final SI'!T399)</f>
        <v/>
      </c>
      <c r="N396" s="61"/>
      <c r="O396" s="61"/>
      <c r="P396" s="61"/>
      <c r="Q396" s="146"/>
    </row>
    <row r="397" spans="1:17" ht="51.75" customHeight="1">
      <c r="A397" s="106" t="s">
        <v>874</v>
      </c>
      <c r="B397" s="1163"/>
      <c r="C397" s="1183" t="str">
        <f>IF('Mapa final SI'!G400="","",'Mapa final SI'!G400)</f>
        <v/>
      </c>
      <c r="D397" s="1460"/>
      <c r="E397" s="1183" t="str">
        <f>IF('Mapa final SI'!F400="","",'Mapa final SI'!F400)</f>
        <v/>
      </c>
      <c r="F397" s="1187" t="str">
        <f>IF('Mapa final SI'!L400="","",'Mapa final SI'!L400)</f>
        <v/>
      </c>
      <c r="G397" s="1187" t="str">
        <f>IF('Mapa final SI'!P400="","",'Mapa final SI'!P400)</f>
        <v/>
      </c>
      <c r="H397" s="1426"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final SI'!AC400="","",'Mapa final SI'!AC400)</f>
        <v/>
      </c>
      <c r="J397" s="326" t="str">
        <f>IF('Mapa final SI'!AE400="","",'Mapa final SI'!AE400)</f>
        <v/>
      </c>
      <c r="K397" s="326" t="str">
        <f t="shared" si="70"/>
        <v/>
      </c>
      <c r="L397" s="326" t="str">
        <f>IF('Mapa final SI'!AH400="","",'Mapa final SI'!AH400)</f>
        <v/>
      </c>
      <c r="M397" s="265" t="str">
        <f>IF('Mapa final SI'!T400="","",'Mapa final SI'!T400)</f>
        <v/>
      </c>
      <c r="N397" s="61"/>
      <c r="O397" s="61"/>
      <c r="P397" s="61"/>
      <c r="Q397" s="146"/>
    </row>
    <row r="398" spans="1:17" ht="51.75" customHeight="1">
      <c r="A398" s="106" t="s">
        <v>875</v>
      </c>
      <c r="B398" s="1164"/>
      <c r="C398" s="1184"/>
      <c r="D398" s="1461"/>
      <c r="E398" s="1184"/>
      <c r="F398" s="1188"/>
      <c r="G398" s="1188"/>
      <c r="H398" s="1426"/>
      <c r="I398" s="326" t="str">
        <f>IF('Mapa final SI'!AC401="","",'Mapa final SI'!AC401)</f>
        <v/>
      </c>
      <c r="J398" s="326" t="str">
        <f>IF('Mapa final SI'!AE401="","",'Mapa final SI'!AE401)</f>
        <v/>
      </c>
      <c r="K398" s="326" t="str">
        <f t="shared" si="70"/>
        <v/>
      </c>
      <c r="L398" s="326" t="str">
        <f>IF('Mapa final SI'!AH401="","",'Mapa final SI'!AH401)</f>
        <v/>
      </c>
      <c r="M398" s="265" t="str">
        <f>IF('Mapa final SI'!T401="","",'Mapa final SI'!T401)</f>
        <v/>
      </c>
      <c r="N398" s="61"/>
      <c r="O398" s="61"/>
      <c r="P398" s="61"/>
      <c r="Q398" s="146"/>
    </row>
    <row r="399" spans="1:17" ht="51.75" customHeight="1">
      <c r="A399" s="106" t="s">
        <v>876</v>
      </c>
      <c r="B399" s="1164"/>
      <c r="C399" s="1184"/>
      <c r="D399" s="1461"/>
      <c r="E399" s="1184"/>
      <c r="F399" s="1188"/>
      <c r="G399" s="1188"/>
      <c r="H399" s="1426"/>
      <c r="I399" s="326" t="str">
        <f>IF('Mapa final SI'!AC402="","",'Mapa final SI'!AC402)</f>
        <v/>
      </c>
      <c r="J399" s="326" t="str">
        <f>IF('Mapa final SI'!AE402="","",'Mapa final SI'!AE402)</f>
        <v/>
      </c>
      <c r="K399" s="326" t="str">
        <f t="shared" si="70"/>
        <v/>
      </c>
      <c r="L399" s="326" t="str">
        <f>IF('Mapa final SI'!AH402="","",'Mapa final SI'!AH402)</f>
        <v/>
      </c>
      <c r="M399" s="265" t="str">
        <f>IF('Mapa final SI'!T402="","",'Mapa final SI'!T402)</f>
        <v/>
      </c>
      <c r="N399" s="61"/>
      <c r="O399" s="61"/>
      <c r="P399" s="61"/>
      <c r="Q399" s="146"/>
    </row>
    <row r="400" spans="1:17" ht="51.75" customHeight="1">
      <c r="A400" s="106" t="s">
        <v>877</v>
      </c>
      <c r="B400" s="1164"/>
      <c r="C400" s="1184"/>
      <c r="D400" s="1461"/>
      <c r="E400" s="1184"/>
      <c r="F400" s="1188"/>
      <c r="G400" s="1188"/>
      <c r="H400" s="1426"/>
      <c r="I400" s="326" t="str">
        <f>IF('Mapa final SI'!AC403="","",'Mapa final SI'!AC403)</f>
        <v/>
      </c>
      <c r="J400" s="326" t="str">
        <f>IF('Mapa final SI'!AE403="","",'Mapa final SI'!AE403)</f>
        <v/>
      </c>
      <c r="K400" s="326" t="str">
        <f t="shared" si="70"/>
        <v/>
      </c>
      <c r="L400" s="326" t="str">
        <f>IF('Mapa final SI'!AH403="","",'Mapa final SI'!AH403)</f>
        <v/>
      </c>
      <c r="M400" s="265" t="str">
        <f>IF('Mapa final SI'!T403="","",'Mapa final SI'!T403)</f>
        <v/>
      </c>
      <c r="N400" s="61"/>
      <c r="O400" s="61"/>
      <c r="P400" s="61"/>
      <c r="Q400" s="146"/>
    </row>
    <row r="401" spans="1:17" ht="51.75" customHeight="1">
      <c r="A401" s="106" t="s">
        <v>878</v>
      </c>
      <c r="B401" s="1164"/>
      <c r="C401" s="1184"/>
      <c r="D401" s="1461"/>
      <c r="E401" s="1184"/>
      <c r="F401" s="1188"/>
      <c r="G401" s="1188"/>
      <c r="H401" s="1426"/>
      <c r="I401" s="326" t="str">
        <f>IF('Mapa final SI'!AC404="","",'Mapa final SI'!AC404)</f>
        <v/>
      </c>
      <c r="J401" s="326" t="str">
        <f>IF('Mapa final SI'!AE404="","",'Mapa final SI'!AE404)</f>
        <v/>
      </c>
      <c r="K401" s="326" t="str">
        <f t="shared" si="70"/>
        <v/>
      </c>
      <c r="L401" s="326" t="str">
        <f>IF('Mapa final SI'!AH404="","",'Mapa final SI'!AH404)</f>
        <v/>
      </c>
      <c r="M401" s="265" t="str">
        <f>IF('Mapa final SI'!T404="","",'Mapa final SI'!T404)</f>
        <v/>
      </c>
      <c r="N401" s="61"/>
      <c r="O401" s="61"/>
      <c r="P401" s="61"/>
      <c r="Q401" s="146"/>
    </row>
    <row r="402" spans="1:17" ht="51.75" customHeight="1">
      <c r="A402" s="106" t="s">
        <v>879</v>
      </c>
      <c r="B402" s="1164"/>
      <c r="C402" s="1184"/>
      <c r="D402" s="1461"/>
      <c r="E402" s="1184"/>
      <c r="F402" s="1188"/>
      <c r="G402" s="1188"/>
      <c r="H402" s="1427"/>
      <c r="I402" s="326" t="str">
        <f>IF('Mapa final SI'!AC405="","",'Mapa final SI'!AC405)</f>
        <v/>
      </c>
      <c r="J402" s="326" t="str">
        <f>IF('Mapa final SI'!AE405="","",'Mapa final SI'!AE405)</f>
        <v/>
      </c>
      <c r="K402" s="326" t="str">
        <f t="shared" si="70"/>
        <v/>
      </c>
      <c r="L402" s="326" t="str">
        <f>IF('Mapa final SI'!AH405="","",'Mapa final SI'!AH405)</f>
        <v/>
      </c>
      <c r="M402" s="265" t="str">
        <f>IF('Mapa final SI'!T405="","",'Mapa final SI'!T405)</f>
        <v/>
      </c>
      <c r="N402" s="61"/>
      <c r="O402" s="61"/>
      <c r="P402" s="61"/>
      <c r="Q402" s="146"/>
    </row>
    <row r="403" spans="1:17" ht="51.75" customHeight="1">
      <c r="A403" s="106" t="s">
        <v>880</v>
      </c>
      <c r="B403" s="1163"/>
      <c r="C403" s="1183" t="str">
        <f>IF('Mapa final SI'!G406="","",'Mapa final SI'!G406)</f>
        <v/>
      </c>
      <c r="D403" s="1460"/>
      <c r="E403" s="1183" t="str">
        <f>IF('Mapa final SI'!F406="","",'Mapa final SI'!F406)</f>
        <v/>
      </c>
      <c r="F403" s="1187" t="str">
        <f>IF('Mapa final SI'!L406="","",'Mapa final SI'!L406)</f>
        <v/>
      </c>
      <c r="G403" s="1187" t="str">
        <f>IF('Mapa final SI'!P406="","",'Mapa final SI'!P406)</f>
        <v/>
      </c>
      <c r="H403" s="1426"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final SI'!AC406="","",'Mapa final SI'!AC406)</f>
        <v/>
      </c>
      <c r="J403" s="326" t="str">
        <f>IF('Mapa final SI'!AE406="","",'Mapa final SI'!AE406)</f>
        <v/>
      </c>
      <c r="K403" s="326" t="str">
        <f t="shared" si="70"/>
        <v/>
      </c>
      <c r="L403" s="326" t="str">
        <f>IF('Mapa final SI'!AH406="","",'Mapa final SI'!AH406)</f>
        <v/>
      </c>
      <c r="M403" s="265" t="str">
        <f>IF('Mapa final SI'!T406="","",'Mapa final SI'!T406)</f>
        <v/>
      </c>
      <c r="N403" s="61"/>
      <c r="O403" s="61"/>
      <c r="P403" s="61"/>
      <c r="Q403" s="146"/>
    </row>
    <row r="404" spans="1:17" ht="51.75" customHeight="1">
      <c r="A404" s="106" t="s">
        <v>881</v>
      </c>
      <c r="B404" s="1164"/>
      <c r="C404" s="1184"/>
      <c r="D404" s="1461"/>
      <c r="E404" s="1184"/>
      <c r="F404" s="1188"/>
      <c r="G404" s="1188"/>
      <c r="H404" s="1426"/>
      <c r="I404" s="326" t="str">
        <f>IF('Mapa final SI'!AC407="","",'Mapa final SI'!AC407)</f>
        <v/>
      </c>
      <c r="J404" s="326" t="str">
        <f>IF('Mapa final SI'!AE407="","",'Mapa final SI'!AE407)</f>
        <v/>
      </c>
      <c r="K404" s="326" t="str">
        <f t="shared" si="70"/>
        <v/>
      </c>
      <c r="L404" s="326" t="str">
        <f>IF('Mapa final SI'!AH407="","",'Mapa final SI'!AH407)</f>
        <v/>
      </c>
      <c r="M404" s="265" t="str">
        <f>IF('Mapa final SI'!T407="","",'Mapa final SI'!T407)</f>
        <v/>
      </c>
      <c r="N404" s="61"/>
      <c r="O404" s="61"/>
      <c r="P404" s="61"/>
      <c r="Q404" s="146"/>
    </row>
    <row r="405" spans="1:17" ht="51.75" customHeight="1">
      <c r="A405" s="106" t="s">
        <v>882</v>
      </c>
      <c r="B405" s="1164"/>
      <c r="C405" s="1184"/>
      <c r="D405" s="1461"/>
      <c r="E405" s="1184"/>
      <c r="F405" s="1188"/>
      <c r="G405" s="1188"/>
      <c r="H405" s="1426"/>
      <c r="I405" s="326" t="str">
        <f>IF('Mapa final SI'!AC408="","",'Mapa final SI'!AC408)</f>
        <v/>
      </c>
      <c r="J405" s="326" t="str">
        <f>IF('Mapa final SI'!AE408="","",'Mapa final SI'!AE408)</f>
        <v/>
      </c>
      <c r="K405" s="326" t="str">
        <f t="shared" si="70"/>
        <v/>
      </c>
      <c r="L405" s="326" t="str">
        <f>IF('Mapa final SI'!AH408="","",'Mapa final SI'!AH408)</f>
        <v/>
      </c>
      <c r="M405" s="265" t="str">
        <f>IF('Mapa final SI'!T408="","",'Mapa final SI'!T408)</f>
        <v/>
      </c>
      <c r="N405" s="61"/>
      <c r="O405" s="61"/>
      <c r="P405" s="61"/>
      <c r="Q405" s="146"/>
    </row>
    <row r="406" spans="1:17" ht="51.75" customHeight="1">
      <c r="A406" s="106" t="s">
        <v>883</v>
      </c>
      <c r="B406" s="1164"/>
      <c r="C406" s="1184"/>
      <c r="D406" s="1461"/>
      <c r="E406" s="1184"/>
      <c r="F406" s="1188"/>
      <c r="G406" s="1188"/>
      <c r="H406" s="1426"/>
      <c r="I406" s="326" t="str">
        <f>IF('Mapa final SI'!AC409="","",'Mapa final SI'!AC409)</f>
        <v/>
      </c>
      <c r="J406" s="326" t="str">
        <f>IF('Mapa final SI'!AE409="","",'Mapa final SI'!AE409)</f>
        <v/>
      </c>
      <c r="K406" s="326" t="str">
        <f t="shared" si="70"/>
        <v/>
      </c>
      <c r="L406" s="326" t="str">
        <f>IF('Mapa final SI'!AH409="","",'Mapa final SI'!AH409)</f>
        <v/>
      </c>
      <c r="M406" s="265" t="str">
        <f>IF('Mapa final SI'!T409="","",'Mapa final SI'!T409)</f>
        <v/>
      </c>
      <c r="N406" s="61"/>
      <c r="O406" s="61"/>
      <c r="P406" s="61"/>
      <c r="Q406" s="146"/>
    </row>
    <row r="407" spans="1:17" ht="51.75" customHeight="1">
      <c r="A407" s="106" t="s">
        <v>884</v>
      </c>
      <c r="B407" s="1164"/>
      <c r="C407" s="1184"/>
      <c r="D407" s="1461"/>
      <c r="E407" s="1184"/>
      <c r="F407" s="1188"/>
      <c r="G407" s="1188"/>
      <c r="H407" s="1426"/>
      <c r="I407" s="326" t="str">
        <f>IF('Mapa final SI'!AC410="","",'Mapa final SI'!AC410)</f>
        <v/>
      </c>
      <c r="J407" s="326" t="str">
        <f>IF('Mapa final SI'!AE410="","",'Mapa final SI'!AE410)</f>
        <v/>
      </c>
      <c r="K407" s="326" t="str">
        <f t="shared" si="70"/>
        <v/>
      </c>
      <c r="L407" s="326" t="str">
        <f>IF('Mapa final SI'!AH410="","",'Mapa final SI'!AH410)</f>
        <v/>
      </c>
      <c r="M407" s="265" t="str">
        <f>IF('Mapa final SI'!T410="","",'Mapa final SI'!T410)</f>
        <v/>
      </c>
      <c r="N407" s="61"/>
      <c r="O407" s="61"/>
      <c r="P407" s="61"/>
      <c r="Q407" s="146"/>
    </row>
    <row r="408" spans="1:17" ht="51.75" customHeight="1">
      <c r="A408" s="106" t="s">
        <v>885</v>
      </c>
      <c r="B408" s="1164"/>
      <c r="C408" s="1184"/>
      <c r="D408" s="1461"/>
      <c r="E408" s="1184"/>
      <c r="F408" s="1188"/>
      <c r="G408" s="1188"/>
      <c r="H408" s="1427"/>
      <c r="I408" s="326" t="str">
        <f>IF('Mapa final SI'!AC411="","",'Mapa final SI'!AC411)</f>
        <v/>
      </c>
      <c r="J408" s="326" t="str">
        <f>IF('Mapa final SI'!AE411="","",'Mapa final SI'!AE411)</f>
        <v/>
      </c>
      <c r="K408" s="326" t="str">
        <f t="shared" si="70"/>
        <v/>
      </c>
      <c r="L408" s="326" t="str">
        <f>IF('Mapa final SI'!AH411="","",'Mapa final SI'!AH411)</f>
        <v/>
      </c>
      <c r="M408" s="265" t="str">
        <f>IF('Mapa final SI'!T411="","",'Mapa final SI'!T411)</f>
        <v/>
      </c>
      <c r="N408" s="61"/>
      <c r="O408" s="61"/>
      <c r="P408" s="61"/>
      <c r="Q408" s="146"/>
    </row>
    <row r="409" spans="1:17" ht="51.75" customHeight="1">
      <c r="A409" s="106" t="s">
        <v>886</v>
      </c>
      <c r="B409" s="1163"/>
      <c r="C409" s="1183" t="str">
        <f>IF('Mapa final SI'!G412="","",'Mapa final SI'!G412)</f>
        <v/>
      </c>
      <c r="D409" s="1460"/>
      <c r="E409" s="1183" t="str">
        <f>IF('Mapa final SI'!F412="","",'Mapa final SI'!F412)</f>
        <v/>
      </c>
      <c r="F409" s="1187" t="str">
        <f>IF('Mapa final SI'!L412="","",'Mapa final SI'!L412)</f>
        <v/>
      </c>
      <c r="G409" s="1187" t="str">
        <f>IF('Mapa final SI'!P412="","",'Mapa final SI'!P412)</f>
        <v/>
      </c>
      <c r="H409" s="1426"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final SI'!AC412="","",'Mapa final SI'!AC412)</f>
        <v/>
      </c>
      <c r="J409" s="326" t="str">
        <f>IF('Mapa final SI'!AE412="","",'Mapa final SI'!AE412)</f>
        <v/>
      </c>
      <c r="K409" s="326" t="str">
        <f t="shared" si="70"/>
        <v/>
      </c>
      <c r="L409" s="326" t="str">
        <f>IF('Mapa final SI'!AH412="","",'Mapa final SI'!AH412)</f>
        <v/>
      </c>
      <c r="M409" s="265" t="str">
        <f>IF('Mapa final SI'!T412="","",'Mapa final SI'!T412)</f>
        <v/>
      </c>
      <c r="N409" s="61"/>
      <c r="O409" s="61"/>
      <c r="P409" s="61"/>
      <c r="Q409" s="146"/>
    </row>
    <row r="410" spans="1:17" ht="51.75" customHeight="1">
      <c r="A410" s="106" t="s">
        <v>887</v>
      </c>
      <c r="B410" s="1164"/>
      <c r="C410" s="1184"/>
      <c r="D410" s="1461"/>
      <c r="E410" s="1184"/>
      <c r="F410" s="1188"/>
      <c r="G410" s="1188"/>
      <c r="H410" s="1426"/>
      <c r="I410" s="326" t="str">
        <f>IF('Mapa final SI'!AC413="","",'Mapa final SI'!AC413)</f>
        <v/>
      </c>
      <c r="J410" s="326" t="str">
        <f>IF('Mapa final SI'!AE413="","",'Mapa final SI'!AE413)</f>
        <v/>
      </c>
      <c r="K410" s="326" t="str">
        <f t="shared" si="70"/>
        <v/>
      </c>
      <c r="L410" s="326" t="str">
        <f>IF('Mapa final SI'!AH413="","",'Mapa final SI'!AH413)</f>
        <v/>
      </c>
      <c r="M410" s="265" t="str">
        <f>IF('Mapa final SI'!T413="","",'Mapa final SI'!T413)</f>
        <v/>
      </c>
      <c r="N410" s="61"/>
      <c r="O410" s="61"/>
      <c r="P410" s="61"/>
      <c r="Q410" s="146"/>
    </row>
    <row r="411" spans="1:17" ht="51.75" customHeight="1">
      <c r="A411" s="106" t="s">
        <v>888</v>
      </c>
      <c r="B411" s="1164"/>
      <c r="C411" s="1184"/>
      <c r="D411" s="1461"/>
      <c r="E411" s="1184"/>
      <c r="F411" s="1188"/>
      <c r="G411" s="1188"/>
      <c r="H411" s="1426"/>
      <c r="I411" s="326" t="str">
        <f>IF('Mapa final SI'!AC414="","",'Mapa final SI'!AC414)</f>
        <v/>
      </c>
      <c r="J411" s="326" t="str">
        <f>IF('Mapa final SI'!AE414="","",'Mapa final SI'!AE414)</f>
        <v/>
      </c>
      <c r="K411" s="326" t="str">
        <f t="shared" si="70"/>
        <v/>
      </c>
      <c r="L411" s="326" t="str">
        <f>IF('Mapa final SI'!AH414="","",'Mapa final SI'!AH414)</f>
        <v/>
      </c>
      <c r="M411" s="265" t="str">
        <f>IF('Mapa final SI'!T414="","",'Mapa final SI'!T414)</f>
        <v/>
      </c>
      <c r="N411" s="61"/>
      <c r="O411" s="61"/>
      <c r="P411" s="61"/>
      <c r="Q411" s="146"/>
    </row>
    <row r="412" spans="1:17" ht="51.75" customHeight="1">
      <c r="A412" s="106" t="s">
        <v>889</v>
      </c>
      <c r="B412" s="1164"/>
      <c r="C412" s="1184"/>
      <c r="D412" s="1461"/>
      <c r="E412" s="1184"/>
      <c r="F412" s="1188"/>
      <c r="G412" s="1188"/>
      <c r="H412" s="1426"/>
      <c r="I412" s="326" t="str">
        <f>IF('Mapa final SI'!AC415="","",'Mapa final SI'!AC415)</f>
        <v/>
      </c>
      <c r="J412" s="326" t="str">
        <f>IF('Mapa final SI'!AE415="","",'Mapa final SI'!AE415)</f>
        <v/>
      </c>
      <c r="K412" s="326" t="str">
        <f t="shared" si="70"/>
        <v/>
      </c>
      <c r="L412" s="326" t="str">
        <f>IF('Mapa final SI'!AH415="","",'Mapa final SI'!AH415)</f>
        <v/>
      </c>
      <c r="M412" s="265" t="str">
        <f>IF('Mapa final SI'!T415="","",'Mapa final SI'!T415)</f>
        <v/>
      </c>
      <c r="N412" s="61"/>
      <c r="O412" s="61"/>
      <c r="P412" s="61"/>
      <c r="Q412" s="146"/>
    </row>
    <row r="413" spans="1:17" ht="51.75" customHeight="1">
      <c r="A413" s="106" t="s">
        <v>890</v>
      </c>
      <c r="B413" s="1164"/>
      <c r="C413" s="1184"/>
      <c r="D413" s="1461"/>
      <c r="E413" s="1184"/>
      <c r="F413" s="1188"/>
      <c r="G413" s="1188"/>
      <c r="H413" s="1426"/>
      <c r="I413" s="326" t="str">
        <f>IF('Mapa final SI'!AC416="","",'Mapa final SI'!AC416)</f>
        <v/>
      </c>
      <c r="J413" s="326" t="str">
        <f>IF('Mapa final SI'!AE416="","",'Mapa final SI'!AE416)</f>
        <v/>
      </c>
      <c r="K413" s="326" t="str">
        <f t="shared" si="70"/>
        <v/>
      </c>
      <c r="L413" s="326" t="str">
        <f>IF('Mapa final SI'!AH416="","",'Mapa final SI'!AH416)</f>
        <v/>
      </c>
      <c r="M413" s="265" t="str">
        <f>IF('Mapa final SI'!T416="","",'Mapa final SI'!T416)</f>
        <v/>
      </c>
      <c r="N413" s="61"/>
      <c r="O413" s="61"/>
      <c r="P413" s="61"/>
      <c r="Q413" s="146"/>
    </row>
    <row r="414" spans="1:17" ht="51.75" customHeight="1">
      <c r="A414" s="106" t="s">
        <v>891</v>
      </c>
      <c r="B414" s="1164"/>
      <c r="C414" s="1184"/>
      <c r="D414" s="1461"/>
      <c r="E414" s="1184"/>
      <c r="F414" s="1188"/>
      <c r="G414" s="1188"/>
      <c r="H414" s="1427"/>
      <c r="I414" s="326" t="str">
        <f>IF('Mapa final SI'!AC417="","",'Mapa final SI'!AC417)</f>
        <v/>
      </c>
      <c r="J414" s="326" t="str">
        <f>IF('Mapa final SI'!AE417="","",'Mapa final SI'!AE417)</f>
        <v/>
      </c>
      <c r="K414" s="326" t="str">
        <f t="shared" si="70"/>
        <v/>
      </c>
      <c r="L414" s="326" t="str">
        <f>IF('Mapa final SI'!AH417="","",'Mapa final SI'!AH417)</f>
        <v/>
      </c>
      <c r="M414" s="265" t="str">
        <f>IF('Mapa final SI'!T417="","",'Mapa final SI'!T417)</f>
        <v/>
      </c>
      <c r="N414" s="61"/>
      <c r="O414" s="61"/>
      <c r="P414" s="61"/>
      <c r="Q414" s="146"/>
    </row>
    <row r="415" spans="1:17" ht="51.75" customHeight="1">
      <c r="A415" s="106" t="s">
        <v>892</v>
      </c>
      <c r="B415" s="1163"/>
      <c r="C415" s="1183" t="str">
        <f>IF('Mapa final SI'!G418="","",'Mapa final SI'!G418)</f>
        <v/>
      </c>
      <c r="D415" s="1460"/>
      <c r="E415" s="1183" t="str">
        <f>IF('Mapa final SI'!F418="","",'Mapa final SI'!F418)</f>
        <v/>
      </c>
      <c r="F415" s="1187" t="str">
        <f>IF('Mapa final SI'!L418="","",'Mapa final SI'!L418)</f>
        <v/>
      </c>
      <c r="G415" s="1187" t="str">
        <f>IF('Mapa final SI'!P418="","",'Mapa final SI'!P418)</f>
        <v/>
      </c>
      <c r="H415" s="1426"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final SI'!AC418="","",'Mapa final SI'!AC418)</f>
        <v/>
      </c>
      <c r="J415" s="326" t="str">
        <f>IF('Mapa final SI'!AE418="","",'Mapa final SI'!AE418)</f>
        <v/>
      </c>
      <c r="K415" s="326" t="str">
        <f t="shared" si="70"/>
        <v/>
      </c>
      <c r="L415" s="326" t="str">
        <f>IF('Mapa final SI'!AH418="","",'Mapa final SI'!AH418)</f>
        <v/>
      </c>
      <c r="M415" s="265" t="str">
        <f>IF('Mapa final SI'!T418="","",'Mapa final SI'!T418)</f>
        <v/>
      </c>
      <c r="N415" s="61"/>
      <c r="O415" s="61"/>
      <c r="P415" s="61"/>
      <c r="Q415" s="146"/>
    </row>
    <row r="416" spans="1:17" ht="51.75" customHeight="1">
      <c r="A416" s="106" t="s">
        <v>893</v>
      </c>
      <c r="B416" s="1164"/>
      <c r="C416" s="1184"/>
      <c r="D416" s="1461"/>
      <c r="E416" s="1184"/>
      <c r="F416" s="1188"/>
      <c r="G416" s="1188"/>
      <c r="H416" s="1426"/>
      <c r="I416" s="326" t="str">
        <f>IF('Mapa final SI'!AC419="","",'Mapa final SI'!AC419)</f>
        <v/>
      </c>
      <c r="J416" s="326" t="str">
        <f>IF('Mapa final SI'!AE419="","",'Mapa final SI'!AE419)</f>
        <v/>
      </c>
      <c r="K416" s="326" t="str">
        <f t="shared" si="70"/>
        <v/>
      </c>
      <c r="L416" s="326" t="str">
        <f>IF('Mapa final SI'!AH419="","",'Mapa final SI'!AH419)</f>
        <v/>
      </c>
      <c r="M416" s="265" t="str">
        <f>IF('Mapa final SI'!T419="","",'Mapa final SI'!T419)</f>
        <v/>
      </c>
      <c r="N416" s="61"/>
      <c r="O416" s="61"/>
      <c r="P416" s="61"/>
      <c r="Q416" s="146"/>
    </row>
    <row r="417" spans="1:18" ht="51.75" customHeight="1">
      <c r="A417" s="106" t="s">
        <v>894</v>
      </c>
      <c r="B417" s="1164"/>
      <c r="C417" s="1184"/>
      <c r="D417" s="1461"/>
      <c r="E417" s="1184"/>
      <c r="F417" s="1188"/>
      <c r="G417" s="1188"/>
      <c r="H417" s="1426"/>
      <c r="I417" s="326" t="str">
        <f>IF('Mapa final SI'!AC420="","",'Mapa final SI'!AC420)</f>
        <v/>
      </c>
      <c r="J417" s="326" t="str">
        <f>IF('Mapa final SI'!AE420="","",'Mapa final SI'!AE420)</f>
        <v/>
      </c>
      <c r="K417" s="326" t="str">
        <f t="shared" si="70"/>
        <v/>
      </c>
      <c r="L417" s="326" t="str">
        <f>IF('Mapa final SI'!AH420="","",'Mapa final SI'!AH420)</f>
        <v/>
      </c>
      <c r="M417" s="265" t="str">
        <f>IF('Mapa final SI'!T420="","",'Mapa final SI'!T420)</f>
        <v/>
      </c>
      <c r="N417" s="61"/>
      <c r="O417" s="61"/>
      <c r="P417" s="61"/>
      <c r="Q417" s="146"/>
    </row>
    <row r="418" spans="1:18" ht="51.75" customHeight="1">
      <c r="A418" s="106" t="s">
        <v>895</v>
      </c>
      <c r="B418" s="1164"/>
      <c r="C418" s="1184"/>
      <c r="D418" s="1461"/>
      <c r="E418" s="1184"/>
      <c r="F418" s="1188"/>
      <c r="G418" s="1188"/>
      <c r="H418" s="1426"/>
      <c r="I418" s="326" t="str">
        <f>IF('Mapa final SI'!AC421="","",'Mapa final SI'!AC421)</f>
        <v/>
      </c>
      <c r="J418" s="326" t="str">
        <f>IF('Mapa final SI'!AE421="","",'Mapa final SI'!AE421)</f>
        <v/>
      </c>
      <c r="K418" s="326" t="str">
        <f t="shared" si="70"/>
        <v/>
      </c>
      <c r="L418" s="326" t="str">
        <f>IF('Mapa final SI'!AH421="","",'Mapa final SI'!AH421)</f>
        <v/>
      </c>
      <c r="M418" s="265" t="str">
        <f>IF('Mapa final SI'!T421="","",'Mapa final SI'!T421)</f>
        <v/>
      </c>
      <c r="N418" s="61"/>
      <c r="O418" s="61"/>
      <c r="P418" s="61"/>
      <c r="Q418" s="146"/>
    </row>
    <row r="419" spans="1:18" ht="51.75" customHeight="1">
      <c r="A419" s="106" t="s">
        <v>896</v>
      </c>
      <c r="B419" s="1164"/>
      <c r="C419" s="1184"/>
      <c r="D419" s="1461"/>
      <c r="E419" s="1184"/>
      <c r="F419" s="1188"/>
      <c r="G419" s="1188"/>
      <c r="H419" s="1426"/>
      <c r="I419" s="326" t="str">
        <f>IF('Mapa final SI'!AC422="","",'Mapa final SI'!AC422)</f>
        <v/>
      </c>
      <c r="J419" s="326" t="str">
        <f>IF('Mapa final SI'!AE422="","",'Mapa final SI'!AE422)</f>
        <v/>
      </c>
      <c r="K419" s="326" t="str">
        <f t="shared" si="70"/>
        <v/>
      </c>
      <c r="L419" s="326" t="str">
        <f>IF('Mapa final SI'!AH422="","",'Mapa final SI'!AH422)</f>
        <v/>
      </c>
      <c r="M419" s="265" t="str">
        <f>IF('Mapa final SI'!T422="","",'Mapa final SI'!T422)</f>
        <v/>
      </c>
      <c r="N419" s="61"/>
      <c r="O419" s="61"/>
      <c r="P419" s="61"/>
      <c r="Q419" s="146"/>
    </row>
    <row r="420" spans="1:18" ht="51.75" customHeight="1">
      <c r="A420" s="106" t="s">
        <v>897</v>
      </c>
      <c r="B420" s="1164"/>
      <c r="C420" s="1184"/>
      <c r="D420" s="1461"/>
      <c r="E420" s="1184"/>
      <c r="F420" s="1188"/>
      <c r="G420" s="1188"/>
      <c r="H420" s="1427"/>
      <c r="I420" s="326" t="str">
        <f>IF('Mapa final SI'!AC423="","",'Mapa final SI'!AC423)</f>
        <v/>
      </c>
      <c r="J420" s="326" t="str">
        <f>IF('Mapa final SI'!AE423="","",'Mapa final SI'!AE423)</f>
        <v/>
      </c>
      <c r="K420" s="326" t="str">
        <f t="shared" si="70"/>
        <v/>
      </c>
      <c r="L420" s="326" t="str">
        <f>IF('Mapa final SI'!AH423="","",'Mapa final SI'!AH423)</f>
        <v/>
      </c>
      <c r="M420" s="265" t="str">
        <f>IF('Mapa final SI'!T423="","",'Mapa final SI'!T423)</f>
        <v/>
      </c>
      <c r="N420" s="61"/>
      <c r="O420" s="61"/>
      <c r="P420" s="61"/>
      <c r="Q420" s="146"/>
    </row>
    <row r="421" spans="1:18" ht="51.75" customHeight="1">
      <c r="A421" s="106" t="s">
        <v>898</v>
      </c>
      <c r="B421" s="1163"/>
      <c r="C421" s="1183" t="str">
        <f>IF('Mapa final SI'!G424="","",'Mapa final SI'!G424)</f>
        <v/>
      </c>
      <c r="D421" s="1460"/>
      <c r="E421" s="1183" t="str">
        <f>IF('Mapa final SI'!F424="","",'Mapa final SI'!F424)</f>
        <v/>
      </c>
      <c r="F421" s="1187" t="str">
        <f>IF('Mapa final SI'!L424="","",'Mapa final SI'!L424)</f>
        <v/>
      </c>
      <c r="G421" s="1187" t="str">
        <f>IF('Mapa final SI'!P424="","",'Mapa final SI'!P424)</f>
        <v/>
      </c>
      <c r="H421" s="1426"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final SI'!AC424="","",'Mapa final SI'!AC424)</f>
        <v/>
      </c>
      <c r="J421" s="326" t="str">
        <f>IF('Mapa final SI'!AE424="","",'Mapa final SI'!AE424)</f>
        <v/>
      </c>
      <c r="K421" s="326" t="str">
        <f t="shared" si="70"/>
        <v/>
      </c>
      <c r="L421" s="326" t="str">
        <f>IF('Mapa final SI'!AH424="","",'Mapa final SI'!AH424)</f>
        <v/>
      </c>
      <c r="M421" s="265" t="str">
        <f>IF('Mapa final SI'!T424="","",'Mapa final SI'!T424)</f>
        <v/>
      </c>
      <c r="N421" s="61"/>
      <c r="O421" s="61"/>
      <c r="P421" s="61"/>
      <c r="Q421" s="146"/>
    </row>
    <row r="422" spans="1:18" ht="51.75" customHeight="1">
      <c r="A422" s="106" t="s">
        <v>899</v>
      </c>
      <c r="B422" s="1164"/>
      <c r="C422" s="1184"/>
      <c r="D422" s="1461"/>
      <c r="E422" s="1184"/>
      <c r="F422" s="1188"/>
      <c r="G422" s="1188"/>
      <c r="H422" s="1426"/>
      <c r="I422" s="326" t="str">
        <f>IF('Mapa final SI'!AC425="","",'Mapa final SI'!AC425)</f>
        <v/>
      </c>
      <c r="J422" s="326" t="str">
        <f>IF('Mapa final SI'!AE425="","",'Mapa final SI'!AE425)</f>
        <v/>
      </c>
      <c r="K422" s="326" t="str">
        <f t="shared" si="70"/>
        <v/>
      </c>
      <c r="L422" s="326" t="str">
        <f>IF('Mapa final SI'!AH425="","",'Mapa final SI'!AH425)</f>
        <v/>
      </c>
      <c r="M422" s="265" t="str">
        <f>IF('Mapa final SI'!T425="","",'Mapa final SI'!T425)</f>
        <v/>
      </c>
      <c r="N422" s="61"/>
      <c r="O422" s="61"/>
      <c r="P422" s="61"/>
      <c r="Q422" s="146"/>
    </row>
    <row r="423" spans="1:18" ht="51.75" customHeight="1">
      <c r="A423" s="106" t="s">
        <v>900</v>
      </c>
      <c r="B423" s="1164"/>
      <c r="C423" s="1184"/>
      <c r="D423" s="1461"/>
      <c r="E423" s="1184"/>
      <c r="F423" s="1188"/>
      <c r="G423" s="1188"/>
      <c r="H423" s="1426"/>
      <c r="I423" s="326" t="str">
        <f>IF('Mapa final SI'!AC426="","",'Mapa final SI'!AC426)</f>
        <v/>
      </c>
      <c r="J423" s="326" t="str">
        <f>IF('Mapa final SI'!AE426="","",'Mapa final SI'!AE426)</f>
        <v/>
      </c>
      <c r="K423" s="326" t="str">
        <f t="shared" si="70"/>
        <v/>
      </c>
      <c r="L423" s="326" t="str">
        <f>IF('Mapa final SI'!AH426="","",'Mapa final SI'!AH426)</f>
        <v/>
      </c>
      <c r="M423" s="265" t="str">
        <f>IF('Mapa final SI'!T426="","",'Mapa final SI'!T426)</f>
        <v/>
      </c>
      <c r="N423" s="61"/>
      <c r="O423" s="61"/>
      <c r="P423" s="61"/>
      <c r="Q423" s="146"/>
    </row>
    <row r="424" spans="1:18" ht="51.75" customHeight="1">
      <c r="A424" s="106" t="s">
        <v>901</v>
      </c>
      <c r="B424" s="1164"/>
      <c r="C424" s="1184"/>
      <c r="D424" s="1461"/>
      <c r="E424" s="1184"/>
      <c r="F424" s="1188"/>
      <c r="G424" s="1188"/>
      <c r="H424" s="1426"/>
      <c r="I424" s="326" t="str">
        <f>IF('Mapa final SI'!AC427="","",'Mapa final SI'!AC427)</f>
        <v/>
      </c>
      <c r="J424" s="326" t="str">
        <f>IF('Mapa final SI'!AE427="","",'Mapa final SI'!AE427)</f>
        <v/>
      </c>
      <c r="K424" s="326" t="str">
        <f t="shared" si="70"/>
        <v/>
      </c>
      <c r="L424" s="326" t="str">
        <f>IF('Mapa final SI'!AH427="","",'Mapa final SI'!AH427)</f>
        <v/>
      </c>
      <c r="M424" s="265" t="str">
        <f>IF('Mapa final SI'!T427="","",'Mapa final SI'!T427)</f>
        <v/>
      </c>
      <c r="N424" s="61"/>
      <c r="O424" s="61"/>
      <c r="P424" s="61"/>
      <c r="Q424" s="146"/>
    </row>
    <row r="425" spans="1:18" ht="51.75" customHeight="1">
      <c r="A425" s="106" t="s">
        <v>902</v>
      </c>
      <c r="B425" s="1164"/>
      <c r="C425" s="1184"/>
      <c r="D425" s="1461"/>
      <c r="E425" s="1184"/>
      <c r="F425" s="1188"/>
      <c r="G425" s="1188"/>
      <c r="H425" s="1426"/>
      <c r="I425" s="326" t="str">
        <f>IF('Mapa final SI'!AC428="","",'Mapa final SI'!AC428)</f>
        <v/>
      </c>
      <c r="J425" s="326" t="str">
        <f>IF('Mapa final SI'!AE428="","",'Mapa final SI'!AE428)</f>
        <v/>
      </c>
      <c r="K425" s="326" t="str">
        <f t="shared" si="70"/>
        <v/>
      </c>
      <c r="L425" s="326" t="str">
        <f>IF('Mapa final SI'!AH428="","",'Mapa final SI'!AH428)</f>
        <v/>
      </c>
      <c r="M425" s="265" t="str">
        <f>IF('Mapa final SI'!T428="","",'Mapa final SI'!T428)</f>
        <v/>
      </c>
      <c r="N425" s="61"/>
      <c r="O425" s="61"/>
      <c r="P425" s="61"/>
      <c r="Q425" s="146"/>
    </row>
    <row r="426" spans="1:18" ht="51.75" customHeight="1">
      <c r="A426" s="106" t="s">
        <v>903</v>
      </c>
      <c r="B426" s="1164"/>
      <c r="C426" s="1184"/>
      <c r="D426" s="1461"/>
      <c r="E426" s="1184"/>
      <c r="F426" s="1188"/>
      <c r="G426" s="1188"/>
      <c r="H426" s="1427"/>
      <c r="I426" s="326" t="str">
        <f>IF('Mapa final SI'!AC429="","",'Mapa final SI'!AC429)</f>
        <v/>
      </c>
      <c r="J426" s="326" t="str">
        <f>IF('Mapa final SI'!AE429="","",'Mapa final SI'!AE429)</f>
        <v/>
      </c>
      <c r="K426" s="326" t="str">
        <f t="shared" si="70"/>
        <v/>
      </c>
      <c r="L426" s="326" t="str">
        <f>IF('Mapa final SI'!AH429="","",'Mapa final SI'!AH429)</f>
        <v/>
      </c>
      <c r="M426" s="265" t="str">
        <f>IF('Mapa final SI'!T429="","",'Mapa final SI'!T429)</f>
        <v/>
      </c>
      <c r="N426" s="61"/>
      <c r="O426" s="61"/>
      <c r="P426" s="61"/>
      <c r="Q426" s="146"/>
      <c r="R426" s="102"/>
    </row>
    <row r="427" spans="1:18" ht="51.75" customHeight="1"/>
    <row r="428" spans="1:18" ht="51.75" customHeight="1"/>
    <row r="429" spans="1:18" ht="51.75" customHeight="1"/>
    <row r="430" spans="1:18" ht="51.75" customHeight="1"/>
  </sheetData>
  <sheetProtection algorithmName="SHA-512" hashValue="4ebZzAnK2pMgsyglaQWC7vKrMwBERyaF7rTkVtxbOMD3SEVIfkH1aHTb+53o+aepOb2hkwT9ZJifDuCmjmWG3Q==" saltValue="dK49AJujS094yAX3CnjzSg==" spinCount="100000" sheet="1" objects="1" scenarios="1" formatCells="0" formatColumns="0" formatRows="0"/>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5" priority="5" operator="containsText" text="Bajo">
      <formula>NOT(ISERROR(SEARCH("Bajo",H7)))</formula>
    </cfRule>
    <cfRule type="containsText" dxfId="14" priority="6" operator="containsText" text="Moderado">
      <formula>NOT(ISERROR(SEARCH("Moderado",H7)))</formula>
    </cfRule>
    <cfRule type="containsText" dxfId="13" priority="7" operator="containsText" text="Alto">
      <formula>NOT(ISERROR(SEARCH("Alto",H7)))</formula>
    </cfRule>
    <cfRule type="containsText" dxfId="12" priority="8" operator="containsText" text="Extremo">
      <formula>NOT(ISERROR(SEARCH("Extremo",H7)))</formula>
    </cfRule>
  </conditionalFormatting>
  <conditionalFormatting sqref="H427:H572">
    <cfRule type="containsText" dxfId="11" priority="9" operator="containsText" text="Zona Baja">
      <formula>NOT(ISERROR(SEARCH("Zona Baja",H427)))</formula>
    </cfRule>
    <cfRule type="containsText" dxfId="10" priority="10" operator="containsText" text="Zona Moderada">
      <formula>NOT(ISERROR(SEARCH("Zona Moderada",H427)))</formula>
    </cfRule>
    <cfRule type="containsText" dxfId="9" priority="11" operator="containsText" text="Zona Alta">
      <formula>NOT(ISERROR(SEARCH("Zona Alta",H427)))</formula>
    </cfRule>
    <cfRule type="containsText" dxfId="8" priority="12" operator="containsText" text="Zona Extrema">
      <formula>NOT(ISERROR(SEARCH("Zona Extrema",H427)))</formula>
    </cfRule>
  </conditionalFormatting>
  <conditionalFormatting sqref="K7:K426">
    <cfRule type="containsText" dxfId="7" priority="1" operator="containsText" text="Extremo">
      <formula>NOT(ISERROR(SEARCH("Extremo",K7)))</formula>
    </cfRule>
    <cfRule type="containsText" dxfId="6" priority="2" operator="containsText" text="Alto">
      <formula>NOT(ISERROR(SEARCH("Alto",K7)))</formula>
    </cfRule>
    <cfRule type="containsText" dxfId="5" priority="3" operator="containsText" text="Moderado">
      <formula>NOT(ISERROR(SEARCH("Moderado",K7)))</formula>
    </cfRule>
    <cfRule type="containsText" dxfId="4"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row r="2" spans="2:8" ht="18">
      <c r="B2" s="848" t="s">
        <v>66</v>
      </c>
      <c r="C2" s="849"/>
      <c r="D2" s="849"/>
      <c r="E2" s="849"/>
      <c r="F2" s="849"/>
      <c r="G2" s="849"/>
      <c r="H2" s="850"/>
    </row>
    <row r="3" spans="2:8">
      <c r="B3" s="150"/>
      <c r="C3" s="151"/>
      <c r="D3" s="151"/>
      <c r="E3" s="151"/>
      <c r="F3" s="151"/>
      <c r="G3" s="151"/>
      <c r="H3" s="152"/>
    </row>
    <row r="4" spans="2:8" ht="63" customHeight="1">
      <c r="B4" s="851" t="s">
        <v>67</v>
      </c>
      <c r="C4" s="852"/>
      <c r="D4" s="852"/>
      <c r="E4" s="852"/>
      <c r="F4" s="852"/>
      <c r="G4" s="852"/>
      <c r="H4" s="853"/>
    </row>
    <row r="5" spans="2:8" ht="63" customHeight="1">
      <c r="B5" s="854"/>
      <c r="C5" s="855"/>
      <c r="D5" s="855"/>
      <c r="E5" s="855"/>
      <c r="F5" s="855"/>
      <c r="G5" s="855"/>
      <c r="H5" s="856"/>
    </row>
    <row r="6" spans="2:8" ht="16.5">
      <c r="B6" s="857" t="s">
        <v>68</v>
      </c>
      <c r="C6" s="858"/>
      <c r="D6" s="858"/>
      <c r="E6" s="858"/>
      <c r="F6" s="858"/>
      <c r="G6" s="858"/>
      <c r="H6" s="859"/>
    </row>
    <row r="7" spans="2:8" ht="102.75" customHeight="1">
      <c r="B7" s="860" t="s">
        <v>69</v>
      </c>
      <c r="C7" s="861"/>
      <c r="D7" s="861"/>
      <c r="E7" s="861"/>
      <c r="F7" s="861"/>
      <c r="G7" s="861"/>
      <c r="H7" s="862"/>
    </row>
    <row r="8" spans="2:8" ht="16.5">
      <c r="B8" s="153"/>
      <c r="C8" s="154"/>
      <c r="D8" s="154"/>
      <c r="E8" s="154"/>
      <c r="F8" s="154"/>
      <c r="G8" s="154"/>
      <c r="H8" s="155"/>
    </row>
    <row r="9" spans="2:8" ht="16.5" customHeight="1">
      <c r="B9" s="863" t="s">
        <v>70</v>
      </c>
      <c r="C9" s="864"/>
      <c r="D9" s="864"/>
      <c r="E9" s="864"/>
      <c r="F9" s="864"/>
      <c r="G9" s="864"/>
      <c r="H9" s="865"/>
    </row>
    <row r="10" spans="2:8" ht="44.25" customHeight="1">
      <c r="B10" s="863"/>
      <c r="C10" s="864"/>
      <c r="D10" s="864"/>
      <c r="E10" s="864"/>
      <c r="F10" s="864"/>
      <c r="G10" s="864"/>
      <c r="H10" s="865"/>
    </row>
    <row r="11" spans="2:8" ht="15.75" thickBot="1">
      <c r="B11" s="156"/>
      <c r="C11" s="157"/>
      <c r="D11" s="158"/>
      <c r="E11" s="159"/>
      <c r="F11" s="159"/>
      <c r="G11" s="160"/>
      <c r="H11" s="161"/>
    </row>
    <row r="12" spans="2:8" ht="15.75" thickTop="1">
      <c r="B12" s="156"/>
      <c r="C12" s="844" t="s">
        <v>71</v>
      </c>
      <c r="D12" s="845"/>
      <c r="E12" s="846" t="s">
        <v>72</v>
      </c>
      <c r="F12" s="847"/>
      <c r="G12" s="157"/>
      <c r="H12" s="161"/>
    </row>
    <row r="13" spans="2:8" ht="35.25" customHeight="1">
      <c r="B13" s="156"/>
      <c r="C13" s="866" t="s">
        <v>73</v>
      </c>
      <c r="D13" s="867"/>
      <c r="E13" s="868" t="s">
        <v>74</v>
      </c>
      <c r="F13" s="869"/>
      <c r="G13" s="157"/>
      <c r="H13" s="161"/>
    </row>
    <row r="14" spans="2:8" ht="17.25" customHeight="1">
      <c r="B14" s="156"/>
      <c r="C14" s="866" t="s">
        <v>75</v>
      </c>
      <c r="D14" s="867"/>
      <c r="E14" s="868" t="s">
        <v>76</v>
      </c>
      <c r="F14" s="869"/>
      <c r="G14" s="157"/>
      <c r="H14" s="161"/>
    </row>
    <row r="15" spans="2:8" ht="19.5" customHeight="1">
      <c r="B15" s="156"/>
      <c r="C15" s="866" t="s">
        <v>77</v>
      </c>
      <c r="D15" s="867"/>
      <c r="E15" s="868" t="s">
        <v>78</v>
      </c>
      <c r="F15" s="869"/>
      <c r="G15" s="157"/>
      <c r="H15" s="161"/>
    </row>
    <row r="16" spans="2:8" ht="69.75" customHeight="1">
      <c r="B16" s="156"/>
      <c r="C16" s="866" t="s">
        <v>79</v>
      </c>
      <c r="D16" s="867"/>
      <c r="E16" s="868" t="s">
        <v>80</v>
      </c>
      <c r="F16" s="869"/>
      <c r="G16" s="157"/>
      <c r="H16" s="161"/>
    </row>
    <row r="17" spans="2:8" ht="34.5" customHeight="1">
      <c r="B17" s="156"/>
      <c r="C17" s="870" t="s">
        <v>81</v>
      </c>
      <c r="D17" s="871"/>
      <c r="E17" s="872" t="s">
        <v>82</v>
      </c>
      <c r="F17" s="873"/>
      <c r="G17" s="157"/>
      <c r="H17" s="161"/>
    </row>
    <row r="18" spans="2:8" ht="27.75" customHeight="1">
      <c r="B18" s="156"/>
      <c r="C18" s="870" t="s">
        <v>83</v>
      </c>
      <c r="D18" s="871"/>
      <c r="E18" s="872" t="s">
        <v>84</v>
      </c>
      <c r="F18" s="873"/>
      <c r="G18" s="157"/>
      <c r="H18" s="161"/>
    </row>
    <row r="19" spans="2:8" ht="28.5" customHeight="1">
      <c r="B19" s="156"/>
      <c r="C19" s="870" t="s">
        <v>85</v>
      </c>
      <c r="D19" s="871"/>
      <c r="E19" s="872" t="s">
        <v>86</v>
      </c>
      <c r="F19" s="873"/>
      <c r="G19" s="157"/>
      <c r="H19" s="161"/>
    </row>
    <row r="20" spans="2:8" ht="72.75" customHeight="1">
      <c r="B20" s="156"/>
      <c r="C20" s="870" t="s">
        <v>87</v>
      </c>
      <c r="D20" s="871"/>
      <c r="E20" s="872" t="s">
        <v>88</v>
      </c>
      <c r="F20" s="873"/>
      <c r="G20" s="157"/>
      <c r="H20" s="161"/>
    </row>
    <row r="21" spans="2:8" ht="64.5" customHeight="1">
      <c r="B21" s="156"/>
      <c r="C21" s="870" t="s">
        <v>89</v>
      </c>
      <c r="D21" s="871"/>
      <c r="E21" s="872" t="s">
        <v>90</v>
      </c>
      <c r="F21" s="873"/>
      <c r="G21" s="157"/>
      <c r="H21" s="161"/>
    </row>
    <row r="22" spans="2:8" ht="71.25" customHeight="1">
      <c r="B22" s="156"/>
      <c r="C22" s="870" t="s">
        <v>91</v>
      </c>
      <c r="D22" s="871"/>
      <c r="E22" s="872" t="s">
        <v>92</v>
      </c>
      <c r="F22" s="873"/>
      <c r="G22" s="157"/>
      <c r="H22" s="161"/>
    </row>
    <row r="23" spans="2:8" ht="55.5" customHeight="1">
      <c r="B23" s="156"/>
      <c r="C23" s="874" t="s">
        <v>93</v>
      </c>
      <c r="D23" s="875"/>
      <c r="E23" s="872" t="s">
        <v>94</v>
      </c>
      <c r="F23" s="873"/>
      <c r="G23" s="157"/>
      <c r="H23" s="161"/>
    </row>
    <row r="24" spans="2:8" ht="42" customHeight="1">
      <c r="B24" s="156"/>
      <c r="C24" s="874" t="s">
        <v>95</v>
      </c>
      <c r="D24" s="875"/>
      <c r="E24" s="872" t="s">
        <v>96</v>
      </c>
      <c r="F24" s="873"/>
      <c r="G24" s="157"/>
      <c r="H24" s="161"/>
    </row>
    <row r="25" spans="2:8" ht="59.25" customHeight="1">
      <c r="B25" s="156"/>
      <c r="C25" s="874" t="s">
        <v>97</v>
      </c>
      <c r="D25" s="875"/>
      <c r="E25" s="872" t="s">
        <v>98</v>
      </c>
      <c r="F25" s="873"/>
      <c r="G25" s="157"/>
      <c r="H25" s="161"/>
    </row>
    <row r="26" spans="2:8" ht="23.25" customHeight="1">
      <c r="B26" s="156"/>
      <c r="C26" s="874" t="s">
        <v>99</v>
      </c>
      <c r="D26" s="875"/>
      <c r="E26" s="872" t="s">
        <v>100</v>
      </c>
      <c r="F26" s="873"/>
      <c r="G26" s="157"/>
      <c r="H26" s="161"/>
    </row>
    <row r="27" spans="2:8" ht="30.75" customHeight="1">
      <c r="B27" s="156"/>
      <c r="C27" s="874" t="s">
        <v>101</v>
      </c>
      <c r="D27" s="875"/>
      <c r="E27" s="872" t="s">
        <v>102</v>
      </c>
      <c r="F27" s="873"/>
      <c r="G27" s="157"/>
      <c r="H27" s="161"/>
    </row>
    <row r="28" spans="2:8" ht="35.25" customHeight="1">
      <c r="B28" s="156"/>
      <c r="C28" s="874" t="s">
        <v>103</v>
      </c>
      <c r="D28" s="875"/>
      <c r="E28" s="872" t="s">
        <v>104</v>
      </c>
      <c r="F28" s="873"/>
      <c r="G28" s="157"/>
      <c r="H28" s="161"/>
    </row>
    <row r="29" spans="2:8" ht="33" customHeight="1">
      <c r="B29" s="156"/>
      <c r="C29" s="874" t="s">
        <v>103</v>
      </c>
      <c r="D29" s="875"/>
      <c r="E29" s="872" t="s">
        <v>104</v>
      </c>
      <c r="F29" s="873"/>
      <c r="G29" s="157"/>
      <c r="H29" s="161"/>
    </row>
    <row r="30" spans="2:8" ht="30" customHeight="1">
      <c r="B30" s="156"/>
      <c r="C30" s="874" t="s">
        <v>105</v>
      </c>
      <c r="D30" s="875"/>
      <c r="E30" s="872" t="s">
        <v>106</v>
      </c>
      <c r="F30" s="873"/>
      <c r="G30" s="157"/>
      <c r="H30" s="161"/>
    </row>
    <row r="31" spans="2:8" ht="35.25" customHeight="1">
      <c r="B31" s="156"/>
      <c r="C31" s="874" t="s">
        <v>107</v>
      </c>
      <c r="D31" s="875"/>
      <c r="E31" s="872" t="s">
        <v>108</v>
      </c>
      <c r="F31" s="873"/>
      <c r="G31" s="157"/>
      <c r="H31" s="161"/>
    </row>
    <row r="32" spans="2:8" ht="31.5" customHeight="1">
      <c r="B32" s="156"/>
      <c r="C32" s="874" t="s">
        <v>109</v>
      </c>
      <c r="D32" s="875"/>
      <c r="E32" s="872" t="s">
        <v>110</v>
      </c>
      <c r="F32" s="873"/>
      <c r="G32" s="157"/>
      <c r="H32" s="161"/>
    </row>
    <row r="33" spans="2:8" ht="35.25" customHeight="1">
      <c r="B33" s="156"/>
      <c r="C33" s="874" t="s">
        <v>111</v>
      </c>
      <c r="D33" s="875"/>
      <c r="E33" s="872" t="s">
        <v>112</v>
      </c>
      <c r="F33" s="873"/>
      <c r="G33" s="157"/>
      <c r="H33" s="161"/>
    </row>
    <row r="34" spans="2:8" ht="59.25" customHeight="1">
      <c r="B34" s="156"/>
      <c r="C34" s="874" t="s">
        <v>113</v>
      </c>
      <c r="D34" s="875"/>
      <c r="E34" s="872" t="s">
        <v>114</v>
      </c>
      <c r="F34" s="873"/>
      <c r="G34" s="157"/>
      <c r="H34" s="161"/>
    </row>
    <row r="35" spans="2:8" ht="29.25" customHeight="1">
      <c r="B35" s="156"/>
      <c r="C35" s="874" t="s">
        <v>115</v>
      </c>
      <c r="D35" s="875"/>
      <c r="E35" s="872" t="s">
        <v>116</v>
      </c>
      <c r="F35" s="873"/>
      <c r="G35" s="157"/>
      <c r="H35" s="161"/>
    </row>
    <row r="36" spans="2:8" ht="82.5" customHeight="1">
      <c r="B36" s="156"/>
      <c r="C36" s="874" t="s">
        <v>117</v>
      </c>
      <c r="D36" s="875"/>
      <c r="E36" s="872" t="s">
        <v>118</v>
      </c>
      <c r="F36" s="873"/>
      <c r="G36" s="157"/>
      <c r="H36" s="161"/>
    </row>
    <row r="37" spans="2:8" ht="46.5" customHeight="1">
      <c r="B37" s="156"/>
      <c r="C37" s="874" t="s">
        <v>119</v>
      </c>
      <c r="D37" s="875"/>
      <c r="E37" s="872" t="s">
        <v>120</v>
      </c>
      <c r="F37" s="873"/>
      <c r="G37" s="157"/>
      <c r="H37" s="161"/>
    </row>
    <row r="38" spans="2:8" ht="6.75" customHeight="1" thickBot="1">
      <c r="B38" s="156"/>
      <c r="C38" s="879"/>
      <c r="D38" s="880"/>
      <c r="E38" s="881"/>
      <c r="F38" s="882"/>
      <c r="G38" s="157"/>
      <c r="H38" s="161"/>
    </row>
    <row r="39" spans="2:8" ht="15.75" thickTop="1">
      <c r="B39" s="156"/>
      <c r="C39" s="162"/>
      <c r="D39" s="162"/>
      <c r="E39" s="163"/>
      <c r="F39" s="163"/>
      <c r="G39" s="157"/>
      <c r="H39" s="161"/>
    </row>
    <row r="40" spans="2:8" ht="21" customHeight="1">
      <c r="B40" s="876" t="s">
        <v>121</v>
      </c>
      <c r="C40" s="877"/>
      <c r="D40" s="877"/>
      <c r="E40" s="877"/>
      <c r="F40" s="877"/>
      <c r="G40" s="877"/>
      <c r="H40" s="878"/>
    </row>
    <row r="41" spans="2:8" ht="20.25" customHeight="1">
      <c r="B41" s="876" t="s">
        <v>122</v>
      </c>
      <c r="C41" s="877"/>
      <c r="D41" s="877"/>
      <c r="E41" s="877"/>
      <c r="F41" s="877"/>
      <c r="G41" s="877"/>
      <c r="H41" s="878"/>
    </row>
    <row r="42" spans="2:8" ht="20.25" customHeight="1">
      <c r="B42" s="876" t="s">
        <v>123</v>
      </c>
      <c r="C42" s="877"/>
      <c r="D42" s="877"/>
      <c r="E42" s="877"/>
      <c r="F42" s="877"/>
      <c r="G42" s="877"/>
      <c r="H42" s="878"/>
    </row>
    <row r="43" spans="2:8" ht="20.25" customHeight="1">
      <c r="B43" s="876" t="s">
        <v>124</v>
      </c>
      <c r="C43" s="877"/>
      <c r="D43" s="877"/>
      <c r="E43" s="877"/>
      <c r="F43" s="877"/>
      <c r="G43" s="877"/>
      <c r="H43" s="878"/>
    </row>
    <row r="44" spans="2:8">
      <c r="B44" s="876" t="s">
        <v>125</v>
      </c>
      <c r="C44" s="877"/>
      <c r="D44" s="877"/>
      <c r="E44" s="877"/>
      <c r="F44" s="877"/>
      <c r="G44" s="877"/>
      <c r="H44" s="878"/>
    </row>
    <row r="45" spans="2:8" ht="15.75" thickBot="1">
      <c r="B45" s="164"/>
      <c r="C45" s="165"/>
      <c r="D45" s="165"/>
      <c r="E45" s="165"/>
      <c r="F45" s="165"/>
      <c r="G45" s="165"/>
      <c r="H45" s="166"/>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162"/>
  <sheetViews>
    <sheetView zoomScale="30" zoomScaleNormal="30" zoomScalePageLayoutView="31" workbookViewId="0">
      <selection activeCell="B4" sqref="B4:H5"/>
    </sheetView>
  </sheetViews>
  <sheetFormatPr baseColWidth="10" defaultColWidth="11.42578125" defaultRowHeight="15.75"/>
  <cols>
    <col min="1" max="1" width="9.42578125" style="649" customWidth="1"/>
    <col min="2" max="2" width="22.42578125" style="650" customWidth="1"/>
    <col min="3" max="3" width="39.5703125" style="651" customWidth="1"/>
    <col min="4" max="4" width="37" style="651" customWidth="1"/>
    <col min="5" max="5" width="47" style="450" customWidth="1"/>
    <col min="6" max="6" width="22.7109375" style="651" customWidth="1"/>
    <col min="7" max="7" width="17.85546875" style="450" customWidth="1"/>
    <col min="8" max="8" width="16.42578125" style="450" customWidth="1"/>
    <col min="9" max="9" width="7.140625" style="450" bestFit="1" customWidth="1"/>
    <col min="10" max="10" width="27.28515625" style="450" bestFit="1" customWidth="1"/>
    <col min="11" max="11" width="30.42578125" style="450" hidden="1" customWidth="1"/>
    <col min="12" max="12" width="20.5703125" style="450" customWidth="1"/>
    <col min="13" max="13" width="7.140625" style="450" bestFit="1" customWidth="1"/>
    <col min="14" max="14" width="16" style="450" customWidth="1"/>
    <col min="15" max="15" width="5.85546875" style="619" customWidth="1"/>
    <col min="16" max="16" width="84.85546875" style="450" customWidth="1"/>
    <col min="17" max="17" width="15.140625" style="450" bestFit="1" customWidth="1"/>
    <col min="18" max="18" width="6.85546875" style="450" customWidth="1"/>
    <col min="19" max="19" width="5" style="450" customWidth="1"/>
    <col min="20" max="20" width="5.42578125" style="450" customWidth="1"/>
    <col min="21" max="21" width="7.140625" style="450" customWidth="1"/>
    <col min="22" max="22" width="6.7109375" style="450" customWidth="1"/>
    <col min="23" max="23" width="7.42578125" style="450" customWidth="1"/>
    <col min="24" max="24" width="9.140625" style="450" hidden="1" customWidth="1"/>
    <col min="25" max="25" width="8.7109375" style="450" customWidth="1"/>
    <col min="26" max="26" width="10.42578125" style="450" customWidth="1"/>
    <col min="27" max="27" width="9.28515625" style="450" customWidth="1"/>
    <col min="28" max="28" width="9.140625" style="450" customWidth="1"/>
    <col min="29" max="29" width="8.42578125" style="450" customWidth="1"/>
    <col min="30" max="30" width="7.28515625" style="450" customWidth="1"/>
    <col min="31" max="31" width="73.140625" style="620" bestFit="1" customWidth="1"/>
    <col min="32" max="32" width="35.5703125" style="620" customWidth="1"/>
    <col min="33" max="33" width="24.42578125" style="620" customWidth="1"/>
    <col min="34" max="34" width="25.28515625" style="627" customWidth="1"/>
    <col min="35" max="35" width="57.28515625" style="620" customWidth="1"/>
    <col min="36" max="36" width="21" style="620" customWidth="1"/>
    <col min="37" max="37" width="120.7109375" style="620" customWidth="1"/>
    <col min="38" max="38" width="133.7109375" style="620" customWidth="1"/>
    <col min="39" max="39" width="129.28515625" style="620" customWidth="1"/>
    <col min="40" max="16384" width="11.42578125" style="620"/>
  </cols>
  <sheetData>
    <row r="1" spans="1:68" ht="32.25" customHeight="1">
      <c r="A1" s="994"/>
      <c r="B1" s="995"/>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row>
    <row r="2" spans="1:68" ht="133.5" customHeight="1">
      <c r="A2" s="994"/>
      <c r="B2" s="995"/>
      <c r="C2" s="995"/>
      <c r="D2" s="995"/>
      <c r="E2" s="995"/>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row>
    <row r="3" spans="1:68">
      <c r="A3" s="621"/>
      <c r="B3" s="622"/>
      <c r="C3" s="623"/>
      <c r="D3" s="623"/>
      <c r="E3" s="448"/>
      <c r="F3" s="623"/>
      <c r="G3" s="448"/>
      <c r="H3" s="448"/>
      <c r="I3" s="448"/>
      <c r="J3" s="448"/>
      <c r="K3" s="448"/>
      <c r="L3" s="448"/>
      <c r="M3" s="448"/>
      <c r="N3" s="448"/>
      <c r="O3" s="616"/>
      <c r="P3" s="448"/>
      <c r="Q3" s="448"/>
      <c r="R3" s="448"/>
      <c r="S3" s="448"/>
      <c r="T3" s="448"/>
      <c r="U3" s="448"/>
      <c r="V3" s="448"/>
      <c r="W3" s="448"/>
      <c r="X3" s="448"/>
      <c r="Y3" s="448"/>
      <c r="Z3" s="448"/>
      <c r="AA3" s="448"/>
      <c r="AB3" s="448"/>
      <c r="AC3" s="448"/>
      <c r="AD3" s="448"/>
      <c r="AE3" s="624"/>
      <c r="AF3" s="624"/>
      <c r="AG3" s="624"/>
      <c r="AH3" s="625"/>
      <c r="AI3" s="624"/>
      <c r="AJ3" s="624"/>
      <c r="AK3" s="624"/>
      <c r="AL3" s="624"/>
      <c r="AM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c r="BM3" s="624"/>
      <c r="BN3" s="624"/>
      <c r="BO3" s="624"/>
      <c r="BP3" s="624"/>
    </row>
    <row r="4" spans="1:68" ht="26.25" customHeight="1">
      <c r="A4" s="904" t="s">
        <v>126</v>
      </c>
      <c r="B4" s="917"/>
      <c r="C4" s="924" t="s">
        <v>127</v>
      </c>
      <c r="D4" s="925"/>
      <c r="E4" s="925"/>
      <c r="F4" s="925"/>
      <c r="G4" s="925"/>
      <c r="H4" s="925"/>
      <c r="I4" s="925"/>
      <c r="J4" s="925"/>
      <c r="K4" s="925"/>
      <c r="L4" s="925"/>
      <c r="M4" s="925"/>
      <c r="N4" s="925"/>
      <c r="O4" s="925"/>
      <c r="P4" s="925"/>
      <c r="Q4" s="925"/>
      <c r="R4" s="925"/>
      <c r="S4" s="925"/>
      <c r="T4" s="925"/>
      <c r="U4" s="925"/>
      <c r="V4" s="926"/>
      <c r="W4" s="449"/>
      <c r="X4" s="449"/>
      <c r="Y4" s="449"/>
      <c r="Z4" s="449"/>
      <c r="AA4" s="449"/>
      <c r="AB4" s="449"/>
      <c r="AC4" s="449"/>
      <c r="AD4" s="449"/>
      <c r="AE4" s="626"/>
      <c r="AF4" s="626"/>
      <c r="AG4" s="626"/>
      <c r="AH4" s="626"/>
      <c r="AI4" s="626"/>
      <c r="AJ4" s="626"/>
      <c r="AK4" s="626"/>
      <c r="AL4" s="626"/>
      <c r="AM4" s="626"/>
      <c r="AN4" s="624"/>
      <c r="AO4" s="624"/>
      <c r="AP4" s="624"/>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row>
    <row r="5" spans="1:68" ht="77.25" customHeight="1">
      <c r="A5" s="904" t="s">
        <v>128</v>
      </c>
      <c r="B5" s="917"/>
      <c r="C5" s="921"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3"/>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row>
    <row r="6" spans="1:68" ht="49.5" customHeight="1">
      <c r="A6" s="904" t="s">
        <v>129</v>
      </c>
      <c r="B6" s="905"/>
      <c r="C6" s="918"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919"/>
      <c r="E6" s="919"/>
      <c r="F6" s="919"/>
      <c r="G6" s="919"/>
      <c r="H6" s="919"/>
      <c r="I6" s="919"/>
      <c r="J6" s="919"/>
      <c r="K6" s="919"/>
      <c r="L6" s="919"/>
      <c r="M6" s="919"/>
      <c r="N6" s="919"/>
      <c r="O6" s="919"/>
      <c r="P6" s="919"/>
      <c r="Q6" s="919"/>
      <c r="R6" s="919"/>
      <c r="S6" s="919"/>
      <c r="T6" s="919"/>
      <c r="U6" s="919"/>
      <c r="V6" s="919"/>
      <c r="W6" s="919"/>
      <c r="X6" s="919"/>
      <c r="Y6" s="919"/>
      <c r="Z6" s="919"/>
      <c r="AA6" s="919"/>
      <c r="AB6" s="919"/>
      <c r="AC6" s="919"/>
      <c r="AD6" s="919"/>
      <c r="AE6" s="919"/>
      <c r="AF6" s="919"/>
      <c r="AG6" s="919"/>
      <c r="AH6" s="919"/>
      <c r="AI6" s="919"/>
      <c r="AJ6" s="919"/>
      <c r="AK6" s="919"/>
      <c r="AL6" s="919"/>
      <c r="AM6" s="920"/>
      <c r="AN6" s="624"/>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row>
    <row r="7" spans="1:68" ht="28.5" customHeight="1">
      <c r="A7" s="906" t="s">
        <v>130</v>
      </c>
      <c r="B7" s="907"/>
      <c r="C7" s="903"/>
      <c r="D7" s="903"/>
      <c r="E7" s="903"/>
      <c r="F7" s="903"/>
      <c r="G7" s="908"/>
      <c r="H7" s="909" t="s">
        <v>131</v>
      </c>
      <c r="I7" s="910"/>
      <c r="J7" s="910"/>
      <c r="K7" s="910"/>
      <c r="L7" s="910"/>
      <c r="M7" s="910"/>
      <c r="N7" s="911"/>
      <c r="O7" s="902" t="s">
        <v>132</v>
      </c>
      <c r="P7" s="903"/>
      <c r="Q7" s="903"/>
      <c r="R7" s="903"/>
      <c r="S7" s="903"/>
      <c r="T7" s="903"/>
      <c r="U7" s="903"/>
      <c r="V7" s="903"/>
      <c r="W7" s="908"/>
      <c r="X7" s="909" t="s">
        <v>133</v>
      </c>
      <c r="Y7" s="910"/>
      <c r="Z7" s="910"/>
      <c r="AA7" s="910"/>
      <c r="AB7" s="910"/>
      <c r="AC7" s="910"/>
      <c r="AD7" s="911"/>
      <c r="AE7" s="902" t="s">
        <v>134</v>
      </c>
      <c r="AF7" s="903"/>
      <c r="AG7" s="903"/>
      <c r="AH7" s="903"/>
      <c r="AI7" s="903"/>
      <c r="AJ7" s="908"/>
      <c r="AK7" s="902" t="s">
        <v>135</v>
      </c>
      <c r="AL7" s="903"/>
      <c r="AM7" s="903"/>
      <c r="AN7" s="624"/>
      <c r="AO7" s="624"/>
      <c r="AP7" s="624"/>
      <c r="AQ7" s="624"/>
      <c r="AR7" s="624"/>
      <c r="AS7" s="624"/>
      <c r="AT7" s="624"/>
      <c r="AU7" s="624"/>
      <c r="AV7" s="624"/>
      <c r="AW7" s="624"/>
      <c r="AX7" s="624"/>
      <c r="AY7" s="624"/>
      <c r="AZ7" s="624"/>
      <c r="BA7" s="624"/>
      <c r="BB7" s="624"/>
      <c r="BC7" s="624"/>
      <c r="BD7" s="624"/>
      <c r="BE7" s="624"/>
      <c r="BF7" s="624"/>
      <c r="BG7" s="624"/>
      <c r="BH7" s="624"/>
      <c r="BI7" s="624"/>
      <c r="BJ7" s="624"/>
      <c r="BK7" s="624"/>
      <c r="BL7" s="624"/>
      <c r="BM7" s="624"/>
      <c r="BN7" s="624"/>
      <c r="BO7" s="624"/>
      <c r="BP7" s="624"/>
    </row>
    <row r="8" spans="1:68" s="627" customFormat="1" ht="16.5" customHeight="1">
      <c r="A8" s="931" t="s">
        <v>136</v>
      </c>
      <c r="B8" s="933" t="s">
        <v>81</v>
      </c>
      <c r="C8" s="916" t="s">
        <v>83</v>
      </c>
      <c r="D8" s="916" t="s">
        <v>85</v>
      </c>
      <c r="E8" s="934" t="s">
        <v>87</v>
      </c>
      <c r="F8" s="915" t="s">
        <v>89</v>
      </c>
      <c r="G8" s="916" t="s">
        <v>137</v>
      </c>
      <c r="H8" s="936" t="s">
        <v>138</v>
      </c>
      <c r="I8" s="928" t="s">
        <v>139</v>
      </c>
      <c r="J8" s="915" t="s">
        <v>140</v>
      </c>
      <c r="K8" s="915" t="s">
        <v>141</v>
      </c>
      <c r="L8" s="927" t="s">
        <v>142</v>
      </c>
      <c r="M8" s="928" t="s">
        <v>139</v>
      </c>
      <c r="N8" s="916" t="s">
        <v>95</v>
      </c>
      <c r="O8" s="929" t="s">
        <v>143</v>
      </c>
      <c r="P8" s="901" t="s">
        <v>97</v>
      </c>
      <c r="Q8" s="915" t="s">
        <v>99</v>
      </c>
      <c r="R8" s="901" t="s">
        <v>144</v>
      </c>
      <c r="S8" s="901"/>
      <c r="T8" s="901"/>
      <c r="U8" s="901"/>
      <c r="V8" s="901"/>
      <c r="W8" s="901"/>
      <c r="X8" s="914" t="s">
        <v>145</v>
      </c>
      <c r="Y8" s="914" t="s">
        <v>146</v>
      </c>
      <c r="Z8" s="914" t="s">
        <v>139</v>
      </c>
      <c r="AA8" s="914" t="s">
        <v>147</v>
      </c>
      <c r="AB8" s="914" t="s">
        <v>139</v>
      </c>
      <c r="AC8" s="914" t="s">
        <v>148</v>
      </c>
      <c r="AD8" s="912" t="s">
        <v>115</v>
      </c>
      <c r="AE8" s="901" t="s">
        <v>134</v>
      </c>
      <c r="AF8" s="901" t="s">
        <v>149</v>
      </c>
      <c r="AG8" s="901" t="s">
        <v>150</v>
      </c>
      <c r="AH8" s="901" t="s">
        <v>151</v>
      </c>
      <c r="AI8" s="901" t="s">
        <v>135</v>
      </c>
      <c r="AJ8" s="901" t="s">
        <v>119</v>
      </c>
      <c r="AK8" s="901" t="s">
        <v>152</v>
      </c>
      <c r="AL8" s="901" t="s">
        <v>153</v>
      </c>
      <c r="AM8" s="901" t="s">
        <v>154</v>
      </c>
      <c r="AN8" s="625"/>
      <c r="AO8" s="625"/>
      <c r="AP8" s="625"/>
      <c r="AQ8" s="625"/>
      <c r="AR8" s="625"/>
      <c r="AS8" s="625"/>
      <c r="AT8" s="625"/>
      <c r="AU8" s="625"/>
      <c r="AV8" s="625"/>
      <c r="AW8" s="625"/>
      <c r="AX8" s="625"/>
      <c r="AY8" s="625"/>
      <c r="AZ8" s="625"/>
      <c r="BA8" s="625"/>
      <c r="BB8" s="625"/>
      <c r="BC8" s="625"/>
      <c r="BD8" s="625"/>
      <c r="BE8" s="625"/>
      <c r="BF8" s="625"/>
      <c r="BG8" s="625"/>
      <c r="BH8" s="625"/>
      <c r="BI8" s="625"/>
      <c r="BJ8" s="625"/>
      <c r="BK8" s="625"/>
      <c r="BL8" s="625"/>
      <c r="BM8" s="625"/>
      <c r="BN8" s="625"/>
      <c r="BO8" s="625"/>
      <c r="BP8" s="625"/>
    </row>
    <row r="9" spans="1:68" s="629" customFormat="1" ht="94.5" customHeight="1">
      <c r="A9" s="932"/>
      <c r="B9" s="933"/>
      <c r="C9" s="901"/>
      <c r="D9" s="901"/>
      <c r="E9" s="935"/>
      <c r="F9" s="916"/>
      <c r="G9" s="901"/>
      <c r="H9" s="916"/>
      <c r="I9" s="902"/>
      <c r="J9" s="916"/>
      <c r="K9" s="916"/>
      <c r="L9" s="902"/>
      <c r="M9" s="902"/>
      <c r="N9" s="901"/>
      <c r="O9" s="930"/>
      <c r="P9" s="901"/>
      <c r="Q9" s="916"/>
      <c r="R9" s="617" t="s">
        <v>155</v>
      </c>
      <c r="S9" s="617" t="s">
        <v>156</v>
      </c>
      <c r="T9" s="617" t="s">
        <v>157</v>
      </c>
      <c r="U9" s="617" t="s">
        <v>158</v>
      </c>
      <c r="V9" s="617" t="s">
        <v>159</v>
      </c>
      <c r="W9" s="617" t="s">
        <v>160</v>
      </c>
      <c r="X9" s="914"/>
      <c r="Y9" s="914"/>
      <c r="Z9" s="914"/>
      <c r="AA9" s="914"/>
      <c r="AB9" s="914"/>
      <c r="AC9" s="914"/>
      <c r="AD9" s="913"/>
      <c r="AE9" s="901"/>
      <c r="AF9" s="901"/>
      <c r="AG9" s="901"/>
      <c r="AH9" s="901"/>
      <c r="AI9" s="901"/>
      <c r="AJ9" s="901"/>
      <c r="AK9" s="901"/>
      <c r="AL9" s="901"/>
      <c r="AM9" s="901"/>
      <c r="AN9" s="628"/>
      <c r="AO9" s="628"/>
      <c r="AP9" s="628"/>
      <c r="AQ9" s="628"/>
      <c r="AR9" s="628"/>
      <c r="AS9" s="628"/>
      <c r="AT9" s="628"/>
      <c r="AU9" s="628"/>
      <c r="AV9" s="628"/>
      <c r="AW9" s="628"/>
      <c r="AX9" s="628"/>
      <c r="AY9" s="628"/>
      <c r="AZ9" s="628"/>
      <c r="BA9" s="628"/>
      <c r="BB9" s="628"/>
      <c r="BC9" s="628"/>
      <c r="BD9" s="628"/>
      <c r="BE9" s="628"/>
      <c r="BF9" s="628"/>
      <c r="BG9" s="628"/>
      <c r="BH9" s="628"/>
      <c r="BI9" s="628"/>
      <c r="BJ9" s="628"/>
      <c r="BK9" s="628"/>
      <c r="BL9" s="628"/>
      <c r="BM9" s="628"/>
      <c r="BN9" s="628"/>
      <c r="BO9" s="628"/>
      <c r="BP9" s="628"/>
    </row>
    <row r="10" spans="1:68" s="627" customFormat="1" ht="116.25" customHeight="1">
      <c r="A10" s="886">
        <v>1</v>
      </c>
      <c r="B10" s="889" t="s">
        <v>161</v>
      </c>
      <c r="C10" s="889" t="s">
        <v>162</v>
      </c>
      <c r="D10" s="889" t="s">
        <v>163</v>
      </c>
      <c r="E10" s="889" t="s">
        <v>164</v>
      </c>
      <c r="F10" s="889" t="s">
        <v>165</v>
      </c>
      <c r="G10" s="892">
        <v>132</v>
      </c>
      <c r="H10" s="895" t="str">
        <f>IF(G10&lt;=0,"",IF(G10&lt;=2,"Muy Baja",IF(G10&lt;=24,"Baja",IF(G10&lt;=500,"Media",IF(G10&lt;=5000,"Alta","Muy Alta")))))</f>
        <v>Media</v>
      </c>
      <c r="I10" s="898">
        <f>IF(H10="","",IF(H10="Muy Baja",0.2,IF(H10="Baja",0.4,IF(H10="Media",0.6,IF(H10="Alta",0.8,IF(H10="Muy Alta",1,))))))</f>
        <v>0.6</v>
      </c>
      <c r="J10" s="952" t="s">
        <v>166</v>
      </c>
      <c r="K10" s="955"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958" t="str">
        <f>IF(OR(K10='Tabla Impacto'!$C$11,K10='Tabla Impacto'!$D$11),"Leve",IF(OR(K10='Tabla Impacto'!$C$12,K10='Tabla Impacto'!$D$12),"Menor",IF(OR(K10='Tabla Impacto'!$C$13,K10='Tabla Impacto'!$D$13),"Moderado",IF(OR(K10='Tabla Impacto'!$C$14,K10='Tabla Impacto'!$D$14),"Mayor",IF(OR(K10='Tabla Impacto'!$C$15,K10='Tabla Impacto'!$D$15),"Catastrófico","")))))</f>
        <v>Mayor</v>
      </c>
      <c r="M10" s="898">
        <f>IF(L10="","",IF(L10="Leve",0.2,IF(L10="Menor",0.4,IF(L10="Moderado",0.6,IF(L10="Mayor",0.8,IF(L10="Catastrófico",1,))))))</f>
        <v>0.8</v>
      </c>
      <c r="N10" s="88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555">
        <v>1</v>
      </c>
      <c r="P10" s="589" t="s">
        <v>167</v>
      </c>
      <c r="Q10" s="556" t="str">
        <f>IF(OR(R10="Preventivo",R10="Detectivo"),"Probabilidad",IF(R10="Correctivo","Impacto",""))</f>
        <v>Probabilidad</v>
      </c>
      <c r="R10" s="557" t="s">
        <v>168</v>
      </c>
      <c r="S10" s="557" t="s">
        <v>169</v>
      </c>
      <c r="T10" s="558" t="str">
        <f>IF(AND(R10="Preventivo",S10="Automático"),"50%",IF(AND(R10="Preventivo",S10="Manual"),"40%",IF(AND(R10="Detectivo",S10="Automático"),"40%",IF(AND(R10="Detectivo",S10="Manual"),"30%",IF(AND(R10="Correctivo",S10="Automático"),"35%",IF(AND(R10="Correctivo",S10="Manual"),"25%",""))))))</f>
        <v>40%</v>
      </c>
      <c r="U10" s="557" t="s">
        <v>170</v>
      </c>
      <c r="V10" s="557" t="s">
        <v>171</v>
      </c>
      <c r="W10" s="557" t="s">
        <v>172</v>
      </c>
      <c r="X10" s="559">
        <f>IFERROR(IF(Q10="Probabilidad",(I10-(+I10*T10)),IF(Q10="Impacto",I10,"")),"")</f>
        <v>0.36</v>
      </c>
      <c r="Y10" s="560" t="str">
        <f>IFERROR(IF(X10="","",IF(X10&lt;=0.2,"Muy Baja",IF(X10&lt;=0.4,"Baja",IF(X10&lt;=0.6,"Media",IF(X10&lt;=0.8,"Alta","Muy Alta"))))),"")</f>
        <v>Baja</v>
      </c>
      <c r="Z10" s="561">
        <f>+X10</f>
        <v>0.36</v>
      </c>
      <c r="AA10" s="560" t="str">
        <f>IFERROR(IF(AB10="","",IF(AB10&lt;=0.2,"Leve",IF(AB10&lt;=0.4,"Menor",IF(AB10&lt;=0.6,"Moderado",IF(AB10&lt;=0.8,"Mayor","Catastrófico"))))),"")</f>
        <v>Mayor</v>
      </c>
      <c r="AB10" s="561">
        <f>IFERROR(IF(Q10="Impacto",(M10-(+M10*T10)),IF(Q10="Probabilidad",M10,"")),"")</f>
        <v>0.8</v>
      </c>
      <c r="AC10" s="56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563"/>
      <c r="AE10" s="577"/>
      <c r="AF10" s="578"/>
      <c r="AG10" s="579"/>
      <c r="AH10" s="579"/>
      <c r="AI10" s="553"/>
      <c r="AJ10" s="630"/>
      <c r="AK10" s="553"/>
      <c r="AL10" s="553"/>
      <c r="AM10" s="553"/>
      <c r="AN10" s="625"/>
      <c r="AO10" s="625"/>
      <c r="AP10" s="625"/>
      <c r="AQ10" s="625"/>
      <c r="AR10" s="625"/>
      <c r="AS10" s="625"/>
      <c r="AT10" s="625"/>
      <c r="AU10" s="625"/>
      <c r="AV10" s="625"/>
      <c r="AW10" s="625"/>
      <c r="AX10" s="625"/>
      <c r="AY10" s="625"/>
      <c r="AZ10" s="625"/>
      <c r="BA10" s="625"/>
      <c r="BB10" s="625"/>
      <c r="BC10" s="625"/>
      <c r="BD10" s="625"/>
      <c r="BE10" s="625"/>
      <c r="BF10" s="625"/>
      <c r="BG10" s="625"/>
      <c r="BH10" s="625"/>
      <c r="BI10" s="625"/>
      <c r="BJ10" s="625"/>
      <c r="BK10" s="625"/>
      <c r="BL10" s="625"/>
      <c r="BM10" s="625"/>
      <c r="BN10" s="625"/>
      <c r="BO10" s="625"/>
      <c r="BP10" s="625"/>
    </row>
    <row r="11" spans="1:68" ht="97.5">
      <c r="A11" s="887"/>
      <c r="B11" s="890"/>
      <c r="C11" s="890"/>
      <c r="D11" s="890"/>
      <c r="E11" s="890"/>
      <c r="F11" s="890"/>
      <c r="G11" s="893"/>
      <c r="H11" s="896"/>
      <c r="I11" s="899"/>
      <c r="J11" s="953"/>
      <c r="K11" s="956">
        <f>IF(NOT(ISERROR(MATCH(J11,_xlfn.ANCHORARRAY(E22),0))),I24&amp;"Por favor no seleccionar los criterios de impacto",J11)</f>
        <v>0</v>
      </c>
      <c r="L11" s="959"/>
      <c r="M11" s="899"/>
      <c r="N11" s="884"/>
      <c r="O11" s="555">
        <v>2</v>
      </c>
      <c r="P11" s="589" t="s">
        <v>173</v>
      </c>
      <c r="Q11" s="556" t="str">
        <f t="shared" ref="Q11:Q80" si="0">IF(OR(R11="Preventivo",R11="Detectivo"),"Probabilidad",IF(R11="Correctivo","Impacto",""))</f>
        <v>Probabilidad</v>
      </c>
      <c r="R11" s="557" t="s">
        <v>168</v>
      </c>
      <c r="S11" s="557" t="s">
        <v>169</v>
      </c>
      <c r="T11" s="558" t="str">
        <f t="shared" ref="T11:T80" si="1">IF(AND(R11="Preventivo",S11="Automático"),"50%",IF(AND(R11="Preventivo",S11="Manual"),"40%",IF(AND(R11="Detectivo",S11="Automático"),"40%",IF(AND(R11="Detectivo",S11="Manual"),"30%",IF(AND(R11="Correctivo",S11="Automático"),"35%",IF(AND(R11="Correctivo",S11="Manual"),"25%",""))))))</f>
        <v>40%</v>
      </c>
      <c r="U11" s="557" t="s">
        <v>170</v>
      </c>
      <c r="V11" s="557" t="s">
        <v>171</v>
      </c>
      <c r="W11" s="557" t="s">
        <v>174</v>
      </c>
      <c r="X11" s="580">
        <f>IFERROR(IF(AND(Q10="Probabilidad",Q11="Probabilidad"),(Z10-(+Z10*T11)),IF(Q11="Probabilidad",(I10-(+I10*T11)),IF(Q11="Impacto",Z10,""))),"")</f>
        <v>0.216</v>
      </c>
      <c r="Y11" s="560" t="str">
        <f>IFERROR(IF(X11="","",IF(X11&lt;=0.2,"Muy Baja",IF(X11&lt;=0.4,"Baja",IF(X11&lt;=0.6,"Media",IF(X11&lt;=0.8,"Alta","Muy Alta"))))),"")</f>
        <v>Baja</v>
      </c>
      <c r="Z11" s="561">
        <f>+X11</f>
        <v>0.216</v>
      </c>
      <c r="AA11" s="560" t="str">
        <f t="shared" ref="AA11:AA80" si="2">IFERROR(IF(AB11="","",IF(AB11&lt;=0.2,"Leve",IF(AB11&lt;=0.4,"Menor",IF(AB11&lt;=0.6,"Moderado",IF(AB11&lt;=0.8,"Mayor","Catastrófico"))))),"")</f>
        <v>Mayor</v>
      </c>
      <c r="AB11" s="561">
        <f>IFERROR(IF(AND(Q10="Impacto",Q11="Impacto"),(AB10-(+AB10*T11)),IF(Q11="Impacto",(M10-(+M10*T11)),IF(Q11="Probabilidad",AB10,""))),"")</f>
        <v>0.8</v>
      </c>
      <c r="AC11" s="562" t="str">
        <f t="shared" ref="AC11:AC18"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563" t="s">
        <v>175</v>
      </c>
      <c r="AE11" s="618" t="s">
        <v>176</v>
      </c>
      <c r="AF11" s="618" t="s">
        <v>177</v>
      </c>
      <c r="AG11" s="631">
        <v>45658</v>
      </c>
      <c r="AH11" s="765"/>
      <c r="AI11" s="553"/>
      <c r="AJ11" s="632"/>
      <c r="AK11" s="553"/>
      <c r="AL11" s="553"/>
      <c r="AM11" s="553"/>
      <c r="AN11" s="624"/>
      <c r="AO11" s="624"/>
      <c r="AP11" s="624"/>
      <c r="AQ11" s="624"/>
      <c r="AR11" s="624"/>
      <c r="AS11" s="624"/>
      <c r="AT11" s="624"/>
      <c r="AU11" s="624"/>
      <c r="AV11" s="624"/>
      <c r="AW11" s="624"/>
      <c r="AX11" s="624"/>
      <c r="AY11" s="624"/>
      <c r="AZ11" s="624"/>
      <c r="BA11" s="624"/>
      <c r="BB11" s="624"/>
      <c r="BC11" s="624"/>
      <c r="BD11" s="624"/>
      <c r="BE11" s="624"/>
      <c r="BF11" s="624"/>
      <c r="BG11" s="624"/>
      <c r="BH11" s="624"/>
      <c r="BI11" s="624"/>
      <c r="BJ11" s="624"/>
      <c r="BK11" s="624"/>
      <c r="BL11" s="624"/>
      <c r="BM11" s="624"/>
      <c r="BN11" s="624"/>
      <c r="BO11" s="624"/>
      <c r="BP11" s="624"/>
    </row>
    <row r="12" spans="1:68">
      <c r="A12" s="887"/>
      <c r="B12" s="890"/>
      <c r="C12" s="890"/>
      <c r="D12" s="890"/>
      <c r="E12" s="890"/>
      <c r="F12" s="890"/>
      <c r="G12" s="893"/>
      <c r="H12" s="896"/>
      <c r="I12" s="899"/>
      <c r="J12" s="953"/>
      <c r="K12" s="956">
        <f>IF(NOT(ISERROR(MATCH(J12,_xlfn.ANCHORARRAY(E23),0))),I25&amp;"Por favor no seleccionar los criterios de impacto",J12)</f>
        <v>0</v>
      </c>
      <c r="L12" s="959"/>
      <c r="M12" s="899"/>
      <c r="N12" s="884"/>
      <c r="O12" s="555">
        <v>3</v>
      </c>
      <c r="P12" s="581"/>
      <c r="Q12" s="556" t="str">
        <f t="shared" si="0"/>
        <v/>
      </c>
      <c r="R12" s="557"/>
      <c r="S12" s="557"/>
      <c r="T12" s="558" t="str">
        <f t="shared" si="1"/>
        <v/>
      </c>
      <c r="U12" s="557"/>
      <c r="V12" s="557"/>
      <c r="W12" s="557"/>
      <c r="X12" s="559" t="str">
        <f t="shared" ref="X12:X27" si="4">IFERROR(IF(Q12="Probabilidad",(I12-(+I12*T12)),IF(Q12="Impacto",I12,"")),"")</f>
        <v/>
      </c>
      <c r="Y12" s="560" t="str">
        <f t="shared" ref="Y12:Y80" si="5">IFERROR(IF(X12="","",IF(X12&lt;=0.2,"Muy Baja",IF(X12&lt;=0.4,"Baja",IF(X12&lt;=0.6,"Media",IF(X12&lt;=0.8,"Alta","Muy Alta"))))),"")</f>
        <v/>
      </c>
      <c r="Z12" s="561" t="str">
        <f t="shared" ref="Z12:Z80" si="6">+X12</f>
        <v/>
      </c>
      <c r="AA12" s="560" t="str">
        <f t="shared" si="2"/>
        <v/>
      </c>
      <c r="AB12" s="561" t="str">
        <f>IFERROR(IF(AND(Q11="Impacto",Q12="Impacto"),(AB11-(+AB11*T12)),IF(AND(Q11="Probabilidad",Q12="Impacto"),(AB10-(+AB10*T12)),IF(Q12="Probabilidad",AB11,""))),"")</f>
        <v/>
      </c>
      <c r="AC12" s="562" t="str">
        <f t="shared" si="3"/>
        <v/>
      </c>
      <c r="AD12" s="563"/>
      <c r="AE12" s="582"/>
      <c r="AF12" s="578"/>
      <c r="AG12" s="579"/>
      <c r="AH12" s="579"/>
      <c r="AI12" s="553"/>
      <c r="AJ12" s="630"/>
      <c r="AK12" s="553"/>
      <c r="AL12" s="630"/>
      <c r="AM12" s="630"/>
      <c r="AN12" s="624"/>
      <c r="AO12" s="624"/>
      <c r="AP12" s="624"/>
      <c r="AQ12" s="624"/>
      <c r="AR12" s="624"/>
      <c r="AS12" s="624"/>
      <c r="AT12" s="624"/>
      <c r="AU12" s="624"/>
      <c r="AV12" s="624"/>
      <c r="AW12" s="624"/>
      <c r="AX12" s="624"/>
      <c r="AY12" s="624"/>
      <c r="AZ12" s="624"/>
      <c r="BA12" s="624"/>
      <c r="BB12" s="624"/>
      <c r="BC12" s="624"/>
      <c r="BD12" s="624"/>
      <c r="BE12" s="624"/>
      <c r="BF12" s="624"/>
      <c r="BG12" s="624"/>
      <c r="BH12" s="624"/>
      <c r="BI12" s="624"/>
      <c r="BJ12" s="624"/>
      <c r="BK12" s="624"/>
      <c r="BL12" s="624"/>
      <c r="BM12" s="624"/>
      <c r="BN12" s="624"/>
      <c r="BO12" s="624"/>
      <c r="BP12" s="624"/>
    </row>
    <row r="13" spans="1:68">
      <c r="A13" s="887"/>
      <c r="B13" s="890"/>
      <c r="C13" s="890"/>
      <c r="D13" s="890"/>
      <c r="E13" s="890"/>
      <c r="F13" s="890"/>
      <c r="G13" s="893"/>
      <c r="H13" s="896"/>
      <c r="I13" s="899"/>
      <c r="J13" s="953"/>
      <c r="K13" s="956">
        <f>IF(NOT(ISERROR(MATCH(J13,_xlfn.ANCHORARRAY(E24),0))),I26&amp;"Por favor no seleccionar los criterios de impacto",J13)</f>
        <v>0</v>
      </c>
      <c r="L13" s="959"/>
      <c r="M13" s="899"/>
      <c r="N13" s="884"/>
      <c r="O13" s="555">
        <v>4</v>
      </c>
      <c r="P13" s="581"/>
      <c r="Q13" s="556" t="str">
        <f t="shared" si="0"/>
        <v/>
      </c>
      <c r="R13" s="557"/>
      <c r="S13" s="557"/>
      <c r="T13" s="558" t="str">
        <f t="shared" si="1"/>
        <v/>
      </c>
      <c r="U13" s="557"/>
      <c r="V13" s="557"/>
      <c r="W13" s="557"/>
      <c r="X13" s="559" t="str">
        <f t="shared" si="4"/>
        <v/>
      </c>
      <c r="Y13" s="560" t="str">
        <f t="shared" si="5"/>
        <v/>
      </c>
      <c r="Z13" s="561" t="str">
        <f t="shared" si="6"/>
        <v/>
      </c>
      <c r="AA13" s="560" t="str">
        <f t="shared" si="2"/>
        <v/>
      </c>
      <c r="AB13" s="561" t="str">
        <f>IFERROR(IF(AND(Q12="Impacto",Q13="Impacto"),(AB12-(+AB12*T13)),IF(AND(Q12="Probabilidad",Q13="Impacto"),(AB11-(+AB11*T13)),IF(Q13="Probabilidad",AB12,""))),"")</f>
        <v/>
      </c>
      <c r="AC13" s="562" t="str">
        <f t="shared" si="3"/>
        <v/>
      </c>
      <c r="AD13" s="563"/>
      <c r="AE13" s="582"/>
      <c r="AF13" s="578"/>
      <c r="AG13" s="579"/>
      <c r="AH13" s="579"/>
      <c r="AI13" s="553"/>
      <c r="AJ13" s="630"/>
      <c r="AK13" s="553"/>
      <c r="AL13" s="630"/>
      <c r="AM13" s="630"/>
      <c r="AN13" s="624"/>
      <c r="AO13" s="624"/>
      <c r="AP13" s="624"/>
      <c r="AQ13" s="624"/>
      <c r="AR13" s="624"/>
      <c r="AS13" s="624"/>
      <c r="AT13" s="624"/>
      <c r="AU13" s="624"/>
      <c r="AV13" s="624"/>
      <c r="AW13" s="624"/>
      <c r="AX13" s="624"/>
      <c r="AY13" s="624"/>
      <c r="AZ13" s="624"/>
      <c r="BA13" s="624"/>
      <c r="BB13" s="624"/>
      <c r="BC13" s="624"/>
      <c r="BD13" s="624"/>
      <c r="BE13" s="624"/>
      <c r="BF13" s="624"/>
      <c r="BG13" s="624"/>
      <c r="BH13" s="624"/>
      <c r="BI13" s="624"/>
      <c r="BJ13" s="624"/>
      <c r="BK13" s="624"/>
      <c r="BL13" s="624"/>
      <c r="BM13" s="624"/>
      <c r="BN13" s="624"/>
      <c r="BO13" s="624"/>
      <c r="BP13" s="624"/>
    </row>
    <row r="14" spans="1:68">
      <c r="A14" s="887"/>
      <c r="B14" s="890"/>
      <c r="C14" s="890"/>
      <c r="D14" s="890"/>
      <c r="E14" s="890"/>
      <c r="F14" s="890"/>
      <c r="G14" s="893"/>
      <c r="H14" s="896"/>
      <c r="I14" s="899"/>
      <c r="J14" s="953"/>
      <c r="K14" s="956">
        <f>IF(NOT(ISERROR(MATCH(J14,_xlfn.ANCHORARRAY(E25),0))),I27&amp;"Por favor no seleccionar los criterios de impacto",J14)</f>
        <v>0</v>
      </c>
      <c r="L14" s="959"/>
      <c r="M14" s="899"/>
      <c r="N14" s="884"/>
      <c r="O14" s="555">
        <v>5</v>
      </c>
      <c r="P14" s="581"/>
      <c r="Q14" s="556" t="str">
        <f t="shared" si="0"/>
        <v/>
      </c>
      <c r="R14" s="557"/>
      <c r="S14" s="557"/>
      <c r="T14" s="558" t="str">
        <f t="shared" si="1"/>
        <v/>
      </c>
      <c r="U14" s="557"/>
      <c r="V14" s="557"/>
      <c r="W14" s="557"/>
      <c r="X14" s="559" t="str">
        <f t="shared" si="4"/>
        <v/>
      </c>
      <c r="Y14" s="560" t="str">
        <f t="shared" si="5"/>
        <v/>
      </c>
      <c r="Z14" s="561" t="str">
        <f t="shared" si="6"/>
        <v/>
      </c>
      <c r="AA14" s="560" t="str">
        <f t="shared" si="2"/>
        <v/>
      </c>
      <c r="AB14" s="561" t="str">
        <f>IFERROR(IF(AND(Q13="Impacto",Q14="Impacto"),(AB13-(+AB13*T14)),IF(AND(Q13="Probabilidad",Q14="Impacto"),(AB12-(+AB12*T14)),IF(Q14="Probabilidad",AB13,""))),"")</f>
        <v/>
      </c>
      <c r="AC14" s="562" t="str">
        <f t="shared" si="3"/>
        <v/>
      </c>
      <c r="AD14" s="563"/>
      <c r="AE14" s="582"/>
      <c r="AF14" s="578"/>
      <c r="AG14" s="579"/>
      <c r="AH14" s="579"/>
      <c r="AI14" s="553"/>
      <c r="AJ14" s="630"/>
      <c r="AK14" s="553"/>
      <c r="AL14" s="630"/>
      <c r="AM14" s="630"/>
      <c r="AN14" s="624"/>
      <c r="AO14" s="624"/>
      <c r="AP14" s="624"/>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c r="BP14" s="624"/>
    </row>
    <row r="15" spans="1:68">
      <c r="A15" s="888"/>
      <c r="B15" s="891"/>
      <c r="C15" s="891"/>
      <c r="D15" s="891"/>
      <c r="E15" s="891"/>
      <c r="F15" s="891"/>
      <c r="G15" s="894"/>
      <c r="H15" s="897"/>
      <c r="I15" s="900"/>
      <c r="J15" s="954"/>
      <c r="K15" s="957">
        <f>IF(NOT(ISERROR(MATCH(J15,_xlfn.ANCHORARRAY(E26),0))),I28&amp;"Por favor no seleccionar los criterios de impacto",J15)</f>
        <v>0</v>
      </c>
      <c r="L15" s="960"/>
      <c r="M15" s="900"/>
      <c r="N15" s="885"/>
      <c r="O15" s="555">
        <v>6</v>
      </c>
      <c r="P15" s="581"/>
      <c r="Q15" s="556" t="str">
        <f t="shared" si="0"/>
        <v/>
      </c>
      <c r="R15" s="557"/>
      <c r="S15" s="557"/>
      <c r="T15" s="558" t="str">
        <f t="shared" si="1"/>
        <v/>
      </c>
      <c r="U15" s="557"/>
      <c r="V15" s="557"/>
      <c r="W15" s="557"/>
      <c r="X15" s="559" t="str">
        <f t="shared" si="4"/>
        <v/>
      </c>
      <c r="Y15" s="560" t="str">
        <f t="shared" si="5"/>
        <v/>
      </c>
      <c r="Z15" s="561" t="str">
        <f t="shared" si="6"/>
        <v/>
      </c>
      <c r="AA15" s="560" t="str">
        <f t="shared" si="2"/>
        <v/>
      </c>
      <c r="AB15" s="561" t="str">
        <f>IFERROR(IF(AND(Q14="Impacto",Q15="Impacto"),(AB14-(+AB14*T15)),IF(AND(Q14="Probabilidad",Q15="Impacto"),(AB13-(+AB13*T15)),IF(Q15="Probabilidad",AB14,""))),"")</f>
        <v/>
      </c>
      <c r="AC15" s="562" t="str">
        <f t="shared" si="3"/>
        <v/>
      </c>
      <c r="AD15" s="563"/>
      <c r="AE15" s="582"/>
      <c r="AF15" s="578"/>
      <c r="AG15" s="579"/>
      <c r="AH15" s="579"/>
      <c r="AI15" s="553"/>
      <c r="AJ15" s="630"/>
      <c r="AK15" s="553"/>
      <c r="AL15" s="630"/>
      <c r="AM15" s="630"/>
      <c r="AN15" s="624"/>
      <c r="AO15" s="624"/>
      <c r="AP15" s="624"/>
      <c r="AQ15" s="624"/>
      <c r="AR15" s="624"/>
      <c r="AS15" s="624"/>
      <c r="AT15" s="624"/>
      <c r="AU15" s="624"/>
      <c r="AV15" s="624"/>
      <c r="AW15" s="624"/>
      <c r="AX15" s="624"/>
      <c r="AY15" s="624"/>
      <c r="AZ15" s="624"/>
      <c r="BA15" s="624"/>
      <c r="BB15" s="624"/>
      <c r="BC15" s="624"/>
      <c r="BD15" s="624"/>
      <c r="BE15" s="624"/>
      <c r="BF15" s="624"/>
      <c r="BG15" s="624"/>
      <c r="BH15" s="624"/>
      <c r="BI15" s="624"/>
      <c r="BJ15" s="624"/>
      <c r="BK15" s="624"/>
      <c r="BL15" s="624"/>
      <c r="BM15" s="624"/>
      <c r="BN15" s="624"/>
      <c r="BO15" s="624"/>
      <c r="BP15" s="624"/>
    </row>
    <row r="16" spans="1:68" s="635" customFormat="1" ht="198.75" customHeight="1">
      <c r="A16" s="940">
        <v>2</v>
      </c>
      <c r="B16" s="943" t="s">
        <v>161</v>
      </c>
      <c r="C16" s="943" t="s">
        <v>178</v>
      </c>
      <c r="D16" s="943" t="s">
        <v>179</v>
      </c>
      <c r="E16" s="889" t="s">
        <v>180</v>
      </c>
      <c r="F16" s="943" t="s">
        <v>165</v>
      </c>
      <c r="G16" s="946">
        <v>12</v>
      </c>
      <c r="H16" s="949" t="str">
        <f t="shared" ref="H16" si="7">IF(G16&lt;=0,"",IF(G16&lt;=2,"Muy Baja",IF(G16&lt;=24,"Baja",IF(G16&lt;=500,"Media",IF(G16&lt;=5000,"Alta","Muy Alta")))))</f>
        <v>Baja</v>
      </c>
      <c r="I16" s="955">
        <f t="shared" ref="I16" si="8">IF(H16="","",IF(H16="Muy Baja",0.2,IF(H16="Baja",0.4,IF(H16="Media",0.6,IF(H16="Alta",0.8,IF(H16="Muy Alta",1,))))))</f>
        <v>0.4</v>
      </c>
      <c r="J16" s="961" t="s">
        <v>166</v>
      </c>
      <c r="K16" s="955"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964" t="str">
        <f>IF(OR(K16='Tabla Impacto'!$C$11,K16='Tabla Impacto'!$D$11),"Leve",IF(OR(K16='Tabla Impacto'!$C$12,K16='Tabla Impacto'!$D$12),"Menor",IF(OR(K16='Tabla Impacto'!$C$13,K16='Tabla Impacto'!$D$13),"Moderado",IF(OR(K16='Tabla Impacto'!$C$14,K16='Tabla Impacto'!$D$14),"Mayor",IF(OR(K16='Tabla Impacto'!$C$15,K16='Tabla Impacto'!$D$15),"Catastrófico","")))))</f>
        <v>Mayor</v>
      </c>
      <c r="M16" s="955">
        <f t="shared" ref="M16" si="9">IF(L16="","",IF(L16="Leve",0.2,IF(L16="Menor",0.4,IF(L16="Moderado",0.6,IF(L16="Mayor",0.8,IF(L16="Catastrófico",1,))))))</f>
        <v>0.8</v>
      </c>
      <c r="N16" s="937" t="str">
        <f t="shared" ref="N16" si="10">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522">
        <v>1</v>
      </c>
      <c r="P16" s="554" t="s">
        <v>181</v>
      </c>
      <c r="Q16" s="524" t="str">
        <f t="shared" si="0"/>
        <v>Probabilidad</v>
      </c>
      <c r="R16" s="525" t="s">
        <v>182</v>
      </c>
      <c r="S16" s="525" t="s">
        <v>169</v>
      </c>
      <c r="T16" s="526" t="str">
        <f t="shared" si="1"/>
        <v>30%</v>
      </c>
      <c r="U16" s="525" t="s">
        <v>183</v>
      </c>
      <c r="V16" s="525" t="s">
        <v>171</v>
      </c>
      <c r="W16" s="525" t="s">
        <v>184</v>
      </c>
      <c r="X16" s="527">
        <f t="shared" si="4"/>
        <v>0.28000000000000003</v>
      </c>
      <c r="Y16" s="528" t="str">
        <f>IFERROR(IF(X16="","",IF(X16&lt;=0.2,"Muy Baja",IF(X16&lt;=0.4,"Baja",IF(X16&lt;=0.6,"Media",IF(X16&lt;=0.8,"Alta","Muy Alta"))))),"")</f>
        <v>Baja</v>
      </c>
      <c r="Z16" s="529">
        <f t="shared" si="6"/>
        <v>0.28000000000000003</v>
      </c>
      <c r="AA16" s="528" t="str">
        <f t="shared" si="2"/>
        <v>Mayor</v>
      </c>
      <c r="AB16" s="529">
        <f>IFERROR(IF(Q16="Impacto",(M16-(+M16*T16)),IF(Q16="Probabilidad",M16,"")),"")</f>
        <v>0.8</v>
      </c>
      <c r="AC16" s="530" t="str">
        <f t="shared" si="3"/>
        <v>Alto</v>
      </c>
      <c r="AD16" s="531" t="s">
        <v>175</v>
      </c>
      <c r="AE16" s="554" t="s">
        <v>185</v>
      </c>
      <c r="AF16" s="642" t="s">
        <v>186</v>
      </c>
      <c r="AG16" s="631">
        <v>45658</v>
      </c>
      <c r="AH16" s="664"/>
      <c r="AI16" s="553"/>
      <c r="AJ16" s="632"/>
      <c r="AK16" s="553"/>
      <c r="AL16" s="553"/>
      <c r="AM16" s="553"/>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row>
    <row r="17" spans="1:68" s="635" customFormat="1">
      <c r="A17" s="941"/>
      <c r="B17" s="944"/>
      <c r="C17" s="944"/>
      <c r="D17" s="944"/>
      <c r="E17" s="890"/>
      <c r="F17" s="944"/>
      <c r="G17" s="947"/>
      <c r="H17" s="950"/>
      <c r="I17" s="956"/>
      <c r="J17" s="962"/>
      <c r="K17" s="956">
        <f>IF(NOT(ISERROR(MATCH(J17,_xlfn.ANCHORARRAY(E28),0))),I30&amp;"Por favor no seleccionar los criterios de impacto",J17)</f>
        <v>0</v>
      </c>
      <c r="L17" s="965"/>
      <c r="M17" s="956"/>
      <c r="N17" s="938"/>
      <c r="O17" s="522">
        <v>2</v>
      </c>
      <c r="P17" s="541"/>
      <c r="Q17" s="524" t="str">
        <f t="shared" si="0"/>
        <v/>
      </c>
      <c r="R17" s="525"/>
      <c r="S17" s="525"/>
      <c r="T17" s="526" t="str">
        <f t="shared" si="1"/>
        <v/>
      </c>
      <c r="U17" s="525"/>
      <c r="V17" s="525"/>
      <c r="W17" s="525"/>
      <c r="X17" s="527" t="str">
        <f t="shared" si="4"/>
        <v/>
      </c>
      <c r="Y17" s="528" t="str">
        <f t="shared" si="5"/>
        <v/>
      </c>
      <c r="Z17" s="529" t="str">
        <f t="shared" si="6"/>
        <v/>
      </c>
      <c r="AA17" s="528" t="str">
        <f t="shared" si="2"/>
        <v/>
      </c>
      <c r="AB17" s="529" t="str">
        <f>IFERROR(IF(AND(Q16="Impacto",Q17="Impacto"),(AB16-(+AB16*T17)),IF(Q17="Impacto",(M16-(+M16*T17)),IF(Q17="Probabilidad",AB16,""))),"")</f>
        <v/>
      </c>
      <c r="AC17" s="530" t="str">
        <f t="shared" si="3"/>
        <v/>
      </c>
      <c r="AD17" s="531"/>
      <c r="AE17" s="542"/>
      <c r="AF17" s="544"/>
      <c r="AG17" s="543"/>
      <c r="AH17" s="545"/>
      <c r="AI17" s="553"/>
      <c r="AJ17" s="633"/>
      <c r="AK17" s="553"/>
      <c r="AL17" s="633"/>
      <c r="AM17" s="633"/>
      <c r="AN17" s="634"/>
      <c r="AO17" s="634"/>
      <c r="AP17" s="634"/>
      <c r="AQ17" s="634"/>
      <c r="AR17" s="634"/>
      <c r="AS17" s="634"/>
      <c r="AT17" s="634"/>
      <c r="AU17" s="634"/>
      <c r="AV17" s="634"/>
      <c r="AW17" s="634"/>
      <c r="AX17" s="634"/>
      <c r="AY17" s="634"/>
      <c r="AZ17" s="634"/>
      <c r="BA17" s="634"/>
      <c r="BB17" s="634"/>
      <c r="BC17" s="634"/>
      <c r="BD17" s="634"/>
      <c r="BE17" s="634"/>
      <c r="BF17" s="634"/>
      <c r="BG17" s="634"/>
      <c r="BH17" s="634"/>
      <c r="BI17" s="634"/>
      <c r="BJ17" s="634"/>
      <c r="BK17" s="634"/>
      <c r="BL17" s="634"/>
      <c r="BM17" s="634"/>
      <c r="BN17" s="634"/>
      <c r="BO17" s="634"/>
      <c r="BP17" s="634"/>
    </row>
    <row r="18" spans="1:68" s="635" customFormat="1">
      <c r="A18" s="941"/>
      <c r="B18" s="944"/>
      <c r="C18" s="944"/>
      <c r="D18" s="944"/>
      <c r="E18" s="890"/>
      <c r="F18" s="944"/>
      <c r="G18" s="947"/>
      <c r="H18" s="950"/>
      <c r="I18" s="956"/>
      <c r="J18" s="962"/>
      <c r="K18" s="956">
        <f>IF(NOT(ISERROR(MATCH(J18,_xlfn.ANCHORARRAY(E29),0))),I31&amp;"Por favor no seleccionar los criterios de impacto",J18)</f>
        <v>0</v>
      </c>
      <c r="L18" s="965"/>
      <c r="M18" s="956"/>
      <c r="N18" s="938"/>
      <c r="O18" s="522">
        <v>3</v>
      </c>
      <c r="P18" s="541"/>
      <c r="Q18" s="524" t="str">
        <f t="shared" si="0"/>
        <v/>
      </c>
      <c r="R18" s="525"/>
      <c r="S18" s="525"/>
      <c r="T18" s="526" t="str">
        <f t="shared" si="1"/>
        <v/>
      </c>
      <c r="U18" s="525"/>
      <c r="V18" s="525"/>
      <c r="W18" s="525"/>
      <c r="X18" s="527" t="str">
        <f t="shared" si="4"/>
        <v/>
      </c>
      <c r="Y18" s="528" t="str">
        <f t="shared" si="5"/>
        <v/>
      </c>
      <c r="Z18" s="529" t="str">
        <f t="shared" si="6"/>
        <v/>
      </c>
      <c r="AA18" s="528" t="str">
        <f t="shared" si="2"/>
        <v/>
      </c>
      <c r="AB18" s="529" t="str">
        <f>IFERROR(IF(AND(Q17="Impacto",Q18="Impacto"),(AB17-(+AB17*T18)),IF(AND(Q17="Probabilidad",Q18="Impacto"),(AB16-(+AB16*T18)),IF(Q18="Probabilidad",AB17,""))),"")</f>
        <v/>
      </c>
      <c r="AC18" s="530" t="str">
        <f t="shared" si="3"/>
        <v/>
      </c>
      <c r="AD18" s="531"/>
      <c r="AE18" s="542"/>
      <c r="AF18" s="544"/>
      <c r="AG18" s="543"/>
      <c r="AH18" s="545"/>
      <c r="AI18" s="553"/>
      <c r="AJ18" s="633"/>
      <c r="AK18" s="553"/>
      <c r="AL18" s="633"/>
      <c r="AM18" s="633"/>
      <c r="AN18" s="634"/>
      <c r="AO18" s="634"/>
      <c r="AP18" s="634"/>
      <c r="AQ18" s="634"/>
      <c r="AR18" s="634"/>
      <c r="AS18" s="634"/>
      <c r="AT18" s="634"/>
      <c r="AU18" s="634"/>
      <c r="AV18" s="634"/>
      <c r="AW18" s="634"/>
      <c r="AX18" s="634"/>
      <c r="AY18" s="634"/>
      <c r="AZ18" s="634"/>
      <c r="BA18" s="634"/>
      <c r="BB18" s="634"/>
      <c r="BC18" s="634"/>
      <c r="BD18" s="634"/>
      <c r="BE18" s="634"/>
      <c r="BF18" s="634"/>
      <c r="BG18" s="634"/>
      <c r="BH18" s="634"/>
      <c r="BI18" s="634"/>
      <c r="BJ18" s="634"/>
      <c r="BK18" s="634"/>
      <c r="BL18" s="634"/>
      <c r="BM18" s="634"/>
      <c r="BN18" s="634"/>
      <c r="BO18" s="634"/>
      <c r="BP18" s="634"/>
    </row>
    <row r="19" spans="1:68" s="635" customFormat="1">
      <c r="A19" s="941"/>
      <c r="B19" s="944"/>
      <c r="C19" s="944"/>
      <c r="D19" s="944"/>
      <c r="E19" s="890"/>
      <c r="F19" s="944"/>
      <c r="G19" s="947"/>
      <c r="H19" s="950"/>
      <c r="I19" s="956"/>
      <c r="J19" s="962"/>
      <c r="K19" s="956">
        <f>IF(NOT(ISERROR(MATCH(J19,_xlfn.ANCHORARRAY(E30),0))),I32&amp;"Por favor no seleccionar los criterios de impacto",J19)</f>
        <v>0</v>
      </c>
      <c r="L19" s="965"/>
      <c r="M19" s="956"/>
      <c r="N19" s="938"/>
      <c r="O19" s="522">
        <v>4</v>
      </c>
      <c r="P19" s="541"/>
      <c r="Q19" s="524" t="str">
        <f t="shared" si="0"/>
        <v/>
      </c>
      <c r="R19" s="525"/>
      <c r="S19" s="525"/>
      <c r="T19" s="526" t="str">
        <f t="shared" si="1"/>
        <v/>
      </c>
      <c r="U19" s="525"/>
      <c r="V19" s="525"/>
      <c r="W19" s="525"/>
      <c r="X19" s="527" t="str">
        <f t="shared" si="4"/>
        <v/>
      </c>
      <c r="Y19" s="528" t="str">
        <f t="shared" si="5"/>
        <v/>
      </c>
      <c r="Z19" s="529" t="str">
        <f t="shared" si="6"/>
        <v/>
      </c>
      <c r="AA19" s="528" t="str">
        <f t="shared" si="2"/>
        <v/>
      </c>
      <c r="AB19" s="529" t="str">
        <f>IFERROR(IF(AND(Q18="Impacto",Q19="Impacto"),(AB18-(+AB18*T19)),IF(AND(Q18="Probabilidad",Q19="Impacto"),(AB17-(+AB17*T19)),IF(Q19="Probabilidad",AB18,""))),"")</f>
        <v/>
      </c>
      <c r="AC19" s="53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31"/>
      <c r="AE19" s="542"/>
      <c r="AF19" s="544"/>
      <c r="AG19" s="543"/>
      <c r="AH19" s="545"/>
      <c r="AI19" s="553"/>
      <c r="AJ19" s="633"/>
      <c r="AK19" s="553"/>
      <c r="AL19" s="633"/>
      <c r="AM19" s="633"/>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row>
    <row r="20" spans="1:68" s="635" customFormat="1">
      <c r="A20" s="941"/>
      <c r="B20" s="944"/>
      <c r="C20" s="944"/>
      <c r="D20" s="944"/>
      <c r="E20" s="890"/>
      <c r="F20" s="944"/>
      <c r="G20" s="947"/>
      <c r="H20" s="950"/>
      <c r="I20" s="956"/>
      <c r="J20" s="962"/>
      <c r="K20" s="956">
        <f>IF(NOT(ISERROR(MATCH(J20,_xlfn.ANCHORARRAY(E31),0))),I33&amp;"Por favor no seleccionar los criterios de impacto",J20)</f>
        <v>0</v>
      </c>
      <c r="L20" s="965"/>
      <c r="M20" s="956"/>
      <c r="N20" s="938"/>
      <c r="O20" s="522">
        <v>5</v>
      </c>
      <c r="P20" s="541"/>
      <c r="Q20" s="524" t="str">
        <f t="shared" si="0"/>
        <v/>
      </c>
      <c r="R20" s="525"/>
      <c r="S20" s="525"/>
      <c r="T20" s="526" t="str">
        <f t="shared" si="1"/>
        <v/>
      </c>
      <c r="U20" s="525"/>
      <c r="V20" s="525"/>
      <c r="W20" s="525"/>
      <c r="X20" s="527" t="str">
        <f t="shared" si="4"/>
        <v/>
      </c>
      <c r="Y20" s="528" t="str">
        <f t="shared" si="5"/>
        <v/>
      </c>
      <c r="Z20" s="529" t="str">
        <f t="shared" si="6"/>
        <v/>
      </c>
      <c r="AA20" s="528" t="str">
        <f t="shared" si="2"/>
        <v/>
      </c>
      <c r="AB20" s="529" t="str">
        <f>IFERROR(IF(AND(Q19="Impacto",Q20="Impacto"),(AB19-(+AB19*T20)),IF(AND(Q19="Probabilidad",Q20="Impacto"),(AB18-(+AB18*T20)),IF(Q20="Probabilidad",AB19,""))),"")</f>
        <v/>
      </c>
      <c r="AC20" s="530"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31"/>
      <c r="AE20" s="542"/>
      <c r="AF20" s="544"/>
      <c r="AG20" s="543"/>
      <c r="AH20" s="545"/>
      <c r="AI20" s="553"/>
      <c r="AJ20" s="633"/>
      <c r="AK20" s="553"/>
      <c r="AL20" s="633"/>
      <c r="AM20" s="633"/>
      <c r="AN20" s="634"/>
      <c r="AO20" s="634"/>
      <c r="AP20" s="634"/>
      <c r="AQ20" s="634"/>
      <c r="AR20" s="634"/>
      <c r="AS20" s="634"/>
      <c r="AT20" s="634"/>
      <c r="AU20" s="634"/>
      <c r="AV20" s="634"/>
      <c r="AW20" s="634"/>
      <c r="AX20" s="634"/>
      <c r="AY20" s="634"/>
      <c r="AZ20" s="634"/>
      <c r="BA20" s="634"/>
      <c r="BB20" s="634"/>
      <c r="BC20" s="634"/>
      <c r="BD20" s="634"/>
      <c r="BE20" s="634"/>
      <c r="BF20" s="634"/>
      <c r="BG20" s="634"/>
      <c r="BH20" s="634"/>
      <c r="BI20" s="634"/>
      <c r="BJ20" s="634"/>
      <c r="BK20" s="634"/>
      <c r="BL20" s="634"/>
      <c r="BM20" s="634"/>
      <c r="BN20" s="634"/>
      <c r="BO20" s="634"/>
      <c r="BP20" s="634"/>
    </row>
    <row r="21" spans="1:68" s="635" customFormat="1" ht="35.25" customHeight="1">
      <c r="A21" s="942"/>
      <c r="B21" s="945"/>
      <c r="C21" s="945"/>
      <c r="D21" s="945"/>
      <c r="E21" s="891"/>
      <c r="F21" s="945"/>
      <c r="G21" s="948"/>
      <c r="H21" s="951"/>
      <c r="I21" s="957"/>
      <c r="J21" s="963"/>
      <c r="K21" s="957">
        <f>IF(NOT(ISERROR(MATCH(J21,_xlfn.ANCHORARRAY(E32),0))),I34&amp;"Por favor no seleccionar los criterios de impacto",J21)</f>
        <v>0</v>
      </c>
      <c r="L21" s="966"/>
      <c r="M21" s="957"/>
      <c r="N21" s="939"/>
      <c r="O21" s="522">
        <v>6</v>
      </c>
      <c r="P21" s="541"/>
      <c r="Q21" s="524" t="str">
        <f t="shared" si="0"/>
        <v/>
      </c>
      <c r="R21" s="525"/>
      <c r="S21" s="525"/>
      <c r="T21" s="526" t="str">
        <f t="shared" si="1"/>
        <v/>
      </c>
      <c r="U21" s="525"/>
      <c r="V21" s="525"/>
      <c r="W21" s="525"/>
      <c r="X21" s="527" t="str">
        <f t="shared" si="4"/>
        <v/>
      </c>
      <c r="Y21" s="528" t="str">
        <f t="shared" si="5"/>
        <v/>
      </c>
      <c r="Z21" s="529" t="str">
        <f t="shared" si="6"/>
        <v/>
      </c>
      <c r="AA21" s="528" t="str">
        <f t="shared" si="2"/>
        <v/>
      </c>
      <c r="AB21" s="529" t="str">
        <f>IFERROR(IF(AND(Q20="Impacto",Q21="Impacto"),(AB20-(+AB20*T21)),IF(AND(Q20="Probabilidad",Q21="Impacto"),(AB19-(+AB19*T21)),IF(Q21="Probabilidad",AB20,""))),"")</f>
        <v/>
      </c>
      <c r="AC21" s="530" t="str">
        <f t="shared" si="11"/>
        <v/>
      </c>
      <c r="AD21" s="531"/>
      <c r="AE21" s="542"/>
      <c r="AF21" s="544"/>
      <c r="AG21" s="543"/>
      <c r="AH21" s="545"/>
      <c r="AI21" s="553"/>
      <c r="AJ21" s="633"/>
      <c r="AK21" s="553"/>
      <c r="AL21" s="633"/>
      <c r="AM21" s="633"/>
      <c r="AN21" s="634"/>
      <c r="AO21" s="634"/>
      <c r="AP21" s="634"/>
      <c r="AQ21" s="634"/>
      <c r="AR21" s="634"/>
      <c r="AS21" s="634"/>
      <c r="AT21" s="634"/>
      <c r="AU21" s="634"/>
      <c r="AV21" s="634"/>
      <c r="AW21" s="634"/>
      <c r="AX21" s="634"/>
      <c r="AY21" s="634"/>
      <c r="AZ21" s="634"/>
      <c r="BA21" s="634"/>
      <c r="BB21" s="634"/>
      <c r="BC21" s="634"/>
      <c r="BD21" s="634"/>
      <c r="BE21" s="634"/>
      <c r="BF21" s="634"/>
      <c r="BG21" s="634"/>
      <c r="BH21" s="634"/>
      <c r="BI21" s="634"/>
      <c r="BJ21" s="634"/>
      <c r="BK21" s="634"/>
      <c r="BL21" s="634"/>
      <c r="BM21" s="634"/>
      <c r="BN21" s="634"/>
      <c r="BO21" s="634"/>
      <c r="BP21" s="634"/>
    </row>
    <row r="22" spans="1:68" s="637" customFormat="1" ht="174" customHeight="1">
      <c r="A22" s="940">
        <v>3</v>
      </c>
      <c r="B22" s="943" t="s">
        <v>161</v>
      </c>
      <c r="C22" s="943" t="s">
        <v>187</v>
      </c>
      <c r="D22" s="943" t="s">
        <v>188</v>
      </c>
      <c r="E22" s="889" t="s">
        <v>189</v>
      </c>
      <c r="F22" s="943" t="s">
        <v>165</v>
      </c>
      <c r="G22" s="946">
        <v>12</v>
      </c>
      <c r="H22" s="949" t="str">
        <f>IF(G22&lt;=0,"",IF(G22&lt;=2,"Muy Baja",IF(G22&lt;=24,"Baja",IF(G22&lt;=500,"Media",IF(G22&lt;=5000,"Alta","Muy Alta")))))</f>
        <v>Baja</v>
      </c>
      <c r="I22" s="955">
        <f>IF(H22="","",IF(H22="Muy Baja",0.2,IF(H22="Baja",0.4,IF(H22="Media",0.6,IF(H22="Alta",0.8,IF(H22="Muy Alta",1,))))))</f>
        <v>0.4</v>
      </c>
      <c r="J22" s="961" t="s">
        <v>166</v>
      </c>
      <c r="K22" s="955" t="str">
        <f>IF(NOT(ISERROR(MATCH(J22,'Tabla Impacto'!$B$221:$B$223,0))),'Tabla Impacto'!$F$223&amp;"Por favor no seleccionar los criterios de impacto(Afectación Económica o presupuestal y Pérdida Reputacional)",J22)</f>
        <v xml:space="preserve">     El riesgo afecta la imagen de de la entidad con efecto publicitario sostenido a nivel de sector administrativo, nivel departamental o municipal</v>
      </c>
      <c r="L22" s="964" t="str">
        <f>IF(OR(K22='Tabla Impacto'!$C$11,K22='Tabla Impacto'!$D$11),"Leve",IF(OR(K22='Tabla Impacto'!$C$12,K22='Tabla Impacto'!$D$12),"Menor",IF(OR(K22='Tabla Impacto'!$C$13,K22='Tabla Impacto'!$D$13),"Moderado",IF(OR(K22='Tabla Impacto'!$C$14,K22='Tabla Impacto'!$D$14),"Mayor",IF(OR(K22='Tabla Impacto'!$C$15,K22='Tabla Impacto'!$D$15),"Catastrófico","")))))</f>
        <v>Mayor</v>
      </c>
      <c r="M22" s="955">
        <f>IF(L22="","",IF(L22="Leve",0.2,IF(L22="Menor",0.4,IF(L22="Moderado",0.6,IF(L22="Mayor",0.8,IF(L22="Catastrófico",1,))))))</f>
        <v>0.8</v>
      </c>
      <c r="N22" s="93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522">
        <v>1</v>
      </c>
      <c r="P22" s="554" t="s">
        <v>190</v>
      </c>
      <c r="Q22" s="524" t="str">
        <f t="shared" si="0"/>
        <v>Probabilidad</v>
      </c>
      <c r="R22" s="525" t="s">
        <v>182</v>
      </c>
      <c r="S22" s="525" t="s">
        <v>169</v>
      </c>
      <c r="T22" s="526" t="str">
        <f t="shared" si="1"/>
        <v>30%</v>
      </c>
      <c r="U22" s="525" t="s">
        <v>183</v>
      </c>
      <c r="V22" s="525" t="s">
        <v>191</v>
      </c>
      <c r="W22" s="525" t="s">
        <v>184</v>
      </c>
      <c r="X22" s="527">
        <f t="shared" si="4"/>
        <v>0.28000000000000003</v>
      </c>
      <c r="Y22" s="528" t="str">
        <f t="shared" si="5"/>
        <v>Baja</v>
      </c>
      <c r="Z22" s="529">
        <f t="shared" si="6"/>
        <v>0.28000000000000003</v>
      </c>
      <c r="AA22" s="528" t="str">
        <f t="shared" si="2"/>
        <v>Mayor</v>
      </c>
      <c r="AB22" s="529">
        <f>IFERROR(IF(Q22="Impacto",(M22-(+M22*T22)),IF(Q22="Probabilidad",M22,"")),"")</f>
        <v>0.8</v>
      </c>
      <c r="AC22" s="53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Alto</v>
      </c>
      <c r="AD22" s="531" t="s">
        <v>175</v>
      </c>
      <c r="AE22" s="554" t="s">
        <v>192</v>
      </c>
      <c r="AF22" s="642" t="s">
        <v>193</v>
      </c>
      <c r="AG22" s="631">
        <v>45658</v>
      </c>
      <c r="AH22" s="664"/>
      <c r="AI22" s="553"/>
      <c r="AJ22" s="632"/>
      <c r="AK22" s="553"/>
      <c r="AL22" s="553"/>
      <c r="AM22" s="553"/>
      <c r="AN22" s="636"/>
      <c r="AO22" s="636"/>
      <c r="AP22" s="636"/>
      <c r="AQ22" s="636"/>
      <c r="AR22" s="636"/>
      <c r="AS22" s="636"/>
      <c r="AT22" s="636"/>
      <c r="AU22" s="636"/>
      <c r="AV22" s="636"/>
      <c r="AW22" s="636"/>
      <c r="AX22" s="636"/>
      <c r="AY22" s="636"/>
      <c r="AZ22" s="636"/>
      <c r="BA22" s="636"/>
      <c r="BB22" s="636"/>
      <c r="BC22" s="636"/>
      <c r="BD22" s="636"/>
      <c r="BE22" s="636"/>
      <c r="BF22" s="636"/>
      <c r="BG22" s="636"/>
      <c r="BH22" s="636"/>
      <c r="BI22" s="636"/>
      <c r="BJ22" s="636"/>
      <c r="BK22" s="636"/>
      <c r="BL22" s="636"/>
      <c r="BM22" s="636"/>
      <c r="BN22" s="636"/>
      <c r="BO22" s="636"/>
      <c r="BP22" s="636"/>
    </row>
    <row r="23" spans="1:68" s="635" customFormat="1">
      <c r="A23" s="941"/>
      <c r="B23" s="944"/>
      <c r="C23" s="944"/>
      <c r="D23" s="890"/>
      <c r="E23" s="890"/>
      <c r="F23" s="944"/>
      <c r="G23" s="947"/>
      <c r="H23" s="950"/>
      <c r="I23" s="956"/>
      <c r="J23" s="962"/>
      <c r="K23" s="956">
        <v>0</v>
      </c>
      <c r="L23" s="965"/>
      <c r="M23" s="956"/>
      <c r="N23" s="938"/>
      <c r="O23" s="522">
        <v>2</v>
      </c>
      <c r="P23" s="423"/>
      <c r="Q23" s="501" t="str">
        <f t="shared" si="0"/>
        <v/>
      </c>
      <c r="R23" s="502"/>
      <c r="S23" s="502"/>
      <c r="T23" s="503" t="str">
        <f t="shared" si="1"/>
        <v/>
      </c>
      <c r="U23" s="502"/>
      <c r="V23" s="502"/>
      <c r="W23" s="502"/>
      <c r="X23" s="504" t="str">
        <f t="shared" si="4"/>
        <v/>
      </c>
      <c r="Y23" s="505" t="str">
        <f t="shared" si="5"/>
        <v/>
      </c>
      <c r="Z23" s="506" t="str">
        <f t="shared" si="6"/>
        <v/>
      </c>
      <c r="AA23" s="505" t="str">
        <f>IFERROR(IF(AB23="","",IF(AB23&lt;=0.2,"Leve",IF(AB23&lt;=0.4,"Menor",IF(AB23&lt;=0.6,"Moderado",IF(AB23&lt;=0.8,"Mayor","Catastrófico"))))),"")</f>
        <v/>
      </c>
      <c r="AB23" s="506" t="str">
        <f>IFERROR(IF(AND(Q22="Impacto",Q23="Impacto"),(AB22-(+AB22*T23)),IF(Q23="Impacto",(M22-(+M22*T23)),IF(Q23="Probabilidad",AB22,""))),"")</f>
        <v/>
      </c>
      <c r="AC23" s="507" t="str">
        <f t="shared" ref="AC23:AC29" si="1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96"/>
      <c r="AE23" s="500"/>
      <c r="AF23" s="498"/>
      <c r="AG23" s="499"/>
      <c r="AH23" s="499"/>
      <c r="AI23" s="553"/>
      <c r="AJ23" s="633"/>
      <c r="AK23" s="553"/>
      <c r="AL23" s="553"/>
      <c r="AM23" s="638"/>
      <c r="AN23" s="634"/>
      <c r="AO23" s="634"/>
      <c r="AP23" s="634"/>
      <c r="AQ23" s="634"/>
      <c r="AR23" s="634"/>
      <c r="AS23" s="634"/>
      <c r="AT23" s="634"/>
      <c r="AU23" s="634"/>
      <c r="AV23" s="634"/>
      <c r="AW23" s="634"/>
      <c r="AX23" s="634"/>
      <c r="AY23" s="634"/>
      <c r="AZ23" s="634"/>
      <c r="BA23" s="634"/>
      <c r="BB23" s="634"/>
      <c r="BC23" s="634"/>
      <c r="BD23" s="634"/>
      <c r="BE23" s="634"/>
      <c r="BF23" s="634"/>
      <c r="BG23" s="634"/>
      <c r="BH23" s="634"/>
      <c r="BI23" s="634"/>
      <c r="BJ23" s="634"/>
      <c r="BK23" s="634"/>
      <c r="BL23" s="634"/>
      <c r="BM23" s="634"/>
      <c r="BN23" s="634"/>
      <c r="BO23" s="634"/>
      <c r="BP23" s="634"/>
    </row>
    <row r="24" spans="1:68" s="635" customFormat="1">
      <c r="A24" s="941"/>
      <c r="B24" s="944"/>
      <c r="C24" s="944"/>
      <c r="D24" s="890"/>
      <c r="E24" s="890"/>
      <c r="F24" s="944"/>
      <c r="G24" s="947"/>
      <c r="H24" s="950"/>
      <c r="I24" s="956"/>
      <c r="J24" s="962"/>
      <c r="K24" s="956">
        <v>0</v>
      </c>
      <c r="L24" s="965"/>
      <c r="M24" s="956"/>
      <c r="N24" s="938"/>
      <c r="O24" s="522">
        <v>3</v>
      </c>
      <c r="P24" s="423"/>
      <c r="Q24" s="501" t="str">
        <f t="shared" si="0"/>
        <v/>
      </c>
      <c r="R24" s="502"/>
      <c r="S24" s="502"/>
      <c r="T24" s="503" t="str">
        <f t="shared" si="1"/>
        <v/>
      </c>
      <c r="U24" s="502"/>
      <c r="V24" s="502"/>
      <c r="W24" s="502"/>
      <c r="X24" s="504" t="str">
        <f t="shared" si="4"/>
        <v/>
      </c>
      <c r="Y24" s="505" t="str">
        <f t="shared" si="5"/>
        <v/>
      </c>
      <c r="Z24" s="506" t="str">
        <f t="shared" si="6"/>
        <v/>
      </c>
      <c r="AA24" s="505" t="str">
        <f t="shared" si="2"/>
        <v/>
      </c>
      <c r="AB24" s="506" t="str">
        <f>IFERROR(IF(AND(Q23="Impacto",Q24="Impacto"),(AB23-(+AB23*T24)),IF(AND(Q23="Probabilidad",Q24="Impacto"),(AB22-(+AB22*T24)),IF(Q24="Probabilidad",AB23,""))),"")</f>
        <v/>
      </c>
      <c r="AC24" s="507" t="str">
        <f t="shared" si="12"/>
        <v/>
      </c>
      <c r="AD24" s="496"/>
      <c r="AE24" s="500"/>
      <c r="AF24" s="498"/>
      <c r="AG24" s="499"/>
      <c r="AH24" s="499"/>
      <c r="AI24" s="553"/>
      <c r="AJ24" s="633"/>
      <c r="AK24" s="553"/>
      <c r="AL24" s="553"/>
      <c r="AM24" s="633"/>
      <c r="AN24" s="634"/>
      <c r="AO24" s="634"/>
      <c r="AP24" s="634"/>
      <c r="AQ24" s="634"/>
      <c r="AR24" s="634"/>
      <c r="AS24" s="634"/>
      <c r="AT24" s="634"/>
      <c r="AU24" s="634"/>
      <c r="AV24" s="634"/>
      <c r="AW24" s="634"/>
      <c r="AX24" s="634"/>
      <c r="AY24" s="634"/>
      <c r="AZ24" s="634"/>
      <c r="BA24" s="634"/>
      <c r="BB24" s="634"/>
      <c r="BC24" s="634"/>
      <c r="BD24" s="634"/>
      <c r="BE24" s="634"/>
      <c r="BF24" s="634"/>
      <c r="BG24" s="634"/>
      <c r="BH24" s="634"/>
      <c r="BI24" s="634"/>
      <c r="BJ24" s="634"/>
      <c r="BK24" s="634"/>
      <c r="BL24" s="634"/>
      <c r="BM24" s="634"/>
      <c r="BN24" s="634"/>
      <c r="BO24" s="634"/>
      <c r="BP24" s="634"/>
    </row>
    <row r="25" spans="1:68" s="635" customFormat="1">
      <c r="A25" s="941"/>
      <c r="B25" s="944"/>
      <c r="C25" s="944"/>
      <c r="D25" s="890"/>
      <c r="E25" s="890"/>
      <c r="F25" s="944"/>
      <c r="G25" s="947"/>
      <c r="H25" s="950"/>
      <c r="I25" s="956"/>
      <c r="J25" s="962"/>
      <c r="K25" s="956">
        <v>0</v>
      </c>
      <c r="L25" s="965"/>
      <c r="M25" s="956"/>
      <c r="N25" s="938"/>
      <c r="O25" s="522">
        <v>4</v>
      </c>
      <c r="P25" s="423"/>
      <c r="Q25" s="501" t="str">
        <f t="shared" si="0"/>
        <v/>
      </c>
      <c r="R25" s="502"/>
      <c r="S25" s="502"/>
      <c r="T25" s="503" t="str">
        <f t="shared" si="1"/>
        <v/>
      </c>
      <c r="U25" s="502"/>
      <c r="V25" s="502"/>
      <c r="W25" s="502"/>
      <c r="X25" s="504" t="str">
        <f t="shared" si="4"/>
        <v/>
      </c>
      <c r="Y25" s="505" t="str">
        <f t="shared" si="5"/>
        <v/>
      </c>
      <c r="Z25" s="506" t="str">
        <f t="shared" si="6"/>
        <v/>
      </c>
      <c r="AA25" s="505" t="str">
        <f t="shared" si="2"/>
        <v/>
      </c>
      <c r="AB25" s="506" t="str">
        <f>IFERROR(IF(AND(Q24="Impacto",Q25="Impacto"),(AB24-(+AB24*T25)),IF(AND(Q24="Probabilidad",Q25="Impacto"),(AB23-(+AB23*T25)),IF(Q25="Probabilidad",AB24,""))),"")</f>
        <v/>
      </c>
      <c r="AC25" s="507" t="str">
        <f t="shared" si="12"/>
        <v/>
      </c>
      <c r="AD25" s="496"/>
      <c r="AE25" s="500"/>
      <c r="AF25" s="498"/>
      <c r="AG25" s="499"/>
      <c r="AH25" s="499"/>
      <c r="AI25" s="553"/>
      <c r="AJ25" s="633"/>
      <c r="AK25" s="553"/>
      <c r="AL25" s="553"/>
      <c r="AM25" s="633"/>
      <c r="AN25" s="634"/>
      <c r="AO25" s="634"/>
      <c r="AP25" s="634"/>
      <c r="AQ25" s="634"/>
      <c r="AR25" s="634"/>
      <c r="AS25" s="634"/>
      <c r="AT25" s="634"/>
      <c r="AU25" s="634"/>
      <c r="AV25" s="634"/>
      <c r="AW25" s="634"/>
      <c r="AX25" s="634"/>
      <c r="AY25" s="634"/>
      <c r="AZ25" s="634"/>
      <c r="BA25" s="634"/>
      <c r="BB25" s="634"/>
      <c r="BC25" s="634"/>
      <c r="BD25" s="634"/>
      <c r="BE25" s="634"/>
      <c r="BF25" s="634"/>
      <c r="BG25" s="634"/>
      <c r="BH25" s="634"/>
      <c r="BI25" s="634"/>
      <c r="BJ25" s="634"/>
      <c r="BK25" s="634"/>
      <c r="BL25" s="634"/>
      <c r="BM25" s="634"/>
      <c r="BN25" s="634"/>
      <c r="BO25" s="634"/>
      <c r="BP25" s="634"/>
    </row>
    <row r="26" spans="1:68" s="635" customFormat="1">
      <c r="A26" s="941"/>
      <c r="B26" s="944"/>
      <c r="C26" s="944"/>
      <c r="D26" s="890"/>
      <c r="E26" s="890"/>
      <c r="F26" s="944"/>
      <c r="G26" s="947"/>
      <c r="H26" s="950"/>
      <c r="I26" s="956"/>
      <c r="J26" s="962"/>
      <c r="K26" s="956">
        <v>0</v>
      </c>
      <c r="L26" s="965"/>
      <c r="M26" s="956"/>
      <c r="N26" s="938"/>
      <c r="O26" s="522">
        <v>5</v>
      </c>
      <c r="P26" s="423"/>
      <c r="Q26" s="501" t="str">
        <f t="shared" si="0"/>
        <v/>
      </c>
      <c r="R26" s="502"/>
      <c r="S26" s="502"/>
      <c r="T26" s="503" t="str">
        <f t="shared" si="1"/>
        <v/>
      </c>
      <c r="U26" s="502"/>
      <c r="V26" s="502"/>
      <c r="W26" s="502"/>
      <c r="X26" s="504" t="str">
        <f t="shared" si="4"/>
        <v/>
      </c>
      <c r="Y26" s="505" t="str">
        <f t="shared" si="5"/>
        <v/>
      </c>
      <c r="Z26" s="506" t="str">
        <f t="shared" si="6"/>
        <v/>
      </c>
      <c r="AA26" s="505" t="str">
        <f t="shared" si="2"/>
        <v/>
      </c>
      <c r="AB26" s="506" t="str">
        <f>IFERROR(IF(AND(Q25="Impacto",Q26="Impacto"),(AB25-(+AB25*T26)),IF(AND(Q25="Probabilidad",Q26="Impacto"),(AB24-(+AB24*T26)),IF(Q26="Probabilidad",AB25,""))),"")</f>
        <v/>
      </c>
      <c r="AC26" s="507" t="str">
        <f t="shared" si="12"/>
        <v/>
      </c>
      <c r="AD26" s="496"/>
      <c r="AE26" s="500"/>
      <c r="AF26" s="498"/>
      <c r="AG26" s="499"/>
      <c r="AH26" s="499"/>
      <c r="AI26" s="553"/>
      <c r="AJ26" s="633"/>
      <c r="AK26" s="553"/>
      <c r="AL26" s="553"/>
      <c r="AM26" s="633"/>
      <c r="AN26" s="634"/>
      <c r="AO26" s="634"/>
      <c r="AP26" s="634"/>
      <c r="AQ26" s="634"/>
      <c r="AR26" s="634"/>
      <c r="AS26" s="634"/>
      <c r="AT26" s="634"/>
      <c r="AU26" s="634"/>
      <c r="AV26" s="634"/>
      <c r="AW26" s="634"/>
      <c r="AX26" s="634"/>
      <c r="AY26" s="634"/>
      <c r="AZ26" s="634"/>
      <c r="BA26" s="634"/>
      <c r="BB26" s="634"/>
      <c r="BC26" s="634"/>
      <c r="BD26" s="634"/>
      <c r="BE26" s="634"/>
      <c r="BF26" s="634"/>
      <c r="BG26" s="634"/>
      <c r="BH26" s="634"/>
      <c r="BI26" s="634"/>
      <c r="BJ26" s="634"/>
      <c r="BK26" s="634"/>
      <c r="BL26" s="634"/>
      <c r="BM26" s="634"/>
      <c r="BN26" s="634"/>
      <c r="BO26" s="634"/>
      <c r="BP26" s="634"/>
    </row>
    <row r="27" spans="1:68" s="635" customFormat="1">
      <c r="A27" s="942"/>
      <c r="B27" s="945"/>
      <c r="C27" s="945"/>
      <c r="D27" s="891"/>
      <c r="E27" s="891"/>
      <c r="F27" s="945"/>
      <c r="G27" s="948"/>
      <c r="H27" s="951"/>
      <c r="I27" s="957"/>
      <c r="J27" s="963"/>
      <c r="K27" s="957">
        <v>0</v>
      </c>
      <c r="L27" s="966"/>
      <c r="M27" s="957"/>
      <c r="N27" s="939"/>
      <c r="O27" s="522">
        <v>6</v>
      </c>
      <c r="P27" s="423"/>
      <c r="Q27" s="501" t="str">
        <f t="shared" si="0"/>
        <v/>
      </c>
      <c r="R27" s="502"/>
      <c r="S27" s="502"/>
      <c r="T27" s="503" t="str">
        <f t="shared" si="1"/>
        <v/>
      </c>
      <c r="U27" s="502"/>
      <c r="V27" s="502"/>
      <c r="W27" s="502"/>
      <c r="X27" s="504" t="str">
        <f t="shared" si="4"/>
        <v/>
      </c>
      <c r="Y27" s="505" t="str">
        <f t="shared" si="5"/>
        <v/>
      </c>
      <c r="Z27" s="506" t="str">
        <f t="shared" si="6"/>
        <v/>
      </c>
      <c r="AA27" s="505" t="str">
        <f t="shared" si="2"/>
        <v/>
      </c>
      <c r="AB27" s="506" t="str">
        <f>IFERROR(IF(AND(Q26="Impacto",Q27="Impacto"),(AB26-(+AB26*T27)),IF(AND(Q26="Probabilidad",Q27="Impacto"),(AB25-(+AB25*T27)),IF(Q27="Probabilidad",AB26,""))),"")</f>
        <v/>
      </c>
      <c r="AC27" s="507" t="str">
        <f t="shared" si="12"/>
        <v/>
      </c>
      <c r="AD27" s="496"/>
      <c r="AE27" s="500"/>
      <c r="AF27" s="498"/>
      <c r="AG27" s="499"/>
      <c r="AH27" s="499"/>
      <c r="AI27" s="553"/>
      <c r="AJ27" s="633"/>
      <c r="AK27" s="553"/>
      <c r="AL27" s="553"/>
      <c r="AM27" s="633"/>
      <c r="AN27" s="634"/>
      <c r="AO27" s="634"/>
      <c r="AP27" s="634"/>
      <c r="AQ27" s="634"/>
      <c r="AR27" s="634"/>
      <c r="AS27" s="634"/>
      <c r="AT27" s="634"/>
      <c r="AU27" s="634"/>
      <c r="AV27" s="634"/>
      <c r="AW27" s="634"/>
      <c r="AX27" s="634"/>
      <c r="AY27" s="634"/>
      <c r="AZ27" s="634"/>
      <c r="BA27" s="634"/>
      <c r="BB27" s="634"/>
      <c r="BC27" s="634"/>
      <c r="BD27" s="634"/>
      <c r="BE27" s="634"/>
      <c r="BF27" s="634"/>
      <c r="BG27" s="634"/>
      <c r="BH27" s="634"/>
      <c r="BI27" s="634"/>
      <c r="BJ27" s="634"/>
      <c r="BK27" s="634"/>
      <c r="BL27" s="634"/>
      <c r="BM27" s="634"/>
      <c r="BN27" s="634"/>
      <c r="BO27" s="634"/>
      <c r="BP27" s="634"/>
    </row>
    <row r="28" spans="1:68" s="635" customFormat="1" ht="81" customHeight="1">
      <c r="A28" s="886">
        <v>4</v>
      </c>
      <c r="B28" s="889" t="s">
        <v>161</v>
      </c>
      <c r="C28" s="889" t="s">
        <v>194</v>
      </c>
      <c r="D28" s="889" t="s">
        <v>195</v>
      </c>
      <c r="E28" s="889" t="s">
        <v>196</v>
      </c>
      <c r="F28" s="889" t="s">
        <v>165</v>
      </c>
      <c r="G28" s="892">
        <v>25000</v>
      </c>
      <c r="H28" s="895" t="str">
        <f t="shared" ref="H28" si="13">IF(G28&lt;=0,"",IF(G28&lt;=2,"Muy Baja",IF(G28&lt;=24,"Baja",IF(G28&lt;=500,"Media",IF(G28&lt;=5000,"Alta","Muy Alta")))))</f>
        <v>Muy Alta</v>
      </c>
      <c r="I28" s="898">
        <f t="shared" ref="I28" si="14">IF(H28="","",IF(H28="Muy Baja",0.2,IF(H28="Baja",0.4,IF(H28="Media",0.6,IF(H28="Alta",0.8,IF(H28="Muy Alta",1,))))))</f>
        <v>1</v>
      </c>
      <c r="J28" s="952" t="s">
        <v>197</v>
      </c>
      <c r="K28" s="955"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958" t="str">
        <f>IF(OR(K28='Tabla Impacto'!$C$11,K28='Tabla Impacto'!$D$11),"Leve",IF(OR(K28='Tabla Impacto'!$C$12,K28='Tabla Impacto'!$D$12),"Menor",IF(OR(K28='Tabla Impacto'!$C$13,K28='Tabla Impacto'!$D$13),"Moderado",IF(OR(K28='Tabla Impacto'!$C$14,K28='Tabla Impacto'!$D$14),"Mayor",IF(OR(K28='Tabla Impacto'!$C$15,K28='Tabla Impacto'!$D$15),"Catastrófico","")))))</f>
        <v>Moderado</v>
      </c>
      <c r="M28" s="898">
        <f t="shared" ref="M28" si="15">IF(L28="","",IF(L28="Leve",0.2,IF(L28="Menor",0.4,IF(L28="Moderado",0.6,IF(L28="Mayor",0.8,IF(L28="Catastrófico",1,))))))</f>
        <v>0.6</v>
      </c>
      <c r="N28" s="883" t="str">
        <f t="shared" ref="N28" si="16">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555">
        <v>1</v>
      </c>
      <c r="P28" s="589" t="s">
        <v>198</v>
      </c>
      <c r="Q28" s="556" t="str">
        <f t="shared" si="0"/>
        <v>Probabilidad</v>
      </c>
      <c r="R28" s="557" t="s">
        <v>168</v>
      </c>
      <c r="S28" s="557" t="s">
        <v>169</v>
      </c>
      <c r="T28" s="558" t="str">
        <f t="shared" si="1"/>
        <v>40%</v>
      </c>
      <c r="U28" s="557" t="s">
        <v>183</v>
      </c>
      <c r="V28" s="557" t="s">
        <v>171</v>
      </c>
      <c r="W28" s="557" t="s">
        <v>184</v>
      </c>
      <c r="X28" s="559">
        <f>IFERROR(IF(Q28="Probabilidad",(I28-(+I28*T28)),IF(Q28="Impacto",I28,"")),"")</f>
        <v>0.6</v>
      </c>
      <c r="Y28" s="560" t="str">
        <f t="shared" si="5"/>
        <v>Media</v>
      </c>
      <c r="Z28" s="561">
        <f t="shared" si="6"/>
        <v>0.6</v>
      </c>
      <c r="AA28" s="560" t="str">
        <f t="shared" si="2"/>
        <v>Moderado</v>
      </c>
      <c r="AB28" s="561">
        <f>IFERROR(IF(Q28="Impacto",(M28-(+M28*T28)),IF(Q28="Probabilidad",M28,"")),"")</f>
        <v>0.6</v>
      </c>
      <c r="AC28" s="56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Moderado</v>
      </c>
      <c r="AD28" s="563"/>
      <c r="AE28" s="500"/>
      <c r="AF28" s="498"/>
      <c r="AG28" s="499"/>
      <c r="AH28" s="499"/>
      <c r="AI28" s="553"/>
      <c r="AJ28" s="633"/>
      <c r="AK28" s="641"/>
      <c r="AL28" s="641"/>
      <c r="AM28" s="641"/>
      <c r="AN28" s="634"/>
      <c r="AO28" s="634"/>
      <c r="AP28" s="634"/>
      <c r="AQ28" s="634"/>
      <c r="AR28" s="634"/>
      <c r="AS28" s="634"/>
      <c r="AT28" s="634"/>
      <c r="AU28" s="634"/>
      <c r="AV28" s="634"/>
      <c r="AW28" s="634"/>
      <c r="AX28" s="634"/>
      <c r="AY28" s="634"/>
      <c r="AZ28" s="634"/>
      <c r="BA28" s="634"/>
      <c r="BB28" s="634"/>
      <c r="BC28" s="634"/>
      <c r="BD28" s="634"/>
      <c r="BE28" s="634"/>
      <c r="BF28" s="634"/>
      <c r="BG28" s="634"/>
      <c r="BH28" s="634"/>
      <c r="BI28" s="634"/>
      <c r="BJ28" s="634"/>
      <c r="BK28" s="634"/>
      <c r="BL28" s="634"/>
      <c r="BM28" s="634"/>
      <c r="BN28" s="634"/>
      <c r="BO28" s="634"/>
      <c r="BP28" s="634"/>
    </row>
    <row r="29" spans="1:68" s="635" customFormat="1" ht="165">
      <c r="A29" s="887"/>
      <c r="B29" s="890"/>
      <c r="C29" s="890"/>
      <c r="D29" s="890"/>
      <c r="E29" s="890"/>
      <c r="F29" s="890"/>
      <c r="G29" s="893"/>
      <c r="H29" s="896"/>
      <c r="I29" s="899"/>
      <c r="J29" s="953"/>
      <c r="K29" s="956">
        <v>0</v>
      </c>
      <c r="L29" s="959"/>
      <c r="M29" s="899"/>
      <c r="N29" s="884"/>
      <c r="O29" s="555">
        <v>2</v>
      </c>
      <c r="P29" s="589" t="s">
        <v>199</v>
      </c>
      <c r="Q29" s="556" t="str">
        <f t="shared" si="0"/>
        <v>Probabilidad</v>
      </c>
      <c r="R29" s="557" t="s">
        <v>168</v>
      </c>
      <c r="S29" s="557" t="s">
        <v>169</v>
      </c>
      <c r="T29" s="558" t="str">
        <f t="shared" si="1"/>
        <v>40%</v>
      </c>
      <c r="U29" s="557" t="s">
        <v>183</v>
      </c>
      <c r="V29" s="557" t="s">
        <v>171</v>
      </c>
      <c r="W29" s="557" t="s">
        <v>184</v>
      </c>
      <c r="X29" s="559">
        <f>IFERROR(IF(AND(Q28="Probabilidad",Q29="Probabilidad"),(Z28-(+Z28*T29)),IF(Q29="Probabilidad",(I28-(+I28*T29)),IF(Q29="Impacto",Z28,""))),"")</f>
        <v>0.36</v>
      </c>
      <c r="Y29" s="560" t="str">
        <f t="shared" si="5"/>
        <v>Baja</v>
      </c>
      <c r="Z29" s="561">
        <f t="shared" si="6"/>
        <v>0.36</v>
      </c>
      <c r="AA29" s="560" t="str">
        <f t="shared" si="2"/>
        <v>Moderado</v>
      </c>
      <c r="AB29" s="561">
        <f>IFERROR(IF(AND(Q28="Impacto",Q29="Impacto"),(AB28-(+AB28*T29)),IF(Q29="Impacto",(M28-(+M28*T29)),IF(Q29="Probabilidad",AB28,""))),"")</f>
        <v>0.6</v>
      </c>
      <c r="AC29" s="562" t="str">
        <f t="shared" si="12"/>
        <v>Moderado</v>
      </c>
      <c r="AD29" s="563" t="s">
        <v>175</v>
      </c>
      <c r="AE29" s="589" t="s">
        <v>200</v>
      </c>
      <c r="AF29" s="618" t="s">
        <v>201</v>
      </c>
      <c r="AG29" s="631">
        <v>45658</v>
      </c>
      <c r="AH29" s="631"/>
      <c r="AI29" s="553"/>
      <c r="AJ29" s="632"/>
      <c r="AK29" s="680"/>
      <c r="AL29" s="680"/>
      <c r="AM29" s="766"/>
      <c r="AN29" s="634"/>
      <c r="AO29" s="634"/>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row>
    <row r="30" spans="1:68" s="635" customFormat="1">
      <c r="A30" s="887"/>
      <c r="B30" s="890"/>
      <c r="C30" s="890"/>
      <c r="D30" s="890"/>
      <c r="E30" s="890"/>
      <c r="F30" s="890"/>
      <c r="G30" s="893"/>
      <c r="H30" s="896"/>
      <c r="I30" s="899"/>
      <c r="J30" s="953"/>
      <c r="K30" s="956">
        <v>0</v>
      </c>
      <c r="L30" s="959"/>
      <c r="M30" s="899"/>
      <c r="N30" s="884"/>
      <c r="O30" s="555">
        <v>3</v>
      </c>
      <c r="P30" s="509"/>
      <c r="Q30" s="501"/>
      <c r="R30" s="502"/>
      <c r="S30" s="502"/>
      <c r="T30" s="503" t="str">
        <f t="shared" si="1"/>
        <v/>
      </c>
      <c r="U30" s="502"/>
      <c r="V30" s="502"/>
      <c r="W30" s="502"/>
      <c r="X30" s="504" t="str">
        <f>IFERROR(IF(AND(Q29="Probabilidad",Q30="Probabilidad"),(Z29-(+Z29*T30)),IF(Q30="Probabilidad",(I29-(+I29*T30)),IF(Q30="Impacto",Z29,""))),"")</f>
        <v/>
      </c>
      <c r="Y30" s="505" t="str">
        <f t="shared" si="5"/>
        <v/>
      </c>
      <c r="Z30" s="506" t="str">
        <f t="shared" si="6"/>
        <v/>
      </c>
      <c r="AA30" s="505" t="str">
        <f t="shared" si="2"/>
        <v/>
      </c>
      <c r="AB30" s="506" t="str">
        <f>IFERROR(IF(AND(Q29="Impacto",Q30="Impacto"),(AB29-(+AB29*T30)),IF(Q30="Impacto",(M29-(+M29*T30)),IF(Q30="Probabilidad",AB29,""))),"")</f>
        <v/>
      </c>
      <c r="AC30" s="507"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496"/>
      <c r="AE30" s="424"/>
      <c r="AF30" s="604"/>
      <c r="AG30" s="510"/>
      <c r="AH30" s="510"/>
      <c r="AI30" s="553"/>
      <c r="AJ30" s="633"/>
      <c r="AK30" s="553"/>
      <c r="AL30" s="553"/>
      <c r="AM30" s="638"/>
      <c r="AN30" s="634"/>
      <c r="AO30" s="634"/>
      <c r="AP30" s="634"/>
      <c r="AQ30" s="634"/>
      <c r="AR30" s="634"/>
      <c r="AS30" s="634"/>
      <c r="AT30" s="634"/>
      <c r="AU30" s="634"/>
      <c r="AV30" s="634"/>
      <c r="AW30" s="634"/>
      <c r="AX30" s="634"/>
      <c r="AY30" s="634"/>
      <c r="AZ30" s="634"/>
      <c r="BA30" s="634"/>
      <c r="BB30" s="634"/>
      <c r="BC30" s="634"/>
      <c r="BD30" s="634"/>
      <c r="BE30" s="634"/>
      <c r="BF30" s="634"/>
      <c r="BG30" s="634"/>
      <c r="BH30" s="634"/>
      <c r="BI30" s="634"/>
      <c r="BJ30" s="634"/>
      <c r="BK30" s="634"/>
      <c r="BL30" s="634"/>
      <c r="BM30" s="634"/>
      <c r="BN30" s="634"/>
      <c r="BO30" s="634"/>
      <c r="BP30" s="634"/>
    </row>
    <row r="31" spans="1:68" s="635" customFormat="1">
      <c r="A31" s="887"/>
      <c r="B31" s="890"/>
      <c r="C31" s="890"/>
      <c r="D31" s="890"/>
      <c r="E31" s="890"/>
      <c r="F31" s="890"/>
      <c r="G31" s="893"/>
      <c r="H31" s="896"/>
      <c r="I31" s="899"/>
      <c r="J31" s="953"/>
      <c r="K31" s="956">
        <v>0</v>
      </c>
      <c r="L31" s="959"/>
      <c r="M31" s="899"/>
      <c r="N31" s="884"/>
      <c r="O31" s="555">
        <v>4</v>
      </c>
      <c r="P31" s="423"/>
      <c r="Q31" s="501" t="str">
        <f t="shared" si="0"/>
        <v/>
      </c>
      <c r="R31" s="502"/>
      <c r="S31" s="502"/>
      <c r="T31" s="503" t="str">
        <f t="shared" si="1"/>
        <v/>
      </c>
      <c r="U31" s="502"/>
      <c r="V31" s="502"/>
      <c r="W31" s="502"/>
      <c r="X31" s="504" t="str">
        <f t="shared" ref="X31:X33" si="17">IFERROR(IF(Q31="Probabilidad",(I31-(+I31*T31)),IF(Q31="Impacto",I31,"")),"")</f>
        <v/>
      </c>
      <c r="Y31" s="505" t="str">
        <f t="shared" si="5"/>
        <v/>
      </c>
      <c r="Z31" s="506" t="str">
        <f t="shared" si="6"/>
        <v/>
      </c>
      <c r="AA31" s="505" t="str">
        <f t="shared" si="2"/>
        <v/>
      </c>
      <c r="AB31" s="506" t="str">
        <f>IFERROR(IF(AND(Q30="Impacto",Q31="Impacto"),(AB30-(+AB30*T31)),IF(AND(Q30="Probabilidad",Q31="Impacto"),(AB29-(+AB29*T31)),IF(Q31="Probabilidad",AB30,""))),"")</f>
        <v/>
      </c>
      <c r="AC31" s="507" t="s">
        <v>202</v>
      </c>
      <c r="AD31" s="496"/>
      <c r="AE31" s="500"/>
      <c r="AF31" s="498"/>
      <c r="AG31" s="499"/>
      <c r="AH31" s="499"/>
      <c r="AI31" s="553"/>
      <c r="AJ31" s="633"/>
      <c r="AK31" s="553"/>
      <c r="AL31" s="553"/>
      <c r="AM31" s="633"/>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34"/>
      <c r="BP31" s="634"/>
    </row>
    <row r="32" spans="1:68" s="635" customFormat="1">
      <c r="A32" s="887"/>
      <c r="B32" s="890"/>
      <c r="C32" s="890"/>
      <c r="D32" s="890"/>
      <c r="E32" s="890"/>
      <c r="F32" s="890"/>
      <c r="G32" s="893"/>
      <c r="H32" s="896"/>
      <c r="I32" s="899"/>
      <c r="J32" s="953"/>
      <c r="K32" s="956">
        <v>0</v>
      </c>
      <c r="L32" s="959"/>
      <c r="M32" s="899"/>
      <c r="N32" s="884"/>
      <c r="O32" s="555">
        <v>5</v>
      </c>
      <c r="P32" s="423"/>
      <c r="Q32" s="501" t="str">
        <f t="shared" si="0"/>
        <v/>
      </c>
      <c r="R32" s="502"/>
      <c r="S32" s="502"/>
      <c r="T32" s="503" t="str">
        <f t="shared" si="1"/>
        <v/>
      </c>
      <c r="U32" s="502"/>
      <c r="V32" s="502"/>
      <c r="W32" s="502"/>
      <c r="X32" s="504" t="str">
        <f t="shared" si="17"/>
        <v/>
      </c>
      <c r="Y32" s="505" t="str">
        <f t="shared" si="5"/>
        <v/>
      </c>
      <c r="Z32" s="506" t="str">
        <f t="shared" si="6"/>
        <v/>
      </c>
      <c r="AA32" s="505" t="str">
        <f t="shared" si="2"/>
        <v/>
      </c>
      <c r="AB32" s="506" t="str">
        <f>IFERROR(IF(AND(Q31="Impacto",Q32="Impacto"),(AB31-(+AB31*T32)),IF(AND(Q31="Probabilidad",Q32="Impacto"),(AB30-(+AB30*T32)),IF(Q32="Probabilidad",AB31,""))),"")</f>
        <v/>
      </c>
      <c r="AC32" s="507" t="s">
        <v>202</v>
      </c>
      <c r="AD32" s="496"/>
      <c r="AE32" s="500"/>
      <c r="AF32" s="498"/>
      <c r="AG32" s="499"/>
      <c r="AH32" s="499"/>
      <c r="AI32" s="553"/>
      <c r="AJ32" s="633"/>
      <c r="AK32" s="553"/>
      <c r="AL32" s="553"/>
      <c r="AM32" s="633"/>
      <c r="AN32" s="634"/>
      <c r="AO32" s="634"/>
      <c r="AP32" s="634"/>
      <c r="AQ32" s="634"/>
      <c r="AR32" s="634"/>
      <c r="AS32" s="634"/>
      <c r="AT32" s="634"/>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row>
    <row r="33" spans="1:68" s="635" customFormat="1">
      <c r="A33" s="888"/>
      <c r="B33" s="891"/>
      <c r="C33" s="891"/>
      <c r="D33" s="891"/>
      <c r="E33" s="891"/>
      <c r="F33" s="891"/>
      <c r="G33" s="894"/>
      <c r="H33" s="897"/>
      <c r="I33" s="900"/>
      <c r="J33" s="954"/>
      <c r="K33" s="957">
        <v>0</v>
      </c>
      <c r="L33" s="960"/>
      <c r="M33" s="900"/>
      <c r="N33" s="885"/>
      <c r="O33" s="555">
        <v>6</v>
      </c>
      <c r="P33" s="423"/>
      <c r="Q33" s="501" t="str">
        <f t="shared" si="0"/>
        <v/>
      </c>
      <c r="R33" s="502"/>
      <c r="S33" s="502"/>
      <c r="T33" s="503" t="str">
        <f t="shared" si="1"/>
        <v/>
      </c>
      <c r="U33" s="502"/>
      <c r="V33" s="502"/>
      <c r="W33" s="502"/>
      <c r="X33" s="504" t="str">
        <f t="shared" si="17"/>
        <v/>
      </c>
      <c r="Y33" s="505" t="str">
        <f t="shared" si="5"/>
        <v/>
      </c>
      <c r="Z33" s="506" t="str">
        <f t="shared" si="6"/>
        <v/>
      </c>
      <c r="AA33" s="505" t="str">
        <f t="shared" si="2"/>
        <v/>
      </c>
      <c r="AB33" s="506" t="str">
        <f>IFERROR(IF(AND(Q32="Impacto",Q33="Impacto"),(AB32-(+AB32*T33)),IF(AND(Q32="Probabilidad",Q33="Impacto"),(AB31-(+AB31*T33)),IF(Q33="Probabilidad",AB32,""))),"")</f>
        <v/>
      </c>
      <c r="AC33" s="507" t="s">
        <v>202</v>
      </c>
      <c r="AD33" s="496"/>
      <c r="AE33" s="500"/>
      <c r="AF33" s="498"/>
      <c r="AG33" s="499"/>
      <c r="AH33" s="499"/>
      <c r="AI33" s="553"/>
      <c r="AJ33" s="633"/>
      <c r="AK33" s="553"/>
      <c r="AL33" s="553"/>
      <c r="AM33" s="633"/>
      <c r="AN33" s="634"/>
      <c r="AO33" s="634"/>
      <c r="AP33" s="634"/>
      <c r="AQ33" s="634"/>
      <c r="AR33" s="634"/>
      <c r="AS33" s="634"/>
      <c r="AT33" s="634"/>
      <c r="AU33" s="634"/>
      <c r="AV33" s="634"/>
      <c r="AW33" s="634"/>
      <c r="AX33" s="634"/>
      <c r="AY33" s="634"/>
      <c r="AZ33" s="634"/>
      <c r="BA33" s="634"/>
      <c r="BB33" s="634"/>
      <c r="BC33" s="634"/>
      <c r="BD33" s="634"/>
      <c r="BE33" s="634"/>
      <c r="BF33" s="634"/>
      <c r="BG33" s="634"/>
      <c r="BH33" s="634"/>
      <c r="BI33" s="634"/>
      <c r="BJ33" s="634"/>
      <c r="BK33" s="634"/>
      <c r="BL33" s="634"/>
      <c r="BM33" s="634"/>
      <c r="BN33" s="634"/>
      <c r="BO33" s="634"/>
      <c r="BP33" s="634"/>
    </row>
    <row r="34" spans="1:68" s="635" customFormat="1" ht="97.5">
      <c r="A34" s="886">
        <v>5</v>
      </c>
      <c r="B34" s="889" t="s">
        <v>161</v>
      </c>
      <c r="C34" s="889" t="s">
        <v>203</v>
      </c>
      <c r="D34" s="889" t="s">
        <v>204</v>
      </c>
      <c r="E34" s="967" t="s">
        <v>205</v>
      </c>
      <c r="F34" s="889" t="s">
        <v>165</v>
      </c>
      <c r="G34" s="892">
        <v>450</v>
      </c>
      <c r="H34" s="895" t="str">
        <f t="shared" ref="H34" si="18">IF(G34&lt;=0,"",IF(G34&lt;=2,"Muy Baja",IF(G34&lt;=24,"Baja",IF(G34&lt;=500,"Media",IF(G34&lt;=5000,"Alta","Muy Alta")))))</f>
        <v>Media</v>
      </c>
      <c r="I34" s="898">
        <f t="shared" ref="I34" si="19">IF(H34="","",IF(H34="Muy Baja",0.2,IF(H34="Baja",0.4,IF(H34="Media",0.6,IF(H34="Alta",0.8,IF(H34="Muy Alta",1,))))))</f>
        <v>0.6</v>
      </c>
      <c r="J34" s="952" t="s">
        <v>197</v>
      </c>
      <c r="K34" s="898" t="str">
        <f>IF(NOT(ISERROR(MATCH(J34,'Tabla Impacto'!$B$221:$B$223,0))),'Tabla Impacto'!$F$223&amp;"Por favor no seleccionar los criterios de impacto(Afectación Económica o presupuestal y Pérdida Reputacional)",J34)</f>
        <v xml:space="preserve">     El riesgo afecta la imagen de la entidad con algunos usuarios de relevancia frente al logro de los objetivos</v>
      </c>
      <c r="L34" s="958" t="str">
        <f>IF(OR(K34='Tabla Impacto'!$C$11,K34='Tabla Impacto'!$D$11),"Leve",IF(OR(K34='Tabla Impacto'!$C$12,K34='Tabla Impacto'!$D$12),"Menor",IF(OR(K34='Tabla Impacto'!$C$13,K34='Tabla Impacto'!$D$13),"Moderado",IF(OR(K34='Tabla Impacto'!$C$14,K34='Tabla Impacto'!$D$14),"Mayor",IF(OR(K34='Tabla Impacto'!$C$15,K34='Tabla Impacto'!$D$15),"Catastrófico","")))))</f>
        <v>Moderado</v>
      </c>
      <c r="M34" s="898">
        <f t="shared" ref="M34" si="20">IF(L34="","",IF(L34="Leve",0.2,IF(L34="Menor",0.4,IF(L34="Moderado",0.6,IF(L34="Mayor",0.8,IF(L34="Catastrófico",1,))))))</f>
        <v>0.6</v>
      </c>
      <c r="N34" s="883" t="str">
        <f t="shared" ref="N34" si="2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555">
        <v>1</v>
      </c>
      <c r="P34" s="589" t="s">
        <v>206</v>
      </c>
      <c r="Q34" s="556" t="str">
        <f t="shared" si="0"/>
        <v>Probabilidad</v>
      </c>
      <c r="R34" s="557" t="s">
        <v>182</v>
      </c>
      <c r="S34" s="557" t="s">
        <v>169</v>
      </c>
      <c r="T34" s="558" t="str">
        <f t="shared" si="1"/>
        <v>30%</v>
      </c>
      <c r="U34" s="557" t="s">
        <v>170</v>
      </c>
      <c r="V34" s="557" t="s">
        <v>191</v>
      </c>
      <c r="W34" s="557" t="s">
        <v>207</v>
      </c>
      <c r="X34" s="559">
        <f>IFERROR(IF(Q34="Probabilidad",(I34-(+I34*T34)),IF(Q34="Impacto",I34,"")),"")</f>
        <v>0.42</v>
      </c>
      <c r="Y34" s="560" t="str">
        <f t="shared" si="5"/>
        <v>Media</v>
      </c>
      <c r="Z34" s="561">
        <f>+X34</f>
        <v>0.42</v>
      </c>
      <c r="AA34" s="560" t="str">
        <f t="shared" si="2"/>
        <v>Moderado</v>
      </c>
      <c r="AB34" s="561">
        <f>IFERROR(IF(Q34="Impacto",(M34-(+M34*T34)),IF(Q34="Probabilidad",M34,"")),"")</f>
        <v>0.6</v>
      </c>
      <c r="AC34" s="56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Moderado</v>
      </c>
      <c r="AD34" s="563" t="s">
        <v>175</v>
      </c>
      <c r="AE34" s="589" t="s">
        <v>208</v>
      </c>
      <c r="AF34" s="618" t="s">
        <v>209</v>
      </c>
      <c r="AG34" s="631">
        <v>45658</v>
      </c>
      <c r="AH34" s="631"/>
      <c r="AI34" s="553"/>
      <c r="AJ34" s="632"/>
      <c r="AK34" s="680"/>
      <c r="AL34" s="680"/>
      <c r="AM34" s="766"/>
      <c r="AN34" s="634"/>
      <c r="AO34" s="634"/>
      <c r="AP34" s="634"/>
      <c r="AQ34" s="634"/>
      <c r="AR34" s="634"/>
      <c r="AS34" s="634"/>
      <c r="AT34" s="634"/>
      <c r="AU34" s="634"/>
      <c r="AV34" s="634"/>
      <c r="AW34" s="634"/>
      <c r="AX34" s="634"/>
      <c r="AY34" s="634"/>
      <c r="AZ34" s="634"/>
      <c r="BA34" s="634"/>
      <c r="BB34" s="634"/>
      <c r="BC34" s="634"/>
      <c r="BD34" s="634"/>
      <c r="BE34" s="634"/>
      <c r="BF34" s="634"/>
      <c r="BG34" s="634"/>
      <c r="BH34" s="634"/>
      <c r="BI34" s="634"/>
      <c r="BJ34" s="634"/>
      <c r="BK34" s="634"/>
      <c r="BL34" s="634"/>
      <c r="BM34" s="634"/>
      <c r="BN34" s="634"/>
      <c r="BO34" s="634"/>
      <c r="BP34" s="634"/>
    </row>
    <row r="35" spans="1:68" s="635" customFormat="1">
      <c r="A35" s="887"/>
      <c r="B35" s="890"/>
      <c r="C35" s="890"/>
      <c r="D35" s="890"/>
      <c r="E35" s="968"/>
      <c r="F35" s="890"/>
      <c r="G35" s="893"/>
      <c r="H35" s="896"/>
      <c r="I35" s="899"/>
      <c r="J35" s="953"/>
      <c r="K35" s="899">
        <f t="shared" ref="K35:K39" si="22">IF(NOT(ISERROR(MATCH(J35,_xlfn.ANCHORARRAY(E46),0))),I48&amp;"Por favor no seleccionar los criterios de impacto",J35)</f>
        <v>0</v>
      </c>
      <c r="L35" s="959"/>
      <c r="M35" s="899"/>
      <c r="N35" s="884"/>
      <c r="O35" s="555">
        <v>2</v>
      </c>
      <c r="P35" s="423"/>
      <c r="Q35" s="501" t="str">
        <f t="shared" si="0"/>
        <v/>
      </c>
      <c r="R35" s="502"/>
      <c r="S35" s="502"/>
      <c r="T35" s="503" t="str">
        <f t="shared" si="1"/>
        <v/>
      </c>
      <c r="U35" s="502"/>
      <c r="V35" s="502"/>
      <c r="W35" s="502"/>
      <c r="X35" s="504" t="str">
        <f t="shared" ref="X35:X39" si="23">IFERROR(IF(Q35="Probabilidad",(I35-(+I35*T35)),IF(Q35="Impacto",I35,"")),"")</f>
        <v/>
      </c>
      <c r="Y35" s="505" t="str">
        <f t="shared" si="5"/>
        <v/>
      </c>
      <c r="Z35" s="506" t="str">
        <f t="shared" si="6"/>
        <v/>
      </c>
      <c r="AA35" s="505" t="str">
        <f t="shared" si="2"/>
        <v/>
      </c>
      <c r="AB35" s="506" t="str">
        <f>IFERROR(IF(AND(Q34="Impacto",Q35="Impacto"),(AB34-(+AB34*T35)),IF(Q35="Impacto",(M34-(+M34*T35)),IF(Q35="Probabilidad",AB34,""))),"")</f>
        <v/>
      </c>
      <c r="AC35" s="507" t="str">
        <f t="shared" ref="AC35:AC36" si="2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96"/>
      <c r="AE35" s="500"/>
      <c r="AF35" s="498"/>
      <c r="AG35" s="499"/>
      <c r="AH35" s="499"/>
      <c r="AI35" s="553"/>
      <c r="AJ35" s="633"/>
      <c r="AK35" s="553"/>
      <c r="AL35" s="553"/>
      <c r="AM35" s="633"/>
      <c r="AN35" s="634"/>
      <c r="AO35" s="634"/>
      <c r="AP35" s="634"/>
      <c r="AQ35" s="634"/>
      <c r="AR35" s="634"/>
      <c r="AS35" s="634"/>
      <c r="AT35" s="634"/>
      <c r="AU35" s="634"/>
      <c r="AV35" s="634"/>
      <c r="AW35" s="634"/>
      <c r="AX35" s="634"/>
      <c r="AY35" s="634"/>
      <c r="AZ35" s="634"/>
      <c r="BA35" s="634"/>
      <c r="BB35" s="634"/>
      <c r="BC35" s="634"/>
      <c r="BD35" s="634"/>
      <c r="BE35" s="634"/>
      <c r="BF35" s="634"/>
      <c r="BG35" s="634"/>
      <c r="BH35" s="634"/>
      <c r="BI35" s="634"/>
      <c r="BJ35" s="634"/>
      <c r="BK35" s="634"/>
      <c r="BL35" s="634"/>
      <c r="BM35" s="634"/>
      <c r="BN35" s="634"/>
      <c r="BO35" s="634"/>
      <c r="BP35" s="634"/>
    </row>
    <row r="36" spans="1:68" s="635" customFormat="1">
      <c r="A36" s="887"/>
      <c r="B36" s="890"/>
      <c r="C36" s="890"/>
      <c r="D36" s="890"/>
      <c r="E36" s="968"/>
      <c r="F36" s="890"/>
      <c r="G36" s="893"/>
      <c r="H36" s="896"/>
      <c r="I36" s="899"/>
      <c r="J36" s="953"/>
      <c r="K36" s="899">
        <f t="shared" si="22"/>
        <v>0</v>
      </c>
      <c r="L36" s="959"/>
      <c r="M36" s="899"/>
      <c r="N36" s="884"/>
      <c r="O36" s="555">
        <v>3</v>
      </c>
      <c r="P36" s="423"/>
      <c r="Q36" s="501" t="str">
        <f t="shared" si="0"/>
        <v/>
      </c>
      <c r="R36" s="502"/>
      <c r="S36" s="502"/>
      <c r="T36" s="503" t="str">
        <f t="shared" si="1"/>
        <v/>
      </c>
      <c r="U36" s="502"/>
      <c r="V36" s="502"/>
      <c r="W36" s="502"/>
      <c r="X36" s="504" t="str">
        <f t="shared" si="23"/>
        <v/>
      </c>
      <c r="Y36" s="505" t="str">
        <f t="shared" si="5"/>
        <v/>
      </c>
      <c r="Z36" s="506" t="str">
        <f t="shared" si="6"/>
        <v/>
      </c>
      <c r="AA36" s="505" t="str">
        <f t="shared" si="2"/>
        <v/>
      </c>
      <c r="AB36" s="506" t="str">
        <f>IFERROR(IF(AND(Q35="Impacto",Q36="Impacto"),(AB35-(+AB35*T36)),IF(AND(Q35="Probabilidad",Q36="Impacto"),(AB34-(+AB34*T36)),IF(Q36="Probabilidad",AB35,""))),"")</f>
        <v/>
      </c>
      <c r="AC36" s="507" t="str">
        <f t="shared" si="24"/>
        <v/>
      </c>
      <c r="AD36" s="496"/>
      <c r="AE36" s="500"/>
      <c r="AF36" s="498"/>
      <c r="AG36" s="499"/>
      <c r="AH36" s="499"/>
      <c r="AI36" s="553"/>
      <c r="AJ36" s="633"/>
      <c r="AK36" s="553"/>
      <c r="AL36" s="553"/>
      <c r="AM36" s="633"/>
      <c r="AN36" s="634"/>
      <c r="AO36" s="634"/>
      <c r="AP36" s="634"/>
      <c r="AQ36" s="634"/>
      <c r="AR36" s="634"/>
      <c r="AS36" s="634"/>
      <c r="AT36" s="634"/>
      <c r="AU36" s="634"/>
      <c r="AV36" s="634"/>
      <c r="AW36" s="634"/>
      <c r="AX36" s="634"/>
      <c r="AY36" s="634"/>
      <c r="AZ36" s="634"/>
      <c r="BA36" s="634"/>
      <c r="BB36" s="634"/>
      <c r="BC36" s="634"/>
      <c r="BD36" s="634"/>
      <c r="BE36" s="634"/>
      <c r="BF36" s="634"/>
      <c r="BG36" s="634"/>
      <c r="BH36" s="634"/>
      <c r="BI36" s="634"/>
      <c r="BJ36" s="634"/>
      <c r="BK36" s="634"/>
      <c r="BL36" s="634"/>
      <c r="BM36" s="634"/>
      <c r="BN36" s="634"/>
      <c r="BO36" s="634"/>
      <c r="BP36" s="634"/>
    </row>
    <row r="37" spans="1:68" s="635" customFormat="1">
      <c r="A37" s="887"/>
      <c r="B37" s="890"/>
      <c r="C37" s="890"/>
      <c r="D37" s="890"/>
      <c r="E37" s="968"/>
      <c r="F37" s="890"/>
      <c r="G37" s="893"/>
      <c r="H37" s="896"/>
      <c r="I37" s="899"/>
      <c r="J37" s="953"/>
      <c r="K37" s="899">
        <f t="shared" si="22"/>
        <v>0</v>
      </c>
      <c r="L37" s="959"/>
      <c r="M37" s="899"/>
      <c r="N37" s="884"/>
      <c r="O37" s="555">
        <v>4</v>
      </c>
      <c r="P37" s="423"/>
      <c r="Q37" s="501" t="str">
        <f t="shared" si="0"/>
        <v/>
      </c>
      <c r="R37" s="502"/>
      <c r="S37" s="502"/>
      <c r="T37" s="503" t="str">
        <f t="shared" si="1"/>
        <v/>
      </c>
      <c r="U37" s="502"/>
      <c r="V37" s="502"/>
      <c r="W37" s="502"/>
      <c r="X37" s="504" t="str">
        <f t="shared" si="23"/>
        <v/>
      </c>
      <c r="Y37" s="505" t="str">
        <f t="shared" si="5"/>
        <v/>
      </c>
      <c r="Z37" s="506" t="str">
        <f t="shared" si="6"/>
        <v/>
      </c>
      <c r="AA37" s="505" t="str">
        <f t="shared" si="2"/>
        <v/>
      </c>
      <c r="AB37" s="506" t="str">
        <f>IFERROR(IF(AND(Q36="Impacto",Q37="Impacto"),(AB36-(+AB36*T37)),IF(AND(Q36="Probabilidad",Q37="Impacto"),(AB35-(+AB35*T37)),IF(Q37="Probabilidad",AB36,""))),"")</f>
        <v/>
      </c>
      <c r="AC37" s="507"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96"/>
      <c r="AE37" s="500"/>
      <c r="AF37" s="498"/>
      <c r="AG37" s="499"/>
      <c r="AH37" s="499"/>
      <c r="AI37" s="553"/>
      <c r="AJ37" s="633"/>
      <c r="AK37" s="553"/>
      <c r="AL37" s="553"/>
      <c r="AM37" s="633"/>
      <c r="AN37" s="634"/>
      <c r="AO37" s="634"/>
      <c r="AP37" s="634"/>
      <c r="AQ37" s="634"/>
      <c r="AR37" s="634"/>
      <c r="AS37" s="634"/>
      <c r="AT37" s="634"/>
      <c r="AU37" s="634"/>
      <c r="AV37" s="634"/>
      <c r="AW37" s="634"/>
      <c r="AX37" s="634"/>
      <c r="AY37" s="634"/>
      <c r="AZ37" s="634"/>
      <c r="BA37" s="634"/>
      <c r="BB37" s="634"/>
      <c r="BC37" s="634"/>
      <c r="BD37" s="634"/>
      <c r="BE37" s="634"/>
      <c r="BF37" s="634"/>
      <c r="BG37" s="634"/>
      <c r="BH37" s="634"/>
      <c r="BI37" s="634"/>
      <c r="BJ37" s="634"/>
      <c r="BK37" s="634"/>
      <c r="BL37" s="634"/>
      <c r="BM37" s="634"/>
      <c r="BN37" s="634"/>
      <c r="BO37" s="634"/>
      <c r="BP37" s="634"/>
    </row>
    <row r="38" spans="1:68" s="635" customFormat="1">
      <c r="A38" s="887"/>
      <c r="B38" s="890"/>
      <c r="C38" s="890"/>
      <c r="D38" s="890"/>
      <c r="E38" s="968"/>
      <c r="F38" s="890"/>
      <c r="G38" s="893"/>
      <c r="H38" s="896"/>
      <c r="I38" s="899"/>
      <c r="J38" s="953"/>
      <c r="K38" s="899">
        <f t="shared" si="22"/>
        <v>0</v>
      </c>
      <c r="L38" s="959"/>
      <c r="M38" s="899"/>
      <c r="N38" s="884"/>
      <c r="O38" s="555">
        <v>5</v>
      </c>
      <c r="P38" s="423"/>
      <c r="Q38" s="501" t="str">
        <f t="shared" si="0"/>
        <v/>
      </c>
      <c r="R38" s="502"/>
      <c r="S38" s="502"/>
      <c r="T38" s="503" t="str">
        <f t="shared" si="1"/>
        <v/>
      </c>
      <c r="U38" s="502"/>
      <c r="V38" s="502"/>
      <c r="W38" s="502"/>
      <c r="X38" s="504" t="str">
        <f t="shared" si="23"/>
        <v/>
      </c>
      <c r="Y38" s="505" t="str">
        <f t="shared" si="5"/>
        <v/>
      </c>
      <c r="Z38" s="506" t="str">
        <f t="shared" si="6"/>
        <v/>
      </c>
      <c r="AA38" s="505" t="str">
        <f t="shared" si="2"/>
        <v/>
      </c>
      <c r="AB38" s="506" t="str">
        <f>IFERROR(IF(AND(Q37="Impacto",Q38="Impacto"),(AB37-(+AB37*T38)),IF(AND(Q37="Probabilidad",Q38="Impacto"),(AB36-(+AB36*T38)),IF(Q38="Probabilidad",AB37,""))),"")</f>
        <v/>
      </c>
      <c r="AC38" s="507" t="str">
        <f t="shared" ref="AC38:AC39" si="2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96"/>
      <c r="AE38" s="500"/>
      <c r="AF38" s="498"/>
      <c r="AG38" s="499"/>
      <c r="AH38" s="499"/>
      <c r="AI38" s="553"/>
      <c r="AJ38" s="633"/>
      <c r="AK38" s="553"/>
      <c r="AL38" s="553"/>
      <c r="AM38" s="633"/>
      <c r="AN38" s="634"/>
      <c r="AO38" s="634"/>
      <c r="AP38" s="634"/>
      <c r="AQ38" s="634"/>
      <c r="AR38" s="634"/>
      <c r="AS38" s="634"/>
      <c r="AT38" s="634"/>
      <c r="AU38" s="634"/>
      <c r="AV38" s="634"/>
      <c r="AW38" s="634"/>
      <c r="AX38" s="634"/>
      <c r="AY38" s="634"/>
      <c r="AZ38" s="634"/>
      <c r="BA38" s="634"/>
      <c r="BB38" s="634"/>
      <c r="BC38" s="634"/>
      <c r="BD38" s="634"/>
      <c r="BE38" s="634"/>
      <c r="BF38" s="634"/>
      <c r="BG38" s="634"/>
      <c r="BH38" s="634"/>
      <c r="BI38" s="634"/>
      <c r="BJ38" s="634"/>
      <c r="BK38" s="634"/>
      <c r="BL38" s="634"/>
      <c r="BM38" s="634"/>
      <c r="BN38" s="634"/>
      <c r="BO38" s="634"/>
      <c r="BP38" s="634"/>
    </row>
    <row r="39" spans="1:68" s="635" customFormat="1">
      <c r="A39" s="888"/>
      <c r="B39" s="891"/>
      <c r="C39" s="891"/>
      <c r="D39" s="891"/>
      <c r="E39" s="969"/>
      <c r="F39" s="891"/>
      <c r="G39" s="894"/>
      <c r="H39" s="897"/>
      <c r="I39" s="900"/>
      <c r="J39" s="954"/>
      <c r="K39" s="900">
        <f t="shared" si="22"/>
        <v>0</v>
      </c>
      <c r="L39" s="960"/>
      <c r="M39" s="900"/>
      <c r="N39" s="885"/>
      <c r="O39" s="555">
        <v>6</v>
      </c>
      <c r="P39" s="423"/>
      <c r="Q39" s="501" t="str">
        <f t="shared" si="0"/>
        <v/>
      </c>
      <c r="R39" s="502"/>
      <c r="S39" s="502"/>
      <c r="T39" s="503" t="str">
        <f t="shared" si="1"/>
        <v/>
      </c>
      <c r="U39" s="502"/>
      <c r="V39" s="502"/>
      <c r="W39" s="502"/>
      <c r="X39" s="504" t="str">
        <f t="shared" si="23"/>
        <v/>
      </c>
      <c r="Y39" s="505" t="str">
        <f t="shared" si="5"/>
        <v/>
      </c>
      <c r="Z39" s="506" t="str">
        <f t="shared" si="6"/>
        <v/>
      </c>
      <c r="AA39" s="505" t="str">
        <f t="shared" si="2"/>
        <v/>
      </c>
      <c r="AB39" s="506" t="str">
        <f>IFERROR(IF(AND(Q38="Impacto",Q39="Impacto"),(AB38-(+AB38*T39)),IF(AND(Q38="Probabilidad",Q39="Impacto"),(AB37-(+AB37*T39)),IF(Q39="Probabilidad",AB38,""))),"")</f>
        <v/>
      </c>
      <c r="AC39" s="507" t="str">
        <f t="shared" si="25"/>
        <v/>
      </c>
      <c r="AD39" s="496"/>
      <c r="AE39" s="500"/>
      <c r="AF39" s="498"/>
      <c r="AG39" s="499"/>
      <c r="AH39" s="499"/>
      <c r="AI39" s="553"/>
      <c r="AJ39" s="633"/>
      <c r="AK39" s="553"/>
      <c r="AL39" s="553"/>
      <c r="AM39" s="633"/>
      <c r="AN39" s="634"/>
      <c r="AO39" s="634"/>
      <c r="AP39" s="634"/>
      <c r="AQ39" s="634"/>
      <c r="AR39" s="634"/>
      <c r="AS39" s="634"/>
      <c r="AT39" s="634"/>
      <c r="AU39" s="634"/>
      <c r="AV39" s="634"/>
      <c r="AW39" s="634"/>
      <c r="AX39" s="634"/>
      <c r="AY39" s="634"/>
      <c r="AZ39" s="634"/>
      <c r="BA39" s="634"/>
      <c r="BB39" s="634"/>
      <c r="BC39" s="634"/>
      <c r="BD39" s="634"/>
      <c r="BE39" s="634"/>
      <c r="BF39" s="634"/>
      <c r="BG39" s="634"/>
      <c r="BH39" s="634"/>
      <c r="BI39" s="634"/>
      <c r="BJ39" s="634"/>
      <c r="BK39" s="634"/>
      <c r="BL39" s="634"/>
      <c r="BM39" s="634"/>
      <c r="BN39" s="634"/>
      <c r="BO39" s="634"/>
      <c r="BP39" s="634"/>
    </row>
    <row r="40" spans="1:68" s="635" customFormat="1" ht="83.25">
      <c r="A40" s="886">
        <v>6</v>
      </c>
      <c r="B40" s="889" t="s">
        <v>161</v>
      </c>
      <c r="C40" s="889" t="s">
        <v>210</v>
      </c>
      <c r="D40" s="889" t="s">
        <v>211</v>
      </c>
      <c r="E40" s="967" t="s">
        <v>212</v>
      </c>
      <c r="F40" s="889" t="s">
        <v>165</v>
      </c>
      <c r="G40" s="892">
        <v>36</v>
      </c>
      <c r="H40" s="895" t="str">
        <f t="shared" ref="H40" si="26">IF(G40&lt;=0,"",IF(G40&lt;=2,"Muy Baja",IF(G40&lt;=24,"Baja",IF(G40&lt;=500,"Media",IF(G40&lt;=5000,"Alta","Muy Alta")))))</f>
        <v>Media</v>
      </c>
      <c r="I40" s="898">
        <f t="shared" ref="I40" si="27">IF(H40="","",IF(H40="Muy Baja",0.2,IF(H40="Baja",0.4,IF(H40="Media",0.6,IF(H40="Alta",0.8,IF(H40="Muy Alta",1,))))))</f>
        <v>0.6</v>
      </c>
      <c r="J40" s="952" t="s">
        <v>213</v>
      </c>
      <c r="K40" s="898" t="str">
        <f>IF(NOT(ISERROR(MATCH(J40,'Tabla Impacto'!$B$221:$B$223,0))),'Tabla Impacto'!$F$223&amp;"Por favor no seleccionar los criterios de impacto(Afectación Económica o presupuestal y Pérdida Reputacional)",J40)</f>
        <v xml:space="preserve">     El riesgo afecta la imagen de alguna área de la organización</v>
      </c>
      <c r="L40" s="958" t="str">
        <f>IF(OR(K40='Tabla Impacto'!$C$11,K40='Tabla Impacto'!$D$11),"Leve",IF(OR(K40='Tabla Impacto'!$C$12,K40='Tabla Impacto'!$D$12),"Menor",IF(OR(K40='Tabla Impacto'!$C$13,K40='Tabla Impacto'!$D$13),"Moderado",IF(OR(K40='Tabla Impacto'!$C$14,K40='Tabla Impacto'!$D$14),"Mayor",IF(OR(K40='Tabla Impacto'!$C$15,K40='Tabla Impacto'!$D$15),"Catastrófico","")))))</f>
        <v>Leve</v>
      </c>
      <c r="M40" s="898">
        <f t="shared" ref="M40" si="28">IF(L40="","",IF(L40="Leve",0.2,IF(L40="Menor",0.4,IF(L40="Moderado",0.6,IF(L40="Mayor",0.8,IF(L40="Catastrófico",1,))))))</f>
        <v>0.2</v>
      </c>
      <c r="N40" s="883" t="str">
        <f t="shared" ref="N40" si="29">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555">
        <v>1</v>
      </c>
      <c r="P40" s="589" t="s">
        <v>214</v>
      </c>
      <c r="Q40" s="556" t="str">
        <f t="shared" si="0"/>
        <v>Probabilidad</v>
      </c>
      <c r="R40" s="557" t="s">
        <v>168</v>
      </c>
      <c r="S40" s="557" t="s">
        <v>169</v>
      </c>
      <c r="T40" s="558" t="str">
        <f t="shared" si="1"/>
        <v>40%</v>
      </c>
      <c r="U40" s="557" t="s">
        <v>183</v>
      </c>
      <c r="V40" s="557" t="s">
        <v>191</v>
      </c>
      <c r="W40" s="557" t="s">
        <v>184</v>
      </c>
      <c r="X40" s="559">
        <f>IFERROR(IF(Q40="Probabilidad",(I40-(+I40*T40)),IF(Q40="Impacto",I40,"")),"")</f>
        <v>0.36</v>
      </c>
      <c r="Y40" s="560" t="str">
        <f t="shared" si="5"/>
        <v>Baja</v>
      </c>
      <c r="Z40" s="561">
        <f t="shared" si="6"/>
        <v>0.36</v>
      </c>
      <c r="AA40" s="560" t="str">
        <f t="shared" si="2"/>
        <v>Leve</v>
      </c>
      <c r="AB40" s="561">
        <v>0.2</v>
      </c>
      <c r="AC40" s="56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563" t="s">
        <v>215</v>
      </c>
      <c r="AE40" s="589"/>
      <c r="AF40" s="618"/>
      <c r="AG40" s="639"/>
      <c r="AH40" s="640"/>
      <c r="AI40" s="553"/>
      <c r="AJ40" s="630"/>
      <c r="AK40" s="553"/>
      <c r="AL40" s="680"/>
      <c r="AM40" s="680"/>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row>
    <row r="41" spans="1:68" s="635" customFormat="1">
      <c r="A41" s="887"/>
      <c r="B41" s="890"/>
      <c r="C41" s="890"/>
      <c r="D41" s="890"/>
      <c r="E41" s="968"/>
      <c r="F41" s="890"/>
      <c r="G41" s="893"/>
      <c r="H41" s="896"/>
      <c r="I41" s="899"/>
      <c r="J41" s="953"/>
      <c r="K41" s="899">
        <f t="shared" ref="K41:K45" si="30">IF(NOT(ISERROR(MATCH(J41,_xlfn.ANCHORARRAY(E52),0))),I54&amp;"Por favor no seleccionar los criterios de impacto",J41)</f>
        <v>0</v>
      </c>
      <c r="L41" s="959"/>
      <c r="M41" s="899"/>
      <c r="N41" s="884"/>
      <c r="O41" s="555">
        <v>2</v>
      </c>
      <c r="P41" s="424"/>
      <c r="Q41" s="501"/>
      <c r="R41" s="502"/>
      <c r="S41" s="502"/>
      <c r="T41" s="503" t="str">
        <f t="shared" si="1"/>
        <v/>
      </c>
      <c r="U41" s="502"/>
      <c r="V41" s="502"/>
      <c r="W41" s="502"/>
      <c r="X41" s="504" t="str">
        <f>IFERROR(IF(AND(Q40="Probabilidad",Q41="Probabilidad"),(Z40-(+Z40*T41)),IF(Q41="Probabilidad",(I40-(+I40*T41)),IF(Q41="Impacto",Z40,""))),"")</f>
        <v/>
      </c>
      <c r="Y41" s="505" t="str">
        <f t="shared" si="5"/>
        <v/>
      </c>
      <c r="Z41" s="506" t="str">
        <f t="shared" si="6"/>
        <v/>
      </c>
      <c r="AA41" s="505"/>
      <c r="AB41" s="506"/>
      <c r="AC41" s="507" t="str">
        <f t="shared" ref="AC41:AC42" si="3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96"/>
      <c r="AE41" s="500"/>
      <c r="AF41" s="497"/>
      <c r="AG41" s="499"/>
      <c r="AH41" s="499"/>
      <c r="AI41" s="553"/>
      <c r="AJ41" s="633"/>
      <c r="AK41" s="553"/>
      <c r="AL41" s="553"/>
      <c r="AM41" s="633"/>
      <c r="AN41" s="634"/>
      <c r="AO41" s="634"/>
      <c r="AP41" s="634"/>
      <c r="AQ41" s="634"/>
      <c r="AR41" s="634"/>
      <c r="AS41" s="634"/>
      <c r="AT41" s="634"/>
      <c r="AU41" s="634"/>
      <c r="AV41" s="634"/>
      <c r="AW41" s="634"/>
      <c r="AX41" s="634"/>
      <c r="AY41" s="634"/>
      <c r="AZ41" s="634"/>
      <c r="BA41" s="634"/>
      <c r="BB41" s="634"/>
      <c r="BC41" s="634"/>
      <c r="BD41" s="634"/>
      <c r="BE41" s="634"/>
      <c r="BF41" s="634"/>
      <c r="BG41" s="634"/>
      <c r="BH41" s="634"/>
      <c r="BI41" s="634"/>
      <c r="BJ41" s="634"/>
      <c r="BK41" s="634"/>
      <c r="BL41" s="634"/>
      <c r="BM41" s="634"/>
      <c r="BN41" s="634"/>
      <c r="BO41" s="634"/>
      <c r="BP41" s="634"/>
    </row>
    <row r="42" spans="1:68" s="635" customFormat="1">
      <c r="A42" s="887"/>
      <c r="B42" s="890"/>
      <c r="C42" s="890"/>
      <c r="D42" s="890"/>
      <c r="E42" s="968"/>
      <c r="F42" s="890"/>
      <c r="G42" s="893"/>
      <c r="H42" s="896"/>
      <c r="I42" s="899"/>
      <c r="J42" s="953"/>
      <c r="K42" s="899">
        <f t="shared" si="30"/>
        <v>0</v>
      </c>
      <c r="L42" s="959"/>
      <c r="M42" s="899"/>
      <c r="N42" s="884"/>
      <c r="O42" s="555">
        <v>3</v>
      </c>
      <c r="P42" s="425"/>
      <c r="Q42" s="501" t="str">
        <f t="shared" si="0"/>
        <v/>
      </c>
      <c r="R42" s="502"/>
      <c r="S42" s="502"/>
      <c r="T42" s="503" t="str">
        <f t="shared" si="1"/>
        <v/>
      </c>
      <c r="U42" s="502"/>
      <c r="V42" s="502"/>
      <c r="W42" s="502"/>
      <c r="X42" s="504" t="str">
        <f t="shared" ref="X42:X45" si="32">IFERROR(IF(Q42="Probabilidad",(I42-(+I42*T42)),IF(Q42="Impacto",I42,"")),"")</f>
        <v/>
      </c>
      <c r="Y42" s="505" t="str">
        <f t="shared" si="5"/>
        <v/>
      </c>
      <c r="Z42" s="506" t="str">
        <f t="shared" si="6"/>
        <v/>
      </c>
      <c r="AA42" s="505" t="str">
        <f t="shared" si="2"/>
        <v/>
      </c>
      <c r="AB42" s="506"/>
      <c r="AC42" s="507" t="str">
        <f t="shared" si="31"/>
        <v/>
      </c>
      <c r="AD42" s="496"/>
      <c r="AE42" s="500"/>
      <c r="AF42" s="497"/>
      <c r="AG42" s="499"/>
      <c r="AH42" s="499"/>
      <c r="AI42" s="553"/>
      <c r="AJ42" s="633"/>
      <c r="AK42" s="553"/>
      <c r="AL42" s="553"/>
      <c r="AM42" s="633"/>
      <c r="AN42" s="634"/>
      <c r="AO42" s="634"/>
      <c r="AP42" s="634"/>
      <c r="AQ42" s="634"/>
      <c r="AR42" s="634"/>
      <c r="AS42" s="634"/>
      <c r="AT42" s="634"/>
      <c r="AU42" s="634"/>
      <c r="AV42" s="634"/>
      <c r="AW42" s="634"/>
      <c r="AX42" s="634"/>
      <c r="AY42" s="634"/>
      <c r="AZ42" s="634"/>
      <c r="BA42" s="634"/>
      <c r="BB42" s="634"/>
      <c r="BC42" s="634"/>
      <c r="BD42" s="634"/>
      <c r="BE42" s="634"/>
      <c r="BF42" s="634"/>
      <c r="BG42" s="634"/>
      <c r="BH42" s="634"/>
      <c r="BI42" s="634"/>
      <c r="BJ42" s="634"/>
      <c r="BK42" s="634"/>
      <c r="BL42" s="634"/>
      <c r="BM42" s="634"/>
      <c r="BN42" s="634"/>
      <c r="BO42" s="634"/>
      <c r="BP42" s="634"/>
    </row>
    <row r="43" spans="1:68" s="635" customFormat="1">
      <c r="A43" s="887"/>
      <c r="B43" s="890"/>
      <c r="C43" s="890"/>
      <c r="D43" s="890"/>
      <c r="E43" s="968"/>
      <c r="F43" s="890"/>
      <c r="G43" s="893"/>
      <c r="H43" s="896"/>
      <c r="I43" s="899"/>
      <c r="J43" s="953"/>
      <c r="K43" s="899">
        <f t="shared" si="30"/>
        <v>0</v>
      </c>
      <c r="L43" s="959"/>
      <c r="M43" s="899"/>
      <c r="N43" s="884"/>
      <c r="O43" s="555">
        <v>4</v>
      </c>
      <c r="P43" s="424"/>
      <c r="Q43" s="501" t="str">
        <f t="shared" si="0"/>
        <v/>
      </c>
      <c r="R43" s="502"/>
      <c r="S43" s="502"/>
      <c r="T43" s="503" t="str">
        <f t="shared" si="1"/>
        <v/>
      </c>
      <c r="U43" s="502"/>
      <c r="V43" s="502"/>
      <c r="W43" s="502"/>
      <c r="X43" s="504" t="str">
        <f t="shared" si="32"/>
        <v/>
      </c>
      <c r="Y43" s="505" t="str">
        <f t="shared" si="5"/>
        <v/>
      </c>
      <c r="Z43" s="506" t="str">
        <f t="shared" si="6"/>
        <v/>
      </c>
      <c r="AA43" s="505" t="str">
        <f t="shared" si="2"/>
        <v/>
      </c>
      <c r="AB43" s="506" t="s">
        <v>202</v>
      </c>
      <c r="AC43" s="507"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96"/>
      <c r="AE43" s="500"/>
      <c r="AF43" s="498"/>
      <c r="AG43" s="499"/>
      <c r="AH43" s="499"/>
      <c r="AI43" s="553"/>
      <c r="AJ43" s="633"/>
      <c r="AK43" s="553"/>
      <c r="AL43" s="553"/>
      <c r="AM43" s="633"/>
      <c r="AN43" s="634"/>
      <c r="AO43" s="634"/>
      <c r="AP43" s="634"/>
      <c r="AQ43" s="634"/>
      <c r="AR43" s="634"/>
      <c r="AS43" s="634"/>
      <c r="AT43" s="634"/>
      <c r="AU43" s="634"/>
      <c r="AV43" s="634"/>
      <c r="AW43" s="634"/>
      <c r="AX43" s="634"/>
      <c r="AY43" s="634"/>
      <c r="AZ43" s="634"/>
      <c r="BA43" s="634"/>
      <c r="BB43" s="634"/>
      <c r="BC43" s="634"/>
      <c r="BD43" s="634"/>
      <c r="BE43" s="634"/>
      <c r="BF43" s="634"/>
      <c r="BG43" s="634"/>
      <c r="BH43" s="634"/>
      <c r="BI43" s="634"/>
      <c r="BJ43" s="634"/>
      <c r="BK43" s="634"/>
      <c r="BL43" s="634"/>
      <c r="BM43" s="634"/>
      <c r="BN43" s="634"/>
      <c r="BO43" s="634"/>
      <c r="BP43" s="634"/>
    </row>
    <row r="44" spans="1:68" s="635" customFormat="1">
      <c r="A44" s="887"/>
      <c r="B44" s="890"/>
      <c r="C44" s="890"/>
      <c r="D44" s="890"/>
      <c r="E44" s="968"/>
      <c r="F44" s="890"/>
      <c r="G44" s="893"/>
      <c r="H44" s="896"/>
      <c r="I44" s="899"/>
      <c r="J44" s="953"/>
      <c r="K44" s="899">
        <f t="shared" si="30"/>
        <v>0</v>
      </c>
      <c r="L44" s="959"/>
      <c r="M44" s="899"/>
      <c r="N44" s="884"/>
      <c r="O44" s="555">
        <v>5</v>
      </c>
      <c r="P44" s="424"/>
      <c r="Q44" s="501" t="str">
        <f t="shared" si="0"/>
        <v/>
      </c>
      <c r="R44" s="502"/>
      <c r="S44" s="502"/>
      <c r="T44" s="503" t="str">
        <f t="shared" si="1"/>
        <v/>
      </c>
      <c r="U44" s="502"/>
      <c r="V44" s="502"/>
      <c r="W44" s="502"/>
      <c r="X44" s="504" t="str">
        <f t="shared" si="32"/>
        <v/>
      </c>
      <c r="Y44" s="505" t="str">
        <f t="shared" si="5"/>
        <v/>
      </c>
      <c r="Z44" s="506" t="str">
        <f t="shared" si="6"/>
        <v/>
      </c>
      <c r="AA44" s="505" t="str">
        <f t="shared" si="2"/>
        <v/>
      </c>
      <c r="AB44" s="506" t="s">
        <v>202</v>
      </c>
      <c r="AC44" s="507" t="str">
        <f t="shared" ref="AC44" si="33">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96"/>
      <c r="AE44" s="500"/>
      <c r="AF44" s="498"/>
      <c r="AG44" s="499"/>
      <c r="AH44" s="499"/>
      <c r="AI44" s="553"/>
      <c r="AJ44" s="633"/>
      <c r="AK44" s="553"/>
      <c r="AL44" s="553"/>
      <c r="AM44" s="633"/>
      <c r="AN44" s="634"/>
      <c r="AO44" s="634"/>
      <c r="AP44" s="634"/>
      <c r="AQ44" s="634"/>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row>
    <row r="45" spans="1:68" s="635" customFormat="1">
      <c r="A45" s="888"/>
      <c r="B45" s="891"/>
      <c r="C45" s="891"/>
      <c r="D45" s="891"/>
      <c r="E45" s="969"/>
      <c r="F45" s="891"/>
      <c r="G45" s="894"/>
      <c r="H45" s="897"/>
      <c r="I45" s="900"/>
      <c r="J45" s="954"/>
      <c r="K45" s="900">
        <f t="shared" si="30"/>
        <v>0</v>
      </c>
      <c r="L45" s="960"/>
      <c r="M45" s="900"/>
      <c r="N45" s="885"/>
      <c r="O45" s="555">
        <v>6</v>
      </c>
      <c r="P45" s="424"/>
      <c r="Q45" s="501" t="str">
        <f t="shared" si="0"/>
        <v/>
      </c>
      <c r="R45" s="502"/>
      <c r="S45" s="502"/>
      <c r="T45" s="503" t="str">
        <f t="shared" si="1"/>
        <v/>
      </c>
      <c r="U45" s="502"/>
      <c r="V45" s="502"/>
      <c r="W45" s="502"/>
      <c r="X45" s="504" t="str">
        <f t="shared" si="32"/>
        <v/>
      </c>
      <c r="Y45" s="505" t="str">
        <f t="shared" si="5"/>
        <v/>
      </c>
      <c r="Z45" s="506" t="str">
        <f t="shared" si="6"/>
        <v/>
      </c>
      <c r="AA45" s="505" t="str">
        <f t="shared" si="2"/>
        <v/>
      </c>
      <c r="AB45" s="506" t="s">
        <v>202</v>
      </c>
      <c r="AC45" s="507"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96"/>
      <c r="AE45" s="500"/>
      <c r="AF45" s="498"/>
      <c r="AG45" s="499"/>
      <c r="AH45" s="499"/>
      <c r="AI45" s="553"/>
      <c r="AJ45" s="633"/>
      <c r="AK45" s="553"/>
      <c r="AL45" s="553"/>
      <c r="AM45" s="633"/>
      <c r="AN45" s="634"/>
      <c r="AO45" s="634"/>
      <c r="AP45" s="634"/>
      <c r="AQ45" s="634"/>
      <c r="AR45" s="634"/>
      <c r="AS45" s="634"/>
      <c r="AT45" s="634"/>
      <c r="AU45" s="634"/>
      <c r="AV45" s="634"/>
      <c r="AW45" s="634"/>
      <c r="AX45" s="634"/>
      <c r="AY45" s="634"/>
      <c r="AZ45" s="634"/>
      <c r="BA45" s="634"/>
      <c r="BB45" s="634"/>
      <c r="BC45" s="634"/>
      <c r="BD45" s="634"/>
      <c r="BE45" s="634"/>
      <c r="BF45" s="634"/>
      <c r="BG45" s="634"/>
      <c r="BH45" s="634"/>
      <c r="BI45" s="634"/>
      <c r="BJ45" s="634"/>
      <c r="BK45" s="634"/>
      <c r="BL45" s="634"/>
      <c r="BM45" s="634"/>
      <c r="BN45" s="634"/>
      <c r="BO45" s="634"/>
      <c r="BP45" s="634"/>
    </row>
    <row r="46" spans="1:68" s="635" customFormat="1" ht="83.25">
      <c r="A46" s="886">
        <v>7</v>
      </c>
      <c r="B46" s="889" t="s">
        <v>161</v>
      </c>
      <c r="C46" s="889" t="s">
        <v>216</v>
      </c>
      <c r="D46" s="889" t="s">
        <v>217</v>
      </c>
      <c r="E46" s="889" t="s">
        <v>218</v>
      </c>
      <c r="F46" s="889" t="s">
        <v>165</v>
      </c>
      <c r="G46" s="892">
        <v>12</v>
      </c>
      <c r="H46" s="895" t="str">
        <f t="shared" ref="H46" si="34">IF(G46&lt;=0,"",IF(G46&lt;=2,"Muy Baja",IF(G46&lt;=24,"Baja",IF(G46&lt;=500,"Media",IF(G46&lt;=5000,"Alta","Muy Alta")))))</f>
        <v>Baja</v>
      </c>
      <c r="I46" s="898">
        <f t="shared" ref="I46" si="35">IF(H46="","",IF(H46="Muy Baja",0.2,IF(H46="Baja",0.4,IF(H46="Media",0.6,IF(H46="Alta",0.8,IF(H46="Muy Alta",1,))))))</f>
        <v>0.4</v>
      </c>
      <c r="J46" s="952" t="s">
        <v>213</v>
      </c>
      <c r="K46" s="898" t="str">
        <f>IF(NOT(ISERROR(MATCH(J46,'Tabla Impacto'!$B$221:$B$223,0))),'Tabla Impacto'!$F$223&amp;"Por favor no seleccionar los criterios de impacto(Afectación Económica o presupuestal y Pérdida Reputacional)",J46)</f>
        <v xml:space="preserve">     El riesgo afecta la imagen de alguna área de la organización</v>
      </c>
      <c r="L46" s="958" t="str">
        <f>IF(OR(K46='Tabla Impacto'!$C$11,K46='Tabla Impacto'!$D$11),"Leve",IF(OR(K46='Tabla Impacto'!$C$12,K46='Tabla Impacto'!$D$12),"Menor",IF(OR(K46='Tabla Impacto'!$C$13,K46='Tabla Impacto'!$D$13),"Moderado",IF(OR(K46='Tabla Impacto'!$C$14,K46='Tabla Impacto'!$D$14),"Mayor",IF(OR(K46='Tabla Impacto'!$C$15,K46='Tabla Impacto'!$D$15),"Catastrófico","")))))</f>
        <v>Leve</v>
      </c>
      <c r="M46" s="898">
        <f t="shared" ref="M46" si="36">IF(L46="","",IF(L46="Leve",0.2,IF(L46="Menor",0.4,IF(L46="Moderado",0.6,IF(L46="Mayor",0.8,IF(L46="Catastrófico",1,))))))</f>
        <v>0.2</v>
      </c>
      <c r="N46" s="883" t="str">
        <f t="shared" ref="N46" si="37">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Bajo</v>
      </c>
      <c r="O46" s="555">
        <v>1</v>
      </c>
      <c r="P46" s="589" t="s">
        <v>219</v>
      </c>
      <c r="Q46" s="556" t="str">
        <f t="shared" si="0"/>
        <v>Probabilidad</v>
      </c>
      <c r="R46" s="557" t="s">
        <v>168</v>
      </c>
      <c r="S46" s="557" t="s">
        <v>169</v>
      </c>
      <c r="T46" s="558" t="str">
        <f t="shared" si="1"/>
        <v>40%</v>
      </c>
      <c r="U46" s="557" t="s">
        <v>183</v>
      </c>
      <c r="V46" s="557" t="s">
        <v>171</v>
      </c>
      <c r="W46" s="557" t="s">
        <v>184</v>
      </c>
      <c r="X46" s="559">
        <f>IFERROR(IF(Q46="Probabilidad",(I46-(+I46*T46)),IF(Q46="Impacto",I46,"")),"")</f>
        <v>0.24</v>
      </c>
      <c r="Y46" s="560" t="str">
        <f t="shared" si="5"/>
        <v>Baja</v>
      </c>
      <c r="Z46" s="561">
        <f t="shared" si="6"/>
        <v>0.24</v>
      </c>
      <c r="AA46" s="560" t="str">
        <f t="shared" si="2"/>
        <v>Leve</v>
      </c>
      <c r="AB46" s="561">
        <v>0.2</v>
      </c>
      <c r="AC46" s="56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Bajo</v>
      </c>
      <c r="AD46" s="563" t="s">
        <v>215</v>
      </c>
      <c r="AE46" s="589"/>
      <c r="AF46" s="618"/>
      <c r="AG46" s="639"/>
      <c r="AH46" s="640"/>
      <c r="AI46" s="553"/>
      <c r="AJ46" s="630"/>
      <c r="AK46" s="553"/>
      <c r="AL46" s="680"/>
      <c r="AM46" s="680"/>
      <c r="AN46" s="634"/>
      <c r="AO46" s="634"/>
      <c r="AP46" s="634"/>
      <c r="AQ46" s="634"/>
      <c r="AR46" s="634"/>
      <c r="AS46" s="634"/>
      <c r="AT46" s="634"/>
      <c r="AU46" s="634"/>
      <c r="AV46" s="634"/>
      <c r="AW46" s="634"/>
      <c r="AX46" s="634"/>
      <c r="AY46" s="634"/>
      <c r="AZ46" s="634"/>
      <c r="BA46" s="634"/>
      <c r="BB46" s="634"/>
      <c r="BC46" s="634"/>
      <c r="BD46" s="634"/>
      <c r="BE46" s="634"/>
      <c r="BF46" s="634"/>
      <c r="BG46" s="634"/>
      <c r="BH46" s="634"/>
      <c r="BI46" s="634"/>
      <c r="BJ46" s="634"/>
      <c r="BK46" s="634"/>
      <c r="BL46" s="634"/>
      <c r="BM46" s="634"/>
      <c r="BN46" s="634"/>
      <c r="BO46" s="634"/>
      <c r="BP46" s="634"/>
    </row>
    <row r="47" spans="1:68" s="635" customFormat="1">
      <c r="A47" s="887"/>
      <c r="B47" s="890"/>
      <c r="C47" s="890"/>
      <c r="D47" s="890"/>
      <c r="E47" s="890"/>
      <c r="F47" s="890"/>
      <c r="G47" s="893"/>
      <c r="H47" s="896"/>
      <c r="I47" s="899"/>
      <c r="J47" s="953"/>
      <c r="K47" s="899">
        <f t="shared" ref="K47:K50" si="38">IF(NOT(ISERROR(MATCH(J47,_xlfn.ANCHORARRAY(E58),0))),I60&amp;"Por favor no seleccionar los criterios de impacto",J47)</f>
        <v>0</v>
      </c>
      <c r="L47" s="959"/>
      <c r="M47" s="899"/>
      <c r="N47" s="884"/>
      <c r="O47" s="555">
        <v>2</v>
      </c>
      <c r="P47" s="423"/>
      <c r="Q47" s="501" t="str">
        <f t="shared" si="0"/>
        <v/>
      </c>
      <c r="R47" s="502"/>
      <c r="S47" s="502"/>
      <c r="T47" s="503" t="str">
        <f t="shared" si="1"/>
        <v/>
      </c>
      <c r="U47" s="502"/>
      <c r="V47" s="502"/>
      <c r="W47" s="502"/>
      <c r="X47" s="504" t="str">
        <f t="shared" ref="X47:X51" si="39">IFERROR(IF(Q47="Probabilidad",(I47-(+I47*T47)),IF(Q47="Impacto",I47,"")),"")</f>
        <v/>
      </c>
      <c r="Y47" s="505" t="str">
        <f t="shared" si="5"/>
        <v/>
      </c>
      <c r="Z47" s="506" t="str">
        <f t="shared" si="6"/>
        <v/>
      </c>
      <c r="AA47" s="505" t="str">
        <f t="shared" si="2"/>
        <v/>
      </c>
      <c r="AB47" s="506"/>
      <c r="AC47" s="507" t="str">
        <f t="shared" ref="AC47:AC48" si="4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96"/>
      <c r="AE47" s="500"/>
      <c r="AF47" s="497"/>
      <c r="AG47" s="499"/>
      <c r="AH47" s="499"/>
      <c r="AI47" s="553"/>
      <c r="AJ47" s="633"/>
      <c r="AK47" s="553"/>
      <c r="AL47" s="553"/>
      <c r="AM47" s="633"/>
      <c r="AN47" s="634"/>
      <c r="AO47" s="634"/>
      <c r="AP47" s="634"/>
      <c r="AQ47" s="634"/>
      <c r="AR47" s="634"/>
      <c r="AS47" s="634"/>
      <c r="AT47" s="634"/>
      <c r="AU47" s="634"/>
      <c r="AV47" s="634"/>
      <c r="AW47" s="634"/>
      <c r="AX47" s="634"/>
      <c r="AY47" s="634"/>
      <c r="AZ47" s="634"/>
      <c r="BA47" s="634"/>
      <c r="BB47" s="634"/>
      <c r="BC47" s="634"/>
      <c r="BD47" s="634"/>
      <c r="BE47" s="634"/>
      <c r="BF47" s="634"/>
      <c r="BG47" s="634"/>
      <c r="BH47" s="634"/>
      <c r="BI47" s="634"/>
      <c r="BJ47" s="634"/>
      <c r="BK47" s="634"/>
      <c r="BL47" s="634"/>
      <c r="BM47" s="634"/>
      <c r="BN47" s="634"/>
      <c r="BO47" s="634"/>
      <c r="BP47" s="634"/>
    </row>
    <row r="48" spans="1:68" s="635" customFormat="1">
      <c r="A48" s="887"/>
      <c r="B48" s="890"/>
      <c r="C48" s="890"/>
      <c r="D48" s="890"/>
      <c r="E48" s="890"/>
      <c r="F48" s="890"/>
      <c r="G48" s="893"/>
      <c r="H48" s="896"/>
      <c r="I48" s="899"/>
      <c r="J48" s="953"/>
      <c r="K48" s="899">
        <f t="shared" si="38"/>
        <v>0</v>
      </c>
      <c r="L48" s="959"/>
      <c r="M48" s="899"/>
      <c r="N48" s="884"/>
      <c r="O48" s="555">
        <v>3</v>
      </c>
      <c r="P48" s="423"/>
      <c r="Q48" s="501" t="str">
        <f t="shared" si="0"/>
        <v/>
      </c>
      <c r="R48" s="502"/>
      <c r="S48" s="502"/>
      <c r="T48" s="503" t="str">
        <f t="shared" si="1"/>
        <v/>
      </c>
      <c r="U48" s="502"/>
      <c r="V48" s="502"/>
      <c r="W48" s="502"/>
      <c r="X48" s="504" t="str">
        <f t="shared" si="39"/>
        <v/>
      </c>
      <c r="Y48" s="505" t="str">
        <f t="shared" si="5"/>
        <v/>
      </c>
      <c r="Z48" s="506" t="str">
        <f t="shared" si="6"/>
        <v/>
      </c>
      <c r="AA48" s="505" t="str">
        <f t="shared" si="2"/>
        <v/>
      </c>
      <c r="AB48" s="506" t="s">
        <v>202</v>
      </c>
      <c r="AC48" s="507" t="str">
        <f t="shared" si="40"/>
        <v/>
      </c>
      <c r="AD48" s="496"/>
      <c r="AE48" s="500"/>
      <c r="AF48" s="498"/>
      <c r="AG48" s="499"/>
      <c r="AH48" s="499"/>
      <c r="AI48" s="553"/>
      <c r="AJ48" s="633"/>
      <c r="AK48" s="553"/>
      <c r="AL48" s="553"/>
      <c r="AM48" s="633"/>
      <c r="AN48" s="634"/>
      <c r="AO48" s="634"/>
      <c r="AP48" s="634"/>
      <c r="AQ48" s="634"/>
      <c r="AR48" s="634"/>
      <c r="AS48" s="634"/>
      <c r="AT48" s="634"/>
      <c r="AU48" s="634"/>
      <c r="AV48" s="634"/>
      <c r="AW48" s="634"/>
      <c r="AX48" s="634"/>
      <c r="AY48" s="634"/>
      <c r="AZ48" s="634"/>
      <c r="BA48" s="634"/>
      <c r="BB48" s="634"/>
      <c r="BC48" s="634"/>
      <c r="BD48" s="634"/>
      <c r="BE48" s="634"/>
      <c r="BF48" s="634"/>
      <c r="BG48" s="634"/>
      <c r="BH48" s="634"/>
      <c r="BI48" s="634"/>
      <c r="BJ48" s="634"/>
      <c r="BK48" s="634"/>
      <c r="BL48" s="634"/>
      <c r="BM48" s="634"/>
      <c r="BN48" s="634"/>
      <c r="BO48" s="634"/>
      <c r="BP48" s="634"/>
    </row>
    <row r="49" spans="1:68" s="635" customFormat="1">
      <c r="A49" s="887"/>
      <c r="B49" s="890"/>
      <c r="C49" s="890"/>
      <c r="D49" s="890"/>
      <c r="E49" s="890"/>
      <c r="F49" s="890"/>
      <c r="G49" s="893"/>
      <c r="H49" s="896"/>
      <c r="I49" s="899"/>
      <c r="J49" s="953"/>
      <c r="K49" s="899">
        <f t="shared" si="38"/>
        <v>0</v>
      </c>
      <c r="L49" s="959"/>
      <c r="M49" s="899"/>
      <c r="N49" s="884"/>
      <c r="O49" s="555">
        <v>4</v>
      </c>
      <c r="P49" s="423"/>
      <c r="Q49" s="501" t="str">
        <f t="shared" si="0"/>
        <v/>
      </c>
      <c r="R49" s="502"/>
      <c r="S49" s="502"/>
      <c r="T49" s="503" t="str">
        <f t="shared" si="1"/>
        <v/>
      </c>
      <c r="U49" s="502"/>
      <c r="V49" s="502"/>
      <c r="W49" s="502"/>
      <c r="X49" s="504" t="str">
        <f t="shared" si="39"/>
        <v/>
      </c>
      <c r="Y49" s="505" t="str">
        <f t="shared" si="5"/>
        <v/>
      </c>
      <c r="Z49" s="506" t="str">
        <f t="shared" si="6"/>
        <v/>
      </c>
      <c r="AA49" s="505" t="str">
        <f t="shared" si="2"/>
        <v/>
      </c>
      <c r="AB49" s="506" t="s">
        <v>202</v>
      </c>
      <c r="AC49" s="507"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96"/>
      <c r="AE49" s="500"/>
      <c r="AF49" s="498"/>
      <c r="AG49" s="499"/>
      <c r="AH49" s="499"/>
      <c r="AI49" s="553"/>
      <c r="AJ49" s="633"/>
      <c r="AK49" s="553"/>
      <c r="AL49" s="553"/>
      <c r="AM49" s="633"/>
      <c r="AN49" s="634"/>
      <c r="AO49" s="634"/>
      <c r="AP49" s="634"/>
      <c r="AQ49" s="634"/>
      <c r="AR49" s="634"/>
      <c r="AS49" s="634"/>
      <c r="AT49" s="634"/>
      <c r="AU49" s="634"/>
      <c r="AV49" s="634"/>
      <c r="AW49" s="634"/>
      <c r="AX49" s="634"/>
      <c r="AY49" s="634"/>
      <c r="AZ49" s="634"/>
      <c r="BA49" s="634"/>
      <c r="BB49" s="634"/>
      <c r="BC49" s="634"/>
      <c r="BD49" s="634"/>
      <c r="BE49" s="634"/>
      <c r="BF49" s="634"/>
      <c r="BG49" s="634"/>
      <c r="BH49" s="634"/>
      <c r="BI49" s="634"/>
      <c r="BJ49" s="634"/>
      <c r="BK49" s="634"/>
      <c r="BL49" s="634"/>
      <c r="BM49" s="634"/>
      <c r="BN49" s="634"/>
      <c r="BO49" s="634"/>
      <c r="BP49" s="634"/>
    </row>
    <row r="50" spans="1:68" s="635" customFormat="1">
      <c r="A50" s="887"/>
      <c r="B50" s="890"/>
      <c r="C50" s="890"/>
      <c r="D50" s="890"/>
      <c r="E50" s="890"/>
      <c r="F50" s="890"/>
      <c r="G50" s="893"/>
      <c r="H50" s="896"/>
      <c r="I50" s="899"/>
      <c r="J50" s="953"/>
      <c r="K50" s="899">
        <f t="shared" si="38"/>
        <v>0</v>
      </c>
      <c r="L50" s="959"/>
      <c r="M50" s="899"/>
      <c r="N50" s="884"/>
      <c r="O50" s="555">
        <v>5</v>
      </c>
      <c r="P50" s="423"/>
      <c r="Q50" s="501" t="str">
        <f t="shared" si="0"/>
        <v/>
      </c>
      <c r="R50" s="502"/>
      <c r="S50" s="502"/>
      <c r="T50" s="503" t="str">
        <f t="shared" si="1"/>
        <v/>
      </c>
      <c r="U50" s="502"/>
      <c r="V50" s="502"/>
      <c r="W50" s="502"/>
      <c r="X50" s="504" t="str">
        <f t="shared" si="39"/>
        <v/>
      </c>
      <c r="Y50" s="505" t="str">
        <f t="shared" si="5"/>
        <v/>
      </c>
      <c r="Z50" s="506" t="str">
        <f t="shared" si="6"/>
        <v/>
      </c>
      <c r="AA50" s="505" t="str">
        <f t="shared" si="2"/>
        <v/>
      </c>
      <c r="AB50" s="506" t="s">
        <v>202</v>
      </c>
      <c r="AC50" s="507" t="str">
        <f t="shared" ref="AC50:AC51" si="41">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96"/>
      <c r="AE50" s="500"/>
      <c r="AF50" s="498"/>
      <c r="AG50" s="499"/>
      <c r="AH50" s="499"/>
      <c r="AI50" s="553"/>
      <c r="AJ50" s="633"/>
      <c r="AK50" s="553"/>
      <c r="AL50" s="553"/>
      <c r="AM50" s="633"/>
      <c r="AN50" s="634"/>
      <c r="AO50" s="634"/>
      <c r="AP50" s="634"/>
      <c r="AQ50" s="634"/>
      <c r="AR50" s="634"/>
      <c r="AS50" s="634"/>
      <c r="AT50" s="634"/>
      <c r="AU50" s="634"/>
      <c r="AV50" s="634"/>
      <c r="AW50" s="634"/>
      <c r="AX50" s="634"/>
      <c r="AY50" s="634"/>
      <c r="AZ50" s="634"/>
      <c r="BA50" s="634"/>
      <c r="BB50" s="634"/>
      <c r="BC50" s="634"/>
      <c r="BD50" s="634"/>
      <c r="BE50" s="634"/>
      <c r="BF50" s="634"/>
      <c r="BG50" s="634"/>
      <c r="BH50" s="634"/>
      <c r="BI50" s="634"/>
      <c r="BJ50" s="634"/>
      <c r="BK50" s="634"/>
      <c r="BL50" s="634"/>
      <c r="BM50" s="634"/>
      <c r="BN50" s="634"/>
      <c r="BO50" s="634"/>
      <c r="BP50" s="634"/>
    </row>
    <row r="51" spans="1:68" s="635" customFormat="1">
      <c r="A51" s="888"/>
      <c r="B51" s="891"/>
      <c r="C51" s="891"/>
      <c r="D51" s="891"/>
      <c r="E51" s="891"/>
      <c r="F51" s="891"/>
      <c r="G51" s="894"/>
      <c r="H51" s="897"/>
      <c r="I51" s="900"/>
      <c r="J51" s="954"/>
      <c r="K51" s="900">
        <f>IF(NOT(ISERROR(MATCH(J51,_xlfn.ANCHORARRAY(E62),0))),I154&amp;"Por favor no seleccionar los criterios de impacto",J51)</f>
        <v>0</v>
      </c>
      <c r="L51" s="960"/>
      <c r="M51" s="900"/>
      <c r="N51" s="885"/>
      <c r="O51" s="555">
        <v>6</v>
      </c>
      <c r="P51" s="423"/>
      <c r="Q51" s="501" t="str">
        <f t="shared" si="0"/>
        <v/>
      </c>
      <c r="R51" s="502"/>
      <c r="S51" s="502"/>
      <c r="T51" s="503" t="str">
        <f t="shared" si="1"/>
        <v/>
      </c>
      <c r="U51" s="502"/>
      <c r="V51" s="502"/>
      <c r="W51" s="502"/>
      <c r="X51" s="504" t="str">
        <f t="shared" si="39"/>
        <v/>
      </c>
      <c r="Y51" s="505" t="str">
        <f t="shared" si="5"/>
        <v/>
      </c>
      <c r="Z51" s="506" t="str">
        <f t="shared" si="6"/>
        <v/>
      </c>
      <c r="AA51" s="505" t="str">
        <f t="shared" si="2"/>
        <v/>
      </c>
      <c r="AB51" s="506" t="s">
        <v>202</v>
      </c>
      <c r="AC51" s="507" t="str">
        <f t="shared" si="41"/>
        <v/>
      </c>
      <c r="AD51" s="496"/>
      <c r="AE51" s="500"/>
      <c r="AF51" s="498"/>
      <c r="AG51" s="499"/>
      <c r="AH51" s="499"/>
      <c r="AI51" s="553"/>
      <c r="AJ51" s="633"/>
      <c r="AK51" s="553"/>
      <c r="AL51" s="553"/>
      <c r="AM51" s="633"/>
      <c r="AN51" s="634"/>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row>
    <row r="52" spans="1:68" ht="293.25" customHeight="1">
      <c r="A52" s="886">
        <v>8</v>
      </c>
      <c r="B52" s="889" t="s">
        <v>161</v>
      </c>
      <c r="C52" s="889" t="s">
        <v>220</v>
      </c>
      <c r="D52" s="889" t="s">
        <v>221</v>
      </c>
      <c r="E52" s="889" t="s">
        <v>222</v>
      </c>
      <c r="F52" s="889" t="s">
        <v>165</v>
      </c>
      <c r="G52" s="892">
        <v>1800000</v>
      </c>
      <c r="H52" s="895" t="str">
        <f t="shared" ref="H52" si="42">IF(G52&lt;=0,"",IF(G52&lt;=2,"Muy Baja",IF(G52&lt;=24,"Baja",IF(G52&lt;=500,"Media",IF(G52&lt;=5000,"Alta","Muy Alta")))))</f>
        <v>Muy Alta</v>
      </c>
      <c r="I52" s="898">
        <f t="shared" ref="I52" si="43">IF(H52="","",IF(H52="Muy Baja",0.2,IF(H52="Baja",0.4,IF(H52="Media",0.6,IF(H52="Alta",0.8,IF(H52="Muy Alta",1,))))))</f>
        <v>1</v>
      </c>
      <c r="J52" s="952" t="s">
        <v>223</v>
      </c>
      <c r="K52" s="898" t="str">
        <f>IF(NOT(ISERROR(MATCH(J52,'Tabla Impacto'!$B$221:$B$223,0))),'Tabla Impacto'!$F$223&amp;"Por favor no seleccionar los criterios de impacto(Afectación Económica o presupuestal y Pérdida Reputacional)",J52)</f>
        <v xml:space="preserve">     El riesgo afecta la imagen de la entidad internamente, de conocimiento general, nivel interno, de junta dircetiva y accionistas y/o de provedores</v>
      </c>
      <c r="L52" s="958" t="str">
        <f>IF(OR(K52='Tabla Impacto'!$C$11,K52='Tabla Impacto'!$D$11),"Leve",IF(OR(K52='Tabla Impacto'!$C$12,K52='Tabla Impacto'!$D$12),"Menor",IF(OR(K52='Tabla Impacto'!$C$13,K52='Tabla Impacto'!$D$13),"Moderado",IF(OR(K52='Tabla Impacto'!$C$14,K52='Tabla Impacto'!$D$14),"Mayor",IF(OR(K52='Tabla Impacto'!$C$15,K52='Tabla Impacto'!$D$15),"Catastrófico","")))))</f>
        <v>Menor</v>
      </c>
      <c r="M52" s="898">
        <f t="shared" ref="M52" si="44">IF(L52="","",IF(L52="Leve",0.2,IF(L52="Menor",0.4,IF(L52="Moderado",0.6,IF(L52="Mayor",0.8,IF(L52="Catastrófico",1,))))))</f>
        <v>0.4</v>
      </c>
      <c r="N52" s="883" t="str">
        <f t="shared" ref="N52" si="45">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Alto</v>
      </c>
      <c r="O52" s="555">
        <v>1</v>
      </c>
      <c r="P52" s="589" t="s">
        <v>224</v>
      </c>
      <c r="Q52" s="556" t="str">
        <f t="shared" si="0"/>
        <v>Probabilidad</v>
      </c>
      <c r="R52" s="557" t="s">
        <v>168</v>
      </c>
      <c r="S52" s="557" t="s">
        <v>169</v>
      </c>
      <c r="T52" s="558" t="str">
        <f t="shared" si="1"/>
        <v>40%</v>
      </c>
      <c r="U52" s="557" t="s">
        <v>183</v>
      </c>
      <c r="V52" s="557" t="s">
        <v>171</v>
      </c>
      <c r="W52" s="557" t="s">
        <v>184</v>
      </c>
      <c r="X52" s="559">
        <f>IFERROR(IF(Q52="Probabilidad",(I52-(+I52*T52)),IF(Q52="Impacto",I52,"")),"")</f>
        <v>0.6</v>
      </c>
      <c r="Y52" s="560" t="str">
        <f t="shared" si="5"/>
        <v>Media</v>
      </c>
      <c r="Z52" s="561">
        <f t="shared" si="6"/>
        <v>0.6</v>
      </c>
      <c r="AA52" s="560" t="str">
        <f t="shared" si="2"/>
        <v>Menor</v>
      </c>
      <c r="AB52" s="561">
        <f>IFERROR(IF(Q52="Impacto",(M52-(+M52*T52)),IF(Q52="Probabilidad",M52,"")),"")</f>
        <v>0.4</v>
      </c>
      <c r="AC52" s="56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Moderado</v>
      </c>
      <c r="AD52" s="563" t="s">
        <v>175</v>
      </c>
      <c r="AE52" s="589" t="s">
        <v>225</v>
      </c>
      <c r="AF52" s="618" t="s">
        <v>226</v>
      </c>
      <c r="AG52" s="631">
        <v>45658</v>
      </c>
      <c r="AH52" s="631"/>
      <c r="AI52" s="748"/>
      <c r="AJ52" s="632"/>
      <c r="AK52" s="553"/>
      <c r="AL52" s="553"/>
      <c r="AM52" s="747"/>
      <c r="AN52" s="624"/>
      <c r="AO52" s="624"/>
      <c r="AP52" s="624"/>
      <c r="AQ52" s="624"/>
      <c r="AR52" s="624"/>
      <c r="AS52" s="624"/>
      <c r="AT52" s="624"/>
      <c r="AU52" s="624"/>
      <c r="AV52" s="624"/>
      <c r="AW52" s="624"/>
      <c r="AX52" s="624"/>
      <c r="AY52" s="624"/>
      <c r="AZ52" s="624"/>
      <c r="BA52" s="624"/>
      <c r="BB52" s="624"/>
      <c r="BC52" s="624"/>
      <c r="BD52" s="624"/>
      <c r="BE52" s="624"/>
      <c r="BF52" s="624"/>
      <c r="BG52" s="624"/>
      <c r="BH52" s="624"/>
      <c r="BI52" s="624"/>
      <c r="BJ52" s="624"/>
      <c r="BK52" s="624"/>
      <c r="BL52" s="624"/>
      <c r="BM52" s="624"/>
      <c r="BN52" s="624"/>
      <c r="BO52" s="624"/>
      <c r="BP52" s="624"/>
    </row>
    <row r="53" spans="1:68">
      <c r="A53" s="887"/>
      <c r="B53" s="890"/>
      <c r="C53" s="890"/>
      <c r="D53" s="890"/>
      <c r="E53" s="890"/>
      <c r="F53" s="890"/>
      <c r="G53" s="893"/>
      <c r="H53" s="896"/>
      <c r="I53" s="899"/>
      <c r="J53" s="953"/>
      <c r="K53" s="899">
        <f>IF(NOT(ISERROR(MATCH(J53,_xlfn.ANCHORARRAY(E154),0))),I156&amp;"Por favor no seleccionar los criterios de impacto",J53)</f>
        <v>0</v>
      </c>
      <c r="L53" s="959"/>
      <c r="M53" s="899"/>
      <c r="N53" s="884"/>
      <c r="O53" s="555">
        <v>2</v>
      </c>
      <c r="P53" s="581"/>
      <c r="Q53" s="556" t="str">
        <f t="shared" si="0"/>
        <v/>
      </c>
      <c r="R53" s="557"/>
      <c r="S53" s="557"/>
      <c r="T53" s="558" t="str">
        <f t="shared" si="1"/>
        <v/>
      </c>
      <c r="U53" s="557"/>
      <c r="V53" s="557"/>
      <c r="W53" s="557"/>
      <c r="X53" s="559" t="str">
        <f t="shared" ref="X53:X57" si="46">IFERROR(IF(Q53="Probabilidad",(I53-(+I53*T53)),IF(Q53="Impacto",I53,"")),"")</f>
        <v/>
      </c>
      <c r="Y53" s="560" t="str">
        <f t="shared" si="5"/>
        <v/>
      </c>
      <c r="Z53" s="561" t="str">
        <f t="shared" si="6"/>
        <v/>
      </c>
      <c r="AA53" s="560" t="str">
        <f t="shared" si="2"/>
        <v/>
      </c>
      <c r="AB53" s="561" t="str">
        <f>IFERROR(IF(AND(Q52="Impacto",Q53="Impacto"),(AB52-(+AB52*T53)),IF(Q53="Impacto",(M52-(+M52*T53)),IF(Q53="Probabilidad",AB52,""))),"")</f>
        <v/>
      </c>
      <c r="AC53" s="562" t="str">
        <f t="shared" ref="AC53:AC54" si="4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63"/>
      <c r="AE53" s="582"/>
      <c r="AF53" s="577"/>
      <c r="AG53" s="579"/>
      <c r="AH53" s="579"/>
      <c r="AI53" s="749"/>
      <c r="AJ53" s="630"/>
      <c r="AK53" s="553"/>
      <c r="AL53" s="553"/>
      <c r="AM53" s="618"/>
      <c r="AN53" s="624"/>
      <c r="AO53" s="624"/>
      <c r="AP53" s="624"/>
      <c r="AQ53" s="624"/>
      <c r="AR53" s="624"/>
      <c r="AS53" s="624"/>
      <c r="AT53" s="624"/>
      <c r="AU53" s="624"/>
      <c r="AV53" s="624"/>
      <c r="AW53" s="624"/>
      <c r="AX53" s="624"/>
      <c r="AY53" s="624"/>
      <c r="AZ53" s="624"/>
      <c r="BA53" s="624"/>
      <c r="BB53" s="624"/>
      <c r="BC53" s="624"/>
      <c r="BD53" s="624"/>
      <c r="BE53" s="624"/>
      <c r="BF53" s="624"/>
      <c r="BG53" s="624"/>
      <c r="BH53" s="624"/>
      <c r="BI53" s="624"/>
      <c r="BJ53" s="624"/>
      <c r="BK53" s="624"/>
      <c r="BL53" s="624"/>
      <c r="BM53" s="624"/>
      <c r="BN53" s="624"/>
      <c r="BO53" s="624"/>
      <c r="BP53" s="624"/>
    </row>
    <row r="54" spans="1:68">
      <c r="A54" s="887"/>
      <c r="B54" s="890"/>
      <c r="C54" s="890"/>
      <c r="D54" s="890"/>
      <c r="E54" s="890"/>
      <c r="F54" s="890"/>
      <c r="G54" s="893"/>
      <c r="H54" s="896"/>
      <c r="I54" s="899"/>
      <c r="J54" s="953"/>
      <c r="K54" s="899">
        <f>IF(NOT(ISERROR(MATCH(J54,_xlfn.ANCHORARRAY(E155),0))),I157&amp;"Por favor no seleccionar los criterios de impacto",J54)</f>
        <v>0</v>
      </c>
      <c r="L54" s="959"/>
      <c r="M54" s="899"/>
      <c r="N54" s="884"/>
      <c r="O54" s="555">
        <v>3</v>
      </c>
      <c r="P54" s="581"/>
      <c r="Q54" s="556" t="str">
        <f t="shared" si="0"/>
        <v/>
      </c>
      <c r="R54" s="557"/>
      <c r="S54" s="557"/>
      <c r="T54" s="558" t="str">
        <f t="shared" si="1"/>
        <v/>
      </c>
      <c r="U54" s="557"/>
      <c r="V54" s="557"/>
      <c r="W54" s="557"/>
      <c r="X54" s="559" t="str">
        <f t="shared" si="46"/>
        <v/>
      </c>
      <c r="Y54" s="560" t="str">
        <f t="shared" si="5"/>
        <v/>
      </c>
      <c r="Z54" s="561" t="str">
        <f t="shared" si="6"/>
        <v/>
      </c>
      <c r="AA54" s="560" t="str">
        <f t="shared" si="2"/>
        <v/>
      </c>
      <c r="AB54" s="561" t="str">
        <f>IFERROR(IF(AND(Q53="Impacto",Q54="Impacto"),(AB53-(+AB53*T54)),IF(AND(Q53="Probabilidad",Q54="Impacto"),(AB52-(+AB52*T54)),IF(Q54="Probabilidad",AB53,""))),"")</f>
        <v/>
      </c>
      <c r="AC54" s="562" t="str">
        <f t="shared" si="47"/>
        <v/>
      </c>
      <c r="AD54" s="563"/>
      <c r="AE54" s="582"/>
      <c r="AF54" s="578"/>
      <c r="AG54" s="579"/>
      <c r="AH54" s="579"/>
      <c r="AI54" s="750"/>
      <c r="AJ54" s="630"/>
      <c r="AK54" s="553"/>
      <c r="AL54" s="553"/>
      <c r="AM54" s="618"/>
      <c r="AN54" s="624"/>
      <c r="AO54" s="624"/>
      <c r="AP54" s="624"/>
      <c r="AQ54" s="624"/>
      <c r="AR54" s="624"/>
      <c r="AS54" s="624"/>
      <c r="AT54" s="624"/>
      <c r="AU54" s="624"/>
      <c r="AV54" s="624"/>
      <c r="AW54" s="624"/>
      <c r="AX54" s="624"/>
      <c r="AY54" s="624"/>
      <c r="AZ54" s="624"/>
      <c r="BA54" s="624"/>
      <c r="BB54" s="624"/>
      <c r="BC54" s="624"/>
      <c r="BD54" s="624"/>
      <c r="BE54" s="624"/>
      <c r="BF54" s="624"/>
      <c r="BG54" s="624"/>
      <c r="BH54" s="624"/>
      <c r="BI54" s="624"/>
      <c r="BJ54" s="624"/>
      <c r="BK54" s="624"/>
      <c r="BL54" s="624"/>
      <c r="BM54" s="624"/>
      <c r="BN54" s="624"/>
      <c r="BO54" s="624"/>
      <c r="BP54" s="624"/>
    </row>
    <row r="55" spans="1:68">
      <c r="A55" s="887"/>
      <c r="B55" s="890"/>
      <c r="C55" s="890"/>
      <c r="D55" s="890"/>
      <c r="E55" s="890"/>
      <c r="F55" s="890"/>
      <c r="G55" s="893"/>
      <c r="H55" s="896"/>
      <c r="I55" s="899"/>
      <c r="J55" s="953"/>
      <c r="K55" s="899">
        <f>IF(NOT(ISERROR(MATCH(J55,_xlfn.ANCHORARRAY(E156),0))),I158&amp;"Por favor no seleccionar los criterios de impacto",J55)</f>
        <v>0</v>
      </c>
      <c r="L55" s="959"/>
      <c r="M55" s="899"/>
      <c r="N55" s="884"/>
      <c r="O55" s="555">
        <v>4</v>
      </c>
      <c r="P55" s="581"/>
      <c r="Q55" s="556" t="str">
        <f t="shared" si="0"/>
        <v/>
      </c>
      <c r="R55" s="557"/>
      <c r="S55" s="557"/>
      <c r="T55" s="558" t="str">
        <f t="shared" si="1"/>
        <v/>
      </c>
      <c r="U55" s="557"/>
      <c r="V55" s="557"/>
      <c r="W55" s="557"/>
      <c r="X55" s="559" t="str">
        <f t="shared" si="46"/>
        <v/>
      </c>
      <c r="Y55" s="560" t="str">
        <f t="shared" si="5"/>
        <v/>
      </c>
      <c r="Z55" s="561" t="str">
        <f t="shared" si="6"/>
        <v/>
      </c>
      <c r="AA55" s="560" t="str">
        <f t="shared" si="2"/>
        <v/>
      </c>
      <c r="AB55" s="561" t="str">
        <f>IFERROR(IF(AND(Q54="Impacto",Q55="Impacto"),(AB54-(+AB54*T55)),IF(AND(Q54="Probabilidad",Q55="Impacto"),(AB53-(+AB53*T55)),IF(Q55="Probabilidad",AB54,""))),"")</f>
        <v/>
      </c>
      <c r="AC55" s="56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63"/>
      <c r="AE55" s="582"/>
      <c r="AF55" s="578"/>
      <c r="AG55" s="579"/>
      <c r="AH55" s="579"/>
      <c r="AI55" s="751"/>
      <c r="AJ55" s="630"/>
      <c r="AK55" s="553"/>
      <c r="AL55" s="553"/>
      <c r="AM55" s="618"/>
      <c r="AN55" s="624"/>
      <c r="AO55" s="624"/>
      <c r="AP55" s="624"/>
      <c r="AQ55" s="624"/>
      <c r="AR55" s="624"/>
      <c r="AS55" s="624"/>
      <c r="AT55" s="624"/>
      <c r="AU55" s="624"/>
      <c r="AV55" s="624"/>
      <c r="AW55" s="624"/>
      <c r="AX55" s="624"/>
      <c r="AY55" s="624"/>
      <c r="AZ55" s="624"/>
      <c r="BA55" s="624"/>
      <c r="BB55" s="624"/>
      <c r="BC55" s="624"/>
      <c r="BD55" s="624"/>
      <c r="BE55" s="624"/>
      <c r="BF55" s="624"/>
      <c r="BG55" s="624"/>
      <c r="BH55" s="624"/>
      <c r="BI55" s="624"/>
      <c r="BJ55" s="624"/>
      <c r="BK55" s="624"/>
      <c r="BL55" s="624"/>
      <c r="BM55" s="624"/>
      <c r="BN55" s="624"/>
      <c r="BO55" s="624"/>
      <c r="BP55" s="624"/>
    </row>
    <row r="56" spans="1:68">
      <c r="A56" s="887"/>
      <c r="B56" s="890"/>
      <c r="C56" s="890"/>
      <c r="D56" s="890"/>
      <c r="E56" s="890"/>
      <c r="F56" s="890"/>
      <c r="G56" s="893"/>
      <c r="H56" s="896"/>
      <c r="I56" s="899"/>
      <c r="J56" s="953"/>
      <c r="K56" s="899">
        <f>IF(NOT(ISERROR(MATCH(J56,_xlfn.ANCHORARRAY(E157),0))),I159&amp;"Por favor no seleccionar los criterios de impacto",J56)</f>
        <v>0</v>
      </c>
      <c r="L56" s="959"/>
      <c r="M56" s="899"/>
      <c r="N56" s="884"/>
      <c r="O56" s="555">
        <v>5</v>
      </c>
      <c r="P56" s="581"/>
      <c r="Q56" s="556" t="str">
        <f t="shared" si="0"/>
        <v/>
      </c>
      <c r="R56" s="557"/>
      <c r="S56" s="557"/>
      <c r="T56" s="558" t="str">
        <f t="shared" si="1"/>
        <v/>
      </c>
      <c r="U56" s="557"/>
      <c r="V56" s="557"/>
      <c r="W56" s="557"/>
      <c r="X56" s="559" t="str">
        <f t="shared" si="46"/>
        <v/>
      </c>
      <c r="Y56" s="560" t="str">
        <f t="shared" si="5"/>
        <v/>
      </c>
      <c r="Z56" s="561" t="str">
        <f t="shared" si="6"/>
        <v/>
      </c>
      <c r="AA56" s="560" t="str">
        <f t="shared" si="2"/>
        <v/>
      </c>
      <c r="AB56" s="561" t="str">
        <f>IFERROR(IF(AND(Q55="Impacto",Q56="Impacto"),(AB55-(+AB55*T56)),IF(AND(Q55="Probabilidad",Q56="Impacto"),(AB54-(+AB54*T56)),IF(Q56="Probabilidad",AB55,""))),"")</f>
        <v/>
      </c>
      <c r="AC56" s="562" t="str">
        <f t="shared" ref="AC56:AC57" si="48">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63"/>
      <c r="AE56" s="582"/>
      <c r="AF56" s="578"/>
      <c r="AG56" s="579"/>
      <c r="AH56" s="579"/>
      <c r="AI56" s="751"/>
      <c r="AJ56" s="630"/>
      <c r="AK56" s="553"/>
      <c r="AL56" s="553"/>
      <c r="AM56" s="618"/>
      <c r="AN56" s="624"/>
      <c r="AO56" s="624"/>
      <c r="AP56" s="624"/>
      <c r="AQ56" s="624"/>
      <c r="AR56" s="624"/>
      <c r="AS56" s="624"/>
      <c r="AT56" s="624"/>
      <c r="AU56" s="624"/>
      <c r="AV56" s="624"/>
      <c r="AW56" s="624"/>
      <c r="AX56" s="624"/>
      <c r="AY56" s="624"/>
      <c r="AZ56" s="624"/>
      <c r="BA56" s="624"/>
      <c r="BB56" s="624"/>
      <c r="BC56" s="624"/>
      <c r="BD56" s="624"/>
      <c r="BE56" s="624"/>
      <c r="BF56" s="624"/>
      <c r="BG56" s="624"/>
      <c r="BH56" s="624"/>
      <c r="BI56" s="624"/>
      <c r="BJ56" s="624"/>
      <c r="BK56" s="624"/>
      <c r="BL56" s="624"/>
      <c r="BM56" s="624"/>
      <c r="BN56" s="624"/>
      <c r="BO56" s="624"/>
      <c r="BP56" s="624"/>
    </row>
    <row r="57" spans="1:68">
      <c r="A57" s="888"/>
      <c r="B57" s="891"/>
      <c r="C57" s="891"/>
      <c r="D57" s="891"/>
      <c r="E57" s="891"/>
      <c r="F57" s="891"/>
      <c r="G57" s="894"/>
      <c r="H57" s="897"/>
      <c r="I57" s="900"/>
      <c r="J57" s="954"/>
      <c r="K57" s="900">
        <f>IF(NOT(ISERROR(MATCH(J57,_xlfn.ANCHORARRAY(E158),0))),I160&amp;"Por favor no seleccionar los criterios de impacto",J57)</f>
        <v>0</v>
      </c>
      <c r="L57" s="960"/>
      <c r="M57" s="900"/>
      <c r="N57" s="885"/>
      <c r="O57" s="555">
        <v>6</v>
      </c>
      <c r="P57" s="581"/>
      <c r="Q57" s="556" t="str">
        <f t="shared" si="0"/>
        <v/>
      </c>
      <c r="R57" s="557"/>
      <c r="S57" s="557"/>
      <c r="T57" s="558" t="str">
        <f t="shared" si="1"/>
        <v/>
      </c>
      <c r="U57" s="557"/>
      <c r="V57" s="557"/>
      <c r="W57" s="557"/>
      <c r="X57" s="559" t="str">
        <f t="shared" si="46"/>
        <v/>
      </c>
      <c r="Y57" s="560" t="str">
        <f t="shared" si="5"/>
        <v/>
      </c>
      <c r="Z57" s="561" t="str">
        <f t="shared" si="6"/>
        <v/>
      </c>
      <c r="AA57" s="560" t="str">
        <f t="shared" si="2"/>
        <v/>
      </c>
      <c r="AB57" s="561" t="str">
        <f>IFERROR(IF(AND(Q56="Impacto",Q57="Impacto"),(AB56-(+AB56*T57)),IF(AND(Q56="Probabilidad",Q57="Impacto"),(AB55-(+AB55*T57)),IF(Q57="Probabilidad",AB56,""))),"")</f>
        <v/>
      </c>
      <c r="AC57" s="562" t="str">
        <f t="shared" si="48"/>
        <v/>
      </c>
      <c r="AD57" s="563"/>
      <c r="AE57" s="582"/>
      <c r="AF57" s="578"/>
      <c r="AG57" s="579"/>
      <c r="AH57" s="579"/>
      <c r="AI57" s="751"/>
      <c r="AJ57" s="630"/>
      <c r="AK57" s="553"/>
      <c r="AL57" s="553"/>
      <c r="AM57" s="618"/>
      <c r="AN57" s="624"/>
      <c r="AO57" s="624"/>
      <c r="AP57" s="624"/>
      <c r="AQ57" s="624"/>
      <c r="AR57" s="624"/>
      <c r="AS57" s="624"/>
      <c r="AT57" s="624"/>
      <c r="AU57" s="624"/>
      <c r="AV57" s="624"/>
      <c r="AW57" s="624"/>
      <c r="AX57" s="624"/>
      <c r="AY57" s="624"/>
      <c r="AZ57" s="624"/>
      <c r="BA57" s="624"/>
      <c r="BB57" s="624"/>
      <c r="BC57" s="624"/>
      <c r="BD57" s="624"/>
      <c r="BE57" s="624"/>
      <c r="BF57" s="624"/>
      <c r="BG57" s="624"/>
      <c r="BH57" s="624"/>
      <c r="BI57" s="624"/>
      <c r="BJ57" s="624"/>
      <c r="BK57" s="624"/>
      <c r="BL57" s="624"/>
      <c r="BM57" s="624"/>
      <c r="BN57" s="624"/>
      <c r="BO57" s="624"/>
      <c r="BP57" s="624"/>
    </row>
    <row r="58" spans="1:68" ht="120">
      <c r="A58" s="886">
        <v>9</v>
      </c>
      <c r="B58" s="889" t="s">
        <v>161</v>
      </c>
      <c r="C58" s="889" t="s">
        <v>227</v>
      </c>
      <c r="D58" s="889" t="s">
        <v>228</v>
      </c>
      <c r="E58" s="889" t="s">
        <v>229</v>
      </c>
      <c r="F58" s="889" t="s">
        <v>165</v>
      </c>
      <c r="G58" s="892">
        <v>350</v>
      </c>
      <c r="H58" s="895" t="str">
        <f t="shared" ref="H58" si="49">IF(G58&lt;=0,"",IF(G58&lt;=2,"Muy Baja",IF(G58&lt;=24,"Baja",IF(G58&lt;=500,"Media",IF(G58&lt;=5000,"Alta","Muy Alta")))))</f>
        <v>Media</v>
      </c>
      <c r="I58" s="898">
        <f t="shared" ref="I58" si="50">IF(H58="","",IF(H58="Muy Baja",0.2,IF(H58="Baja",0.4,IF(H58="Media",0.6,IF(H58="Alta",0.8,IF(H58="Muy Alta",1,))))))</f>
        <v>0.6</v>
      </c>
      <c r="J58" s="952" t="s">
        <v>223</v>
      </c>
      <c r="K58" s="898" t="str">
        <f>IF(NOT(ISERROR(MATCH(J58,'Tabla Impacto'!$B$221:$B$223,0))),'Tabla Impacto'!$F$223&amp;"Por favor no seleccionar los criterios de impacto(Afectación Económica o presupuestal y Pérdida Reputacional)",J58)</f>
        <v xml:space="preserve">     El riesgo afecta la imagen de la entidad internamente, de conocimiento general, nivel interno, de junta dircetiva y accionistas y/o de provedores</v>
      </c>
      <c r="L58" s="958" t="str">
        <f>IF(OR(K58='Tabla Impacto'!$C$11,K58='Tabla Impacto'!$D$11),"Leve",IF(OR(K58='Tabla Impacto'!$C$12,K58='Tabla Impacto'!$D$12),"Menor",IF(OR(K58='Tabla Impacto'!$C$13,K58='Tabla Impacto'!$D$13),"Moderado",IF(OR(K58='Tabla Impacto'!$C$14,K58='Tabla Impacto'!$D$14),"Mayor",IF(OR(K58='Tabla Impacto'!$C$15,K58='Tabla Impacto'!$D$15),"Catastrófico","")))))</f>
        <v>Menor</v>
      </c>
      <c r="M58" s="898">
        <f t="shared" ref="M58" si="51">IF(L58="","",IF(L58="Leve",0.2,IF(L58="Menor",0.4,IF(L58="Moderado",0.6,IF(L58="Mayor",0.8,IF(L58="Catastrófico",1,))))))</f>
        <v>0.4</v>
      </c>
      <c r="N58" s="883" t="str">
        <f t="shared" ref="N58" si="5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555">
        <v>1</v>
      </c>
      <c r="P58" s="589" t="s">
        <v>230</v>
      </c>
      <c r="Q58" s="556" t="str">
        <f t="shared" si="0"/>
        <v>Probabilidad</v>
      </c>
      <c r="R58" s="557" t="s">
        <v>168</v>
      </c>
      <c r="S58" s="557" t="s">
        <v>169</v>
      </c>
      <c r="T58" s="558" t="str">
        <f t="shared" si="1"/>
        <v>40%</v>
      </c>
      <c r="U58" s="557" t="s">
        <v>183</v>
      </c>
      <c r="V58" s="557" t="s">
        <v>171</v>
      </c>
      <c r="W58" s="557" t="s">
        <v>184</v>
      </c>
      <c r="X58" s="559">
        <f>IFERROR(IF(Q58="Probabilidad",(I58-(+I58*T58)),IF(Q58="Impacto",I58,"")),"")</f>
        <v>0.36</v>
      </c>
      <c r="Y58" s="560" t="str">
        <f t="shared" si="5"/>
        <v>Baja</v>
      </c>
      <c r="Z58" s="561">
        <f t="shared" si="6"/>
        <v>0.36</v>
      </c>
      <c r="AA58" s="560" t="str">
        <f t="shared" si="2"/>
        <v>Menor</v>
      </c>
      <c r="AB58" s="561">
        <f>IFERROR(IF(Q58="Impacto",(M58-(+M58*T58)),IF(Q58="Probabilidad",M58,"")),"")</f>
        <v>0.4</v>
      </c>
      <c r="AC58" s="56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Moderado</v>
      </c>
      <c r="AD58" s="563"/>
      <c r="AE58" s="586"/>
      <c r="AF58" s="577"/>
      <c r="AG58" s="579"/>
      <c r="AH58" s="579"/>
      <c r="AI58" s="751"/>
      <c r="AJ58" s="630"/>
      <c r="AK58" s="553"/>
      <c r="AL58" s="553"/>
      <c r="AM58" s="747"/>
      <c r="AN58" s="624"/>
      <c r="AO58" s="624"/>
      <c r="AP58" s="624"/>
      <c r="AQ58" s="624"/>
      <c r="AR58" s="624"/>
      <c r="AS58" s="624"/>
      <c r="AT58" s="624"/>
      <c r="AU58" s="624"/>
      <c r="AV58" s="624"/>
      <c r="AW58" s="624"/>
      <c r="AX58" s="624"/>
      <c r="AY58" s="624"/>
      <c r="AZ58" s="624"/>
      <c r="BA58" s="624"/>
      <c r="BB58" s="624"/>
      <c r="BC58" s="624"/>
      <c r="BD58" s="624"/>
      <c r="BE58" s="624"/>
      <c r="BF58" s="624"/>
      <c r="BG58" s="624"/>
      <c r="BH58" s="624"/>
      <c r="BI58" s="624"/>
      <c r="BJ58" s="624"/>
      <c r="BK58" s="624"/>
      <c r="BL58" s="624"/>
      <c r="BM58" s="624"/>
      <c r="BN58" s="624"/>
      <c r="BO58" s="624"/>
      <c r="BP58" s="624"/>
    </row>
    <row r="59" spans="1:68" ht="94.15" customHeight="1">
      <c r="A59" s="887"/>
      <c r="B59" s="890"/>
      <c r="C59" s="890"/>
      <c r="D59" s="890"/>
      <c r="E59" s="890"/>
      <c r="F59" s="890"/>
      <c r="G59" s="893"/>
      <c r="H59" s="896"/>
      <c r="I59" s="899"/>
      <c r="J59" s="953"/>
      <c r="K59" s="899">
        <f>IF(NOT(ISERROR(MATCH(J59,_xlfn.ANCHORARRAY(E160),0))),I162&amp;"Por favor no seleccionar los criterios de impacto",J59)</f>
        <v>0</v>
      </c>
      <c r="L59" s="959"/>
      <c r="M59" s="899"/>
      <c r="N59" s="884"/>
      <c r="O59" s="555">
        <v>2</v>
      </c>
      <c r="P59" s="589" t="s">
        <v>231</v>
      </c>
      <c r="Q59" s="556" t="str">
        <f t="shared" si="0"/>
        <v>Probabilidad</v>
      </c>
      <c r="R59" s="557" t="s">
        <v>168</v>
      </c>
      <c r="S59" s="557" t="s">
        <v>169</v>
      </c>
      <c r="T59" s="558" t="str">
        <f t="shared" si="1"/>
        <v>40%</v>
      </c>
      <c r="U59" s="557" t="s">
        <v>183</v>
      </c>
      <c r="V59" s="557" t="s">
        <v>171</v>
      </c>
      <c r="W59" s="557" t="s">
        <v>184</v>
      </c>
      <c r="X59" s="559">
        <f>IFERROR(IF(AND(Q58="Probabilidad",Q59="Probabilidad"),(Z58-(+Z58*T59)),IF(Q59="Probabilidad",(I58-(+I58*T59)),IF(Q59="Impacto",Z58,""))),"")</f>
        <v>0.216</v>
      </c>
      <c r="Y59" s="560" t="str">
        <f t="shared" si="5"/>
        <v>Baja</v>
      </c>
      <c r="Z59" s="561">
        <f t="shared" si="6"/>
        <v>0.216</v>
      </c>
      <c r="AA59" s="560" t="str">
        <f t="shared" si="2"/>
        <v>Menor</v>
      </c>
      <c r="AB59" s="561">
        <f>IFERROR(IF(AND(Q58="Impacto",Q59="Impacto"),(AB58-(+AB58*T59)),IF(Q59="Impacto",(M58-(+M58*T59)),IF(Q59="Probabilidad",AB58,""))),"")</f>
        <v>0.4</v>
      </c>
      <c r="AC59" s="562" t="str">
        <f t="shared" ref="AC59:AC140" si="53">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Moderado</v>
      </c>
      <c r="AD59" s="563" t="s">
        <v>175</v>
      </c>
      <c r="AE59" s="589" t="s">
        <v>232</v>
      </c>
      <c r="AF59" s="618" t="s">
        <v>226</v>
      </c>
      <c r="AG59" s="631">
        <v>45658</v>
      </c>
      <c r="AH59" s="631"/>
      <c r="AI59" s="752"/>
      <c r="AJ59" s="632"/>
      <c r="AK59" s="553"/>
      <c r="AL59" s="553"/>
      <c r="AM59" s="747"/>
      <c r="AN59" s="624"/>
      <c r="AO59" s="624"/>
      <c r="AP59" s="624"/>
      <c r="AQ59" s="624"/>
      <c r="AR59" s="624"/>
      <c r="AS59" s="624"/>
      <c r="AT59" s="624"/>
      <c r="AU59" s="624"/>
      <c r="AV59" s="624"/>
      <c r="AW59" s="624"/>
      <c r="AX59" s="624"/>
      <c r="AY59" s="624"/>
      <c r="AZ59" s="624"/>
      <c r="BA59" s="624"/>
      <c r="BB59" s="624"/>
      <c r="BC59" s="624"/>
      <c r="BD59" s="624"/>
      <c r="BE59" s="624"/>
      <c r="BF59" s="624"/>
      <c r="BG59" s="624"/>
      <c r="BH59" s="624"/>
      <c r="BI59" s="624"/>
      <c r="BJ59" s="624"/>
      <c r="BK59" s="624"/>
      <c r="BL59" s="624"/>
      <c r="BM59" s="624"/>
      <c r="BN59" s="624"/>
      <c r="BO59" s="624"/>
      <c r="BP59" s="624"/>
    </row>
    <row r="60" spans="1:68">
      <c r="A60" s="887"/>
      <c r="B60" s="890"/>
      <c r="C60" s="890"/>
      <c r="D60" s="890"/>
      <c r="E60" s="890"/>
      <c r="F60" s="890"/>
      <c r="G60" s="893"/>
      <c r="H60" s="896"/>
      <c r="I60" s="899"/>
      <c r="J60" s="953"/>
      <c r="K60" s="899">
        <f>IF(NOT(ISERROR(MATCH(J60,_xlfn.ANCHORARRAY(E161),0))),I163&amp;"Por favor no seleccionar los criterios de impacto",J60)</f>
        <v>0</v>
      </c>
      <c r="L60" s="959"/>
      <c r="M60" s="899"/>
      <c r="N60" s="884"/>
      <c r="O60" s="555">
        <v>3</v>
      </c>
      <c r="P60" s="581"/>
      <c r="Q60" s="556" t="str">
        <f t="shared" si="0"/>
        <v/>
      </c>
      <c r="R60" s="557"/>
      <c r="S60" s="557"/>
      <c r="T60" s="558" t="str">
        <f t="shared" si="1"/>
        <v/>
      </c>
      <c r="U60" s="557"/>
      <c r="V60" s="557"/>
      <c r="W60" s="557"/>
      <c r="X60" s="559" t="str">
        <f t="shared" ref="X60:X63" si="54">IFERROR(IF(Q60="Probabilidad",(I60-(+I60*T60)),IF(Q60="Impacto",I60,"")),"")</f>
        <v/>
      </c>
      <c r="Y60" s="560" t="str">
        <f t="shared" si="5"/>
        <v/>
      </c>
      <c r="Z60" s="561" t="str">
        <f t="shared" si="6"/>
        <v/>
      </c>
      <c r="AA60" s="560" t="str">
        <f t="shared" si="2"/>
        <v/>
      </c>
      <c r="AB60" s="561" t="str">
        <f>IFERROR(IF(AND(Q59="Impacto",Q60="Impacto"),(AB59-(+AB59*T60)),IF(AND(Q59="Probabilidad",Q60="Impacto"),(AB58-(+AB58*T60)),IF(Q60="Probabilidad",AB59,""))),"")</f>
        <v/>
      </c>
      <c r="AC60" s="562" t="str">
        <f t="shared" si="53"/>
        <v/>
      </c>
      <c r="AD60" s="563"/>
      <c r="AE60" s="582"/>
      <c r="AF60" s="577"/>
      <c r="AG60" s="579"/>
      <c r="AH60" s="579"/>
      <c r="AI60" s="751"/>
      <c r="AJ60" s="630"/>
      <c r="AK60" s="553"/>
      <c r="AL60" s="553"/>
      <c r="AM60" s="618"/>
      <c r="AN60" s="624"/>
      <c r="AO60" s="624"/>
      <c r="AP60" s="624"/>
      <c r="AQ60" s="624"/>
      <c r="AR60" s="624"/>
      <c r="AS60" s="624"/>
      <c r="AT60" s="624"/>
      <c r="AU60" s="624"/>
      <c r="AV60" s="624"/>
      <c r="AW60" s="624"/>
      <c r="AX60" s="624"/>
      <c r="AY60" s="624"/>
      <c r="AZ60" s="624"/>
      <c r="BA60" s="624"/>
      <c r="BB60" s="624"/>
      <c r="BC60" s="624"/>
      <c r="BD60" s="624"/>
      <c r="BE60" s="624"/>
      <c r="BF60" s="624"/>
      <c r="BG60" s="624"/>
      <c r="BH60" s="624"/>
      <c r="BI60" s="624"/>
      <c r="BJ60" s="624"/>
      <c r="BK60" s="624"/>
      <c r="BL60" s="624"/>
      <c r="BM60" s="624"/>
      <c r="BN60" s="624"/>
      <c r="BO60" s="624"/>
      <c r="BP60" s="624"/>
    </row>
    <row r="61" spans="1:68">
      <c r="A61" s="887"/>
      <c r="B61" s="890"/>
      <c r="C61" s="890"/>
      <c r="D61" s="890"/>
      <c r="E61" s="890"/>
      <c r="F61" s="890"/>
      <c r="G61" s="893"/>
      <c r="H61" s="896"/>
      <c r="I61" s="899"/>
      <c r="J61" s="953"/>
      <c r="K61" s="899">
        <f>IF(NOT(ISERROR(MATCH(J61,_xlfn.ANCHORARRAY(E162),0))),I164&amp;"Por favor no seleccionar los criterios de impacto",J61)</f>
        <v>0</v>
      </c>
      <c r="L61" s="959"/>
      <c r="M61" s="899"/>
      <c r="N61" s="884"/>
      <c r="O61" s="555">
        <v>4</v>
      </c>
      <c r="P61" s="581"/>
      <c r="Q61" s="556" t="str">
        <f t="shared" si="0"/>
        <v/>
      </c>
      <c r="R61" s="557"/>
      <c r="S61" s="557"/>
      <c r="T61" s="558" t="str">
        <f t="shared" si="1"/>
        <v/>
      </c>
      <c r="U61" s="557"/>
      <c r="V61" s="557"/>
      <c r="W61" s="557"/>
      <c r="X61" s="559" t="str">
        <f t="shared" si="54"/>
        <v/>
      </c>
      <c r="Y61" s="560" t="str">
        <f t="shared" si="5"/>
        <v/>
      </c>
      <c r="Z61" s="561" t="str">
        <f t="shared" si="6"/>
        <v/>
      </c>
      <c r="AA61" s="560" t="str">
        <f t="shared" si="2"/>
        <v/>
      </c>
      <c r="AB61" s="561" t="str">
        <f>IFERROR(IF(AND(Q60="Impacto",Q61="Impacto"),(AB60-(+AB60*T61)),IF(AND(Q60="Probabilidad",Q61="Impacto"),(AB59-(+AB59*T61)),IF(Q61="Probabilidad",AB60,""))),"")</f>
        <v/>
      </c>
      <c r="AC61" s="562" t="str">
        <f t="shared" si="53"/>
        <v/>
      </c>
      <c r="AD61" s="563"/>
      <c r="AE61" s="582"/>
      <c r="AF61" s="578"/>
      <c r="AG61" s="579"/>
      <c r="AH61" s="579"/>
      <c r="AI61" s="751"/>
      <c r="AJ61" s="630"/>
      <c r="AK61" s="553"/>
      <c r="AL61" s="553"/>
      <c r="AM61" s="618"/>
      <c r="AN61" s="624"/>
      <c r="AO61" s="624"/>
      <c r="AP61" s="624"/>
      <c r="AQ61" s="624"/>
      <c r="AR61" s="624"/>
      <c r="AS61" s="624"/>
      <c r="AT61" s="624"/>
      <c r="AU61" s="624"/>
      <c r="AV61" s="624"/>
      <c r="AW61" s="624"/>
      <c r="AX61" s="624"/>
      <c r="AY61" s="624"/>
      <c r="AZ61" s="624"/>
      <c r="BA61" s="624"/>
      <c r="BB61" s="624"/>
      <c r="BC61" s="624"/>
      <c r="BD61" s="624"/>
      <c r="BE61" s="624"/>
      <c r="BF61" s="624"/>
      <c r="BG61" s="624"/>
      <c r="BH61" s="624"/>
      <c r="BI61" s="624"/>
      <c r="BJ61" s="624"/>
      <c r="BK61" s="624"/>
      <c r="BL61" s="624"/>
      <c r="BM61" s="624"/>
      <c r="BN61" s="624"/>
      <c r="BO61" s="624"/>
      <c r="BP61" s="624"/>
    </row>
    <row r="62" spans="1:68">
      <c r="A62" s="887"/>
      <c r="B62" s="890"/>
      <c r="C62" s="890"/>
      <c r="D62" s="890"/>
      <c r="E62" s="890"/>
      <c r="F62" s="890"/>
      <c r="G62" s="893"/>
      <c r="H62" s="896"/>
      <c r="I62" s="899"/>
      <c r="J62" s="953"/>
      <c r="K62" s="899">
        <f>IF(NOT(ISERROR(MATCH(J62,_xlfn.ANCHORARRAY(E163),0))),I165&amp;"Por favor no seleccionar los criterios de impacto",J62)</f>
        <v>0</v>
      </c>
      <c r="L62" s="959"/>
      <c r="M62" s="899"/>
      <c r="N62" s="884"/>
      <c r="O62" s="555">
        <v>5</v>
      </c>
      <c r="P62" s="581"/>
      <c r="Q62" s="556" t="str">
        <f t="shared" si="0"/>
        <v/>
      </c>
      <c r="R62" s="557"/>
      <c r="S62" s="557"/>
      <c r="T62" s="558" t="str">
        <f t="shared" si="1"/>
        <v/>
      </c>
      <c r="U62" s="557"/>
      <c r="V62" s="557"/>
      <c r="W62" s="557"/>
      <c r="X62" s="559" t="str">
        <f t="shared" si="54"/>
        <v/>
      </c>
      <c r="Y62" s="560" t="str">
        <f t="shared" si="5"/>
        <v/>
      </c>
      <c r="Z62" s="561" t="str">
        <f t="shared" si="6"/>
        <v/>
      </c>
      <c r="AA62" s="560" t="str">
        <f t="shared" si="2"/>
        <v/>
      </c>
      <c r="AB62" s="561" t="str">
        <f>IFERROR(IF(AND(Q61="Impacto",Q62="Impacto"),(AB61-(+AB61*T62)),IF(AND(Q61="Probabilidad",Q62="Impacto"),(AB60-(+AB60*T62)),IF(Q62="Probabilidad",AB61,""))),"")</f>
        <v/>
      </c>
      <c r="AC62" s="562" t="str">
        <f t="shared" si="53"/>
        <v/>
      </c>
      <c r="AD62" s="563"/>
      <c r="AE62" s="582"/>
      <c r="AF62" s="578"/>
      <c r="AG62" s="579"/>
      <c r="AH62" s="579"/>
      <c r="AI62" s="751"/>
      <c r="AJ62" s="630"/>
      <c r="AK62" s="553"/>
      <c r="AL62" s="553"/>
      <c r="AM62" s="618"/>
      <c r="AN62" s="624"/>
      <c r="AO62" s="624"/>
      <c r="AP62" s="624"/>
      <c r="AQ62" s="624"/>
      <c r="AR62" s="624"/>
      <c r="AS62" s="624"/>
      <c r="AT62" s="624"/>
      <c r="AU62" s="624"/>
      <c r="AV62" s="624"/>
      <c r="AW62" s="624"/>
      <c r="AX62" s="624"/>
      <c r="AY62" s="624"/>
      <c r="AZ62" s="624"/>
      <c r="BA62" s="624"/>
      <c r="BB62" s="624"/>
      <c r="BC62" s="624"/>
      <c r="BD62" s="624"/>
      <c r="BE62" s="624"/>
      <c r="BF62" s="624"/>
      <c r="BG62" s="624"/>
      <c r="BH62" s="624"/>
      <c r="BI62" s="624"/>
      <c r="BJ62" s="624"/>
      <c r="BK62" s="624"/>
      <c r="BL62" s="624"/>
      <c r="BM62" s="624"/>
      <c r="BN62" s="624"/>
      <c r="BO62" s="624"/>
      <c r="BP62" s="624"/>
    </row>
    <row r="63" spans="1:68">
      <c r="A63" s="888"/>
      <c r="B63" s="891"/>
      <c r="C63" s="891"/>
      <c r="D63" s="891"/>
      <c r="E63" s="891"/>
      <c r="F63" s="891"/>
      <c r="G63" s="894"/>
      <c r="H63" s="897"/>
      <c r="I63" s="900"/>
      <c r="J63" s="954"/>
      <c r="K63" s="900">
        <f>IF(NOT(ISERROR(MATCH(J63,_xlfn.ANCHORARRAY(E164),0))),I166&amp;"Por favor no seleccionar los criterios de impacto",J63)</f>
        <v>0</v>
      </c>
      <c r="L63" s="960"/>
      <c r="M63" s="900"/>
      <c r="N63" s="885"/>
      <c r="O63" s="555">
        <v>6</v>
      </c>
      <c r="P63" s="581"/>
      <c r="Q63" s="556" t="str">
        <f t="shared" si="0"/>
        <v/>
      </c>
      <c r="R63" s="557"/>
      <c r="S63" s="557"/>
      <c r="T63" s="558" t="str">
        <f t="shared" si="1"/>
        <v/>
      </c>
      <c r="U63" s="557"/>
      <c r="V63" s="557"/>
      <c r="W63" s="557"/>
      <c r="X63" s="559" t="str">
        <f t="shared" si="54"/>
        <v/>
      </c>
      <c r="Y63" s="560" t="str">
        <f t="shared" si="5"/>
        <v/>
      </c>
      <c r="Z63" s="561" t="str">
        <f t="shared" si="6"/>
        <v/>
      </c>
      <c r="AA63" s="560" t="str">
        <f t="shared" si="2"/>
        <v/>
      </c>
      <c r="AB63" s="561" t="str">
        <f>IFERROR(IF(AND(Q62="Impacto",Q63="Impacto"),(AB62-(+AB62*T63)),IF(AND(Q62="Probabilidad",Q63="Impacto"),(AB61-(+AB61*T63)),IF(Q63="Probabilidad",AB62,""))),"")</f>
        <v/>
      </c>
      <c r="AC63" s="562" t="str">
        <f t="shared" si="53"/>
        <v/>
      </c>
      <c r="AD63" s="563"/>
      <c r="AE63" s="582"/>
      <c r="AF63" s="578"/>
      <c r="AG63" s="579"/>
      <c r="AH63" s="579"/>
      <c r="AI63" s="751"/>
      <c r="AJ63" s="630"/>
      <c r="AK63" s="553"/>
      <c r="AL63" s="553"/>
      <c r="AM63" s="618"/>
      <c r="AN63" s="624"/>
      <c r="AO63" s="624"/>
      <c r="AP63" s="624"/>
      <c r="AQ63" s="624"/>
      <c r="AR63" s="624"/>
      <c r="AS63" s="624"/>
      <c r="AT63" s="624"/>
      <c r="AU63" s="624"/>
      <c r="AV63" s="624"/>
      <c r="AW63" s="624"/>
      <c r="AX63" s="624"/>
      <c r="AY63" s="624"/>
      <c r="AZ63" s="624"/>
      <c r="BA63" s="624"/>
      <c r="BB63" s="624"/>
      <c r="BC63" s="624"/>
      <c r="BD63" s="624"/>
      <c r="BE63" s="624"/>
      <c r="BF63" s="624"/>
      <c r="BG63" s="624"/>
      <c r="BH63" s="624"/>
      <c r="BI63" s="624"/>
      <c r="BJ63" s="624"/>
      <c r="BK63" s="624"/>
      <c r="BL63" s="624"/>
      <c r="BM63" s="624"/>
      <c r="BN63" s="624"/>
      <c r="BO63" s="624"/>
      <c r="BP63" s="624"/>
    </row>
    <row r="64" spans="1:68" ht="106.5" customHeight="1">
      <c r="A64" s="886">
        <v>10</v>
      </c>
      <c r="B64" s="889" t="s">
        <v>161</v>
      </c>
      <c r="C64" s="889" t="s">
        <v>233</v>
      </c>
      <c r="D64" s="889" t="s">
        <v>234</v>
      </c>
      <c r="E64" s="889" t="s">
        <v>235</v>
      </c>
      <c r="F64" s="889" t="s">
        <v>165</v>
      </c>
      <c r="G64" s="892">
        <v>200</v>
      </c>
      <c r="H64" s="895" t="str">
        <f>IF(G64&lt;=0,"",IF(G64&lt;=2,"Muy Baja",IF(G64&lt;=24,"Baja",IF(G64&lt;=500,"Media",IF(G64&lt;=5000,"Alta","Muy Alta")))))</f>
        <v>Media</v>
      </c>
      <c r="I64" s="898">
        <f t="shared" ref="I64" si="55">IF(H64="","",IF(H64="Muy Baja",0.2,IF(H64="Baja",0.4,IF(H64="Media",0.6,IF(H64="Alta",0.8,IF(H64="Muy Alta",1,))))))</f>
        <v>0.6</v>
      </c>
      <c r="J64" s="952" t="s">
        <v>197</v>
      </c>
      <c r="K64" s="898" t="str">
        <f>IF(NOT(ISERROR(MATCH(J64,'Tabla Impacto'!$B$221:$B$223,0))),'Tabla Impacto'!$F$223&amp;"Por favor no seleccionar los criterios de impacto(Afectación Económica o presupuestal y Pérdida Reputacional)",J64)</f>
        <v xml:space="preserve">     El riesgo afecta la imagen de la entidad con algunos usuarios de relevancia frente al logro de los objetivos</v>
      </c>
      <c r="L64" s="958" t="str">
        <f>IF(OR(K64='Tabla Impacto'!$C$11,K64='Tabla Impacto'!$D$11),"Leve",IF(OR(K64='Tabla Impacto'!$C$12,K64='Tabla Impacto'!$D$12),"Menor",IF(OR(K64='Tabla Impacto'!$C$13,K64='Tabla Impacto'!$D$13),"Moderado",IF(OR(K64='Tabla Impacto'!$C$14,K64='Tabla Impacto'!$D$14),"Mayor",IF(OR(K64='Tabla Impacto'!$C$15,K64='Tabla Impacto'!$D$15),"Catastrófico","")))))</f>
        <v>Moderado</v>
      </c>
      <c r="M64" s="898">
        <f t="shared" ref="M64" si="56">IF(L64="","",IF(L64="Leve",0.2,IF(L64="Menor",0.4,IF(L64="Moderado",0.6,IF(L64="Mayor",0.8,IF(L64="Catastrófico",1,))))))</f>
        <v>0.6</v>
      </c>
      <c r="N64" s="883" t="str">
        <f t="shared" ref="N64" si="5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555">
        <v>1</v>
      </c>
      <c r="P64" s="589" t="s">
        <v>236</v>
      </c>
      <c r="Q64" s="556" t="str">
        <f t="shared" si="0"/>
        <v>Probabilidad</v>
      </c>
      <c r="R64" s="557" t="s">
        <v>168</v>
      </c>
      <c r="S64" s="557" t="s">
        <v>169</v>
      </c>
      <c r="T64" s="558" t="str">
        <f t="shared" si="1"/>
        <v>40%</v>
      </c>
      <c r="U64" s="557" t="s">
        <v>183</v>
      </c>
      <c r="V64" s="557" t="s">
        <v>171</v>
      </c>
      <c r="W64" s="557" t="s">
        <v>174</v>
      </c>
      <c r="X64" s="559">
        <f>IFERROR(IF(Q64="Probabilidad",(I64-(+I64*T64)),IF(Q64="Impacto",I64,"")),"")</f>
        <v>0.36</v>
      </c>
      <c r="Y64" s="560" t="str">
        <f t="shared" si="5"/>
        <v>Baja</v>
      </c>
      <c r="Z64" s="561">
        <f t="shared" si="6"/>
        <v>0.36</v>
      </c>
      <c r="AA64" s="560" t="str">
        <f t="shared" si="2"/>
        <v>Moderado</v>
      </c>
      <c r="AB64" s="561">
        <f>IFERROR(IF(Q64="Impacto",(M64-(+M64*T64)),IF(Q64="Probabilidad",M64,"")),"")</f>
        <v>0.6</v>
      </c>
      <c r="AC64" s="562" t="str">
        <f t="shared" si="53"/>
        <v>Moderado</v>
      </c>
      <c r="AD64" s="563" t="s">
        <v>175</v>
      </c>
      <c r="AE64" s="589" t="s">
        <v>237</v>
      </c>
      <c r="AF64" s="618" t="s">
        <v>226</v>
      </c>
      <c r="AG64" s="631">
        <v>45658</v>
      </c>
      <c r="AH64" s="631"/>
      <c r="AI64" s="753"/>
      <c r="AJ64" s="632"/>
      <c r="AK64" s="553"/>
      <c r="AL64" s="553"/>
      <c r="AM64" s="523"/>
      <c r="AN64" s="624"/>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row>
    <row r="65" spans="1:68" ht="153" customHeight="1">
      <c r="A65" s="887"/>
      <c r="B65" s="890"/>
      <c r="C65" s="890"/>
      <c r="D65" s="890"/>
      <c r="E65" s="890"/>
      <c r="F65" s="890"/>
      <c r="G65" s="893"/>
      <c r="H65" s="896"/>
      <c r="I65" s="899"/>
      <c r="J65" s="953"/>
      <c r="K65" s="899">
        <f>IF(NOT(ISERROR(MATCH(J65,_xlfn.ANCHORARRAY(E166),0))),I168&amp;"Por favor no seleccionar los criterios de impacto",J65)</f>
        <v>0</v>
      </c>
      <c r="L65" s="959"/>
      <c r="M65" s="899"/>
      <c r="N65" s="884"/>
      <c r="O65" s="555">
        <v>2</v>
      </c>
      <c r="P65" s="581"/>
      <c r="Q65" s="556" t="str">
        <f t="shared" si="0"/>
        <v/>
      </c>
      <c r="R65" s="557"/>
      <c r="S65" s="557"/>
      <c r="T65" s="558"/>
      <c r="U65" s="557"/>
      <c r="V65" s="557"/>
      <c r="W65" s="557"/>
      <c r="X65" s="559" t="str">
        <f>IFERROR(IF(AND(Q64="Probabilidad",Q65="Probabilidad"),(Z64-(+Z64*T65)),IF(Q65="Probabilidad",(I64-(+I64*T65)),IF(Q65="Impacto",Z64,""))),"")</f>
        <v/>
      </c>
      <c r="Y65" s="560" t="str">
        <f t="shared" si="5"/>
        <v/>
      </c>
      <c r="Z65" s="561" t="str">
        <f t="shared" si="6"/>
        <v/>
      </c>
      <c r="AA65" s="560" t="str">
        <f t="shared" si="2"/>
        <v/>
      </c>
      <c r="AB65" s="561" t="str">
        <f>IFERROR(IF(AND(Q64="Impacto",Q65="Impacto"),(AB64-(+AB64*T65)),IF(Q65="Impacto",(M64-(+M64*T65)),IF(Q65="Probabilidad",AB64,""))),"")</f>
        <v/>
      </c>
      <c r="AC65" s="562" t="str">
        <f t="shared" si="53"/>
        <v/>
      </c>
      <c r="AD65" s="563"/>
      <c r="AE65" s="586"/>
      <c r="AF65" s="577"/>
      <c r="AG65" s="579"/>
      <c r="AH65" s="579"/>
      <c r="AI65" s="751"/>
      <c r="AJ65" s="630"/>
      <c r="AK65" s="553"/>
      <c r="AL65" s="553"/>
      <c r="AM65" s="618"/>
      <c r="AN65" s="624"/>
      <c r="AO65" s="624"/>
      <c r="AP65" s="624"/>
      <c r="AQ65" s="624"/>
      <c r="AR65" s="624"/>
      <c r="AS65" s="624"/>
      <c r="AT65" s="624"/>
      <c r="AU65" s="624"/>
      <c r="AV65" s="624"/>
      <c r="AW65" s="624"/>
      <c r="AX65" s="624"/>
      <c r="AY65" s="624"/>
      <c r="AZ65" s="624"/>
      <c r="BA65" s="624"/>
      <c r="BB65" s="624"/>
      <c r="BC65" s="624"/>
      <c r="BD65" s="624"/>
      <c r="BE65" s="624"/>
      <c r="BF65" s="624"/>
      <c r="BG65" s="624"/>
      <c r="BH65" s="624"/>
      <c r="BI65" s="624"/>
      <c r="BJ65" s="624"/>
      <c r="BK65" s="624"/>
      <c r="BL65" s="624"/>
      <c r="BM65" s="624"/>
      <c r="BN65" s="624"/>
      <c r="BO65" s="624"/>
      <c r="BP65" s="624"/>
    </row>
    <row r="66" spans="1:68">
      <c r="A66" s="887"/>
      <c r="B66" s="890"/>
      <c r="C66" s="890"/>
      <c r="D66" s="890"/>
      <c r="E66" s="890"/>
      <c r="F66" s="890"/>
      <c r="G66" s="893"/>
      <c r="H66" s="896"/>
      <c r="I66" s="899"/>
      <c r="J66" s="953"/>
      <c r="K66" s="899">
        <f>IF(NOT(ISERROR(MATCH(J66,_xlfn.ANCHORARRAY(E167),0))),I169&amp;"Por favor no seleccionar los criterios de impacto",J66)</f>
        <v>0</v>
      </c>
      <c r="L66" s="959"/>
      <c r="M66" s="899"/>
      <c r="N66" s="884"/>
      <c r="O66" s="555">
        <v>3</v>
      </c>
      <c r="P66" s="581"/>
      <c r="Q66" s="556" t="str">
        <f t="shared" si="0"/>
        <v/>
      </c>
      <c r="R66" s="557"/>
      <c r="S66" s="557"/>
      <c r="T66" s="558" t="str">
        <f t="shared" si="1"/>
        <v/>
      </c>
      <c r="U66" s="557"/>
      <c r="V66" s="557"/>
      <c r="W66" s="557"/>
      <c r="X66" s="559" t="str">
        <f t="shared" ref="X66:X69" si="58">IFERROR(IF(Q66="Probabilidad",(I66-(+I66*T66)),IF(Q66="Impacto",I66,"")),"")</f>
        <v/>
      </c>
      <c r="Y66" s="560" t="str">
        <f t="shared" si="5"/>
        <v/>
      </c>
      <c r="Z66" s="561" t="str">
        <f t="shared" si="6"/>
        <v/>
      </c>
      <c r="AA66" s="560" t="str">
        <f t="shared" si="2"/>
        <v/>
      </c>
      <c r="AB66" s="561" t="str">
        <f>IFERROR(IF(AND(Q65="Impacto",Q66="Impacto"),(AB65-(+AB65*T66)),IF(AND(Q65="Probabilidad",Q66="Impacto"),(AB64-(+AB64*T66)),IF(Q66="Probabilidad",AB65,""))),"")</f>
        <v/>
      </c>
      <c r="AC66" s="562" t="str">
        <f t="shared" si="53"/>
        <v/>
      </c>
      <c r="AD66" s="563"/>
      <c r="AE66" s="582"/>
      <c r="AF66" s="578"/>
      <c r="AG66" s="579"/>
      <c r="AH66" s="579"/>
      <c r="AI66" s="751"/>
      <c r="AJ66" s="630"/>
      <c r="AK66" s="553"/>
      <c r="AL66" s="553"/>
      <c r="AM66" s="618"/>
      <c r="AN66" s="624"/>
      <c r="AO66" s="624"/>
      <c r="AP66" s="624"/>
      <c r="AQ66" s="624"/>
      <c r="AR66" s="624"/>
      <c r="AS66" s="624"/>
      <c r="AT66" s="624"/>
      <c r="AU66" s="624"/>
      <c r="AV66" s="624"/>
      <c r="AW66" s="624"/>
      <c r="AX66" s="624"/>
      <c r="AY66" s="624"/>
      <c r="AZ66" s="624"/>
      <c r="BA66" s="624"/>
      <c r="BB66" s="624"/>
      <c r="BC66" s="624"/>
      <c r="BD66" s="624"/>
      <c r="BE66" s="624"/>
      <c r="BF66" s="624"/>
      <c r="BG66" s="624"/>
      <c r="BH66" s="624"/>
      <c r="BI66" s="624"/>
      <c r="BJ66" s="624"/>
      <c r="BK66" s="624"/>
      <c r="BL66" s="624"/>
      <c r="BM66" s="624"/>
      <c r="BN66" s="624"/>
      <c r="BO66" s="624"/>
      <c r="BP66" s="624"/>
    </row>
    <row r="67" spans="1:68">
      <c r="A67" s="887"/>
      <c r="B67" s="890"/>
      <c r="C67" s="890"/>
      <c r="D67" s="890"/>
      <c r="E67" s="890"/>
      <c r="F67" s="890"/>
      <c r="G67" s="893"/>
      <c r="H67" s="896"/>
      <c r="I67" s="899"/>
      <c r="J67" s="953"/>
      <c r="K67" s="899">
        <f>IF(NOT(ISERROR(MATCH(J67,_xlfn.ANCHORARRAY(E168),0))),I170&amp;"Por favor no seleccionar los criterios de impacto",J67)</f>
        <v>0</v>
      </c>
      <c r="L67" s="959"/>
      <c r="M67" s="899"/>
      <c r="N67" s="884"/>
      <c r="O67" s="555">
        <v>4</v>
      </c>
      <c r="P67" s="581"/>
      <c r="Q67" s="556" t="str">
        <f t="shared" si="0"/>
        <v/>
      </c>
      <c r="R67" s="557"/>
      <c r="S67" s="557"/>
      <c r="T67" s="558" t="str">
        <f t="shared" si="1"/>
        <v/>
      </c>
      <c r="U67" s="557"/>
      <c r="V67" s="557"/>
      <c r="W67" s="557"/>
      <c r="X67" s="559" t="str">
        <f t="shared" si="58"/>
        <v/>
      </c>
      <c r="Y67" s="560" t="str">
        <f t="shared" si="5"/>
        <v/>
      </c>
      <c r="Z67" s="561" t="str">
        <f t="shared" si="6"/>
        <v/>
      </c>
      <c r="AA67" s="560" t="str">
        <f t="shared" si="2"/>
        <v/>
      </c>
      <c r="AB67" s="561" t="str">
        <f>IFERROR(IF(AND(Q66="Impacto",Q67="Impacto"),(AB66-(+AB66*T67)),IF(AND(Q66="Probabilidad",Q67="Impacto"),(AB65-(+AB65*T67)),IF(Q67="Probabilidad",AB66,""))),"")</f>
        <v/>
      </c>
      <c r="AC67" s="562" t="str">
        <f t="shared" si="53"/>
        <v/>
      </c>
      <c r="AD67" s="563"/>
      <c r="AE67" s="582"/>
      <c r="AF67" s="578"/>
      <c r="AG67" s="579"/>
      <c r="AH67" s="579"/>
      <c r="AI67" s="751"/>
      <c r="AJ67" s="630"/>
      <c r="AK67" s="553"/>
      <c r="AL67" s="553"/>
      <c r="AM67" s="618"/>
      <c r="AN67" s="624"/>
      <c r="AO67" s="624"/>
      <c r="AP67" s="624"/>
      <c r="AQ67" s="624"/>
      <c r="AR67" s="624"/>
      <c r="AS67" s="624"/>
      <c r="AT67" s="624"/>
      <c r="AU67" s="624"/>
      <c r="AV67" s="624"/>
      <c r="AW67" s="624"/>
      <c r="AX67" s="624"/>
      <c r="AY67" s="624"/>
      <c r="AZ67" s="624"/>
      <c r="BA67" s="624"/>
      <c r="BB67" s="624"/>
      <c r="BC67" s="624"/>
      <c r="BD67" s="624"/>
      <c r="BE67" s="624"/>
      <c r="BF67" s="624"/>
      <c r="BG67" s="624"/>
      <c r="BH67" s="624"/>
      <c r="BI67" s="624"/>
      <c r="BJ67" s="624"/>
      <c r="BK67" s="624"/>
      <c r="BL67" s="624"/>
      <c r="BM67" s="624"/>
      <c r="BN67" s="624"/>
      <c r="BO67" s="624"/>
      <c r="BP67" s="624"/>
    </row>
    <row r="68" spans="1:68">
      <c r="A68" s="887"/>
      <c r="B68" s="890"/>
      <c r="C68" s="890"/>
      <c r="D68" s="890"/>
      <c r="E68" s="890"/>
      <c r="F68" s="890"/>
      <c r="G68" s="893"/>
      <c r="H68" s="896"/>
      <c r="I68" s="899"/>
      <c r="J68" s="953"/>
      <c r="K68" s="899">
        <f>IF(NOT(ISERROR(MATCH(J68,_xlfn.ANCHORARRAY(E169),0))),I171&amp;"Por favor no seleccionar los criterios de impacto",J68)</f>
        <v>0</v>
      </c>
      <c r="L68" s="959"/>
      <c r="M68" s="899"/>
      <c r="N68" s="884"/>
      <c r="O68" s="555">
        <v>5</v>
      </c>
      <c r="P68" s="581"/>
      <c r="Q68" s="556" t="str">
        <f t="shared" si="0"/>
        <v/>
      </c>
      <c r="R68" s="557"/>
      <c r="S68" s="557"/>
      <c r="T68" s="558" t="str">
        <f t="shared" si="1"/>
        <v/>
      </c>
      <c r="U68" s="557"/>
      <c r="V68" s="557"/>
      <c r="W68" s="557"/>
      <c r="X68" s="559" t="str">
        <f t="shared" si="58"/>
        <v/>
      </c>
      <c r="Y68" s="560" t="str">
        <f t="shared" si="5"/>
        <v/>
      </c>
      <c r="Z68" s="561" t="str">
        <f t="shared" si="6"/>
        <v/>
      </c>
      <c r="AA68" s="560" t="str">
        <f t="shared" si="2"/>
        <v/>
      </c>
      <c r="AB68" s="561" t="str">
        <f>IFERROR(IF(AND(Q67="Impacto",Q68="Impacto"),(AB67-(+AB67*T68)),IF(AND(Q67="Probabilidad",Q68="Impacto"),(AB66-(+AB66*T68)),IF(Q68="Probabilidad",AB67,""))),"")</f>
        <v/>
      </c>
      <c r="AC68" s="562" t="str">
        <f t="shared" si="53"/>
        <v/>
      </c>
      <c r="AD68" s="563"/>
      <c r="AE68" s="582"/>
      <c r="AF68" s="578"/>
      <c r="AG68" s="579"/>
      <c r="AH68" s="579"/>
      <c r="AI68" s="751"/>
      <c r="AJ68" s="630"/>
      <c r="AK68" s="553"/>
      <c r="AL68" s="553"/>
      <c r="AM68" s="618"/>
      <c r="AN68" s="624"/>
      <c r="AO68" s="624"/>
      <c r="AP68" s="624"/>
      <c r="AQ68" s="624"/>
      <c r="AR68" s="624"/>
      <c r="AS68" s="624"/>
      <c r="AT68" s="624"/>
      <c r="AU68" s="624"/>
      <c r="AV68" s="624"/>
      <c r="AW68" s="624"/>
      <c r="AX68" s="624"/>
      <c r="AY68" s="624"/>
      <c r="AZ68" s="624"/>
      <c r="BA68" s="624"/>
      <c r="BB68" s="624"/>
      <c r="BC68" s="624"/>
      <c r="BD68" s="624"/>
      <c r="BE68" s="624"/>
      <c r="BF68" s="624"/>
      <c r="BG68" s="624"/>
      <c r="BH68" s="624"/>
      <c r="BI68" s="624"/>
      <c r="BJ68" s="624"/>
      <c r="BK68" s="624"/>
      <c r="BL68" s="624"/>
      <c r="BM68" s="624"/>
      <c r="BN68" s="624"/>
      <c r="BO68" s="624"/>
      <c r="BP68" s="624"/>
    </row>
    <row r="69" spans="1:68">
      <c r="A69" s="888"/>
      <c r="B69" s="891"/>
      <c r="C69" s="891"/>
      <c r="D69" s="891"/>
      <c r="E69" s="891"/>
      <c r="F69" s="891"/>
      <c r="G69" s="894"/>
      <c r="H69" s="897"/>
      <c r="I69" s="900"/>
      <c r="J69" s="954"/>
      <c r="K69" s="900">
        <f>IF(NOT(ISERROR(MATCH(J69,_xlfn.ANCHORARRAY(E170),0))),I172&amp;"Por favor no seleccionar los criterios de impacto",J69)</f>
        <v>0</v>
      </c>
      <c r="L69" s="960"/>
      <c r="M69" s="900"/>
      <c r="N69" s="885"/>
      <c r="O69" s="555">
        <v>6</v>
      </c>
      <c r="P69" s="581"/>
      <c r="Q69" s="556" t="str">
        <f t="shared" si="0"/>
        <v/>
      </c>
      <c r="R69" s="557"/>
      <c r="S69" s="557"/>
      <c r="T69" s="558" t="str">
        <f t="shared" si="1"/>
        <v/>
      </c>
      <c r="U69" s="557"/>
      <c r="V69" s="557"/>
      <c r="W69" s="557"/>
      <c r="X69" s="559" t="str">
        <f t="shared" si="58"/>
        <v/>
      </c>
      <c r="Y69" s="560" t="str">
        <f t="shared" si="5"/>
        <v/>
      </c>
      <c r="Z69" s="561" t="str">
        <f t="shared" si="6"/>
        <v/>
      </c>
      <c r="AA69" s="560" t="str">
        <f t="shared" si="2"/>
        <v/>
      </c>
      <c r="AB69" s="561" t="str">
        <f>IFERROR(IF(AND(Q68="Impacto",Q69="Impacto"),(AB68-(+AB68*T69)),IF(AND(Q68="Probabilidad",Q69="Impacto"),(AB67-(+AB67*T69)),IF(Q69="Probabilidad",AB68,""))),"")</f>
        <v/>
      </c>
      <c r="AC69" s="562" t="str">
        <f t="shared" si="53"/>
        <v/>
      </c>
      <c r="AD69" s="563"/>
      <c r="AE69" s="582"/>
      <c r="AF69" s="578"/>
      <c r="AG69" s="579"/>
      <c r="AH69" s="579"/>
      <c r="AI69" s="751"/>
      <c r="AJ69" s="630"/>
      <c r="AK69" s="553"/>
      <c r="AL69" s="553"/>
      <c r="AM69" s="618"/>
      <c r="AN69" s="624"/>
      <c r="AO69" s="624"/>
      <c r="AP69" s="624"/>
      <c r="AQ69" s="624"/>
      <c r="AR69" s="624"/>
      <c r="AS69" s="624"/>
      <c r="AT69" s="624"/>
      <c r="AU69" s="624"/>
      <c r="AV69" s="624"/>
      <c r="AW69" s="624"/>
      <c r="AX69" s="624"/>
      <c r="AY69" s="624"/>
      <c r="AZ69" s="624"/>
      <c r="BA69" s="624"/>
      <c r="BB69" s="624"/>
      <c r="BC69" s="624"/>
      <c r="BD69" s="624"/>
      <c r="BE69" s="624"/>
      <c r="BF69" s="624"/>
      <c r="BG69" s="624"/>
      <c r="BH69" s="624"/>
      <c r="BI69" s="624"/>
      <c r="BJ69" s="624"/>
      <c r="BK69" s="624"/>
      <c r="BL69" s="624"/>
      <c r="BM69" s="624"/>
      <c r="BN69" s="624"/>
      <c r="BO69" s="624"/>
      <c r="BP69" s="624"/>
    </row>
    <row r="70" spans="1:68" ht="80.25" customHeight="1">
      <c r="A70" s="886">
        <v>11</v>
      </c>
      <c r="B70" s="889" t="s">
        <v>161</v>
      </c>
      <c r="C70" s="889" t="s">
        <v>238</v>
      </c>
      <c r="D70" s="889" t="s">
        <v>239</v>
      </c>
      <c r="E70" s="889" t="s">
        <v>240</v>
      </c>
      <c r="F70" s="889" t="s">
        <v>165</v>
      </c>
      <c r="G70" s="892">
        <v>60000</v>
      </c>
      <c r="H70" s="895" t="str">
        <f t="shared" ref="H70" si="59">IF(G70&lt;=0,"",IF(G70&lt;=2,"Muy Baja",IF(G70&lt;=24,"Baja",IF(G70&lt;=500,"Media",IF(G70&lt;=5000,"Alta","Muy Alta")))))</f>
        <v>Muy Alta</v>
      </c>
      <c r="I70" s="898">
        <f t="shared" ref="I70" si="60">IF(H70="","",IF(H70="Muy Baja",0.2,IF(H70="Baja",0.4,IF(H70="Media",0.6,IF(H70="Alta",0.8,IF(H70="Muy Alta",1,))))))</f>
        <v>1</v>
      </c>
      <c r="J70" s="952" t="s">
        <v>213</v>
      </c>
      <c r="K70" s="898" t="str">
        <f>IF(NOT(ISERROR(MATCH(J70,'Tabla Impacto'!$B$221:$B$223,0))),'Tabla Impacto'!$F$223&amp;"Por favor no seleccionar los criterios de impacto(Afectación Económica o presupuestal y Pérdida Reputacional)",J70)</f>
        <v xml:space="preserve">     El riesgo afecta la imagen de alguna área de la organización</v>
      </c>
      <c r="L70" s="958" t="str">
        <f>IF(OR(K70='Tabla Impacto'!$C$11,K70='Tabla Impacto'!$D$11),"Leve",IF(OR(K70='Tabla Impacto'!$C$12,K70='Tabla Impacto'!$D$12),"Menor",IF(OR(K70='Tabla Impacto'!$C$13,K70='Tabla Impacto'!$D$13),"Moderado",IF(OR(K70='Tabla Impacto'!$C$14,K70='Tabla Impacto'!$D$14),"Mayor",IF(OR(K70='Tabla Impacto'!$C$15,K70='Tabla Impacto'!$D$15),"Catastrófico","")))))</f>
        <v>Leve</v>
      </c>
      <c r="M70" s="898">
        <f>IF(L70="","",IF(L70="Leve",0.2,IF(L70="Menor",0.4,IF(L70="Moderado",0.6,IF(L70="Mayor",0.8,IF(L70="Catastrófico",1,))))))</f>
        <v>0.2</v>
      </c>
      <c r="N70" s="883" t="str">
        <f t="shared" ref="N70" si="61">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Alto</v>
      </c>
      <c r="O70" s="555">
        <v>1</v>
      </c>
      <c r="P70" s="589" t="s">
        <v>241</v>
      </c>
      <c r="Q70" s="556" t="str">
        <f t="shared" ref="Q70:Q75" si="62">IF(OR(R70="Preventivo",R70="Detectivo"),"Probabilidad",IF(R70="Correctivo","Impacto",""))</f>
        <v>Probabilidad</v>
      </c>
      <c r="R70" s="557" t="s">
        <v>168</v>
      </c>
      <c r="S70" s="557" t="s">
        <v>169</v>
      </c>
      <c r="T70" s="558" t="str">
        <f t="shared" ref="T70:T75" si="63">IF(AND(R70="Preventivo",S70="Automático"),"50%",IF(AND(R70="Preventivo",S70="Manual"),"40%",IF(AND(R70="Detectivo",S70="Automático"),"40%",IF(AND(R70="Detectivo",S70="Manual"),"30%",IF(AND(R70="Correctivo",S70="Automático"),"35%",IF(AND(R70="Correctivo",S70="Manual"),"25%",""))))))</f>
        <v>40%</v>
      </c>
      <c r="U70" s="557" t="s">
        <v>170</v>
      </c>
      <c r="V70" s="557" t="s">
        <v>191</v>
      </c>
      <c r="W70" s="557" t="s">
        <v>172</v>
      </c>
      <c r="X70" s="559">
        <f>IFERROR(IF(Q70="Probabilidad",(I70-(+I70*T70)),IF(Q70="Impacto",I70,"")),"")</f>
        <v>0.6</v>
      </c>
      <c r="Y70" s="560" t="str">
        <f t="shared" ref="Y70:Y75" si="64">IFERROR(IF(X70="","",IF(X70&lt;=0.2,"Muy Baja",IF(X70&lt;=0.4,"Baja",IF(X70&lt;=0.6,"Media",IF(X70&lt;=0.8,"Alta","Muy Alta"))))),"")</f>
        <v>Media</v>
      </c>
      <c r="Z70" s="561">
        <f t="shared" ref="Z70:Z75" si="65">+X70</f>
        <v>0.6</v>
      </c>
      <c r="AA70" s="560" t="str">
        <f>IFERROR(IF(AB70="","",IF(AB70&lt;=0.2,"Leve",IF(AB70&lt;=0.4,"Menor",IF(AB70&lt;=0.6,"Moderado",IF(AB70&lt;=0.8,"Mayor","Catastrófico"))))),"")</f>
        <v>Leve</v>
      </c>
      <c r="AB70" s="561">
        <f>IFERROR(IF(Q70="Impacto",(M70-(+M70*T70)),IF(Q70="Probabilidad",M70,"")),"")</f>
        <v>0.2</v>
      </c>
      <c r="AC70" s="562" t="str">
        <f t="shared" ref="AC70:AC75" si="66">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Moderado</v>
      </c>
      <c r="AD70" s="563"/>
      <c r="AE70" s="587"/>
      <c r="AF70" s="586"/>
      <c r="AG70" s="579"/>
      <c r="AH70" s="579"/>
      <c r="AI70" s="751"/>
      <c r="AJ70" s="630"/>
      <c r="AK70" s="641"/>
      <c r="AL70" s="641"/>
      <c r="AM70" s="682"/>
      <c r="AN70" s="624"/>
      <c r="AO70" s="624"/>
      <c r="AP70" s="624"/>
      <c r="AQ70" s="624"/>
      <c r="AR70" s="624"/>
      <c r="AS70" s="624"/>
      <c r="AT70" s="624"/>
      <c r="AU70" s="624"/>
      <c r="AV70" s="624"/>
      <c r="AW70" s="624"/>
      <c r="AX70" s="624"/>
      <c r="AY70" s="624"/>
      <c r="AZ70" s="624"/>
      <c r="BA70" s="624"/>
      <c r="BB70" s="624"/>
      <c r="BC70" s="624"/>
      <c r="BD70" s="624"/>
      <c r="BE70" s="624"/>
      <c r="BF70" s="624"/>
      <c r="BG70" s="624"/>
      <c r="BH70" s="624"/>
      <c r="BI70" s="624"/>
      <c r="BJ70" s="624"/>
      <c r="BK70" s="624"/>
      <c r="BL70" s="624"/>
      <c r="BM70" s="624"/>
      <c r="BN70" s="624"/>
      <c r="BO70" s="624"/>
      <c r="BP70" s="624"/>
    </row>
    <row r="71" spans="1:68" ht="409.6" customHeight="1">
      <c r="A71" s="887"/>
      <c r="B71" s="890"/>
      <c r="C71" s="890"/>
      <c r="D71" s="890"/>
      <c r="E71" s="890"/>
      <c r="F71" s="890"/>
      <c r="G71" s="893"/>
      <c r="H71" s="896"/>
      <c r="I71" s="899"/>
      <c r="J71" s="953"/>
      <c r="K71" s="899">
        <f>IF(NOT(ISERROR(MATCH(J71,_xlfn.ANCHORARRAY(E166),0))),I168&amp;"Por favor no seleccionar los criterios de impacto",J71)</f>
        <v>0</v>
      </c>
      <c r="L71" s="959"/>
      <c r="M71" s="899"/>
      <c r="N71" s="884"/>
      <c r="O71" s="555">
        <v>2</v>
      </c>
      <c r="P71" s="589" t="s">
        <v>242</v>
      </c>
      <c r="Q71" s="556" t="str">
        <f t="shared" si="62"/>
        <v>Probabilidad</v>
      </c>
      <c r="R71" s="557" t="s">
        <v>168</v>
      </c>
      <c r="S71" s="557" t="s">
        <v>169</v>
      </c>
      <c r="T71" s="558" t="str">
        <f t="shared" si="63"/>
        <v>40%</v>
      </c>
      <c r="U71" s="557" t="s">
        <v>170</v>
      </c>
      <c r="V71" s="557" t="s">
        <v>171</v>
      </c>
      <c r="W71" s="557" t="s">
        <v>172</v>
      </c>
      <c r="X71" s="559">
        <f>IFERROR(IF(AND(Q70="Probabilidad",Q71="Probabilidad"),(Z70-(+Z70*T71)),IF(Q71="Probabilidad",(I70-(+I70*T71)),IF(Q71="Impacto",Z70,""))),"")</f>
        <v>0.36</v>
      </c>
      <c r="Y71" s="560" t="str">
        <f t="shared" si="64"/>
        <v>Baja</v>
      </c>
      <c r="Z71" s="561">
        <f t="shared" si="65"/>
        <v>0.36</v>
      </c>
      <c r="AA71" s="560" t="str">
        <f t="shared" ref="AA71:AA75" si="67">IFERROR(IF(AB71="","",IF(AB71&lt;=0.2,"Leve",IF(AB71&lt;=0.4,"Menor",IF(AB71&lt;=0.6,"Moderado",IF(AB71&lt;=0.8,"Mayor","Catastrófico"))))),"")</f>
        <v>Leve</v>
      </c>
      <c r="AB71" s="561">
        <f>IFERROR(IF(AND(Q70="Impacto",Q71="Impacto"),(AB70-(+AB70*T71)),IF(Q71="Impacto",(M70-(+M70*T71)),IF(Q71="Probabilidad",AB70,""))),"")</f>
        <v>0.2</v>
      </c>
      <c r="AC71" s="562" t="str">
        <f t="shared" si="66"/>
        <v>Bajo</v>
      </c>
      <c r="AD71" s="563" t="s">
        <v>175</v>
      </c>
      <c r="AE71" s="589" t="s">
        <v>243</v>
      </c>
      <c r="AF71" s="618" t="s">
        <v>226</v>
      </c>
      <c r="AG71" s="631">
        <v>45658</v>
      </c>
      <c r="AH71" s="631"/>
      <c r="AI71" s="682"/>
      <c r="AJ71" s="632"/>
      <c r="AK71" s="553"/>
      <c r="AL71" s="553"/>
      <c r="AM71" s="682"/>
      <c r="AN71" s="624"/>
      <c r="AO71" s="624"/>
      <c r="AP71" s="624"/>
      <c r="AQ71" s="624"/>
      <c r="AR71" s="624"/>
      <c r="AS71" s="624"/>
      <c r="AT71" s="624"/>
      <c r="AU71" s="624"/>
      <c r="AV71" s="624"/>
      <c r="AW71" s="624"/>
      <c r="AX71" s="624"/>
      <c r="AY71" s="624"/>
      <c r="AZ71" s="624"/>
      <c r="BA71" s="624"/>
      <c r="BB71" s="624"/>
      <c r="BC71" s="624"/>
      <c r="BD71" s="624"/>
      <c r="BE71" s="624"/>
      <c r="BF71" s="624"/>
      <c r="BG71" s="624"/>
      <c r="BH71" s="624"/>
      <c r="BI71" s="624"/>
      <c r="BJ71" s="624"/>
      <c r="BK71" s="624"/>
      <c r="BL71" s="624"/>
      <c r="BM71" s="624"/>
      <c r="BN71" s="624"/>
      <c r="BO71" s="624"/>
      <c r="BP71" s="624"/>
    </row>
    <row r="72" spans="1:68">
      <c r="A72" s="887"/>
      <c r="B72" s="890"/>
      <c r="C72" s="890"/>
      <c r="D72" s="890"/>
      <c r="E72" s="890"/>
      <c r="F72" s="890"/>
      <c r="G72" s="893"/>
      <c r="H72" s="896"/>
      <c r="I72" s="899"/>
      <c r="J72" s="953"/>
      <c r="K72" s="899">
        <f>IF(NOT(ISERROR(MATCH(J72,_xlfn.ANCHORARRAY(E167),0))),I169&amp;"Por favor no seleccionar los criterios de impacto",J72)</f>
        <v>0</v>
      </c>
      <c r="L72" s="959"/>
      <c r="M72" s="899"/>
      <c r="N72" s="884"/>
      <c r="O72" s="555">
        <v>3</v>
      </c>
      <c r="P72" s="588"/>
      <c r="Q72" s="556" t="str">
        <f t="shared" si="62"/>
        <v/>
      </c>
      <c r="R72" s="557"/>
      <c r="S72" s="557"/>
      <c r="T72" s="558" t="str">
        <f t="shared" si="63"/>
        <v/>
      </c>
      <c r="U72" s="557"/>
      <c r="V72" s="557"/>
      <c r="W72" s="557"/>
      <c r="X72" s="559" t="str">
        <f t="shared" ref="X72:X75" si="68">IFERROR(IF(Q72="Probabilidad",(I72-(+I72*T72)),IF(Q72="Impacto",I72,"")),"")</f>
        <v/>
      </c>
      <c r="Y72" s="560" t="str">
        <f t="shared" si="64"/>
        <v/>
      </c>
      <c r="Z72" s="561" t="str">
        <f t="shared" si="65"/>
        <v/>
      </c>
      <c r="AA72" s="560" t="str">
        <f t="shared" si="67"/>
        <v/>
      </c>
      <c r="AB72" s="561" t="str">
        <f>IFERROR(IF(AND(Q71="Impacto",Q72="Impacto"),(AB71-(+AB71*T72)),IF(AND(Q71="Probabilidad",Q72="Impacto"),(AB70-(+AB70*T72)),IF(Q72="Probabilidad",AB71,""))),"")</f>
        <v/>
      </c>
      <c r="AC72" s="562" t="str">
        <f t="shared" si="66"/>
        <v/>
      </c>
      <c r="AD72" s="563"/>
      <c r="AE72" s="582"/>
      <c r="AF72" s="578"/>
      <c r="AG72" s="579"/>
      <c r="AH72" s="579"/>
      <c r="AI72" s="553"/>
      <c r="AJ72" s="630"/>
      <c r="AK72" s="553"/>
      <c r="AL72" s="553"/>
      <c r="AM72" s="630"/>
      <c r="AN72" s="624"/>
      <c r="AO72" s="624"/>
      <c r="AP72" s="624"/>
      <c r="AQ72" s="624"/>
      <c r="AR72" s="624"/>
      <c r="AS72" s="624"/>
      <c r="AT72" s="624"/>
      <c r="AU72" s="624"/>
      <c r="AV72" s="624"/>
      <c r="AW72" s="624"/>
      <c r="AX72" s="624"/>
      <c r="AY72" s="624"/>
      <c r="AZ72" s="624"/>
      <c r="BA72" s="624"/>
      <c r="BB72" s="624"/>
      <c r="BC72" s="624"/>
      <c r="BD72" s="624"/>
      <c r="BE72" s="624"/>
      <c r="BF72" s="624"/>
      <c r="BG72" s="624"/>
      <c r="BH72" s="624"/>
      <c r="BI72" s="624"/>
      <c r="BJ72" s="624"/>
      <c r="BK72" s="624"/>
      <c r="BL72" s="624"/>
      <c r="BM72" s="624"/>
      <c r="BN72" s="624"/>
      <c r="BO72" s="624"/>
      <c r="BP72" s="624"/>
    </row>
    <row r="73" spans="1:68">
      <c r="A73" s="887"/>
      <c r="B73" s="890"/>
      <c r="C73" s="890"/>
      <c r="D73" s="890"/>
      <c r="E73" s="890"/>
      <c r="F73" s="890"/>
      <c r="G73" s="893"/>
      <c r="H73" s="896"/>
      <c r="I73" s="899"/>
      <c r="J73" s="953"/>
      <c r="K73" s="899">
        <f>IF(NOT(ISERROR(MATCH(J73,_xlfn.ANCHORARRAY(E168),0))),I170&amp;"Por favor no seleccionar los criterios de impacto",J73)</f>
        <v>0</v>
      </c>
      <c r="L73" s="959"/>
      <c r="M73" s="899"/>
      <c r="N73" s="884"/>
      <c r="O73" s="555">
        <v>4</v>
      </c>
      <c r="P73" s="589"/>
      <c r="Q73" s="556" t="str">
        <f t="shared" si="62"/>
        <v/>
      </c>
      <c r="R73" s="557"/>
      <c r="S73" s="557"/>
      <c r="T73" s="558" t="str">
        <f t="shared" si="63"/>
        <v/>
      </c>
      <c r="U73" s="557"/>
      <c r="V73" s="557"/>
      <c r="W73" s="557"/>
      <c r="X73" s="559" t="str">
        <f t="shared" si="68"/>
        <v/>
      </c>
      <c r="Y73" s="560" t="str">
        <f t="shared" si="64"/>
        <v/>
      </c>
      <c r="Z73" s="561" t="str">
        <f t="shared" si="65"/>
        <v/>
      </c>
      <c r="AA73" s="560" t="str">
        <f t="shared" si="67"/>
        <v/>
      </c>
      <c r="AB73" s="561" t="str">
        <f>IFERROR(IF(AND(Q72="Impacto",Q73="Impacto"),(AB72-(+AB72*T73)),IF(AND(Q72="Probabilidad",Q73="Impacto"),(AB71-(+AB71*T73)),IF(Q73="Probabilidad",AB72,""))),"")</f>
        <v/>
      </c>
      <c r="AC73" s="562" t="str">
        <f t="shared" si="66"/>
        <v/>
      </c>
      <c r="AD73" s="563"/>
      <c r="AE73" s="582"/>
      <c r="AF73" s="578"/>
      <c r="AG73" s="579"/>
      <c r="AH73" s="579"/>
      <c r="AI73" s="553"/>
      <c r="AJ73" s="630"/>
      <c r="AK73" s="553"/>
      <c r="AL73" s="553"/>
      <c r="AM73" s="630"/>
      <c r="AN73" s="624"/>
      <c r="AO73" s="624"/>
      <c r="AP73" s="624"/>
      <c r="AQ73" s="624"/>
      <c r="AR73" s="624"/>
      <c r="AS73" s="624"/>
      <c r="AT73" s="624"/>
      <c r="AU73" s="624"/>
      <c r="AV73" s="624"/>
      <c r="AW73" s="624"/>
      <c r="AX73" s="624"/>
      <c r="AY73" s="624"/>
      <c r="AZ73" s="624"/>
      <c r="BA73" s="624"/>
      <c r="BB73" s="624"/>
      <c r="BC73" s="624"/>
      <c r="BD73" s="624"/>
      <c r="BE73" s="624"/>
      <c r="BF73" s="624"/>
      <c r="BG73" s="624"/>
      <c r="BH73" s="624"/>
      <c r="BI73" s="624"/>
      <c r="BJ73" s="624"/>
      <c r="BK73" s="624"/>
      <c r="BL73" s="624"/>
      <c r="BM73" s="624"/>
      <c r="BN73" s="624"/>
      <c r="BO73" s="624"/>
      <c r="BP73" s="624"/>
    </row>
    <row r="74" spans="1:68">
      <c r="A74" s="887"/>
      <c r="B74" s="890"/>
      <c r="C74" s="890"/>
      <c r="D74" s="890"/>
      <c r="E74" s="890"/>
      <c r="F74" s="890"/>
      <c r="G74" s="893"/>
      <c r="H74" s="896"/>
      <c r="I74" s="899"/>
      <c r="J74" s="953"/>
      <c r="K74" s="899">
        <f>IF(NOT(ISERROR(MATCH(J74,_xlfn.ANCHORARRAY(E169),0))),I171&amp;"Por favor no seleccionar los criterios de impacto",J74)</f>
        <v>0</v>
      </c>
      <c r="L74" s="959"/>
      <c r="M74" s="899"/>
      <c r="N74" s="884"/>
      <c r="O74" s="555">
        <v>5</v>
      </c>
      <c r="P74" s="589"/>
      <c r="Q74" s="556" t="str">
        <f t="shared" si="62"/>
        <v/>
      </c>
      <c r="R74" s="557"/>
      <c r="S74" s="557"/>
      <c r="T74" s="558" t="str">
        <f t="shared" si="63"/>
        <v/>
      </c>
      <c r="U74" s="557"/>
      <c r="V74" s="557"/>
      <c r="W74" s="557"/>
      <c r="X74" s="559" t="str">
        <f t="shared" si="68"/>
        <v/>
      </c>
      <c r="Y74" s="560" t="str">
        <f t="shared" si="64"/>
        <v/>
      </c>
      <c r="Z74" s="561" t="str">
        <f t="shared" si="65"/>
        <v/>
      </c>
      <c r="AA74" s="560" t="str">
        <f t="shared" si="67"/>
        <v/>
      </c>
      <c r="AB74" s="561" t="str">
        <f>IFERROR(IF(AND(Q73="Impacto",Q74="Impacto"),(AB73-(+AB73*T74)),IF(AND(Q73="Probabilidad",Q74="Impacto"),(AB72-(+AB72*T74)),IF(Q74="Probabilidad",AB73,""))),"")</f>
        <v/>
      </c>
      <c r="AC74" s="562" t="str">
        <f t="shared" si="66"/>
        <v/>
      </c>
      <c r="AD74" s="563"/>
      <c r="AE74" s="582"/>
      <c r="AF74" s="578"/>
      <c r="AG74" s="579"/>
      <c r="AH74" s="579"/>
      <c r="AI74" s="553"/>
      <c r="AJ74" s="630"/>
      <c r="AK74" s="553"/>
      <c r="AL74" s="553"/>
      <c r="AM74" s="630"/>
      <c r="AN74" s="624"/>
      <c r="AO74" s="624"/>
      <c r="AP74" s="624"/>
      <c r="AQ74" s="624"/>
      <c r="AR74" s="624"/>
      <c r="AS74" s="624"/>
      <c r="AT74" s="624"/>
      <c r="AU74" s="624"/>
      <c r="AV74" s="624"/>
      <c r="AW74" s="624"/>
      <c r="AX74" s="624"/>
      <c r="AY74" s="624"/>
      <c r="AZ74" s="624"/>
      <c r="BA74" s="624"/>
      <c r="BB74" s="624"/>
      <c r="BC74" s="624"/>
      <c r="BD74" s="624"/>
      <c r="BE74" s="624"/>
      <c r="BF74" s="624"/>
      <c r="BG74" s="624"/>
      <c r="BH74" s="624"/>
      <c r="BI74" s="624"/>
      <c r="BJ74" s="624"/>
      <c r="BK74" s="624"/>
      <c r="BL74" s="624"/>
      <c r="BM74" s="624"/>
      <c r="BN74" s="624"/>
      <c r="BO74" s="624"/>
      <c r="BP74" s="624"/>
    </row>
    <row r="75" spans="1:68">
      <c r="A75" s="888"/>
      <c r="B75" s="891"/>
      <c r="C75" s="891"/>
      <c r="D75" s="891"/>
      <c r="E75" s="891"/>
      <c r="F75" s="891"/>
      <c r="G75" s="894"/>
      <c r="H75" s="897"/>
      <c r="I75" s="900"/>
      <c r="J75" s="954"/>
      <c r="K75" s="900">
        <f>IF(NOT(ISERROR(MATCH(J75,_xlfn.ANCHORARRAY(E170),0))),I172&amp;"Por favor no seleccionar los criterios de impacto",J75)</f>
        <v>0</v>
      </c>
      <c r="L75" s="960"/>
      <c r="M75" s="900"/>
      <c r="N75" s="885"/>
      <c r="O75" s="555">
        <v>6</v>
      </c>
      <c r="P75" s="589"/>
      <c r="Q75" s="556" t="str">
        <f t="shared" si="62"/>
        <v/>
      </c>
      <c r="R75" s="557"/>
      <c r="S75" s="557"/>
      <c r="T75" s="558" t="str">
        <f t="shared" si="63"/>
        <v/>
      </c>
      <c r="U75" s="557"/>
      <c r="V75" s="557"/>
      <c r="W75" s="557"/>
      <c r="X75" s="559" t="str">
        <f t="shared" si="68"/>
        <v/>
      </c>
      <c r="Y75" s="560" t="str">
        <f t="shared" si="64"/>
        <v/>
      </c>
      <c r="Z75" s="561" t="str">
        <f t="shared" si="65"/>
        <v/>
      </c>
      <c r="AA75" s="560" t="str">
        <f t="shared" si="67"/>
        <v/>
      </c>
      <c r="AB75" s="561" t="str">
        <f>IFERROR(IF(AND(Q74="Impacto",Q75="Impacto"),(AB74-(+AB74*T75)),IF(AND(Q74="Probabilidad",Q75="Impacto"),(AB73-(+AB73*T75)),IF(Q75="Probabilidad",AB74,""))),"")</f>
        <v/>
      </c>
      <c r="AC75" s="562" t="str">
        <f t="shared" si="66"/>
        <v/>
      </c>
      <c r="AD75" s="563"/>
      <c r="AE75" s="582"/>
      <c r="AF75" s="578"/>
      <c r="AG75" s="579"/>
      <c r="AH75" s="579"/>
      <c r="AI75" s="553"/>
      <c r="AJ75" s="630"/>
      <c r="AK75" s="553"/>
      <c r="AL75" s="553"/>
      <c r="AM75" s="630"/>
      <c r="AN75" s="624"/>
      <c r="AO75" s="624"/>
      <c r="AP75" s="624"/>
      <c r="AQ75" s="624"/>
      <c r="AR75" s="624"/>
      <c r="AS75" s="624"/>
      <c r="AT75" s="624"/>
      <c r="AU75" s="624"/>
      <c r="AV75" s="624"/>
      <c r="AW75" s="624"/>
      <c r="AX75" s="624"/>
      <c r="AY75" s="624"/>
      <c r="AZ75" s="624"/>
      <c r="BA75" s="624"/>
      <c r="BB75" s="624"/>
      <c r="BC75" s="624"/>
      <c r="BD75" s="624"/>
      <c r="BE75" s="624"/>
      <c r="BF75" s="624"/>
      <c r="BG75" s="624"/>
      <c r="BH75" s="624"/>
      <c r="BI75" s="624"/>
      <c r="BJ75" s="624"/>
      <c r="BK75" s="624"/>
      <c r="BL75" s="624"/>
      <c r="BM75" s="624"/>
      <c r="BN75" s="624"/>
      <c r="BO75" s="624"/>
      <c r="BP75" s="624"/>
    </row>
    <row r="76" spans="1:68" ht="306" customHeight="1">
      <c r="A76" s="886">
        <v>12</v>
      </c>
      <c r="B76" s="889" t="s">
        <v>161</v>
      </c>
      <c r="C76" s="889" t="s">
        <v>244</v>
      </c>
      <c r="D76" s="889" t="s">
        <v>245</v>
      </c>
      <c r="E76" s="889" t="s">
        <v>246</v>
      </c>
      <c r="F76" s="889" t="s">
        <v>165</v>
      </c>
      <c r="G76" s="892">
        <f>37.5*12</f>
        <v>450</v>
      </c>
      <c r="H76" s="895" t="str">
        <f t="shared" ref="H76" si="69">IF(G76&lt;=0,"",IF(G76&lt;=2,"Muy Baja",IF(G76&lt;=24,"Baja",IF(G76&lt;=500,"Media",IF(G76&lt;=5000,"Alta","Muy Alta")))))</f>
        <v>Media</v>
      </c>
      <c r="I76" s="898">
        <f t="shared" ref="I76" si="70">IF(H76="","",IF(H76="Muy Baja",0.2,IF(H76="Baja",0.4,IF(H76="Media",0.6,IF(H76="Alta",0.8,IF(H76="Muy Alta",1,))))))</f>
        <v>0.6</v>
      </c>
      <c r="J76" s="952" t="s">
        <v>197</v>
      </c>
      <c r="K76" s="898"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958" t="str">
        <f>IF(OR(K76='Tabla Impacto'!$C$11,K76='Tabla Impacto'!$D$11),"Leve",IF(OR(K76='Tabla Impacto'!$C$12,K76='Tabla Impacto'!$D$12),"Menor",IF(OR(K76='Tabla Impacto'!$C$13,K76='Tabla Impacto'!$D$13),"Moderado",IF(OR(K76='Tabla Impacto'!$C$14,K76='Tabla Impacto'!$D$14),"Mayor",IF(OR(K76='Tabla Impacto'!$C$15,K76='Tabla Impacto'!$D$15),"Catastrófico","")))))</f>
        <v>Moderado</v>
      </c>
      <c r="M76" s="898">
        <f t="shared" ref="M76" si="71">IF(L76="","",IF(L76="Leve",0.2,IF(L76="Menor",0.4,IF(L76="Moderado",0.6,IF(L76="Mayor",0.8,IF(L76="Catastrófico",1,))))))</f>
        <v>0.6</v>
      </c>
      <c r="N76" s="883" t="str">
        <f t="shared" ref="N76" si="72">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55">
        <v>1</v>
      </c>
      <c r="P76" s="589" t="s">
        <v>247</v>
      </c>
      <c r="Q76" s="556" t="str">
        <f t="shared" si="0"/>
        <v>Probabilidad</v>
      </c>
      <c r="R76" s="557" t="s">
        <v>168</v>
      </c>
      <c r="S76" s="557" t="s">
        <v>169</v>
      </c>
      <c r="T76" s="558" t="str">
        <f t="shared" si="1"/>
        <v>40%</v>
      </c>
      <c r="U76" s="557" t="s">
        <v>183</v>
      </c>
      <c r="V76" s="557" t="s">
        <v>171</v>
      </c>
      <c r="W76" s="557" t="s">
        <v>184</v>
      </c>
      <c r="X76" s="559">
        <f>IFERROR(IF(Q76="Probabilidad",(I76-(+I76*T76)),IF(Q76="Impacto",I76,"")),"")</f>
        <v>0.36</v>
      </c>
      <c r="Y76" s="560" t="str">
        <f t="shared" si="5"/>
        <v>Baja</v>
      </c>
      <c r="Z76" s="561">
        <f t="shared" si="6"/>
        <v>0.36</v>
      </c>
      <c r="AA76" s="560" t="str">
        <f t="shared" si="2"/>
        <v>Moderado</v>
      </c>
      <c r="AB76" s="561">
        <f>IFERROR(IF(Q76="Impacto",(M76-(+M76*T76)),IF(Q76="Probabilidad",M76,"")),"")</f>
        <v>0.6</v>
      </c>
      <c r="AC76" s="562" t="str">
        <f t="shared" si="53"/>
        <v>Moderado</v>
      </c>
      <c r="AD76" s="563"/>
      <c r="AE76" s="582" t="s">
        <v>248</v>
      </c>
      <c r="AF76" s="586" t="s">
        <v>249</v>
      </c>
      <c r="AG76" s="631">
        <v>45658</v>
      </c>
      <c r="AH76" s="631"/>
      <c r="AI76" s="674"/>
      <c r="AJ76" s="668"/>
      <c r="AK76" s="587"/>
      <c r="AL76" s="761"/>
      <c r="AM76" s="761"/>
      <c r="AN76" s="624"/>
      <c r="AO76" s="624"/>
      <c r="AP76" s="624"/>
      <c r="AQ76" s="624"/>
      <c r="AR76" s="624"/>
      <c r="AS76" s="624"/>
      <c r="AT76" s="624"/>
      <c r="AU76" s="624"/>
      <c r="AV76" s="624"/>
      <c r="AW76" s="624"/>
      <c r="AX76" s="624"/>
      <c r="AY76" s="624"/>
      <c r="AZ76" s="624"/>
      <c r="BA76" s="624"/>
      <c r="BB76" s="624"/>
      <c r="BC76" s="624"/>
      <c r="BD76" s="624"/>
      <c r="BE76" s="624"/>
      <c r="BF76" s="624"/>
      <c r="BG76" s="624"/>
      <c r="BH76" s="624"/>
      <c r="BI76" s="624"/>
      <c r="BJ76" s="624"/>
      <c r="BK76" s="624"/>
      <c r="BL76" s="624"/>
      <c r="BM76" s="624"/>
      <c r="BN76" s="624"/>
      <c r="BO76" s="624"/>
      <c r="BP76" s="624"/>
    </row>
    <row r="77" spans="1:68" ht="277.5" customHeight="1">
      <c r="A77" s="887"/>
      <c r="B77" s="890"/>
      <c r="C77" s="890"/>
      <c r="D77" s="890"/>
      <c r="E77" s="890"/>
      <c r="F77" s="890"/>
      <c r="G77" s="893"/>
      <c r="H77" s="896"/>
      <c r="I77" s="899"/>
      <c r="J77" s="953"/>
      <c r="K77" s="899">
        <f>IF(NOT(ISERROR(MATCH(J77,_xlfn.ANCHORARRAY(E172),0))),I174&amp;"Por favor no seleccionar los criterios de impacto",J77)</f>
        <v>0</v>
      </c>
      <c r="L77" s="959"/>
      <c r="M77" s="899"/>
      <c r="N77" s="884"/>
      <c r="O77" s="555">
        <v>2</v>
      </c>
      <c r="P77" s="589" t="s">
        <v>250</v>
      </c>
      <c r="Q77" s="556" t="str">
        <f t="shared" si="0"/>
        <v>Probabilidad</v>
      </c>
      <c r="R77" s="557" t="s">
        <v>168</v>
      </c>
      <c r="S77" s="557" t="s">
        <v>169</v>
      </c>
      <c r="T77" s="558" t="str">
        <f t="shared" si="1"/>
        <v>40%</v>
      </c>
      <c r="U77" s="557" t="s">
        <v>183</v>
      </c>
      <c r="V77" s="557" t="s">
        <v>171</v>
      </c>
      <c r="W77" s="557" t="s">
        <v>174</v>
      </c>
      <c r="X77" s="559">
        <f>IFERROR(IF(AND(Q76="Probabilidad",Q77="Probabilidad"),(Z76-(+Z76*T77)),IF(Q77="Probabilidad",(I76-(+I76*T77)),IF(Q77="Impacto",Z76,""))),"")</f>
        <v>0.216</v>
      </c>
      <c r="Y77" s="560" t="str">
        <f t="shared" si="5"/>
        <v>Baja</v>
      </c>
      <c r="Z77" s="561">
        <f t="shared" si="6"/>
        <v>0.216</v>
      </c>
      <c r="AA77" s="560" t="str">
        <f t="shared" si="2"/>
        <v>Moderado</v>
      </c>
      <c r="AB77" s="561">
        <f>IFERROR(IF(AND(Q76="Impacto",Q77="Impacto"),(AB76-(+AB76*T77)),IF(Q77="Impacto",(M70-(+M70*T77)),IF(Q77="Probabilidad",AB76,""))),"")</f>
        <v>0.6</v>
      </c>
      <c r="AC77" s="562" t="str">
        <f t="shared" si="53"/>
        <v>Moderado</v>
      </c>
      <c r="AD77" s="563" t="s">
        <v>175</v>
      </c>
      <c r="AE77" s="582" t="s">
        <v>251</v>
      </c>
      <c r="AF77" s="586" t="s">
        <v>249</v>
      </c>
      <c r="AG77" s="631">
        <v>45658</v>
      </c>
      <c r="AH77" s="631"/>
      <c r="AI77" s="674"/>
      <c r="AJ77" s="668"/>
      <c r="AK77" s="587"/>
      <c r="AL77" s="761"/>
      <c r="AM77" s="761"/>
      <c r="AN77" s="624"/>
      <c r="AO77" s="624"/>
      <c r="AP77" s="624"/>
      <c r="AQ77" s="624"/>
      <c r="AR77" s="624"/>
      <c r="AS77" s="624"/>
      <c r="AT77" s="624"/>
      <c r="AU77" s="624"/>
      <c r="AV77" s="624"/>
      <c r="AW77" s="624"/>
      <c r="AX77" s="624"/>
      <c r="AY77" s="624"/>
      <c r="AZ77" s="624"/>
      <c r="BA77" s="624"/>
      <c r="BB77" s="624"/>
      <c r="BC77" s="624"/>
      <c r="BD77" s="624"/>
      <c r="BE77" s="624"/>
      <c r="BF77" s="624"/>
      <c r="BG77" s="624"/>
      <c r="BH77" s="624"/>
      <c r="BI77" s="624"/>
      <c r="BJ77" s="624"/>
      <c r="BK77" s="624"/>
      <c r="BL77" s="624"/>
      <c r="BM77" s="624"/>
      <c r="BN77" s="624"/>
      <c r="BO77" s="624"/>
      <c r="BP77" s="624"/>
    </row>
    <row r="78" spans="1:68">
      <c r="A78" s="887"/>
      <c r="B78" s="890"/>
      <c r="C78" s="890"/>
      <c r="D78" s="890"/>
      <c r="E78" s="890"/>
      <c r="F78" s="890"/>
      <c r="G78" s="893"/>
      <c r="H78" s="896"/>
      <c r="I78" s="899"/>
      <c r="J78" s="953"/>
      <c r="K78" s="899">
        <f>IF(NOT(ISERROR(MATCH(J78,_xlfn.ANCHORARRAY(E173),0))),I175&amp;"Por favor no seleccionar los criterios de impacto",J78)</f>
        <v>0</v>
      </c>
      <c r="L78" s="959"/>
      <c r="M78" s="899"/>
      <c r="N78" s="884"/>
      <c r="O78" s="555">
        <v>3</v>
      </c>
      <c r="P78" s="588"/>
      <c r="Q78" s="556" t="str">
        <f t="shared" si="0"/>
        <v/>
      </c>
      <c r="R78" s="557"/>
      <c r="S78" s="557"/>
      <c r="T78" s="558" t="str">
        <f t="shared" si="1"/>
        <v/>
      </c>
      <c r="U78" s="557"/>
      <c r="V78" s="557"/>
      <c r="W78" s="557"/>
      <c r="X78" s="559" t="str">
        <f t="shared" ref="X78:X81" si="73">IFERROR(IF(Q78="Probabilidad",(I78-(+I78*T78)),IF(Q78="Impacto",I78,"")),"")</f>
        <v/>
      </c>
      <c r="Y78" s="560" t="str">
        <f t="shared" si="5"/>
        <v/>
      </c>
      <c r="Z78" s="561" t="str">
        <f t="shared" si="6"/>
        <v/>
      </c>
      <c r="AA78" s="560" t="str">
        <f t="shared" si="2"/>
        <v/>
      </c>
      <c r="AB78" s="561" t="str">
        <f>IFERROR(IF(AND(Q77="Impacto",Q78="Impacto"),(AB77-(+AB77*T78)),IF(AND(Q77="Probabilidad",Q78="Impacto"),(AB76-(+AB76*T78)),IF(Q78="Probabilidad",AB77,""))),"")</f>
        <v/>
      </c>
      <c r="AC78" s="562" t="str">
        <f t="shared" si="53"/>
        <v/>
      </c>
      <c r="AD78" s="563"/>
      <c r="AE78" s="582"/>
      <c r="AF78" s="578"/>
      <c r="AG78" s="579"/>
      <c r="AH78" s="579"/>
      <c r="AI78" s="553"/>
      <c r="AJ78" s="630"/>
      <c r="AK78" s="553"/>
      <c r="AL78" s="553"/>
      <c r="AM78" s="630"/>
      <c r="AN78" s="624"/>
      <c r="AO78" s="624"/>
      <c r="AP78" s="624"/>
      <c r="AQ78" s="624"/>
      <c r="AR78" s="624"/>
      <c r="AS78" s="624"/>
      <c r="AT78" s="624"/>
      <c r="AU78" s="624"/>
      <c r="AV78" s="624"/>
      <c r="AW78" s="624"/>
      <c r="AX78" s="624"/>
      <c r="AY78" s="624"/>
      <c r="AZ78" s="624"/>
      <c r="BA78" s="624"/>
      <c r="BB78" s="624"/>
      <c r="BC78" s="624"/>
      <c r="BD78" s="624"/>
      <c r="BE78" s="624"/>
      <c r="BF78" s="624"/>
      <c r="BG78" s="624"/>
      <c r="BH78" s="624"/>
      <c r="BI78" s="624"/>
      <c r="BJ78" s="624"/>
      <c r="BK78" s="624"/>
      <c r="BL78" s="624"/>
      <c r="BM78" s="624"/>
      <c r="BN78" s="624"/>
      <c r="BO78" s="624"/>
      <c r="BP78" s="624"/>
    </row>
    <row r="79" spans="1:68">
      <c r="A79" s="887"/>
      <c r="B79" s="890"/>
      <c r="C79" s="890"/>
      <c r="D79" s="890"/>
      <c r="E79" s="890"/>
      <c r="F79" s="890"/>
      <c r="G79" s="893"/>
      <c r="H79" s="896"/>
      <c r="I79" s="899"/>
      <c r="J79" s="953"/>
      <c r="K79" s="899">
        <f>IF(NOT(ISERROR(MATCH(J79,_xlfn.ANCHORARRAY(E174),0))),I176&amp;"Por favor no seleccionar los criterios de impacto",J79)</f>
        <v>0</v>
      </c>
      <c r="L79" s="959"/>
      <c r="M79" s="899"/>
      <c r="N79" s="884"/>
      <c r="O79" s="555">
        <v>4</v>
      </c>
      <c r="P79" s="589"/>
      <c r="Q79" s="556" t="str">
        <f t="shared" si="0"/>
        <v/>
      </c>
      <c r="R79" s="557"/>
      <c r="S79" s="557"/>
      <c r="T79" s="558" t="str">
        <f t="shared" si="1"/>
        <v/>
      </c>
      <c r="U79" s="557"/>
      <c r="V79" s="557"/>
      <c r="W79" s="557"/>
      <c r="X79" s="559" t="str">
        <f t="shared" si="73"/>
        <v/>
      </c>
      <c r="Y79" s="560" t="str">
        <f t="shared" si="5"/>
        <v/>
      </c>
      <c r="Z79" s="561" t="str">
        <f t="shared" si="6"/>
        <v/>
      </c>
      <c r="AA79" s="560" t="str">
        <f t="shared" si="2"/>
        <v/>
      </c>
      <c r="AB79" s="561" t="str">
        <f>IFERROR(IF(AND(Q78="Impacto",Q79="Impacto"),(AB78-(+AB78*T79)),IF(AND(Q78="Probabilidad",Q79="Impacto"),(AB77-(+AB77*T79)),IF(Q79="Probabilidad",AB78,""))),"")</f>
        <v/>
      </c>
      <c r="AC79" s="562" t="str">
        <f t="shared" si="53"/>
        <v/>
      </c>
      <c r="AD79" s="563"/>
      <c r="AE79" s="582"/>
      <c r="AF79" s="578"/>
      <c r="AG79" s="579"/>
      <c r="AH79" s="579"/>
      <c r="AI79" s="553"/>
      <c r="AJ79" s="630"/>
      <c r="AK79" s="553"/>
      <c r="AL79" s="553"/>
      <c r="AM79" s="630"/>
      <c r="AN79" s="624"/>
      <c r="AO79" s="624"/>
      <c r="AP79" s="624"/>
      <c r="AQ79" s="624"/>
      <c r="AR79" s="624"/>
      <c r="AS79" s="624"/>
      <c r="AT79" s="624"/>
      <c r="AU79" s="624"/>
      <c r="AV79" s="624"/>
      <c r="AW79" s="624"/>
      <c r="AX79" s="624"/>
      <c r="AY79" s="624"/>
      <c r="AZ79" s="624"/>
      <c r="BA79" s="624"/>
      <c r="BB79" s="624"/>
      <c r="BC79" s="624"/>
      <c r="BD79" s="624"/>
      <c r="BE79" s="624"/>
      <c r="BF79" s="624"/>
      <c r="BG79" s="624"/>
      <c r="BH79" s="624"/>
      <c r="BI79" s="624"/>
      <c r="BJ79" s="624"/>
      <c r="BK79" s="624"/>
      <c r="BL79" s="624"/>
      <c r="BM79" s="624"/>
      <c r="BN79" s="624"/>
      <c r="BO79" s="624"/>
      <c r="BP79" s="624"/>
    </row>
    <row r="80" spans="1:68">
      <c r="A80" s="887"/>
      <c r="B80" s="890"/>
      <c r="C80" s="890"/>
      <c r="D80" s="890"/>
      <c r="E80" s="890"/>
      <c r="F80" s="890"/>
      <c r="G80" s="893"/>
      <c r="H80" s="896"/>
      <c r="I80" s="899"/>
      <c r="J80" s="953"/>
      <c r="K80" s="899">
        <f>IF(NOT(ISERROR(MATCH(J80,_xlfn.ANCHORARRAY(E175),0))),I177&amp;"Por favor no seleccionar los criterios de impacto",J80)</f>
        <v>0</v>
      </c>
      <c r="L80" s="959"/>
      <c r="M80" s="899"/>
      <c r="N80" s="884"/>
      <c r="O80" s="555">
        <v>5</v>
      </c>
      <c r="P80" s="589"/>
      <c r="Q80" s="556" t="str">
        <f t="shared" si="0"/>
        <v/>
      </c>
      <c r="R80" s="557"/>
      <c r="S80" s="557"/>
      <c r="T80" s="558" t="str">
        <f t="shared" si="1"/>
        <v/>
      </c>
      <c r="U80" s="557"/>
      <c r="V80" s="557"/>
      <c r="W80" s="557"/>
      <c r="X80" s="559" t="str">
        <f t="shared" si="73"/>
        <v/>
      </c>
      <c r="Y80" s="560" t="str">
        <f t="shared" si="5"/>
        <v/>
      </c>
      <c r="Z80" s="561" t="str">
        <f t="shared" si="6"/>
        <v/>
      </c>
      <c r="AA80" s="560" t="str">
        <f t="shared" si="2"/>
        <v/>
      </c>
      <c r="AB80" s="561" t="str">
        <f>IFERROR(IF(AND(Q79="Impacto",Q80="Impacto"),(AB79-(+AB79*T80)),IF(AND(Q79="Probabilidad",Q80="Impacto"),(AB78-(+AB78*T80)),IF(Q80="Probabilidad",AB79,""))),"")</f>
        <v/>
      </c>
      <c r="AC80" s="562" t="str">
        <f t="shared" si="53"/>
        <v/>
      </c>
      <c r="AD80" s="563"/>
      <c r="AE80" s="582"/>
      <c r="AF80" s="578"/>
      <c r="AG80" s="579"/>
      <c r="AH80" s="579"/>
      <c r="AI80" s="553"/>
      <c r="AJ80" s="630"/>
      <c r="AK80" s="553"/>
      <c r="AL80" s="553"/>
      <c r="AM80" s="630"/>
      <c r="AN80" s="624"/>
      <c r="AO80" s="624"/>
      <c r="AP80" s="624"/>
      <c r="AQ80" s="624"/>
      <c r="AR80" s="624"/>
      <c r="AS80" s="624"/>
      <c r="AT80" s="624"/>
      <c r="AU80" s="624"/>
      <c r="AV80" s="624"/>
      <c r="AW80" s="624"/>
      <c r="AX80" s="624"/>
      <c r="AY80" s="624"/>
      <c r="AZ80" s="624"/>
      <c r="BA80" s="624"/>
      <c r="BB80" s="624"/>
      <c r="BC80" s="624"/>
      <c r="BD80" s="624"/>
      <c r="BE80" s="624"/>
      <c r="BF80" s="624"/>
      <c r="BG80" s="624"/>
      <c r="BH80" s="624"/>
      <c r="BI80" s="624"/>
      <c r="BJ80" s="624"/>
      <c r="BK80" s="624"/>
      <c r="BL80" s="624"/>
      <c r="BM80" s="624"/>
      <c r="BN80" s="624"/>
      <c r="BO80" s="624"/>
      <c r="BP80" s="624"/>
    </row>
    <row r="81" spans="1:68">
      <c r="A81" s="888"/>
      <c r="B81" s="891"/>
      <c r="C81" s="891"/>
      <c r="D81" s="891"/>
      <c r="E81" s="891"/>
      <c r="F81" s="891"/>
      <c r="G81" s="894"/>
      <c r="H81" s="897"/>
      <c r="I81" s="900"/>
      <c r="J81" s="954"/>
      <c r="K81" s="900">
        <f>IF(NOT(ISERROR(MATCH(J81,_xlfn.ANCHORARRAY(E176),0))),I178&amp;"Por favor no seleccionar los criterios de impacto",J81)</f>
        <v>0</v>
      </c>
      <c r="L81" s="960"/>
      <c r="M81" s="900"/>
      <c r="N81" s="885"/>
      <c r="O81" s="555">
        <v>6</v>
      </c>
      <c r="P81" s="589"/>
      <c r="Q81" s="556" t="str">
        <f t="shared" ref="Q81:Q159" si="74">IF(OR(R81="Preventivo",R81="Detectivo"),"Probabilidad",IF(R81="Correctivo","Impacto",""))</f>
        <v/>
      </c>
      <c r="R81" s="557"/>
      <c r="S81" s="557"/>
      <c r="T81" s="558" t="str">
        <f t="shared" ref="T81:T159" si="75">IF(AND(R81="Preventivo",S81="Automático"),"50%",IF(AND(R81="Preventivo",S81="Manual"),"40%",IF(AND(R81="Detectivo",S81="Automático"),"40%",IF(AND(R81="Detectivo",S81="Manual"),"30%",IF(AND(R81="Correctivo",S81="Automático"),"35%",IF(AND(R81="Correctivo",S81="Manual"),"25%",""))))))</f>
        <v/>
      </c>
      <c r="U81" s="557"/>
      <c r="V81" s="557"/>
      <c r="W81" s="557"/>
      <c r="X81" s="559" t="str">
        <f t="shared" si="73"/>
        <v/>
      </c>
      <c r="Y81" s="560" t="str">
        <f t="shared" ref="Y81:Y159" si="76">IFERROR(IF(X81="","",IF(X81&lt;=0.2,"Muy Baja",IF(X81&lt;=0.4,"Baja",IF(X81&lt;=0.6,"Media",IF(X81&lt;=0.8,"Alta","Muy Alta"))))),"")</f>
        <v/>
      </c>
      <c r="Z81" s="561" t="str">
        <f t="shared" ref="Z81:Z159" si="77">+X81</f>
        <v/>
      </c>
      <c r="AA81" s="560" t="str">
        <f t="shared" ref="AA81:AA159" si="78">IFERROR(IF(AB81="","",IF(AB81&lt;=0.2,"Leve",IF(AB81&lt;=0.4,"Menor",IF(AB81&lt;=0.6,"Moderado",IF(AB81&lt;=0.8,"Mayor","Catastrófico"))))),"")</f>
        <v/>
      </c>
      <c r="AB81" s="561" t="str">
        <f>IFERROR(IF(AND(Q80="Impacto",Q81="Impacto"),(AB80-(+AB80*T81)),IF(AND(Q80="Probabilidad",Q81="Impacto"),(AB79-(+AB79*T81)),IF(Q81="Probabilidad",AB80,""))),"")</f>
        <v/>
      </c>
      <c r="AC81" s="562" t="str">
        <f t="shared" si="53"/>
        <v/>
      </c>
      <c r="AD81" s="563"/>
      <c r="AE81" s="582"/>
      <c r="AF81" s="578"/>
      <c r="AG81" s="579"/>
      <c r="AH81" s="579"/>
      <c r="AI81" s="553"/>
      <c r="AJ81" s="630"/>
      <c r="AK81" s="553"/>
      <c r="AL81" s="553"/>
      <c r="AM81" s="630"/>
      <c r="AN81" s="624"/>
      <c r="AO81" s="624"/>
      <c r="AP81" s="624"/>
      <c r="AQ81" s="624"/>
      <c r="AR81" s="624"/>
      <c r="AS81" s="624"/>
      <c r="AT81" s="624"/>
      <c r="AU81" s="624"/>
      <c r="AV81" s="624"/>
      <c r="AW81" s="624"/>
      <c r="AX81" s="624"/>
      <c r="AY81" s="624"/>
      <c r="AZ81" s="624"/>
      <c r="BA81" s="624"/>
      <c r="BB81" s="624"/>
      <c r="BC81" s="624"/>
      <c r="BD81" s="624"/>
      <c r="BE81" s="624"/>
      <c r="BF81" s="624"/>
      <c r="BG81" s="624"/>
      <c r="BH81" s="624"/>
      <c r="BI81" s="624"/>
      <c r="BJ81" s="624"/>
      <c r="BK81" s="624"/>
      <c r="BL81" s="624"/>
      <c r="BM81" s="624"/>
      <c r="BN81" s="624"/>
      <c r="BO81" s="624"/>
      <c r="BP81" s="624"/>
    </row>
    <row r="82" spans="1:68" ht="83.25">
      <c r="A82" s="886">
        <v>13</v>
      </c>
      <c r="B82" s="889" t="s">
        <v>161</v>
      </c>
      <c r="C82" s="889" t="s">
        <v>252</v>
      </c>
      <c r="D82" s="889" t="s">
        <v>253</v>
      </c>
      <c r="E82" s="889" t="s">
        <v>254</v>
      </c>
      <c r="F82" s="889" t="s">
        <v>165</v>
      </c>
      <c r="G82" s="889">
        <v>475</v>
      </c>
      <c r="H82" s="895" t="str">
        <f t="shared" ref="H82" si="79">IF(G82&lt;=0,"",IF(G82&lt;=2,"Muy Baja",IF(G82&lt;=24,"Baja",IF(G82&lt;=500,"Media",IF(G82&lt;=5000,"Alta","Muy Alta")))))</f>
        <v>Media</v>
      </c>
      <c r="I82" s="898">
        <f t="shared" ref="I82" si="80">IF(H82="","",IF(H82="Muy Baja",0.2,IF(H82="Baja",0.4,IF(H82="Media",0.6,IF(H82="Alta",0.8,IF(H82="Muy Alta",1,))))))</f>
        <v>0.6</v>
      </c>
      <c r="J82" s="952" t="s">
        <v>213</v>
      </c>
      <c r="K82" s="898" t="str">
        <f>IF(NOT(ISERROR(MATCH(J82,'Tabla Impacto'!$B$221:$B$223,0))),'Tabla Impacto'!$F$223&amp;"Por favor no seleccionar los criterios de impacto(Afectación Económica o presupuestal y Pérdida Reputacional)",J82)</f>
        <v xml:space="preserve">     El riesgo afecta la imagen de alguna área de la organización</v>
      </c>
      <c r="L82" s="958" t="str">
        <f>IF(OR(K82='Tabla Impacto'!$C$11,K82='Tabla Impacto'!$D$11),"Leve",IF(OR(K82='Tabla Impacto'!$C$12,K82='Tabla Impacto'!$D$12),"Menor",IF(OR(K82='Tabla Impacto'!$C$13,K82='Tabla Impacto'!$D$13),"Moderado",IF(OR(K82='Tabla Impacto'!$C$14,K82='Tabla Impacto'!$D$14),"Mayor",IF(OR(K82='Tabla Impacto'!$C$15,K82='Tabla Impacto'!$D$15),"Catastrófico","")))))</f>
        <v>Leve</v>
      </c>
      <c r="M82" s="898">
        <f t="shared" ref="M82" si="81">IF(L82="","",IF(L82="Leve",0.2,IF(L82="Menor",0.4,IF(L82="Moderado",0.6,IF(L82="Mayor",0.8,IF(L82="Catastrófico",1,))))))</f>
        <v>0.2</v>
      </c>
      <c r="N82" s="883" t="str">
        <f t="shared" ref="N82" si="82">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55">
        <v>1</v>
      </c>
      <c r="P82" s="589" t="s">
        <v>255</v>
      </c>
      <c r="Q82" s="556" t="str">
        <f t="shared" si="74"/>
        <v>Probabilidad</v>
      </c>
      <c r="R82" s="557" t="s">
        <v>168</v>
      </c>
      <c r="S82" s="557" t="s">
        <v>169</v>
      </c>
      <c r="T82" s="558" t="str">
        <f t="shared" si="75"/>
        <v>40%</v>
      </c>
      <c r="U82" s="557" t="s">
        <v>183</v>
      </c>
      <c r="V82" s="557" t="s">
        <v>171</v>
      </c>
      <c r="W82" s="557" t="s">
        <v>184</v>
      </c>
      <c r="X82" s="559">
        <f>IFERROR(IF(Q82="Probabilidad",(I82-(+I82*T82)),IF(Q82="Impacto",I82,"")),"")</f>
        <v>0.36</v>
      </c>
      <c r="Y82" s="560" t="str">
        <f>IFERROR(IF(X82="","",IF(X82&lt;=0.2,"Muy Baja",IF(X82&lt;=0.4,"Baja",IF(X82&lt;=0.6,"Media",IF(X82&lt;=0.8,"Alta","Muy Alta"))))),"")</f>
        <v>Baja</v>
      </c>
      <c r="Z82" s="561">
        <f t="shared" si="77"/>
        <v>0.36</v>
      </c>
      <c r="AA82" s="560" t="str">
        <f>IFERROR(IF(AB82="","",IF(AB82&lt;=0.2,"Leve",IF(AB82&lt;=0.4,"Menor",IF(AB82&lt;=0.6,"Moderado",IF(AB82&lt;=0.8,"Mayor","Catastrófico"))))),"")</f>
        <v>Leve</v>
      </c>
      <c r="AB82" s="561">
        <f>IFERROR(IF(Q82="Impacto",(M82-(+M82*T82)),IF(Q82="Probabilidad",M82,"")),"")</f>
        <v>0.2</v>
      </c>
      <c r="AC82" s="562" t="str">
        <f t="shared" si="53"/>
        <v>Bajo</v>
      </c>
      <c r="AD82" s="563" t="s">
        <v>215</v>
      </c>
      <c r="AE82" s="582"/>
      <c r="AF82" s="577"/>
      <c r="AG82" s="579"/>
      <c r="AH82" s="579"/>
      <c r="AI82" s="553"/>
      <c r="AJ82" s="630"/>
      <c r="AK82" s="553"/>
      <c r="AL82" s="761"/>
      <c r="AM82" s="762"/>
      <c r="AN82" s="624"/>
      <c r="AO82" s="624"/>
      <c r="AP82" s="624"/>
      <c r="AQ82" s="624"/>
      <c r="AR82" s="624"/>
      <c r="AS82" s="624"/>
      <c r="AT82" s="624"/>
      <c r="AU82" s="624"/>
      <c r="AV82" s="624"/>
      <c r="AW82" s="624"/>
      <c r="AX82" s="624"/>
      <c r="AY82" s="624"/>
      <c r="AZ82" s="624"/>
      <c r="BA82" s="624"/>
      <c r="BB82" s="624"/>
      <c r="BC82" s="624"/>
      <c r="BD82" s="624"/>
      <c r="BE82" s="624"/>
      <c r="BF82" s="624"/>
      <c r="BG82" s="624"/>
      <c r="BH82" s="624"/>
      <c r="BI82" s="624"/>
      <c r="BJ82" s="624"/>
      <c r="BK82" s="624"/>
      <c r="BL82" s="624"/>
      <c r="BM82" s="624"/>
      <c r="BN82" s="624"/>
      <c r="BO82" s="624"/>
      <c r="BP82" s="624"/>
    </row>
    <row r="83" spans="1:68">
      <c r="A83" s="887"/>
      <c r="B83" s="890"/>
      <c r="C83" s="890"/>
      <c r="D83" s="890"/>
      <c r="E83" s="890"/>
      <c r="F83" s="890"/>
      <c r="G83" s="890"/>
      <c r="H83" s="896"/>
      <c r="I83" s="899"/>
      <c r="J83" s="953"/>
      <c r="K83" s="899">
        <f>IF(NOT(ISERROR(MATCH(J83,_xlfn.ANCHORARRAY(E178),0))),I180&amp;"Por favor no seleccionar los criterios de impacto",J83)</f>
        <v>0</v>
      </c>
      <c r="L83" s="959"/>
      <c r="M83" s="899"/>
      <c r="N83" s="884"/>
      <c r="O83" s="555">
        <v>2</v>
      </c>
      <c r="P83" s="589"/>
      <c r="Q83" s="556" t="str">
        <f t="shared" si="74"/>
        <v/>
      </c>
      <c r="R83" s="557"/>
      <c r="S83" s="557"/>
      <c r="T83" s="558" t="str">
        <f t="shared" si="75"/>
        <v/>
      </c>
      <c r="U83" s="557"/>
      <c r="V83" s="557"/>
      <c r="W83" s="557"/>
      <c r="X83" s="559" t="str">
        <f t="shared" ref="X83:X87" si="83">IFERROR(IF(Q83="Probabilidad",(I83-(+I83*T83)),IF(Q83="Impacto",I83,"")),"")</f>
        <v/>
      </c>
      <c r="Y83" s="560" t="str">
        <f t="shared" si="76"/>
        <v/>
      </c>
      <c r="Z83" s="561" t="str">
        <f t="shared" si="77"/>
        <v/>
      </c>
      <c r="AA83" s="560" t="str">
        <f t="shared" si="78"/>
        <v/>
      </c>
      <c r="AB83" s="561" t="str">
        <f>IFERROR(IF(AND(Q82="Impacto",Q83="Impacto"),(AB82-(+AB82*T83)),IF(Q83="Impacto",(M82-(+M82*T83)),IF(Q83="Probabilidad",AB82,""))),"")</f>
        <v/>
      </c>
      <c r="AC83" s="562" t="str">
        <f t="shared" si="53"/>
        <v/>
      </c>
      <c r="AD83" s="563"/>
      <c r="AE83" s="582"/>
      <c r="AF83" s="577"/>
      <c r="AG83" s="579"/>
      <c r="AH83" s="579"/>
      <c r="AI83" s="553"/>
      <c r="AJ83" s="630"/>
      <c r="AK83" s="553"/>
      <c r="AL83" s="553"/>
      <c r="AM83" s="630"/>
      <c r="AN83" s="624"/>
      <c r="AO83" s="624"/>
      <c r="AP83" s="624"/>
      <c r="AQ83" s="624"/>
      <c r="AR83" s="624"/>
      <c r="AS83" s="624"/>
      <c r="AT83" s="624"/>
      <c r="AU83" s="624"/>
      <c r="AV83" s="624"/>
      <c r="AW83" s="624"/>
      <c r="AX83" s="624"/>
      <c r="AY83" s="624"/>
      <c r="AZ83" s="624"/>
      <c r="BA83" s="624"/>
      <c r="BB83" s="624"/>
      <c r="BC83" s="624"/>
      <c r="BD83" s="624"/>
      <c r="BE83" s="624"/>
      <c r="BF83" s="624"/>
      <c r="BG83" s="624"/>
      <c r="BH83" s="624"/>
      <c r="BI83" s="624"/>
      <c r="BJ83" s="624"/>
      <c r="BK83" s="624"/>
      <c r="BL83" s="624"/>
      <c r="BM83" s="624"/>
      <c r="BN83" s="624"/>
      <c r="BO83" s="624"/>
      <c r="BP83" s="624"/>
    </row>
    <row r="84" spans="1:68">
      <c r="A84" s="887"/>
      <c r="B84" s="890"/>
      <c r="C84" s="890"/>
      <c r="D84" s="890"/>
      <c r="E84" s="890"/>
      <c r="F84" s="890"/>
      <c r="G84" s="890"/>
      <c r="H84" s="896"/>
      <c r="I84" s="899"/>
      <c r="J84" s="953"/>
      <c r="K84" s="899">
        <f>IF(NOT(ISERROR(MATCH(J84,_xlfn.ANCHORARRAY(E179),0))),I181&amp;"Por favor no seleccionar los criterios de impacto",J84)</f>
        <v>0</v>
      </c>
      <c r="L84" s="959"/>
      <c r="M84" s="899"/>
      <c r="N84" s="884"/>
      <c r="O84" s="555">
        <v>3</v>
      </c>
      <c r="P84" s="588"/>
      <c r="Q84" s="556" t="str">
        <f t="shared" si="74"/>
        <v/>
      </c>
      <c r="R84" s="557"/>
      <c r="S84" s="557"/>
      <c r="T84" s="558" t="str">
        <f t="shared" si="75"/>
        <v/>
      </c>
      <c r="U84" s="557"/>
      <c r="V84" s="557"/>
      <c r="W84" s="557"/>
      <c r="X84" s="559" t="str">
        <f t="shared" si="83"/>
        <v/>
      </c>
      <c r="Y84" s="560" t="str">
        <f t="shared" si="76"/>
        <v/>
      </c>
      <c r="Z84" s="561" t="str">
        <f t="shared" si="77"/>
        <v/>
      </c>
      <c r="AA84" s="560" t="str">
        <f t="shared" si="78"/>
        <v/>
      </c>
      <c r="AB84" s="561" t="str">
        <f>IFERROR(IF(AND(Q83="Impacto",Q84="Impacto"),(AB83-(+AB83*T84)),IF(AND(Q83="Probabilidad",Q84="Impacto"),(AB82-(+AB82*T84)),IF(Q84="Probabilidad",AB83,""))),"")</f>
        <v/>
      </c>
      <c r="AC84" s="562" t="str">
        <f t="shared" si="53"/>
        <v/>
      </c>
      <c r="AD84" s="563"/>
      <c r="AE84" s="582"/>
      <c r="AF84" s="578"/>
      <c r="AG84" s="579"/>
      <c r="AH84" s="579"/>
      <c r="AI84" s="553"/>
      <c r="AJ84" s="630"/>
      <c r="AK84" s="553"/>
      <c r="AL84" s="553"/>
      <c r="AM84" s="630"/>
      <c r="AN84" s="624"/>
      <c r="AO84" s="624"/>
      <c r="AP84" s="624"/>
      <c r="AQ84" s="624"/>
      <c r="AR84" s="624"/>
      <c r="AS84" s="624"/>
      <c r="AT84" s="624"/>
      <c r="AU84" s="624"/>
      <c r="AV84" s="624"/>
      <c r="AW84" s="624"/>
      <c r="AX84" s="624"/>
      <c r="AY84" s="624"/>
      <c r="AZ84" s="624"/>
      <c r="BA84" s="624"/>
      <c r="BB84" s="624"/>
      <c r="BC84" s="624"/>
      <c r="BD84" s="624"/>
      <c r="BE84" s="624"/>
      <c r="BF84" s="624"/>
      <c r="BG84" s="624"/>
      <c r="BH84" s="624"/>
      <c r="BI84" s="624"/>
      <c r="BJ84" s="624"/>
      <c r="BK84" s="624"/>
      <c r="BL84" s="624"/>
      <c r="BM84" s="624"/>
      <c r="BN84" s="624"/>
      <c r="BO84" s="624"/>
      <c r="BP84" s="624"/>
    </row>
    <row r="85" spans="1:68">
      <c r="A85" s="887"/>
      <c r="B85" s="890"/>
      <c r="C85" s="890"/>
      <c r="D85" s="890"/>
      <c r="E85" s="890"/>
      <c r="F85" s="890"/>
      <c r="G85" s="890"/>
      <c r="H85" s="896"/>
      <c r="I85" s="899"/>
      <c r="J85" s="953"/>
      <c r="K85" s="899">
        <f>IF(NOT(ISERROR(MATCH(J85,_xlfn.ANCHORARRAY(E180),0))),I182&amp;"Por favor no seleccionar los criterios de impacto",J85)</f>
        <v>0</v>
      </c>
      <c r="L85" s="959"/>
      <c r="M85" s="899"/>
      <c r="N85" s="884"/>
      <c r="O85" s="555">
        <v>4</v>
      </c>
      <c r="P85" s="589"/>
      <c r="Q85" s="556" t="str">
        <f t="shared" si="74"/>
        <v/>
      </c>
      <c r="R85" s="557"/>
      <c r="S85" s="557"/>
      <c r="T85" s="558" t="str">
        <f t="shared" si="75"/>
        <v/>
      </c>
      <c r="U85" s="557"/>
      <c r="V85" s="557"/>
      <c r="W85" s="557"/>
      <c r="X85" s="559" t="str">
        <f t="shared" si="83"/>
        <v/>
      </c>
      <c r="Y85" s="560" t="str">
        <f t="shared" si="76"/>
        <v/>
      </c>
      <c r="Z85" s="561" t="str">
        <f t="shared" si="77"/>
        <v/>
      </c>
      <c r="AA85" s="560" t="str">
        <f t="shared" si="78"/>
        <v/>
      </c>
      <c r="AB85" s="561" t="str">
        <f>IFERROR(IF(AND(Q84="Impacto",Q85="Impacto"),(AB84-(+AB84*T85)),IF(AND(Q84="Probabilidad",Q85="Impacto"),(AB83-(+AB83*T85)),IF(Q85="Probabilidad",AB84,""))),"")</f>
        <v/>
      </c>
      <c r="AC85" s="562" t="str">
        <f t="shared" si="53"/>
        <v/>
      </c>
      <c r="AD85" s="563"/>
      <c r="AE85" s="582"/>
      <c r="AF85" s="578"/>
      <c r="AG85" s="579"/>
      <c r="AH85" s="579"/>
      <c r="AI85" s="553"/>
      <c r="AJ85" s="630"/>
      <c r="AK85" s="553"/>
      <c r="AL85" s="553"/>
      <c r="AM85" s="630"/>
      <c r="AN85" s="624"/>
      <c r="AO85" s="624"/>
      <c r="AP85" s="624"/>
      <c r="AQ85" s="624"/>
      <c r="AR85" s="624"/>
      <c r="AS85" s="624"/>
      <c r="AT85" s="624"/>
      <c r="AU85" s="624"/>
      <c r="AV85" s="624"/>
      <c r="AW85" s="624"/>
      <c r="AX85" s="624"/>
      <c r="AY85" s="624"/>
      <c r="AZ85" s="624"/>
      <c r="BA85" s="624"/>
      <c r="BB85" s="624"/>
      <c r="BC85" s="624"/>
      <c r="BD85" s="624"/>
      <c r="BE85" s="624"/>
      <c r="BF85" s="624"/>
      <c r="BG85" s="624"/>
      <c r="BH85" s="624"/>
      <c r="BI85" s="624"/>
      <c r="BJ85" s="624"/>
      <c r="BK85" s="624"/>
      <c r="BL85" s="624"/>
      <c r="BM85" s="624"/>
      <c r="BN85" s="624"/>
      <c r="BO85" s="624"/>
      <c r="BP85" s="624"/>
    </row>
    <row r="86" spans="1:68">
      <c r="A86" s="887"/>
      <c r="B86" s="890"/>
      <c r="C86" s="890"/>
      <c r="D86" s="890"/>
      <c r="E86" s="890"/>
      <c r="F86" s="890"/>
      <c r="G86" s="890"/>
      <c r="H86" s="896"/>
      <c r="I86" s="899"/>
      <c r="J86" s="953"/>
      <c r="K86" s="899">
        <f>IF(NOT(ISERROR(MATCH(J86,_xlfn.ANCHORARRAY(E181),0))),I183&amp;"Por favor no seleccionar los criterios de impacto",J86)</f>
        <v>0</v>
      </c>
      <c r="L86" s="959"/>
      <c r="M86" s="899"/>
      <c r="N86" s="884"/>
      <c r="O86" s="555">
        <v>5</v>
      </c>
      <c r="P86" s="589"/>
      <c r="Q86" s="556" t="str">
        <f t="shared" si="74"/>
        <v/>
      </c>
      <c r="R86" s="557"/>
      <c r="S86" s="557"/>
      <c r="T86" s="558" t="str">
        <f t="shared" si="75"/>
        <v/>
      </c>
      <c r="U86" s="557"/>
      <c r="V86" s="557"/>
      <c r="W86" s="557"/>
      <c r="X86" s="559" t="str">
        <f t="shared" si="83"/>
        <v/>
      </c>
      <c r="Y86" s="560" t="str">
        <f t="shared" si="76"/>
        <v/>
      </c>
      <c r="Z86" s="561" t="str">
        <f t="shared" si="77"/>
        <v/>
      </c>
      <c r="AA86" s="560" t="str">
        <f t="shared" si="78"/>
        <v/>
      </c>
      <c r="AB86" s="561" t="str">
        <f>IFERROR(IF(AND(Q85="Impacto",Q86="Impacto"),(AB85-(+AB85*T86)),IF(AND(Q85="Probabilidad",Q86="Impacto"),(AB84-(+AB84*T86)),IF(Q86="Probabilidad",AB85,""))),"")</f>
        <v/>
      </c>
      <c r="AC86" s="562" t="str">
        <f t="shared" si="53"/>
        <v/>
      </c>
      <c r="AD86" s="563"/>
      <c r="AE86" s="582"/>
      <c r="AF86" s="578"/>
      <c r="AG86" s="579"/>
      <c r="AH86" s="579"/>
      <c r="AI86" s="553"/>
      <c r="AJ86" s="630"/>
      <c r="AK86" s="553"/>
      <c r="AL86" s="553"/>
      <c r="AM86" s="630"/>
      <c r="AN86" s="624"/>
      <c r="AO86" s="624"/>
      <c r="AP86" s="624"/>
      <c r="AQ86" s="624"/>
      <c r="AR86" s="624"/>
      <c r="AS86" s="624"/>
      <c r="AT86" s="624"/>
      <c r="AU86" s="624"/>
      <c r="AV86" s="624"/>
      <c r="AW86" s="624"/>
      <c r="AX86" s="624"/>
      <c r="AY86" s="624"/>
      <c r="AZ86" s="624"/>
      <c r="BA86" s="624"/>
      <c r="BB86" s="624"/>
      <c r="BC86" s="624"/>
      <c r="BD86" s="624"/>
      <c r="BE86" s="624"/>
      <c r="BF86" s="624"/>
      <c r="BG86" s="624"/>
      <c r="BH86" s="624"/>
      <c r="BI86" s="624"/>
      <c r="BJ86" s="624"/>
      <c r="BK86" s="624"/>
      <c r="BL86" s="624"/>
      <c r="BM86" s="624"/>
      <c r="BN86" s="624"/>
      <c r="BO86" s="624"/>
      <c r="BP86" s="624"/>
    </row>
    <row r="87" spans="1:68">
      <c r="A87" s="888"/>
      <c r="B87" s="891"/>
      <c r="C87" s="891"/>
      <c r="D87" s="891"/>
      <c r="E87" s="891"/>
      <c r="F87" s="891"/>
      <c r="G87" s="891"/>
      <c r="H87" s="897"/>
      <c r="I87" s="900"/>
      <c r="J87" s="954"/>
      <c r="K87" s="900">
        <f>IF(NOT(ISERROR(MATCH(J87,_xlfn.ANCHORARRAY(E182),0))),I184&amp;"Por favor no seleccionar los criterios de impacto",J87)</f>
        <v>0</v>
      </c>
      <c r="L87" s="960"/>
      <c r="M87" s="900"/>
      <c r="N87" s="885"/>
      <c r="O87" s="555">
        <v>6</v>
      </c>
      <c r="P87" s="589"/>
      <c r="Q87" s="556" t="str">
        <f t="shared" si="74"/>
        <v/>
      </c>
      <c r="R87" s="557"/>
      <c r="S87" s="557"/>
      <c r="T87" s="558" t="str">
        <f t="shared" si="75"/>
        <v/>
      </c>
      <c r="U87" s="557"/>
      <c r="V87" s="557"/>
      <c r="W87" s="557"/>
      <c r="X87" s="559" t="str">
        <f t="shared" si="83"/>
        <v/>
      </c>
      <c r="Y87" s="560" t="str">
        <f t="shared" si="76"/>
        <v/>
      </c>
      <c r="Z87" s="561" t="str">
        <f t="shared" si="77"/>
        <v/>
      </c>
      <c r="AA87" s="560" t="str">
        <f t="shared" si="78"/>
        <v/>
      </c>
      <c r="AB87" s="561" t="str">
        <f>IFERROR(IF(AND(Q86="Impacto",Q87="Impacto"),(AB86-(+AB86*T87)),IF(AND(Q86="Probabilidad",Q87="Impacto"),(AB85-(+AB85*T87)),IF(Q87="Probabilidad",AB86,""))),"")</f>
        <v/>
      </c>
      <c r="AC87" s="562" t="str">
        <f t="shared" si="53"/>
        <v/>
      </c>
      <c r="AD87" s="563"/>
      <c r="AE87" s="582"/>
      <c r="AF87" s="578"/>
      <c r="AG87" s="579"/>
      <c r="AH87" s="579"/>
      <c r="AI87" s="553"/>
      <c r="AJ87" s="630"/>
      <c r="AK87" s="553"/>
      <c r="AL87" s="553"/>
      <c r="AM87" s="630"/>
      <c r="AN87" s="624"/>
      <c r="AO87" s="624"/>
      <c r="AP87" s="624"/>
      <c r="AQ87" s="624"/>
      <c r="AR87" s="624"/>
      <c r="AS87" s="624"/>
      <c r="AT87" s="624"/>
      <c r="AU87" s="624"/>
      <c r="AV87" s="624"/>
      <c r="AW87" s="624"/>
      <c r="AX87" s="624"/>
      <c r="AY87" s="624"/>
      <c r="AZ87" s="624"/>
      <c r="BA87" s="624"/>
      <c r="BB87" s="624"/>
      <c r="BC87" s="624"/>
      <c r="BD87" s="624"/>
      <c r="BE87" s="624"/>
      <c r="BF87" s="624"/>
      <c r="BG87" s="624"/>
      <c r="BH87" s="624"/>
      <c r="BI87" s="624"/>
      <c r="BJ87" s="624"/>
      <c r="BK87" s="624"/>
      <c r="BL87" s="624"/>
      <c r="BM87" s="624"/>
      <c r="BN87" s="624"/>
      <c r="BO87" s="624"/>
      <c r="BP87" s="624"/>
    </row>
    <row r="88" spans="1:68" ht="128.25" customHeight="1">
      <c r="A88" s="886">
        <v>14</v>
      </c>
      <c r="B88" s="889" t="s">
        <v>161</v>
      </c>
      <c r="C88" s="889" t="s">
        <v>256</v>
      </c>
      <c r="D88" s="889" t="s">
        <v>257</v>
      </c>
      <c r="E88" s="889" t="s">
        <v>258</v>
      </c>
      <c r="F88" s="889" t="s">
        <v>165</v>
      </c>
      <c r="G88" s="892">
        <v>4887</v>
      </c>
      <c r="H88" s="895" t="str">
        <f t="shared" ref="H88" si="84">IF(G88&lt;=0,"",IF(G88&lt;=2,"Muy Baja",IF(G88&lt;=24,"Baja",IF(G88&lt;=500,"Media",IF(G88&lt;=5000,"Alta","Muy Alta")))))</f>
        <v>Alta</v>
      </c>
      <c r="I88" s="898">
        <f t="shared" ref="I88" si="85">IF(H88="","",IF(H88="Muy Baja",0.2,IF(H88="Baja",0.4,IF(H88="Media",0.6,IF(H88="Alta",0.8,IF(H88="Muy Alta",1,))))))</f>
        <v>0.8</v>
      </c>
      <c r="J88" s="952" t="s">
        <v>197</v>
      </c>
      <c r="K88" s="898"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958" t="str">
        <f>IF(OR(K88='Tabla Impacto'!$C$11,K88='Tabla Impacto'!$D$11),"Leve",IF(OR(K88='Tabla Impacto'!$C$12,K88='Tabla Impacto'!$D$12),"Menor",IF(OR(K88='Tabla Impacto'!$C$13,K88='Tabla Impacto'!$D$13),"Moderado",IF(OR(K88='Tabla Impacto'!$C$14,K88='Tabla Impacto'!$D$14),"Mayor",IF(OR(K88='Tabla Impacto'!$C$15,K88='Tabla Impacto'!$D$15),"Catastrófico","")))))</f>
        <v>Moderado</v>
      </c>
      <c r="M88" s="898">
        <f t="shared" ref="M88" si="86">IF(L88="","",IF(L88="Leve",0.2,IF(L88="Menor",0.4,IF(L88="Moderado",0.6,IF(L88="Mayor",0.8,IF(L88="Catastrófico",1,))))))</f>
        <v>0.6</v>
      </c>
      <c r="N88" s="883" t="str">
        <f t="shared" ref="N88" si="87">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55">
        <v>1</v>
      </c>
      <c r="P88" s="589" t="s">
        <v>259</v>
      </c>
      <c r="Q88" s="556" t="str">
        <f t="shared" si="74"/>
        <v>Impacto</v>
      </c>
      <c r="R88" s="557" t="s">
        <v>260</v>
      </c>
      <c r="S88" s="557" t="s">
        <v>169</v>
      </c>
      <c r="T88" s="558" t="str">
        <f t="shared" si="75"/>
        <v>25%</v>
      </c>
      <c r="U88" s="557" t="s">
        <v>183</v>
      </c>
      <c r="V88" s="557" t="s">
        <v>171</v>
      </c>
      <c r="W88" s="557" t="s">
        <v>174</v>
      </c>
      <c r="X88" s="559">
        <f>IFERROR(IF(Q88="Probabilidad",(I88-(+I88*T88)),IF(Q88="Impacto",I88,"")),"")</f>
        <v>0.8</v>
      </c>
      <c r="Y88" s="560" t="str">
        <f t="shared" si="76"/>
        <v>Alta</v>
      </c>
      <c r="Z88" s="561">
        <f t="shared" si="77"/>
        <v>0.8</v>
      </c>
      <c r="AA88" s="560" t="str">
        <f t="shared" si="78"/>
        <v>Moderado</v>
      </c>
      <c r="AB88" s="561">
        <v>0.44999999999999996</v>
      </c>
      <c r="AC88" s="562" t="str">
        <f t="shared" si="53"/>
        <v>Alto</v>
      </c>
      <c r="AD88" s="563"/>
      <c r="AE88" s="582" t="s">
        <v>261</v>
      </c>
      <c r="AF88" s="577" t="s">
        <v>262</v>
      </c>
      <c r="AG88" s="631">
        <v>45658</v>
      </c>
      <c r="AH88" s="579"/>
      <c r="AI88" s="674"/>
      <c r="AJ88" s="632"/>
      <c r="AK88" s="553"/>
      <c r="AL88" s="783"/>
      <c r="AM88" s="784"/>
      <c r="AN88" s="624"/>
      <c r="AO88" s="624"/>
      <c r="AP88" s="624"/>
      <c r="AQ88" s="624"/>
      <c r="AR88" s="624"/>
      <c r="AS88" s="624"/>
      <c r="AT88" s="624"/>
      <c r="AU88" s="624"/>
      <c r="AV88" s="624"/>
      <c r="AW88" s="624"/>
      <c r="AX88" s="624"/>
      <c r="AY88" s="624"/>
      <c r="AZ88" s="624"/>
      <c r="BA88" s="624"/>
      <c r="BB88" s="624"/>
      <c r="BC88" s="624"/>
      <c r="BD88" s="624"/>
      <c r="BE88" s="624"/>
      <c r="BF88" s="624"/>
      <c r="BG88" s="624"/>
      <c r="BH88" s="624"/>
      <c r="BI88" s="624"/>
      <c r="BJ88" s="624"/>
      <c r="BK88" s="624"/>
      <c r="BL88" s="624"/>
      <c r="BM88" s="624"/>
      <c r="BN88" s="624"/>
      <c r="BO88" s="624"/>
      <c r="BP88" s="624"/>
    </row>
    <row r="89" spans="1:68" ht="177" customHeight="1">
      <c r="A89" s="887"/>
      <c r="B89" s="890"/>
      <c r="C89" s="890"/>
      <c r="D89" s="890"/>
      <c r="E89" s="890"/>
      <c r="F89" s="890"/>
      <c r="G89" s="893"/>
      <c r="H89" s="896"/>
      <c r="I89" s="899"/>
      <c r="J89" s="953"/>
      <c r="K89" s="899">
        <f>IF(NOT(ISERROR(MATCH(J89,_xlfn.ANCHORARRAY(E184),0))),I186&amp;"Por favor no seleccionar los criterios de impacto",J89)</f>
        <v>0</v>
      </c>
      <c r="L89" s="959"/>
      <c r="M89" s="899"/>
      <c r="N89" s="884"/>
      <c r="O89" s="555">
        <v>2</v>
      </c>
      <c r="P89" s="589" t="s">
        <v>263</v>
      </c>
      <c r="Q89" s="556" t="str">
        <f t="shared" si="74"/>
        <v>Probabilidad</v>
      </c>
      <c r="R89" s="557" t="s">
        <v>168</v>
      </c>
      <c r="S89" s="557" t="s">
        <v>264</v>
      </c>
      <c r="T89" s="558" t="str">
        <f t="shared" si="75"/>
        <v>50%</v>
      </c>
      <c r="U89" s="557" t="s">
        <v>183</v>
      </c>
      <c r="V89" s="557" t="s">
        <v>171</v>
      </c>
      <c r="W89" s="557" t="s">
        <v>174</v>
      </c>
      <c r="X89" s="559">
        <f>IFERROR(IF(AND(Q88="Probabilidad",Q89="Probabilidad"),(Z88-(+Z88*T89)),IF(Q89="Probabilidad",(I88-(+I88*T89)),IF(Q89="Impacto",Z88,""))),"")</f>
        <v>0.4</v>
      </c>
      <c r="Y89" s="560" t="str">
        <f t="shared" si="76"/>
        <v>Baja</v>
      </c>
      <c r="Z89" s="561">
        <f t="shared" si="77"/>
        <v>0.4</v>
      </c>
      <c r="AA89" s="560" t="str">
        <f t="shared" si="78"/>
        <v>Moderado</v>
      </c>
      <c r="AB89" s="561">
        <v>0.44999999999999996</v>
      </c>
      <c r="AC89" s="562" t="str">
        <f t="shared" si="53"/>
        <v>Moderado</v>
      </c>
      <c r="AD89" s="563" t="s">
        <v>175</v>
      </c>
      <c r="AE89" s="587" t="s">
        <v>265</v>
      </c>
      <c r="AF89" s="577" t="s">
        <v>262</v>
      </c>
      <c r="AG89" s="631">
        <v>45658</v>
      </c>
      <c r="AH89" s="579"/>
      <c r="AI89" s="674"/>
      <c r="AJ89" s="632"/>
      <c r="AK89" s="553"/>
      <c r="AL89" s="783"/>
      <c r="AM89" s="785"/>
      <c r="AN89" s="624"/>
      <c r="AO89" s="624"/>
      <c r="AP89" s="624"/>
      <c r="AQ89" s="624"/>
      <c r="AR89" s="624"/>
      <c r="AS89" s="624"/>
      <c r="AT89" s="624"/>
      <c r="AU89" s="624"/>
      <c r="AV89" s="624"/>
      <c r="AW89" s="624"/>
      <c r="AX89" s="624"/>
      <c r="AY89" s="624"/>
      <c r="AZ89" s="624"/>
      <c r="BA89" s="624"/>
      <c r="BB89" s="624"/>
      <c r="BC89" s="624"/>
      <c r="BD89" s="624"/>
      <c r="BE89" s="624"/>
      <c r="BF89" s="624"/>
      <c r="BG89" s="624"/>
      <c r="BH89" s="624"/>
      <c r="BI89" s="624"/>
      <c r="BJ89" s="624"/>
      <c r="BK89" s="624"/>
      <c r="BL89" s="624"/>
      <c r="BM89" s="624"/>
      <c r="BN89" s="624"/>
      <c r="BO89" s="624"/>
      <c r="BP89" s="624"/>
    </row>
    <row r="90" spans="1:68">
      <c r="A90" s="887"/>
      <c r="B90" s="890"/>
      <c r="C90" s="890"/>
      <c r="D90" s="890"/>
      <c r="E90" s="890"/>
      <c r="F90" s="890"/>
      <c r="G90" s="893"/>
      <c r="H90" s="896"/>
      <c r="I90" s="899"/>
      <c r="J90" s="953"/>
      <c r="K90" s="899">
        <f>IF(NOT(ISERROR(MATCH(J90,_xlfn.ANCHORARRAY(E185),0))),I187&amp;"Por favor no seleccionar los criterios de impacto",J90)</f>
        <v>0</v>
      </c>
      <c r="L90" s="959"/>
      <c r="M90" s="899"/>
      <c r="N90" s="884"/>
      <c r="O90" s="555">
        <v>3</v>
      </c>
      <c r="P90" s="581"/>
      <c r="Q90" s="556" t="str">
        <f t="shared" si="74"/>
        <v/>
      </c>
      <c r="R90" s="557"/>
      <c r="S90" s="557"/>
      <c r="T90" s="558" t="str">
        <f t="shared" si="75"/>
        <v/>
      </c>
      <c r="U90" s="557"/>
      <c r="V90" s="557"/>
      <c r="W90" s="557"/>
      <c r="X90" s="559" t="str">
        <f t="shared" ref="X90:X93" si="88">IFERROR(IF(Q90="Probabilidad",(I90-(+I90*T90)),IF(Q90="Impacto",I90,"")),"")</f>
        <v/>
      </c>
      <c r="Y90" s="560" t="str">
        <f t="shared" si="76"/>
        <v/>
      </c>
      <c r="Z90" s="561" t="str">
        <f t="shared" si="77"/>
        <v/>
      </c>
      <c r="AA90" s="560" t="str">
        <f t="shared" si="78"/>
        <v/>
      </c>
      <c r="AB90" s="561" t="str">
        <f>IFERROR(IF(AND(Q89="Impacto",Q90="Impacto"),(AB89-(+AB89*T90)),IF(AND(Q89="Probabilidad",Q90="Impacto"),(AB88-(+AB88*T90)),IF(Q90="Probabilidad",AB89,""))),"")</f>
        <v/>
      </c>
      <c r="AC90" s="562" t="str">
        <f t="shared" si="53"/>
        <v/>
      </c>
      <c r="AD90" s="563"/>
      <c r="AE90" s="582"/>
      <c r="AF90" s="578"/>
      <c r="AG90" s="579"/>
      <c r="AH90" s="579"/>
      <c r="AI90" s="553"/>
      <c r="AJ90" s="630"/>
      <c r="AK90" s="553"/>
      <c r="AL90" s="553"/>
      <c r="AM90" s="630"/>
      <c r="AN90" s="624"/>
      <c r="AO90" s="624"/>
      <c r="AP90" s="624"/>
      <c r="AQ90" s="624"/>
      <c r="AR90" s="624"/>
      <c r="AS90" s="624"/>
      <c r="AT90" s="624"/>
      <c r="AU90" s="624"/>
      <c r="AV90" s="624"/>
      <c r="AW90" s="624"/>
      <c r="AX90" s="624"/>
      <c r="AY90" s="624"/>
      <c r="AZ90" s="624"/>
      <c r="BA90" s="624"/>
      <c r="BB90" s="624"/>
      <c r="BC90" s="624"/>
      <c r="BD90" s="624"/>
      <c r="BE90" s="624"/>
      <c r="BF90" s="624"/>
      <c r="BG90" s="624"/>
      <c r="BH90" s="624"/>
      <c r="BI90" s="624"/>
      <c r="BJ90" s="624"/>
      <c r="BK90" s="624"/>
      <c r="BL90" s="624"/>
      <c r="BM90" s="624"/>
      <c r="BN90" s="624"/>
      <c r="BO90" s="624"/>
      <c r="BP90" s="624"/>
    </row>
    <row r="91" spans="1:68">
      <c r="A91" s="887"/>
      <c r="B91" s="890"/>
      <c r="C91" s="890"/>
      <c r="D91" s="890"/>
      <c r="E91" s="890"/>
      <c r="F91" s="890"/>
      <c r="G91" s="893"/>
      <c r="H91" s="896"/>
      <c r="I91" s="899"/>
      <c r="J91" s="953"/>
      <c r="K91" s="899">
        <f>IF(NOT(ISERROR(MATCH(J91,_xlfn.ANCHORARRAY(E186),0))),I188&amp;"Por favor no seleccionar los criterios de impacto",J91)</f>
        <v>0</v>
      </c>
      <c r="L91" s="959"/>
      <c r="M91" s="899"/>
      <c r="N91" s="884"/>
      <c r="O91" s="555">
        <v>4</v>
      </c>
      <c r="P91" s="581"/>
      <c r="Q91" s="556" t="str">
        <f t="shared" si="74"/>
        <v/>
      </c>
      <c r="R91" s="557"/>
      <c r="S91" s="557"/>
      <c r="T91" s="558" t="str">
        <f t="shared" si="75"/>
        <v/>
      </c>
      <c r="U91" s="557"/>
      <c r="V91" s="557"/>
      <c r="W91" s="557"/>
      <c r="X91" s="559" t="str">
        <f t="shared" si="88"/>
        <v/>
      </c>
      <c r="Y91" s="560" t="str">
        <f t="shared" si="76"/>
        <v/>
      </c>
      <c r="Z91" s="561" t="str">
        <f t="shared" si="77"/>
        <v/>
      </c>
      <c r="AA91" s="560" t="str">
        <f t="shared" si="78"/>
        <v/>
      </c>
      <c r="AB91" s="561" t="str">
        <f>IFERROR(IF(AND(Q90="Impacto",Q91="Impacto"),(AB90-(+AB90*T91)),IF(AND(Q90="Probabilidad",Q91="Impacto"),(AB89-(+AB89*T91)),IF(Q91="Probabilidad",AB90,""))),"")</f>
        <v/>
      </c>
      <c r="AC91" s="562" t="str">
        <f t="shared" si="53"/>
        <v/>
      </c>
      <c r="AD91" s="563"/>
      <c r="AE91" s="582"/>
      <c r="AF91" s="578"/>
      <c r="AG91" s="579"/>
      <c r="AH91" s="579"/>
      <c r="AI91" s="553"/>
      <c r="AJ91" s="630"/>
      <c r="AK91" s="553"/>
      <c r="AL91" s="553"/>
      <c r="AM91" s="630"/>
      <c r="AN91" s="624"/>
      <c r="AO91" s="624"/>
      <c r="AP91" s="624"/>
      <c r="AQ91" s="624"/>
      <c r="AR91" s="624"/>
      <c r="AS91" s="624"/>
      <c r="AT91" s="624"/>
      <c r="AU91" s="624"/>
      <c r="AV91" s="624"/>
      <c r="AW91" s="624"/>
      <c r="AX91" s="624"/>
      <c r="AY91" s="624"/>
      <c r="AZ91" s="624"/>
      <c r="BA91" s="624"/>
      <c r="BB91" s="624"/>
      <c r="BC91" s="624"/>
      <c r="BD91" s="624"/>
      <c r="BE91" s="624"/>
      <c r="BF91" s="624"/>
      <c r="BG91" s="624"/>
      <c r="BH91" s="624"/>
      <c r="BI91" s="624"/>
      <c r="BJ91" s="624"/>
      <c r="BK91" s="624"/>
      <c r="BL91" s="624"/>
      <c r="BM91" s="624"/>
      <c r="BN91" s="624"/>
      <c r="BO91" s="624"/>
      <c r="BP91" s="624"/>
    </row>
    <row r="92" spans="1:68">
      <c r="A92" s="887"/>
      <c r="B92" s="890"/>
      <c r="C92" s="890"/>
      <c r="D92" s="890"/>
      <c r="E92" s="890"/>
      <c r="F92" s="890"/>
      <c r="G92" s="893"/>
      <c r="H92" s="896"/>
      <c r="I92" s="899"/>
      <c r="J92" s="953"/>
      <c r="K92" s="899">
        <f>IF(NOT(ISERROR(MATCH(J92,_xlfn.ANCHORARRAY(E187),0))),I189&amp;"Por favor no seleccionar los criterios de impacto",J92)</f>
        <v>0</v>
      </c>
      <c r="L92" s="959"/>
      <c r="M92" s="899"/>
      <c r="N92" s="884"/>
      <c r="O92" s="555">
        <v>5</v>
      </c>
      <c r="P92" s="581"/>
      <c r="Q92" s="556" t="str">
        <f t="shared" si="74"/>
        <v/>
      </c>
      <c r="R92" s="557"/>
      <c r="S92" s="557"/>
      <c r="T92" s="558" t="str">
        <f t="shared" si="75"/>
        <v/>
      </c>
      <c r="U92" s="557"/>
      <c r="V92" s="557"/>
      <c r="W92" s="557"/>
      <c r="X92" s="559" t="str">
        <f t="shared" si="88"/>
        <v/>
      </c>
      <c r="Y92" s="560" t="str">
        <f t="shared" si="76"/>
        <v/>
      </c>
      <c r="Z92" s="561" t="str">
        <f t="shared" si="77"/>
        <v/>
      </c>
      <c r="AA92" s="560" t="str">
        <f t="shared" si="78"/>
        <v/>
      </c>
      <c r="AB92" s="561" t="str">
        <f>IFERROR(IF(AND(Q91="Impacto",Q92="Impacto"),(AB91-(+AB91*T92)),IF(AND(Q91="Probabilidad",Q92="Impacto"),(AB90-(+AB90*T92)),IF(Q92="Probabilidad",AB91,""))),"")</f>
        <v/>
      </c>
      <c r="AC92" s="562" t="str">
        <f t="shared" si="53"/>
        <v/>
      </c>
      <c r="AD92" s="563"/>
      <c r="AE92" s="582"/>
      <c r="AF92" s="578"/>
      <c r="AG92" s="579"/>
      <c r="AH92" s="579"/>
      <c r="AI92" s="553"/>
      <c r="AJ92" s="630"/>
      <c r="AK92" s="553"/>
      <c r="AL92" s="553"/>
      <c r="AM92" s="630"/>
      <c r="AN92" s="624"/>
      <c r="AO92" s="624"/>
      <c r="AP92" s="624"/>
      <c r="AQ92" s="624"/>
      <c r="AR92" s="624"/>
      <c r="AS92" s="624"/>
      <c r="AT92" s="624"/>
      <c r="AU92" s="624"/>
      <c r="AV92" s="624"/>
      <c r="AW92" s="624"/>
      <c r="AX92" s="624"/>
      <c r="AY92" s="624"/>
      <c r="AZ92" s="624"/>
      <c r="BA92" s="624"/>
      <c r="BB92" s="624"/>
      <c r="BC92" s="624"/>
      <c r="BD92" s="624"/>
      <c r="BE92" s="624"/>
      <c r="BF92" s="624"/>
      <c r="BG92" s="624"/>
      <c r="BH92" s="624"/>
      <c r="BI92" s="624"/>
      <c r="BJ92" s="624"/>
      <c r="BK92" s="624"/>
      <c r="BL92" s="624"/>
      <c r="BM92" s="624"/>
      <c r="BN92" s="624"/>
      <c r="BO92" s="624"/>
      <c r="BP92" s="624"/>
    </row>
    <row r="93" spans="1:68">
      <c r="A93" s="888"/>
      <c r="B93" s="891"/>
      <c r="C93" s="891"/>
      <c r="D93" s="891"/>
      <c r="E93" s="891"/>
      <c r="F93" s="891"/>
      <c r="G93" s="894"/>
      <c r="H93" s="897"/>
      <c r="I93" s="900"/>
      <c r="J93" s="954"/>
      <c r="K93" s="900">
        <f>IF(NOT(ISERROR(MATCH(J93,_xlfn.ANCHORARRAY(E188),0))),I190&amp;"Por favor no seleccionar los criterios de impacto",J93)</f>
        <v>0</v>
      </c>
      <c r="L93" s="960"/>
      <c r="M93" s="900"/>
      <c r="N93" s="885"/>
      <c r="O93" s="555">
        <v>6</v>
      </c>
      <c r="P93" s="581"/>
      <c r="Q93" s="556" t="str">
        <f t="shared" si="74"/>
        <v/>
      </c>
      <c r="R93" s="557"/>
      <c r="S93" s="557"/>
      <c r="T93" s="558" t="str">
        <f t="shared" si="75"/>
        <v/>
      </c>
      <c r="U93" s="557"/>
      <c r="V93" s="557"/>
      <c r="W93" s="557"/>
      <c r="X93" s="559" t="str">
        <f t="shared" si="88"/>
        <v/>
      </c>
      <c r="Y93" s="560" t="str">
        <f t="shared" si="76"/>
        <v/>
      </c>
      <c r="Z93" s="561" t="str">
        <f t="shared" si="77"/>
        <v/>
      </c>
      <c r="AA93" s="560" t="str">
        <f t="shared" si="78"/>
        <v/>
      </c>
      <c r="AB93" s="561" t="str">
        <f>IFERROR(IF(AND(Q92="Impacto",Q93="Impacto"),(AB92-(+AB92*T93)),IF(AND(Q92="Probabilidad",Q93="Impacto"),(AB91-(+AB91*T93)),IF(Q93="Probabilidad",AB92,""))),"")</f>
        <v/>
      </c>
      <c r="AC93" s="562" t="str">
        <f t="shared" si="53"/>
        <v/>
      </c>
      <c r="AD93" s="563"/>
      <c r="AE93" s="582"/>
      <c r="AF93" s="578"/>
      <c r="AG93" s="579"/>
      <c r="AH93" s="579"/>
      <c r="AI93" s="553"/>
      <c r="AJ93" s="630"/>
      <c r="AK93" s="553"/>
      <c r="AL93" s="553"/>
      <c r="AM93" s="630"/>
      <c r="AN93" s="624"/>
      <c r="AO93" s="624"/>
      <c r="AP93" s="624"/>
      <c r="AQ93" s="624"/>
      <c r="AR93" s="624"/>
      <c r="AS93" s="624"/>
      <c r="AT93" s="624"/>
      <c r="AU93" s="624"/>
      <c r="AV93" s="624"/>
      <c r="AW93" s="624"/>
      <c r="AX93" s="624"/>
      <c r="AY93" s="624"/>
      <c r="AZ93" s="624"/>
      <c r="BA93" s="624"/>
      <c r="BB93" s="624"/>
      <c r="BC93" s="624"/>
      <c r="BD93" s="624"/>
      <c r="BE93" s="624"/>
      <c r="BF93" s="624"/>
      <c r="BG93" s="624"/>
      <c r="BH93" s="624"/>
      <c r="BI93" s="624"/>
      <c r="BJ93" s="624"/>
      <c r="BK93" s="624"/>
      <c r="BL93" s="624"/>
      <c r="BM93" s="624"/>
      <c r="BN93" s="624"/>
      <c r="BO93" s="624"/>
      <c r="BP93" s="624"/>
    </row>
    <row r="94" spans="1:68" s="645" customFormat="1" ht="121.5" customHeight="1">
      <c r="A94" s="886">
        <v>15</v>
      </c>
      <c r="B94" s="943" t="s">
        <v>161</v>
      </c>
      <c r="C94" s="943" t="s">
        <v>266</v>
      </c>
      <c r="D94" s="943" t="s">
        <v>267</v>
      </c>
      <c r="E94" s="943" t="s">
        <v>268</v>
      </c>
      <c r="F94" s="943" t="s">
        <v>165</v>
      </c>
      <c r="G94" s="946">
        <v>400</v>
      </c>
      <c r="H94" s="949" t="str">
        <f t="shared" ref="H94" si="89">IF(G94&lt;=0,"",IF(G94&lt;=2,"Muy Baja",IF(G94&lt;=24,"Baja",IF(G94&lt;=500,"Media",IF(G94&lt;=5000,"Alta","Muy Alta")))))</f>
        <v>Media</v>
      </c>
      <c r="I94" s="955">
        <f t="shared" ref="I94" si="90">IF(H94="","",IF(H94="Muy Baja",0.2,IF(H94="Baja",0.4,IF(H94="Media",0.6,IF(H94="Alta",0.8,IF(H94="Muy Alta",1,))))))</f>
        <v>0.6</v>
      </c>
      <c r="J94" s="961" t="s">
        <v>166</v>
      </c>
      <c r="K94" s="955" t="str">
        <f>IF(NOT(ISERROR(MATCH(J94,'Tabla Impacto'!$B$221:$B$223,0))),'Tabla Impacto'!$F$223&amp;"Por favor no seleccionar los criterios de impacto(Afectación Económica o presupuestal y Pérdida Reputacional)",J94)</f>
        <v xml:space="preserve">     El riesgo afecta la imagen de de la entidad con efecto publicitario sostenido a nivel de sector administrativo, nivel departamental o municipal</v>
      </c>
      <c r="L94" s="964" t="str">
        <f>IF(OR(K94='Tabla Impacto'!$C$11,K94='Tabla Impacto'!$D$11),"Leve",IF(OR(K94='Tabla Impacto'!$C$12,K94='Tabla Impacto'!$D$12),"Menor",IF(OR(K94='Tabla Impacto'!$C$13,K94='Tabla Impacto'!$D$13),"Moderado",IF(OR(K94='Tabla Impacto'!$C$14,K94='Tabla Impacto'!$D$14),"Mayor",IF(OR(K94='Tabla Impacto'!$C$15,K94='Tabla Impacto'!$D$15),"Catastrófico","")))))</f>
        <v>Mayor</v>
      </c>
      <c r="M94" s="955">
        <f t="shared" ref="M94" si="91">IF(L94="","",IF(L94="Leve",0.2,IF(L94="Menor",0.4,IF(L94="Moderado",0.6,IF(L94="Mayor",0.8,IF(L94="Catastrófico",1,))))))</f>
        <v>0.8</v>
      </c>
      <c r="N94" s="937" t="str">
        <f t="shared" ref="N94" si="92">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Alto</v>
      </c>
      <c r="O94" s="522">
        <v>1</v>
      </c>
      <c r="P94" s="523" t="s">
        <v>269</v>
      </c>
      <c r="Q94" s="524" t="str">
        <f t="shared" si="74"/>
        <v>Probabilidad</v>
      </c>
      <c r="R94" s="525" t="s">
        <v>182</v>
      </c>
      <c r="S94" s="525" t="s">
        <v>169</v>
      </c>
      <c r="T94" s="526" t="str">
        <f t="shared" si="75"/>
        <v>30%</v>
      </c>
      <c r="U94" s="525" t="s">
        <v>183</v>
      </c>
      <c r="V94" s="525" t="s">
        <v>171</v>
      </c>
      <c r="W94" s="525" t="s">
        <v>184</v>
      </c>
      <c r="X94" s="527">
        <f>IFERROR(IF(Q94="Probabilidad",(I94-(+I94*T94)),IF(Q94="Impacto",I94,"")),"")</f>
        <v>0.42</v>
      </c>
      <c r="Y94" s="528" t="str">
        <f t="shared" si="76"/>
        <v>Media</v>
      </c>
      <c r="Z94" s="529">
        <f t="shared" si="77"/>
        <v>0.42</v>
      </c>
      <c r="AA94" s="528" t="str">
        <f t="shared" si="78"/>
        <v>Mayor</v>
      </c>
      <c r="AB94" s="529">
        <f>IFERROR(IF(Q94="Impacto",(M94-(+M94*T94)),IF(Q94="Probabilidad",M94,"")),"")</f>
        <v>0.8</v>
      </c>
      <c r="AC94" s="530" t="str">
        <f t="shared" si="53"/>
        <v>Alto</v>
      </c>
      <c r="AD94" s="531"/>
      <c r="AE94" s="592"/>
      <c r="AF94" s="544"/>
      <c r="AG94" s="545"/>
      <c r="AH94" s="545"/>
      <c r="AI94" s="553"/>
      <c r="AJ94" s="643"/>
      <c r="AK94" s="669"/>
      <c r="AL94" s="786"/>
      <c r="AM94" s="767"/>
      <c r="AN94" s="644"/>
      <c r="AO94" s="644"/>
      <c r="AP94" s="644"/>
      <c r="AQ94" s="644"/>
      <c r="AR94" s="644"/>
      <c r="AS94" s="644"/>
      <c r="AT94" s="644"/>
      <c r="AU94" s="644"/>
      <c r="AV94" s="644"/>
      <c r="AW94" s="644"/>
      <c r="AX94" s="644"/>
      <c r="AY94" s="644"/>
      <c r="AZ94" s="644"/>
      <c r="BA94" s="644"/>
      <c r="BB94" s="644"/>
      <c r="BC94" s="644"/>
      <c r="BD94" s="644"/>
      <c r="BE94" s="644"/>
      <c r="BF94" s="644"/>
      <c r="BG94" s="644"/>
      <c r="BH94" s="644"/>
      <c r="BI94" s="644"/>
      <c r="BJ94" s="644"/>
      <c r="BK94" s="644"/>
      <c r="BL94" s="644"/>
      <c r="BM94" s="644"/>
      <c r="BN94" s="644"/>
      <c r="BO94" s="644"/>
      <c r="BP94" s="644"/>
    </row>
    <row r="95" spans="1:68" s="645" customFormat="1" ht="120">
      <c r="A95" s="887"/>
      <c r="B95" s="944"/>
      <c r="C95" s="944"/>
      <c r="D95" s="944"/>
      <c r="E95" s="944"/>
      <c r="F95" s="944"/>
      <c r="G95" s="947"/>
      <c r="H95" s="950"/>
      <c r="I95" s="956"/>
      <c r="J95" s="962"/>
      <c r="K95" s="956">
        <f>IF(NOT(ISERROR(MATCH(J95,_xlfn.ANCHORARRAY(E190),0))),I192&amp;"Por favor no seleccionar los criterios de impacto",J95)</f>
        <v>0</v>
      </c>
      <c r="L95" s="965"/>
      <c r="M95" s="956"/>
      <c r="N95" s="938"/>
      <c r="O95" s="522">
        <v>2</v>
      </c>
      <c r="P95" s="523" t="s">
        <v>270</v>
      </c>
      <c r="Q95" s="524" t="str">
        <f t="shared" si="74"/>
        <v>Probabilidad</v>
      </c>
      <c r="R95" s="525" t="s">
        <v>168</v>
      </c>
      <c r="S95" s="525" t="s">
        <v>169</v>
      </c>
      <c r="T95" s="526" t="str">
        <f t="shared" si="75"/>
        <v>40%</v>
      </c>
      <c r="U95" s="525" t="s">
        <v>183</v>
      </c>
      <c r="V95" s="525" t="s">
        <v>191</v>
      </c>
      <c r="W95" s="525" t="s">
        <v>184</v>
      </c>
      <c r="X95" s="527">
        <f>IFERROR(IF(AND(Q94="Probabilidad",Q95="Probabilidad"),(Z94-(+Z94*T95)),IF(Q95="Probabilidad",(I94-(+I94*T95)),IF(Q95="Impacto",Z94,""))),"")</f>
        <v>0.252</v>
      </c>
      <c r="Y95" s="528" t="str">
        <f t="shared" si="76"/>
        <v>Baja</v>
      </c>
      <c r="Z95" s="529">
        <f t="shared" si="77"/>
        <v>0.252</v>
      </c>
      <c r="AA95" s="528" t="str">
        <f t="shared" si="78"/>
        <v>Mayor</v>
      </c>
      <c r="AB95" s="529">
        <f>IFERROR(IF(AND(Q94="Impacto",Q95="Impacto"),(AB94-(+AB94*T95)),IF(Q95="Impacto",(M94-(+M94*T95)),IF(Q95="Probabilidad",AB94,""))),"")</f>
        <v>0.8</v>
      </c>
      <c r="AC95" s="530" t="str">
        <f t="shared" si="53"/>
        <v>Alto</v>
      </c>
      <c r="AD95" s="531"/>
      <c r="AE95" s="592"/>
      <c r="AF95" s="544"/>
      <c r="AG95" s="545"/>
      <c r="AH95" s="545"/>
      <c r="AI95" s="553"/>
      <c r="AJ95" s="643"/>
      <c r="AK95" s="669"/>
      <c r="AL95" s="786"/>
      <c r="AM95" s="767"/>
      <c r="AN95" s="644"/>
      <c r="AO95" s="644"/>
      <c r="AP95" s="644"/>
      <c r="AQ95" s="644"/>
      <c r="AR95" s="644"/>
      <c r="AS95" s="644"/>
      <c r="AT95" s="644"/>
      <c r="AU95" s="644"/>
      <c r="AV95" s="644"/>
      <c r="AW95" s="644"/>
      <c r="AX95" s="644"/>
      <c r="AY95" s="644"/>
      <c r="AZ95" s="644"/>
      <c r="BA95" s="644"/>
      <c r="BB95" s="644"/>
      <c r="BC95" s="644"/>
      <c r="BD95" s="644"/>
      <c r="BE95" s="644"/>
      <c r="BF95" s="644"/>
      <c r="BG95" s="644"/>
      <c r="BH95" s="644"/>
      <c r="BI95" s="644"/>
      <c r="BJ95" s="644"/>
      <c r="BK95" s="644"/>
      <c r="BL95" s="644"/>
      <c r="BM95" s="644"/>
      <c r="BN95" s="644"/>
      <c r="BO95" s="644"/>
      <c r="BP95" s="644"/>
    </row>
    <row r="96" spans="1:68" s="645" customFormat="1" ht="132" customHeight="1">
      <c r="A96" s="887"/>
      <c r="B96" s="944"/>
      <c r="C96" s="944"/>
      <c r="D96" s="944"/>
      <c r="E96" s="944"/>
      <c r="F96" s="944"/>
      <c r="G96" s="947"/>
      <c r="H96" s="950"/>
      <c r="I96" s="956"/>
      <c r="J96" s="962"/>
      <c r="K96" s="956">
        <f>IF(NOT(ISERROR(MATCH(J96,_xlfn.ANCHORARRAY(E191),0))),I193&amp;"Por favor no seleccionar los criterios de impacto",J96)</f>
        <v>0</v>
      </c>
      <c r="L96" s="965"/>
      <c r="M96" s="956"/>
      <c r="N96" s="938"/>
      <c r="O96" s="522">
        <v>3</v>
      </c>
      <c r="P96" s="523" t="s">
        <v>271</v>
      </c>
      <c r="Q96" s="524" t="str">
        <f t="shared" si="74"/>
        <v>Probabilidad</v>
      </c>
      <c r="R96" s="525" t="s">
        <v>168</v>
      </c>
      <c r="S96" s="525" t="s">
        <v>169</v>
      </c>
      <c r="T96" s="526" t="str">
        <f t="shared" si="75"/>
        <v>40%</v>
      </c>
      <c r="U96" s="525" t="s">
        <v>183</v>
      </c>
      <c r="V96" s="525" t="s">
        <v>171</v>
      </c>
      <c r="W96" s="525" t="s">
        <v>184</v>
      </c>
      <c r="X96" s="527">
        <f>IFERROR(IF(AND(Q95="Probabilidad",Q96="Probabilidad"),(Z95-(+Z95*T96)),IF(AND(Q95="Impacto",Q96="Probabilidad"),(Z94-(+Z94*T96)),IF(Q96="Impacto",Z95,""))),"")</f>
        <v>0.1512</v>
      </c>
      <c r="Y96" s="528" t="str">
        <f t="shared" si="76"/>
        <v>Muy Baja</v>
      </c>
      <c r="Z96" s="529">
        <f t="shared" si="77"/>
        <v>0.1512</v>
      </c>
      <c r="AA96" s="528" t="str">
        <f t="shared" si="78"/>
        <v>Mayor</v>
      </c>
      <c r="AB96" s="529">
        <f>IFERROR(IF(AND(Q95="Impacto",Q96="Impacto"),(AB95-(+AB95*T96)),IF(AND(Q95="Probabilidad",Q96="Impacto"),(AB94-(+AB94*T96)),IF(Q96="Probabilidad",AB95,""))),"")</f>
        <v>0.8</v>
      </c>
      <c r="AC96" s="530" t="str">
        <f t="shared" si="53"/>
        <v>Alto</v>
      </c>
      <c r="AD96" s="531" t="s">
        <v>175</v>
      </c>
      <c r="AE96" s="523" t="s">
        <v>272</v>
      </c>
      <c r="AF96" s="642" t="s">
        <v>273</v>
      </c>
      <c r="AG96" s="631">
        <v>45658</v>
      </c>
      <c r="AH96" s="679"/>
      <c r="AI96" s="679"/>
      <c r="AJ96" s="632"/>
      <c r="AK96" s="669"/>
      <c r="AL96" s="678"/>
      <c r="AM96" s="767"/>
      <c r="AN96" s="644"/>
      <c r="AO96" s="644"/>
      <c r="AP96" s="644"/>
      <c r="AQ96" s="644"/>
      <c r="AR96" s="644"/>
      <c r="AS96" s="644"/>
      <c r="AT96" s="644"/>
      <c r="AU96" s="644"/>
      <c r="AV96" s="644"/>
      <c r="AW96" s="644"/>
      <c r="AX96" s="644"/>
      <c r="AY96" s="644"/>
      <c r="AZ96" s="644"/>
      <c r="BA96" s="644"/>
      <c r="BB96" s="644"/>
      <c r="BC96" s="644"/>
      <c r="BD96" s="644"/>
      <c r="BE96" s="644"/>
      <c r="BF96" s="644"/>
      <c r="BG96" s="644"/>
      <c r="BH96" s="644"/>
      <c r="BI96" s="644"/>
      <c r="BJ96" s="644"/>
      <c r="BK96" s="644"/>
      <c r="BL96" s="644"/>
      <c r="BM96" s="644"/>
      <c r="BN96" s="644"/>
      <c r="BO96" s="644"/>
      <c r="BP96" s="644"/>
    </row>
    <row r="97" spans="1:68" s="645" customFormat="1">
      <c r="A97" s="887"/>
      <c r="B97" s="944"/>
      <c r="C97" s="944"/>
      <c r="D97" s="944"/>
      <c r="E97" s="944"/>
      <c r="F97" s="944"/>
      <c r="G97" s="947"/>
      <c r="H97" s="950"/>
      <c r="I97" s="956"/>
      <c r="J97" s="962"/>
      <c r="K97" s="956">
        <f>IF(NOT(ISERROR(MATCH(J97,_xlfn.ANCHORARRAY(E192),0))),I194&amp;"Por favor no seleccionar los criterios de impacto",J97)</f>
        <v>0</v>
      </c>
      <c r="L97" s="965"/>
      <c r="M97" s="956"/>
      <c r="N97" s="938"/>
      <c r="O97" s="522">
        <v>4</v>
      </c>
      <c r="P97" s="541"/>
      <c r="Q97" s="524" t="str">
        <f t="shared" si="74"/>
        <v/>
      </c>
      <c r="R97" s="525"/>
      <c r="S97" s="525"/>
      <c r="T97" s="526" t="str">
        <f t="shared" si="75"/>
        <v/>
      </c>
      <c r="U97" s="525"/>
      <c r="V97" s="525"/>
      <c r="W97" s="525"/>
      <c r="X97" s="527" t="str">
        <f t="shared" ref="X97:X159" si="93">IFERROR(IF(Q97="Probabilidad",(I97-(+I97*T97)),IF(Q97="Impacto",I97,"")),"")</f>
        <v/>
      </c>
      <c r="Y97" s="528" t="str">
        <f t="shared" si="76"/>
        <v/>
      </c>
      <c r="Z97" s="529" t="str">
        <f t="shared" si="77"/>
        <v/>
      </c>
      <c r="AA97" s="528" t="str">
        <f t="shared" si="78"/>
        <v/>
      </c>
      <c r="AB97" s="529" t="str">
        <f>IFERROR(IF(AND(Q96="Impacto",Q97="Impacto"),(AB96-(+AB96*T97)),IF(AND(Q96="Probabilidad",Q97="Impacto"),(AB95-(+AB95*T97)),IF(Q97="Probabilidad",AB96,""))),"")</f>
        <v/>
      </c>
      <c r="AC97" s="530" t="str">
        <f t="shared" si="53"/>
        <v/>
      </c>
      <c r="AD97" s="531"/>
      <c r="AE97" s="592"/>
      <c r="AF97" s="544"/>
      <c r="AG97" s="543"/>
      <c r="AH97" s="543"/>
      <c r="AI97" s="553"/>
      <c r="AJ97" s="643"/>
      <c r="AK97" s="553"/>
      <c r="AL97" s="553"/>
      <c r="AM97" s="643"/>
      <c r="AN97" s="644"/>
      <c r="AO97" s="644"/>
      <c r="AP97" s="644"/>
      <c r="AQ97" s="644"/>
      <c r="AR97" s="644"/>
      <c r="AS97" s="644"/>
      <c r="AT97" s="644"/>
      <c r="AU97" s="644"/>
      <c r="AV97" s="644"/>
      <c r="AW97" s="644"/>
      <c r="AX97" s="644"/>
      <c r="AY97" s="644"/>
      <c r="AZ97" s="644"/>
      <c r="BA97" s="644"/>
      <c r="BB97" s="644"/>
      <c r="BC97" s="644"/>
      <c r="BD97" s="644"/>
      <c r="BE97" s="644"/>
      <c r="BF97" s="644"/>
      <c r="BG97" s="644"/>
      <c r="BH97" s="644"/>
      <c r="BI97" s="644"/>
      <c r="BJ97" s="644"/>
      <c r="BK97" s="644"/>
      <c r="BL97" s="644"/>
      <c r="BM97" s="644"/>
      <c r="BN97" s="644"/>
      <c r="BO97" s="644"/>
      <c r="BP97" s="644"/>
    </row>
    <row r="98" spans="1:68" s="645" customFormat="1">
      <c r="A98" s="887"/>
      <c r="B98" s="944"/>
      <c r="C98" s="944"/>
      <c r="D98" s="944"/>
      <c r="E98" s="944"/>
      <c r="F98" s="944"/>
      <c r="G98" s="947"/>
      <c r="H98" s="950"/>
      <c r="I98" s="956"/>
      <c r="J98" s="962"/>
      <c r="K98" s="956">
        <f>IF(NOT(ISERROR(MATCH(J98,_xlfn.ANCHORARRAY(E193),0))),I195&amp;"Por favor no seleccionar los criterios de impacto",J98)</f>
        <v>0</v>
      </c>
      <c r="L98" s="965"/>
      <c r="M98" s="956"/>
      <c r="N98" s="938"/>
      <c r="O98" s="522">
        <v>5</v>
      </c>
      <c r="P98" s="541"/>
      <c r="Q98" s="524" t="str">
        <f t="shared" si="74"/>
        <v/>
      </c>
      <c r="R98" s="525"/>
      <c r="S98" s="525"/>
      <c r="T98" s="526" t="str">
        <f t="shared" si="75"/>
        <v/>
      </c>
      <c r="U98" s="525"/>
      <c r="V98" s="525"/>
      <c r="W98" s="525"/>
      <c r="X98" s="527" t="str">
        <f t="shared" si="93"/>
        <v/>
      </c>
      <c r="Y98" s="528" t="str">
        <f t="shared" si="76"/>
        <v/>
      </c>
      <c r="Z98" s="529" t="str">
        <f t="shared" si="77"/>
        <v/>
      </c>
      <c r="AA98" s="528" t="str">
        <f t="shared" si="78"/>
        <v/>
      </c>
      <c r="AB98" s="529" t="str">
        <f>IFERROR(IF(AND(Q97="Impacto",Q98="Impacto"),(AB97-(+AB97*T98)),IF(AND(Q97="Probabilidad",Q98="Impacto"),(AB96-(+AB96*T98)),IF(Q98="Probabilidad",AB97,""))),"")</f>
        <v/>
      </c>
      <c r="AC98" s="530" t="str">
        <f t="shared" si="53"/>
        <v/>
      </c>
      <c r="AD98" s="531"/>
      <c r="AE98" s="592"/>
      <c r="AF98" s="544"/>
      <c r="AG98" s="543"/>
      <c r="AH98" s="543"/>
      <c r="AI98" s="553"/>
      <c r="AJ98" s="643"/>
      <c r="AK98" s="553"/>
      <c r="AL98" s="553"/>
      <c r="AM98" s="643"/>
      <c r="AN98" s="644"/>
      <c r="AO98" s="644"/>
      <c r="AP98" s="644"/>
      <c r="AQ98" s="644"/>
      <c r="AR98" s="644"/>
      <c r="AS98" s="644"/>
      <c r="AT98" s="644"/>
      <c r="AU98" s="644"/>
      <c r="AV98" s="644"/>
      <c r="AW98" s="644"/>
      <c r="AX98" s="644"/>
      <c r="AY98" s="644"/>
      <c r="AZ98" s="644"/>
      <c r="BA98" s="644"/>
      <c r="BB98" s="644"/>
      <c r="BC98" s="644"/>
      <c r="BD98" s="644"/>
      <c r="BE98" s="644"/>
      <c r="BF98" s="644"/>
      <c r="BG98" s="644"/>
      <c r="BH98" s="644"/>
      <c r="BI98" s="644"/>
      <c r="BJ98" s="644"/>
      <c r="BK98" s="644"/>
      <c r="BL98" s="644"/>
      <c r="BM98" s="644"/>
      <c r="BN98" s="644"/>
      <c r="BO98" s="644"/>
      <c r="BP98" s="644"/>
    </row>
    <row r="99" spans="1:68" s="645" customFormat="1">
      <c r="A99" s="888"/>
      <c r="B99" s="945"/>
      <c r="C99" s="945"/>
      <c r="D99" s="945"/>
      <c r="E99" s="945"/>
      <c r="F99" s="945"/>
      <c r="G99" s="948"/>
      <c r="H99" s="951"/>
      <c r="I99" s="957"/>
      <c r="J99" s="963"/>
      <c r="K99" s="957">
        <f>IF(NOT(ISERROR(MATCH(J99,_xlfn.ANCHORARRAY(E194),0))),I196&amp;"Por favor no seleccionar los criterios de impacto",J99)</f>
        <v>0</v>
      </c>
      <c r="L99" s="966"/>
      <c r="M99" s="957"/>
      <c r="N99" s="939"/>
      <c r="O99" s="522">
        <v>6</v>
      </c>
      <c r="P99" s="541"/>
      <c r="Q99" s="524" t="str">
        <f t="shared" si="74"/>
        <v/>
      </c>
      <c r="R99" s="525"/>
      <c r="S99" s="525"/>
      <c r="T99" s="526" t="str">
        <f t="shared" si="75"/>
        <v/>
      </c>
      <c r="U99" s="525"/>
      <c r="V99" s="525"/>
      <c r="W99" s="525"/>
      <c r="X99" s="527" t="str">
        <f t="shared" si="93"/>
        <v/>
      </c>
      <c r="Y99" s="528" t="str">
        <f t="shared" si="76"/>
        <v/>
      </c>
      <c r="Z99" s="529" t="str">
        <f t="shared" si="77"/>
        <v/>
      </c>
      <c r="AA99" s="528" t="str">
        <f t="shared" si="78"/>
        <v/>
      </c>
      <c r="AB99" s="529" t="str">
        <f>IFERROR(IF(AND(Q98="Impacto",Q99="Impacto"),(AB98-(+AB98*T99)),IF(AND(Q98="Probabilidad",Q99="Impacto"),(AB97-(+AB97*T99)),IF(Q99="Probabilidad",AB98,""))),"")</f>
        <v/>
      </c>
      <c r="AC99" s="530" t="str">
        <f t="shared" si="53"/>
        <v/>
      </c>
      <c r="AD99" s="531"/>
      <c r="AE99" s="592"/>
      <c r="AF99" s="544"/>
      <c r="AG99" s="543"/>
      <c r="AH99" s="543"/>
      <c r="AI99" s="553"/>
      <c r="AJ99" s="643"/>
      <c r="AK99" s="553"/>
      <c r="AL99" s="553"/>
      <c r="AM99" s="643"/>
      <c r="AN99" s="644"/>
      <c r="AO99" s="644"/>
      <c r="AP99" s="644"/>
      <c r="AQ99" s="644"/>
      <c r="AR99" s="644"/>
      <c r="AS99" s="644"/>
      <c r="AT99" s="644"/>
      <c r="AU99" s="644"/>
      <c r="AV99" s="644"/>
      <c r="AW99" s="644"/>
      <c r="AX99" s="644"/>
      <c r="AY99" s="644"/>
      <c r="AZ99" s="644"/>
      <c r="BA99" s="644"/>
      <c r="BB99" s="644"/>
      <c r="BC99" s="644"/>
      <c r="BD99" s="644"/>
      <c r="BE99" s="644"/>
      <c r="BF99" s="644"/>
      <c r="BG99" s="644"/>
      <c r="BH99" s="644"/>
      <c r="BI99" s="644"/>
      <c r="BJ99" s="644"/>
      <c r="BK99" s="644"/>
      <c r="BL99" s="644"/>
      <c r="BM99" s="644"/>
      <c r="BN99" s="644"/>
      <c r="BO99" s="644"/>
      <c r="BP99" s="644"/>
    </row>
    <row r="100" spans="1:68" s="635" customFormat="1" ht="105">
      <c r="A100" s="940">
        <v>16</v>
      </c>
      <c r="B100" s="943" t="s">
        <v>274</v>
      </c>
      <c r="C100" s="996" t="s">
        <v>275</v>
      </c>
      <c r="D100" s="996" t="s">
        <v>276</v>
      </c>
      <c r="E100" s="996" t="s">
        <v>277</v>
      </c>
      <c r="F100" s="943" t="s">
        <v>165</v>
      </c>
      <c r="G100" s="946">
        <v>5</v>
      </c>
      <c r="H100" s="949" t="str">
        <f>IF(G100&lt;=0,"",IF(G100&lt;=2,"Muy Baja",IF(G100&lt;=24,"Baja",IF(G100&lt;=500,"Media",IF(G100&lt;=5000,"Alta","Muy Alta")))))</f>
        <v>Baja</v>
      </c>
      <c r="I100" s="955">
        <f t="shared" ref="I100" si="94">IF(H100="","",IF(H100="Muy Baja",0.2,IF(H100="Baja",0.4,IF(H100="Media",0.6,IF(H100="Alta",0.8,IF(H100="Muy Alta",1,))))))</f>
        <v>0.4</v>
      </c>
      <c r="J100" s="961" t="s">
        <v>213</v>
      </c>
      <c r="K100" s="955" t="str">
        <f>IF(NOT(ISERROR(MATCH(J100,'Tabla Impacto'!$B$221:$B$223,0))),'Tabla Impacto'!$F$223&amp;"Por favor no seleccionar los criterios de impacto(Afectación Económica o presupuestal y Pérdida Reputacional)",J100)</f>
        <v xml:space="preserve">     El riesgo afecta la imagen de alguna área de la organización</v>
      </c>
      <c r="L100" s="964" t="str">
        <f>IF(OR(K100='Tabla Impacto'!$C$11,K100='Tabla Impacto'!$D$11),"Leve",IF(OR(K100='Tabla Impacto'!$C$12,K100='Tabla Impacto'!$D$12),"Menor",IF(OR(K100='Tabla Impacto'!$C$13,K100='Tabla Impacto'!$D$13),"Moderado",IF(OR(K100='Tabla Impacto'!$C$14,K100='Tabla Impacto'!$D$14),"Mayor",IF(OR(K100='Tabla Impacto'!$C$15,K100='Tabla Impacto'!$D$15),"Catastrófico","")))))</f>
        <v>Leve</v>
      </c>
      <c r="M100" s="955">
        <f t="shared" ref="M100" si="95">IF(L100="","",IF(L100="Leve",0.2,IF(L100="Menor",0.4,IF(L100="Moderado",0.6,IF(L100="Mayor",0.8,IF(L100="Catastrófico",1,))))))</f>
        <v>0.2</v>
      </c>
      <c r="N100" s="937" t="str">
        <f t="shared" ref="N100" si="9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Bajo</v>
      </c>
      <c r="O100" s="522">
        <v>1</v>
      </c>
      <c r="P100" s="553" t="s">
        <v>278</v>
      </c>
      <c r="Q100" s="524" t="str">
        <f t="shared" si="74"/>
        <v>Probabilidad</v>
      </c>
      <c r="R100" s="525" t="s">
        <v>168</v>
      </c>
      <c r="S100" s="525" t="s">
        <v>169</v>
      </c>
      <c r="T100" s="526" t="str">
        <f t="shared" si="75"/>
        <v>40%</v>
      </c>
      <c r="U100" s="525" t="s">
        <v>183</v>
      </c>
      <c r="V100" s="525" t="s">
        <v>191</v>
      </c>
      <c r="W100" s="525" t="s">
        <v>184</v>
      </c>
      <c r="X100" s="527">
        <f>IFERROR(IF(Q100="Probabilidad",(I100-(+I100*T100)),IF(Q100="Impacto",I100,"")),"")</f>
        <v>0.24</v>
      </c>
      <c r="Y100" s="528" t="str">
        <f t="shared" si="76"/>
        <v>Baja</v>
      </c>
      <c r="Z100" s="529">
        <f t="shared" si="77"/>
        <v>0.24</v>
      </c>
      <c r="AA100" s="528" t="str">
        <f t="shared" si="78"/>
        <v>Leve</v>
      </c>
      <c r="AB100" s="529">
        <f>IFERROR(IF(Q100="Impacto",(M100-(+M100*T100)),IF(Q100="Probabilidad",M100,"")),"")</f>
        <v>0.2</v>
      </c>
      <c r="AC100" s="530" t="str">
        <f t="shared" si="53"/>
        <v>Bajo</v>
      </c>
      <c r="AD100" s="531"/>
      <c r="AE100" s="497"/>
      <c r="AF100" s="497"/>
      <c r="AG100" s="499"/>
      <c r="AH100" s="508"/>
      <c r="AI100" s="553"/>
      <c r="AJ100" s="578"/>
      <c r="AK100" s="742"/>
      <c r="AL100" s="676"/>
      <c r="AM100" s="740"/>
      <c r="AN100" s="634"/>
      <c r="AO100" s="634"/>
      <c r="AP100" s="634"/>
      <c r="AQ100" s="634"/>
      <c r="AR100" s="634"/>
      <c r="AS100" s="634"/>
      <c r="AT100" s="634"/>
      <c r="AU100" s="634"/>
      <c r="AV100" s="634"/>
      <c r="AW100" s="634"/>
      <c r="AX100" s="634"/>
      <c r="AY100" s="634"/>
      <c r="AZ100" s="634"/>
      <c r="BA100" s="634"/>
      <c r="BB100" s="634"/>
      <c r="BC100" s="634"/>
      <c r="BD100" s="634"/>
      <c r="BE100" s="634"/>
      <c r="BF100" s="634"/>
      <c r="BG100" s="634"/>
      <c r="BH100" s="634"/>
      <c r="BI100" s="634"/>
      <c r="BJ100" s="634"/>
      <c r="BK100" s="634"/>
      <c r="BL100" s="634"/>
      <c r="BM100" s="634"/>
      <c r="BN100" s="634"/>
      <c r="BO100" s="634"/>
      <c r="BP100" s="634"/>
    </row>
    <row r="101" spans="1:68" s="635" customFormat="1" ht="90">
      <c r="A101" s="941"/>
      <c r="B101" s="944"/>
      <c r="C101" s="997"/>
      <c r="D101" s="997"/>
      <c r="E101" s="997"/>
      <c r="F101" s="944"/>
      <c r="G101" s="947"/>
      <c r="H101" s="950"/>
      <c r="I101" s="956"/>
      <c r="J101" s="962"/>
      <c r="K101" s="956">
        <f>IF(NOT(ISERROR(MATCH(J101,_xlfn.ANCHORARRAY(E196),0))),I198&amp;"Por favor no seleccionar los criterios de impacto",J101)</f>
        <v>0</v>
      </c>
      <c r="L101" s="965"/>
      <c r="M101" s="956"/>
      <c r="N101" s="938"/>
      <c r="O101" s="522">
        <v>2</v>
      </c>
      <c r="P101" s="553" t="s">
        <v>279</v>
      </c>
      <c r="Q101" s="524" t="str">
        <f t="shared" si="74"/>
        <v>Probabilidad</v>
      </c>
      <c r="R101" s="525" t="s">
        <v>168</v>
      </c>
      <c r="S101" s="525" t="s">
        <v>169</v>
      </c>
      <c r="T101" s="526" t="str">
        <f t="shared" si="75"/>
        <v>40%</v>
      </c>
      <c r="U101" s="525" t="s">
        <v>183</v>
      </c>
      <c r="V101" s="525" t="s">
        <v>191</v>
      </c>
      <c r="W101" s="525" t="s">
        <v>184</v>
      </c>
      <c r="X101" s="527">
        <f>IFERROR(IF(AND(Q100="Probabilidad",Q101="Probabilidad"),(Z100-(+Z100*T101)),IF(Q101="Probabilidad",(I100-(+I100*T101)),IF(Q101="Impacto",Z100,""))),"")</f>
        <v>0.14399999999999999</v>
      </c>
      <c r="Y101" s="528" t="str">
        <f t="shared" si="76"/>
        <v>Muy Baja</v>
      </c>
      <c r="Z101" s="529">
        <f t="shared" si="77"/>
        <v>0.14399999999999999</v>
      </c>
      <c r="AA101" s="528" t="str">
        <f t="shared" si="78"/>
        <v>Leve</v>
      </c>
      <c r="AB101" s="529">
        <f>IFERROR(IF(AND(Q100="Impacto",Q101="Impacto"),(AB100-(+AB100*T101)),IF(Q101="Impacto",(M100-(+M100*T101)),IF(Q101="Probabilidad",AB100,""))),"")</f>
        <v>0.2</v>
      </c>
      <c r="AC101" s="530" t="str">
        <f t="shared" si="53"/>
        <v>Bajo</v>
      </c>
      <c r="AD101" s="531"/>
      <c r="AE101" s="497"/>
      <c r="AF101" s="497"/>
      <c r="AG101" s="499"/>
      <c r="AH101" s="508"/>
      <c r="AI101" s="553"/>
      <c r="AJ101" s="578"/>
      <c r="AK101" s="742"/>
      <c r="AL101" s="676"/>
      <c r="AM101" s="740"/>
      <c r="AN101" s="634"/>
      <c r="AO101" s="634"/>
      <c r="AP101" s="634"/>
      <c r="AQ101" s="634"/>
      <c r="AR101" s="634"/>
      <c r="AS101" s="634"/>
      <c r="AT101" s="634"/>
      <c r="AU101" s="634"/>
      <c r="AV101" s="634"/>
      <c r="AW101" s="634"/>
      <c r="AX101" s="634"/>
      <c r="AY101" s="634"/>
      <c r="AZ101" s="634"/>
      <c r="BA101" s="634"/>
      <c r="BB101" s="634"/>
      <c r="BC101" s="634"/>
      <c r="BD101" s="634"/>
      <c r="BE101" s="634"/>
      <c r="BF101" s="634"/>
      <c r="BG101" s="634"/>
      <c r="BH101" s="634"/>
      <c r="BI101" s="634"/>
      <c r="BJ101" s="634"/>
      <c r="BK101" s="634"/>
      <c r="BL101" s="634"/>
      <c r="BM101" s="634"/>
      <c r="BN101" s="634"/>
      <c r="BO101" s="634"/>
      <c r="BP101" s="634"/>
    </row>
    <row r="102" spans="1:68" s="635" customFormat="1" ht="83.25">
      <c r="A102" s="941"/>
      <c r="B102" s="944"/>
      <c r="C102" s="997"/>
      <c r="D102" s="997"/>
      <c r="E102" s="997"/>
      <c r="F102" s="944"/>
      <c r="G102" s="947"/>
      <c r="H102" s="950"/>
      <c r="I102" s="956"/>
      <c r="J102" s="962"/>
      <c r="K102" s="956">
        <f>IF(NOT(ISERROR(MATCH(J102,_xlfn.ANCHORARRAY(E197),0))),I199&amp;"Por favor no seleccionar los criterios de impacto",J102)</f>
        <v>0</v>
      </c>
      <c r="L102" s="965"/>
      <c r="M102" s="956"/>
      <c r="N102" s="938"/>
      <c r="O102" s="522">
        <v>3</v>
      </c>
      <c r="P102" s="553" t="s">
        <v>280</v>
      </c>
      <c r="Q102" s="524" t="str">
        <f t="shared" si="74"/>
        <v>Probabilidad</v>
      </c>
      <c r="R102" s="525" t="s">
        <v>168</v>
      </c>
      <c r="S102" s="525" t="s">
        <v>169</v>
      </c>
      <c r="T102" s="526" t="str">
        <f t="shared" si="75"/>
        <v>40%</v>
      </c>
      <c r="U102" s="525" t="s">
        <v>183</v>
      </c>
      <c r="V102" s="525" t="s">
        <v>191</v>
      </c>
      <c r="W102" s="525" t="s">
        <v>184</v>
      </c>
      <c r="X102" s="527">
        <f>IFERROR(IF(AND(Q101="Probabilidad",Q102="Probabilidad"),(Z101-(+Z101*T102)),IF(AND(Q101="Impacto",Q102="Probabilidad"),(Z100-(+Z100*T102)),IF(Q102="Impacto",Z101,""))),"")</f>
        <v>8.6399999999999991E-2</v>
      </c>
      <c r="Y102" s="528" t="str">
        <f t="shared" si="76"/>
        <v>Muy Baja</v>
      </c>
      <c r="Z102" s="529">
        <f t="shared" si="77"/>
        <v>8.6399999999999991E-2</v>
      </c>
      <c r="AA102" s="528" t="str">
        <f t="shared" si="78"/>
        <v>Leve</v>
      </c>
      <c r="AB102" s="529">
        <f>IFERROR(IF(AND(Q101="Impacto",Q102="Impacto"),(AB101-(+AB101*T102)),IF(AND(Q101="Probabilidad",Q102="Impacto"),(AB100-(+AB100*T102)),IF(Q102="Probabilidad",AB101,""))),"")</f>
        <v>0.2</v>
      </c>
      <c r="AC102" s="530" t="str">
        <f t="shared" si="53"/>
        <v>Bajo</v>
      </c>
      <c r="AD102" s="531"/>
      <c r="AE102" s="497"/>
      <c r="AF102" s="497"/>
      <c r="AG102" s="499"/>
      <c r="AH102" s="508"/>
      <c r="AI102" s="553"/>
      <c r="AJ102" s="578"/>
      <c r="AK102" s="742"/>
      <c r="AL102" s="676"/>
      <c r="AM102" s="740"/>
      <c r="AN102" s="634"/>
      <c r="AO102" s="634"/>
      <c r="AP102" s="634"/>
      <c r="AQ102" s="634"/>
      <c r="AR102" s="634"/>
      <c r="AS102" s="634"/>
      <c r="AT102" s="634"/>
      <c r="AU102" s="634"/>
      <c r="AV102" s="634"/>
      <c r="AW102" s="634"/>
      <c r="AX102" s="634"/>
      <c r="AY102" s="634"/>
      <c r="AZ102" s="634"/>
      <c r="BA102" s="634"/>
      <c r="BB102" s="634"/>
      <c r="BC102" s="634"/>
      <c r="BD102" s="634"/>
      <c r="BE102" s="634"/>
      <c r="BF102" s="634"/>
      <c r="BG102" s="634"/>
      <c r="BH102" s="634"/>
      <c r="BI102" s="634"/>
      <c r="BJ102" s="634"/>
      <c r="BK102" s="634"/>
      <c r="BL102" s="634"/>
      <c r="BM102" s="634"/>
      <c r="BN102" s="634"/>
      <c r="BO102" s="634"/>
      <c r="BP102" s="634"/>
    </row>
    <row r="103" spans="1:68" s="635" customFormat="1" ht="254.25" customHeight="1">
      <c r="A103" s="941"/>
      <c r="B103" s="944"/>
      <c r="C103" s="997"/>
      <c r="D103" s="997"/>
      <c r="E103" s="997"/>
      <c r="F103" s="944"/>
      <c r="G103" s="947"/>
      <c r="H103" s="950"/>
      <c r="I103" s="956"/>
      <c r="J103" s="962"/>
      <c r="K103" s="956">
        <f>IF(NOT(ISERROR(MATCH(J103,_xlfn.ANCHORARRAY(E198),0))),I200&amp;"Por favor no seleccionar los criterios de impacto",J103)</f>
        <v>0</v>
      </c>
      <c r="L103" s="965"/>
      <c r="M103" s="956"/>
      <c r="N103" s="938"/>
      <c r="O103" s="522">
        <v>4</v>
      </c>
      <c r="P103" s="553" t="s">
        <v>281</v>
      </c>
      <c r="Q103" s="524" t="str">
        <f t="shared" si="74"/>
        <v>Probabilidad</v>
      </c>
      <c r="R103" s="525" t="s">
        <v>168</v>
      </c>
      <c r="S103" s="525" t="s">
        <v>169</v>
      </c>
      <c r="T103" s="526" t="str">
        <f t="shared" si="75"/>
        <v>40%</v>
      </c>
      <c r="U103" s="525" t="s">
        <v>183</v>
      </c>
      <c r="V103" s="525" t="s">
        <v>191</v>
      </c>
      <c r="W103" s="525" t="s">
        <v>184</v>
      </c>
      <c r="X103" s="527">
        <f>IFERROR(IF(AND(Q102="Probabilidad",Q103="Probabilidad"),(Z102-(+Z102*T103)),IF(AND(Q102="Impacto",Q103="Probabilidad"),(Z101-(+Z101*T103)),IF(Q103="Impacto",Z102,""))),"")</f>
        <v>5.183999999999999E-2</v>
      </c>
      <c r="Y103" s="528" t="str">
        <f t="shared" si="76"/>
        <v>Muy Baja</v>
      </c>
      <c r="Z103" s="529">
        <f t="shared" si="77"/>
        <v>5.183999999999999E-2</v>
      </c>
      <c r="AA103" s="528" t="str">
        <f t="shared" si="78"/>
        <v>Leve</v>
      </c>
      <c r="AB103" s="529">
        <f>IFERROR(IF(AND(Q102="Impacto",Q103="Impacto"),(AB102-(+AB102*T103)),IF(AND(Q102="Probabilidad",Q103="Impacto"),(AB101-(+AB101*T103)),IF(Q103="Probabilidad",AB102,""))),"")</f>
        <v>0.2</v>
      </c>
      <c r="AC103" s="530" t="str">
        <f t="shared" si="53"/>
        <v>Bajo</v>
      </c>
      <c r="AD103" s="531" t="s">
        <v>215</v>
      </c>
      <c r="AE103" s="497"/>
      <c r="AF103" s="497"/>
      <c r="AG103" s="499"/>
      <c r="AH103" s="508"/>
      <c r="AI103" s="553"/>
      <c r="AJ103" s="578"/>
      <c r="AK103" s="742"/>
      <c r="AL103" s="692"/>
      <c r="AM103" s="740"/>
      <c r="AN103" s="634"/>
      <c r="AO103" s="634"/>
      <c r="AP103" s="634"/>
      <c r="AQ103" s="634"/>
      <c r="AR103" s="634"/>
      <c r="AS103" s="634"/>
      <c r="AT103" s="634"/>
      <c r="AU103" s="634"/>
      <c r="AV103" s="634"/>
      <c r="AW103" s="634"/>
      <c r="AX103" s="634"/>
      <c r="AY103" s="634"/>
      <c r="AZ103" s="634"/>
      <c r="BA103" s="634"/>
      <c r="BB103" s="634"/>
      <c r="BC103" s="634"/>
      <c r="BD103" s="634"/>
      <c r="BE103" s="634"/>
      <c r="BF103" s="634"/>
      <c r="BG103" s="634"/>
      <c r="BH103" s="634"/>
      <c r="BI103" s="634"/>
      <c r="BJ103" s="634"/>
      <c r="BK103" s="634"/>
      <c r="BL103" s="634"/>
      <c r="BM103" s="634"/>
      <c r="BN103" s="634"/>
      <c r="BO103" s="634"/>
      <c r="BP103" s="634"/>
    </row>
    <row r="104" spans="1:68" s="635" customFormat="1">
      <c r="A104" s="941"/>
      <c r="B104" s="944"/>
      <c r="C104" s="997"/>
      <c r="D104" s="997"/>
      <c r="E104" s="997"/>
      <c r="F104" s="944"/>
      <c r="G104" s="947"/>
      <c r="H104" s="950"/>
      <c r="I104" s="956"/>
      <c r="J104" s="962"/>
      <c r="K104" s="956">
        <f>IF(NOT(ISERROR(MATCH(J104,_xlfn.ANCHORARRAY(E199),0))),I201&amp;"Por favor no seleccionar los criterios de impacto",J104)</f>
        <v>0</v>
      </c>
      <c r="L104" s="965"/>
      <c r="M104" s="956"/>
      <c r="N104" s="938"/>
      <c r="O104" s="522">
        <v>5</v>
      </c>
      <c r="P104" s="523"/>
      <c r="Q104" s="524" t="str">
        <f t="shared" si="74"/>
        <v/>
      </c>
      <c r="R104" s="525"/>
      <c r="S104" s="525"/>
      <c r="T104" s="526" t="str">
        <f t="shared" si="75"/>
        <v/>
      </c>
      <c r="U104" s="525"/>
      <c r="V104" s="525"/>
      <c r="W104" s="525"/>
      <c r="X104" s="527" t="str">
        <f t="shared" si="93"/>
        <v/>
      </c>
      <c r="Y104" s="528" t="str">
        <f t="shared" si="76"/>
        <v/>
      </c>
      <c r="Z104" s="529" t="str">
        <f t="shared" si="77"/>
        <v/>
      </c>
      <c r="AA104" s="528" t="str">
        <f t="shared" si="78"/>
        <v/>
      </c>
      <c r="AB104" s="529" t="str">
        <f>IFERROR(IF(AND(Q103="Impacto",Q104="Impacto"),(AB103-(+AB103*T104)),IF(AND(Q103="Probabilidad",Q104="Impacto"),(AB102-(+AB102*T104)),IF(Q104="Probabilidad",AB103,""))),"")</f>
        <v/>
      </c>
      <c r="AC104" s="530" t="str">
        <f t="shared" si="53"/>
        <v/>
      </c>
      <c r="AD104" s="531"/>
      <c r="AE104" s="497"/>
      <c r="AF104" s="498"/>
      <c r="AG104" s="499"/>
      <c r="AH104" s="499"/>
      <c r="AI104" s="553"/>
      <c r="AJ104" s="633"/>
      <c r="AK104" s="553"/>
      <c r="AL104" s="553"/>
      <c r="AM104" s="633"/>
      <c r="AN104" s="634"/>
      <c r="AO104" s="634"/>
      <c r="AP104" s="634"/>
      <c r="AQ104" s="634"/>
      <c r="AR104" s="634"/>
      <c r="AS104" s="634"/>
      <c r="AT104" s="634"/>
      <c r="AU104" s="634"/>
      <c r="AV104" s="634"/>
      <c r="AW104" s="634"/>
      <c r="AX104" s="634"/>
      <c r="AY104" s="634"/>
      <c r="AZ104" s="634"/>
      <c r="BA104" s="634"/>
      <c r="BB104" s="634"/>
      <c r="BC104" s="634"/>
      <c r="BD104" s="634"/>
      <c r="BE104" s="634"/>
      <c r="BF104" s="634"/>
      <c r="BG104" s="634"/>
      <c r="BH104" s="634"/>
      <c r="BI104" s="634"/>
      <c r="BJ104" s="634"/>
      <c r="BK104" s="634"/>
      <c r="BL104" s="634"/>
      <c r="BM104" s="634"/>
      <c r="BN104" s="634"/>
      <c r="BO104" s="634"/>
      <c r="BP104" s="634"/>
    </row>
    <row r="105" spans="1:68" s="635" customFormat="1">
      <c r="A105" s="942"/>
      <c r="B105" s="945"/>
      <c r="C105" s="998"/>
      <c r="D105" s="998"/>
      <c r="E105" s="998"/>
      <c r="F105" s="945"/>
      <c r="G105" s="948"/>
      <c r="H105" s="951"/>
      <c r="I105" s="957"/>
      <c r="J105" s="963"/>
      <c r="K105" s="957">
        <f>IF(NOT(ISERROR(MATCH(J105,_xlfn.ANCHORARRAY(E200),0))),I202&amp;"Por favor no seleccionar los criterios de impacto",J105)</f>
        <v>0</v>
      </c>
      <c r="L105" s="966"/>
      <c r="M105" s="957"/>
      <c r="N105" s="939"/>
      <c r="O105" s="522">
        <v>6</v>
      </c>
      <c r="P105" s="523"/>
      <c r="Q105" s="524" t="str">
        <f t="shared" si="74"/>
        <v/>
      </c>
      <c r="R105" s="525"/>
      <c r="S105" s="525"/>
      <c r="T105" s="526" t="str">
        <f t="shared" si="75"/>
        <v/>
      </c>
      <c r="U105" s="525"/>
      <c r="V105" s="525"/>
      <c r="W105" s="525"/>
      <c r="X105" s="527" t="str">
        <f t="shared" si="93"/>
        <v/>
      </c>
      <c r="Y105" s="528" t="str">
        <f t="shared" si="76"/>
        <v/>
      </c>
      <c r="Z105" s="529" t="str">
        <f t="shared" si="77"/>
        <v/>
      </c>
      <c r="AA105" s="528" t="str">
        <f t="shared" si="78"/>
        <v/>
      </c>
      <c r="AB105" s="529" t="str">
        <f>IFERROR(IF(AND(Q104="Impacto",Q105="Impacto"),(AB104-(+AB104*T105)),IF(AND(Q104="Probabilidad",Q105="Impacto"),(AB103-(+AB103*T105)),IF(Q105="Probabilidad",AB104,""))),"")</f>
        <v/>
      </c>
      <c r="AC105" s="530" t="str">
        <f t="shared" si="53"/>
        <v/>
      </c>
      <c r="AD105" s="531"/>
      <c r="AE105" s="497"/>
      <c r="AF105" s="498"/>
      <c r="AG105" s="499"/>
      <c r="AH105" s="499"/>
      <c r="AI105" s="553"/>
      <c r="AJ105" s="633"/>
      <c r="AK105" s="553"/>
      <c r="AL105" s="553"/>
      <c r="AM105" s="633"/>
      <c r="AN105" s="634"/>
      <c r="AO105" s="634"/>
      <c r="AP105" s="634"/>
      <c r="AQ105" s="634"/>
      <c r="AR105" s="634"/>
      <c r="AS105" s="634"/>
      <c r="AT105" s="634"/>
      <c r="AU105" s="634"/>
      <c r="AV105" s="634"/>
      <c r="AW105" s="634"/>
      <c r="AX105" s="634"/>
      <c r="AY105" s="634"/>
      <c r="AZ105" s="634"/>
      <c r="BA105" s="634"/>
      <c r="BB105" s="634"/>
      <c r="BC105" s="634"/>
      <c r="BD105" s="634"/>
      <c r="BE105" s="634"/>
      <c r="BF105" s="634"/>
      <c r="BG105" s="634"/>
      <c r="BH105" s="634"/>
      <c r="BI105" s="634"/>
      <c r="BJ105" s="634"/>
      <c r="BK105" s="634"/>
      <c r="BL105" s="634"/>
      <c r="BM105" s="634"/>
      <c r="BN105" s="634"/>
      <c r="BO105" s="634"/>
      <c r="BP105" s="634"/>
    </row>
    <row r="106" spans="1:68" s="635" customFormat="1" ht="80.25" customHeight="1">
      <c r="A106" s="940">
        <v>17</v>
      </c>
      <c r="B106" s="943" t="s">
        <v>274</v>
      </c>
      <c r="C106" s="943" t="s">
        <v>282</v>
      </c>
      <c r="D106" s="943" t="s">
        <v>283</v>
      </c>
      <c r="E106" s="943" t="s">
        <v>284</v>
      </c>
      <c r="F106" s="943" t="s">
        <v>285</v>
      </c>
      <c r="G106" s="946">
        <v>5</v>
      </c>
      <c r="H106" s="949" t="str">
        <f>IF(G106&lt;=0,"",IF(G106&lt;=2,"Muy Baja",IF(G106&lt;=24,"Baja",IF(G106&lt;=500,"Media",IF(G106&lt;=5000,"Alta","Muy Alta")))))</f>
        <v>Baja</v>
      </c>
      <c r="I106" s="955">
        <f t="shared" ref="I106" si="97">IF(H106="","",IF(H106="Muy Baja",0.2,IF(H106="Baja",0.4,IF(H106="Media",0.6,IF(H106="Alta",0.8,IF(H106="Muy Alta",1,))))))</f>
        <v>0.4</v>
      </c>
      <c r="J106" s="961" t="s">
        <v>213</v>
      </c>
      <c r="K106" s="955" t="str">
        <f>IF(NOT(ISERROR(MATCH(J106,'Tabla Impacto'!$B$221:$B$223,0))),'Tabla Impacto'!$F$223&amp;"Por favor no seleccionar los criterios de impacto(Afectación Económica o presupuestal y Pérdida Reputacional)",J106)</f>
        <v xml:space="preserve">     El riesgo afecta la imagen de alguna área de la organización</v>
      </c>
      <c r="L106" s="964"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955">
        <f t="shared" ref="M106" si="98">IF(L106="","",IF(L106="Leve",0.2,IF(L106="Menor",0.4,IF(L106="Moderado",0.6,IF(L106="Mayor",0.8,IF(L106="Catastrófico",1,))))))</f>
        <v>0.2</v>
      </c>
      <c r="N106" s="937" t="str">
        <f t="shared" ref="N106" si="99">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Bajo</v>
      </c>
      <c r="O106" s="522">
        <v>1</v>
      </c>
      <c r="P106" s="523" t="s">
        <v>286</v>
      </c>
      <c r="Q106" s="524" t="str">
        <f t="shared" si="74"/>
        <v>Probabilidad</v>
      </c>
      <c r="R106" s="525" t="s">
        <v>168</v>
      </c>
      <c r="S106" s="525" t="s">
        <v>169</v>
      </c>
      <c r="T106" s="526" t="str">
        <f t="shared" si="75"/>
        <v>40%</v>
      </c>
      <c r="U106" s="525" t="s">
        <v>183</v>
      </c>
      <c r="V106" s="525" t="s">
        <v>191</v>
      </c>
      <c r="W106" s="525" t="s">
        <v>207</v>
      </c>
      <c r="X106" s="527">
        <f t="shared" si="93"/>
        <v>0.24</v>
      </c>
      <c r="Y106" s="528" t="str">
        <f t="shared" si="76"/>
        <v>Baja</v>
      </c>
      <c r="Z106" s="529">
        <f t="shared" si="77"/>
        <v>0.24</v>
      </c>
      <c r="AA106" s="528" t="str">
        <f t="shared" si="78"/>
        <v>Leve</v>
      </c>
      <c r="AB106" s="529">
        <f>IFERROR(IF(Q106="Impacto",(M106-(+M106*T106)),IF(Q106="Probabilidad",M106,"")),"")</f>
        <v>0.2</v>
      </c>
      <c r="AC106" s="530" t="str">
        <f t="shared" si="53"/>
        <v>Bajo</v>
      </c>
      <c r="AD106" s="531" t="s">
        <v>215</v>
      </c>
      <c r="AE106" s="497"/>
      <c r="AF106" s="497"/>
      <c r="AG106" s="499"/>
      <c r="AH106" s="508"/>
      <c r="AI106" s="553"/>
      <c r="AJ106" s="578"/>
      <c r="AK106" s="743"/>
      <c r="AL106" s="743"/>
      <c r="AM106" s="741"/>
      <c r="AN106" s="634"/>
      <c r="AO106" s="634"/>
      <c r="AP106" s="634"/>
      <c r="AQ106" s="634"/>
      <c r="AR106" s="634"/>
      <c r="AS106" s="634"/>
      <c r="AT106" s="634"/>
      <c r="AU106" s="634"/>
      <c r="AV106" s="634"/>
      <c r="AW106" s="634"/>
      <c r="AX106" s="634"/>
      <c r="AY106" s="634"/>
      <c r="AZ106" s="634"/>
      <c r="BA106" s="634"/>
      <c r="BB106" s="634"/>
      <c r="BC106" s="634"/>
      <c r="BD106" s="634"/>
      <c r="BE106" s="634"/>
      <c r="BF106" s="634"/>
      <c r="BG106" s="634"/>
      <c r="BH106" s="634"/>
      <c r="BI106" s="634"/>
      <c r="BJ106" s="634"/>
      <c r="BK106" s="634"/>
      <c r="BL106" s="634"/>
      <c r="BM106" s="634"/>
      <c r="BN106" s="634"/>
      <c r="BO106" s="634"/>
      <c r="BP106" s="634"/>
    </row>
    <row r="107" spans="1:68" s="635" customFormat="1">
      <c r="A107" s="941"/>
      <c r="B107" s="944"/>
      <c r="C107" s="944"/>
      <c r="D107" s="944"/>
      <c r="E107" s="944"/>
      <c r="F107" s="944"/>
      <c r="G107" s="947"/>
      <c r="H107" s="950"/>
      <c r="I107" s="956"/>
      <c r="J107" s="962"/>
      <c r="K107" s="956">
        <f>IF(NOT(ISERROR(MATCH(J107,_xlfn.ANCHORARRAY(E202),0))),I204&amp;"Por favor no seleccionar los criterios de impacto",J107)</f>
        <v>0</v>
      </c>
      <c r="L107" s="965"/>
      <c r="M107" s="956"/>
      <c r="N107" s="938"/>
      <c r="O107" s="522">
        <v>2</v>
      </c>
      <c r="P107" s="589"/>
      <c r="Q107" s="524" t="str">
        <f t="shared" si="74"/>
        <v/>
      </c>
      <c r="R107" s="525"/>
      <c r="S107" s="525"/>
      <c r="T107" s="526" t="str">
        <f t="shared" si="75"/>
        <v/>
      </c>
      <c r="U107" s="525"/>
      <c r="V107" s="525"/>
      <c r="W107" s="525"/>
      <c r="X107" s="527" t="str">
        <f>IFERROR(IF(AND(Q106="Probabilidad",Q107="Probabilidad"),(Z106-(+Z106*T107)),IF(Q107="Probabilidad",(I106-(+I106*T107)),IF(Q107="Impacto",Z106,""))),"")</f>
        <v/>
      </c>
      <c r="Y107" s="528" t="str">
        <f t="shared" si="76"/>
        <v/>
      </c>
      <c r="Z107" s="529" t="str">
        <f t="shared" si="77"/>
        <v/>
      </c>
      <c r="AA107" s="528" t="str">
        <f t="shared" si="78"/>
        <v/>
      </c>
      <c r="AB107" s="529" t="str">
        <f>IFERROR(IF(AND(Q106="Impacto",Q107="Impacto"),(AB106-(+AB106*T107)),IF(Q107="Impacto",(M106-(+M106*T107)),IF(Q107="Probabilidad",AB106,""))),"")</f>
        <v/>
      </c>
      <c r="AC107" s="530" t="str">
        <f t="shared" si="53"/>
        <v/>
      </c>
      <c r="AD107" s="531"/>
      <c r="AE107" s="497"/>
      <c r="AF107" s="497"/>
      <c r="AG107" s="499"/>
      <c r="AH107" s="508"/>
      <c r="AI107" s="553"/>
      <c r="AJ107" s="633"/>
      <c r="AK107" s="741"/>
      <c r="AL107" s="743"/>
      <c r="AM107" s="741"/>
      <c r="AN107" s="634"/>
      <c r="AO107" s="634"/>
      <c r="AP107" s="634"/>
      <c r="AQ107" s="634"/>
      <c r="AR107" s="634"/>
      <c r="AS107" s="634"/>
      <c r="AT107" s="634"/>
      <c r="AU107" s="634"/>
      <c r="AV107" s="634"/>
      <c r="AW107" s="634"/>
      <c r="AX107" s="634"/>
      <c r="AY107" s="634"/>
      <c r="AZ107" s="634"/>
      <c r="BA107" s="634"/>
      <c r="BB107" s="634"/>
      <c r="BC107" s="634"/>
      <c r="BD107" s="634"/>
      <c r="BE107" s="634"/>
      <c r="BF107" s="634"/>
      <c r="BG107" s="634"/>
      <c r="BH107" s="634"/>
      <c r="BI107" s="634"/>
      <c r="BJ107" s="634"/>
      <c r="BK107" s="634"/>
      <c r="BL107" s="634"/>
      <c r="BM107" s="634"/>
      <c r="BN107" s="634"/>
      <c r="BO107" s="634"/>
      <c r="BP107" s="634"/>
    </row>
    <row r="108" spans="1:68" s="635" customFormat="1">
      <c r="A108" s="941"/>
      <c r="B108" s="944"/>
      <c r="C108" s="944"/>
      <c r="D108" s="944"/>
      <c r="E108" s="944"/>
      <c r="F108" s="944"/>
      <c r="G108" s="947"/>
      <c r="H108" s="950"/>
      <c r="I108" s="956"/>
      <c r="J108" s="962"/>
      <c r="K108" s="956">
        <f>IF(NOT(ISERROR(MATCH(J108,_xlfn.ANCHORARRAY(E203),0))),I205&amp;"Por favor no seleccionar los criterios de impacto",J108)</f>
        <v>0</v>
      </c>
      <c r="L108" s="965"/>
      <c r="M108" s="956"/>
      <c r="N108" s="938"/>
      <c r="O108" s="522">
        <v>3</v>
      </c>
      <c r="P108" s="423"/>
      <c r="Q108" s="501" t="str">
        <f t="shared" si="74"/>
        <v/>
      </c>
      <c r="R108" s="502"/>
      <c r="S108" s="502"/>
      <c r="T108" s="503" t="str">
        <f t="shared" si="75"/>
        <v/>
      </c>
      <c r="U108" s="502"/>
      <c r="V108" s="502"/>
      <c r="W108" s="502"/>
      <c r="X108" s="504" t="str">
        <f t="shared" si="93"/>
        <v/>
      </c>
      <c r="Y108" s="505" t="str">
        <f t="shared" si="76"/>
        <v/>
      </c>
      <c r="Z108" s="506" t="str">
        <f t="shared" si="77"/>
        <v/>
      </c>
      <c r="AA108" s="505" t="str">
        <f t="shared" si="78"/>
        <v/>
      </c>
      <c r="AB108" s="506" t="str">
        <f>IFERROR(IF(AND(Q107="Impacto",Q108="Impacto"),(AB107-(+AB107*T108)),IF(AND(Q107="Probabilidad",Q108="Impacto"),(AB106-(+AB106*T108)),IF(Q108="Probabilidad",AB107,""))),"")</f>
        <v/>
      </c>
      <c r="AC108" s="507" t="str">
        <f t="shared" si="53"/>
        <v/>
      </c>
      <c r="AD108" s="496"/>
      <c r="AE108" s="500"/>
      <c r="AF108" s="498"/>
      <c r="AG108" s="499"/>
      <c r="AH108" s="499"/>
      <c r="AI108" s="553"/>
      <c r="AJ108" s="633"/>
      <c r="AK108" s="553"/>
      <c r="AL108" s="553"/>
      <c r="AM108" s="633"/>
      <c r="AN108" s="634"/>
      <c r="AO108" s="634"/>
      <c r="AP108" s="634"/>
      <c r="AQ108" s="634"/>
      <c r="AR108" s="634"/>
      <c r="AS108" s="634"/>
      <c r="AT108" s="634"/>
      <c r="AU108" s="634"/>
      <c r="AV108" s="634"/>
      <c r="AW108" s="634"/>
      <c r="AX108" s="634"/>
      <c r="AY108" s="634"/>
      <c r="AZ108" s="634"/>
      <c r="BA108" s="634"/>
      <c r="BB108" s="634"/>
      <c r="BC108" s="634"/>
      <c r="BD108" s="634"/>
      <c r="BE108" s="634"/>
      <c r="BF108" s="634"/>
      <c r="BG108" s="634"/>
      <c r="BH108" s="634"/>
      <c r="BI108" s="634"/>
      <c r="BJ108" s="634"/>
      <c r="BK108" s="634"/>
      <c r="BL108" s="634"/>
      <c r="BM108" s="634"/>
      <c r="BN108" s="634"/>
      <c r="BO108" s="634"/>
      <c r="BP108" s="634"/>
    </row>
    <row r="109" spans="1:68" s="635" customFormat="1">
      <c r="A109" s="941"/>
      <c r="B109" s="944"/>
      <c r="C109" s="944"/>
      <c r="D109" s="944"/>
      <c r="E109" s="944"/>
      <c r="F109" s="944"/>
      <c r="G109" s="947"/>
      <c r="H109" s="950"/>
      <c r="I109" s="956"/>
      <c r="J109" s="962"/>
      <c r="K109" s="956">
        <f>IF(NOT(ISERROR(MATCH(J109,_xlfn.ANCHORARRAY(E204),0))),I206&amp;"Por favor no seleccionar los criterios de impacto",J109)</f>
        <v>0</v>
      </c>
      <c r="L109" s="965"/>
      <c r="M109" s="956"/>
      <c r="N109" s="938"/>
      <c r="O109" s="522">
        <v>4</v>
      </c>
      <c r="P109" s="423"/>
      <c r="Q109" s="501" t="str">
        <f t="shared" si="74"/>
        <v/>
      </c>
      <c r="R109" s="502"/>
      <c r="S109" s="502"/>
      <c r="T109" s="503" t="str">
        <f t="shared" si="75"/>
        <v/>
      </c>
      <c r="U109" s="502"/>
      <c r="V109" s="502"/>
      <c r="W109" s="502"/>
      <c r="X109" s="504" t="str">
        <f t="shared" si="93"/>
        <v/>
      </c>
      <c r="Y109" s="505" t="str">
        <f t="shared" si="76"/>
        <v/>
      </c>
      <c r="Z109" s="506" t="str">
        <f t="shared" si="77"/>
        <v/>
      </c>
      <c r="AA109" s="505" t="str">
        <f t="shared" si="78"/>
        <v/>
      </c>
      <c r="AB109" s="506" t="str">
        <f>IFERROR(IF(AND(Q108="Impacto",Q109="Impacto"),(AB108-(+AB108*T109)),IF(AND(Q108="Probabilidad",Q109="Impacto"),(AB107-(+AB107*T109)),IF(Q109="Probabilidad",AB108,""))),"")</f>
        <v/>
      </c>
      <c r="AC109" s="507" t="str">
        <f t="shared" si="53"/>
        <v/>
      </c>
      <c r="AD109" s="496"/>
      <c r="AE109" s="500"/>
      <c r="AF109" s="498"/>
      <c r="AG109" s="499"/>
      <c r="AH109" s="499"/>
      <c r="AI109" s="553"/>
      <c r="AJ109" s="633"/>
      <c r="AK109" s="553"/>
      <c r="AL109" s="553"/>
      <c r="AM109" s="633"/>
      <c r="AN109" s="634"/>
      <c r="AO109" s="634"/>
      <c r="AP109" s="634"/>
      <c r="AQ109" s="634"/>
      <c r="AR109" s="634"/>
      <c r="AS109" s="634"/>
      <c r="AT109" s="634"/>
      <c r="AU109" s="634"/>
      <c r="AV109" s="634"/>
      <c r="AW109" s="634"/>
      <c r="AX109" s="634"/>
      <c r="AY109" s="634"/>
      <c r="AZ109" s="634"/>
      <c r="BA109" s="634"/>
      <c r="BB109" s="634"/>
      <c r="BC109" s="634"/>
      <c r="BD109" s="634"/>
      <c r="BE109" s="634"/>
      <c r="BF109" s="634"/>
      <c r="BG109" s="634"/>
      <c r="BH109" s="634"/>
      <c r="BI109" s="634"/>
      <c r="BJ109" s="634"/>
      <c r="BK109" s="634"/>
      <c r="BL109" s="634"/>
      <c r="BM109" s="634"/>
      <c r="BN109" s="634"/>
      <c r="BO109" s="634"/>
      <c r="BP109" s="634"/>
    </row>
    <row r="110" spans="1:68" s="635" customFormat="1">
      <c r="A110" s="941"/>
      <c r="B110" s="944"/>
      <c r="C110" s="944"/>
      <c r="D110" s="944"/>
      <c r="E110" s="944"/>
      <c r="F110" s="944"/>
      <c r="G110" s="947"/>
      <c r="H110" s="950"/>
      <c r="I110" s="956"/>
      <c r="J110" s="962"/>
      <c r="K110" s="956">
        <f>IF(NOT(ISERROR(MATCH(J110,_xlfn.ANCHORARRAY(E205),0))),I207&amp;"Por favor no seleccionar los criterios de impacto",J110)</f>
        <v>0</v>
      </c>
      <c r="L110" s="965"/>
      <c r="M110" s="956"/>
      <c r="N110" s="938"/>
      <c r="O110" s="522">
        <v>5</v>
      </c>
      <c r="P110" s="423"/>
      <c r="Q110" s="501" t="str">
        <f t="shared" si="74"/>
        <v/>
      </c>
      <c r="R110" s="502"/>
      <c r="S110" s="502"/>
      <c r="T110" s="503" t="str">
        <f t="shared" si="75"/>
        <v/>
      </c>
      <c r="U110" s="502"/>
      <c r="V110" s="502"/>
      <c r="W110" s="502"/>
      <c r="X110" s="504" t="str">
        <f t="shared" si="93"/>
        <v/>
      </c>
      <c r="Y110" s="505" t="str">
        <f t="shared" si="76"/>
        <v/>
      </c>
      <c r="Z110" s="506" t="str">
        <f t="shared" si="77"/>
        <v/>
      </c>
      <c r="AA110" s="505" t="str">
        <f t="shared" si="78"/>
        <v/>
      </c>
      <c r="AB110" s="506" t="str">
        <f>IFERROR(IF(AND(Q109="Impacto",Q110="Impacto"),(AB109-(+AB109*T110)),IF(AND(Q109="Probabilidad",Q110="Impacto"),(AB108-(+AB108*T110)),IF(Q110="Probabilidad",AB109,""))),"")</f>
        <v/>
      </c>
      <c r="AC110" s="507" t="str">
        <f t="shared" si="53"/>
        <v/>
      </c>
      <c r="AD110" s="496"/>
      <c r="AE110" s="500"/>
      <c r="AF110" s="498"/>
      <c r="AG110" s="499"/>
      <c r="AH110" s="499"/>
      <c r="AI110" s="553"/>
      <c r="AJ110" s="633"/>
      <c r="AK110" s="553"/>
      <c r="AL110" s="553"/>
      <c r="AM110" s="633"/>
      <c r="AN110" s="634"/>
      <c r="AO110" s="634"/>
      <c r="AP110" s="634"/>
      <c r="AQ110" s="634"/>
      <c r="AR110" s="634"/>
      <c r="AS110" s="634"/>
      <c r="AT110" s="634"/>
      <c r="AU110" s="634"/>
      <c r="AV110" s="634"/>
      <c r="AW110" s="634"/>
      <c r="AX110" s="634"/>
      <c r="AY110" s="634"/>
      <c r="AZ110" s="634"/>
      <c r="BA110" s="634"/>
      <c r="BB110" s="634"/>
      <c r="BC110" s="634"/>
      <c r="BD110" s="634"/>
      <c r="BE110" s="634"/>
      <c r="BF110" s="634"/>
      <c r="BG110" s="634"/>
      <c r="BH110" s="634"/>
      <c r="BI110" s="634"/>
      <c r="BJ110" s="634"/>
      <c r="BK110" s="634"/>
      <c r="BL110" s="634"/>
      <c r="BM110" s="634"/>
      <c r="BN110" s="634"/>
      <c r="BO110" s="634"/>
      <c r="BP110" s="634"/>
    </row>
    <row r="111" spans="1:68" s="635" customFormat="1">
      <c r="A111" s="942"/>
      <c r="B111" s="945"/>
      <c r="C111" s="945"/>
      <c r="D111" s="945"/>
      <c r="E111" s="945"/>
      <c r="F111" s="945"/>
      <c r="G111" s="948"/>
      <c r="H111" s="951"/>
      <c r="I111" s="957"/>
      <c r="J111" s="963"/>
      <c r="K111" s="957">
        <f>IF(NOT(ISERROR(MATCH(J111,_xlfn.ANCHORARRAY(E206),0))),I208&amp;"Por favor no seleccionar los criterios de impacto",J111)</f>
        <v>0</v>
      </c>
      <c r="L111" s="966"/>
      <c r="M111" s="957"/>
      <c r="N111" s="939"/>
      <c r="O111" s="522">
        <v>6</v>
      </c>
      <c r="P111" s="423"/>
      <c r="Q111" s="501" t="str">
        <f t="shared" si="74"/>
        <v/>
      </c>
      <c r="R111" s="502"/>
      <c r="S111" s="502"/>
      <c r="T111" s="503" t="str">
        <f t="shared" si="75"/>
        <v/>
      </c>
      <c r="U111" s="502"/>
      <c r="V111" s="502"/>
      <c r="W111" s="502"/>
      <c r="X111" s="504" t="str">
        <f t="shared" si="93"/>
        <v/>
      </c>
      <c r="Y111" s="505" t="str">
        <f t="shared" si="76"/>
        <v/>
      </c>
      <c r="Z111" s="506" t="str">
        <f t="shared" si="77"/>
        <v/>
      </c>
      <c r="AA111" s="505" t="str">
        <f t="shared" si="78"/>
        <v/>
      </c>
      <c r="AB111" s="506" t="str">
        <f>IFERROR(IF(AND(Q110="Impacto",Q111="Impacto"),(AB110-(+AB110*T111)),IF(AND(Q110="Probabilidad",Q111="Impacto"),(AB109-(+AB109*T111)),IF(Q111="Probabilidad",AB110,""))),"")</f>
        <v/>
      </c>
      <c r="AC111" s="507" t="str">
        <f t="shared" si="53"/>
        <v/>
      </c>
      <c r="AD111" s="496"/>
      <c r="AE111" s="500"/>
      <c r="AF111" s="498"/>
      <c r="AG111" s="499"/>
      <c r="AH111" s="499"/>
      <c r="AI111" s="553"/>
      <c r="AJ111" s="633"/>
      <c r="AK111" s="553"/>
      <c r="AL111" s="553"/>
      <c r="AM111" s="633"/>
      <c r="AN111" s="634"/>
      <c r="AO111" s="634"/>
      <c r="AP111" s="634"/>
      <c r="AQ111" s="634"/>
      <c r="AR111" s="634"/>
      <c r="AS111" s="634"/>
      <c r="AT111" s="634"/>
      <c r="AU111" s="634"/>
      <c r="AV111" s="634"/>
      <c r="AW111" s="634"/>
      <c r="AX111" s="634"/>
      <c r="AY111" s="634"/>
      <c r="AZ111" s="634"/>
      <c r="BA111" s="634"/>
      <c r="BB111" s="634"/>
      <c r="BC111" s="634"/>
      <c r="BD111" s="634"/>
      <c r="BE111" s="634"/>
      <c r="BF111" s="634"/>
      <c r="BG111" s="634"/>
      <c r="BH111" s="634"/>
      <c r="BI111" s="634"/>
      <c r="BJ111" s="634"/>
      <c r="BK111" s="634"/>
      <c r="BL111" s="634"/>
      <c r="BM111" s="634"/>
      <c r="BN111" s="634"/>
      <c r="BO111" s="634"/>
      <c r="BP111" s="634"/>
    </row>
    <row r="112" spans="1:68" ht="280.5" customHeight="1">
      <c r="A112" s="886">
        <v>18</v>
      </c>
      <c r="B112" s="889" t="s">
        <v>274</v>
      </c>
      <c r="C112" s="889" t="s">
        <v>287</v>
      </c>
      <c r="D112" s="889" t="s">
        <v>288</v>
      </c>
      <c r="E112" s="889" t="s">
        <v>289</v>
      </c>
      <c r="F112" s="889" t="s">
        <v>165</v>
      </c>
      <c r="G112" s="892">
        <v>425</v>
      </c>
      <c r="H112" s="895" t="str">
        <f>IF(G112&lt;=0,"",IF(G112&lt;=2,"Muy Baja",IF(G112&lt;=24,"Baja",IF(G112&lt;=500,"Media",IF(G112&lt;=5000,"Alta","Muy Alta")))))</f>
        <v>Media</v>
      </c>
      <c r="I112" s="898">
        <f t="shared" ref="I112" si="100">IF(H112="","",IF(H112="Muy Baja",0.2,IF(H112="Baja",0.4,IF(H112="Media",0.6,IF(H112="Alta",0.8,IF(H112="Muy Alta",1,))))))</f>
        <v>0.6</v>
      </c>
      <c r="J112" s="952" t="s">
        <v>213</v>
      </c>
      <c r="K112" s="898" t="str">
        <f>IF(NOT(ISERROR(MATCH(J112,'Tabla Impacto'!$B$221:$B$223,0))),'Tabla Impacto'!$F$223&amp;"Por favor no seleccionar los criterios de impacto(Afectación Económica o presupuestal y Pérdida Reputacional)",J112)</f>
        <v xml:space="preserve">     El riesgo afecta la imagen de alguna área de la organización</v>
      </c>
      <c r="L112" s="958" t="str">
        <f>IF(OR(K112='Tabla Impacto'!$C$11,K112='Tabla Impacto'!$D$11),"Leve",IF(OR(K112='Tabla Impacto'!$C$12,K112='Tabla Impacto'!$D$12),"Menor",IF(OR(K112='Tabla Impacto'!$C$13,K112='Tabla Impacto'!$D$13),"Moderado",IF(OR(K112='Tabla Impacto'!$C$14,K112='Tabla Impacto'!$D$14),"Mayor",IF(OR(K112='Tabla Impacto'!$C$15,K112='Tabla Impacto'!$D$15),"Catastrófico","")))))</f>
        <v>Leve</v>
      </c>
      <c r="M112" s="898">
        <f t="shared" ref="M112" si="101">IF(L112="","",IF(L112="Leve",0.2,IF(L112="Menor",0.4,IF(L112="Moderado",0.6,IF(L112="Mayor",0.8,IF(L112="Catastrófico",1,))))))</f>
        <v>0.2</v>
      </c>
      <c r="N112" s="883" t="str">
        <f t="shared" ref="N112" si="102">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555">
        <v>1</v>
      </c>
      <c r="P112" s="589" t="s">
        <v>290</v>
      </c>
      <c r="Q112" s="556" t="str">
        <f t="shared" si="74"/>
        <v>Impacto</v>
      </c>
      <c r="R112" s="557" t="s">
        <v>260</v>
      </c>
      <c r="S112" s="557" t="s">
        <v>169</v>
      </c>
      <c r="T112" s="558" t="str">
        <f t="shared" si="75"/>
        <v>25%</v>
      </c>
      <c r="U112" s="557" t="s">
        <v>183</v>
      </c>
      <c r="V112" s="557" t="s">
        <v>171</v>
      </c>
      <c r="W112" s="557" t="s">
        <v>184</v>
      </c>
      <c r="X112" s="559">
        <f>IFERROR(IF(Q112="Probabilidad",(I112-(+I112*T112)),IF(Q112="Impacto",I112,"")),"")</f>
        <v>0.6</v>
      </c>
      <c r="Y112" s="560" t="str">
        <f t="shared" si="76"/>
        <v>Media</v>
      </c>
      <c r="Z112" s="561">
        <f t="shared" si="77"/>
        <v>0.6</v>
      </c>
      <c r="AA112" s="560" t="str">
        <f t="shared" si="78"/>
        <v>Leve</v>
      </c>
      <c r="AB112" s="561">
        <f>IFERROR(IF(Q112="Impacto",(M112-(+M112*T112)),IF(Q112="Probabilidad",M112,"")),"")</f>
        <v>0.15000000000000002</v>
      </c>
      <c r="AC112" s="562" t="str">
        <f t="shared" si="53"/>
        <v>Moderado</v>
      </c>
      <c r="AD112" s="563"/>
      <c r="AE112" s="582"/>
      <c r="AF112" s="586"/>
      <c r="AG112" s="591"/>
      <c r="AH112" s="591"/>
      <c r="AI112" s="553"/>
      <c r="AJ112" s="630"/>
      <c r="AK112" s="553"/>
      <c r="AL112" s="553"/>
      <c r="AM112" s="712"/>
      <c r="AN112" s="624"/>
      <c r="AO112" s="624"/>
      <c r="AP112" s="624"/>
      <c r="AQ112" s="624"/>
      <c r="AR112" s="624"/>
      <c r="AS112" s="624"/>
      <c r="AT112" s="624"/>
      <c r="AU112" s="624"/>
      <c r="AV112" s="624"/>
      <c r="AW112" s="624"/>
      <c r="AX112" s="624"/>
      <c r="AY112" s="624"/>
      <c r="AZ112" s="624"/>
      <c r="BA112" s="624"/>
      <c r="BB112" s="624"/>
      <c r="BC112" s="624"/>
      <c r="BD112" s="624"/>
      <c r="BE112" s="624"/>
      <c r="BF112" s="624"/>
      <c r="BG112" s="624"/>
      <c r="BH112" s="624"/>
      <c r="BI112" s="624"/>
      <c r="BJ112" s="624"/>
      <c r="BK112" s="624"/>
      <c r="BL112" s="624"/>
      <c r="BM112" s="624"/>
      <c r="BN112" s="624"/>
      <c r="BO112" s="624"/>
      <c r="BP112" s="624"/>
    </row>
    <row r="113" spans="1:68" ht="195.75" customHeight="1">
      <c r="A113" s="887"/>
      <c r="B113" s="890"/>
      <c r="C113" s="890"/>
      <c r="D113" s="890"/>
      <c r="E113" s="890"/>
      <c r="F113" s="890"/>
      <c r="G113" s="893"/>
      <c r="H113" s="896"/>
      <c r="I113" s="899"/>
      <c r="J113" s="953"/>
      <c r="K113" s="899">
        <f>IF(NOT(ISERROR(MATCH(J113,_xlfn.ANCHORARRAY(E208),0))),I210&amp;"Por favor no seleccionar los criterios de impacto",J113)</f>
        <v>0</v>
      </c>
      <c r="L113" s="959"/>
      <c r="M113" s="899"/>
      <c r="N113" s="884"/>
      <c r="O113" s="555">
        <v>2</v>
      </c>
      <c r="P113" s="589" t="s">
        <v>291</v>
      </c>
      <c r="Q113" s="556" t="str">
        <f t="shared" si="74"/>
        <v>Probabilidad</v>
      </c>
      <c r="R113" s="557" t="s">
        <v>168</v>
      </c>
      <c r="S113" s="557" t="s">
        <v>169</v>
      </c>
      <c r="T113" s="558" t="str">
        <f t="shared" si="75"/>
        <v>40%</v>
      </c>
      <c r="U113" s="557" t="s">
        <v>183</v>
      </c>
      <c r="V113" s="557" t="s">
        <v>171</v>
      </c>
      <c r="W113" s="557" t="s">
        <v>184</v>
      </c>
      <c r="X113" s="559">
        <f>IFERROR(IF(AND(Q112="Probabilidad",Q113="Probabilidad"),(Z112-(+Z112*T113)),IF(Q113="Probabilidad",(I112-(+I112*T113)),IF(Q113="Impacto",Z112,""))),"")</f>
        <v>0.36</v>
      </c>
      <c r="Y113" s="560" t="str">
        <f t="shared" si="76"/>
        <v>Baja</v>
      </c>
      <c r="Z113" s="561">
        <f t="shared" si="77"/>
        <v>0.36</v>
      </c>
      <c r="AA113" s="560" t="str">
        <f t="shared" si="78"/>
        <v>Leve</v>
      </c>
      <c r="AB113" s="561">
        <f>IFERROR(IF(AND(Q112="Impacto",Q113="Impacto"),(AB112-(+AB112*T113)),IF(Q113="Impacto",(M112-(+M112*T113)),IF(Q113="Probabilidad",AB112,""))),"")</f>
        <v>0.15000000000000002</v>
      </c>
      <c r="AC113" s="562" t="str">
        <f t="shared" si="53"/>
        <v>Bajo</v>
      </c>
      <c r="AD113" s="563" t="s">
        <v>215</v>
      </c>
      <c r="AE113" s="582"/>
      <c r="AF113" s="577"/>
      <c r="AG113" s="591"/>
      <c r="AH113" s="591"/>
      <c r="AI113" s="553"/>
      <c r="AJ113" s="630"/>
      <c r="AK113" s="553"/>
      <c r="AL113" s="553"/>
      <c r="AM113" s="712"/>
      <c r="AN113" s="624"/>
      <c r="AO113" s="624"/>
      <c r="AP113" s="624"/>
      <c r="AQ113" s="624"/>
      <c r="AR113" s="624"/>
      <c r="AS113" s="624"/>
      <c r="AT113" s="624"/>
      <c r="AU113" s="624"/>
      <c r="AV113" s="624"/>
      <c r="AW113" s="624"/>
      <c r="AX113" s="624"/>
      <c r="AY113" s="624"/>
      <c r="AZ113" s="624"/>
      <c r="BA113" s="624"/>
      <c r="BB113" s="624"/>
      <c r="BC113" s="624"/>
      <c r="BD113" s="624"/>
      <c r="BE113" s="624"/>
      <c r="BF113" s="624"/>
      <c r="BG113" s="624"/>
      <c r="BH113" s="624"/>
      <c r="BI113" s="624"/>
      <c r="BJ113" s="624"/>
      <c r="BK113" s="624"/>
      <c r="BL113" s="624"/>
      <c r="BM113" s="624"/>
      <c r="BN113" s="624"/>
      <c r="BO113" s="624"/>
      <c r="BP113" s="624"/>
    </row>
    <row r="114" spans="1:68">
      <c r="A114" s="887"/>
      <c r="B114" s="890"/>
      <c r="C114" s="890"/>
      <c r="D114" s="890"/>
      <c r="E114" s="890"/>
      <c r="F114" s="890"/>
      <c r="G114" s="893"/>
      <c r="H114" s="896"/>
      <c r="I114" s="899"/>
      <c r="J114" s="953"/>
      <c r="K114" s="899">
        <f>IF(NOT(ISERROR(MATCH(J114,_xlfn.ANCHORARRAY(E209),0))),I211&amp;"Por favor no seleccionar los criterios de impacto",J114)</f>
        <v>0</v>
      </c>
      <c r="L114" s="959"/>
      <c r="M114" s="899"/>
      <c r="N114" s="884"/>
      <c r="O114" s="555">
        <v>3</v>
      </c>
      <c r="P114" s="581"/>
      <c r="Q114" s="556" t="str">
        <f t="shared" si="74"/>
        <v/>
      </c>
      <c r="R114" s="557"/>
      <c r="S114" s="557"/>
      <c r="T114" s="558" t="str">
        <f t="shared" si="75"/>
        <v/>
      </c>
      <c r="U114" s="557"/>
      <c r="V114" s="557"/>
      <c r="W114" s="557"/>
      <c r="X114" s="559" t="str">
        <f t="shared" ref="X114" si="103">IFERROR(IF(Q114="Probabilidad",(I114-(+I114*T114)),IF(Q114="Impacto",I114,"")),"")</f>
        <v/>
      </c>
      <c r="Y114" s="560" t="str">
        <f t="shared" si="76"/>
        <v/>
      </c>
      <c r="Z114" s="561" t="str">
        <f t="shared" si="77"/>
        <v/>
      </c>
      <c r="AA114" s="560" t="str">
        <f t="shared" si="78"/>
        <v/>
      </c>
      <c r="AB114" s="561" t="str">
        <f>IFERROR(IF(AND(Q113="Impacto",Q114="Impacto"),(AB113-(+AB113*T114)),IF(AND(Q113="Probabilidad",Q114="Impacto"),(AB112-(+AB112*T114)),IF(Q114="Probabilidad",AB113,""))),"")</f>
        <v/>
      </c>
      <c r="AC114" s="562" t="str">
        <f t="shared" si="53"/>
        <v/>
      </c>
      <c r="AD114" s="563"/>
      <c r="AE114" s="582"/>
      <c r="AF114" s="578"/>
      <c r="AG114" s="579"/>
      <c r="AH114" s="579"/>
      <c r="AI114" s="553"/>
      <c r="AJ114" s="630"/>
      <c r="AK114" s="630"/>
      <c r="AL114" s="553"/>
      <c r="AM114" s="630"/>
      <c r="AN114" s="624"/>
      <c r="AO114" s="624"/>
      <c r="AP114" s="624"/>
      <c r="AQ114" s="624"/>
      <c r="AR114" s="624"/>
      <c r="AS114" s="624"/>
      <c r="AT114" s="624"/>
      <c r="AU114" s="624"/>
      <c r="AV114" s="624"/>
      <c r="AW114" s="624"/>
      <c r="AX114" s="624"/>
      <c r="AY114" s="624"/>
      <c r="AZ114" s="624"/>
      <c r="BA114" s="624"/>
      <c r="BB114" s="624"/>
      <c r="BC114" s="624"/>
      <c r="BD114" s="624"/>
      <c r="BE114" s="624"/>
      <c r="BF114" s="624"/>
      <c r="BG114" s="624"/>
      <c r="BH114" s="624"/>
      <c r="BI114" s="624"/>
      <c r="BJ114" s="624"/>
      <c r="BK114" s="624"/>
      <c r="BL114" s="624"/>
      <c r="BM114" s="624"/>
      <c r="BN114" s="624"/>
      <c r="BO114" s="624"/>
      <c r="BP114" s="624"/>
    </row>
    <row r="115" spans="1:68">
      <c r="A115" s="887"/>
      <c r="B115" s="890"/>
      <c r="C115" s="890"/>
      <c r="D115" s="890"/>
      <c r="E115" s="890"/>
      <c r="F115" s="890"/>
      <c r="G115" s="893"/>
      <c r="H115" s="896"/>
      <c r="I115" s="899"/>
      <c r="J115" s="953"/>
      <c r="K115" s="899">
        <f>IF(NOT(ISERROR(MATCH(J115,_xlfn.ANCHORARRAY(E210),0))),I212&amp;"Por favor no seleccionar los criterios de impacto",J115)</f>
        <v>0</v>
      </c>
      <c r="L115" s="959"/>
      <c r="M115" s="899"/>
      <c r="N115" s="884"/>
      <c r="O115" s="555">
        <v>4</v>
      </c>
      <c r="P115" s="581"/>
      <c r="Q115" s="556" t="str">
        <f t="shared" si="74"/>
        <v/>
      </c>
      <c r="R115" s="557"/>
      <c r="S115" s="557"/>
      <c r="T115" s="558" t="str">
        <f t="shared" si="75"/>
        <v/>
      </c>
      <c r="U115" s="557"/>
      <c r="V115" s="557"/>
      <c r="W115" s="557"/>
      <c r="X115" s="559" t="str">
        <f t="shared" ref="X115" si="104">IFERROR(IF(AND(Q114="Probabilidad",Q115="Probabilidad"),(Z114-(+Z114*T115)),IF(Q115="Probabilidad",(I114-(+I114*T115)),IF(Q115="Impacto",Z114,""))),"")</f>
        <v/>
      </c>
      <c r="Y115" s="560" t="str">
        <f t="shared" si="76"/>
        <v/>
      </c>
      <c r="Z115" s="561" t="str">
        <f t="shared" si="77"/>
        <v/>
      </c>
      <c r="AA115" s="560" t="str">
        <f t="shared" si="78"/>
        <v/>
      </c>
      <c r="AB115" s="561" t="str">
        <f>IFERROR(IF(AND(Q114="Impacto",Q115="Impacto"),(AB114-(+AB114*T115)),IF(AND(Q114="Probabilidad",Q115="Impacto"),(AB113-(+AB113*T115)),IF(Q115="Probabilidad",AB114,""))),"")</f>
        <v/>
      </c>
      <c r="AC115" s="562" t="str">
        <f t="shared" si="53"/>
        <v/>
      </c>
      <c r="AD115" s="563"/>
      <c r="AE115" s="582"/>
      <c r="AF115" s="578"/>
      <c r="AG115" s="579"/>
      <c r="AH115" s="579"/>
      <c r="AI115" s="553"/>
      <c r="AJ115" s="630"/>
      <c r="AK115" s="630"/>
      <c r="AL115" s="553"/>
      <c r="AM115" s="630"/>
      <c r="AN115" s="624"/>
      <c r="AO115" s="624"/>
      <c r="AP115" s="624"/>
      <c r="AQ115" s="624"/>
      <c r="AR115" s="624"/>
      <c r="AS115" s="624"/>
      <c r="AT115" s="624"/>
      <c r="AU115" s="624"/>
      <c r="AV115" s="624"/>
      <c r="AW115" s="624"/>
      <c r="AX115" s="624"/>
      <c r="AY115" s="624"/>
      <c r="AZ115" s="624"/>
      <c r="BA115" s="624"/>
      <c r="BB115" s="624"/>
      <c r="BC115" s="624"/>
      <c r="BD115" s="624"/>
      <c r="BE115" s="624"/>
      <c r="BF115" s="624"/>
      <c r="BG115" s="624"/>
      <c r="BH115" s="624"/>
      <c r="BI115" s="624"/>
      <c r="BJ115" s="624"/>
      <c r="BK115" s="624"/>
      <c r="BL115" s="624"/>
      <c r="BM115" s="624"/>
      <c r="BN115" s="624"/>
      <c r="BO115" s="624"/>
      <c r="BP115" s="624"/>
    </row>
    <row r="116" spans="1:68">
      <c r="A116" s="887"/>
      <c r="B116" s="890"/>
      <c r="C116" s="890"/>
      <c r="D116" s="890"/>
      <c r="E116" s="890"/>
      <c r="F116" s="890"/>
      <c r="G116" s="893"/>
      <c r="H116" s="896"/>
      <c r="I116" s="899"/>
      <c r="J116" s="953"/>
      <c r="K116" s="899">
        <f>IF(NOT(ISERROR(MATCH(J116,_xlfn.ANCHORARRAY(E211),0))),I213&amp;"Por favor no seleccionar los criterios de impacto",J116)</f>
        <v>0</v>
      </c>
      <c r="L116" s="959"/>
      <c r="M116" s="899"/>
      <c r="N116" s="884"/>
      <c r="O116" s="555">
        <v>5</v>
      </c>
      <c r="P116" s="581"/>
      <c r="Q116" s="556" t="str">
        <f t="shared" si="74"/>
        <v/>
      </c>
      <c r="R116" s="557"/>
      <c r="S116" s="557"/>
      <c r="T116" s="558" t="str">
        <f t="shared" si="75"/>
        <v/>
      </c>
      <c r="U116" s="557"/>
      <c r="V116" s="557"/>
      <c r="W116" s="557"/>
      <c r="X116" s="559" t="str">
        <f t="shared" ref="X116" si="105">IFERROR(IF(Q116="Probabilidad",(I116-(+I116*T116)),IF(Q116="Impacto",I116,"")),"")</f>
        <v/>
      </c>
      <c r="Y116" s="560" t="str">
        <f t="shared" si="76"/>
        <v/>
      </c>
      <c r="Z116" s="561" t="str">
        <f t="shared" si="77"/>
        <v/>
      </c>
      <c r="AA116" s="560" t="str">
        <f t="shared" si="78"/>
        <v/>
      </c>
      <c r="AB116" s="561" t="str">
        <f>IFERROR(IF(AND(Q115="Impacto",Q116="Impacto"),(AB115-(+AB115*T116)),IF(AND(Q115="Probabilidad",Q116="Impacto"),(AB114-(+AB114*T116)),IF(Q116="Probabilidad",AB115,""))),"")</f>
        <v/>
      </c>
      <c r="AC116" s="562" t="str">
        <f t="shared" si="53"/>
        <v/>
      </c>
      <c r="AD116" s="563"/>
      <c r="AE116" s="582"/>
      <c r="AF116" s="578"/>
      <c r="AG116" s="579"/>
      <c r="AH116" s="579"/>
      <c r="AI116" s="553"/>
      <c r="AJ116" s="630"/>
      <c r="AK116" s="630"/>
      <c r="AL116" s="553"/>
      <c r="AM116" s="630"/>
      <c r="AN116" s="624"/>
      <c r="AO116" s="624"/>
      <c r="AP116" s="624"/>
      <c r="AQ116" s="624"/>
      <c r="AR116" s="624"/>
      <c r="AS116" s="624"/>
      <c r="AT116" s="624"/>
      <c r="AU116" s="624"/>
      <c r="AV116" s="624"/>
      <c r="AW116" s="624"/>
      <c r="AX116" s="624"/>
      <c r="AY116" s="624"/>
      <c r="AZ116" s="624"/>
      <c r="BA116" s="624"/>
      <c r="BB116" s="624"/>
      <c r="BC116" s="624"/>
      <c r="BD116" s="624"/>
      <c r="BE116" s="624"/>
      <c r="BF116" s="624"/>
      <c r="BG116" s="624"/>
      <c r="BH116" s="624"/>
      <c r="BI116" s="624"/>
      <c r="BJ116" s="624"/>
      <c r="BK116" s="624"/>
      <c r="BL116" s="624"/>
      <c r="BM116" s="624"/>
      <c r="BN116" s="624"/>
      <c r="BO116" s="624"/>
      <c r="BP116" s="624"/>
    </row>
    <row r="117" spans="1:68">
      <c r="A117" s="888"/>
      <c r="B117" s="891"/>
      <c r="C117" s="891"/>
      <c r="D117" s="891"/>
      <c r="E117" s="891"/>
      <c r="F117" s="891"/>
      <c r="G117" s="894"/>
      <c r="H117" s="897"/>
      <c r="I117" s="900"/>
      <c r="J117" s="954"/>
      <c r="K117" s="900">
        <f>IF(NOT(ISERROR(MATCH(J117,_xlfn.ANCHORARRAY(E212),0))),I214&amp;"Por favor no seleccionar los criterios de impacto",J117)</f>
        <v>0</v>
      </c>
      <c r="L117" s="960"/>
      <c r="M117" s="900"/>
      <c r="N117" s="885"/>
      <c r="O117" s="555">
        <v>6</v>
      </c>
      <c r="P117" s="581"/>
      <c r="Q117" s="556" t="str">
        <f t="shared" si="74"/>
        <v/>
      </c>
      <c r="R117" s="557"/>
      <c r="S117" s="557"/>
      <c r="T117" s="558" t="str">
        <f t="shared" si="75"/>
        <v/>
      </c>
      <c r="U117" s="557"/>
      <c r="V117" s="557"/>
      <c r="W117" s="557"/>
      <c r="X117" s="559" t="str">
        <f t="shared" ref="X117" si="106">IFERROR(IF(AND(Q116="Probabilidad",Q117="Probabilidad"),(Z116-(+Z116*T117)),IF(Q117="Probabilidad",(I116-(+I116*T117)),IF(Q117="Impacto",Z116,""))),"")</f>
        <v/>
      </c>
      <c r="Y117" s="560" t="str">
        <f t="shared" si="76"/>
        <v/>
      </c>
      <c r="Z117" s="561" t="str">
        <f t="shared" si="77"/>
        <v/>
      </c>
      <c r="AA117" s="560" t="str">
        <f t="shared" si="78"/>
        <v/>
      </c>
      <c r="AB117" s="561" t="str">
        <f>IFERROR(IF(AND(Q116="Impacto",Q117="Impacto"),(AB116-(+AB116*T117)),IF(AND(Q116="Probabilidad",Q117="Impacto"),(AB115-(+AB115*T117)),IF(Q117="Probabilidad",AB116,""))),"")</f>
        <v/>
      </c>
      <c r="AC117" s="562" t="str">
        <f t="shared" si="53"/>
        <v/>
      </c>
      <c r="AD117" s="563"/>
      <c r="AE117" s="582"/>
      <c r="AF117" s="578"/>
      <c r="AG117" s="579"/>
      <c r="AH117" s="579"/>
      <c r="AI117" s="553"/>
      <c r="AJ117" s="630"/>
      <c r="AK117" s="630"/>
      <c r="AL117" s="553"/>
      <c r="AM117" s="630"/>
      <c r="AN117" s="624"/>
      <c r="AO117" s="624"/>
      <c r="AP117" s="624"/>
      <c r="AQ117" s="624"/>
      <c r="AR117" s="624"/>
      <c r="AS117" s="624"/>
      <c r="AT117" s="624"/>
      <c r="AU117" s="624"/>
      <c r="AV117" s="624"/>
      <c r="AW117" s="624"/>
      <c r="AX117" s="624"/>
      <c r="AY117" s="624"/>
      <c r="AZ117" s="624"/>
      <c r="BA117" s="624"/>
      <c r="BB117" s="624"/>
      <c r="BC117" s="624"/>
      <c r="BD117" s="624"/>
      <c r="BE117" s="624"/>
      <c r="BF117" s="624"/>
      <c r="BG117" s="624"/>
      <c r="BH117" s="624"/>
      <c r="BI117" s="624"/>
      <c r="BJ117" s="624"/>
      <c r="BK117" s="624"/>
      <c r="BL117" s="624"/>
      <c r="BM117" s="624"/>
      <c r="BN117" s="624"/>
      <c r="BO117" s="624"/>
      <c r="BP117" s="624"/>
    </row>
    <row r="118" spans="1:68" s="635" customFormat="1" ht="125.25" customHeight="1">
      <c r="A118" s="940">
        <v>19</v>
      </c>
      <c r="B118" s="943" t="s">
        <v>161</v>
      </c>
      <c r="C118" s="999" t="s">
        <v>292</v>
      </c>
      <c r="D118" s="999" t="s">
        <v>293</v>
      </c>
      <c r="E118" s="1002" t="s">
        <v>294</v>
      </c>
      <c r="F118" s="889" t="s">
        <v>165</v>
      </c>
      <c r="G118" s="1005">
        <v>30</v>
      </c>
      <c r="H118" s="949" t="str">
        <f>IF(G118&lt;=0,"",IF(G118&lt;=2,"Muy Baja",IF(G118&lt;=24,"Baja",IF(G118&lt;=500,"Media",IF(G118&lt;=5000,"Alta","Muy Alta")))))</f>
        <v>Media</v>
      </c>
      <c r="I118" s="955">
        <f t="shared" ref="I118" si="107">IF(H118="","",IF(H118="Muy Baja",0.2,IF(H118="Baja",0.4,IF(H118="Media",0.6,IF(H118="Alta",0.8,IF(H118="Muy Alta",1,))))))</f>
        <v>0.6</v>
      </c>
      <c r="J118" s="952" t="s">
        <v>197</v>
      </c>
      <c r="K118" s="955" t="str">
        <f>IF(NOT(ISERROR(MATCH(J118,'Tabla Impacto'!$B$221:$B$223,0))),'Tabla Impacto'!$F$223&amp;"Por favor no seleccionar los criterios de impacto(Afectación Económica o presupuestal y Pérdida Reputacional)",J118)</f>
        <v xml:space="preserve">     El riesgo afecta la imagen de la entidad con algunos usuarios de relevancia frente al logro de los objetivos</v>
      </c>
      <c r="L118" s="964" t="str">
        <f>IF(OR(K118='Tabla Impacto'!$C$11,K118='Tabla Impacto'!$D$11),"Leve",IF(OR(K118='Tabla Impacto'!$C$12,K118='Tabla Impacto'!$D$12),"Menor",IF(OR(K118='Tabla Impacto'!$C$13,K118='Tabla Impacto'!$D$13),"Moderado",IF(OR(K118='Tabla Impacto'!$C$14,K118='Tabla Impacto'!$D$14),"Mayor",IF(OR(K118='Tabla Impacto'!$C$15,K118='Tabla Impacto'!$D$15),"Catastrófico","")))))</f>
        <v>Moderado</v>
      </c>
      <c r="M118" s="955">
        <f t="shared" ref="M118" si="108">IF(L118="","",IF(L118="Leve",0.2,IF(L118="Menor",0.4,IF(L118="Moderado",0.6,IF(L118="Mayor",0.8,IF(L118="Catastrófico",1,))))))</f>
        <v>0.6</v>
      </c>
      <c r="N118" s="937" t="str">
        <f t="shared" ref="N118" si="109">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Moderado</v>
      </c>
      <c r="O118" s="522">
        <v>1</v>
      </c>
      <c r="P118" s="523" t="s">
        <v>295</v>
      </c>
      <c r="Q118" s="524" t="str">
        <f t="shared" si="74"/>
        <v>Probabilidad</v>
      </c>
      <c r="R118" s="525" t="s">
        <v>168</v>
      </c>
      <c r="S118" s="525" t="s">
        <v>169</v>
      </c>
      <c r="T118" s="526" t="str">
        <f t="shared" si="75"/>
        <v>40%</v>
      </c>
      <c r="U118" s="557" t="s">
        <v>183</v>
      </c>
      <c r="V118" s="557" t="s">
        <v>171</v>
      </c>
      <c r="W118" s="557" t="s">
        <v>184</v>
      </c>
      <c r="X118" s="559">
        <f t="shared" ref="X118:X136" si="110">IFERROR(IF(Q118="Probabilidad",(I118-(+I118*T118)),IF(Q118="Impacto",I118,"")),"")</f>
        <v>0.36</v>
      </c>
      <c r="Y118" s="528" t="str">
        <f t="shared" si="76"/>
        <v>Baja</v>
      </c>
      <c r="Z118" s="529">
        <f t="shared" si="77"/>
        <v>0.36</v>
      </c>
      <c r="AA118" s="528" t="str">
        <f t="shared" si="78"/>
        <v>Moderado</v>
      </c>
      <c r="AB118" s="529">
        <f>IFERROR(IF(Q118="Impacto",(M118-(+M118*T118)),IF(Q118="Probabilidad",M118,"")),"")</f>
        <v>0.6</v>
      </c>
      <c r="AC118" s="530" t="str">
        <f t="shared" si="53"/>
        <v>Moderado</v>
      </c>
      <c r="AD118" s="563"/>
      <c r="AE118" s="647"/>
      <c r="AF118" s="633"/>
      <c r="AG118" s="510"/>
      <c r="AH118" s="499"/>
      <c r="AI118" s="553"/>
      <c r="AJ118" s="633"/>
      <c r="AK118" s="633"/>
      <c r="AL118" s="553"/>
      <c r="AM118" s="633"/>
      <c r="AN118" s="634"/>
      <c r="AO118" s="634"/>
      <c r="AP118" s="634"/>
      <c r="AQ118" s="634"/>
      <c r="AR118" s="634"/>
      <c r="AS118" s="634"/>
      <c r="AT118" s="634"/>
      <c r="AU118" s="634"/>
      <c r="AV118" s="634"/>
      <c r="AW118" s="634"/>
      <c r="AX118" s="634"/>
      <c r="AY118" s="634"/>
      <c r="AZ118" s="634"/>
      <c r="BA118" s="634"/>
      <c r="BB118" s="634"/>
      <c r="BC118" s="634"/>
      <c r="BD118" s="634"/>
      <c r="BE118" s="634"/>
      <c r="BF118" s="634"/>
      <c r="BG118" s="634"/>
      <c r="BH118" s="634"/>
      <c r="BI118" s="634"/>
      <c r="BJ118" s="634"/>
      <c r="BK118" s="634"/>
      <c r="BL118" s="634"/>
      <c r="BM118" s="634"/>
      <c r="BN118" s="634"/>
      <c r="BO118" s="634"/>
      <c r="BP118" s="634"/>
    </row>
    <row r="119" spans="1:68" ht="105">
      <c r="A119" s="941"/>
      <c r="B119" s="944"/>
      <c r="C119" s="1000"/>
      <c r="D119" s="1000"/>
      <c r="E119" s="1003"/>
      <c r="F119" s="890"/>
      <c r="G119" s="1006"/>
      <c r="H119" s="950"/>
      <c r="I119" s="956"/>
      <c r="J119" s="953"/>
      <c r="K119" s="956">
        <f>IF(NOT(ISERROR(MATCH(J119,_xlfn.ANCHORARRAY(E214),0))),I216&amp;"Por favor no seleccionar los criterios de impacto",J119)</f>
        <v>0</v>
      </c>
      <c r="L119" s="965"/>
      <c r="M119" s="956"/>
      <c r="N119" s="938"/>
      <c r="O119" s="522">
        <v>2</v>
      </c>
      <c r="P119" s="523" t="s">
        <v>296</v>
      </c>
      <c r="Q119" s="524" t="str">
        <f t="shared" si="74"/>
        <v>Probabilidad</v>
      </c>
      <c r="R119" s="525" t="s">
        <v>168</v>
      </c>
      <c r="S119" s="525" t="s">
        <v>169</v>
      </c>
      <c r="T119" s="526" t="str">
        <f t="shared" si="75"/>
        <v>40%</v>
      </c>
      <c r="U119" s="557" t="s">
        <v>183</v>
      </c>
      <c r="V119" s="557" t="s">
        <v>171</v>
      </c>
      <c r="W119" s="557" t="s">
        <v>184</v>
      </c>
      <c r="X119" s="559">
        <f t="shared" ref="X119:X137" si="111">IFERROR(IF(AND(Q118="Probabilidad",Q119="Probabilidad"),(Z118-(+Z118*T119)),IF(Q119="Probabilidad",(I118-(+I118*T119)),IF(Q119="Impacto",Z118,""))),"")</f>
        <v>0.216</v>
      </c>
      <c r="Y119" s="528" t="str">
        <f t="shared" si="76"/>
        <v>Baja</v>
      </c>
      <c r="Z119" s="529">
        <f>+X119</f>
        <v>0.216</v>
      </c>
      <c r="AA119" s="528" t="str">
        <f>IFERROR(IF(AB119="","",IF(AB119&lt;=0.2,"Leve",IF(AB119&lt;=0.4,"Menor",IF(AB119&lt;=0.6,"Moderado",IF(AB119&lt;=0.8,"Mayor","Catastrófico"))))),"")</f>
        <v>Moderado</v>
      </c>
      <c r="AB119" s="529">
        <f>IFERROR(IF(AND(Q118="Impacto",Q119="Impacto"),(AB118-(+AB118*T119)),IF(Q119="Impacto",(M118-(+M118*T119)),IF(Q119="Probabilidad",AB118,""))),"")</f>
        <v>0.6</v>
      </c>
      <c r="AC119" s="530" t="str">
        <f t="shared" si="53"/>
        <v>Moderado</v>
      </c>
      <c r="AD119" s="563" t="s">
        <v>175</v>
      </c>
      <c r="AE119" s="523" t="s">
        <v>297</v>
      </c>
      <c r="AF119" s="642" t="s">
        <v>298</v>
      </c>
      <c r="AG119" s="631">
        <v>45658</v>
      </c>
      <c r="AH119" s="499"/>
      <c r="AI119" s="553"/>
      <c r="AJ119" s="633"/>
      <c r="AK119" s="633"/>
      <c r="AL119" s="553"/>
      <c r="AM119" s="633"/>
      <c r="AN119" s="624"/>
      <c r="AO119" s="624"/>
      <c r="AP119" s="624"/>
      <c r="AQ119" s="624"/>
      <c r="AR119" s="624"/>
      <c r="AS119" s="624"/>
      <c r="AT119" s="624"/>
      <c r="AU119" s="624"/>
      <c r="AV119" s="624"/>
      <c r="AW119" s="624"/>
      <c r="AX119" s="624"/>
      <c r="AY119" s="624"/>
      <c r="AZ119" s="624"/>
      <c r="BA119" s="624"/>
      <c r="BB119" s="624"/>
      <c r="BC119" s="624"/>
      <c r="BD119" s="624"/>
      <c r="BE119" s="624"/>
      <c r="BF119" s="624"/>
      <c r="BG119" s="624"/>
      <c r="BH119" s="624"/>
      <c r="BI119" s="624"/>
      <c r="BJ119" s="624"/>
      <c r="BK119" s="624"/>
      <c r="BL119" s="624"/>
      <c r="BM119" s="624"/>
      <c r="BN119" s="624"/>
      <c r="BO119" s="624"/>
      <c r="BP119" s="624"/>
    </row>
    <row r="120" spans="1:68">
      <c r="A120" s="941"/>
      <c r="B120" s="944"/>
      <c r="C120" s="1000"/>
      <c r="D120" s="1000"/>
      <c r="E120" s="1003"/>
      <c r="F120" s="890"/>
      <c r="G120" s="1006"/>
      <c r="H120" s="950"/>
      <c r="I120" s="956"/>
      <c r="J120" s="953"/>
      <c r="K120" s="956">
        <f>IF(NOT(ISERROR(MATCH(J120,_xlfn.ANCHORARRAY(E215),0))),I217&amp;"Por favor no seleccionar los criterios de impacto",J120)</f>
        <v>0</v>
      </c>
      <c r="L120" s="965"/>
      <c r="M120" s="956"/>
      <c r="N120" s="938"/>
      <c r="O120" s="522">
        <v>3</v>
      </c>
      <c r="P120" s="423"/>
      <c r="Q120" s="524" t="str">
        <f t="shared" si="74"/>
        <v/>
      </c>
      <c r="R120" s="525"/>
      <c r="S120" s="525"/>
      <c r="T120" s="526" t="str">
        <f t="shared" si="75"/>
        <v/>
      </c>
      <c r="U120" s="502"/>
      <c r="V120" s="502"/>
      <c r="W120" s="502"/>
      <c r="X120" s="559" t="str">
        <f t="shared" si="110"/>
        <v/>
      </c>
      <c r="Y120" s="505" t="str">
        <f t="shared" si="76"/>
        <v/>
      </c>
      <c r="Z120" s="506" t="str">
        <f t="shared" si="77"/>
        <v/>
      </c>
      <c r="AA120" s="528" t="str">
        <f t="shared" si="78"/>
        <v/>
      </c>
      <c r="AB120" s="529" t="str">
        <f t="shared" ref="AB120" si="112">IFERROR(IF(Q120="Impacto",(M120-(+M120*T120)),IF(Q120="Probabilidad",M120,"")),"")</f>
        <v/>
      </c>
      <c r="AC120" s="530" t="str">
        <f t="shared" si="53"/>
        <v/>
      </c>
      <c r="AD120" s="563"/>
      <c r="AE120" s="604"/>
      <c r="AF120" s="633"/>
      <c r="AG120" s="510"/>
      <c r="AH120" s="499"/>
      <c r="AI120" s="553"/>
      <c r="AJ120" s="633"/>
      <c r="AK120" s="633"/>
      <c r="AL120" s="553"/>
      <c r="AM120" s="633"/>
      <c r="AN120" s="624"/>
      <c r="AO120" s="624"/>
      <c r="AP120" s="624"/>
      <c r="AQ120" s="624"/>
      <c r="AR120" s="624"/>
      <c r="AS120" s="624"/>
      <c r="AT120" s="624"/>
      <c r="AU120" s="624"/>
      <c r="AV120" s="624"/>
      <c r="AW120" s="624"/>
      <c r="AX120" s="624"/>
      <c r="AY120" s="624"/>
      <c r="AZ120" s="624"/>
      <c r="BA120" s="624"/>
      <c r="BB120" s="624"/>
      <c r="BC120" s="624"/>
      <c r="BD120" s="624"/>
      <c r="BE120" s="624"/>
      <c r="BF120" s="624"/>
      <c r="BG120" s="624"/>
      <c r="BH120" s="624"/>
      <c r="BI120" s="624"/>
      <c r="BJ120" s="624"/>
      <c r="BK120" s="624"/>
      <c r="BL120" s="624"/>
      <c r="BM120" s="624"/>
      <c r="BN120" s="624"/>
      <c r="BO120" s="624"/>
      <c r="BP120" s="624"/>
    </row>
    <row r="121" spans="1:68" ht="27.75" customHeight="1">
      <c r="A121" s="941"/>
      <c r="B121" s="944"/>
      <c r="C121" s="1000"/>
      <c r="D121" s="1000"/>
      <c r="E121" s="1003"/>
      <c r="F121" s="890"/>
      <c r="G121" s="1006"/>
      <c r="H121" s="950"/>
      <c r="I121" s="956"/>
      <c r="J121" s="953"/>
      <c r="K121" s="956">
        <f>IF(NOT(ISERROR(MATCH(J121,_xlfn.ANCHORARRAY(E216),0))),I218&amp;"Por favor no seleccionar los criterios de impacto",J121)</f>
        <v>0</v>
      </c>
      <c r="L121" s="965"/>
      <c r="M121" s="956"/>
      <c r="N121" s="938"/>
      <c r="O121" s="522">
        <v>4</v>
      </c>
      <c r="P121" s="423"/>
      <c r="Q121" s="501" t="str">
        <f t="shared" si="74"/>
        <v/>
      </c>
      <c r="R121" s="525"/>
      <c r="S121" s="525"/>
      <c r="T121" s="503" t="str">
        <f t="shared" si="75"/>
        <v/>
      </c>
      <c r="U121" s="502"/>
      <c r="V121" s="502"/>
      <c r="W121" s="502"/>
      <c r="X121" s="559" t="str">
        <f t="shared" si="111"/>
        <v/>
      </c>
      <c r="Y121" s="505" t="str">
        <f t="shared" si="76"/>
        <v/>
      </c>
      <c r="Z121" s="506" t="str">
        <f t="shared" si="77"/>
        <v/>
      </c>
      <c r="AA121" s="528" t="str">
        <f t="shared" si="78"/>
        <v/>
      </c>
      <c r="AB121" s="529" t="str">
        <f t="shared" ref="AB121" si="113">IFERROR(IF(AND(Q120="Impacto",Q121="Impacto"),(AB120-(+AB120*T121)),IF(Q121="Impacto",(M120-(+M120*T121)),IF(Q121="Probabilidad",AB120,""))),"")</f>
        <v/>
      </c>
      <c r="AC121" s="530" t="str">
        <f t="shared" si="53"/>
        <v/>
      </c>
      <c r="AD121" s="563"/>
      <c r="AE121" s="604"/>
      <c r="AF121" s="633"/>
      <c r="AG121" s="510"/>
      <c r="AH121" s="499"/>
      <c r="AI121" s="553"/>
      <c r="AJ121" s="633"/>
      <c r="AK121" s="633"/>
      <c r="AL121" s="553"/>
      <c r="AM121" s="633"/>
      <c r="AN121" s="624"/>
      <c r="AO121" s="624"/>
      <c r="AP121" s="624"/>
      <c r="AQ121" s="624"/>
      <c r="AR121" s="624"/>
      <c r="AS121" s="624"/>
      <c r="AT121" s="624"/>
      <c r="AU121" s="624"/>
      <c r="AV121" s="624"/>
      <c r="AW121" s="624"/>
      <c r="AX121" s="624"/>
      <c r="AY121" s="624"/>
      <c r="AZ121" s="624"/>
      <c r="BA121" s="624"/>
      <c r="BB121" s="624"/>
      <c r="BC121" s="624"/>
      <c r="BD121" s="624"/>
      <c r="BE121" s="624"/>
      <c r="BF121" s="624"/>
      <c r="BG121" s="624"/>
      <c r="BH121" s="624"/>
      <c r="BI121" s="624"/>
      <c r="BJ121" s="624"/>
      <c r="BK121" s="624"/>
      <c r="BL121" s="624"/>
      <c r="BM121" s="624"/>
      <c r="BN121" s="624"/>
      <c r="BO121" s="624"/>
      <c r="BP121" s="624"/>
    </row>
    <row r="122" spans="1:68" ht="27.75" customHeight="1">
      <c r="A122" s="941"/>
      <c r="B122" s="944"/>
      <c r="C122" s="1000"/>
      <c r="D122" s="1000"/>
      <c r="E122" s="1003"/>
      <c r="F122" s="890"/>
      <c r="G122" s="1006"/>
      <c r="H122" s="950"/>
      <c r="I122" s="956"/>
      <c r="J122" s="953"/>
      <c r="K122" s="956">
        <f>IF(NOT(ISERROR(MATCH(J122,_xlfn.ANCHORARRAY(E217),0))),I219&amp;"Por favor no seleccionar los criterios de impacto",J122)</f>
        <v>0</v>
      </c>
      <c r="L122" s="965"/>
      <c r="M122" s="956"/>
      <c r="N122" s="938"/>
      <c r="O122" s="522">
        <v>5</v>
      </c>
      <c r="P122" s="423"/>
      <c r="Q122" s="501" t="str">
        <f t="shared" si="74"/>
        <v/>
      </c>
      <c r="R122" s="525"/>
      <c r="S122" s="525"/>
      <c r="T122" s="503" t="str">
        <f t="shared" si="75"/>
        <v/>
      </c>
      <c r="U122" s="502"/>
      <c r="V122" s="502"/>
      <c r="W122" s="502"/>
      <c r="X122" s="559" t="str">
        <f t="shared" si="110"/>
        <v/>
      </c>
      <c r="Y122" s="505" t="str">
        <f t="shared" si="76"/>
        <v/>
      </c>
      <c r="Z122" s="506" t="str">
        <f t="shared" si="77"/>
        <v/>
      </c>
      <c r="AA122" s="528" t="str">
        <f t="shared" si="78"/>
        <v/>
      </c>
      <c r="AB122" s="529" t="str">
        <f t="shared" ref="AB122" si="114">IFERROR(IF(Q122="Impacto",(M122-(+M122*T122)),IF(Q122="Probabilidad",M122,"")),"")</f>
        <v/>
      </c>
      <c r="AC122" s="530" t="str">
        <f t="shared" si="53"/>
        <v/>
      </c>
      <c r="AD122" s="563"/>
      <c r="AE122" s="604"/>
      <c r="AF122" s="633"/>
      <c r="AG122" s="510"/>
      <c r="AH122" s="499"/>
      <c r="AI122" s="553"/>
      <c r="AJ122" s="633"/>
      <c r="AK122" s="633"/>
      <c r="AL122" s="553"/>
      <c r="AM122" s="633"/>
      <c r="AN122" s="624"/>
      <c r="AO122" s="624"/>
      <c r="AP122" s="624"/>
      <c r="AQ122" s="624"/>
      <c r="AR122" s="624"/>
      <c r="AS122" s="624"/>
      <c r="AT122" s="624"/>
      <c r="AU122" s="624"/>
      <c r="AV122" s="624"/>
      <c r="AW122" s="624"/>
      <c r="AX122" s="624"/>
      <c r="AY122" s="624"/>
      <c r="AZ122" s="624"/>
      <c r="BA122" s="624"/>
      <c r="BB122" s="624"/>
      <c r="BC122" s="624"/>
      <c r="BD122" s="624"/>
      <c r="BE122" s="624"/>
      <c r="BF122" s="624"/>
      <c r="BG122" s="624"/>
      <c r="BH122" s="624"/>
      <c r="BI122" s="624"/>
      <c r="BJ122" s="624"/>
      <c r="BK122" s="624"/>
      <c r="BL122" s="624"/>
      <c r="BM122" s="624"/>
      <c r="BN122" s="624"/>
      <c r="BO122" s="624"/>
      <c r="BP122" s="624"/>
    </row>
    <row r="123" spans="1:68" ht="27.75" customHeight="1">
      <c r="A123" s="942"/>
      <c r="B123" s="945"/>
      <c r="C123" s="1001"/>
      <c r="D123" s="1001"/>
      <c r="E123" s="1004"/>
      <c r="F123" s="891"/>
      <c r="G123" s="1007"/>
      <c r="H123" s="951"/>
      <c r="I123" s="957"/>
      <c r="J123" s="954"/>
      <c r="K123" s="957">
        <f>IF(NOT(ISERROR(MATCH(J123,_xlfn.ANCHORARRAY(E218),0))),I220&amp;"Por favor no seleccionar los criterios de impacto",J123)</f>
        <v>0</v>
      </c>
      <c r="L123" s="966"/>
      <c r="M123" s="957"/>
      <c r="N123" s="939"/>
      <c r="O123" s="522">
        <v>6</v>
      </c>
      <c r="P123" s="423"/>
      <c r="Q123" s="501" t="str">
        <f t="shared" si="74"/>
        <v/>
      </c>
      <c r="R123" s="525"/>
      <c r="S123" s="525"/>
      <c r="T123" s="503" t="str">
        <f t="shared" si="75"/>
        <v/>
      </c>
      <c r="U123" s="502"/>
      <c r="V123" s="502"/>
      <c r="W123" s="502"/>
      <c r="X123" s="559" t="str">
        <f t="shared" si="111"/>
        <v/>
      </c>
      <c r="Y123" s="505" t="str">
        <f t="shared" si="76"/>
        <v/>
      </c>
      <c r="Z123" s="506" t="str">
        <f t="shared" si="77"/>
        <v/>
      </c>
      <c r="AA123" s="528" t="str">
        <f t="shared" si="78"/>
        <v/>
      </c>
      <c r="AB123" s="529" t="str">
        <f t="shared" ref="AB123" si="115">IFERROR(IF(AND(Q122="Impacto",Q123="Impacto"),(AB122-(+AB122*T123)),IF(Q123="Impacto",(M122-(+M122*T123)),IF(Q123="Probabilidad",AB122,""))),"")</f>
        <v/>
      </c>
      <c r="AC123" s="530" t="str">
        <f t="shared" si="53"/>
        <v/>
      </c>
      <c r="AD123" s="563"/>
      <c r="AE123" s="604"/>
      <c r="AF123" s="633"/>
      <c r="AG123" s="510"/>
      <c r="AH123" s="499"/>
      <c r="AI123" s="553"/>
      <c r="AJ123" s="633"/>
      <c r="AK123" s="633"/>
      <c r="AL123" s="553"/>
      <c r="AM123" s="633"/>
      <c r="AN123" s="624"/>
      <c r="AO123" s="624"/>
      <c r="AP123" s="624"/>
      <c r="AQ123" s="624"/>
      <c r="AR123" s="624"/>
      <c r="AS123" s="624"/>
      <c r="AT123" s="624"/>
      <c r="AU123" s="624"/>
      <c r="AV123" s="624"/>
      <c r="AW123" s="624"/>
      <c r="AX123" s="624"/>
      <c r="AY123" s="624"/>
      <c r="AZ123" s="624"/>
      <c r="BA123" s="624"/>
      <c r="BB123" s="624"/>
      <c r="BC123" s="624"/>
      <c r="BD123" s="624"/>
      <c r="BE123" s="624"/>
      <c r="BF123" s="624"/>
      <c r="BG123" s="624"/>
      <c r="BH123" s="624"/>
      <c r="BI123" s="624"/>
      <c r="BJ123" s="624"/>
      <c r="BK123" s="624"/>
      <c r="BL123" s="624"/>
      <c r="BM123" s="624"/>
      <c r="BN123" s="624"/>
      <c r="BO123" s="624"/>
      <c r="BP123" s="624"/>
    </row>
    <row r="124" spans="1:68" ht="105">
      <c r="A124" s="940">
        <v>20</v>
      </c>
      <c r="B124" s="943" t="s">
        <v>161</v>
      </c>
      <c r="C124" s="999" t="s">
        <v>299</v>
      </c>
      <c r="D124" s="1002" t="s">
        <v>300</v>
      </c>
      <c r="E124" s="1002" t="s">
        <v>301</v>
      </c>
      <c r="F124" s="889" t="s">
        <v>165</v>
      </c>
      <c r="G124" s="1005">
        <v>400</v>
      </c>
      <c r="H124" s="949" t="str">
        <f>IF(G124&lt;=0,"",IF(G124&lt;=2,"Muy Baja",IF(G124&lt;=24,"Baja",IF(G124&lt;=500,"Media",IF(G124&lt;=5000,"Alta","Muy Alta")))))</f>
        <v>Media</v>
      </c>
      <c r="I124" s="955">
        <f t="shared" ref="I124" si="116">IF(H124="","",IF(H124="Muy Baja",0.2,IF(H124="Baja",0.4,IF(H124="Media",0.6,IF(H124="Alta",0.8,IF(H124="Muy Alta",1,))))))</f>
        <v>0.6</v>
      </c>
      <c r="J124" s="961" t="s">
        <v>302</v>
      </c>
      <c r="K124" s="955" t="str">
        <f>IF(NOT(ISERROR(MATCH(J124,'Tabla Impacto'!$B$221:$B$223,0))),'Tabla Impacto'!$F$223&amp;"Por favor no seleccionar los criterios de impacto(Afectación Económica o presupuestal y Pérdida Reputacional)",J124)</f>
        <v xml:space="preserve">     El riesgo afecta la imagen de la entidad a nivel nacional, con efecto publicitarios sostenible a nivel país</v>
      </c>
      <c r="L124" s="964" t="str">
        <f>IF(OR(K124='Tabla Impacto'!$C$11,K124='Tabla Impacto'!$D$11),"Leve",IF(OR(K124='Tabla Impacto'!$C$12,K124='Tabla Impacto'!$D$12),"Menor",IF(OR(K124='Tabla Impacto'!$C$13,K124='Tabla Impacto'!$D$13),"Moderado",IF(OR(K124='Tabla Impacto'!$C$14,K124='Tabla Impacto'!$D$14),"Mayor",IF(OR(K124='Tabla Impacto'!$C$15,K124='Tabla Impacto'!$D$15),"Catastrófico","")))))</f>
        <v>Catastrófico</v>
      </c>
      <c r="M124" s="955">
        <f t="shared" ref="M124" si="117">IF(L124="","",IF(L124="Leve",0.2,IF(L124="Menor",0.4,IF(L124="Moderado",0.6,IF(L124="Mayor",0.8,IF(L124="Catastrófico",1,))))))</f>
        <v>1</v>
      </c>
      <c r="N124" s="937" t="str">
        <f t="shared" ref="N124" si="118">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Extremo</v>
      </c>
      <c r="O124" s="522">
        <v>1</v>
      </c>
      <c r="P124" s="523" t="s">
        <v>303</v>
      </c>
      <c r="Q124" s="524" t="str">
        <f t="shared" ref="Q124:Q135" si="119">IF(OR(R124="Preventivo",R124="Detectivo"),"Probabilidad",IF(R124="Correctivo","Impacto",""))</f>
        <v>Probabilidad</v>
      </c>
      <c r="R124" s="525" t="s">
        <v>168</v>
      </c>
      <c r="S124" s="525" t="s">
        <v>169</v>
      </c>
      <c r="T124" s="526" t="str">
        <f t="shared" ref="T124:T137" si="120">IF(AND(R124="Preventivo",S124="Automático"),"50%",IF(AND(R124="Preventivo",S124="Manual"),"40%",IF(AND(R124="Detectivo",S124="Automático"),"40%",IF(AND(R124="Detectivo",S124="Manual"),"30%",IF(AND(R124="Correctivo",S124="Automático"),"35%",IF(AND(R124="Correctivo",S124="Manual"),"25%",""))))))</f>
        <v>40%</v>
      </c>
      <c r="U124" s="525" t="s">
        <v>183</v>
      </c>
      <c r="V124" s="525" t="s">
        <v>171</v>
      </c>
      <c r="W124" s="525" t="s">
        <v>174</v>
      </c>
      <c r="X124" s="527">
        <f t="shared" si="110"/>
        <v>0.36</v>
      </c>
      <c r="Y124" s="528" t="str">
        <f t="shared" ref="Y124:Y135" si="121">IFERROR(IF(X124="","",IF(X124&lt;=0.2,"Muy Baja",IF(X124&lt;=0.4,"Baja",IF(X124&lt;=0.6,"Media",IF(X124&lt;=0.8,"Alta","Muy Alta"))))),"")</f>
        <v>Baja</v>
      </c>
      <c r="Z124" s="529">
        <f t="shared" ref="Z124:Z135" si="122">+X124</f>
        <v>0.36</v>
      </c>
      <c r="AA124" s="528" t="str">
        <f t="shared" si="78"/>
        <v>Catastrófico</v>
      </c>
      <c r="AB124" s="529">
        <f t="shared" ref="AB124" si="123">IFERROR(IF(Q124="Impacto",(M124-(+M124*T124)),IF(Q124="Probabilidad",M124,"")),"")</f>
        <v>1</v>
      </c>
      <c r="AC124" s="530" t="str">
        <f>IFERROR(IF(OR(AND(Y124="Muy Baja",AA124="Leve"),AND(Y124="Muy Baja",AA124="Menor"),AND(Y124="Baja",AA124="Leve")),"Bajo",IF(OR(AND(Y124="Muy baja",AA124="Moderado"),AND(Y124="Baja",AA124="Menor"),AND(Y124="Baja",AA124="Moderado"),AND(Y124="Media",AA124="Leve"),AND(Y124="Media",AA124="Menor"),AND(Y124="Media",AA124="Moderado"),AND(Y124="Alta",AA124="Leve"),AND(Y124="Alta",AA124="Menor")),"Moderado",IF(OR(AND(Y124="Muy Baja",AA124="Mayor"),AND(Y124="Baja",AA124="Mayor"),AND(Y124="Media",AA124="Mayor"),AND(Y124="Alta",AA124="Moderado"),AND(Y124="Alta",AA124="Mayor"),AND(Y124="Muy Alta",AA124="Leve"),AND(Y124="Muy Alta",AA124="Menor"),AND(Y124="Muy Alta",AA124="Moderado"),AND(Y124="Muy Alta",AA124="Mayor")),"Alto",IF(OR(AND(Y124="Muy Baja",AA124="Catastrófico"),AND(Y124="Baja",AA124="Catastrófico"),AND(Y124="Media",AA124="Catastrófico"),AND(Y124="Alta",AA124="Catastrófico"),AND(Y124="Muy Alta",AA124="Catastrófico")),"Extremo","")))),"")</f>
        <v>Extremo</v>
      </c>
      <c r="AD124" s="563"/>
      <c r="AE124" s="604"/>
      <c r="AF124" s="633"/>
      <c r="AG124" s="510"/>
      <c r="AH124" s="499"/>
      <c r="AI124" s="553"/>
      <c r="AJ124" s="633"/>
      <c r="AK124" s="633"/>
      <c r="AL124" s="553"/>
      <c r="AM124" s="633"/>
      <c r="AN124" s="624"/>
      <c r="AO124" s="624"/>
      <c r="AP124" s="624"/>
      <c r="AQ124" s="624"/>
      <c r="AR124" s="624"/>
      <c r="AS124" s="624"/>
      <c r="AT124" s="624"/>
      <c r="AU124" s="624"/>
      <c r="AV124" s="624"/>
      <c r="AW124" s="624"/>
      <c r="AX124" s="624"/>
      <c r="AY124" s="624"/>
      <c r="AZ124" s="624"/>
      <c r="BA124" s="624"/>
      <c r="BB124" s="624"/>
      <c r="BC124" s="624"/>
      <c r="BD124" s="624"/>
      <c r="BE124" s="624"/>
      <c r="BF124" s="624"/>
      <c r="BG124" s="624"/>
      <c r="BH124" s="624"/>
      <c r="BI124" s="624"/>
      <c r="BJ124" s="624"/>
      <c r="BK124" s="624"/>
      <c r="BL124" s="624"/>
      <c r="BM124" s="624"/>
      <c r="BN124" s="624"/>
      <c r="BO124" s="624"/>
      <c r="BP124" s="624"/>
    </row>
    <row r="125" spans="1:68" ht="113.25" customHeight="1">
      <c r="A125" s="941"/>
      <c r="B125" s="944"/>
      <c r="C125" s="1000"/>
      <c r="D125" s="1003"/>
      <c r="E125" s="1003"/>
      <c r="F125" s="890"/>
      <c r="G125" s="1006"/>
      <c r="H125" s="950"/>
      <c r="I125" s="956"/>
      <c r="J125" s="962"/>
      <c r="K125" s="956">
        <f>IF(NOT(ISERROR(MATCH(J125,_xlfn.ANCHORARRAY(E220),0))),I222&amp;"Por favor no seleccionar los criterios de impacto",J125)</f>
        <v>0</v>
      </c>
      <c r="L125" s="965"/>
      <c r="M125" s="956"/>
      <c r="N125" s="938"/>
      <c r="O125" s="522">
        <v>2</v>
      </c>
      <c r="P125" s="523" t="s">
        <v>304</v>
      </c>
      <c r="Q125" s="524" t="str">
        <f t="shared" si="119"/>
        <v>Probabilidad</v>
      </c>
      <c r="R125" s="525" t="s">
        <v>182</v>
      </c>
      <c r="S125" s="525" t="s">
        <v>169</v>
      </c>
      <c r="T125" s="526" t="str">
        <f t="shared" si="120"/>
        <v>30%</v>
      </c>
      <c r="U125" s="525" t="s">
        <v>183</v>
      </c>
      <c r="V125" s="525" t="s">
        <v>171</v>
      </c>
      <c r="W125" s="525" t="s">
        <v>174</v>
      </c>
      <c r="X125" s="527">
        <f t="shared" si="111"/>
        <v>0.252</v>
      </c>
      <c r="Y125" s="528" t="str">
        <f t="shared" si="121"/>
        <v>Baja</v>
      </c>
      <c r="Z125" s="529">
        <f t="shared" si="122"/>
        <v>0.252</v>
      </c>
      <c r="AA125" s="528" t="str">
        <f t="shared" si="78"/>
        <v>Catastrófico</v>
      </c>
      <c r="AB125" s="529">
        <f t="shared" ref="AB125" si="124">IFERROR(IF(AND(Q124="Impacto",Q125="Impacto"),(AB124-(+AB124*T125)),IF(Q125="Impacto",(M124-(+M124*T125)),IF(Q125="Probabilidad",AB124,""))),"")</f>
        <v>1</v>
      </c>
      <c r="AC125" s="530" t="str">
        <f>IFERROR(IF(OR(AND(Y125="Muy Baja",AA125="Leve"),AND(Y125="Muy Baja",AA125="Menor"),AND(Y125="Baja",AA125="Leve")),"Bajo",IF(OR(AND(Y125="Muy baja",AA125="Moderado"),AND(Y125="Baja",AA125="Menor"),AND(Y125="Baja",AA125="Moderado"),AND(Y125="Media",AA125="Leve"),AND(Y125="Media",AA125="Menor"),AND(Y125="Media",AA125="Moderado"),AND(Y125="Alta",AA125="Leve"),AND(Y125="Alta",AA125="Menor")),"Moderado",IF(OR(AND(Y125="Muy Baja",AA125="Mayor"),AND(Y125="Baja",AA125="Mayor"),AND(Y125="Media",AA125="Mayor"),AND(Y125="Alta",AA125="Moderado"),AND(Y125="Alta",AA125="Mayor"),AND(Y125="Muy Alta",AA125="Leve"),AND(Y125="Muy Alta",AA125="Menor"),AND(Y125="Muy Alta",AA125="Moderado"),AND(Y125="Muy Alta",AA125="Mayor")),"Alto",IF(OR(AND(Y125="Muy Baja",AA125="Catastrófico"),AND(Y125="Baja",AA125="Catastrófico"),AND(Y125="Media",AA125="Catastrófico"),AND(Y125="Alta",AA125="Catastrófico"),AND(Y125="Muy Alta",AA125="Catastrófico")),"Extremo","")))),"")</f>
        <v>Extremo</v>
      </c>
      <c r="AD125" s="563" t="s">
        <v>175</v>
      </c>
      <c r="AE125" s="523" t="s">
        <v>305</v>
      </c>
      <c r="AF125" s="642" t="s">
        <v>298</v>
      </c>
      <c r="AG125" s="631">
        <v>45658</v>
      </c>
      <c r="AH125" s="499"/>
      <c r="AI125" s="553"/>
      <c r="AJ125" s="633"/>
      <c r="AK125" s="633"/>
      <c r="AL125" s="553"/>
      <c r="AM125" s="633"/>
      <c r="AN125" s="624"/>
      <c r="AO125" s="624"/>
      <c r="AP125" s="624"/>
      <c r="AQ125" s="624"/>
      <c r="AR125" s="624"/>
      <c r="AS125" s="624"/>
      <c r="AT125" s="624"/>
      <c r="AU125" s="624"/>
      <c r="AV125" s="624"/>
      <c r="AW125" s="624"/>
      <c r="AX125" s="624"/>
      <c r="AY125" s="624"/>
      <c r="AZ125" s="624"/>
      <c r="BA125" s="624"/>
      <c r="BB125" s="624"/>
      <c r="BC125" s="624"/>
      <c r="BD125" s="624"/>
      <c r="BE125" s="624"/>
      <c r="BF125" s="624"/>
      <c r="BG125" s="624"/>
      <c r="BH125" s="624"/>
      <c r="BI125" s="624"/>
      <c r="BJ125" s="624"/>
      <c r="BK125" s="624"/>
      <c r="BL125" s="624"/>
      <c r="BM125" s="624"/>
      <c r="BN125" s="624"/>
      <c r="BO125" s="624"/>
      <c r="BP125" s="624"/>
    </row>
    <row r="126" spans="1:68" ht="27.75" customHeight="1">
      <c r="A126" s="941"/>
      <c r="B126" s="944"/>
      <c r="C126" s="1000"/>
      <c r="D126" s="1003"/>
      <c r="E126" s="1003"/>
      <c r="F126" s="890"/>
      <c r="G126" s="1006"/>
      <c r="H126" s="950"/>
      <c r="I126" s="956"/>
      <c r="J126" s="962"/>
      <c r="K126" s="956">
        <f>IF(NOT(ISERROR(MATCH(J126,_xlfn.ANCHORARRAY(E221),0))),I223&amp;"Por favor no seleccionar los criterios de impacto",J126)</f>
        <v>0</v>
      </c>
      <c r="L126" s="965"/>
      <c r="M126" s="956"/>
      <c r="N126" s="938"/>
      <c r="O126" s="522">
        <v>3</v>
      </c>
      <c r="P126" s="423"/>
      <c r="Q126" s="501" t="str">
        <f t="shared" si="119"/>
        <v/>
      </c>
      <c r="R126" s="502"/>
      <c r="S126" s="502"/>
      <c r="T126" s="503" t="str">
        <f t="shared" si="120"/>
        <v/>
      </c>
      <c r="U126" s="502"/>
      <c r="V126" s="502"/>
      <c r="W126" s="502"/>
      <c r="X126" s="527" t="str">
        <f t="shared" si="110"/>
        <v/>
      </c>
      <c r="Y126" s="505" t="str">
        <f t="shared" si="121"/>
        <v/>
      </c>
      <c r="Z126" s="529" t="str">
        <f t="shared" si="122"/>
        <v/>
      </c>
      <c r="AA126" s="528" t="str">
        <f t="shared" si="78"/>
        <v/>
      </c>
      <c r="AB126" s="529" t="str">
        <f t="shared" ref="AB126" si="125">IFERROR(IF(Q126="Impacto",(M126-(+M126*T126)),IF(Q126="Probabilidad",M126,"")),"")</f>
        <v/>
      </c>
      <c r="AC126" s="530" t="str">
        <f t="shared" si="53"/>
        <v/>
      </c>
      <c r="AD126" s="496"/>
      <c r="AE126" s="604"/>
      <c r="AF126" s="633"/>
      <c r="AG126" s="510"/>
      <c r="AH126" s="499"/>
      <c r="AI126" s="553"/>
      <c r="AJ126" s="633"/>
      <c r="AK126" s="633"/>
      <c r="AL126" s="553"/>
      <c r="AM126" s="633"/>
      <c r="AN126" s="624"/>
      <c r="AO126" s="624"/>
      <c r="AP126" s="624"/>
      <c r="AQ126" s="624"/>
      <c r="AR126" s="624"/>
      <c r="AS126" s="624"/>
      <c r="AT126" s="624"/>
      <c r="AU126" s="624"/>
      <c r="AV126" s="624"/>
      <c r="AW126" s="624"/>
      <c r="AX126" s="624"/>
      <c r="AY126" s="624"/>
      <c r="AZ126" s="624"/>
      <c r="BA126" s="624"/>
      <c r="BB126" s="624"/>
      <c r="BC126" s="624"/>
      <c r="BD126" s="624"/>
      <c r="BE126" s="624"/>
      <c r="BF126" s="624"/>
      <c r="BG126" s="624"/>
      <c r="BH126" s="624"/>
      <c r="BI126" s="624"/>
      <c r="BJ126" s="624"/>
      <c r="BK126" s="624"/>
      <c r="BL126" s="624"/>
      <c r="BM126" s="624"/>
      <c r="BN126" s="624"/>
      <c r="BO126" s="624"/>
      <c r="BP126" s="624"/>
    </row>
    <row r="127" spans="1:68" ht="27.75" customHeight="1">
      <c r="A127" s="941"/>
      <c r="B127" s="944"/>
      <c r="C127" s="1000"/>
      <c r="D127" s="1003"/>
      <c r="E127" s="1003"/>
      <c r="F127" s="890"/>
      <c r="G127" s="1006"/>
      <c r="H127" s="950"/>
      <c r="I127" s="956"/>
      <c r="J127" s="962"/>
      <c r="K127" s="956">
        <f>IF(NOT(ISERROR(MATCH(J127,_xlfn.ANCHORARRAY(E222),0))),I224&amp;"Por favor no seleccionar los criterios de impacto",J127)</f>
        <v>0</v>
      </c>
      <c r="L127" s="965"/>
      <c r="M127" s="956"/>
      <c r="N127" s="938"/>
      <c r="O127" s="522">
        <v>4</v>
      </c>
      <c r="P127" s="423"/>
      <c r="Q127" s="501" t="str">
        <f t="shared" si="119"/>
        <v/>
      </c>
      <c r="R127" s="502"/>
      <c r="S127" s="502"/>
      <c r="T127" s="503" t="str">
        <f t="shared" si="120"/>
        <v/>
      </c>
      <c r="U127" s="502"/>
      <c r="V127" s="502"/>
      <c r="W127" s="502"/>
      <c r="X127" s="527" t="str">
        <f t="shared" si="111"/>
        <v/>
      </c>
      <c r="Y127" s="505" t="str">
        <f t="shared" si="121"/>
        <v/>
      </c>
      <c r="Z127" s="529" t="str">
        <f t="shared" si="122"/>
        <v/>
      </c>
      <c r="AA127" s="528" t="str">
        <f t="shared" si="78"/>
        <v/>
      </c>
      <c r="AB127" s="529" t="str">
        <f t="shared" ref="AB127" si="126">IFERROR(IF(AND(Q126="Impacto",Q127="Impacto"),(AB126-(+AB126*T127)),IF(Q127="Impacto",(M126-(+M126*T127)),IF(Q127="Probabilidad",AB126,""))),"")</f>
        <v/>
      </c>
      <c r="AC127" s="530" t="str">
        <f t="shared" si="53"/>
        <v/>
      </c>
      <c r="AD127" s="496"/>
      <c r="AE127" s="604"/>
      <c r="AF127" s="633"/>
      <c r="AG127" s="510"/>
      <c r="AH127" s="499"/>
      <c r="AI127" s="553"/>
      <c r="AJ127" s="633"/>
      <c r="AK127" s="633"/>
      <c r="AL127" s="553"/>
      <c r="AM127" s="633"/>
      <c r="AN127" s="624"/>
      <c r="AO127" s="624"/>
      <c r="AP127" s="624"/>
      <c r="AQ127" s="624"/>
      <c r="AR127" s="624"/>
      <c r="AS127" s="624"/>
      <c r="AT127" s="624"/>
      <c r="AU127" s="624"/>
      <c r="AV127" s="624"/>
      <c r="AW127" s="624"/>
      <c r="AX127" s="624"/>
      <c r="AY127" s="624"/>
      <c r="AZ127" s="624"/>
      <c r="BA127" s="624"/>
      <c r="BB127" s="624"/>
      <c r="BC127" s="624"/>
      <c r="BD127" s="624"/>
      <c r="BE127" s="624"/>
      <c r="BF127" s="624"/>
      <c r="BG127" s="624"/>
      <c r="BH127" s="624"/>
      <c r="BI127" s="624"/>
      <c r="BJ127" s="624"/>
      <c r="BK127" s="624"/>
      <c r="BL127" s="624"/>
      <c r="BM127" s="624"/>
      <c r="BN127" s="624"/>
      <c r="BO127" s="624"/>
      <c r="BP127" s="624"/>
    </row>
    <row r="128" spans="1:68" ht="27.75" customHeight="1">
      <c r="A128" s="941"/>
      <c r="B128" s="944"/>
      <c r="C128" s="1000"/>
      <c r="D128" s="1003"/>
      <c r="E128" s="1003"/>
      <c r="F128" s="890"/>
      <c r="G128" s="1006"/>
      <c r="H128" s="950"/>
      <c r="I128" s="956"/>
      <c r="J128" s="962"/>
      <c r="K128" s="956">
        <f>IF(NOT(ISERROR(MATCH(J128,_xlfn.ANCHORARRAY(E223),0))),I225&amp;"Por favor no seleccionar los criterios de impacto",J128)</f>
        <v>0</v>
      </c>
      <c r="L128" s="965"/>
      <c r="M128" s="956"/>
      <c r="N128" s="938"/>
      <c r="O128" s="522">
        <v>5</v>
      </c>
      <c r="P128" s="423"/>
      <c r="Q128" s="501" t="str">
        <f t="shared" si="119"/>
        <v/>
      </c>
      <c r="R128" s="502"/>
      <c r="S128" s="502"/>
      <c r="T128" s="503" t="str">
        <f t="shared" si="120"/>
        <v/>
      </c>
      <c r="U128" s="502"/>
      <c r="V128" s="502"/>
      <c r="W128" s="502"/>
      <c r="X128" s="527" t="str">
        <f t="shared" si="110"/>
        <v/>
      </c>
      <c r="Y128" s="505" t="str">
        <f t="shared" si="121"/>
        <v/>
      </c>
      <c r="Z128" s="529" t="str">
        <f t="shared" si="122"/>
        <v/>
      </c>
      <c r="AA128" s="528" t="str">
        <f t="shared" si="78"/>
        <v/>
      </c>
      <c r="AB128" s="529" t="str">
        <f t="shared" ref="AB128" si="127">IFERROR(IF(Q128="Impacto",(M128-(+M128*T128)),IF(Q128="Probabilidad",M128,"")),"")</f>
        <v/>
      </c>
      <c r="AC128" s="530" t="str">
        <f t="shared" si="53"/>
        <v/>
      </c>
      <c r="AD128" s="496"/>
      <c r="AE128" s="604"/>
      <c r="AF128" s="633"/>
      <c r="AG128" s="510"/>
      <c r="AH128" s="499"/>
      <c r="AI128" s="553"/>
      <c r="AJ128" s="633"/>
      <c r="AK128" s="633"/>
      <c r="AL128" s="553"/>
      <c r="AM128" s="633"/>
      <c r="AN128" s="624"/>
      <c r="AO128" s="624"/>
      <c r="AP128" s="624"/>
      <c r="AQ128" s="624"/>
      <c r="AR128" s="624"/>
      <c r="AS128" s="624"/>
      <c r="AT128" s="624"/>
      <c r="AU128" s="624"/>
      <c r="AV128" s="624"/>
      <c r="AW128" s="624"/>
      <c r="AX128" s="624"/>
      <c r="AY128" s="624"/>
      <c r="AZ128" s="624"/>
      <c r="BA128" s="624"/>
      <c r="BB128" s="624"/>
      <c r="BC128" s="624"/>
      <c r="BD128" s="624"/>
      <c r="BE128" s="624"/>
      <c r="BF128" s="624"/>
      <c r="BG128" s="624"/>
      <c r="BH128" s="624"/>
      <c r="BI128" s="624"/>
      <c r="BJ128" s="624"/>
      <c r="BK128" s="624"/>
      <c r="BL128" s="624"/>
      <c r="BM128" s="624"/>
      <c r="BN128" s="624"/>
      <c r="BO128" s="624"/>
      <c r="BP128" s="624"/>
    </row>
    <row r="129" spans="1:68" ht="27.75" customHeight="1">
      <c r="A129" s="942"/>
      <c r="B129" s="945"/>
      <c r="C129" s="1001"/>
      <c r="D129" s="1004"/>
      <c r="E129" s="1004"/>
      <c r="F129" s="891"/>
      <c r="G129" s="1007"/>
      <c r="H129" s="951"/>
      <c r="I129" s="957"/>
      <c r="J129" s="963"/>
      <c r="K129" s="957">
        <f>IF(NOT(ISERROR(MATCH(J129,_xlfn.ANCHORARRAY(E224),0))),I226&amp;"Por favor no seleccionar los criterios de impacto",J129)</f>
        <v>0</v>
      </c>
      <c r="L129" s="966"/>
      <c r="M129" s="957"/>
      <c r="N129" s="939"/>
      <c r="O129" s="522">
        <v>6</v>
      </c>
      <c r="P129" s="423"/>
      <c r="Q129" s="501" t="str">
        <f t="shared" si="119"/>
        <v/>
      </c>
      <c r="R129" s="502"/>
      <c r="S129" s="502"/>
      <c r="T129" s="503" t="str">
        <f t="shared" si="120"/>
        <v/>
      </c>
      <c r="U129" s="502"/>
      <c r="V129" s="502"/>
      <c r="W129" s="502"/>
      <c r="X129" s="527" t="str">
        <f t="shared" si="111"/>
        <v/>
      </c>
      <c r="Y129" s="505" t="str">
        <f t="shared" si="121"/>
        <v/>
      </c>
      <c r="Z129" s="529" t="str">
        <f t="shared" si="122"/>
        <v/>
      </c>
      <c r="AA129" s="528" t="str">
        <f t="shared" si="78"/>
        <v/>
      </c>
      <c r="AB129" s="529" t="str">
        <f t="shared" ref="AB129" si="128">IFERROR(IF(AND(Q128="Impacto",Q129="Impacto"),(AB128-(+AB128*T129)),IF(Q129="Impacto",(M128-(+M128*T129)),IF(Q129="Probabilidad",AB128,""))),"")</f>
        <v/>
      </c>
      <c r="AC129" s="530" t="str">
        <f t="shared" si="53"/>
        <v/>
      </c>
      <c r="AD129" s="496"/>
      <c r="AE129" s="604"/>
      <c r="AF129" s="633"/>
      <c r="AG129" s="510"/>
      <c r="AH129" s="499"/>
      <c r="AI129" s="604"/>
      <c r="AJ129" s="633"/>
      <c r="AK129" s="633"/>
      <c r="AL129" s="553"/>
      <c r="AM129" s="633"/>
      <c r="AN129" s="624"/>
      <c r="AO129" s="624"/>
      <c r="AP129" s="624"/>
      <c r="AQ129" s="624"/>
      <c r="AR129" s="624"/>
      <c r="AS129" s="624"/>
      <c r="AT129" s="624"/>
      <c r="AU129" s="624"/>
      <c r="AV129" s="624"/>
      <c r="AW129" s="624"/>
      <c r="AX129" s="624"/>
      <c r="AY129" s="624"/>
      <c r="AZ129" s="624"/>
      <c r="BA129" s="624"/>
      <c r="BB129" s="624"/>
      <c r="BC129" s="624"/>
      <c r="BD129" s="624"/>
      <c r="BE129" s="624"/>
      <c r="BF129" s="624"/>
      <c r="BG129" s="624"/>
      <c r="BH129" s="624"/>
      <c r="BI129" s="624"/>
      <c r="BJ129" s="624"/>
      <c r="BK129" s="624"/>
      <c r="BL129" s="624"/>
      <c r="BM129" s="624"/>
      <c r="BN129" s="624"/>
      <c r="BO129" s="624"/>
      <c r="BP129" s="624"/>
    </row>
    <row r="130" spans="1:68" ht="121.5" customHeight="1">
      <c r="A130" s="940">
        <v>21</v>
      </c>
      <c r="B130" s="943" t="s">
        <v>274</v>
      </c>
      <c r="C130" s="1002" t="s">
        <v>306</v>
      </c>
      <c r="D130" s="1002" t="s">
        <v>307</v>
      </c>
      <c r="E130" s="1002" t="s">
        <v>308</v>
      </c>
      <c r="F130" s="889" t="s">
        <v>165</v>
      </c>
      <c r="G130" s="1005">
        <v>1500</v>
      </c>
      <c r="H130" s="949" t="str">
        <f>IF(G130&lt;=0,"",IF(G130&lt;=2,"Muy Baja",IF(G130&lt;=24,"Baja",IF(G130&lt;=500,"Media",IF(G130&lt;=5000,"Alta","Muy Alta")))))</f>
        <v>Alta</v>
      </c>
      <c r="I130" s="955">
        <f t="shared" ref="I130" si="129">IF(H130="","",IF(H130="Muy Baja",0.2,IF(H130="Baja",0.4,IF(H130="Media",0.6,IF(H130="Alta",0.8,IF(H130="Muy Alta",1,))))))</f>
        <v>0.8</v>
      </c>
      <c r="J130" s="961" t="s">
        <v>302</v>
      </c>
      <c r="K130" s="955" t="str">
        <f>IF(NOT(ISERROR(MATCH(J130,'Tabla Impacto'!$B$221:$B$223,0))),'Tabla Impacto'!$F$223&amp;"Por favor no seleccionar los criterios de impacto(Afectación Económica o presupuestal y Pérdida Reputacional)",J130)</f>
        <v xml:space="preserve">     El riesgo afecta la imagen de la entidad a nivel nacional, con efecto publicitarios sostenible a nivel país</v>
      </c>
      <c r="L130" s="964" t="str">
        <f>IF(OR(K130='Tabla Impacto'!$C$11,K130='Tabla Impacto'!$D$11),"Leve",IF(OR(K130='Tabla Impacto'!$C$12,K130='Tabla Impacto'!$D$12),"Menor",IF(OR(K130='Tabla Impacto'!$C$13,K130='Tabla Impacto'!$D$13),"Moderado",IF(OR(K130='Tabla Impacto'!$C$14,K130='Tabla Impacto'!$D$14),"Mayor",IF(OR(K130='Tabla Impacto'!$C$15,K130='Tabla Impacto'!$D$15),"Catastrófico","")))))</f>
        <v>Catastrófico</v>
      </c>
      <c r="M130" s="955">
        <f t="shared" ref="M130" si="130">IF(L130="","",IF(L130="Leve",0.2,IF(L130="Menor",0.4,IF(L130="Moderado",0.6,IF(L130="Mayor",0.8,IF(L130="Catastrófico",1,))))))</f>
        <v>1</v>
      </c>
      <c r="N130" s="937" t="str">
        <f t="shared" ref="N130" si="131">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Extremo</v>
      </c>
      <c r="O130" s="522">
        <v>1</v>
      </c>
      <c r="P130" s="523" t="s">
        <v>309</v>
      </c>
      <c r="Q130" s="524" t="str">
        <f t="shared" si="119"/>
        <v>Probabilidad</v>
      </c>
      <c r="R130" s="525" t="s">
        <v>168</v>
      </c>
      <c r="S130" s="525" t="s">
        <v>169</v>
      </c>
      <c r="T130" s="526" t="str">
        <f t="shared" si="120"/>
        <v>40%</v>
      </c>
      <c r="U130" s="525" t="s">
        <v>183</v>
      </c>
      <c r="V130" s="525" t="s">
        <v>171</v>
      </c>
      <c r="W130" s="525" t="s">
        <v>174</v>
      </c>
      <c r="X130" s="527">
        <f t="shared" si="110"/>
        <v>0.48</v>
      </c>
      <c r="Y130" s="528" t="str">
        <f t="shared" si="121"/>
        <v>Media</v>
      </c>
      <c r="Z130" s="529">
        <f t="shared" si="122"/>
        <v>0.48</v>
      </c>
      <c r="AA130" s="528" t="str">
        <f>IFERROR(IF(AB130="","",IF(AB130&lt;=0.2,"Leve",IF(AB130&lt;=0.4,"Menor",IF(AB130&lt;=0.6,"Moderado",IF(AB130&lt;=0.8,"Mayor","Catastrófico"))))),"")</f>
        <v>Catastrófico</v>
      </c>
      <c r="AB130" s="529">
        <f t="shared" ref="AB130:AB142" si="132">IFERROR(IF(Q130="Impacto",(M130-(+M130*T130)),IF(Q130="Probabilidad",M130,"")),"")</f>
        <v>1</v>
      </c>
      <c r="AC130" s="530" t="str">
        <f t="shared" si="53"/>
        <v>Extremo</v>
      </c>
      <c r="AD130" s="496"/>
      <c r="AE130" s="604"/>
      <c r="AF130" s="633"/>
      <c r="AG130" s="510"/>
      <c r="AH130" s="499"/>
      <c r="AI130" s="553"/>
      <c r="AJ130" s="633"/>
      <c r="AK130" s="633"/>
      <c r="AL130" s="553"/>
      <c r="AM130" s="633"/>
      <c r="AN130" s="624"/>
      <c r="AO130" s="624"/>
      <c r="AP130" s="624"/>
      <c r="AQ130" s="624"/>
      <c r="AR130" s="624"/>
      <c r="AS130" s="624"/>
      <c r="AT130" s="624"/>
      <c r="AU130" s="624"/>
      <c r="AV130" s="624"/>
      <c r="AW130" s="624"/>
      <c r="AX130" s="624"/>
      <c r="AY130" s="624"/>
      <c r="AZ130" s="624"/>
      <c r="BA130" s="624"/>
      <c r="BB130" s="624"/>
      <c r="BC130" s="624"/>
      <c r="BD130" s="624"/>
      <c r="BE130" s="624"/>
      <c r="BF130" s="624"/>
      <c r="BG130" s="624"/>
      <c r="BH130" s="624"/>
      <c r="BI130" s="624"/>
      <c r="BJ130" s="624"/>
      <c r="BK130" s="624"/>
      <c r="BL130" s="624"/>
      <c r="BM130" s="624"/>
      <c r="BN130" s="624"/>
      <c r="BO130" s="624"/>
      <c r="BP130" s="624"/>
    </row>
    <row r="131" spans="1:68" ht="138" customHeight="1">
      <c r="A131" s="941"/>
      <c r="B131" s="944"/>
      <c r="C131" s="1003"/>
      <c r="D131" s="1003"/>
      <c r="E131" s="1003"/>
      <c r="F131" s="890"/>
      <c r="G131" s="1006"/>
      <c r="H131" s="950"/>
      <c r="I131" s="956"/>
      <c r="J131" s="962"/>
      <c r="K131" s="956">
        <f>IF(NOT(ISERROR(MATCH(J131,_xlfn.ANCHORARRAY(E226),0))),I228&amp;"Por favor no seleccionar los criterios de impacto",J131)</f>
        <v>0</v>
      </c>
      <c r="L131" s="965"/>
      <c r="M131" s="956"/>
      <c r="N131" s="938"/>
      <c r="O131" s="522">
        <v>2</v>
      </c>
      <c r="P131" s="523" t="s">
        <v>310</v>
      </c>
      <c r="Q131" s="524" t="str">
        <f t="shared" si="119"/>
        <v>Probabilidad</v>
      </c>
      <c r="R131" s="525" t="s">
        <v>168</v>
      </c>
      <c r="S131" s="525" t="s">
        <v>169</v>
      </c>
      <c r="T131" s="526" t="str">
        <f t="shared" si="120"/>
        <v>40%</v>
      </c>
      <c r="U131" s="525" t="s">
        <v>183</v>
      </c>
      <c r="V131" s="525" t="s">
        <v>171</v>
      </c>
      <c r="W131" s="525" t="s">
        <v>174</v>
      </c>
      <c r="X131" s="527">
        <f t="shared" si="111"/>
        <v>0.28799999999999998</v>
      </c>
      <c r="Y131" s="528" t="str">
        <f t="shared" si="121"/>
        <v>Baja</v>
      </c>
      <c r="Z131" s="529">
        <f>+X131</f>
        <v>0.28799999999999998</v>
      </c>
      <c r="AA131" s="528" t="str">
        <f t="shared" si="78"/>
        <v>Catastrófico</v>
      </c>
      <c r="AB131" s="529">
        <f t="shared" ref="AB131:AB141" si="133">IFERROR(IF(AND(Q130="Impacto",Q131="Impacto"),(AB130-(+AB130*T131)),IF(Q131="Impacto",(M130-(+M130*T131)),IF(Q131="Probabilidad",AB130,""))),"")</f>
        <v>1</v>
      </c>
      <c r="AC131" s="530" t="str">
        <f t="shared" ref="AC131:AC135" si="134">IFERROR(IF(OR(AND(Y131="Muy Baja",AA131="Leve"),AND(Y131="Muy Baja",AA131="Menor"),AND(Y131="Baja",AA131="Leve")),"Bajo",IF(OR(AND(Y131="Muy baja",AA131="Moderado"),AND(Y131="Baja",AA131="Menor"),AND(Y131="Baja",AA131="Moderado"),AND(Y131="Media",AA131="Leve"),AND(Y131="Media",AA131="Menor"),AND(Y131="Media",AA131="Moderado"),AND(Y131="Alta",AA131="Leve"),AND(Y131="Alta",AA131="Menor")),"Moderado",IF(OR(AND(Y131="Muy Baja",AA131="Mayor"),AND(Y131="Baja",AA131="Mayor"),AND(Y131="Media",AA131="Mayor"),AND(Y131="Alta",AA131="Moderado"),AND(Y131="Alta",AA131="Mayor"),AND(Y131="Muy Alta",AA131="Leve"),AND(Y131="Muy Alta",AA131="Menor"),AND(Y131="Muy Alta",AA131="Moderado"),AND(Y131="Muy Alta",AA131="Mayor")),"Alto",IF(OR(AND(Y131="Muy Baja",AA131="Catastrófico"),AND(Y131="Baja",AA131="Catastrófico"),AND(Y131="Media",AA131="Catastrófico"),AND(Y131="Alta",AA131="Catastrófico"),AND(Y131="Muy Alta",AA131="Catastrófico")),"Extremo","")))),"")</f>
        <v>Extremo</v>
      </c>
      <c r="AD131" s="531" t="s">
        <v>175</v>
      </c>
      <c r="AE131" s="523" t="s">
        <v>311</v>
      </c>
      <c r="AF131" s="642" t="s">
        <v>298</v>
      </c>
      <c r="AG131" s="631">
        <v>45658</v>
      </c>
      <c r="AH131" s="499"/>
      <c r="AI131" s="553"/>
      <c r="AJ131" s="633"/>
      <c r="AK131" s="633"/>
      <c r="AL131" s="553"/>
      <c r="AM131" s="633"/>
      <c r="AN131" s="624"/>
      <c r="AO131" s="624"/>
      <c r="AP131" s="624"/>
      <c r="AQ131" s="624"/>
      <c r="AR131" s="624"/>
      <c r="AS131" s="624"/>
      <c r="AT131" s="624"/>
      <c r="AU131" s="624"/>
      <c r="AV131" s="624"/>
      <c r="AW131" s="624"/>
      <c r="AX131" s="624"/>
      <c r="AY131" s="624"/>
      <c r="AZ131" s="624"/>
      <c r="BA131" s="624"/>
      <c r="BB131" s="624"/>
      <c r="BC131" s="624"/>
      <c r="BD131" s="624"/>
      <c r="BE131" s="624"/>
      <c r="BF131" s="624"/>
      <c r="BG131" s="624"/>
      <c r="BH131" s="624"/>
      <c r="BI131" s="624"/>
      <c r="BJ131" s="624"/>
      <c r="BK131" s="624"/>
      <c r="BL131" s="624"/>
      <c r="BM131" s="624"/>
      <c r="BN131" s="624"/>
      <c r="BO131" s="624"/>
      <c r="BP131" s="624"/>
    </row>
    <row r="132" spans="1:68" ht="27.75" customHeight="1">
      <c r="A132" s="941"/>
      <c r="B132" s="944"/>
      <c r="C132" s="1003"/>
      <c r="D132" s="1003"/>
      <c r="E132" s="1003"/>
      <c r="F132" s="890"/>
      <c r="G132" s="1006"/>
      <c r="H132" s="950"/>
      <c r="I132" s="956"/>
      <c r="J132" s="962"/>
      <c r="K132" s="956">
        <f>IF(NOT(ISERROR(MATCH(J132,_xlfn.ANCHORARRAY(E227),0))),I229&amp;"Por favor no seleccionar los criterios de impacto",J132)</f>
        <v>0</v>
      </c>
      <c r="L132" s="965"/>
      <c r="M132" s="956"/>
      <c r="N132" s="938"/>
      <c r="O132" s="522">
        <v>3</v>
      </c>
      <c r="P132" s="423"/>
      <c r="Q132" s="501" t="str">
        <f t="shared" si="119"/>
        <v/>
      </c>
      <c r="R132" s="525"/>
      <c r="S132" s="525"/>
      <c r="T132" s="526" t="str">
        <f t="shared" si="120"/>
        <v/>
      </c>
      <c r="U132" s="502"/>
      <c r="V132" s="502"/>
      <c r="W132" s="502"/>
      <c r="X132" s="527" t="str">
        <f t="shared" si="110"/>
        <v/>
      </c>
      <c r="Y132" s="505" t="str">
        <f t="shared" si="121"/>
        <v/>
      </c>
      <c r="Z132" s="506" t="str">
        <f t="shared" si="122"/>
        <v/>
      </c>
      <c r="AA132" s="505" t="str">
        <f t="shared" ref="AA132:AA135" si="135">IFERROR(IF(AB132="","",IF(AB132&lt;=0.2,"Leve",IF(AB132&lt;=0.4,"Menor",IF(AB132&lt;=0.6,"Moderado",IF(AB132&lt;=0.8,"Mayor","Catastrófico"))))),"")</f>
        <v/>
      </c>
      <c r="AB132" s="529" t="str">
        <f t="shared" si="132"/>
        <v/>
      </c>
      <c r="AC132" s="507" t="str">
        <f t="shared" si="134"/>
        <v/>
      </c>
      <c r="AD132" s="531"/>
      <c r="AE132" s="604"/>
      <c r="AF132" s="633"/>
      <c r="AG132" s="510"/>
      <c r="AH132" s="499"/>
      <c r="AI132" s="553"/>
      <c r="AJ132" s="633"/>
      <c r="AK132" s="633"/>
      <c r="AL132" s="553"/>
      <c r="AM132" s="633"/>
      <c r="AN132" s="624"/>
      <c r="AO132" s="624"/>
      <c r="AP132" s="624"/>
      <c r="AQ132" s="624"/>
      <c r="AR132" s="624"/>
      <c r="AS132" s="624"/>
      <c r="AT132" s="624"/>
      <c r="AU132" s="624"/>
      <c r="AV132" s="624"/>
      <c r="AW132" s="624"/>
      <c r="AX132" s="624"/>
      <c r="AY132" s="624"/>
      <c r="AZ132" s="624"/>
      <c r="BA132" s="624"/>
      <c r="BB132" s="624"/>
      <c r="BC132" s="624"/>
      <c r="BD132" s="624"/>
      <c r="BE132" s="624"/>
      <c r="BF132" s="624"/>
      <c r="BG132" s="624"/>
      <c r="BH132" s="624"/>
      <c r="BI132" s="624"/>
      <c r="BJ132" s="624"/>
      <c r="BK132" s="624"/>
      <c r="BL132" s="624"/>
      <c r="BM132" s="624"/>
      <c r="BN132" s="624"/>
      <c r="BO132" s="624"/>
      <c r="BP132" s="624"/>
    </row>
    <row r="133" spans="1:68" ht="27.75" customHeight="1">
      <c r="A133" s="941"/>
      <c r="B133" s="944"/>
      <c r="C133" s="1003"/>
      <c r="D133" s="1003"/>
      <c r="E133" s="1003"/>
      <c r="F133" s="890"/>
      <c r="G133" s="1006"/>
      <c r="H133" s="950"/>
      <c r="I133" s="956"/>
      <c r="J133" s="962"/>
      <c r="K133" s="956">
        <f>IF(NOT(ISERROR(MATCH(J133,_xlfn.ANCHORARRAY(E228),0))),I230&amp;"Por favor no seleccionar los criterios de impacto",J133)</f>
        <v>0</v>
      </c>
      <c r="L133" s="965"/>
      <c r="M133" s="956"/>
      <c r="N133" s="938"/>
      <c r="O133" s="522">
        <v>4</v>
      </c>
      <c r="P133" s="423"/>
      <c r="Q133" s="501" t="str">
        <f t="shared" si="119"/>
        <v/>
      </c>
      <c r="R133" s="525"/>
      <c r="S133" s="525"/>
      <c r="T133" s="526" t="str">
        <f t="shared" si="120"/>
        <v/>
      </c>
      <c r="U133" s="502"/>
      <c r="V133" s="502"/>
      <c r="W133" s="502"/>
      <c r="X133" s="527" t="str">
        <f t="shared" si="111"/>
        <v/>
      </c>
      <c r="Y133" s="505" t="str">
        <f t="shared" si="121"/>
        <v/>
      </c>
      <c r="Z133" s="506" t="str">
        <f t="shared" si="122"/>
        <v/>
      </c>
      <c r="AA133" s="505" t="str">
        <f t="shared" si="135"/>
        <v/>
      </c>
      <c r="AB133" s="529" t="str">
        <f t="shared" si="133"/>
        <v/>
      </c>
      <c r="AC133" s="507" t="str">
        <f t="shared" si="134"/>
        <v/>
      </c>
      <c r="AD133" s="531"/>
      <c r="AE133" s="604"/>
      <c r="AF133" s="633"/>
      <c r="AG133" s="510"/>
      <c r="AH133" s="499"/>
      <c r="AI133" s="553"/>
      <c r="AJ133" s="633"/>
      <c r="AK133" s="633"/>
      <c r="AL133" s="553"/>
      <c r="AM133" s="633"/>
      <c r="AN133" s="624"/>
      <c r="AO133" s="624"/>
      <c r="AP133" s="624"/>
      <c r="AQ133" s="624"/>
      <c r="AR133" s="624"/>
      <c r="AS133" s="624"/>
      <c r="AT133" s="624"/>
      <c r="AU133" s="624"/>
      <c r="AV133" s="624"/>
      <c r="AW133" s="624"/>
      <c r="AX133" s="624"/>
      <c r="AY133" s="624"/>
      <c r="AZ133" s="624"/>
      <c r="BA133" s="624"/>
      <c r="BB133" s="624"/>
      <c r="BC133" s="624"/>
      <c r="BD133" s="624"/>
      <c r="BE133" s="624"/>
      <c r="BF133" s="624"/>
      <c r="BG133" s="624"/>
      <c r="BH133" s="624"/>
      <c r="BI133" s="624"/>
      <c r="BJ133" s="624"/>
      <c r="BK133" s="624"/>
      <c r="BL133" s="624"/>
      <c r="BM133" s="624"/>
      <c r="BN133" s="624"/>
      <c r="BO133" s="624"/>
      <c r="BP133" s="624"/>
    </row>
    <row r="134" spans="1:68" ht="27.75" customHeight="1">
      <c r="A134" s="941"/>
      <c r="B134" s="944"/>
      <c r="C134" s="1003"/>
      <c r="D134" s="1003"/>
      <c r="E134" s="1003"/>
      <c r="F134" s="890"/>
      <c r="G134" s="1006"/>
      <c r="H134" s="950"/>
      <c r="I134" s="956"/>
      <c r="J134" s="962"/>
      <c r="K134" s="956">
        <f>IF(NOT(ISERROR(MATCH(J134,_xlfn.ANCHORARRAY(E229),0))),I231&amp;"Por favor no seleccionar los criterios de impacto",J134)</f>
        <v>0</v>
      </c>
      <c r="L134" s="965"/>
      <c r="M134" s="956"/>
      <c r="N134" s="938"/>
      <c r="O134" s="522">
        <v>5</v>
      </c>
      <c r="P134" s="423"/>
      <c r="Q134" s="501" t="str">
        <f t="shared" si="119"/>
        <v/>
      </c>
      <c r="R134" s="525"/>
      <c r="S134" s="525"/>
      <c r="T134" s="526" t="str">
        <f t="shared" si="120"/>
        <v/>
      </c>
      <c r="U134" s="502"/>
      <c r="V134" s="502"/>
      <c r="W134" s="502"/>
      <c r="X134" s="527" t="str">
        <f t="shared" si="110"/>
        <v/>
      </c>
      <c r="Y134" s="505" t="str">
        <f t="shared" si="121"/>
        <v/>
      </c>
      <c r="Z134" s="506" t="str">
        <f t="shared" si="122"/>
        <v/>
      </c>
      <c r="AA134" s="505" t="str">
        <f t="shared" si="135"/>
        <v/>
      </c>
      <c r="AB134" s="529" t="str">
        <f t="shared" si="132"/>
        <v/>
      </c>
      <c r="AC134" s="507" t="str">
        <f t="shared" si="134"/>
        <v/>
      </c>
      <c r="AD134" s="531"/>
      <c r="AE134" s="604"/>
      <c r="AF134" s="633"/>
      <c r="AG134" s="510"/>
      <c r="AH134" s="499"/>
      <c r="AI134" s="553"/>
      <c r="AJ134" s="633"/>
      <c r="AK134" s="633"/>
      <c r="AL134" s="553"/>
      <c r="AM134" s="633"/>
      <c r="AN134" s="624"/>
      <c r="AO134" s="624"/>
      <c r="AP134" s="624"/>
      <c r="AQ134" s="624"/>
      <c r="AR134" s="624"/>
      <c r="AS134" s="624"/>
      <c r="AT134" s="624"/>
      <c r="AU134" s="624"/>
      <c r="AV134" s="624"/>
      <c r="AW134" s="624"/>
      <c r="AX134" s="624"/>
      <c r="AY134" s="624"/>
      <c r="AZ134" s="624"/>
      <c r="BA134" s="624"/>
      <c r="BB134" s="624"/>
      <c r="BC134" s="624"/>
      <c r="BD134" s="624"/>
      <c r="BE134" s="624"/>
      <c r="BF134" s="624"/>
      <c r="BG134" s="624"/>
      <c r="BH134" s="624"/>
      <c r="BI134" s="624"/>
      <c r="BJ134" s="624"/>
      <c r="BK134" s="624"/>
      <c r="BL134" s="624"/>
      <c r="BM134" s="624"/>
      <c r="BN134" s="624"/>
      <c r="BO134" s="624"/>
      <c r="BP134" s="624"/>
    </row>
    <row r="135" spans="1:68" ht="27.75" customHeight="1">
      <c r="A135" s="942"/>
      <c r="B135" s="945"/>
      <c r="C135" s="1004"/>
      <c r="D135" s="1004"/>
      <c r="E135" s="1004"/>
      <c r="F135" s="891"/>
      <c r="G135" s="1007"/>
      <c r="H135" s="951"/>
      <c r="I135" s="957"/>
      <c r="J135" s="963"/>
      <c r="K135" s="957">
        <f>IF(NOT(ISERROR(MATCH(J135,_xlfn.ANCHORARRAY(E230),0))),I232&amp;"Por favor no seleccionar los criterios de impacto",J135)</f>
        <v>0</v>
      </c>
      <c r="L135" s="966"/>
      <c r="M135" s="957"/>
      <c r="N135" s="939"/>
      <c r="O135" s="522">
        <v>6</v>
      </c>
      <c r="P135" s="423"/>
      <c r="Q135" s="501" t="str">
        <f t="shared" si="119"/>
        <v/>
      </c>
      <c r="R135" s="525"/>
      <c r="S135" s="525"/>
      <c r="T135" s="526" t="str">
        <f t="shared" si="120"/>
        <v/>
      </c>
      <c r="U135" s="502"/>
      <c r="V135" s="502"/>
      <c r="W135" s="502"/>
      <c r="X135" s="527" t="str">
        <f t="shared" si="111"/>
        <v/>
      </c>
      <c r="Y135" s="505" t="str">
        <f t="shared" si="121"/>
        <v/>
      </c>
      <c r="Z135" s="506" t="str">
        <f t="shared" si="122"/>
        <v/>
      </c>
      <c r="AA135" s="505" t="str">
        <f t="shared" si="135"/>
        <v/>
      </c>
      <c r="AB135" s="529" t="str">
        <f t="shared" si="133"/>
        <v/>
      </c>
      <c r="AC135" s="507" t="str">
        <f t="shared" si="134"/>
        <v/>
      </c>
      <c r="AD135" s="531"/>
      <c r="AE135" s="604"/>
      <c r="AF135" s="633"/>
      <c r="AG135" s="510"/>
      <c r="AH135" s="499"/>
      <c r="AI135" s="604"/>
      <c r="AJ135" s="633"/>
      <c r="AK135" s="633"/>
      <c r="AL135" s="553"/>
      <c r="AM135" s="633"/>
      <c r="AN135" s="624"/>
      <c r="AO135" s="624"/>
      <c r="AP135" s="624"/>
      <c r="AQ135" s="624"/>
      <c r="AR135" s="624"/>
      <c r="AS135" s="624"/>
      <c r="AT135" s="624"/>
      <c r="AU135" s="624"/>
      <c r="AV135" s="624"/>
      <c r="AW135" s="624"/>
      <c r="AX135" s="624"/>
      <c r="AY135" s="624"/>
      <c r="AZ135" s="624"/>
      <c r="BA135" s="624"/>
      <c r="BB135" s="624"/>
      <c r="BC135" s="624"/>
      <c r="BD135" s="624"/>
      <c r="BE135" s="624"/>
      <c r="BF135" s="624"/>
      <c r="BG135" s="624"/>
      <c r="BH135" s="624"/>
      <c r="BI135" s="624"/>
      <c r="BJ135" s="624"/>
      <c r="BK135" s="624"/>
      <c r="BL135" s="624"/>
      <c r="BM135" s="624"/>
      <c r="BN135" s="624"/>
      <c r="BO135" s="624"/>
      <c r="BP135" s="624"/>
    </row>
    <row r="136" spans="1:68" ht="90">
      <c r="A136" s="940">
        <v>22</v>
      </c>
      <c r="B136" s="943" t="s">
        <v>274</v>
      </c>
      <c r="C136" s="1002" t="s">
        <v>312</v>
      </c>
      <c r="D136" s="1002" t="s">
        <v>313</v>
      </c>
      <c r="E136" s="1002" t="s">
        <v>314</v>
      </c>
      <c r="F136" s="889" t="s">
        <v>165</v>
      </c>
      <c r="G136" s="1010">
        <v>130</v>
      </c>
      <c r="H136" s="949" t="str">
        <f>IF(G136&lt;=0,"",IF(G136&lt;=2,"Muy Baja",IF(G136&lt;=24,"Baja",IF(G136&lt;=500,"Media",IF(G136&lt;=5000,"Alta","Muy Alta")))))</f>
        <v>Media</v>
      </c>
      <c r="I136" s="955">
        <f t="shared" ref="I136" si="136">IF(H136="","",IF(H136="Muy Baja",0.2,IF(H136="Baja",0.4,IF(H136="Media",0.6,IF(H136="Alta",0.8,IF(H136="Muy Alta",1,))))))</f>
        <v>0.6</v>
      </c>
      <c r="J136" s="961" t="s">
        <v>213</v>
      </c>
      <c r="K136" s="955" t="str">
        <f>IF(NOT(ISERROR(MATCH(J136,'Tabla Impacto'!$B$221:$B$223,0))),'Tabla Impacto'!$F$223&amp;"Por favor no seleccionar los criterios de impacto(Afectación Económica o presupuestal y Pérdida Reputacional)",J136)</f>
        <v xml:space="preserve">     El riesgo afecta la imagen de alguna área de la organización</v>
      </c>
      <c r="L136" s="964" t="str">
        <f>IF(OR(K136='Tabla Impacto'!$C$11,K136='Tabla Impacto'!$D$11),"Leve",IF(OR(K136='Tabla Impacto'!$C$12,K136='Tabla Impacto'!$D$12),"Menor",IF(OR(K136='Tabla Impacto'!$C$13,K136='Tabla Impacto'!$D$13),"Moderado",IF(OR(K136='Tabla Impacto'!$C$14,K136='Tabla Impacto'!$D$14),"Mayor",IF(OR(K136='Tabla Impacto'!$C$15,K136='Tabla Impacto'!$D$15),"Catastrófico","")))))</f>
        <v>Leve</v>
      </c>
      <c r="M136" s="955">
        <f t="shared" ref="M136" si="137">IF(L136="","",IF(L136="Leve",0.2,IF(L136="Menor",0.4,IF(L136="Moderado",0.6,IF(L136="Mayor",0.8,IF(L136="Catastrófico",1,))))))</f>
        <v>0.2</v>
      </c>
      <c r="N136" s="937" t="str">
        <f t="shared" ref="N136" si="138">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Moderado</v>
      </c>
      <c r="O136" s="522">
        <v>1</v>
      </c>
      <c r="P136" s="523" t="s">
        <v>315</v>
      </c>
      <c r="Q136" s="524" t="str">
        <f t="shared" si="74"/>
        <v>Impacto</v>
      </c>
      <c r="R136" s="525" t="s">
        <v>260</v>
      </c>
      <c r="S136" s="525" t="s">
        <v>169</v>
      </c>
      <c r="T136" s="526" t="str">
        <f t="shared" si="120"/>
        <v>25%</v>
      </c>
      <c r="U136" s="525" t="s">
        <v>183</v>
      </c>
      <c r="V136" s="525" t="s">
        <v>171</v>
      </c>
      <c r="W136" s="525" t="s">
        <v>172</v>
      </c>
      <c r="X136" s="527">
        <f t="shared" si="110"/>
        <v>0.6</v>
      </c>
      <c r="Y136" s="528" t="str">
        <f t="shared" si="76"/>
        <v>Media</v>
      </c>
      <c r="Z136" s="529">
        <f t="shared" si="77"/>
        <v>0.6</v>
      </c>
      <c r="AA136" s="528" t="str">
        <f t="shared" si="78"/>
        <v>Leve</v>
      </c>
      <c r="AB136" s="529">
        <f t="shared" si="132"/>
        <v>0.15000000000000002</v>
      </c>
      <c r="AC136" s="530" t="str">
        <f t="shared" si="53"/>
        <v>Moderado</v>
      </c>
      <c r="AD136" s="531"/>
      <c r="AE136" s="604"/>
      <c r="AF136" s="633"/>
      <c r="AG136" s="510"/>
      <c r="AH136" s="499"/>
      <c r="AI136" s="553"/>
      <c r="AJ136" s="633"/>
      <c r="AK136" s="633"/>
      <c r="AL136" s="553"/>
      <c r="AM136" s="633"/>
      <c r="AN136" s="624"/>
      <c r="AO136" s="624"/>
      <c r="AP136" s="624"/>
      <c r="AQ136" s="624"/>
      <c r="AR136" s="624"/>
      <c r="AS136" s="624"/>
      <c r="AT136" s="624"/>
      <c r="AU136" s="624"/>
      <c r="AV136" s="624"/>
      <c r="AW136" s="624"/>
      <c r="AX136" s="624"/>
      <c r="AY136" s="624"/>
      <c r="AZ136" s="624"/>
      <c r="BA136" s="624"/>
      <c r="BB136" s="624"/>
      <c r="BC136" s="624"/>
      <c r="BD136" s="624"/>
      <c r="BE136" s="624"/>
      <c r="BF136" s="624"/>
      <c r="BG136" s="624"/>
      <c r="BH136" s="624"/>
      <c r="BI136" s="624"/>
      <c r="BJ136" s="624"/>
      <c r="BK136" s="624"/>
      <c r="BL136" s="624"/>
      <c r="BM136" s="624"/>
      <c r="BN136" s="624"/>
      <c r="BO136" s="624"/>
      <c r="BP136" s="624"/>
    </row>
    <row r="137" spans="1:68" ht="105">
      <c r="A137" s="941"/>
      <c r="B137" s="944"/>
      <c r="C137" s="1003"/>
      <c r="D137" s="1008"/>
      <c r="E137" s="1003"/>
      <c r="F137" s="890"/>
      <c r="G137" s="1011"/>
      <c r="H137" s="950"/>
      <c r="I137" s="956"/>
      <c r="J137" s="962"/>
      <c r="K137" s="956">
        <f>IF(NOT(ISERROR(MATCH(J137,_xlfn.ANCHORARRAY(E232),0))),I234&amp;"Por favor no seleccionar los criterios de impacto",J137)</f>
        <v>0</v>
      </c>
      <c r="L137" s="965"/>
      <c r="M137" s="956"/>
      <c r="N137" s="938"/>
      <c r="O137" s="522">
        <v>2</v>
      </c>
      <c r="P137" s="523" t="s">
        <v>316</v>
      </c>
      <c r="Q137" s="524" t="str">
        <f t="shared" si="74"/>
        <v>Impacto</v>
      </c>
      <c r="R137" s="525" t="s">
        <v>260</v>
      </c>
      <c r="S137" s="525" t="s">
        <v>169</v>
      </c>
      <c r="T137" s="526" t="str">
        <f t="shared" si="120"/>
        <v>25%</v>
      </c>
      <c r="U137" s="525" t="s">
        <v>183</v>
      </c>
      <c r="V137" s="525" t="s">
        <v>171</v>
      </c>
      <c r="W137" s="525" t="s">
        <v>174</v>
      </c>
      <c r="X137" s="527">
        <f t="shared" si="111"/>
        <v>0.6</v>
      </c>
      <c r="Y137" s="528" t="str">
        <f t="shared" si="76"/>
        <v>Media</v>
      </c>
      <c r="Z137" s="529">
        <f t="shared" si="77"/>
        <v>0.6</v>
      </c>
      <c r="AA137" s="528" t="str">
        <f t="shared" si="78"/>
        <v>Leve</v>
      </c>
      <c r="AB137" s="529">
        <f t="shared" si="133"/>
        <v>0.11250000000000002</v>
      </c>
      <c r="AC137" s="530" t="str">
        <f t="shared" si="53"/>
        <v>Moderado</v>
      </c>
      <c r="AD137" s="531" t="s">
        <v>175</v>
      </c>
      <c r="AE137" s="523" t="s">
        <v>317</v>
      </c>
      <c r="AF137" s="642" t="s">
        <v>298</v>
      </c>
      <c r="AG137" s="631">
        <v>45658</v>
      </c>
      <c r="AH137" s="499"/>
      <c r="AI137" s="553"/>
      <c r="AJ137" s="633"/>
      <c r="AK137" s="633"/>
      <c r="AL137" s="553"/>
      <c r="AM137" s="633"/>
      <c r="AN137" s="624"/>
      <c r="AO137" s="624"/>
      <c r="AP137" s="624"/>
      <c r="AQ137" s="624"/>
      <c r="AR137" s="624"/>
      <c r="AS137" s="624"/>
      <c r="AT137" s="624"/>
      <c r="AU137" s="624"/>
      <c r="AV137" s="624"/>
      <c r="AW137" s="624"/>
      <c r="AX137" s="624"/>
      <c r="AY137" s="624"/>
      <c r="AZ137" s="624"/>
      <c r="BA137" s="624"/>
      <c r="BB137" s="624"/>
      <c r="BC137" s="624"/>
      <c r="BD137" s="624"/>
      <c r="BE137" s="624"/>
      <c r="BF137" s="624"/>
      <c r="BG137" s="624"/>
      <c r="BH137" s="624"/>
      <c r="BI137" s="624"/>
      <c r="BJ137" s="624"/>
      <c r="BK137" s="624"/>
      <c r="BL137" s="624"/>
      <c r="BM137" s="624"/>
      <c r="BN137" s="624"/>
      <c r="BO137" s="624"/>
      <c r="BP137" s="624"/>
    </row>
    <row r="138" spans="1:68" ht="27.75" customHeight="1">
      <c r="A138" s="941"/>
      <c r="B138" s="944"/>
      <c r="C138" s="1003"/>
      <c r="D138" s="1008"/>
      <c r="E138" s="1003"/>
      <c r="F138" s="890"/>
      <c r="G138" s="1011"/>
      <c r="H138" s="950"/>
      <c r="I138" s="956"/>
      <c r="J138" s="962"/>
      <c r="K138" s="956">
        <f>IF(NOT(ISERROR(MATCH(J138,_xlfn.ANCHORARRAY(E233),0))),I235&amp;"Por favor no seleccionar los criterios de impacto",J138)</f>
        <v>0</v>
      </c>
      <c r="L138" s="965"/>
      <c r="M138" s="956"/>
      <c r="N138" s="938"/>
      <c r="O138" s="522">
        <v>3</v>
      </c>
      <c r="P138" s="423"/>
      <c r="Q138" s="501" t="str">
        <f t="shared" si="74"/>
        <v/>
      </c>
      <c r="R138" s="502"/>
      <c r="S138" s="525"/>
      <c r="T138" s="503"/>
      <c r="U138" s="502"/>
      <c r="V138" s="502"/>
      <c r="W138" s="502"/>
      <c r="X138" s="504" t="str">
        <f t="shared" si="93"/>
        <v/>
      </c>
      <c r="Y138" s="505" t="str">
        <f t="shared" si="76"/>
        <v/>
      </c>
      <c r="Z138" s="506" t="str">
        <f t="shared" si="77"/>
        <v/>
      </c>
      <c r="AA138" s="505" t="str">
        <f t="shared" si="78"/>
        <v/>
      </c>
      <c r="AB138" s="529" t="str">
        <f t="shared" si="132"/>
        <v/>
      </c>
      <c r="AC138" s="507" t="str">
        <f t="shared" si="53"/>
        <v/>
      </c>
      <c r="AD138" s="496"/>
      <c r="AE138" s="604"/>
      <c r="AF138" s="633"/>
      <c r="AG138" s="510"/>
      <c r="AH138" s="499"/>
      <c r="AI138" s="553"/>
      <c r="AJ138" s="633"/>
      <c r="AK138" s="633"/>
      <c r="AL138" s="553"/>
      <c r="AM138" s="633"/>
      <c r="AN138" s="624"/>
      <c r="AO138" s="624"/>
      <c r="AP138" s="624"/>
      <c r="AQ138" s="624"/>
      <c r="AR138" s="624"/>
      <c r="AS138" s="624"/>
      <c r="AT138" s="624"/>
      <c r="AU138" s="624"/>
      <c r="AV138" s="624"/>
      <c r="AW138" s="624"/>
      <c r="AX138" s="624"/>
      <c r="AY138" s="624"/>
      <c r="AZ138" s="624"/>
      <c r="BA138" s="624"/>
      <c r="BB138" s="624"/>
      <c r="BC138" s="624"/>
      <c r="BD138" s="624"/>
      <c r="BE138" s="624"/>
      <c r="BF138" s="624"/>
      <c r="BG138" s="624"/>
      <c r="BH138" s="624"/>
      <c r="BI138" s="624"/>
      <c r="BJ138" s="624"/>
      <c r="BK138" s="624"/>
      <c r="BL138" s="624"/>
      <c r="BM138" s="624"/>
      <c r="BN138" s="624"/>
      <c r="BO138" s="624"/>
      <c r="BP138" s="624"/>
    </row>
    <row r="139" spans="1:68" ht="27.75" customHeight="1">
      <c r="A139" s="941"/>
      <c r="B139" s="944"/>
      <c r="C139" s="1003"/>
      <c r="D139" s="1008"/>
      <c r="E139" s="1003"/>
      <c r="F139" s="890"/>
      <c r="G139" s="1011"/>
      <c r="H139" s="950"/>
      <c r="I139" s="956"/>
      <c r="J139" s="962"/>
      <c r="K139" s="956">
        <f>IF(NOT(ISERROR(MATCH(J139,_xlfn.ANCHORARRAY(E234),0))),I236&amp;"Por favor no seleccionar los criterios de impacto",J139)</f>
        <v>0</v>
      </c>
      <c r="L139" s="965"/>
      <c r="M139" s="956"/>
      <c r="N139" s="938"/>
      <c r="O139" s="522">
        <v>4</v>
      </c>
      <c r="P139" s="423"/>
      <c r="Q139" s="501" t="str">
        <f t="shared" si="74"/>
        <v/>
      </c>
      <c r="R139" s="502"/>
      <c r="S139" s="502"/>
      <c r="T139" s="503" t="str">
        <f t="shared" si="75"/>
        <v/>
      </c>
      <c r="U139" s="502"/>
      <c r="V139" s="502"/>
      <c r="W139" s="502"/>
      <c r="X139" s="504" t="str">
        <f t="shared" si="93"/>
        <v/>
      </c>
      <c r="Y139" s="505" t="str">
        <f t="shared" si="76"/>
        <v/>
      </c>
      <c r="Z139" s="506" t="str">
        <f t="shared" si="77"/>
        <v/>
      </c>
      <c r="AA139" s="505" t="str">
        <f t="shared" si="78"/>
        <v/>
      </c>
      <c r="AB139" s="529" t="str">
        <f t="shared" si="133"/>
        <v/>
      </c>
      <c r="AC139" s="507" t="str">
        <f t="shared" si="53"/>
        <v/>
      </c>
      <c r="AD139" s="496"/>
      <c r="AE139" s="604"/>
      <c r="AF139" s="633"/>
      <c r="AG139" s="510"/>
      <c r="AH139" s="499"/>
      <c r="AI139" s="553"/>
      <c r="AJ139" s="633"/>
      <c r="AK139" s="633"/>
      <c r="AL139" s="553"/>
      <c r="AM139" s="633"/>
      <c r="AN139" s="624"/>
      <c r="AO139" s="624"/>
      <c r="AP139" s="624"/>
      <c r="AQ139" s="624"/>
      <c r="AR139" s="624"/>
      <c r="AS139" s="624"/>
      <c r="AT139" s="624"/>
      <c r="AU139" s="624"/>
      <c r="AV139" s="624"/>
      <c r="AW139" s="624"/>
      <c r="AX139" s="624"/>
      <c r="AY139" s="624"/>
      <c r="AZ139" s="624"/>
      <c r="BA139" s="624"/>
      <c r="BB139" s="624"/>
      <c r="BC139" s="624"/>
      <c r="BD139" s="624"/>
      <c r="BE139" s="624"/>
      <c r="BF139" s="624"/>
      <c r="BG139" s="624"/>
      <c r="BH139" s="624"/>
      <c r="BI139" s="624"/>
      <c r="BJ139" s="624"/>
      <c r="BK139" s="624"/>
      <c r="BL139" s="624"/>
      <c r="BM139" s="624"/>
      <c r="BN139" s="624"/>
      <c r="BO139" s="624"/>
      <c r="BP139" s="624"/>
    </row>
    <row r="140" spans="1:68" ht="27.75" customHeight="1">
      <c r="A140" s="941"/>
      <c r="B140" s="944"/>
      <c r="C140" s="1003"/>
      <c r="D140" s="1008"/>
      <c r="E140" s="1003"/>
      <c r="F140" s="890"/>
      <c r="G140" s="1011"/>
      <c r="H140" s="950"/>
      <c r="I140" s="956"/>
      <c r="J140" s="962"/>
      <c r="K140" s="956">
        <f>IF(NOT(ISERROR(MATCH(J140,_xlfn.ANCHORARRAY(E235),0))),I237&amp;"Por favor no seleccionar los criterios de impacto",J140)</f>
        <v>0</v>
      </c>
      <c r="L140" s="965"/>
      <c r="M140" s="956"/>
      <c r="N140" s="938"/>
      <c r="O140" s="522">
        <v>5</v>
      </c>
      <c r="P140" s="423"/>
      <c r="Q140" s="501" t="str">
        <f t="shared" si="74"/>
        <v/>
      </c>
      <c r="R140" s="502"/>
      <c r="S140" s="502"/>
      <c r="T140" s="503" t="str">
        <f t="shared" si="75"/>
        <v/>
      </c>
      <c r="U140" s="502"/>
      <c r="V140" s="502"/>
      <c r="W140" s="502"/>
      <c r="X140" s="504" t="str">
        <f t="shared" si="93"/>
        <v/>
      </c>
      <c r="Y140" s="505" t="str">
        <f t="shared" si="76"/>
        <v/>
      </c>
      <c r="Z140" s="506" t="str">
        <f t="shared" si="77"/>
        <v/>
      </c>
      <c r="AA140" s="505" t="str">
        <f t="shared" si="78"/>
        <v/>
      </c>
      <c r="AB140" s="529" t="str">
        <f t="shared" si="132"/>
        <v/>
      </c>
      <c r="AC140" s="507" t="str">
        <f t="shared" si="53"/>
        <v/>
      </c>
      <c r="AD140" s="496"/>
      <c r="AE140" s="604"/>
      <c r="AF140" s="633"/>
      <c r="AG140" s="510"/>
      <c r="AH140" s="499"/>
      <c r="AI140" s="553"/>
      <c r="AJ140" s="633"/>
      <c r="AK140" s="633"/>
      <c r="AL140" s="553"/>
      <c r="AM140" s="633"/>
      <c r="AN140" s="624"/>
      <c r="AO140" s="624"/>
      <c r="AP140" s="624"/>
      <c r="AQ140" s="624"/>
      <c r="AR140" s="624"/>
      <c r="AS140" s="624"/>
      <c r="AT140" s="624"/>
      <c r="AU140" s="624"/>
      <c r="AV140" s="624"/>
      <c r="AW140" s="624"/>
      <c r="AX140" s="624"/>
      <c r="AY140" s="624"/>
      <c r="AZ140" s="624"/>
      <c r="BA140" s="624"/>
      <c r="BB140" s="624"/>
      <c r="BC140" s="624"/>
      <c r="BD140" s="624"/>
      <c r="BE140" s="624"/>
      <c r="BF140" s="624"/>
      <c r="BG140" s="624"/>
      <c r="BH140" s="624"/>
      <c r="BI140" s="624"/>
      <c r="BJ140" s="624"/>
      <c r="BK140" s="624"/>
      <c r="BL140" s="624"/>
      <c r="BM140" s="624"/>
      <c r="BN140" s="624"/>
      <c r="BO140" s="624"/>
      <c r="BP140" s="624"/>
    </row>
    <row r="141" spans="1:68" ht="27.75" customHeight="1">
      <c r="A141" s="942"/>
      <c r="B141" s="945"/>
      <c r="C141" s="1004"/>
      <c r="D141" s="1009"/>
      <c r="E141" s="1004"/>
      <c r="F141" s="891"/>
      <c r="G141" s="1012"/>
      <c r="H141" s="951"/>
      <c r="I141" s="957"/>
      <c r="J141" s="963"/>
      <c r="K141" s="957">
        <f>IF(NOT(ISERROR(MATCH(J141,_xlfn.ANCHORARRAY(E236),0))),I238&amp;"Por favor no seleccionar los criterios de impacto",J141)</f>
        <v>0</v>
      </c>
      <c r="L141" s="966"/>
      <c r="M141" s="957"/>
      <c r="N141" s="939"/>
      <c r="O141" s="522">
        <v>6</v>
      </c>
      <c r="P141" s="423"/>
      <c r="Q141" s="501" t="str">
        <f t="shared" si="74"/>
        <v/>
      </c>
      <c r="R141" s="502"/>
      <c r="S141" s="502"/>
      <c r="T141" s="503" t="str">
        <f t="shared" si="75"/>
        <v/>
      </c>
      <c r="U141" s="502"/>
      <c r="V141" s="502"/>
      <c r="W141" s="502"/>
      <c r="X141" s="504" t="str">
        <f t="shared" si="93"/>
        <v/>
      </c>
      <c r="Y141" s="505" t="str">
        <f t="shared" si="76"/>
        <v/>
      </c>
      <c r="Z141" s="506" t="str">
        <f t="shared" si="77"/>
        <v/>
      </c>
      <c r="AA141" s="505" t="str">
        <f t="shared" si="78"/>
        <v/>
      </c>
      <c r="AB141" s="529" t="str">
        <f t="shared" si="133"/>
        <v/>
      </c>
      <c r="AC141" s="507" t="str">
        <f t="shared" ref="AC141:AC159" si="139">IFERROR(IF(OR(AND(Y141="Muy Baja",AA141="Leve"),AND(Y141="Muy Baja",AA141="Menor"),AND(Y141="Baja",AA141="Leve")),"Bajo",IF(OR(AND(Y141="Muy baja",AA141="Moderado"),AND(Y141="Baja",AA141="Menor"),AND(Y141="Baja",AA141="Moderado"),AND(Y141="Media",AA141="Leve"),AND(Y141="Media",AA141="Menor"),AND(Y141="Media",AA141="Moderado"),AND(Y141="Alta",AA141="Leve"),AND(Y141="Alta",AA141="Menor")),"Moderado",IF(OR(AND(Y141="Muy Baja",AA141="Mayor"),AND(Y141="Baja",AA141="Mayor"),AND(Y141="Media",AA141="Mayor"),AND(Y141="Alta",AA141="Moderado"),AND(Y141="Alta",AA141="Mayor"),AND(Y141="Muy Alta",AA141="Leve"),AND(Y141="Muy Alta",AA141="Menor"),AND(Y141="Muy Alta",AA141="Moderado"),AND(Y141="Muy Alta",AA141="Mayor")),"Alto",IF(OR(AND(Y141="Muy Baja",AA141="Catastrófico"),AND(Y141="Baja",AA141="Catastrófico"),AND(Y141="Media",AA141="Catastrófico"),AND(Y141="Alta",AA141="Catastrófico"),AND(Y141="Muy Alta",AA141="Catastrófico")),"Extremo","")))),"")</f>
        <v/>
      </c>
      <c r="AD141" s="496"/>
      <c r="AE141" s="604"/>
      <c r="AF141" s="633"/>
      <c r="AG141" s="510"/>
      <c r="AH141" s="499"/>
      <c r="AI141" s="604"/>
      <c r="AJ141" s="633"/>
      <c r="AK141" s="633"/>
      <c r="AL141" s="553"/>
      <c r="AM141" s="633"/>
      <c r="AN141" s="624"/>
      <c r="AO141" s="624"/>
      <c r="AP141" s="624"/>
      <c r="AQ141" s="624"/>
      <c r="AR141" s="624"/>
      <c r="AS141" s="624"/>
      <c r="AT141" s="624"/>
      <c r="AU141" s="624"/>
      <c r="AV141" s="624"/>
      <c r="AW141" s="624"/>
      <c r="AX141" s="624"/>
      <c r="AY141" s="624"/>
      <c r="AZ141" s="624"/>
      <c r="BA141" s="624"/>
      <c r="BB141" s="624"/>
      <c r="BC141" s="624"/>
      <c r="BD141" s="624"/>
      <c r="BE141" s="624"/>
      <c r="BF141" s="624"/>
      <c r="BG141" s="624"/>
      <c r="BH141" s="624"/>
      <c r="BI141" s="624"/>
      <c r="BJ141" s="624"/>
      <c r="BK141" s="624"/>
      <c r="BL141" s="624"/>
      <c r="BM141" s="624"/>
      <c r="BN141" s="624"/>
      <c r="BO141" s="624"/>
      <c r="BP141" s="624"/>
    </row>
    <row r="142" spans="1:68" ht="135">
      <c r="A142" s="940">
        <v>23</v>
      </c>
      <c r="B142" s="943" t="s">
        <v>274</v>
      </c>
      <c r="C142" s="1002" t="s">
        <v>318</v>
      </c>
      <c r="D142" s="1002" t="s">
        <v>319</v>
      </c>
      <c r="E142" s="1002" t="s">
        <v>320</v>
      </c>
      <c r="F142" s="889" t="s">
        <v>165</v>
      </c>
      <c r="G142" s="1010">
        <v>1</v>
      </c>
      <c r="H142" s="949" t="str">
        <f>IF(G142&lt;=0,"",IF(G142&lt;=2,"Muy Baja",IF(G142&lt;=24,"Baja",IF(G142&lt;=500,"Media",IF(G142&lt;=5000,"Alta","Muy Alta")))))</f>
        <v>Muy Baja</v>
      </c>
      <c r="I142" s="955">
        <f>IF(H142="","",IF(H142="Muy Baja",0.2,IF(H142="Baja",0.4,IF(H142="Media",0.6,IF(H142="Alta",0.8,IF(H142="Muy Alta",1,))))))</f>
        <v>0.2</v>
      </c>
      <c r="J142" s="961" t="s">
        <v>213</v>
      </c>
      <c r="K142" s="955" t="str">
        <f>IF(NOT(ISERROR(MATCH(J142,'Tabla Impacto'!$B$221:$B$223,0))),'Tabla Impacto'!$F$223&amp;"Por favor no seleccionar los criterios de impacto(Afectación Económica o presupuestal y Pérdida Reputacional)",J142)</f>
        <v xml:space="preserve">     El riesgo afecta la imagen de alguna área de la organización</v>
      </c>
      <c r="L142" s="964" t="str">
        <f>IF(OR(K142='Tabla Impacto'!$C$11,K142='Tabla Impacto'!$D$11),"Leve",IF(OR(K142='Tabla Impacto'!$C$12,K142='Tabla Impacto'!$D$12),"Menor",IF(OR(K142='Tabla Impacto'!$C$13,K142='Tabla Impacto'!$D$13),"Moderado",IF(OR(K142='Tabla Impacto'!$C$14,K142='Tabla Impacto'!$D$14),"Mayor",IF(OR(K142='Tabla Impacto'!$C$15,K142='Tabla Impacto'!$D$15),"Catastrófico","")))))</f>
        <v>Leve</v>
      </c>
      <c r="M142" s="955">
        <f t="shared" ref="M142" si="140">IF(L142="","",IF(L142="Leve",0.2,IF(L142="Menor",0.4,IF(L142="Moderado",0.6,IF(L142="Mayor",0.8,IF(L142="Catastrófico",1,))))))</f>
        <v>0.2</v>
      </c>
      <c r="N142" s="937" t="str">
        <f t="shared" ref="N142" si="141">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Bajo</v>
      </c>
      <c r="O142" s="522">
        <v>1</v>
      </c>
      <c r="P142" s="523" t="s">
        <v>321</v>
      </c>
      <c r="Q142" s="524" t="str">
        <f t="shared" ref="Q142:Q153" si="142">IF(OR(R142="Preventivo",R142="Detectivo"),"Probabilidad",IF(R142="Correctivo","Impacto",""))</f>
        <v>Probabilidad</v>
      </c>
      <c r="R142" s="525" t="s">
        <v>168</v>
      </c>
      <c r="S142" s="525" t="s">
        <v>169</v>
      </c>
      <c r="T142" s="526" t="str">
        <f t="shared" ref="T142:T153" si="143">IF(AND(R142="Preventivo",S142="Automático"),"50%",IF(AND(R142="Preventivo",S142="Manual"),"40%",IF(AND(R142="Detectivo",S142="Automático"),"40%",IF(AND(R142="Detectivo",S142="Manual"),"30%",IF(AND(R142="Correctivo",S142="Automático"),"35%",IF(AND(R142="Correctivo",S142="Manual"),"25%",""))))))</f>
        <v>40%</v>
      </c>
      <c r="U142" s="525" t="s">
        <v>183</v>
      </c>
      <c r="V142" s="525" t="s">
        <v>171</v>
      </c>
      <c r="W142" s="525" t="s">
        <v>174</v>
      </c>
      <c r="X142" s="527">
        <f t="shared" ref="X142:X153" si="144">IFERROR(IF(Q142="Probabilidad",(I142-(+I142*T142)),IF(Q142="Impacto",I142,"")),"")</f>
        <v>0.12</v>
      </c>
      <c r="Y142" s="528" t="str">
        <f t="shared" ref="Y142:Y153" si="145">IFERROR(IF(X142="","",IF(X142&lt;=0.2,"Muy Baja",IF(X142&lt;=0.4,"Baja",IF(X142&lt;=0.6,"Media",IF(X142&lt;=0.8,"Alta","Muy Alta"))))),"")</f>
        <v>Muy Baja</v>
      </c>
      <c r="Z142" s="529">
        <f t="shared" ref="Z142:Z153" si="146">+X142</f>
        <v>0.12</v>
      </c>
      <c r="AA142" s="528" t="str">
        <f t="shared" ref="AA142:AA153" si="147">IFERROR(IF(AB142="","",IF(AB142&lt;=0.2,"Leve",IF(AB142&lt;=0.4,"Menor",IF(AB142&lt;=0.6,"Moderado",IF(AB142&lt;=0.8,"Mayor","Catastrófico"))))),"")</f>
        <v>Leve</v>
      </c>
      <c r="AB142" s="529">
        <f t="shared" si="132"/>
        <v>0.2</v>
      </c>
      <c r="AC142" s="530" t="str">
        <f t="shared" ref="AC142:AC153" si="148">IFERROR(IF(OR(AND(Y142="Muy Baja",AA142="Leve"),AND(Y142="Muy Baja",AA142="Menor"),AND(Y142="Baja",AA142="Leve")),"Bajo",IF(OR(AND(Y142="Muy baja",AA142="Moderado"),AND(Y142="Baja",AA142="Menor"),AND(Y142="Baja",AA142="Moderado"),AND(Y142="Media",AA142="Leve"),AND(Y142="Media",AA142="Menor"),AND(Y142="Media",AA142="Moderado"),AND(Y142="Alta",AA142="Leve"),AND(Y142="Alta",AA142="Menor")),"Moderado",IF(OR(AND(Y142="Muy Baja",AA142="Mayor"),AND(Y142="Baja",AA142="Mayor"),AND(Y142="Media",AA142="Mayor"),AND(Y142="Alta",AA142="Moderado"),AND(Y142="Alta",AA142="Mayor"),AND(Y142="Muy Alta",AA142="Leve"),AND(Y142="Muy Alta",AA142="Menor"),AND(Y142="Muy Alta",AA142="Moderado"),AND(Y142="Muy Alta",AA142="Mayor")),"Alto",IF(OR(AND(Y142="Muy Baja",AA142="Catastrófico"),AND(Y142="Baja",AA142="Catastrófico"),AND(Y142="Media",AA142="Catastrófico"),AND(Y142="Alta",AA142="Catastrófico"),AND(Y142="Muy Alta",AA142="Catastrófico")),"Extremo","")))),"")</f>
        <v>Bajo</v>
      </c>
      <c r="AD142" s="531" t="s">
        <v>215</v>
      </c>
      <c r="AE142" s="604"/>
      <c r="AF142" s="633"/>
      <c r="AG142" s="510"/>
      <c r="AH142" s="499"/>
      <c r="AI142" s="604"/>
      <c r="AJ142" s="633"/>
      <c r="AK142" s="633"/>
      <c r="AL142" s="553"/>
      <c r="AM142" s="633"/>
      <c r="AN142" s="624"/>
      <c r="AO142" s="624"/>
      <c r="AP142" s="624"/>
      <c r="AQ142" s="624"/>
      <c r="AR142" s="624"/>
      <c r="AS142" s="624"/>
      <c r="AT142" s="624"/>
      <c r="AU142" s="624"/>
      <c r="AV142" s="624"/>
      <c r="AW142" s="624"/>
      <c r="AX142" s="624"/>
      <c r="AY142" s="624"/>
      <c r="AZ142" s="624"/>
      <c r="BA142" s="624"/>
      <c r="BB142" s="624"/>
      <c r="BC142" s="624"/>
      <c r="BD142" s="624"/>
      <c r="BE142" s="624"/>
      <c r="BF142" s="624"/>
      <c r="BG142" s="624"/>
      <c r="BH142" s="624"/>
      <c r="BI142" s="624"/>
      <c r="BJ142" s="624"/>
      <c r="BK142" s="624"/>
      <c r="BL142" s="624"/>
      <c r="BM142" s="624"/>
      <c r="BN142" s="624"/>
      <c r="BO142" s="624"/>
      <c r="BP142" s="624"/>
    </row>
    <row r="143" spans="1:68" ht="27.75" customHeight="1">
      <c r="A143" s="941"/>
      <c r="B143" s="944"/>
      <c r="C143" s="1003"/>
      <c r="D143" s="1003"/>
      <c r="E143" s="1003"/>
      <c r="F143" s="890"/>
      <c r="G143" s="1011"/>
      <c r="H143" s="950"/>
      <c r="I143" s="956"/>
      <c r="J143" s="962"/>
      <c r="K143" s="956">
        <f>IF(NOT(ISERROR(MATCH(J143,_xlfn.ANCHORARRAY(E238),0))),I240&amp;"Por favor no seleccionar los criterios de impacto",J143)</f>
        <v>0</v>
      </c>
      <c r="L143" s="965"/>
      <c r="M143" s="956"/>
      <c r="N143" s="938"/>
      <c r="O143" s="522">
        <v>2</v>
      </c>
      <c r="P143" s="424"/>
      <c r="Q143" s="501" t="str">
        <f t="shared" si="142"/>
        <v/>
      </c>
      <c r="R143" s="502"/>
      <c r="S143" s="502"/>
      <c r="T143" s="503" t="str">
        <f t="shared" si="143"/>
        <v/>
      </c>
      <c r="U143" s="502"/>
      <c r="V143" s="502"/>
      <c r="W143" s="502"/>
      <c r="X143" s="504" t="str">
        <f t="shared" si="144"/>
        <v/>
      </c>
      <c r="Y143" s="505" t="str">
        <f t="shared" si="145"/>
        <v/>
      </c>
      <c r="Z143" s="506" t="str">
        <f t="shared" si="146"/>
        <v/>
      </c>
      <c r="AA143" s="505" t="str">
        <f t="shared" si="147"/>
        <v/>
      </c>
      <c r="AB143" s="506" t="str">
        <f t="shared" ref="AB143:AB147" si="149">IFERROR(IF(AND(Q142="Impacto",Q143="Impacto"),(AB142-(+AB142*T143)),IF(Q143="Impacto",(M142-(+M142*T143)),IF(Q143="Probabilidad",AB142,""))),"")</f>
        <v/>
      </c>
      <c r="AC143" s="507" t="str">
        <f t="shared" si="148"/>
        <v/>
      </c>
      <c r="AD143" s="496"/>
      <c r="AE143" s="604"/>
      <c r="AF143" s="633"/>
      <c r="AG143" s="510"/>
      <c r="AH143" s="499"/>
      <c r="AI143" s="604"/>
      <c r="AJ143" s="633"/>
      <c r="AK143" s="633"/>
      <c r="AL143" s="553"/>
      <c r="AM143" s="633"/>
    </row>
    <row r="144" spans="1:68" ht="27.75" customHeight="1">
      <c r="A144" s="941"/>
      <c r="B144" s="944"/>
      <c r="C144" s="1003"/>
      <c r="D144" s="1003"/>
      <c r="E144" s="1003"/>
      <c r="F144" s="890"/>
      <c r="G144" s="1011"/>
      <c r="H144" s="950"/>
      <c r="I144" s="956"/>
      <c r="J144" s="962"/>
      <c r="K144" s="956">
        <f>IF(NOT(ISERROR(MATCH(J144,_xlfn.ANCHORARRAY(E239),0))),I241&amp;"Por favor no seleccionar los criterios de impacto",J144)</f>
        <v>0</v>
      </c>
      <c r="L144" s="965"/>
      <c r="M144" s="956"/>
      <c r="N144" s="938"/>
      <c r="O144" s="522">
        <v>3</v>
      </c>
      <c r="P144" s="425"/>
      <c r="Q144" s="501" t="str">
        <f t="shared" si="142"/>
        <v/>
      </c>
      <c r="R144" s="502"/>
      <c r="S144" s="502"/>
      <c r="T144" s="503" t="str">
        <f t="shared" si="143"/>
        <v/>
      </c>
      <c r="U144" s="502"/>
      <c r="V144" s="502"/>
      <c r="W144" s="502"/>
      <c r="X144" s="504" t="str">
        <f t="shared" si="144"/>
        <v/>
      </c>
      <c r="Y144" s="505" t="str">
        <f t="shared" si="145"/>
        <v/>
      </c>
      <c r="Z144" s="506" t="str">
        <f t="shared" si="146"/>
        <v/>
      </c>
      <c r="AA144" s="505" t="str">
        <f t="shared" si="147"/>
        <v/>
      </c>
      <c r="AB144" s="506" t="str">
        <f t="shared" si="149"/>
        <v/>
      </c>
      <c r="AC144" s="507" t="str">
        <f t="shared" si="148"/>
        <v/>
      </c>
      <c r="AD144" s="496"/>
      <c r="AE144" s="604"/>
      <c r="AF144" s="633"/>
      <c r="AG144" s="510"/>
      <c r="AH144" s="499"/>
      <c r="AI144" s="604"/>
      <c r="AJ144" s="633"/>
      <c r="AK144" s="633"/>
      <c r="AL144" s="553"/>
      <c r="AM144" s="633"/>
    </row>
    <row r="145" spans="1:68" ht="27.75" customHeight="1">
      <c r="A145" s="941"/>
      <c r="B145" s="944"/>
      <c r="C145" s="1003"/>
      <c r="D145" s="1003"/>
      <c r="E145" s="1003"/>
      <c r="F145" s="890"/>
      <c r="G145" s="1011"/>
      <c r="H145" s="950"/>
      <c r="I145" s="956"/>
      <c r="J145" s="962"/>
      <c r="K145" s="956">
        <f>IF(NOT(ISERROR(MATCH(J145,_xlfn.ANCHORARRAY(E240),0))),I242&amp;"Por favor no seleccionar los criterios de impacto",J145)</f>
        <v>0</v>
      </c>
      <c r="L145" s="965"/>
      <c r="M145" s="956"/>
      <c r="N145" s="938"/>
      <c r="O145" s="522">
        <v>4</v>
      </c>
      <c r="P145" s="424"/>
      <c r="Q145" s="501" t="str">
        <f t="shared" si="142"/>
        <v/>
      </c>
      <c r="R145" s="502"/>
      <c r="S145" s="502"/>
      <c r="T145" s="503" t="str">
        <f t="shared" si="143"/>
        <v/>
      </c>
      <c r="U145" s="502"/>
      <c r="V145" s="502"/>
      <c r="W145" s="502"/>
      <c r="X145" s="504" t="str">
        <f t="shared" si="144"/>
        <v/>
      </c>
      <c r="Y145" s="505" t="str">
        <f t="shared" si="145"/>
        <v/>
      </c>
      <c r="Z145" s="506" t="str">
        <f t="shared" si="146"/>
        <v/>
      </c>
      <c r="AA145" s="505" t="str">
        <f t="shared" si="147"/>
        <v/>
      </c>
      <c r="AB145" s="506" t="str">
        <f t="shared" si="149"/>
        <v/>
      </c>
      <c r="AC145" s="507" t="str">
        <f t="shared" si="148"/>
        <v/>
      </c>
      <c r="AD145" s="496"/>
      <c r="AE145" s="604"/>
      <c r="AF145" s="633"/>
      <c r="AG145" s="510"/>
      <c r="AH145" s="499"/>
      <c r="AI145" s="604"/>
      <c r="AJ145" s="633"/>
      <c r="AK145" s="633"/>
      <c r="AL145" s="553"/>
      <c r="AM145" s="633"/>
    </row>
    <row r="146" spans="1:68" ht="27.75" customHeight="1">
      <c r="A146" s="941"/>
      <c r="B146" s="944"/>
      <c r="C146" s="1003"/>
      <c r="D146" s="1003"/>
      <c r="E146" s="1003"/>
      <c r="F146" s="890"/>
      <c r="G146" s="1011"/>
      <c r="H146" s="950"/>
      <c r="I146" s="956"/>
      <c r="J146" s="962"/>
      <c r="K146" s="956">
        <f>IF(NOT(ISERROR(MATCH(J146,_xlfn.ANCHORARRAY(E241),0))),I243&amp;"Por favor no seleccionar los criterios de impacto",J146)</f>
        <v>0</v>
      </c>
      <c r="L146" s="965"/>
      <c r="M146" s="956"/>
      <c r="N146" s="938"/>
      <c r="O146" s="522">
        <v>5</v>
      </c>
      <c r="P146" s="424"/>
      <c r="Q146" s="501" t="str">
        <f t="shared" si="142"/>
        <v/>
      </c>
      <c r="R146" s="502"/>
      <c r="S146" s="502"/>
      <c r="T146" s="503" t="str">
        <f t="shared" si="143"/>
        <v/>
      </c>
      <c r="U146" s="502"/>
      <c r="V146" s="502"/>
      <c r="W146" s="502"/>
      <c r="X146" s="504" t="str">
        <f t="shared" si="144"/>
        <v/>
      </c>
      <c r="Y146" s="505" t="str">
        <f t="shared" si="145"/>
        <v/>
      </c>
      <c r="Z146" s="506" t="str">
        <f t="shared" si="146"/>
        <v/>
      </c>
      <c r="AA146" s="505" t="str">
        <f t="shared" si="147"/>
        <v/>
      </c>
      <c r="AB146" s="506" t="str">
        <f t="shared" si="149"/>
        <v/>
      </c>
      <c r="AC146" s="507" t="str">
        <f t="shared" si="148"/>
        <v/>
      </c>
      <c r="AD146" s="496"/>
      <c r="AE146" s="604"/>
      <c r="AF146" s="633"/>
      <c r="AG146" s="510"/>
      <c r="AH146" s="499"/>
      <c r="AI146" s="604"/>
      <c r="AJ146" s="633"/>
      <c r="AK146" s="633"/>
      <c r="AL146" s="553"/>
      <c r="AM146" s="633"/>
    </row>
    <row r="147" spans="1:68" ht="27.75" customHeight="1">
      <c r="A147" s="942"/>
      <c r="B147" s="945"/>
      <c r="C147" s="1004"/>
      <c r="D147" s="1004"/>
      <c r="E147" s="1004"/>
      <c r="F147" s="891"/>
      <c r="G147" s="1012"/>
      <c r="H147" s="951"/>
      <c r="I147" s="957"/>
      <c r="J147" s="963"/>
      <c r="K147" s="957">
        <f>IF(NOT(ISERROR(MATCH(J147,_xlfn.ANCHORARRAY(E242),0))),I244&amp;"Por favor no seleccionar los criterios de impacto",J147)</f>
        <v>0</v>
      </c>
      <c r="L147" s="966"/>
      <c r="M147" s="957"/>
      <c r="N147" s="939"/>
      <c r="O147" s="522">
        <v>6</v>
      </c>
      <c r="P147" s="424"/>
      <c r="Q147" s="501" t="str">
        <f t="shared" si="142"/>
        <v/>
      </c>
      <c r="R147" s="502"/>
      <c r="S147" s="502"/>
      <c r="T147" s="503" t="str">
        <f t="shared" si="143"/>
        <v/>
      </c>
      <c r="U147" s="502"/>
      <c r="V147" s="502"/>
      <c r="W147" s="502"/>
      <c r="X147" s="504" t="str">
        <f t="shared" si="144"/>
        <v/>
      </c>
      <c r="Y147" s="505" t="str">
        <f t="shared" si="145"/>
        <v/>
      </c>
      <c r="Z147" s="506" t="str">
        <f t="shared" si="146"/>
        <v/>
      </c>
      <c r="AA147" s="505" t="str">
        <f t="shared" si="147"/>
        <v/>
      </c>
      <c r="AB147" s="506" t="str">
        <f t="shared" si="149"/>
        <v/>
      </c>
      <c r="AC147" s="507" t="str">
        <f t="shared" si="148"/>
        <v/>
      </c>
      <c r="AD147" s="496"/>
      <c r="AE147" s="604"/>
      <c r="AF147" s="633"/>
      <c r="AG147" s="510"/>
      <c r="AH147" s="499"/>
      <c r="AI147" s="604"/>
      <c r="AJ147" s="633"/>
      <c r="AK147" s="633"/>
      <c r="AL147" s="553"/>
      <c r="AM147" s="633"/>
    </row>
    <row r="148" spans="1:68" ht="27.75" customHeight="1">
      <c r="A148" s="940">
        <v>24</v>
      </c>
      <c r="B148" s="943"/>
      <c r="C148" s="970"/>
      <c r="D148" s="970"/>
      <c r="E148" s="970"/>
      <c r="F148" s="970"/>
      <c r="G148" s="973"/>
      <c r="H148" s="976" t="str">
        <f>IF(G148&lt;=0,"",IF(G148&lt;=2,"Muy Baja",IF(G148&lt;=24,"Baja",IF(G148&lt;=500,"Media",IF(G148&lt;=5000,"Alta","Muy Alta")))))</f>
        <v/>
      </c>
      <c r="I148" s="982" t="str">
        <f>IF(H148="","",IF(H148="Muy Baja",0.2,IF(H148="Baja",0.4,IF(H148="Media",0.6,IF(H148="Alta",0.8,IF(H148="Muy Alta",1,))))))</f>
        <v/>
      </c>
      <c r="J148" s="985"/>
      <c r="K148" s="955">
        <f>IF(NOT(ISERROR(MATCH(J148,'Tabla Impacto'!$B$221:$B$223,0))),'Tabla Impacto'!$F$223&amp;"Por favor no seleccionar los criterios de impacto(Afectación Económica o presupuestal y Pérdida Reputacional)",J148)</f>
        <v>0</v>
      </c>
      <c r="L148" s="988" t="str">
        <f>IF(OR(K148='Tabla Impacto'!$C$11,K148='Tabla Impacto'!$D$11),"Leve",IF(OR(K148='Tabla Impacto'!$C$12,K148='Tabla Impacto'!$D$12),"Menor",IF(OR(K148='Tabla Impacto'!$C$13,K148='Tabla Impacto'!$D$13),"Moderado",IF(OR(K148='Tabla Impacto'!$C$14,K148='Tabla Impacto'!$D$14),"Mayor",IF(OR(K148='Tabla Impacto'!$C$15,K148='Tabla Impacto'!$D$15),"Catastrófico","")))))</f>
        <v/>
      </c>
      <c r="M148" s="982" t="str">
        <f t="shared" ref="M148" si="150">IF(L148="","",IF(L148="Leve",0.2,IF(L148="Menor",0.4,IF(L148="Moderado",0.6,IF(L148="Mayor",0.8,IF(L148="Catastrófico",1,))))))</f>
        <v/>
      </c>
      <c r="N148" s="991" t="str">
        <f t="shared" ref="N148" si="151">IF(OR(AND(H148="Muy Baja",L148="Leve"),AND(H148="Muy Baja",L148="Menor"),AND(H148="Baja",L148="Leve")),"Bajo",IF(OR(AND(H148="Muy baja",L148="Moderado"),AND(H148="Baja",L148="Menor"),AND(H148="Baja",L148="Moderado"),AND(H148="Media",L148="Leve"),AND(H148="Media",L148="Menor"),AND(H148="Media",L148="Moderado"),AND(H148="Alta",L148="Leve"),AND(H148="Alta",L148="Menor")),"Moderado",IF(OR(AND(H148="Muy Baja",L148="Mayor"),AND(H148="Baja",L148="Mayor"),AND(H148="Media",L148="Mayor"),AND(H148="Alta",L148="Moderado"),AND(H148="Alta",L148="Mayor"),AND(H148="Muy Alta",L148="Leve"),AND(H148="Muy Alta",L148="Menor"),AND(H148="Muy Alta",L148="Moderado"),AND(H148="Muy Alta",L148="Mayor")),"Alto",IF(OR(AND(H148="Muy Baja",L148="Catastrófico"),AND(H148="Baja",L148="Catastrófico"),AND(H148="Media",L148="Catastrófico"),AND(H148="Alta",L148="Catastrófico"),AND(H148="Muy Alta",L148="Catastrófico")),"Extremo",""))))</f>
        <v/>
      </c>
      <c r="O148" s="522">
        <v>1</v>
      </c>
      <c r="P148" s="423"/>
      <c r="Q148" s="501" t="str">
        <f t="shared" si="142"/>
        <v/>
      </c>
      <c r="R148" s="502"/>
      <c r="S148" s="502"/>
      <c r="T148" s="503" t="str">
        <f t="shared" si="143"/>
        <v/>
      </c>
      <c r="U148" s="502"/>
      <c r="V148" s="502"/>
      <c r="W148" s="502"/>
      <c r="X148" s="504" t="str">
        <f t="shared" si="144"/>
        <v/>
      </c>
      <c r="Y148" s="505" t="str">
        <f t="shared" si="145"/>
        <v/>
      </c>
      <c r="Z148" s="506" t="str">
        <f t="shared" si="146"/>
        <v/>
      </c>
      <c r="AA148" s="505" t="str">
        <f t="shared" si="147"/>
        <v/>
      </c>
      <c r="AB148" s="506" t="str">
        <f>IFERROR(IF(AND(Q135="Impacto",Q148="Impacto"),(AB135-(+AB135*T148)),IF(Q148="Impacto",(M135-(+M135*T148)),IF(Q148="Probabilidad",AB135,""))),"")</f>
        <v/>
      </c>
      <c r="AC148" s="507" t="str">
        <f t="shared" si="148"/>
        <v/>
      </c>
      <c r="AD148" s="496"/>
      <c r="AE148" s="604"/>
      <c r="AF148" s="633"/>
      <c r="AG148" s="510"/>
      <c r="AH148" s="499"/>
      <c r="AI148" s="604"/>
      <c r="AJ148" s="633"/>
      <c r="AK148" s="633"/>
      <c r="AL148" s="553"/>
      <c r="AM148" s="633"/>
      <c r="AN148" s="624"/>
      <c r="AO148" s="624"/>
      <c r="AP148" s="624"/>
      <c r="AQ148" s="624"/>
      <c r="AR148" s="624"/>
      <c r="AS148" s="624"/>
      <c r="AT148" s="624"/>
      <c r="AU148" s="624"/>
      <c r="AV148" s="624"/>
      <c r="AW148" s="624"/>
      <c r="AX148" s="624"/>
      <c r="AY148" s="624"/>
      <c r="AZ148" s="624"/>
      <c r="BA148" s="624"/>
      <c r="BB148" s="624"/>
      <c r="BC148" s="624"/>
      <c r="BD148" s="624"/>
      <c r="BE148" s="624"/>
      <c r="BF148" s="624"/>
      <c r="BG148" s="624"/>
      <c r="BH148" s="624"/>
      <c r="BI148" s="624"/>
      <c r="BJ148" s="624"/>
      <c r="BK148" s="624"/>
      <c r="BL148" s="624"/>
      <c r="BM148" s="624"/>
      <c r="BN148" s="624"/>
      <c r="BO148" s="624"/>
      <c r="BP148" s="624"/>
    </row>
    <row r="149" spans="1:68" ht="27.75" customHeight="1">
      <c r="A149" s="941"/>
      <c r="B149" s="944"/>
      <c r="C149" s="971"/>
      <c r="D149" s="971"/>
      <c r="E149" s="971"/>
      <c r="F149" s="971"/>
      <c r="G149" s="974"/>
      <c r="H149" s="977"/>
      <c r="I149" s="983"/>
      <c r="J149" s="986"/>
      <c r="K149" s="956">
        <f>IF(NOT(ISERROR(MATCH(J149,_xlfn.ANCHORARRAY(E244),0))),I246&amp;"Por favor no seleccionar los criterios de impacto",J149)</f>
        <v>0</v>
      </c>
      <c r="L149" s="989"/>
      <c r="M149" s="983"/>
      <c r="N149" s="992"/>
      <c r="O149" s="522">
        <v>2</v>
      </c>
      <c r="P149" s="424"/>
      <c r="Q149" s="501" t="str">
        <f t="shared" si="142"/>
        <v/>
      </c>
      <c r="R149" s="502"/>
      <c r="S149" s="502"/>
      <c r="T149" s="503" t="str">
        <f t="shared" si="143"/>
        <v/>
      </c>
      <c r="U149" s="502"/>
      <c r="V149" s="502"/>
      <c r="W149" s="502"/>
      <c r="X149" s="504" t="str">
        <f t="shared" si="144"/>
        <v/>
      </c>
      <c r="Y149" s="505" t="str">
        <f t="shared" si="145"/>
        <v/>
      </c>
      <c r="Z149" s="506" t="str">
        <f t="shared" si="146"/>
        <v/>
      </c>
      <c r="AA149" s="505" t="str">
        <f t="shared" si="147"/>
        <v/>
      </c>
      <c r="AB149" s="506" t="str">
        <f t="shared" ref="AB149:AB153" si="152">IFERROR(IF(AND(Q148="Impacto",Q149="Impacto"),(AB148-(+AB148*T149)),IF(Q149="Impacto",(M148-(+M148*T149)),IF(Q149="Probabilidad",AB148,""))),"")</f>
        <v/>
      </c>
      <c r="AC149" s="507" t="str">
        <f t="shared" si="148"/>
        <v/>
      </c>
      <c r="AD149" s="496"/>
      <c r="AE149" s="604"/>
      <c r="AF149" s="633"/>
      <c r="AG149" s="510"/>
      <c r="AH149" s="499"/>
      <c r="AI149" s="604"/>
      <c r="AJ149" s="633"/>
      <c r="AK149" s="633"/>
      <c r="AL149" s="553"/>
      <c r="AM149" s="633"/>
    </row>
    <row r="150" spans="1:68" ht="27.75" customHeight="1">
      <c r="A150" s="941"/>
      <c r="B150" s="944"/>
      <c r="C150" s="971"/>
      <c r="D150" s="971"/>
      <c r="E150" s="971"/>
      <c r="F150" s="971"/>
      <c r="G150" s="974"/>
      <c r="H150" s="977"/>
      <c r="I150" s="983"/>
      <c r="J150" s="986"/>
      <c r="K150" s="956">
        <f>IF(NOT(ISERROR(MATCH(J150,_xlfn.ANCHORARRAY(E245),0))),I247&amp;"Por favor no seleccionar los criterios de impacto",J150)</f>
        <v>0</v>
      </c>
      <c r="L150" s="989"/>
      <c r="M150" s="983"/>
      <c r="N150" s="992"/>
      <c r="O150" s="522">
        <v>3</v>
      </c>
      <c r="P150" s="425"/>
      <c r="Q150" s="501" t="str">
        <f t="shared" si="142"/>
        <v/>
      </c>
      <c r="R150" s="502"/>
      <c r="S150" s="502"/>
      <c r="T150" s="503" t="str">
        <f t="shared" si="143"/>
        <v/>
      </c>
      <c r="U150" s="502"/>
      <c r="V150" s="502"/>
      <c r="W150" s="502"/>
      <c r="X150" s="504" t="str">
        <f t="shared" si="144"/>
        <v/>
      </c>
      <c r="Y150" s="505" t="str">
        <f t="shared" si="145"/>
        <v/>
      </c>
      <c r="Z150" s="506" t="str">
        <f t="shared" si="146"/>
        <v/>
      </c>
      <c r="AA150" s="505" t="str">
        <f t="shared" si="147"/>
        <v/>
      </c>
      <c r="AB150" s="506" t="str">
        <f t="shared" si="152"/>
        <v/>
      </c>
      <c r="AC150" s="507" t="str">
        <f t="shared" si="148"/>
        <v/>
      </c>
      <c r="AD150" s="496"/>
      <c r="AE150" s="604"/>
      <c r="AF150" s="633"/>
      <c r="AG150" s="510"/>
      <c r="AH150" s="499"/>
      <c r="AI150" s="604"/>
      <c r="AJ150" s="633"/>
      <c r="AK150" s="633"/>
      <c r="AL150" s="553"/>
      <c r="AM150" s="633"/>
    </row>
    <row r="151" spans="1:68" ht="27.75" customHeight="1">
      <c r="A151" s="941"/>
      <c r="B151" s="944"/>
      <c r="C151" s="971"/>
      <c r="D151" s="971"/>
      <c r="E151" s="971"/>
      <c r="F151" s="971"/>
      <c r="G151" s="974"/>
      <c r="H151" s="977"/>
      <c r="I151" s="983"/>
      <c r="J151" s="986"/>
      <c r="K151" s="956">
        <f>IF(NOT(ISERROR(MATCH(J151,_xlfn.ANCHORARRAY(E246),0))),I248&amp;"Por favor no seleccionar los criterios de impacto",J151)</f>
        <v>0</v>
      </c>
      <c r="L151" s="989"/>
      <c r="M151" s="983"/>
      <c r="N151" s="992"/>
      <c r="O151" s="522">
        <v>4</v>
      </c>
      <c r="P151" s="424"/>
      <c r="Q151" s="501" t="str">
        <f t="shared" si="142"/>
        <v/>
      </c>
      <c r="R151" s="502"/>
      <c r="S151" s="502"/>
      <c r="T151" s="503" t="str">
        <f t="shared" si="143"/>
        <v/>
      </c>
      <c r="U151" s="502"/>
      <c r="V151" s="502"/>
      <c r="W151" s="502"/>
      <c r="X151" s="504" t="str">
        <f t="shared" si="144"/>
        <v/>
      </c>
      <c r="Y151" s="505" t="str">
        <f t="shared" si="145"/>
        <v/>
      </c>
      <c r="Z151" s="506" t="str">
        <f t="shared" si="146"/>
        <v/>
      </c>
      <c r="AA151" s="505" t="str">
        <f t="shared" si="147"/>
        <v/>
      </c>
      <c r="AB151" s="506" t="str">
        <f t="shared" si="152"/>
        <v/>
      </c>
      <c r="AC151" s="507" t="str">
        <f t="shared" si="148"/>
        <v/>
      </c>
      <c r="AD151" s="496"/>
      <c r="AE151" s="604"/>
      <c r="AF151" s="633"/>
      <c r="AG151" s="510"/>
      <c r="AH151" s="499"/>
      <c r="AI151" s="604"/>
      <c r="AJ151" s="633"/>
      <c r="AK151" s="633"/>
      <c r="AL151" s="553"/>
      <c r="AM151" s="633"/>
    </row>
    <row r="152" spans="1:68" ht="27.75" customHeight="1">
      <c r="A152" s="941"/>
      <c r="B152" s="944"/>
      <c r="C152" s="971"/>
      <c r="D152" s="971"/>
      <c r="E152" s="971"/>
      <c r="F152" s="971"/>
      <c r="G152" s="974"/>
      <c r="H152" s="977"/>
      <c r="I152" s="983"/>
      <c r="J152" s="986"/>
      <c r="K152" s="956">
        <f>IF(NOT(ISERROR(MATCH(J152,_xlfn.ANCHORARRAY(E247),0))),I249&amp;"Por favor no seleccionar los criterios de impacto",J152)</f>
        <v>0</v>
      </c>
      <c r="L152" s="989"/>
      <c r="M152" s="983"/>
      <c r="N152" s="992"/>
      <c r="O152" s="522">
        <v>5</v>
      </c>
      <c r="P152" s="424"/>
      <c r="Q152" s="501" t="str">
        <f t="shared" si="142"/>
        <v/>
      </c>
      <c r="R152" s="502"/>
      <c r="S152" s="502"/>
      <c r="T152" s="503" t="str">
        <f t="shared" si="143"/>
        <v/>
      </c>
      <c r="U152" s="502"/>
      <c r="V152" s="502"/>
      <c r="W152" s="502"/>
      <c r="X152" s="504" t="str">
        <f t="shared" si="144"/>
        <v/>
      </c>
      <c r="Y152" s="505" t="str">
        <f t="shared" si="145"/>
        <v/>
      </c>
      <c r="Z152" s="506" t="str">
        <f t="shared" si="146"/>
        <v/>
      </c>
      <c r="AA152" s="505" t="str">
        <f t="shared" si="147"/>
        <v/>
      </c>
      <c r="AB152" s="506" t="str">
        <f t="shared" si="152"/>
        <v/>
      </c>
      <c r="AC152" s="507" t="str">
        <f t="shared" si="148"/>
        <v/>
      </c>
      <c r="AD152" s="496"/>
      <c r="AE152" s="604"/>
      <c r="AF152" s="633"/>
      <c r="AG152" s="510"/>
      <c r="AH152" s="499"/>
      <c r="AI152" s="604"/>
      <c r="AJ152" s="633"/>
      <c r="AK152" s="633"/>
      <c r="AL152" s="553"/>
      <c r="AM152" s="633"/>
    </row>
    <row r="153" spans="1:68" ht="27.75" customHeight="1">
      <c r="A153" s="942"/>
      <c r="B153" s="945"/>
      <c r="C153" s="972"/>
      <c r="D153" s="972"/>
      <c r="E153" s="972"/>
      <c r="F153" s="972"/>
      <c r="G153" s="975"/>
      <c r="H153" s="978"/>
      <c r="I153" s="984"/>
      <c r="J153" s="987"/>
      <c r="K153" s="957">
        <f>IF(NOT(ISERROR(MATCH(J153,_xlfn.ANCHORARRAY(E248),0))),I250&amp;"Por favor no seleccionar los criterios de impacto",J153)</f>
        <v>0</v>
      </c>
      <c r="L153" s="990"/>
      <c r="M153" s="984"/>
      <c r="N153" s="993"/>
      <c r="O153" s="522">
        <v>6</v>
      </c>
      <c r="P153" s="424"/>
      <c r="Q153" s="501" t="str">
        <f t="shared" si="142"/>
        <v/>
      </c>
      <c r="R153" s="502"/>
      <c r="S153" s="502"/>
      <c r="T153" s="503" t="str">
        <f t="shared" si="143"/>
        <v/>
      </c>
      <c r="U153" s="502"/>
      <c r="V153" s="502"/>
      <c r="W153" s="502"/>
      <c r="X153" s="504" t="str">
        <f t="shared" si="144"/>
        <v/>
      </c>
      <c r="Y153" s="505" t="str">
        <f t="shared" si="145"/>
        <v/>
      </c>
      <c r="Z153" s="506" t="str">
        <f t="shared" si="146"/>
        <v/>
      </c>
      <c r="AA153" s="505" t="str">
        <f t="shared" si="147"/>
        <v/>
      </c>
      <c r="AB153" s="506" t="str">
        <f t="shared" si="152"/>
        <v/>
      </c>
      <c r="AC153" s="507" t="str">
        <f t="shared" si="148"/>
        <v/>
      </c>
      <c r="AD153" s="496"/>
      <c r="AE153" s="604"/>
      <c r="AF153" s="633"/>
      <c r="AG153" s="510"/>
      <c r="AH153" s="499"/>
      <c r="AI153" s="604"/>
      <c r="AJ153" s="633"/>
      <c r="AK153" s="633"/>
      <c r="AL153" s="553"/>
      <c r="AM153" s="633"/>
    </row>
    <row r="154" spans="1:68" ht="27.75" customHeight="1">
      <c r="A154" s="940">
        <v>25</v>
      </c>
      <c r="B154" s="943"/>
      <c r="C154" s="970"/>
      <c r="D154" s="970"/>
      <c r="E154" s="970"/>
      <c r="F154" s="970"/>
      <c r="G154" s="973"/>
      <c r="H154" s="976" t="str">
        <f>IF(G154&lt;=0,"",IF(G154&lt;=2,"Muy Baja",IF(G154&lt;=24,"Baja",IF(G154&lt;=500,"Media",IF(G154&lt;=5000,"Alta","Muy Alta")))))</f>
        <v/>
      </c>
      <c r="I154" s="982" t="str">
        <f>IF(H154="","",IF(H154="Muy Baja",0.2,IF(H154="Baja",0.4,IF(H154="Media",0.6,IF(H154="Alta",0.8,IF(H154="Muy Alta",1,))))))</f>
        <v/>
      </c>
      <c r="J154" s="985"/>
      <c r="K154" s="955">
        <f>IF(NOT(ISERROR(MATCH(J154,'Tabla Impacto'!$B$221:$B$223,0))),'Tabla Impacto'!$F$223&amp;"Por favor no seleccionar los criterios de impacto(Afectación Económica o presupuestal y Pérdida Reputacional)",J154)</f>
        <v>0</v>
      </c>
      <c r="L154" s="988" t="str">
        <f>IF(OR(K154='Tabla Impacto'!$C$11,K154='Tabla Impacto'!$D$11),"Leve",IF(OR(K154='Tabla Impacto'!$C$12,K154='Tabla Impacto'!$D$12),"Menor",IF(OR(K154='Tabla Impacto'!$C$13,K154='Tabla Impacto'!$D$13),"Moderado",IF(OR(K154='Tabla Impacto'!$C$14,K154='Tabla Impacto'!$D$14),"Mayor",IF(OR(K154='Tabla Impacto'!$C$15,K154='Tabla Impacto'!$D$15),"Catastrófico","")))))</f>
        <v/>
      </c>
      <c r="M154" s="982" t="str">
        <f t="shared" ref="M154" si="153">IF(L154="","",IF(L154="Leve",0.2,IF(L154="Menor",0.4,IF(L154="Moderado",0.6,IF(L154="Mayor",0.8,IF(L154="Catastrófico",1,))))))</f>
        <v/>
      </c>
      <c r="N154" s="991" t="str">
        <f t="shared" ref="N154" si="154">IF(OR(AND(H154="Muy Baja",L154="Leve"),AND(H154="Muy Baja",L154="Menor"),AND(H154="Baja",L154="Leve")),"Bajo",IF(OR(AND(H154="Muy baja",L154="Moderado"),AND(H154="Baja",L154="Menor"),AND(H154="Baja",L154="Moderado"),AND(H154="Media",L154="Leve"),AND(H154="Media",L154="Menor"),AND(H154="Media",L154="Moderado"),AND(H154="Alta",L154="Leve"),AND(H154="Alta",L154="Menor")),"Moderado",IF(OR(AND(H154="Muy Baja",L154="Mayor"),AND(H154="Baja",L154="Mayor"),AND(H154="Media",L154="Mayor"),AND(H154="Alta",L154="Moderado"),AND(H154="Alta",L154="Mayor"),AND(H154="Muy Alta",L154="Leve"),AND(H154="Muy Alta",L154="Menor"),AND(H154="Muy Alta",L154="Moderado"),AND(H154="Muy Alta",L154="Mayor")),"Alto",IF(OR(AND(H154="Muy Baja",L154="Catastrófico"),AND(H154="Baja",L154="Catastrófico"),AND(H154="Media",L154="Catastrófico"),AND(H154="Alta",L154="Catastrófico"),AND(H154="Muy Alta",L154="Catastrófico")),"Extremo",""))))</f>
        <v/>
      </c>
      <c r="O154" s="522">
        <v>1</v>
      </c>
      <c r="P154" s="423"/>
      <c r="Q154" s="501" t="str">
        <f t="shared" si="74"/>
        <v/>
      </c>
      <c r="R154" s="502"/>
      <c r="S154" s="502"/>
      <c r="T154" s="503" t="str">
        <f t="shared" si="75"/>
        <v/>
      </c>
      <c r="U154" s="502"/>
      <c r="V154" s="502"/>
      <c r="W154" s="502"/>
      <c r="X154" s="504" t="str">
        <f t="shared" si="93"/>
        <v/>
      </c>
      <c r="Y154" s="505" t="str">
        <f t="shared" si="76"/>
        <v/>
      </c>
      <c r="Z154" s="506" t="str">
        <f t="shared" si="77"/>
        <v/>
      </c>
      <c r="AA154" s="505" t="str">
        <f t="shared" si="78"/>
        <v/>
      </c>
      <c r="AB154" s="506" t="str">
        <f>IFERROR(IF(AND(Q141="Impacto",Q154="Impacto"),(AB141-(+AB141*T154)),IF(Q154="Impacto",(M141-(+M141*T154)),IF(Q154="Probabilidad",AB141,""))),"")</f>
        <v/>
      </c>
      <c r="AC154" s="507" t="str">
        <f t="shared" si="139"/>
        <v/>
      </c>
      <c r="AD154" s="496"/>
      <c r="AE154" s="604"/>
      <c r="AF154" s="633"/>
      <c r="AG154" s="510"/>
      <c r="AH154" s="499"/>
      <c r="AI154" s="604"/>
      <c r="AJ154" s="633"/>
      <c r="AK154" s="633"/>
      <c r="AL154" s="553"/>
      <c r="AM154" s="633"/>
      <c r="AN154" s="624"/>
      <c r="AO154" s="624"/>
      <c r="AP154" s="624"/>
      <c r="AQ154" s="624"/>
      <c r="AR154" s="624"/>
      <c r="AS154" s="624"/>
      <c r="AT154" s="624"/>
      <c r="AU154" s="624"/>
      <c r="AV154" s="624"/>
      <c r="AW154" s="624"/>
      <c r="AX154" s="624"/>
      <c r="AY154" s="624"/>
      <c r="AZ154" s="624"/>
      <c r="BA154" s="624"/>
      <c r="BB154" s="624"/>
      <c r="BC154" s="624"/>
      <c r="BD154" s="624"/>
      <c r="BE154" s="624"/>
      <c r="BF154" s="624"/>
      <c r="BG154" s="624"/>
      <c r="BH154" s="624"/>
      <c r="BI154" s="624"/>
      <c r="BJ154" s="624"/>
      <c r="BK154" s="624"/>
      <c r="BL154" s="624"/>
      <c r="BM154" s="624"/>
      <c r="BN154" s="624"/>
      <c r="BO154" s="624"/>
      <c r="BP154" s="624"/>
    </row>
    <row r="155" spans="1:68" ht="27.75" customHeight="1">
      <c r="A155" s="941"/>
      <c r="B155" s="944"/>
      <c r="C155" s="971"/>
      <c r="D155" s="971"/>
      <c r="E155" s="971"/>
      <c r="F155" s="971"/>
      <c r="G155" s="974"/>
      <c r="H155" s="977"/>
      <c r="I155" s="983"/>
      <c r="J155" s="986"/>
      <c r="K155" s="956">
        <f>IF(NOT(ISERROR(MATCH(J155,_xlfn.ANCHORARRAY(E250),0))),I252&amp;"Por favor no seleccionar los criterios de impacto",J155)</f>
        <v>0</v>
      </c>
      <c r="L155" s="989"/>
      <c r="M155" s="983"/>
      <c r="N155" s="992"/>
      <c r="O155" s="522">
        <v>2</v>
      </c>
      <c r="P155" s="424"/>
      <c r="Q155" s="501" t="str">
        <f t="shared" si="74"/>
        <v/>
      </c>
      <c r="R155" s="502"/>
      <c r="S155" s="502"/>
      <c r="T155" s="503" t="str">
        <f t="shared" si="75"/>
        <v/>
      </c>
      <c r="U155" s="502"/>
      <c r="V155" s="502"/>
      <c r="W155" s="502"/>
      <c r="X155" s="504" t="str">
        <f t="shared" si="93"/>
        <v/>
      </c>
      <c r="Y155" s="505" t="str">
        <f t="shared" si="76"/>
        <v/>
      </c>
      <c r="Z155" s="506" t="str">
        <f t="shared" si="77"/>
        <v/>
      </c>
      <c r="AA155" s="505" t="str">
        <f t="shared" si="78"/>
        <v/>
      </c>
      <c r="AB155" s="506" t="str">
        <f t="shared" ref="AB155:AB159" si="155">IFERROR(IF(AND(Q154="Impacto",Q155="Impacto"),(AB154-(+AB154*T155)),IF(Q155="Impacto",(M154-(+M154*T155)),IF(Q155="Probabilidad",AB154,""))),"")</f>
        <v/>
      </c>
      <c r="AC155" s="507" t="str">
        <f t="shared" si="139"/>
        <v/>
      </c>
      <c r="AD155" s="496"/>
      <c r="AE155" s="604"/>
      <c r="AF155" s="633"/>
      <c r="AG155" s="510"/>
      <c r="AH155" s="499"/>
      <c r="AI155" s="604"/>
      <c r="AJ155" s="633"/>
      <c r="AK155" s="633"/>
      <c r="AL155" s="553"/>
      <c r="AM155" s="633"/>
    </row>
    <row r="156" spans="1:68" ht="27.75" customHeight="1">
      <c r="A156" s="941"/>
      <c r="B156" s="944"/>
      <c r="C156" s="971"/>
      <c r="D156" s="971"/>
      <c r="E156" s="971"/>
      <c r="F156" s="971"/>
      <c r="G156" s="974"/>
      <c r="H156" s="977"/>
      <c r="I156" s="983"/>
      <c r="J156" s="986"/>
      <c r="K156" s="956">
        <f>IF(NOT(ISERROR(MATCH(J156,_xlfn.ANCHORARRAY(E251),0))),I253&amp;"Por favor no seleccionar los criterios de impacto",J156)</f>
        <v>0</v>
      </c>
      <c r="L156" s="989"/>
      <c r="M156" s="983"/>
      <c r="N156" s="992"/>
      <c r="O156" s="522">
        <v>3</v>
      </c>
      <c r="P156" s="425"/>
      <c r="Q156" s="501" t="str">
        <f t="shared" si="74"/>
        <v/>
      </c>
      <c r="R156" s="502"/>
      <c r="S156" s="502"/>
      <c r="T156" s="503" t="str">
        <f t="shared" si="75"/>
        <v/>
      </c>
      <c r="U156" s="502"/>
      <c r="V156" s="502"/>
      <c r="W156" s="502"/>
      <c r="X156" s="504" t="str">
        <f t="shared" si="93"/>
        <v/>
      </c>
      <c r="Y156" s="505" t="str">
        <f t="shared" si="76"/>
        <v/>
      </c>
      <c r="Z156" s="506" t="str">
        <f t="shared" si="77"/>
        <v/>
      </c>
      <c r="AA156" s="505" t="str">
        <f t="shared" si="78"/>
        <v/>
      </c>
      <c r="AB156" s="506" t="str">
        <f t="shared" si="155"/>
        <v/>
      </c>
      <c r="AC156" s="507" t="str">
        <f t="shared" si="139"/>
        <v/>
      </c>
      <c r="AD156" s="496"/>
      <c r="AE156" s="604"/>
      <c r="AF156" s="633"/>
      <c r="AG156" s="510"/>
      <c r="AH156" s="499"/>
      <c r="AI156" s="604"/>
      <c r="AJ156" s="633"/>
      <c r="AK156" s="633"/>
      <c r="AL156" s="553"/>
      <c r="AM156" s="633"/>
    </row>
    <row r="157" spans="1:68" ht="27.75" customHeight="1">
      <c r="A157" s="941"/>
      <c r="B157" s="944"/>
      <c r="C157" s="971"/>
      <c r="D157" s="971"/>
      <c r="E157" s="971"/>
      <c r="F157" s="971"/>
      <c r="G157" s="974"/>
      <c r="H157" s="977"/>
      <c r="I157" s="983"/>
      <c r="J157" s="986"/>
      <c r="K157" s="956">
        <f>IF(NOT(ISERROR(MATCH(J157,_xlfn.ANCHORARRAY(E252),0))),I254&amp;"Por favor no seleccionar los criterios de impacto",J157)</f>
        <v>0</v>
      </c>
      <c r="L157" s="989"/>
      <c r="M157" s="983"/>
      <c r="N157" s="992"/>
      <c r="O157" s="522">
        <v>4</v>
      </c>
      <c r="P157" s="424"/>
      <c r="Q157" s="501" t="str">
        <f t="shared" si="74"/>
        <v/>
      </c>
      <c r="R157" s="502"/>
      <c r="S157" s="502"/>
      <c r="T157" s="503" t="str">
        <f t="shared" si="75"/>
        <v/>
      </c>
      <c r="U157" s="502"/>
      <c r="V157" s="502"/>
      <c r="W157" s="502"/>
      <c r="X157" s="504" t="str">
        <f t="shared" si="93"/>
        <v/>
      </c>
      <c r="Y157" s="505" t="str">
        <f t="shared" si="76"/>
        <v/>
      </c>
      <c r="Z157" s="506" t="str">
        <f t="shared" si="77"/>
        <v/>
      </c>
      <c r="AA157" s="505" t="str">
        <f t="shared" si="78"/>
        <v/>
      </c>
      <c r="AB157" s="506" t="str">
        <f t="shared" si="155"/>
        <v/>
      </c>
      <c r="AC157" s="507" t="str">
        <f t="shared" si="139"/>
        <v/>
      </c>
      <c r="AD157" s="496"/>
      <c r="AE157" s="604"/>
      <c r="AF157" s="633"/>
      <c r="AG157" s="510"/>
      <c r="AH157" s="499"/>
      <c r="AI157" s="604"/>
      <c r="AJ157" s="633"/>
      <c r="AK157" s="633"/>
      <c r="AL157" s="553"/>
      <c r="AM157" s="633"/>
    </row>
    <row r="158" spans="1:68" ht="27.75" customHeight="1">
      <c r="A158" s="941"/>
      <c r="B158" s="944"/>
      <c r="C158" s="971"/>
      <c r="D158" s="971"/>
      <c r="E158" s="971"/>
      <c r="F158" s="971"/>
      <c r="G158" s="974"/>
      <c r="H158" s="977"/>
      <c r="I158" s="983"/>
      <c r="J158" s="986"/>
      <c r="K158" s="956">
        <f>IF(NOT(ISERROR(MATCH(J158,_xlfn.ANCHORARRAY(E253),0))),I255&amp;"Por favor no seleccionar los criterios de impacto",J158)</f>
        <v>0</v>
      </c>
      <c r="L158" s="989"/>
      <c r="M158" s="983"/>
      <c r="N158" s="992"/>
      <c r="O158" s="522">
        <v>5</v>
      </c>
      <c r="P158" s="424"/>
      <c r="Q158" s="501" t="str">
        <f t="shared" si="74"/>
        <v/>
      </c>
      <c r="R158" s="502"/>
      <c r="S158" s="502"/>
      <c r="T158" s="503" t="str">
        <f t="shared" si="75"/>
        <v/>
      </c>
      <c r="U158" s="502"/>
      <c r="V158" s="502"/>
      <c r="W158" s="502"/>
      <c r="X158" s="504" t="str">
        <f t="shared" si="93"/>
        <v/>
      </c>
      <c r="Y158" s="505" t="str">
        <f t="shared" si="76"/>
        <v/>
      </c>
      <c r="Z158" s="506" t="str">
        <f t="shared" si="77"/>
        <v/>
      </c>
      <c r="AA158" s="505" t="str">
        <f t="shared" si="78"/>
        <v/>
      </c>
      <c r="AB158" s="506" t="str">
        <f t="shared" si="155"/>
        <v/>
      </c>
      <c r="AC158" s="507" t="str">
        <f t="shared" si="139"/>
        <v/>
      </c>
      <c r="AD158" s="496"/>
      <c r="AE158" s="604"/>
      <c r="AF158" s="633"/>
      <c r="AG158" s="510"/>
      <c r="AH158" s="499"/>
      <c r="AI158" s="604"/>
      <c r="AJ158" s="633"/>
      <c r="AK158" s="633"/>
      <c r="AL158" s="553"/>
      <c r="AM158" s="633"/>
    </row>
    <row r="159" spans="1:68" ht="27.75" customHeight="1">
      <c r="A159" s="942"/>
      <c r="B159" s="945"/>
      <c r="C159" s="972"/>
      <c r="D159" s="972"/>
      <c r="E159" s="972"/>
      <c r="F159" s="972"/>
      <c r="G159" s="975"/>
      <c r="H159" s="978"/>
      <c r="I159" s="984"/>
      <c r="J159" s="987"/>
      <c r="K159" s="957">
        <f>IF(NOT(ISERROR(MATCH(J159,_xlfn.ANCHORARRAY(E254),0))),I256&amp;"Por favor no seleccionar los criterios de impacto",J159)</f>
        <v>0</v>
      </c>
      <c r="L159" s="990"/>
      <c r="M159" s="984"/>
      <c r="N159" s="993"/>
      <c r="O159" s="522">
        <v>6</v>
      </c>
      <c r="P159" s="424"/>
      <c r="Q159" s="501" t="str">
        <f t="shared" si="74"/>
        <v/>
      </c>
      <c r="R159" s="502"/>
      <c r="S159" s="502"/>
      <c r="T159" s="503" t="str">
        <f t="shared" si="75"/>
        <v/>
      </c>
      <c r="U159" s="502"/>
      <c r="V159" s="502"/>
      <c r="W159" s="502"/>
      <c r="X159" s="504" t="str">
        <f t="shared" si="93"/>
        <v/>
      </c>
      <c r="Y159" s="505" t="str">
        <f t="shared" si="76"/>
        <v/>
      </c>
      <c r="Z159" s="506" t="str">
        <f t="shared" si="77"/>
        <v/>
      </c>
      <c r="AA159" s="505" t="str">
        <f t="shared" si="78"/>
        <v/>
      </c>
      <c r="AB159" s="506" t="str">
        <f t="shared" si="155"/>
        <v/>
      </c>
      <c r="AC159" s="507" t="str">
        <f t="shared" si="139"/>
        <v/>
      </c>
      <c r="AD159" s="496"/>
      <c r="AE159" s="604"/>
      <c r="AF159" s="633"/>
      <c r="AG159" s="510"/>
      <c r="AH159" s="499"/>
      <c r="AI159" s="604"/>
      <c r="AJ159" s="633"/>
      <c r="AK159" s="633"/>
      <c r="AL159" s="553"/>
      <c r="AM159" s="633"/>
    </row>
    <row r="160" spans="1:68" ht="49.5" customHeight="1">
      <c r="A160" s="522"/>
      <c r="B160" s="979" t="s">
        <v>322</v>
      </c>
      <c r="C160" s="980"/>
      <c r="D160" s="980"/>
      <c r="E160" s="980"/>
      <c r="F160" s="980"/>
      <c r="G160" s="980"/>
      <c r="H160" s="980"/>
      <c r="I160" s="980"/>
      <c r="J160" s="980"/>
      <c r="K160" s="980"/>
      <c r="L160" s="980"/>
      <c r="M160" s="980"/>
      <c r="N160" s="980"/>
      <c r="O160" s="980"/>
      <c r="P160" s="980"/>
      <c r="Q160" s="980"/>
      <c r="R160" s="980"/>
      <c r="S160" s="980"/>
      <c r="T160" s="980"/>
      <c r="U160" s="980"/>
      <c r="V160" s="980"/>
      <c r="W160" s="980"/>
      <c r="X160" s="980"/>
      <c r="Y160" s="980"/>
      <c r="Z160" s="980"/>
      <c r="AA160" s="980"/>
      <c r="AB160" s="980"/>
      <c r="AC160" s="980"/>
      <c r="AD160" s="980"/>
      <c r="AE160" s="980"/>
      <c r="AF160" s="980"/>
      <c r="AG160" s="980"/>
      <c r="AH160" s="980"/>
      <c r="AI160" s="980"/>
      <c r="AJ160" s="981"/>
    </row>
    <row r="162" spans="1:6">
      <c r="A162" s="619"/>
      <c r="B162" s="648" t="s">
        <v>323</v>
      </c>
      <c r="C162" s="450"/>
      <c r="D162" s="450"/>
      <c r="F162" s="450"/>
    </row>
  </sheetData>
  <protectedRanges>
    <protectedRange sqref="AI10:AI11 AK10:AL11 AI17" name="Rango1"/>
  </protectedRanges>
  <dataConsolidate/>
  <mergeCells count="398">
    <mergeCell ref="L142:L147"/>
    <mergeCell ref="M142:M147"/>
    <mergeCell ref="N142:N147"/>
    <mergeCell ref="G142:G147"/>
    <mergeCell ref="H142:H147"/>
    <mergeCell ref="I142:I147"/>
    <mergeCell ref="M136:M141"/>
    <mergeCell ref="K124:K129"/>
    <mergeCell ref="K130:K135"/>
    <mergeCell ref="K136:K141"/>
    <mergeCell ref="G130:G135"/>
    <mergeCell ref="H130:H135"/>
    <mergeCell ref="I130:I135"/>
    <mergeCell ref="J130:J135"/>
    <mergeCell ref="L130:L135"/>
    <mergeCell ref="M130:M135"/>
    <mergeCell ref="J124:J129"/>
    <mergeCell ref="L124:L129"/>
    <mergeCell ref="M124:M129"/>
    <mergeCell ref="G136:G141"/>
    <mergeCell ref="L136:L141"/>
    <mergeCell ref="N124:N129"/>
    <mergeCell ref="C124:C129"/>
    <mergeCell ref="D124:D129"/>
    <mergeCell ref="E124:E129"/>
    <mergeCell ref="F124:F129"/>
    <mergeCell ref="G124:G129"/>
    <mergeCell ref="H124:H129"/>
    <mergeCell ref="I124:I129"/>
    <mergeCell ref="N130:N135"/>
    <mergeCell ref="A148:A153"/>
    <mergeCell ref="B148:B153"/>
    <mergeCell ref="C148:C153"/>
    <mergeCell ref="D148:D153"/>
    <mergeCell ref="E148:E153"/>
    <mergeCell ref="F148:F153"/>
    <mergeCell ref="G148:G153"/>
    <mergeCell ref="H148:H153"/>
    <mergeCell ref="I148:I153"/>
    <mergeCell ref="J148:J153"/>
    <mergeCell ref="K148:K153"/>
    <mergeCell ref="L148:L153"/>
    <mergeCell ref="M148:M153"/>
    <mergeCell ref="N148:N153"/>
    <mergeCell ref="J142:J147"/>
    <mergeCell ref="K142:K147"/>
    <mergeCell ref="B136:B141"/>
    <mergeCell ref="C136:C141"/>
    <mergeCell ref="D136:D141"/>
    <mergeCell ref="E136:E141"/>
    <mergeCell ref="B130:B135"/>
    <mergeCell ref="C130:C135"/>
    <mergeCell ref="D130:D135"/>
    <mergeCell ref="E130:E135"/>
    <mergeCell ref="F130:F135"/>
    <mergeCell ref="F136:F141"/>
    <mergeCell ref="A142:A147"/>
    <mergeCell ref="B142:B147"/>
    <mergeCell ref="C142:C147"/>
    <mergeCell ref="D142:D147"/>
    <mergeCell ref="E142:E147"/>
    <mergeCell ref="F142:F147"/>
    <mergeCell ref="N136:N141"/>
    <mergeCell ref="A94:A99"/>
    <mergeCell ref="A100:A105"/>
    <mergeCell ref="A106:A111"/>
    <mergeCell ref="A112:A117"/>
    <mergeCell ref="A118:A123"/>
    <mergeCell ref="A136:A141"/>
    <mergeCell ref="K94:K99"/>
    <mergeCell ref="K100:K105"/>
    <mergeCell ref="K106:K111"/>
    <mergeCell ref="K112:K117"/>
    <mergeCell ref="K118:K123"/>
    <mergeCell ref="H136:H141"/>
    <mergeCell ref="I136:I141"/>
    <mergeCell ref="J112:J117"/>
    <mergeCell ref="J118:J123"/>
    <mergeCell ref="J136:J141"/>
    <mergeCell ref="L112:L117"/>
    <mergeCell ref="A130:A135"/>
    <mergeCell ref="H94:H99"/>
    <mergeCell ref="I94:I99"/>
    <mergeCell ref="J94:J99"/>
    <mergeCell ref="L94:L99"/>
    <mergeCell ref="M94:M99"/>
    <mergeCell ref="N94:N99"/>
    <mergeCell ref="H100:H105"/>
    <mergeCell ref="I100:I105"/>
    <mergeCell ref="J100:J105"/>
    <mergeCell ref="L100:L105"/>
    <mergeCell ref="M100:M105"/>
    <mergeCell ref="N100:N105"/>
    <mergeCell ref="H106:H111"/>
    <mergeCell ref="I106:I111"/>
    <mergeCell ref="J106:J111"/>
    <mergeCell ref="L106:L111"/>
    <mergeCell ref="M106:M111"/>
    <mergeCell ref="N106:N111"/>
    <mergeCell ref="H112:H117"/>
    <mergeCell ref="I112:I117"/>
    <mergeCell ref="A124:A129"/>
    <mergeCell ref="B124:B129"/>
    <mergeCell ref="H118:H123"/>
    <mergeCell ref="I118:I123"/>
    <mergeCell ref="N112:N117"/>
    <mergeCell ref="N118:N123"/>
    <mergeCell ref="F94:F99"/>
    <mergeCell ref="G94:G99"/>
    <mergeCell ref="F100:F105"/>
    <mergeCell ref="G100:G105"/>
    <mergeCell ref="F106:F111"/>
    <mergeCell ref="G106:G111"/>
    <mergeCell ref="F112:F117"/>
    <mergeCell ref="G112:G117"/>
    <mergeCell ref="F118:F123"/>
    <mergeCell ref="G118:G123"/>
    <mergeCell ref="L118:L123"/>
    <mergeCell ref="M112:M117"/>
    <mergeCell ref="M118:M123"/>
    <mergeCell ref="D94:D99"/>
    <mergeCell ref="E94:E99"/>
    <mergeCell ref="D100:D105"/>
    <mergeCell ref="E100:E105"/>
    <mergeCell ref="D106:D111"/>
    <mergeCell ref="E106:E111"/>
    <mergeCell ref="D112:D117"/>
    <mergeCell ref="E112:E117"/>
    <mergeCell ref="D118:D123"/>
    <mergeCell ref="E118:E123"/>
    <mergeCell ref="B94:B99"/>
    <mergeCell ref="C94:C99"/>
    <mergeCell ref="B100:B105"/>
    <mergeCell ref="C100:C105"/>
    <mergeCell ref="B106:B111"/>
    <mergeCell ref="C106:C111"/>
    <mergeCell ref="B112:B117"/>
    <mergeCell ref="C112:C117"/>
    <mergeCell ref="B118:B123"/>
    <mergeCell ref="C118:C123"/>
    <mergeCell ref="N76:N81"/>
    <mergeCell ref="N82:N87"/>
    <mergeCell ref="N88:N93"/>
    <mergeCell ref="L76:L81"/>
    <mergeCell ref="L82:L87"/>
    <mergeCell ref="L88:L93"/>
    <mergeCell ref="A64:A69"/>
    <mergeCell ref="A76:A81"/>
    <mergeCell ref="A82:A87"/>
    <mergeCell ref="A88:A93"/>
    <mergeCell ref="K64:K69"/>
    <mergeCell ref="K76:K81"/>
    <mergeCell ref="K82:K87"/>
    <mergeCell ref="K88:K93"/>
    <mergeCell ref="I76:I81"/>
    <mergeCell ref="I82:I87"/>
    <mergeCell ref="I88:I93"/>
    <mergeCell ref="J76:J81"/>
    <mergeCell ref="J82:J87"/>
    <mergeCell ref="J88:J93"/>
    <mergeCell ref="H76:H81"/>
    <mergeCell ref="H82:H87"/>
    <mergeCell ref="H88:H93"/>
    <mergeCell ref="C64:C69"/>
    <mergeCell ref="M64:M69"/>
    <mergeCell ref="C88:C93"/>
    <mergeCell ref="D88:D93"/>
    <mergeCell ref="E88:E93"/>
    <mergeCell ref="F76:F81"/>
    <mergeCell ref="G76:G81"/>
    <mergeCell ref="F82:F87"/>
    <mergeCell ref="G82:G87"/>
    <mergeCell ref="F88:F93"/>
    <mergeCell ref="G88:G93"/>
    <mergeCell ref="M76:M81"/>
    <mergeCell ref="M82:M87"/>
    <mergeCell ref="M88:M93"/>
    <mergeCell ref="J70:J75"/>
    <mergeCell ref="K70:K75"/>
    <mergeCell ref="L70:L75"/>
    <mergeCell ref="M70:M75"/>
    <mergeCell ref="A1:AM2"/>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160:AJ160"/>
    <mergeCell ref="I154:I159"/>
    <mergeCell ref="J154:J159"/>
    <mergeCell ref="K154:K159"/>
    <mergeCell ref="L154:L159"/>
    <mergeCell ref="M154:M159"/>
    <mergeCell ref="N154:N159"/>
    <mergeCell ref="M58:M63"/>
    <mergeCell ref="N58:N63"/>
    <mergeCell ref="I58:I63"/>
    <mergeCell ref="J58:J63"/>
    <mergeCell ref="K58:K63"/>
    <mergeCell ref="L58:L63"/>
    <mergeCell ref="D64:D69"/>
    <mergeCell ref="E64:E69"/>
    <mergeCell ref="F64:F69"/>
    <mergeCell ref="G64:G69"/>
    <mergeCell ref="H64:H69"/>
    <mergeCell ref="I64:I69"/>
    <mergeCell ref="J64:J69"/>
    <mergeCell ref="L64:L69"/>
    <mergeCell ref="N64:N69"/>
    <mergeCell ref="B64:B69"/>
    <mergeCell ref="B76:B81"/>
    <mergeCell ref="A154:A159"/>
    <mergeCell ref="B154:B159"/>
    <mergeCell ref="C154:C159"/>
    <mergeCell ref="D154:D159"/>
    <mergeCell ref="E154:E159"/>
    <mergeCell ref="F154:F159"/>
    <mergeCell ref="G154:G159"/>
    <mergeCell ref="H154:H159"/>
    <mergeCell ref="G58:G63"/>
    <mergeCell ref="H58:H63"/>
    <mergeCell ref="A58:A63"/>
    <mergeCell ref="B58:B63"/>
    <mergeCell ref="C58:C63"/>
    <mergeCell ref="D58:D63"/>
    <mergeCell ref="E58:E63"/>
    <mergeCell ref="F58:F63"/>
    <mergeCell ref="B82:B87"/>
    <mergeCell ref="B88:B93"/>
    <mergeCell ref="C76:C81"/>
    <mergeCell ref="D76:D81"/>
    <mergeCell ref="E76:E81"/>
    <mergeCell ref="C82:C87"/>
    <mergeCell ref="D82:D87"/>
    <mergeCell ref="E82:E87"/>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N70:N75"/>
    <mergeCell ref="A70:A75"/>
    <mergeCell ref="B70:B75"/>
    <mergeCell ref="C70:C75"/>
    <mergeCell ref="D70:D75"/>
    <mergeCell ref="E70:E75"/>
    <mergeCell ref="F70:F75"/>
    <mergeCell ref="G70:G75"/>
    <mergeCell ref="H70:H75"/>
    <mergeCell ref="I70:I75"/>
  </mergeCells>
  <conditionalFormatting sqref="H10 H16 H22 H28 H34 H40 H46 H52 H58 H64 H76 H82 H88 H94">
    <cfRule type="cellIs" dxfId="368" priority="196" operator="equal">
      <formula>"Muy Baja"</formula>
    </cfRule>
    <cfRule type="cellIs" dxfId="367" priority="195" operator="equal">
      <formula>"Baja"</formula>
    </cfRule>
    <cfRule type="cellIs" dxfId="366" priority="194" operator="equal">
      <formula>"Media"</formula>
    </cfRule>
    <cfRule type="cellIs" dxfId="365" priority="193" operator="equal">
      <formula>"Alta"</formula>
    </cfRule>
    <cfRule type="cellIs" dxfId="364" priority="192" operator="equal">
      <formula>"Muy Alta"</formula>
    </cfRule>
  </conditionalFormatting>
  <conditionalFormatting sqref="H70">
    <cfRule type="cellIs" dxfId="363" priority="128" operator="equal">
      <formula>"Media"</formula>
    </cfRule>
    <cfRule type="cellIs" dxfId="362" priority="127" operator="equal">
      <formula>"Alta"</formula>
    </cfRule>
    <cfRule type="cellIs" dxfId="361" priority="126" operator="equal">
      <formula>"Muy Alta"</formula>
    </cfRule>
    <cfRule type="cellIs" dxfId="360" priority="130" operator="equal">
      <formula>"Muy Baja"</formula>
    </cfRule>
    <cfRule type="cellIs" dxfId="359" priority="129" operator="equal">
      <formula>"Baja"</formula>
    </cfRule>
  </conditionalFormatting>
  <conditionalFormatting sqref="H100 H106 H112 H118 H136 H154">
    <cfRule type="cellIs" dxfId="358" priority="265" operator="equal">
      <formula>"Baja"</formula>
    </cfRule>
    <cfRule type="cellIs" dxfId="357" priority="264" operator="equal">
      <formula>"Media"</formula>
    </cfRule>
    <cfRule type="cellIs" dxfId="356" priority="263" operator="equal">
      <formula>"Alta"</formula>
    </cfRule>
    <cfRule type="cellIs" dxfId="355" priority="262" operator="equal">
      <formula>"Muy Alta"</formula>
    </cfRule>
    <cfRule type="cellIs" dxfId="354" priority="266" operator="equal">
      <formula>"Muy Baja"</formula>
    </cfRule>
  </conditionalFormatting>
  <conditionalFormatting sqref="H124">
    <cfRule type="cellIs" dxfId="353" priority="83" operator="equal">
      <formula>"Muy Alta"</formula>
    </cfRule>
    <cfRule type="cellIs" dxfId="352" priority="84" operator="equal">
      <formula>"Alta"</formula>
    </cfRule>
    <cfRule type="cellIs" dxfId="351" priority="85" operator="equal">
      <formula>"Media"</formula>
    </cfRule>
    <cfRule type="cellIs" dxfId="350" priority="86" operator="equal">
      <formula>"Baja"</formula>
    </cfRule>
    <cfRule type="cellIs" dxfId="349" priority="87" operator="equal">
      <formula>"Muy Baja"</formula>
    </cfRule>
  </conditionalFormatting>
  <conditionalFormatting sqref="H130">
    <cfRule type="cellIs" dxfId="348" priority="55" operator="equal">
      <formula>"Alta"</formula>
    </cfRule>
    <cfRule type="cellIs" dxfId="347" priority="56" operator="equal">
      <formula>"Media"</formula>
    </cfRule>
    <cfRule type="cellIs" dxfId="346" priority="57" operator="equal">
      <formula>"Baja"</formula>
    </cfRule>
    <cfRule type="cellIs" dxfId="345" priority="58" operator="equal">
      <formula>"Muy Baja"</formula>
    </cfRule>
    <cfRule type="cellIs" dxfId="344" priority="54" operator="equal">
      <formula>"Muy Alta"</formula>
    </cfRule>
  </conditionalFormatting>
  <conditionalFormatting sqref="H142">
    <cfRule type="cellIs" dxfId="343" priority="114" operator="equal">
      <formula>"Media"</formula>
    </cfRule>
    <cfRule type="cellIs" dxfId="342" priority="116" operator="equal">
      <formula>"Muy Baja"</formula>
    </cfRule>
    <cfRule type="cellIs" dxfId="341" priority="115" operator="equal">
      <formula>"Baja"</formula>
    </cfRule>
    <cfRule type="cellIs" dxfId="340" priority="112" operator="equal">
      <formula>"Muy Alta"</formula>
    </cfRule>
    <cfRule type="cellIs" dxfId="339" priority="113" operator="equal">
      <formula>"Alta"</formula>
    </cfRule>
  </conditionalFormatting>
  <conditionalFormatting sqref="H148">
    <cfRule type="cellIs" dxfId="338" priority="26" operator="equal">
      <formula>"Alta"</formula>
    </cfRule>
    <cfRule type="cellIs" dxfId="337" priority="25" operator="equal">
      <formula>"Muy Alta"</formula>
    </cfRule>
    <cfRule type="cellIs" dxfId="336" priority="27" operator="equal">
      <formula>"Media"</formula>
    </cfRule>
    <cfRule type="cellIs" dxfId="335" priority="28" operator="equal">
      <formula>"Baja"</formula>
    </cfRule>
    <cfRule type="cellIs" dxfId="334" priority="29" operator="equal">
      <formula>"Muy Baja"</formula>
    </cfRule>
  </conditionalFormatting>
  <conditionalFormatting sqref="K10:K159">
    <cfRule type="containsText" dxfId="333" priority="135" operator="containsText" text="❌">
      <formula>NOT(ISERROR(SEARCH("❌",K10)))</formula>
    </cfRule>
  </conditionalFormatting>
  <conditionalFormatting sqref="L10 L16 L22 L28 L34 L40 L46 L52 L58 L64 L76 L82 L88 L94 L100 L106 L112 L118 L124 L136 L154">
    <cfRule type="cellIs" dxfId="332" priority="190" operator="equal">
      <formula>"Menor"</formula>
    </cfRule>
    <cfRule type="cellIs" dxfId="331" priority="188" operator="equal">
      <formula>"Mayor"</formula>
    </cfRule>
    <cfRule type="cellIs" dxfId="330" priority="187" operator="equal">
      <formula>"Catastrófico"</formula>
    </cfRule>
    <cfRule type="cellIs" dxfId="329" priority="189" operator="equal">
      <formula>"Moderado"</formula>
    </cfRule>
    <cfRule type="cellIs" dxfId="328" priority="191" operator="equal">
      <formula>"Leve"</formula>
    </cfRule>
  </conditionalFormatting>
  <conditionalFormatting sqref="L70">
    <cfRule type="cellIs" dxfId="327" priority="123" operator="equal">
      <formula>"Moderado"</formula>
    </cfRule>
    <cfRule type="cellIs" dxfId="326" priority="125" operator="equal">
      <formula>"Leve"</formula>
    </cfRule>
    <cfRule type="cellIs" dxfId="325" priority="124" operator="equal">
      <formula>"Menor"</formula>
    </cfRule>
    <cfRule type="cellIs" dxfId="324" priority="122" operator="equal">
      <formula>"Mayor"</formula>
    </cfRule>
    <cfRule type="cellIs" dxfId="323" priority="121" operator="equal">
      <formula>"Catastrófico"</formula>
    </cfRule>
  </conditionalFormatting>
  <conditionalFormatting sqref="L130">
    <cfRule type="cellIs" dxfId="322" priority="49" operator="equal">
      <formula>"Catastrófico"</formula>
    </cfRule>
    <cfRule type="cellIs" dxfId="321" priority="51" operator="equal">
      <formula>"Moderado"</formula>
    </cfRule>
    <cfRule type="cellIs" dxfId="320" priority="53" operator="equal">
      <formula>"Leve"</formula>
    </cfRule>
    <cfRule type="cellIs" dxfId="319" priority="52" operator="equal">
      <formula>"Menor"</formula>
    </cfRule>
    <cfRule type="cellIs" dxfId="318" priority="50" operator="equal">
      <formula>"Mayor"</formula>
    </cfRule>
  </conditionalFormatting>
  <conditionalFormatting sqref="L142">
    <cfRule type="cellIs" dxfId="317" priority="110" operator="equal">
      <formula>"Menor"</formula>
    </cfRule>
    <cfRule type="cellIs" dxfId="316" priority="109" operator="equal">
      <formula>"Moderado"</formula>
    </cfRule>
    <cfRule type="cellIs" dxfId="315" priority="108" operator="equal">
      <formula>"Mayor"</formula>
    </cfRule>
    <cfRule type="cellIs" dxfId="314" priority="111" operator="equal">
      <formula>"Leve"</formula>
    </cfRule>
    <cfRule type="cellIs" dxfId="313" priority="107" operator="equal">
      <formula>"Catastrófico"</formula>
    </cfRule>
  </conditionalFormatting>
  <conditionalFormatting sqref="L148">
    <cfRule type="cellIs" dxfId="312" priority="22" operator="equal">
      <formula>"Moderado"</formula>
    </cfRule>
    <cfRule type="cellIs" dxfId="311" priority="21" operator="equal">
      <formula>"Mayor"</formula>
    </cfRule>
    <cfRule type="cellIs" dxfId="310" priority="23" operator="equal">
      <formula>"Menor"</formula>
    </cfRule>
    <cfRule type="cellIs" dxfId="309" priority="24" operator="equal">
      <formula>"Leve"</formula>
    </cfRule>
    <cfRule type="cellIs" dxfId="308" priority="20" operator="equal">
      <formula>"Catastrófico"</formula>
    </cfRule>
  </conditionalFormatting>
  <conditionalFormatting sqref="N10 N16 N22 N28 N34 N40 N46 N52 N58 N64 N76 N82 N88 N94 N100 N106 N112 N118 N136 N154">
    <cfRule type="cellIs" dxfId="307" priority="184" operator="equal">
      <formula>"Alto"</formula>
    </cfRule>
    <cfRule type="cellIs" dxfId="306" priority="183" operator="equal">
      <formula>"Extremo"</formula>
    </cfRule>
    <cfRule type="cellIs" dxfId="305" priority="186" operator="equal">
      <formula>"Bajo"</formula>
    </cfRule>
    <cfRule type="cellIs" dxfId="304" priority="185" operator="equal">
      <formula>"Moderado"</formula>
    </cfRule>
  </conditionalFormatting>
  <conditionalFormatting sqref="N70">
    <cfRule type="cellIs" dxfId="303" priority="118" operator="equal">
      <formula>"Alto"</formula>
    </cfRule>
    <cfRule type="cellIs" dxfId="302" priority="117" operator="equal">
      <formula>"Extremo"</formula>
    </cfRule>
    <cfRule type="cellIs" dxfId="301" priority="119" operator="equal">
      <formula>"Moderado"</formula>
    </cfRule>
    <cfRule type="cellIs" dxfId="300" priority="120" operator="equal">
      <formula>"Bajo"</formula>
    </cfRule>
  </conditionalFormatting>
  <conditionalFormatting sqref="N124">
    <cfRule type="cellIs" dxfId="299" priority="74" operator="equal">
      <formula>"Extremo"</formula>
    </cfRule>
    <cfRule type="cellIs" dxfId="298" priority="76" operator="equal">
      <formula>"Moderado"</formula>
    </cfRule>
    <cfRule type="cellIs" dxfId="297" priority="77" operator="equal">
      <formula>"Bajo"</formula>
    </cfRule>
    <cfRule type="cellIs" dxfId="296" priority="75" operator="equal">
      <formula>"Alto"</formula>
    </cfRule>
  </conditionalFormatting>
  <conditionalFormatting sqref="N130">
    <cfRule type="cellIs" dxfId="295" priority="46" operator="equal">
      <formula>"Alto"</formula>
    </cfRule>
    <cfRule type="cellIs" dxfId="294" priority="45" operator="equal">
      <formula>"Extremo"</formula>
    </cfRule>
    <cfRule type="cellIs" dxfId="293" priority="48" operator="equal">
      <formula>"Bajo"</formula>
    </cfRule>
    <cfRule type="cellIs" dxfId="292" priority="47" operator="equal">
      <formula>"Moderado"</formula>
    </cfRule>
  </conditionalFormatting>
  <conditionalFormatting sqref="N142">
    <cfRule type="cellIs" dxfId="291" priority="104" operator="equal">
      <formula>"Alto"</formula>
    </cfRule>
    <cfRule type="cellIs" dxfId="290" priority="103" operator="equal">
      <formula>"Extremo"</formula>
    </cfRule>
    <cfRule type="cellIs" dxfId="289" priority="106" operator="equal">
      <formula>"Bajo"</formula>
    </cfRule>
    <cfRule type="cellIs" dxfId="288" priority="105" operator="equal">
      <formula>"Moderado"</formula>
    </cfRule>
  </conditionalFormatting>
  <conditionalFormatting sqref="N148">
    <cfRule type="cellIs" dxfId="287" priority="17" operator="equal">
      <formula>"Alto"</formula>
    </cfRule>
    <cfRule type="cellIs" dxfId="286" priority="18" operator="equal">
      <formula>"Moderado"</formula>
    </cfRule>
    <cfRule type="cellIs" dxfId="285" priority="16" operator="equal">
      <formula>"Extremo"</formula>
    </cfRule>
    <cfRule type="cellIs" dxfId="284" priority="19" operator="equal">
      <formula>"Bajo"</formula>
    </cfRule>
  </conditionalFormatting>
  <conditionalFormatting sqref="Y10:Y159">
    <cfRule type="cellIs" dxfId="283" priority="15" operator="equal">
      <formula>"Muy Baja"</formula>
    </cfRule>
    <cfRule type="cellIs" dxfId="282" priority="13" operator="equal">
      <formula>"Media"</formula>
    </cfRule>
    <cfRule type="cellIs" dxfId="281" priority="12" operator="equal">
      <formula>"Alta"</formula>
    </cfRule>
    <cfRule type="cellIs" dxfId="280" priority="11" operator="equal">
      <formula>"Muy Alta"</formula>
    </cfRule>
    <cfRule type="cellIs" dxfId="279" priority="14" operator="equal">
      <formula>"Baja"</formula>
    </cfRule>
  </conditionalFormatting>
  <conditionalFormatting sqref="AA10:AA159">
    <cfRule type="cellIs" dxfId="278" priority="10" operator="equal">
      <formula>"Leve"</formula>
    </cfRule>
    <cfRule type="cellIs" dxfId="277" priority="8" operator="equal">
      <formula>"Moderado"</formula>
    </cfRule>
    <cfRule type="cellIs" dxfId="276" priority="7" operator="equal">
      <formula>"Mayor"</formula>
    </cfRule>
    <cfRule type="cellIs" dxfId="275" priority="6" operator="equal">
      <formula>"Catastrófico"</formula>
    </cfRule>
    <cfRule type="cellIs" dxfId="274" priority="9" operator="equal">
      <formula>"Menor"</formula>
    </cfRule>
  </conditionalFormatting>
  <conditionalFormatting sqref="AC10:AC159">
    <cfRule type="cellIs" dxfId="273" priority="3" operator="equal">
      <formula>"Moderado"</formula>
    </cfRule>
    <cfRule type="cellIs" dxfId="272" priority="2" operator="equal">
      <formula>"Alto"</formula>
    </cfRule>
    <cfRule type="cellIs" dxfId="271" priority="1" operator="equal">
      <formula>"Extremo"</formula>
    </cfRule>
    <cfRule type="cellIs" dxfId="270" priority="4" operator="equal">
      <formula>"Bajo"</formula>
    </cfRule>
  </conditionalFormatting>
  <dataValidations count="2">
    <dataValidation type="custom" allowBlank="1" showInputMessage="1" showErrorMessage="1" error="Recuerde que las acciones se generan bajo la medida de mitigar el riesgo" sqref="AI35:AI39 AI41:AI45 AI47:AI51 AE65:AH70 AE53:AH58 AE78:AI87 AE60:AH63 AE72:AI75 AE90:AI95 AE97:AH99 AI97:AI159 AE108:AF159 AH108:AH159 AG108:AG118 AG120:AG124 AG126:AG130 AG132:AG136 AG138:AG159" xr:uid="{00000000-0002-0000-0800-000000000000}"/>
    <dataValidation type="list" allowBlank="1" showInputMessage="1" showErrorMessage="1" sqref="AJ53 AJ61:AJ62 AJ154:AJ155 AJ157:AJ158 AJ41 AJ49:AJ50 AJ47 AJ55:AJ56 AJ43:AJ44 AJ37:AJ38 AJ35 AJ58 AJ142:AJ143 AJ145:AJ146 AJ148:AJ149 AJ151:AJ152" xr:uid="{00000000-0002-0000-0800-000006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F10:F159</xm:sqref>
        </x14:dataValidation>
        <x14:dataValidation type="list" allowBlank="1" showInputMessage="1" showErrorMessage="1" xr:uid="{00000000-0002-0000-0800-000007000000}">
          <x14:formula1>
            <xm:f>'Opciones Tratamiento'!$E$2:$E$4</xm:f>
          </x14:formula1>
          <xm:sqref>B10:B159</xm:sqref>
        </x14:dataValidation>
        <x14:dataValidation type="list" allowBlank="1" showInputMessage="1" showErrorMessage="1" xr:uid="{00000000-0002-0000-0800-000008000000}">
          <x14:formula1>
            <xm:f>'Tabla Impacto'!$F$210:$F$221</xm:f>
          </x14:formula1>
          <xm:sqref>J10:J159</xm:sqref>
        </x14:dataValidation>
        <x14:dataValidation type="list" allowBlank="1" showInputMessage="1" showErrorMessage="1" xr:uid="{00000000-0002-0000-0800-000009000000}">
          <x14:formula1>
            <xm:f>'Hoja1 (2)'!$A$3:$A$5</xm:f>
          </x14:formula1>
          <xm:sqref>R10:R159</xm:sqref>
        </x14:dataValidation>
        <x14:dataValidation type="list" allowBlank="1" showInputMessage="1" showErrorMessage="1" xr:uid="{00000000-0002-0000-0800-00000B000000}">
          <x14:formula1>
            <xm:f>'Hoja1 (2)'!$A$8:$A$9</xm:f>
          </x14:formula1>
          <xm:sqref>U10:U159</xm:sqref>
        </x14:dataValidation>
        <x14:dataValidation type="list" allowBlank="1" showInputMessage="1" showErrorMessage="1" xr:uid="{00000000-0002-0000-0800-00000C000000}">
          <x14:formula1>
            <xm:f>'Hoja1 (2)'!$A$10:$A$11</xm:f>
          </x14:formula1>
          <xm:sqref>V10:V159</xm:sqref>
        </x14:dataValidation>
        <x14:dataValidation type="list" allowBlank="1" showInputMessage="1" showErrorMessage="1" xr:uid="{00000000-0002-0000-0800-00000D000000}">
          <x14:formula1>
            <xm:f>'Tabla Valoración controles'!$D$13:$D$14</xm:f>
          </x14:formula1>
          <xm:sqref>W10:W159</xm:sqref>
        </x14:dataValidation>
        <x14:dataValidation type="list" allowBlank="1" showInputMessage="1" showErrorMessage="1" xr:uid="{00000000-0002-0000-0800-00000E000000}">
          <x14:formula1>
            <xm:f>'Opciones Tratamiento'!$B$2:$B$5</xm:f>
          </x14:formula1>
          <xm:sqref>AD10:AD159</xm:sqref>
        </x14:dataValidation>
        <x14:dataValidation type="list" allowBlank="1" showInputMessage="1" showErrorMessage="1" xr:uid="{4166D705-02CD-47A8-B8DE-E5A465855E98}">
          <x14:formula1>
            <xm:f>Hoja1!$A$1:$A$14</xm:f>
          </x14:formula1>
          <xm:sqref>C4:V4</xm:sqref>
        </x14:dataValidation>
        <x14:dataValidation type="list" allowBlank="1" showInputMessage="1" showErrorMessage="1" xr:uid="{8193BF85-3E81-4BB3-B7FD-AE10590FEF71}">
          <x14:formula1>
            <xm:f>'Hoja1 (2)'!$A$20:$A$21</xm:f>
          </x14:formula1>
          <xm:sqref>AJ11 AJ16 AJ22 AJ29 AJ34 AJ52 AJ59 AJ64 AJ71 AJ76:AJ77 AJ88:AJ89 AJ96</xm:sqref>
        </x14:dataValidation>
        <x14:dataValidation type="list" allowBlank="1" showInputMessage="1" showErrorMessage="1" xr:uid="{00000000-0002-0000-0800-00000A000000}">
          <x14:formula1>
            <xm:f>'Hoja1 (2)'!$A$6:$A$7</xm:f>
          </x14:formula1>
          <xm:sqref>S10:S159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73FD-8D56-481D-971A-5CB8772607DB}">
  <sheetPr>
    <tabColor theme="9" tint="-0.249977111117893"/>
  </sheetPr>
  <dimension ref="A1:CU160"/>
  <sheetViews>
    <sheetView zoomScale="55" zoomScaleNormal="55" workbookViewId="0">
      <selection activeCell="B4" sqref="B4:H5"/>
    </sheetView>
  </sheetViews>
  <sheetFormatPr baseColWidth="10" defaultColWidth="11.42578125" defaultRowHeight="15"/>
  <cols>
    <col min="2" max="39" width="5.7109375" customWidth="1"/>
    <col min="41" max="46" width="5.7109375" customWidth="1"/>
  </cols>
  <sheetData>
    <row r="1" spans="1:99"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13" t="s">
        <v>324</v>
      </c>
      <c r="C2" s="1013"/>
      <c r="D2" s="1013"/>
      <c r="E2" s="1013"/>
      <c r="F2" s="1013"/>
      <c r="G2" s="1013"/>
      <c r="H2" s="1013"/>
      <c r="I2" s="1013"/>
      <c r="J2" s="1014" t="s">
        <v>81</v>
      </c>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13"/>
      <c r="C3" s="1013"/>
      <c r="D3" s="1013"/>
      <c r="E3" s="1013"/>
      <c r="F3" s="1013"/>
      <c r="G3" s="1013"/>
      <c r="H3" s="1013"/>
      <c r="I3" s="1013"/>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13"/>
      <c r="C4" s="1013"/>
      <c r="D4" s="1013"/>
      <c r="E4" s="1013"/>
      <c r="F4" s="1013"/>
      <c r="G4" s="1013"/>
      <c r="H4" s="1013"/>
      <c r="I4" s="1013"/>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c r="A6" s="14"/>
      <c r="B6" s="1015" t="s">
        <v>325</v>
      </c>
      <c r="C6" s="1015"/>
      <c r="D6" s="1016"/>
      <c r="E6" s="1052" t="s">
        <v>326</v>
      </c>
      <c r="F6" s="1053"/>
      <c r="G6" s="1053"/>
      <c r="H6" s="1053"/>
      <c r="I6" s="1054"/>
      <c r="J6" s="1017" t="str">
        <f>IF(AND('Mapa final'!$H$10="Muy Alta",'Mapa final'!$L$10="Leve"),CONCATENATE("R",'Mapa final'!$A$10),"")</f>
        <v/>
      </c>
      <c r="K6" s="1018"/>
      <c r="L6" s="1018" t="str">
        <f>IF(AND('Mapa final'!$H$16="Muy Alta",'Mapa final'!$L$16="Leve"),CONCATENATE("R",'Mapa final'!$A$16),"")</f>
        <v/>
      </c>
      <c r="M6" s="1018"/>
      <c r="N6" s="1018" t="str">
        <f>IF(AND('Mapa final'!$H$22="Muy Alta",'Mapa final'!$L$22="Leve"),CONCATENATE("R",'Mapa final'!$A$22),"")</f>
        <v/>
      </c>
      <c r="O6" s="1021"/>
      <c r="P6" s="1017" t="str">
        <f>IF(AND('Mapa final'!$H$10="Muy Alta",'Mapa final'!$L$10="Menor"),CONCATENATE("R",'Mapa final'!$A$10),"")</f>
        <v/>
      </c>
      <c r="Q6" s="1018"/>
      <c r="R6" s="1018" t="str">
        <f>IF(AND('Mapa final'!$H$16="Muy Alta",'Mapa final'!$L$16="Menor"),CONCATENATE("R",'Mapa final'!$A$16),"")</f>
        <v/>
      </c>
      <c r="S6" s="1018"/>
      <c r="T6" s="1018" t="str">
        <f>IF(AND('Mapa final'!$H$22="Muy Alta",'Mapa final'!$L$22="Menor"),CONCATENATE("R",'Mapa final'!$A$22),"")</f>
        <v/>
      </c>
      <c r="U6" s="1021"/>
      <c r="V6" s="1017" t="str">
        <f>IF(AND('Mapa final'!$H$10="Muy Alta",'Mapa final'!$L$10="Moderado"),CONCATENATE("R",'Mapa final'!$A$10),"")</f>
        <v/>
      </c>
      <c r="W6" s="1018"/>
      <c r="X6" s="1018" t="str">
        <f>IF(AND('Mapa final'!$H$16="Muy Alta",'Mapa final'!$L$16="Moderado"),CONCATENATE("R",'Mapa final'!$A$16),"")</f>
        <v/>
      </c>
      <c r="Y6" s="1018"/>
      <c r="Z6" s="1018" t="str">
        <f>IF(AND('Mapa final'!$H$22="Muy Alta",'Mapa final'!$L$22="Moderado"),CONCATENATE("R",'Mapa final'!$A$22),"")</f>
        <v/>
      </c>
      <c r="AA6" s="1021"/>
      <c r="AB6" s="1017" t="str">
        <f>IF(AND('Mapa final'!$H$10="Muy Alta",'Mapa final'!$L$10="Mayor"),CONCATENATE("R",'Mapa final'!$A$10),"")</f>
        <v/>
      </c>
      <c r="AC6" s="1018"/>
      <c r="AD6" s="1018" t="str">
        <f>IF(AND('Mapa final'!$H$16="Muy Alta",'Mapa final'!$L$16="Mayor"),CONCATENATE("R",'Mapa final'!$A$16),"")</f>
        <v/>
      </c>
      <c r="AE6" s="1018"/>
      <c r="AF6" s="1018" t="str">
        <f>IF(AND('Mapa final'!$H$22="Muy Alta",'Mapa final'!$L$22="Mayor"),CONCATENATE("R",'Mapa final'!$A$22),"")</f>
        <v/>
      </c>
      <c r="AG6" s="1021"/>
      <c r="AH6" s="1023" t="str">
        <f>IF(AND('Mapa final'!$H$10="Muy Alta",'Mapa final'!$L$10="Catastrófico"),CONCATENATE("R",'Mapa final'!$A$10),"")</f>
        <v/>
      </c>
      <c r="AI6" s="1024"/>
      <c r="AJ6" s="1024" t="str">
        <f>IF(AND('Mapa final'!$H$16="Muy Alta",'Mapa final'!$L$16="Catastrófico"),CONCATENATE("R",'Mapa final'!$A$16),"")</f>
        <v/>
      </c>
      <c r="AK6" s="1024"/>
      <c r="AL6" s="1024" t="str">
        <f>IF(AND('Mapa final'!$H$22="Muy Alta",'Mapa final'!$L$22="Catastrófico"),CONCATENATE("R",'Mapa final'!$A$22),"")</f>
        <v/>
      </c>
      <c r="AM6" s="1027"/>
      <c r="AO6" s="1059" t="s">
        <v>327</v>
      </c>
      <c r="AP6" s="1060"/>
      <c r="AQ6" s="1060"/>
      <c r="AR6" s="1060"/>
      <c r="AS6" s="1060"/>
      <c r="AT6" s="106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c r="A7" s="14"/>
      <c r="B7" s="1015"/>
      <c r="C7" s="1015"/>
      <c r="D7" s="1016"/>
      <c r="E7" s="1044"/>
      <c r="F7" s="1051"/>
      <c r="G7" s="1051"/>
      <c r="H7" s="1051"/>
      <c r="I7" s="1055"/>
      <c r="J7" s="1019"/>
      <c r="K7" s="1020"/>
      <c r="L7" s="1020"/>
      <c r="M7" s="1020"/>
      <c r="N7" s="1020"/>
      <c r="O7" s="1022"/>
      <c r="P7" s="1019"/>
      <c r="Q7" s="1020"/>
      <c r="R7" s="1020"/>
      <c r="S7" s="1020"/>
      <c r="T7" s="1020"/>
      <c r="U7" s="1022"/>
      <c r="V7" s="1019"/>
      <c r="W7" s="1020"/>
      <c r="X7" s="1020"/>
      <c r="Y7" s="1020"/>
      <c r="Z7" s="1020"/>
      <c r="AA7" s="1022"/>
      <c r="AB7" s="1019"/>
      <c r="AC7" s="1020"/>
      <c r="AD7" s="1020"/>
      <c r="AE7" s="1020"/>
      <c r="AF7" s="1020"/>
      <c r="AG7" s="1022"/>
      <c r="AH7" s="1025"/>
      <c r="AI7" s="1026"/>
      <c r="AJ7" s="1026"/>
      <c r="AK7" s="1026"/>
      <c r="AL7" s="1026"/>
      <c r="AM7" s="1028"/>
      <c r="AN7" s="14"/>
      <c r="AO7" s="1062"/>
      <c r="AP7" s="1063"/>
      <c r="AQ7" s="1063"/>
      <c r="AR7" s="1063"/>
      <c r="AS7" s="1063"/>
      <c r="AT7" s="106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c r="A8" s="14"/>
      <c r="B8" s="1015"/>
      <c r="C8" s="1015"/>
      <c r="D8" s="1016"/>
      <c r="E8" s="1044"/>
      <c r="F8" s="1051"/>
      <c r="G8" s="1051"/>
      <c r="H8" s="1051"/>
      <c r="I8" s="1055"/>
      <c r="J8" s="1019" t="str">
        <f>IF(AND('Mapa final'!$H$28="Muy Alta",'Mapa final'!$L$28="Leve"),CONCATENATE("R",'Mapa final'!$A$28),"")</f>
        <v/>
      </c>
      <c r="K8" s="1020"/>
      <c r="L8" s="1020" t="str">
        <f>IF(AND('Mapa final'!$H$34="Muy Alta",'Mapa final'!$L$34="Leve"),CONCATENATE("R",'Mapa final'!$A$34),"")</f>
        <v/>
      </c>
      <c r="M8" s="1020"/>
      <c r="N8" s="1020" t="str">
        <f>IF(AND('Mapa final'!$H$40="Muy Alta",'Mapa final'!$L$40="Leve"),CONCATENATE("R",'Mapa final'!$A$40),"")</f>
        <v/>
      </c>
      <c r="O8" s="1022"/>
      <c r="P8" s="1019" t="str">
        <f>IF(AND('Mapa final'!$H$28="Muy Alta",'Mapa final'!$L$28="Menor"),CONCATENATE("R",'Mapa final'!$A$28),"")</f>
        <v/>
      </c>
      <c r="Q8" s="1020"/>
      <c r="R8" s="1020" t="str">
        <f>IF(AND('Mapa final'!$H$34="Muy Alta",'Mapa final'!$L$34="Menor"),CONCATENATE("R",'Mapa final'!$A$34),"")</f>
        <v/>
      </c>
      <c r="S8" s="1020"/>
      <c r="T8" s="1020" t="str">
        <f>IF(AND('Mapa final'!$H$40="Muy Alta",'Mapa final'!$L$40="Menor"),CONCATENATE("R",'Mapa final'!$A$40),"")</f>
        <v/>
      </c>
      <c r="U8" s="1022"/>
      <c r="V8" s="1019" t="str">
        <f>IF(AND('Mapa final'!$H$28="Muy Alta",'Mapa final'!$L$28="Moderado"),CONCATENATE("R",'Mapa final'!$A$28),"")</f>
        <v>R4</v>
      </c>
      <c r="W8" s="1020"/>
      <c r="X8" s="1020" t="str">
        <f>IF(AND('Mapa final'!$H$34="Muy Alta",'Mapa final'!$L$34="Moderado"),CONCATENATE("R",'Mapa final'!$A$34),"")</f>
        <v/>
      </c>
      <c r="Y8" s="1020"/>
      <c r="Z8" s="1020" t="str">
        <f>IF(AND('Mapa final'!$H$40="Muy Alta",'Mapa final'!$L$40="Moderado"),CONCATENATE("R",'Mapa final'!$A$40),"")</f>
        <v/>
      </c>
      <c r="AA8" s="1022"/>
      <c r="AB8" s="1019" t="str">
        <f>IF(AND('Mapa final'!$H$28="Muy Alta",'Mapa final'!$L$28="Mayor"),CONCATENATE("R",'Mapa final'!$A$28),"")</f>
        <v/>
      </c>
      <c r="AC8" s="1020"/>
      <c r="AD8" s="1020" t="str">
        <f>IF(AND('Mapa final'!$H$34="Muy Alta",'Mapa final'!$L$34="Mayor"),CONCATENATE("R",'Mapa final'!$A$34),"")</f>
        <v/>
      </c>
      <c r="AE8" s="1020"/>
      <c r="AF8" s="1020" t="str">
        <f>IF(AND('Mapa final'!$H$40="Muy Alta",'Mapa final'!$L$40="Mayor"),CONCATENATE("R",'Mapa final'!$A$40),"")</f>
        <v/>
      </c>
      <c r="AG8" s="1022"/>
      <c r="AH8" s="1025" t="str">
        <f>IF(AND('Mapa final'!$H$28="Muy Alta",'Mapa final'!$L$28="Catastrófico"),CONCATENATE("R",'Mapa final'!$A$28),"")</f>
        <v/>
      </c>
      <c r="AI8" s="1026"/>
      <c r="AJ8" s="1026" t="str">
        <f>IF(AND('Mapa final'!$H$34="Muy Alta",'Mapa final'!$L$34="Catastrófico"),CONCATENATE("R",'Mapa final'!$A$34),"")</f>
        <v/>
      </c>
      <c r="AK8" s="1026"/>
      <c r="AL8" s="1026" t="str">
        <f>IF(AND('Mapa final'!$H$40="Muy Alta",'Mapa final'!$L$40="Catastrófico"),CONCATENATE("R",'Mapa final'!$A$40),"")</f>
        <v/>
      </c>
      <c r="AM8" s="1028"/>
      <c r="AN8" s="14"/>
      <c r="AO8" s="1062"/>
      <c r="AP8" s="1063"/>
      <c r="AQ8" s="1063"/>
      <c r="AR8" s="1063"/>
      <c r="AS8" s="1063"/>
      <c r="AT8" s="106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c r="A9" s="14"/>
      <c r="B9" s="1015"/>
      <c r="C9" s="1015"/>
      <c r="D9" s="1016"/>
      <c r="E9" s="1044"/>
      <c r="F9" s="1051"/>
      <c r="G9" s="1051"/>
      <c r="H9" s="1051"/>
      <c r="I9" s="1055"/>
      <c r="J9" s="1019"/>
      <c r="K9" s="1020"/>
      <c r="L9" s="1020"/>
      <c r="M9" s="1020"/>
      <c r="N9" s="1020"/>
      <c r="O9" s="1022"/>
      <c r="P9" s="1019"/>
      <c r="Q9" s="1020"/>
      <c r="R9" s="1020"/>
      <c r="S9" s="1020"/>
      <c r="T9" s="1020"/>
      <c r="U9" s="1022"/>
      <c r="V9" s="1019"/>
      <c r="W9" s="1020"/>
      <c r="X9" s="1020"/>
      <c r="Y9" s="1020"/>
      <c r="Z9" s="1020"/>
      <c r="AA9" s="1022"/>
      <c r="AB9" s="1019"/>
      <c r="AC9" s="1020"/>
      <c r="AD9" s="1020"/>
      <c r="AE9" s="1020"/>
      <c r="AF9" s="1020"/>
      <c r="AG9" s="1022"/>
      <c r="AH9" s="1025"/>
      <c r="AI9" s="1026"/>
      <c r="AJ9" s="1026"/>
      <c r="AK9" s="1026"/>
      <c r="AL9" s="1026"/>
      <c r="AM9" s="1028"/>
      <c r="AN9" s="14"/>
      <c r="AO9" s="1062"/>
      <c r="AP9" s="1063"/>
      <c r="AQ9" s="1063"/>
      <c r="AR9" s="1063"/>
      <c r="AS9" s="1063"/>
      <c r="AT9" s="106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c r="A10" s="14"/>
      <c r="B10" s="1015"/>
      <c r="C10" s="1015"/>
      <c r="D10" s="1016"/>
      <c r="E10" s="1044"/>
      <c r="F10" s="1051"/>
      <c r="G10" s="1051"/>
      <c r="H10" s="1051"/>
      <c r="I10" s="1055"/>
      <c r="J10" s="1019" t="str">
        <f>IF(AND('Mapa final'!$H$46="Muy Alta",'Mapa final'!$L$46="Leve"),CONCATENATE("R",'Mapa final'!$A$46),"")</f>
        <v/>
      </c>
      <c r="K10" s="1020"/>
      <c r="L10" s="1020" t="str">
        <f>IF(AND('Mapa final'!$H$52="Muy Alta",'Mapa final'!$L$52="Leve"),CONCATENATE("R",'Mapa final'!$A$52),"")</f>
        <v/>
      </c>
      <c r="M10" s="1020"/>
      <c r="N10" s="1020" t="str">
        <f>IF(AND('Mapa final'!$H$58="Muy Alta",'Mapa final'!$L$58="Leve"),CONCATENATE("R",'Mapa final'!$A$58),"")</f>
        <v/>
      </c>
      <c r="O10" s="1022"/>
      <c r="P10" s="1019" t="str">
        <f>IF(AND('Mapa final'!$H$46="Muy Alta",'Mapa final'!$L$46="Menor"),CONCATENATE("R",'Mapa final'!$A$46),"")</f>
        <v/>
      </c>
      <c r="Q10" s="1020"/>
      <c r="R10" s="1020" t="str">
        <f>IF(AND('Mapa final'!$H$52="Muy Alta",'Mapa final'!$L$52="Menor"),CONCATENATE("R",'Mapa final'!$A$52),"")</f>
        <v>R8</v>
      </c>
      <c r="S10" s="1020"/>
      <c r="T10" s="1020" t="str">
        <f>IF(AND('Mapa final'!$H$58="Muy Alta",'Mapa final'!$L$58="Menor"),CONCATENATE("R",'Mapa final'!$A$58),"")</f>
        <v/>
      </c>
      <c r="U10" s="1022"/>
      <c r="V10" s="1019" t="str">
        <f>IF(AND('Mapa final'!$H$46="Muy Alta",'Mapa final'!$L$46="Moderado"),CONCATENATE("R",'Mapa final'!$A$46),"")</f>
        <v/>
      </c>
      <c r="W10" s="1020"/>
      <c r="X10" s="1020" t="str">
        <f>IF(AND('Mapa final'!$H$52="Muy Alta",'Mapa final'!$L$52="Moderado"),CONCATENATE("R",'Mapa final'!$A$52),"")</f>
        <v/>
      </c>
      <c r="Y10" s="1020"/>
      <c r="Z10" s="1020" t="str">
        <f>IF(AND('Mapa final'!$H$58="Muy Alta",'Mapa final'!$L$58="Moderado"),CONCATENATE("R",'Mapa final'!$A$58),"")</f>
        <v/>
      </c>
      <c r="AA10" s="1022"/>
      <c r="AB10" s="1019" t="str">
        <f>IF(AND('Mapa final'!$H$46="Muy Alta",'Mapa final'!$L$46="Mayor"),CONCATENATE("R",'Mapa final'!$A$46),"")</f>
        <v/>
      </c>
      <c r="AC10" s="1020"/>
      <c r="AD10" s="1020" t="str">
        <f>IF(AND('Mapa final'!$H$52="Muy Alta",'Mapa final'!$L$52="Mayor"),CONCATENATE("R",'Mapa final'!$A$52),"")</f>
        <v/>
      </c>
      <c r="AE10" s="1020"/>
      <c r="AF10" s="1020" t="str">
        <f>IF(AND('Mapa final'!$H$58="Muy Alta",'Mapa final'!$L$58="Mayor"),CONCATENATE("R",'Mapa final'!$A$58),"")</f>
        <v/>
      </c>
      <c r="AG10" s="1022"/>
      <c r="AH10" s="1025" t="str">
        <f>IF(AND('Mapa final'!$H$46="Muy Alta",'Mapa final'!$L$46="Catastrófico"),CONCATENATE("R",'Mapa final'!$A$46),"")</f>
        <v/>
      </c>
      <c r="AI10" s="1026"/>
      <c r="AJ10" s="1026" t="str">
        <f>IF(AND('Mapa final'!$H$52="Muy Alta",'Mapa final'!$L$52="Catastrófico"),CONCATENATE("R",'Mapa final'!$A$52),"")</f>
        <v/>
      </c>
      <c r="AK10" s="1026"/>
      <c r="AL10" s="1026" t="str">
        <f>IF(AND('Mapa final'!$H$58="Muy Alta",'Mapa final'!$L$58="Catastrófico"),CONCATENATE("R",'Mapa final'!$A$58),"")</f>
        <v/>
      </c>
      <c r="AM10" s="1028"/>
      <c r="AN10" s="14"/>
      <c r="AO10" s="1062"/>
      <c r="AP10" s="1063"/>
      <c r="AQ10" s="1063"/>
      <c r="AR10" s="1063"/>
      <c r="AS10" s="1063"/>
      <c r="AT10" s="106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c r="A11" s="14"/>
      <c r="B11" s="1015"/>
      <c r="C11" s="1015"/>
      <c r="D11" s="1016"/>
      <c r="E11" s="1044"/>
      <c r="F11" s="1051"/>
      <c r="G11" s="1051"/>
      <c r="H11" s="1051"/>
      <c r="I11" s="1055"/>
      <c r="J11" s="1019"/>
      <c r="K11" s="1020"/>
      <c r="L11" s="1020"/>
      <c r="M11" s="1020"/>
      <c r="N11" s="1020"/>
      <c r="O11" s="1022"/>
      <c r="P11" s="1019"/>
      <c r="Q11" s="1020"/>
      <c r="R11" s="1020"/>
      <c r="S11" s="1020"/>
      <c r="T11" s="1020"/>
      <c r="U11" s="1022"/>
      <c r="V11" s="1019"/>
      <c r="W11" s="1020"/>
      <c r="X11" s="1020"/>
      <c r="Y11" s="1020"/>
      <c r="Z11" s="1020"/>
      <c r="AA11" s="1022"/>
      <c r="AB11" s="1019"/>
      <c r="AC11" s="1020"/>
      <c r="AD11" s="1020"/>
      <c r="AE11" s="1020"/>
      <c r="AF11" s="1020"/>
      <c r="AG11" s="1022"/>
      <c r="AH11" s="1025"/>
      <c r="AI11" s="1026"/>
      <c r="AJ11" s="1026"/>
      <c r="AK11" s="1026"/>
      <c r="AL11" s="1026"/>
      <c r="AM11" s="1028"/>
      <c r="AN11" s="14"/>
      <c r="AO11" s="1062"/>
      <c r="AP11" s="1063"/>
      <c r="AQ11" s="1063"/>
      <c r="AR11" s="1063"/>
      <c r="AS11" s="1063"/>
      <c r="AT11" s="106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c r="A12" s="14"/>
      <c r="B12" s="1015"/>
      <c r="C12" s="1015"/>
      <c r="D12" s="1016"/>
      <c r="E12" s="1044"/>
      <c r="F12" s="1051"/>
      <c r="G12" s="1051"/>
      <c r="H12" s="1051"/>
      <c r="I12" s="1055"/>
      <c r="J12" s="1019" t="str">
        <f>IF(AND('Mapa final'!$H$64="Muy Alta",'Mapa final'!$L$64="Leve"),CONCATENATE("R",'Mapa final'!$A$64),"")</f>
        <v/>
      </c>
      <c r="K12" s="1020"/>
      <c r="L12" s="1020" t="str">
        <f>IF(AND('Mapa final'!$H$70="Muy Alta",'Mapa final'!$L$70="Leve"),CONCATENATE("R",'Mapa final'!$A$70),"")</f>
        <v>R11</v>
      </c>
      <c r="M12" s="1020"/>
      <c r="N12" s="1020" t="str">
        <f>IF(AND('Mapa final'!$H$76="Muy Alta",'Mapa final'!$L$76="Leve"),CONCATENATE("R",'Mapa final'!$A$76),"")</f>
        <v/>
      </c>
      <c r="O12" s="1022"/>
      <c r="P12" s="1019" t="str">
        <f>IF(AND('Mapa final'!$H$64="Muy Alta",'Mapa final'!$L$64="Menor"),CONCATENATE("R",'Mapa final'!$A$64),"")</f>
        <v/>
      </c>
      <c r="Q12" s="1020"/>
      <c r="R12" s="1020" t="str">
        <f>IF(AND('Mapa final'!$H$70="Muy Alta",'Mapa final'!$L$70="Menor"),CONCATENATE("R",'Mapa final'!$A$70),"")</f>
        <v/>
      </c>
      <c r="S12" s="1020"/>
      <c r="T12" s="1020" t="str">
        <f>IF(AND('Mapa final'!$H$76="Muy Alta",'Mapa final'!$L$76="Menor"),CONCATENATE("R",'Mapa final'!$A$76),"")</f>
        <v/>
      </c>
      <c r="U12" s="1022"/>
      <c r="V12" s="1019" t="str">
        <f>IF(AND('Mapa final'!$H$64="Muy Alta",'Mapa final'!$L$64="Moderado"),CONCATENATE("R",'Mapa final'!$A$64),"")</f>
        <v/>
      </c>
      <c r="W12" s="1020"/>
      <c r="X12" s="1020" t="str">
        <f>IF(AND('Mapa final'!$H$70="Muy Alta",'Mapa final'!$L$70="Moderado"),CONCATENATE("R",'Mapa final'!$A$70),"")</f>
        <v/>
      </c>
      <c r="Y12" s="1020"/>
      <c r="Z12" s="1020" t="str">
        <f>IF(AND('Mapa final'!$H$76="Muy Alta",'Mapa final'!$L$76="Moderado"),CONCATENATE("R",'Mapa final'!$A$76),"")</f>
        <v/>
      </c>
      <c r="AA12" s="1022"/>
      <c r="AB12" s="1019" t="str">
        <f>IF(AND('Mapa final'!$H$64="Muy Alta",'Mapa final'!$L$64="Mayor"),CONCATENATE("R",'Mapa final'!$A$64),"")</f>
        <v/>
      </c>
      <c r="AC12" s="1020"/>
      <c r="AD12" s="1020" t="str">
        <f>IF(AND('Mapa final'!$H$70="Muy Alta",'Mapa final'!$L$70="Mayor"),CONCATENATE("R",'Mapa final'!$A$70),"")</f>
        <v/>
      </c>
      <c r="AE12" s="1020"/>
      <c r="AF12" s="1020" t="str">
        <f>IF(AND('Mapa final'!$H$76="Muy Alta",'Mapa final'!$L$76="Mayor"),CONCATENATE("R",'Mapa final'!$A$76),"")</f>
        <v/>
      </c>
      <c r="AG12" s="1022"/>
      <c r="AH12" s="1025" t="str">
        <f>IF(AND('Mapa final'!$H$64="Muy Alta",'Mapa final'!$L$64="Catastrófico"),CONCATENATE("R",'Mapa final'!$A$64),"")</f>
        <v/>
      </c>
      <c r="AI12" s="1026"/>
      <c r="AJ12" s="1026" t="str">
        <f>IF(AND('Mapa final'!$H$70="Muy Alta",'Mapa final'!$L$70="Catastrófico"),CONCATENATE("R",'Mapa final'!$A$70),"")</f>
        <v/>
      </c>
      <c r="AK12" s="1026"/>
      <c r="AL12" s="1026" t="str">
        <f>IF(AND('Mapa final'!$H$76="Muy Alta",'Mapa final'!$L$76="Catastrófico"),CONCATENATE("R",'Mapa final'!$A$76),"")</f>
        <v/>
      </c>
      <c r="AM12" s="1028"/>
      <c r="AN12" s="14"/>
      <c r="AO12" s="1062"/>
      <c r="AP12" s="1063"/>
      <c r="AQ12" s="1063"/>
      <c r="AR12" s="1063"/>
      <c r="AS12" s="1063"/>
      <c r="AT12" s="106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c r="A13" s="14"/>
      <c r="B13" s="1015"/>
      <c r="C13" s="1015"/>
      <c r="D13" s="1016"/>
      <c r="E13" s="1044"/>
      <c r="F13" s="1051"/>
      <c r="G13" s="1051"/>
      <c r="H13" s="1051"/>
      <c r="I13" s="1055"/>
      <c r="J13" s="1019"/>
      <c r="K13" s="1020"/>
      <c r="L13" s="1020"/>
      <c r="M13" s="1020"/>
      <c r="N13" s="1020"/>
      <c r="O13" s="1022"/>
      <c r="P13" s="1019"/>
      <c r="Q13" s="1020"/>
      <c r="R13" s="1020"/>
      <c r="S13" s="1020"/>
      <c r="T13" s="1020"/>
      <c r="U13" s="1022"/>
      <c r="V13" s="1019"/>
      <c r="W13" s="1020"/>
      <c r="X13" s="1020"/>
      <c r="Y13" s="1020"/>
      <c r="Z13" s="1020"/>
      <c r="AA13" s="1022"/>
      <c r="AB13" s="1019"/>
      <c r="AC13" s="1020"/>
      <c r="AD13" s="1020"/>
      <c r="AE13" s="1020"/>
      <c r="AF13" s="1020"/>
      <c r="AG13" s="1022"/>
      <c r="AH13" s="1025"/>
      <c r="AI13" s="1026"/>
      <c r="AJ13" s="1026"/>
      <c r="AK13" s="1026"/>
      <c r="AL13" s="1026"/>
      <c r="AM13" s="1028"/>
      <c r="AN13" s="14"/>
      <c r="AO13" s="1062"/>
      <c r="AP13" s="1063"/>
      <c r="AQ13" s="1063"/>
      <c r="AR13" s="1063"/>
      <c r="AS13" s="1063"/>
      <c r="AT13" s="106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c r="A14" s="14"/>
      <c r="B14" s="1015"/>
      <c r="C14" s="1015"/>
      <c r="D14" s="1016"/>
      <c r="E14" s="1044"/>
      <c r="F14" s="1051"/>
      <c r="G14" s="1051"/>
      <c r="H14" s="1051"/>
      <c r="I14" s="1055"/>
      <c r="J14" s="1019" t="str">
        <f>IF(AND('Mapa final'!$H$82="Muy Alta",'Mapa final'!$L$82="Leve"),CONCATENATE("R",'Mapa final'!$A$82),"")</f>
        <v/>
      </c>
      <c r="K14" s="1020"/>
      <c r="L14" s="1020" t="str">
        <f>IF(AND('Mapa final'!$H$88="Muy Alta",'Mapa final'!$L$88="Leve"),CONCATENATE("R",'Mapa final'!$A$88),"")</f>
        <v/>
      </c>
      <c r="M14" s="1020"/>
      <c r="N14" s="1020" t="str">
        <f>IF(AND('Mapa final'!$H$94="Muy Alta",'Mapa final'!$L$94="Leve"),CONCATENATE("R",'Mapa final'!$A$94),"")</f>
        <v/>
      </c>
      <c r="O14" s="1022"/>
      <c r="P14" s="1019" t="str">
        <f>IF(AND('Mapa final'!$H$82="Muy Alta",'Mapa final'!$L$82="Menor"),CONCATENATE("R",'Mapa final'!$A$82),"")</f>
        <v/>
      </c>
      <c r="Q14" s="1020"/>
      <c r="R14" s="1020" t="str">
        <f>IF(AND('Mapa final'!$H$88="Muy Alta",'Mapa final'!$L$88="Menor"),CONCATENATE("R",'Mapa final'!$A$88),"")</f>
        <v/>
      </c>
      <c r="S14" s="1020"/>
      <c r="T14" s="1020" t="str">
        <f>IF(AND('Mapa final'!$H$94="Muy Alta",'Mapa final'!$L$94="Menor"),CONCATENATE("R",'Mapa final'!$A$94),"")</f>
        <v/>
      </c>
      <c r="U14" s="1022"/>
      <c r="V14" s="1019" t="str">
        <f>IF(AND('Mapa final'!$H$82="Muy Alta",'Mapa final'!$L$82="Moderado"),CONCATENATE("R",'Mapa final'!$A$82),"")</f>
        <v/>
      </c>
      <c r="W14" s="1020"/>
      <c r="X14" s="1020" t="str">
        <f>IF(AND('Mapa final'!$H$88="Muy Alta",'Mapa final'!$L$88="Moderado"),CONCATENATE("R",'Mapa final'!$A$88),"")</f>
        <v/>
      </c>
      <c r="Y14" s="1020"/>
      <c r="Z14" s="1020" t="str">
        <f>IF(AND('Mapa final'!$H$94="Muy Alta",'Mapa final'!$L$94="Moderado"),CONCATENATE("R",'Mapa final'!$A$94),"")</f>
        <v/>
      </c>
      <c r="AA14" s="1022"/>
      <c r="AB14" s="1019" t="str">
        <f>IF(AND('Mapa final'!$H$82="Muy Alta",'Mapa final'!$L$82="Mayor"),CONCATENATE("R",'Mapa final'!$A$82),"")</f>
        <v/>
      </c>
      <c r="AC14" s="1020"/>
      <c r="AD14" s="1020" t="str">
        <f>IF(AND('Mapa final'!$H$88="Muy Alta",'Mapa final'!$L$88="Mayor"),CONCATENATE("R",'Mapa final'!$A$88),"")</f>
        <v/>
      </c>
      <c r="AE14" s="1020"/>
      <c r="AF14" s="1020" t="str">
        <f>IF(AND('Mapa final'!$H$94="Muy Alta",'Mapa final'!$L$94="Mayor"),CONCATENATE("R",'Mapa final'!$A$94),"")</f>
        <v/>
      </c>
      <c r="AG14" s="1022"/>
      <c r="AH14" s="1025" t="str">
        <f>IF(AND('Mapa final'!$H$82="Muy Alta",'Mapa final'!$L$82="Catastrófico"),CONCATENATE("R",'Mapa final'!$A$82),"")</f>
        <v/>
      </c>
      <c r="AI14" s="1026"/>
      <c r="AJ14" s="1026" t="str">
        <f>IF(AND('Mapa final'!$H$88="Muy Alta",'Mapa final'!$L$88="Catastrófico"),CONCATENATE("R",'Mapa final'!$A$88),"")</f>
        <v/>
      </c>
      <c r="AK14" s="1026"/>
      <c r="AL14" s="1026" t="str">
        <f>IF(AND('Mapa final'!$H$94="Muy Alta",'Mapa final'!$L$94="Catastrófico"),CONCATENATE("R",'Mapa final'!$A$94),"")</f>
        <v/>
      </c>
      <c r="AM14" s="1028"/>
      <c r="AN14" s="14"/>
      <c r="AO14" s="1062"/>
      <c r="AP14" s="1063"/>
      <c r="AQ14" s="1063"/>
      <c r="AR14" s="1063"/>
      <c r="AS14" s="1063"/>
      <c r="AT14" s="106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c r="A15" s="14"/>
      <c r="B15" s="1015"/>
      <c r="C15" s="1015"/>
      <c r="D15" s="1016"/>
      <c r="E15" s="1044"/>
      <c r="F15" s="1051"/>
      <c r="G15" s="1051"/>
      <c r="H15" s="1051"/>
      <c r="I15" s="1055"/>
      <c r="J15" s="1019"/>
      <c r="K15" s="1020"/>
      <c r="L15" s="1020"/>
      <c r="M15" s="1020"/>
      <c r="N15" s="1020"/>
      <c r="O15" s="1022"/>
      <c r="P15" s="1019"/>
      <c r="Q15" s="1020"/>
      <c r="R15" s="1020"/>
      <c r="S15" s="1020"/>
      <c r="T15" s="1020"/>
      <c r="U15" s="1022"/>
      <c r="V15" s="1019"/>
      <c r="W15" s="1020"/>
      <c r="X15" s="1020"/>
      <c r="Y15" s="1020"/>
      <c r="Z15" s="1020"/>
      <c r="AA15" s="1022"/>
      <c r="AB15" s="1019"/>
      <c r="AC15" s="1020"/>
      <c r="AD15" s="1020"/>
      <c r="AE15" s="1020"/>
      <c r="AF15" s="1020"/>
      <c r="AG15" s="1022"/>
      <c r="AH15" s="1025"/>
      <c r="AI15" s="1026"/>
      <c r="AJ15" s="1026"/>
      <c r="AK15" s="1026"/>
      <c r="AL15" s="1026"/>
      <c r="AM15" s="1028"/>
      <c r="AN15" s="14"/>
      <c r="AO15" s="1062"/>
      <c r="AP15" s="1063"/>
      <c r="AQ15" s="1063"/>
      <c r="AR15" s="1063"/>
      <c r="AS15" s="1063"/>
      <c r="AT15" s="106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c r="A16" s="14"/>
      <c r="B16" s="1015"/>
      <c r="C16" s="1015"/>
      <c r="D16" s="1016"/>
      <c r="E16" s="1044"/>
      <c r="F16" s="1051"/>
      <c r="G16" s="1051"/>
      <c r="H16" s="1051"/>
      <c r="I16" s="1055"/>
      <c r="J16" s="1019" t="str">
        <f>IF(AND('Mapa final'!$H$100="Muy Alta",'Mapa final'!$L$100="Leve"),CONCATENATE("R",'Mapa final'!$A$100),"")</f>
        <v/>
      </c>
      <c r="K16" s="1020"/>
      <c r="L16" s="1020" t="str">
        <f>IF(AND('Mapa final'!$H$106="Muy Alta",'Mapa final'!$L$106="Leve"),CONCATENATE("R",'Mapa final'!$A$106),"")</f>
        <v/>
      </c>
      <c r="M16" s="1020"/>
      <c r="N16" s="1020" t="str">
        <f>IF(AND('Mapa final'!$H$112="Muy Alta",'Mapa final'!$L$112="Leve"),CONCATENATE("R",'Mapa final'!$A$112),"")</f>
        <v/>
      </c>
      <c r="O16" s="1022"/>
      <c r="P16" s="1019" t="str">
        <f>IF(AND('Mapa final'!$H$100="Muy Alta",'Mapa final'!$L$100="Menor"),CONCATENATE("R",'Mapa final'!$A$100),"")</f>
        <v/>
      </c>
      <c r="Q16" s="1020"/>
      <c r="R16" s="1020" t="str">
        <f>IF(AND('Mapa final'!$H$106="Muy Alta",'Mapa final'!$L$106="Menor"),CONCATENATE("R",'Mapa final'!$A$106),"")</f>
        <v/>
      </c>
      <c r="S16" s="1020"/>
      <c r="T16" s="1020" t="str">
        <f>IF(AND('Mapa final'!$H$112="Muy Alta",'Mapa final'!$L$112="Menor"),CONCATENATE("R",'Mapa final'!$A$112),"")</f>
        <v/>
      </c>
      <c r="U16" s="1022"/>
      <c r="V16" s="1019" t="str">
        <f>IF(AND('Mapa final'!$H$100="Muy Alta",'Mapa final'!$L$100="Moderado"),CONCATENATE("R",'Mapa final'!$A$100),"")</f>
        <v/>
      </c>
      <c r="W16" s="1020"/>
      <c r="X16" s="1020" t="str">
        <f>IF(AND('Mapa final'!$H$106="Muy Alta",'Mapa final'!$L$106="Moderado"),CONCATENATE("R",'Mapa final'!$A$106),"")</f>
        <v/>
      </c>
      <c r="Y16" s="1020"/>
      <c r="Z16" s="1020" t="str">
        <f>IF(AND('Mapa final'!$H$112="Muy Alta",'Mapa final'!$L$112="Moderado"),CONCATENATE("R",'Mapa final'!$A$112),"")</f>
        <v/>
      </c>
      <c r="AA16" s="1022"/>
      <c r="AB16" s="1019" t="str">
        <f>IF(AND('Mapa final'!$H$100="Muy Alta",'Mapa final'!$L$100="Mayor"),CONCATENATE("R",'Mapa final'!$A$100),"")</f>
        <v/>
      </c>
      <c r="AC16" s="1020"/>
      <c r="AD16" s="1020" t="str">
        <f>IF(AND('Mapa final'!$H$106="Muy Alta",'Mapa final'!$L$106="Mayor"),CONCATENATE("R",'Mapa final'!$A$106),"")</f>
        <v/>
      </c>
      <c r="AE16" s="1020"/>
      <c r="AF16" s="1020" t="str">
        <f>IF(AND('Mapa final'!$H$112="Muy Alta",'Mapa final'!$L$112="Mayor"),CONCATENATE("R",'Mapa final'!$A$112),"")</f>
        <v/>
      </c>
      <c r="AG16" s="1022"/>
      <c r="AH16" s="1025" t="str">
        <f>IF(AND('Mapa final'!$H$100="Muy Alta",'Mapa final'!$L$100="Catastrófico"),CONCATENATE("R",'Mapa final'!$A$100),"")</f>
        <v/>
      </c>
      <c r="AI16" s="1026"/>
      <c r="AJ16" s="1026" t="str">
        <f>IF(AND('Mapa final'!$H$106="Muy Alta",'Mapa final'!$L$106="Catastrófico"),CONCATENATE("R",'Mapa final'!$A$106),"")</f>
        <v/>
      </c>
      <c r="AK16" s="1026"/>
      <c r="AL16" s="1026" t="str">
        <f>IF(AND('Mapa final'!$H$112="Muy Alta",'Mapa final'!$L$112="Catastrófico"),CONCATENATE("R",'Mapa final'!$A$112),"")</f>
        <v/>
      </c>
      <c r="AM16" s="1028"/>
      <c r="AN16" s="14"/>
      <c r="AO16" s="1062"/>
      <c r="AP16" s="1063"/>
      <c r="AQ16" s="1063"/>
      <c r="AR16" s="1063"/>
      <c r="AS16" s="1063"/>
      <c r="AT16" s="106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c r="A17" s="14"/>
      <c r="B17" s="1015"/>
      <c r="C17" s="1015"/>
      <c r="D17" s="1016"/>
      <c r="E17" s="1056"/>
      <c r="F17" s="1057"/>
      <c r="G17" s="1057"/>
      <c r="H17" s="1057"/>
      <c r="I17" s="1058"/>
      <c r="J17" s="1019"/>
      <c r="K17" s="1020"/>
      <c r="L17" s="1020"/>
      <c r="M17" s="1020"/>
      <c r="N17" s="1020"/>
      <c r="O17" s="1022"/>
      <c r="P17" s="1019"/>
      <c r="Q17" s="1020"/>
      <c r="R17" s="1020"/>
      <c r="S17" s="1020"/>
      <c r="T17" s="1020"/>
      <c r="U17" s="1022"/>
      <c r="V17" s="1019"/>
      <c r="W17" s="1020"/>
      <c r="X17" s="1020"/>
      <c r="Y17" s="1020"/>
      <c r="Z17" s="1020"/>
      <c r="AA17" s="1022"/>
      <c r="AB17" s="1019"/>
      <c r="AC17" s="1020"/>
      <c r="AD17" s="1020"/>
      <c r="AE17" s="1020"/>
      <c r="AF17" s="1020"/>
      <c r="AG17" s="1022"/>
      <c r="AH17" s="1025"/>
      <c r="AI17" s="1026"/>
      <c r="AJ17" s="1026"/>
      <c r="AK17" s="1026"/>
      <c r="AL17" s="1026"/>
      <c r="AM17" s="1028"/>
      <c r="AN17" s="14"/>
      <c r="AO17" s="1065"/>
      <c r="AP17" s="1066"/>
      <c r="AQ17" s="1066"/>
      <c r="AR17" s="1066"/>
      <c r="AS17" s="1066"/>
      <c r="AT17" s="106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c r="A18" s="14"/>
      <c r="B18" s="1015"/>
      <c r="C18" s="1015"/>
      <c r="D18" s="1016"/>
      <c r="E18" s="1052" t="s">
        <v>328</v>
      </c>
      <c r="F18" s="1053"/>
      <c r="G18" s="1053"/>
      <c r="H18" s="1053"/>
      <c r="I18" s="1054"/>
      <c r="J18" s="1029" t="str">
        <f>IF(AND('Mapa final'!$H$10="Alta",'Mapa final'!$L$10="Leve"),CONCATENATE("R",'Mapa final'!$A$10),"")</f>
        <v/>
      </c>
      <c r="K18" s="1030"/>
      <c r="L18" s="1030" t="str">
        <f>IF(AND('Mapa final'!$H$16="Alta",'Mapa final'!$L$16="Leve"),CONCATENATE("R",'Mapa final'!$A$16),"")</f>
        <v/>
      </c>
      <c r="M18" s="1030"/>
      <c r="N18" s="1030" t="str">
        <f>IF(AND('Mapa final'!$H$22="Alta",'Mapa final'!$L$22="Leve"),CONCATENATE("R",'Mapa final'!$A$22),"")</f>
        <v/>
      </c>
      <c r="O18" s="1033"/>
      <c r="P18" s="1029" t="str">
        <f>IF(AND('Mapa final'!$H$10="Alta",'Mapa final'!$L$10="Menor"),CONCATENATE("R",'Mapa final'!$A$10),"")</f>
        <v/>
      </c>
      <c r="Q18" s="1030"/>
      <c r="R18" s="1030" t="str">
        <f>IF(AND('Mapa final'!$H$16="Alta",'Mapa final'!$L$16="Menor"),CONCATENATE("R",'Mapa final'!$A$16),"")</f>
        <v/>
      </c>
      <c r="S18" s="1030"/>
      <c r="T18" s="1030" t="str">
        <f>IF(AND('Mapa final'!$H$22="Alta",'Mapa final'!$L$22="Menor"),CONCATENATE("R",'Mapa final'!$A$22),"")</f>
        <v/>
      </c>
      <c r="U18" s="1033"/>
      <c r="V18" s="1017" t="str">
        <f>IF(AND('Mapa final'!$H$10="Alta",'Mapa final'!$L$10="Moderado"),CONCATENATE("R",'Mapa final'!$A$10),"")</f>
        <v/>
      </c>
      <c r="W18" s="1018"/>
      <c r="X18" s="1018" t="str">
        <f>IF(AND('Mapa final'!$H$16="Alta",'Mapa final'!$L$16="Moderado"),CONCATENATE("R",'Mapa final'!$A$16),"")</f>
        <v/>
      </c>
      <c r="Y18" s="1018"/>
      <c r="Z18" s="1018" t="str">
        <f>IF(AND('Mapa final'!$H$22="Alta",'Mapa final'!$L$22="Moderado"),CONCATENATE("R",'Mapa final'!$A$22),"")</f>
        <v/>
      </c>
      <c r="AA18" s="1021"/>
      <c r="AB18" s="1017" t="str">
        <f>IF(AND('Mapa final'!$H$10="Alta",'Mapa final'!$L$10="Mayor"),CONCATENATE("R",'Mapa final'!$A$10),"")</f>
        <v/>
      </c>
      <c r="AC18" s="1018"/>
      <c r="AD18" s="1018" t="str">
        <f>IF(AND('Mapa final'!$H$16="Alta",'Mapa final'!$L$16="Mayor"),CONCATENATE("R",'Mapa final'!$A$16),"")</f>
        <v/>
      </c>
      <c r="AE18" s="1018"/>
      <c r="AF18" s="1018" t="str">
        <f>IF(AND('Mapa final'!$H$22="Alta",'Mapa final'!$L$22="Mayor"),CONCATENATE("R",'Mapa final'!$A$22),"")</f>
        <v/>
      </c>
      <c r="AG18" s="1021"/>
      <c r="AH18" s="1023" t="str">
        <f>IF(AND('Mapa final'!$H$10="Alta",'Mapa final'!$L$10="Catastrófico"),CONCATENATE("R",'Mapa final'!$A$10),"")</f>
        <v/>
      </c>
      <c r="AI18" s="1024"/>
      <c r="AJ18" s="1024" t="str">
        <f>IF(AND('Mapa final'!$H$16="Alta",'Mapa final'!$L$16="Catastrófico"),CONCATENATE("R",'Mapa final'!$A$16),"")</f>
        <v/>
      </c>
      <c r="AK18" s="1024"/>
      <c r="AL18" s="1024" t="str">
        <f>IF(AND('Mapa final'!$H$22="Alta",'Mapa final'!$L$22="Catastrófico"),CONCATENATE("R",'Mapa final'!$A$22),"")</f>
        <v/>
      </c>
      <c r="AM18" s="1027"/>
      <c r="AN18" s="14"/>
      <c r="AO18" s="1068" t="s">
        <v>329</v>
      </c>
      <c r="AP18" s="1069"/>
      <c r="AQ18" s="1069"/>
      <c r="AR18" s="1069"/>
      <c r="AS18" s="1069"/>
      <c r="AT18" s="1070"/>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c r="A19" s="14"/>
      <c r="B19" s="1015"/>
      <c r="C19" s="1015"/>
      <c r="D19" s="1016"/>
      <c r="E19" s="1044"/>
      <c r="F19" s="1051"/>
      <c r="G19" s="1051"/>
      <c r="H19" s="1051"/>
      <c r="I19" s="1055"/>
      <c r="J19" s="1031"/>
      <c r="K19" s="1032"/>
      <c r="L19" s="1032"/>
      <c r="M19" s="1032"/>
      <c r="N19" s="1032"/>
      <c r="O19" s="1034"/>
      <c r="P19" s="1031"/>
      <c r="Q19" s="1032"/>
      <c r="R19" s="1032"/>
      <c r="S19" s="1032"/>
      <c r="T19" s="1032"/>
      <c r="U19" s="1034"/>
      <c r="V19" s="1019"/>
      <c r="W19" s="1020"/>
      <c r="X19" s="1020"/>
      <c r="Y19" s="1020"/>
      <c r="Z19" s="1020"/>
      <c r="AA19" s="1022"/>
      <c r="AB19" s="1019"/>
      <c r="AC19" s="1020"/>
      <c r="AD19" s="1020"/>
      <c r="AE19" s="1020"/>
      <c r="AF19" s="1020"/>
      <c r="AG19" s="1022"/>
      <c r="AH19" s="1025"/>
      <c r="AI19" s="1026"/>
      <c r="AJ19" s="1026"/>
      <c r="AK19" s="1026"/>
      <c r="AL19" s="1026"/>
      <c r="AM19" s="1028"/>
      <c r="AN19" s="14"/>
      <c r="AO19" s="1071"/>
      <c r="AP19" s="1072"/>
      <c r="AQ19" s="1072"/>
      <c r="AR19" s="1072"/>
      <c r="AS19" s="1072"/>
      <c r="AT19" s="107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c r="A20" s="14"/>
      <c r="B20" s="1015"/>
      <c r="C20" s="1015"/>
      <c r="D20" s="1016"/>
      <c r="E20" s="1044"/>
      <c r="F20" s="1051"/>
      <c r="G20" s="1051"/>
      <c r="H20" s="1051"/>
      <c r="I20" s="1055"/>
      <c r="J20" s="1031" t="str">
        <f>IF(AND('Mapa final'!$H$28="Alta",'Mapa final'!$L$28="Leve"),CONCATENATE("R",'Mapa final'!$A$28),"")</f>
        <v/>
      </c>
      <c r="K20" s="1032"/>
      <c r="L20" s="1032" t="str">
        <f>IF(AND('Mapa final'!$H$34="Alta",'Mapa final'!$L$34="Leve"),CONCATENATE("R",'Mapa final'!$A$34),"")</f>
        <v/>
      </c>
      <c r="M20" s="1032"/>
      <c r="N20" s="1032" t="str">
        <f>IF(AND('Mapa final'!$H$40="Alta",'Mapa final'!$L$40="Leve"),CONCATENATE("R",'Mapa final'!$A$40),"")</f>
        <v/>
      </c>
      <c r="O20" s="1034"/>
      <c r="P20" s="1031" t="str">
        <f>IF(AND('Mapa final'!$H$28="Alta",'Mapa final'!$L$28="Menor"),CONCATENATE("R",'Mapa final'!$A$28),"")</f>
        <v/>
      </c>
      <c r="Q20" s="1032"/>
      <c r="R20" s="1032" t="str">
        <f>IF(AND('Mapa final'!$H$34="Alta",'Mapa final'!$L$34="Menor"),CONCATENATE("R",'Mapa final'!$A$34),"")</f>
        <v/>
      </c>
      <c r="S20" s="1032"/>
      <c r="T20" s="1032" t="str">
        <f>IF(AND('Mapa final'!$H$40="Alta",'Mapa final'!$L$40="Menor"),CONCATENATE("R",'Mapa final'!$A$40),"")</f>
        <v/>
      </c>
      <c r="U20" s="1034"/>
      <c r="V20" s="1019" t="str">
        <f>IF(AND('Mapa final'!$H$28="Alta",'Mapa final'!$L$28="Moderado"),CONCATENATE("R",'Mapa final'!$A$28),"")</f>
        <v/>
      </c>
      <c r="W20" s="1020"/>
      <c r="X20" s="1020" t="str">
        <f>IF(AND('Mapa final'!$H$34="Alta",'Mapa final'!$L$34="Moderado"),CONCATENATE("R",'Mapa final'!$A$34),"")</f>
        <v/>
      </c>
      <c r="Y20" s="1020"/>
      <c r="Z20" s="1020" t="str">
        <f>IF(AND('Mapa final'!$H$40="Alta",'Mapa final'!$L$40="Moderado"),CONCATENATE("R",'Mapa final'!$A$40),"")</f>
        <v/>
      </c>
      <c r="AA20" s="1022"/>
      <c r="AB20" s="1019" t="str">
        <f>IF(AND('Mapa final'!$H$28="Alta",'Mapa final'!$L$28="Mayor"),CONCATENATE("R",'Mapa final'!$A$28),"")</f>
        <v/>
      </c>
      <c r="AC20" s="1020"/>
      <c r="AD20" s="1020" t="str">
        <f>IF(AND('Mapa final'!$H$34="Alta",'Mapa final'!$L$34="Mayor"),CONCATENATE("R",'Mapa final'!$A$34),"")</f>
        <v/>
      </c>
      <c r="AE20" s="1020"/>
      <c r="AF20" s="1020" t="str">
        <f>IF(AND('Mapa final'!$H$40="Alta",'Mapa final'!$L$40="Mayor"),CONCATENATE("R",'Mapa final'!$A$40),"")</f>
        <v/>
      </c>
      <c r="AG20" s="1022"/>
      <c r="AH20" s="1025" t="str">
        <f>IF(AND('Mapa final'!$H$28="Alta",'Mapa final'!$L$28="Catastrófico"),CONCATENATE("R",'Mapa final'!$A$28),"")</f>
        <v/>
      </c>
      <c r="AI20" s="1026"/>
      <c r="AJ20" s="1026" t="str">
        <f>IF(AND('Mapa final'!$H$34="Alta",'Mapa final'!$L$34="Catastrófico"),CONCATENATE("R",'Mapa final'!$A$34),"")</f>
        <v/>
      </c>
      <c r="AK20" s="1026"/>
      <c r="AL20" s="1026" t="str">
        <f>IF(AND('Mapa final'!$H$40="Alta",'Mapa final'!$L$40="Catastrófico"),CONCATENATE("R",'Mapa final'!$A$40),"")</f>
        <v/>
      </c>
      <c r="AM20" s="1028"/>
      <c r="AN20" s="14"/>
      <c r="AO20" s="1071"/>
      <c r="AP20" s="1072"/>
      <c r="AQ20" s="1072"/>
      <c r="AR20" s="1072"/>
      <c r="AS20" s="1072"/>
      <c r="AT20" s="107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c r="A21" s="14"/>
      <c r="B21" s="1015"/>
      <c r="C21" s="1015"/>
      <c r="D21" s="1016"/>
      <c r="E21" s="1044"/>
      <c r="F21" s="1051"/>
      <c r="G21" s="1051"/>
      <c r="H21" s="1051"/>
      <c r="I21" s="1055"/>
      <c r="J21" s="1031"/>
      <c r="K21" s="1032"/>
      <c r="L21" s="1032"/>
      <c r="M21" s="1032"/>
      <c r="N21" s="1032"/>
      <c r="O21" s="1034"/>
      <c r="P21" s="1031"/>
      <c r="Q21" s="1032"/>
      <c r="R21" s="1032"/>
      <c r="S21" s="1032"/>
      <c r="T21" s="1032"/>
      <c r="U21" s="1034"/>
      <c r="V21" s="1019"/>
      <c r="W21" s="1020"/>
      <c r="X21" s="1020"/>
      <c r="Y21" s="1020"/>
      <c r="Z21" s="1020"/>
      <c r="AA21" s="1022"/>
      <c r="AB21" s="1019"/>
      <c r="AC21" s="1020"/>
      <c r="AD21" s="1020"/>
      <c r="AE21" s="1020"/>
      <c r="AF21" s="1020"/>
      <c r="AG21" s="1022"/>
      <c r="AH21" s="1025"/>
      <c r="AI21" s="1026"/>
      <c r="AJ21" s="1026"/>
      <c r="AK21" s="1026"/>
      <c r="AL21" s="1026"/>
      <c r="AM21" s="1028"/>
      <c r="AN21" s="14"/>
      <c r="AO21" s="1071"/>
      <c r="AP21" s="1072"/>
      <c r="AQ21" s="1072"/>
      <c r="AR21" s="1072"/>
      <c r="AS21" s="1072"/>
      <c r="AT21" s="1073"/>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c r="A22" s="14"/>
      <c r="B22" s="1015"/>
      <c r="C22" s="1015"/>
      <c r="D22" s="1016"/>
      <c r="E22" s="1044"/>
      <c r="F22" s="1051"/>
      <c r="G22" s="1051"/>
      <c r="H22" s="1051"/>
      <c r="I22" s="1055"/>
      <c r="J22" s="1031" t="str">
        <f>IF(AND('Mapa final'!$H$46="Alta",'Mapa final'!$L$46="Leve"),CONCATENATE("R",'Mapa final'!$A$46),"")</f>
        <v/>
      </c>
      <c r="K22" s="1032"/>
      <c r="L22" s="1032" t="str">
        <f>IF(AND('Mapa final'!$H$52="Alta",'Mapa final'!$L$52="Leve"),CONCATENATE("R",'Mapa final'!$A$52),"")</f>
        <v/>
      </c>
      <c r="M22" s="1032"/>
      <c r="N22" s="1032" t="str">
        <f>IF(AND('Mapa final'!$H$58="Alta",'Mapa final'!$L$58="Leve"),CONCATENATE("R",'Mapa final'!$A$58),"")</f>
        <v/>
      </c>
      <c r="O22" s="1034"/>
      <c r="P22" s="1031" t="str">
        <f>IF(AND('Mapa final'!$H$46="Alta",'Mapa final'!$L$46="Menor"),CONCATENATE("R",'Mapa final'!$A$46),"")</f>
        <v/>
      </c>
      <c r="Q22" s="1032"/>
      <c r="R22" s="1032" t="str">
        <f>IF(AND('Mapa final'!$H$52="Alta",'Mapa final'!$L$52="Menor"),CONCATENATE("R",'Mapa final'!$A$52),"")</f>
        <v/>
      </c>
      <c r="S22" s="1032"/>
      <c r="T22" s="1032" t="str">
        <f>IF(AND('Mapa final'!$H$58="Alta",'Mapa final'!$L$58="Menor"),CONCATENATE("R",'Mapa final'!$A$58),"")</f>
        <v/>
      </c>
      <c r="U22" s="1034"/>
      <c r="V22" s="1019" t="str">
        <f>IF(AND('Mapa final'!$H$46="Alta",'Mapa final'!$L$46="Moderado"),CONCATENATE("R",'Mapa final'!$A$46),"")</f>
        <v/>
      </c>
      <c r="W22" s="1020"/>
      <c r="X22" s="1020" t="str">
        <f>IF(AND('Mapa final'!$H$52="Alta",'Mapa final'!$L$52="Moderado"),CONCATENATE("R",'Mapa final'!$A$52),"")</f>
        <v/>
      </c>
      <c r="Y22" s="1020"/>
      <c r="Z22" s="1020" t="str">
        <f>IF(AND('Mapa final'!$H$58="Alta",'Mapa final'!$L$58="Moderado"),CONCATENATE("R",'Mapa final'!$A$58),"")</f>
        <v/>
      </c>
      <c r="AA22" s="1022"/>
      <c r="AB22" s="1019" t="str">
        <f>IF(AND('Mapa final'!$H$46="Alta",'Mapa final'!$L$46="Mayor"),CONCATENATE("R",'Mapa final'!$A$46),"")</f>
        <v/>
      </c>
      <c r="AC22" s="1020"/>
      <c r="AD22" s="1020" t="str">
        <f>IF(AND('Mapa final'!$H$52="Alta",'Mapa final'!$L$52="Mayor"),CONCATENATE("R",'Mapa final'!$A$52),"")</f>
        <v/>
      </c>
      <c r="AE22" s="1020"/>
      <c r="AF22" s="1020" t="str">
        <f>IF(AND('Mapa final'!$H$58="Alta",'Mapa final'!$L$58="Mayor"),CONCATENATE("R",'Mapa final'!$A$58),"")</f>
        <v/>
      </c>
      <c r="AG22" s="1022"/>
      <c r="AH22" s="1025" t="str">
        <f>IF(AND('Mapa final'!$H$46="Alta",'Mapa final'!$L$46="Catastrófico"),CONCATENATE("R",'Mapa final'!$A$46),"")</f>
        <v/>
      </c>
      <c r="AI22" s="1026"/>
      <c r="AJ22" s="1026" t="str">
        <f>IF(AND('Mapa final'!$H$52="Alta",'Mapa final'!$L$52="Catastrófico"),CONCATENATE("R",'Mapa final'!$A$52),"")</f>
        <v/>
      </c>
      <c r="AK22" s="1026"/>
      <c r="AL22" s="1026" t="str">
        <f>IF(AND('Mapa final'!$H$58="Alta",'Mapa final'!$L$58="Catastrófico"),CONCATENATE("R",'Mapa final'!$A$58),"")</f>
        <v/>
      </c>
      <c r="AM22" s="1028"/>
      <c r="AN22" s="14"/>
      <c r="AO22" s="1071"/>
      <c r="AP22" s="1072"/>
      <c r="AQ22" s="1072"/>
      <c r="AR22" s="1072"/>
      <c r="AS22" s="1072"/>
      <c r="AT22" s="107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c r="A23" s="14"/>
      <c r="B23" s="1015"/>
      <c r="C23" s="1015"/>
      <c r="D23" s="1016"/>
      <c r="E23" s="1044"/>
      <c r="F23" s="1051"/>
      <c r="G23" s="1051"/>
      <c r="H23" s="1051"/>
      <c r="I23" s="1055"/>
      <c r="J23" s="1031"/>
      <c r="K23" s="1032"/>
      <c r="L23" s="1032"/>
      <c r="M23" s="1032"/>
      <c r="N23" s="1032"/>
      <c r="O23" s="1034"/>
      <c r="P23" s="1031"/>
      <c r="Q23" s="1032"/>
      <c r="R23" s="1032"/>
      <c r="S23" s="1032"/>
      <c r="T23" s="1032"/>
      <c r="U23" s="1034"/>
      <c r="V23" s="1019"/>
      <c r="W23" s="1020"/>
      <c r="X23" s="1020"/>
      <c r="Y23" s="1020"/>
      <c r="Z23" s="1020"/>
      <c r="AA23" s="1022"/>
      <c r="AB23" s="1019"/>
      <c r="AC23" s="1020"/>
      <c r="AD23" s="1020"/>
      <c r="AE23" s="1020"/>
      <c r="AF23" s="1020"/>
      <c r="AG23" s="1022"/>
      <c r="AH23" s="1025"/>
      <c r="AI23" s="1026"/>
      <c r="AJ23" s="1026"/>
      <c r="AK23" s="1026"/>
      <c r="AL23" s="1026"/>
      <c r="AM23" s="1028"/>
      <c r="AN23" s="14"/>
      <c r="AO23" s="1071"/>
      <c r="AP23" s="1072"/>
      <c r="AQ23" s="1072"/>
      <c r="AR23" s="1072"/>
      <c r="AS23" s="1072"/>
      <c r="AT23" s="107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c r="A24" s="14"/>
      <c r="B24" s="1015"/>
      <c r="C24" s="1015"/>
      <c r="D24" s="1016"/>
      <c r="E24" s="1044"/>
      <c r="F24" s="1051"/>
      <c r="G24" s="1051"/>
      <c r="H24" s="1051"/>
      <c r="I24" s="1055"/>
      <c r="J24" s="1031" t="str">
        <f>IF(AND('Mapa final'!$H$64="Alta",'Mapa final'!$L$64="Leve"),CONCATENATE("R",'Mapa final'!$A$64),"")</f>
        <v/>
      </c>
      <c r="K24" s="1032"/>
      <c r="L24" s="1032" t="str">
        <f>IF(AND('Mapa final'!$H$70="Alta",'Mapa final'!$L$70="Leve"),CONCATENATE("R",'Mapa final'!$A$70),"")</f>
        <v/>
      </c>
      <c r="M24" s="1032"/>
      <c r="N24" s="1032" t="str">
        <f>IF(AND('Mapa final'!$H$76="Alta",'Mapa final'!$L$76="Leve"),CONCATENATE("R",'Mapa final'!$A$76),"")</f>
        <v/>
      </c>
      <c r="O24" s="1034"/>
      <c r="P24" s="1031" t="str">
        <f>IF(AND('Mapa final'!$H$64="Alta",'Mapa final'!$L$64="Menor"),CONCATENATE("R",'Mapa final'!$A$64),"")</f>
        <v/>
      </c>
      <c r="Q24" s="1032"/>
      <c r="R24" s="1032" t="str">
        <f>IF(AND('Mapa final'!$H$70="Alta",'Mapa final'!$L$70="Menor"),CONCATENATE("R",'Mapa final'!$A$70),"")</f>
        <v/>
      </c>
      <c r="S24" s="1032"/>
      <c r="T24" s="1032" t="str">
        <f>IF(AND('Mapa final'!$H$76="Alta",'Mapa final'!$L$76="Menor"),CONCATENATE("R",'Mapa final'!$A$76),"")</f>
        <v/>
      </c>
      <c r="U24" s="1034"/>
      <c r="V24" s="1019" t="str">
        <f>IF(AND('Mapa final'!$H$64="Alta",'Mapa final'!$L$64="Moderado"),CONCATENATE("R",'Mapa final'!$A$64),"")</f>
        <v/>
      </c>
      <c r="W24" s="1020"/>
      <c r="X24" s="1020" t="str">
        <f>IF(AND('Mapa final'!$H$70="Alta",'Mapa final'!$L$70="Moderado"),CONCATENATE("R",'Mapa final'!$A$70),"")</f>
        <v/>
      </c>
      <c r="Y24" s="1020"/>
      <c r="Z24" s="1020" t="str">
        <f>IF(AND('Mapa final'!$H$76="Alta",'Mapa final'!$L$76="Moderado"),CONCATENATE("R",'Mapa final'!$A$76),"")</f>
        <v/>
      </c>
      <c r="AA24" s="1022"/>
      <c r="AB24" s="1019" t="str">
        <f>IF(AND('Mapa final'!$H$64="Alta",'Mapa final'!$L$64="Mayor"),CONCATENATE("R",'Mapa final'!$A$64),"")</f>
        <v/>
      </c>
      <c r="AC24" s="1020"/>
      <c r="AD24" s="1020" t="str">
        <f>IF(AND('Mapa final'!$H$70="Alta",'Mapa final'!$L$70="Mayor"),CONCATENATE("R",'Mapa final'!$A$70),"")</f>
        <v/>
      </c>
      <c r="AE24" s="1020"/>
      <c r="AF24" s="1020" t="str">
        <f>IF(AND('Mapa final'!$H$76="Alta",'Mapa final'!$L$76="Mayor"),CONCATENATE("R",'Mapa final'!$A$76),"")</f>
        <v/>
      </c>
      <c r="AG24" s="1022"/>
      <c r="AH24" s="1025" t="str">
        <f>IF(AND('Mapa final'!$H$64="Alta",'Mapa final'!$L$64="Catastrófico"),CONCATENATE("R",'Mapa final'!$A$64),"")</f>
        <v/>
      </c>
      <c r="AI24" s="1026"/>
      <c r="AJ24" s="1026" t="str">
        <f>IF(AND('Mapa final'!$H$70="Alta",'Mapa final'!$L$70="Catastrófico"),CONCATENATE("R",'Mapa final'!$A$70),"")</f>
        <v/>
      </c>
      <c r="AK24" s="1026"/>
      <c r="AL24" s="1026" t="str">
        <f>IF(AND('Mapa final'!$H$76="Alta",'Mapa final'!$L$76="Catastrófico"),CONCATENATE("R",'Mapa final'!$A$76),"")</f>
        <v/>
      </c>
      <c r="AM24" s="1028"/>
      <c r="AN24" s="14"/>
      <c r="AO24" s="1071"/>
      <c r="AP24" s="1072"/>
      <c r="AQ24" s="1072"/>
      <c r="AR24" s="1072"/>
      <c r="AS24" s="1072"/>
      <c r="AT24" s="107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c r="A25" s="14"/>
      <c r="B25" s="1015"/>
      <c r="C25" s="1015"/>
      <c r="D25" s="1016"/>
      <c r="E25" s="1044"/>
      <c r="F25" s="1051"/>
      <c r="G25" s="1051"/>
      <c r="H25" s="1051"/>
      <c r="I25" s="1055"/>
      <c r="J25" s="1031"/>
      <c r="K25" s="1032"/>
      <c r="L25" s="1032"/>
      <c r="M25" s="1032"/>
      <c r="N25" s="1032"/>
      <c r="O25" s="1034"/>
      <c r="P25" s="1031"/>
      <c r="Q25" s="1032"/>
      <c r="R25" s="1032"/>
      <c r="S25" s="1032"/>
      <c r="T25" s="1032"/>
      <c r="U25" s="1034"/>
      <c r="V25" s="1019"/>
      <c r="W25" s="1020"/>
      <c r="X25" s="1020"/>
      <c r="Y25" s="1020"/>
      <c r="Z25" s="1020"/>
      <c r="AA25" s="1022"/>
      <c r="AB25" s="1019"/>
      <c r="AC25" s="1020"/>
      <c r="AD25" s="1020"/>
      <c r="AE25" s="1020"/>
      <c r="AF25" s="1020"/>
      <c r="AG25" s="1022"/>
      <c r="AH25" s="1025"/>
      <c r="AI25" s="1026"/>
      <c r="AJ25" s="1026"/>
      <c r="AK25" s="1026"/>
      <c r="AL25" s="1026"/>
      <c r="AM25" s="1028"/>
      <c r="AN25" s="14"/>
      <c r="AO25" s="1071"/>
      <c r="AP25" s="1072"/>
      <c r="AQ25" s="1072"/>
      <c r="AR25" s="1072"/>
      <c r="AS25" s="1072"/>
      <c r="AT25" s="107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c r="A26" s="14"/>
      <c r="B26" s="1015"/>
      <c r="C26" s="1015"/>
      <c r="D26" s="1016"/>
      <c r="E26" s="1044"/>
      <c r="F26" s="1051"/>
      <c r="G26" s="1051"/>
      <c r="H26" s="1051"/>
      <c r="I26" s="1055"/>
      <c r="J26" s="1031" t="str">
        <f>IF(AND('Mapa final'!$H$82="Alta",'Mapa final'!$L$82="Leve"),CONCATENATE("R",'Mapa final'!$A$82),"")</f>
        <v/>
      </c>
      <c r="K26" s="1032"/>
      <c r="L26" s="1032" t="str">
        <f>IF(AND('Mapa final'!$H$88="Alta",'Mapa final'!$L$88="Leve"),CONCATENATE("R",'Mapa final'!$A$88),"")</f>
        <v/>
      </c>
      <c r="M26" s="1032"/>
      <c r="N26" s="1032" t="str">
        <f>IF(AND('Mapa final'!$H$94="Alta",'Mapa final'!$L$94="Leve"),CONCATENATE("R",'Mapa final'!$A$94),"")</f>
        <v/>
      </c>
      <c r="O26" s="1034"/>
      <c r="P26" s="1031" t="str">
        <f>IF(AND('Mapa final'!$H$82="Alta",'Mapa final'!$L$82="Menor"),CONCATENATE("R",'Mapa final'!$A$82),"")</f>
        <v/>
      </c>
      <c r="Q26" s="1032"/>
      <c r="R26" s="1032" t="str">
        <f>IF(AND('Mapa final'!$H$88="Alta",'Mapa final'!$L$88="Menor"),CONCATENATE("R",'Mapa final'!$A$88),"")</f>
        <v/>
      </c>
      <c r="S26" s="1032"/>
      <c r="T26" s="1032" t="str">
        <f>IF(AND('Mapa final'!$H$94="Alta",'Mapa final'!$L$94="Menor"),CONCATENATE("R",'Mapa final'!$A$94),"")</f>
        <v/>
      </c>
      <c r="U26" s="1034"/>
      <c r="V26" s="1019" t="str">
        <f>IF(AND('Mapa final'!$H$82="Alta",'Mapa final'!$L$82="Moderado"),CONCATENATE("R",'Mapa final'!$A$82),"")</f>
        <v/>
      </c>
      <c r="W26" s="1020"/>
      <c r="X26" s="1020" t="str">
        <f>IF(AND('Mapa final'!$H$88="Alta",'Mapa final'!$L$88="Moderado"),CONCATENATE("R",'Mapa final'!$A$88),"")</f>
        <v>R14</v>
      </c>
      <c r="Y26" s="1020"/>
      <c r="Z26" s="1020" t="str">
        <f>IF(AND('Mapa final'!$H$94="Alta",'Mapa final'!$L$94="Moderado"),CONCATENATE("R",'Mapa final'!$A$94),"")</f>
        <v/>
      </c>
      <c r="AA26" s="1022"/>
      <c r="AB26" s="1019" t="str">
        <f>IF(AND('Mapa final'!$H$82="Alta",'Mapa final'!$L$82="Mayor"),CONCATENATE("R",'Mapa final'!$A$82),"")</f>
        <v/>
      </c>
      <c r="AC26" s="1020"/>
      <c r="AD26" s="1020" t="str">
        <f>IF(AND('Mapa final'!$H$88="Alta",'Mapa final'!$L$88="Mayor"),CONCATENATE("R",'Mapa final'!$A$88),"")</f>
        <v/>
      </c>
      <c r="AE26" s="1020"/>
      <c r="AF26" s="1020" t="str">
        <f>IF(AND('Mapa final'!$H$94="Alta",'Mapa final'!$L$94="Mayor"),CONCATENATE("R",'Mapa final'!$A$94),"")</f>
        <v/>
      </c>
      <c r="AG26" s="1022"/>
      <c r="AH26" s="1025" t="str">
        <f>IF(AND('Mapa final'!$H$82="Alta",'Mapa final'!$L$82="Catastrófico"),CONCATENATE("R",'Mapa final'!$A$82),"")</f>
        <v/>
      </c>
      <c r="AI26" s="1026"/>
      <c r="AJ26" s="1026" t="str">
        <f>IF(AND('Mapa final'!$H$88="Alta",'Mapa final'!$L$88="Catastrófico"),CONCATENATE("R",'Mapa final'!$A$88),"")</f>
        <v/>
      </c>
      <c r="AK26" s="1026"/>
      <c r="AL26" s="1026" t="str">
        <f>IF(AND('Mapa final'!$H$94="Alta",'Mapa final'!$L$94="Catastrófico"),CONCATENATE("R",'Mapa final'!$A$94),"")</f>
        <v/>
      </c>
      <c r="AM26" s="1028"/>
      <c r="AN26" s="14"/>
      <c r="AO26" s="1071"/>
      <c r="AP26" s="1072"/>
      <c r="AQ26" s="1072"/>
      <c r="AR26" s="1072"/>
      <c r="AS26" s="1072"/>
      <c r="AT26" s="107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c r="A27" s="14"/>
      <c r="B27" s="1015"/>
      <c r="C27" s="1015"/>
      <c r="D27" s="1016"/>
      <c r="E27" s="1044"/>
      <c r="F27" s="1051"/>
      <c r="G27" s="1051"/>
      <c r="H27" s="1051"/>
      <c r="I27" s="1055"/>
      <c r="J27" s="1031"/>
      <c r="K27" s="1032"/>
      <c r="L27" s="1032"/>
      <c r="M27" s="1032"/>
      <c r="N27" s="1032"/>
      <c r="O27" s="1034"/>
      <c r="P27" s="1031"/>
      <c r="Q27" s="1032"/>
      <c r="R27" s="1032"/>
      <c r="S27" s="1032"/>
      <c r="T27" s="1032"/>
      <c r="U27" s="1034"/>
      <c r="V27" s="1019"/>
      <c r="W27" s="1020"/>
      <c r="X27" s="1020"/>
      <c r="Y27" s="1020"/>
      <c r="Z27" s="1020"/>
      <c r="AA27" s="1022"/>
      <c r="AB27" s="1019"/>
      <c r="AC27" s="1020"/>
      <c r="AD27" s="1020"/>
      <c r="AE27" s="1020"/>
      <c r="AF27" s="1020"/>
      <c r="AG27" s="1022"/>
      <c r="AH27" s="1025"/>
      <c r="AI27" s="1026"/>
      <c r="AJ27" s="1026"/>
      <c r="AK27" s="1026"/>
      <c r="AL27" s="1026"/>
      <c r="AM27" s="1028"/>
      <c r="AN27" s="14"/>
      <c r="AO27" s="1071"/>
      <c r="AP27" s="1072"/>
      <c r="AQ27" s="1072"/>
      <c r="AR27" s="1072"/>
      <c r="AS27" s="1072"/>
      <c r="AT27" s="107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c r="A28" s="14"/>
      <c r="B28" s="1015"/>
      <c r="C28" s="1015"/>
      <c r="D28" s="1016"/>
      <c r="E28" s="1044"/>
      <c r="F28" s="1051"/>
      <c r="G28" s="1051"/>
      <c r="H28" s="1051"/>
      <c r="I28" s="1055"/>
      <c r="J28" s="1031" t="str">
        <f>IF(AND('Mapa final'!$H$100="Alta",'Mapa final'!$L$100="Leve"),CONCATENATE("R",'Mapa final'!$A$100),"")</f>
        <v/>
      </c>
      <c r="K28" s="1032"/>
      <c r="L28" s="1032" t="str">
        <f>IF(AND('Mapa final'!$H$106="Alta",'Mapa final'!$L$106="Leve"),CONCATENATE("R",'Mapa final'!$A$106),"")</f>
        <v/>
      </c>
      <c r="M28" s="1032"/>
      <c r="N28" s="1032" t="str">
        <f>IF(AND('Mapa final'!$H$94="Alta",'Mapa final'!$L$94="Leve"),CONCATENATE("R",'Mapa final'!$A$94),"")</f>
        <v/>
      </c>
      <c r="O28" s="1034"/>
      <c r="P28" s="1031" t="str">
        <f>IF(AND('Mapa final'!$H$100="Alta",'Mapa final'!$L$100="Menor"),CONCATENATE("R",'Mapa final'!$A$100),"")</f>
        <v/>
      </c>
      <c r="Q28" s="1032"/>
      <c r="R28" s="1032" t="str">
        <f>IF(AND('Mapa final'!$H$106="Alta",'Mapa final'!$L$106="Menor"),CONCATENATE("R",'Mapa final'!$A$106),"")</f>
        <v/>
      </c>
      <c r="S28" s="1032"/>
      <c r="T28" s="1032" t="str">
        <f>IF(AND('Mapa final'!$H$94="Alta",'Mapa final'!$L$94="Menor"),CONCATENATE("R",'Mapa final'!$A$94),"")</f>
        <v/>
      </c>
      <c r="U28" s="1034"/>
      <c r="V28" s="1019" t="str">
        <f>IF(AND('Mapa final'!$H$100="Alta",'Mapa final'!$L$100="Moderado"),CONCATENATE("R",'Mapa final'!$A$100),"")</f>
        <v/>
      </c>
      <c r="W28" s="1020"/>
      <c r="X28" s="1020" t="str">
        <f>IF(AND('Mapa final'!$H$106="Alta",'Mapa final'!$L$106="Moderado"),CONCATENATE("R",'Mapa final'!$A$106),"")</f>
        <v/>
      </c>
      <c r="Y28" s="1020"/>
      <c r="Z28" s="1020" t="str">
        <f>IF(AND('Mapa final'!$H$94="Alta",'Mapa final'!$L$94="Moderado"),CONCATENATE("R",'Mapa final'!$A$94),"")</f>
        <v/>
      </c>
      <c r="AA28" s="1022"/>
      <c r="AB28" s="1019" t="str">
        <f>IF(AND('Mapa final'!$H$100="Alta",'Mapa final'!$L$100="Mayor"),CONCATENATE("R",'Mapa final'!$A$100),"")</f>
        <v/>
      </c>
      <c r="AC28" s="1020"/>
      <c r="AD28" s="1020" t="str">
        <f>IF(AND('Mapa final'!$H$106="Alta",'Mapa final'!$L$106="Mayor"),CONCATENATE("R",'Mapa final'!$A$106),"")</f>
        <v/>
      </c>
      <c r="AE28" s="1020"/>
      <c r="AF28" s="1020" t="str">
        <f>IF(AND('Mapa final'!$H$94="Alta",'Mapa final'!$L$94="Mayor"),CONCATENATE("R",'Mapa final'!$A$94),"")</f>
        <v/>
      </c>
      <c r="AG28" s="1022"/>
      <c r="AH28" s="1025" t="str">
        <f>IF(AND('Mapa final'!$H$100="Alta",'Mapa final'!$L$100="Catastrófico"),CONCATENATE("R",'Mapa final'!$A$100),"")</f>
        <v/>
      </c>
      <c r="AI28" s="1026"/>
      <c r="AJ28" s="1026" t="str">
        <f>IF(AND('Mapa final'!$H$106="Alta",'Mapa final'!$L$106="Catastrófico"),CONCATENATE("R",'Mapa final'!$A$106),"")</f>
        <v/>
      </c>
      <c r="AK28" s="1026"/>
      <c r="AL28" s="1026" t="str">
        <f>IF(AND('Mapa final'!$H$94="Alta",'Mapa final'!$L$94="Catastrófico"),CONCATENATE("R",'Mapa final'!$A$94),"")</f>
        <v/>
      </c>
      <c r="AM28" s="1028"/>
      <c r="AN28" s="14"/>
      <c r="AO28" s="1071"/>
      <c r="AP28" s="1072"/>
      <c r="AQ28" s="1072"/>
      <c r="AR28" s="1072"/>
      <c r="AS28" s="1072"/>
      <c r="AT28" s="107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c r="A29" s="14"/>
      <c r="B29" s="1015"/>
      <c r="C29" s="1015"/>
      <c r="D29" s="1016"/>
      <c r="E29" s="1056"/>
      <c r="F29" s="1057"/>
      <c r="G29" s="1057"/>
      <c r="H29" s="1057"/>
      <c r="I29" s="1058"/>
      <c r="J29" s="1031"/>
      <c r="K29" s="1032"/>
      <c r="L29" s="1032"/>
      <c r="M29" s="1032"/>
      <c r="N29" s="1032"/>
      <c r="O29" s="1034"/>
      <c r="P29" s="1031"/>
      <c r="Q29" s="1032"/>
      <c r="R29" s="1032"/>
      <c r="S29" s="1032"/>
      <c r="T29" s="1032"/>
      <c r="U29" s="1034"/>
      <c r="V29" s="1019"/>
      <c r="W29" s="1020"/>
      <c r="X29" s="1020"/>
      <c r="Y29" s="1020"/>
      <c r="Z29" s="1020"/>
      <c r="AA29" s="1022"/>
      <c r="AB29" s="1019"/>
      <c r="AC29" s="1020"/>
      <c r="AD29" s="1020"/>
      <c r="AE29" s="1020"/>
      <c r="AF29" s="1020"/>
      <c r="AG29" s="1022"/>
      <c r="AH29" s="1025"/>
      <c r="AI29" s="1026"/>
      <c r="AJ29" s="1026"/>
      <c r="AK29" s="1026"/>
      <c r="AL29" s="1026"/>
      <c r="AM29" s="1028"/>
      <c r="AN29" s="14"/>
      <c r="AO29" s="1074"/>
      <c r="AP29" s="1075"/>
      <c r="AQ29" s="1075"/>
      <c r="AR29" s="1075"/>
      <c r="AS29" s="1075"/>
      <c r="AT29" s="107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c r="A30" s="14"/>
      <c r="B30" s="1015"/>
      <c r="C30" s="1015"/>
      <c r="D30" s="1016"/>
      <c r="E30" s="1052" t="s">
        <v>330</v>
      </c>
      <c r="F30" s="1053"/>
      <c r="G30" s="1053"/>
      <c r="H30" s="1053"/>
      <c r="I30" s="1054"/>
      <c r="J30" s="1029" t="str">
        <f>IF(AND('Mapa final'!$H$10="Media",'Mapa final'!$L$10="Leve"),CONCATENATE("R",'Mapa final'!$A$10),"")</f>
        <v/>
      </c>
      <c r="K30" s="1030"/>
      <c r="L30" s="1030" t="str">
        <f>IF(AND('Mapa final'!$H$16="Media",'Mapa final'!$L$16="Leve"),CONCATENATE("R",'Mapa final'!$A$16),"")</f>
        <v/>
      </c>
      <c r="M30" s="1030"/>
      <c r="N30" s="1030" t="str">
        <f>IF(AND('Mapa final'!$H$22="Media",'Mapa final'!$L$22="Leve"),CONCATENATE("R",'Mapa final'!$A$22),"")</f>
        <v/>
      </c>
      <c r="O30" s="1033"/>
      <c r="P30" s="1029" t="str">
        <f>IF(AND('Mapa final'!$H$10="Media",'Mapa final'!$L$10="Menor"),CONCATENATE("R",'Mapa final'!$A$10),"")</f>
        <v/>
      </c>
      <c r="Q30" s="1030"/>
      <c r="R30" s="1030" t="str">
        <f>IF(AND('Mapa final'!$H$16="Media",'Mapa final'!$L$16="Menor"),CONCATENATE("R",'Mapa final'!$A$16),"")</f>
        <v/>
      </c>
      <c r="S30" s="1030"/>
      <c r="T30" s="1030" t="str">
        <f>IF(AND('Mapa final'!$H$22="Media",'Mapa final'!$L$22="Menor"),CONCATENATE("R",'Mapa final'!$A$22),"")</f>
        <v/>
      </c>
      <c r="U30" s="1033"/>
      <c r="V30" s="1029" t="str">
        <f>IF(AND('Mapa final'!$H$10="Media",'Mapa final'!$L$10="Moderado"),CONCATENATE("R",'Mapa final'!$A$10),"")</f>
        <v/>
      </c>
      <c r="W30" s="1030"/>
      <c r="X30" s="1030" t="str">
        <f>IF(AND('Mapa final'!$H$16="Media",'Mapa final'!$L$16="Moderado"),CONCATENATE("R",'Mapa final'!$A$16),"")</f>
        <v/>
      </c>
      <c r="Y30" s="1030"/>
      <c r="Z30" s="1030" t="str">
        <f>IF(AND('Mapa final'!$H$22="Media",'Mapa final'!$L$22="Moderado"),CONCATENATE("R",'Mapa final'!$A$22),"")</f>
        <v/>
      </c>
      <c r="AA30" s="1033"/>
      <c r="AB30" s="1017" t="str">
        <f>IF(AND('Mapa final'!$H$10="Media",'Mapa final'!$L$10="Mayor"),CONCATENATE("R",'Mapa final'!$A$10),"")</f>
        <v>R1</v>
      </c>
      <c r="AC30" s="1018"/>
      <c r="AD30" s="1018" t="str">
        <f>IF(AND('Mapa final'!$H$16="Media",'Mapa final'!$L$16="Mayor"),CONCATENATE("R",'Mapa final'!$A$16),"")</f>
        <v/>
      </c>
      <c r="AE30" s="1018"/>
      <c r="AF30" s="1018" t="str">
        <f>IF(AND('Mapa final'!$H$22="Media",'Mapa final'!$L$22="Mayor"),CONCATENATE("R",'Mapa final'!$A$22),"")</f>
        <v/>
      </c>
      <c r="AG30" s="1021"/>
      <c r="AH30" s="1023" t="str">
        <f>IF(AND('Mapa final'!$H$10="Media",'Mapa final'!$L$10="Catastrófico"),CONCATENATE("R",'Mapa final'!$A$10),"")</f>
        <v/>
      </c>
      <c r="AI30" s="1024"/>
      <c r="AJ30" s="1024" t="str">
        <f>IF(AND('Mapa final'!$H$16="Media",'Mapa final'!$L$16="Catastrófico"),CONCATENATE("R",'Mapa final'!$A$16),"")</f>
        <v/>
      </c>
      <c r="AK30" s="1024"/>
      <c r="AL30" s="1024" t="str">
        <f>IF(AND('Mapa final'!$H$22="Media",'Mapa final'!$L$22="Catastrófico"),CONCATENATE("R",'Mapa final'!$A$22),"")</f>
        <v/>
      </c>
      <c r="AM30" s="1027"/>
      <c r="AN30" s="14"/>
      <c r="AO30" s="1083" t="s">
        <v>331</v>
      </c>
      <c r="AP30" s="1084"/>
      <c r="AQ30" s="1084"/>
      <c r="AR30" s="1084"/>
      <c r="AS30" s="1084"/>
      <c r="AT30" s="108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c r="A31" s="14"/>
      <c r="B31" s="1015"/>
      <c r="C31" s="1015"/>
      <c r="D31" s="1016"/>
      <c r="E31" s="1044"/>
      <c r="F31" s="1051"/>
      <c r="G31" s="1051"/>
      <c r="H31" s="1051"/>
      <c r="I31" s="1055"/>
      <c r="J31" s="1031"/>
      <c r="K31" s="1032"/>
      <c r="L31" s="1032"/>
      <c r="M31" s="1032"/>
      <c r="N31" s="1032"/>
      <c r="O31" s="1034"/>
      <c r="P31" s="1031"/>
      <c r="Q31" s="1032"/>
      <c r="R31" s="1032"/>
      <c r="S31" s="1032"/>
      <c r="T31" s="1032"/>
      <c r="U31" s="1034"/>
      <c r="V31" s="1031"/>
      <c r="W31" s="1032"/>
      <c r="X31" s="1032"/>
      <c r="Y31" s="1032"/>
      <c r="Z31" s="1032"/>
      <c r="AA31" s="1034"/>
      <c r="AB31" s="1019"/>
      <c r="AC31" s="1020"/>
      <c r="AD31" s="1020"/>
      <c r="AE31" s="1020"/>
      <c r="AF31" s="1020"/>
      <c r="AG31" s="1022"/>
      <c r="AH31" s="1025"/>
      <c r="AI31" s="1026"/>
      <c r="AJ31" s="1026"/>
      <c r="AK31" s="1026"/>
      <c r="AL31" s="1026"/>
      <c r="AM31" s="1028"/>
      <c r="AN31" s="14"/>
      <c r="AO31" s="1086"/>
      <c r="AP31" s="1087"/>
      <c r="AQ31" s="1087"/>
      <c r="AR31" s="1087"/>
      <c r="AS31" s="1087"/>
      <c r="AT31" s="1088"/>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c r="A32" s="14"/>
      <c r="B32" s="1015"/>
      <c r="C32" s="1015"/>
      <c r="D32" s="1016"/>
      <c r="E32" s="1044"/>
      <c r="F32" s="1051"/>
      <c r="G32" s="1051"/>
      <c r="H32" s="1051"/>
      <c r="I32" s="1055"/>
      <c r="J32" s="1031" t="str">
        <f>IF(AND('Mapa final'!$H$28="Media",'Mapa final'!$L$28="Leve"),CONCATENATE("R",'Mapa final'!$A$28),"")</f>
        <v/>
      </c>
      <c r="K32" s="1032"/>
      <c r="L32" s="1032" t="str">
        <f>IF(AND('Mapa final'!$H$34="Media",'Mapa final'!$L$34="Leve"),CONCATENATE("R",'Mapa final'!$A$34),"")</f>
        <v/>
      </c>
      <c r="M32" s="1032"/>
      <c r="N32" s="1032" t="str">
        <f>IF(AND('Mapa final'!$H$40="Media",'Mapa final'!$L$40="Leve"),CONCATENATE("R",'Mapa final'!$A$40),"")</f>
        <v>R6</v>
      </c>
      <c r="O32" s="1034"/>
      <c r="P32" s="1031" t="str">
        <f>IF(AND('Mapa final'!$H$28="Media",'Mapa final'!$L$28="Menor"),CONCATENATE("R",'Mapa final'!$A$28),"")</f>
        <v/>
      </c>
      <c r="Q32" s="1032"/>
      <c r="R32" s="1032" t="str">
        <f>IF(AND('Mapa final'!$H$34="Media",'Mapa final'!$L$34="Menor"),CONCATENATE("R",'Mapa final'!$A$34),"")</f>
        <v/>
      </c>
      <c r="S32" s="1032"/>
      <c r="T32" s="1032" t="str">
        <f>IF(AND('Mapa final'!$H$40="Media",'Mapa final'!$L$40="Menor"),CONCATENATE("R",'Mapa final'!$A$40),"")</f>
        <v/>
      </c>
      <c r="U32" s="1034"/>
      <c r="V32" s="1031" t="str">
        <f>IF(AND('Mapa final'!$H$28="Media",'Mapa final'!$L$28="Moderado"),CONCATENATE("R",'Mapa final'!$A$28),"")</f>
        <v/>
      </c>
      <c r="W32" s="1032"/>
      <c r="X32" s="1032" t="str">
        <f>IF(AND('Mapa final'!$H$34="Media",'Mapa final'!$L$34="Moderado"),CONCATENATE("R",'Mapa final'!$A$34),"")</f>
        <v>R5</v>
      </c>
      <c r="Y32" s="1032"/>
      <c r="Z32" s="1032" t="str">
        <f>IF(AND('Mapa final'!$H$40="Media",'Mapa final'!$L$40="Moderado"),CONCATENATE("R",'Mapa final'!$A$40),"")</f>
        <v/>
      </c>
      <c r="AA32" s="1034"/>
      <c r="AB32" s="1019" t="str">
        <f>IF(AND('Mapa final'!$H$28="Media",'Mapa final'!$L$28="Mayor"),CONCATENATE("R",'Mapa final'!$A$28),"")</f>
        <v/>
      </c>
      <c r="AC32" s="1020"/>
      <c r="AD32" s="1020" t="str">
        <f>IF(AND('Mapa final'!$H$34="Media",'Mapa final'!$L$34="Mayor"),CONCATENATE("R",'Mapa final'!$A$34),"")</f>
        <v/>
      </c>
      <c r="AE32" s="1020"/>
      <c r="AF32" s="1020" t="str">
        <f>IF(AND('Mapa final'!$H$40="Media",'Mapa final'!$L$40="Mayor"),CONCATENATE("R",'Mapa final'!$A$40),"")</f>
        <v/>
      </c>
      <c r="AG32" s="1022"/>
      <c r="AH32" s="1025" t="str">
        <f>IF(AND('Mapa final'!$H$28="Media",'Mapa final'!$L$28="Catastrófico"),CONCATENATE("R",'Mapa final'!$A$28),"")</f>
        <v/>
      </c>
      <c r="AI32" s="1026"/>
      <c r="AJ32" s="1026" t="str">
        <f>IF(AND('Mapa final'!$H$34="Media",'Mapa final'!$L$34="Catastrófico"),CONCATENATE("R",'Mapa final'!$A$34),"")</f>
        <v/>
      </c>
      <c r="AK32" s="1026"/>
      <c r="AL32" s="1026" t="str">
        <f>IF(AND('Mapa final'!$H$40="Media",'Mapa final'!$L$40="Catastrófico"),CONCATENATE("R",'Mapa final'!$A$40),"")</f>
        <v/>
      </c>
      <c r="AM32" s="1028"/>
      <c r="AN32" s="14"/>
      <c r="AO32" s="1086"/>
      <c r="AP32" s="1087"/>
      <c r="AQ32" s="1087"/>
      <c r="AR32" s="1087"/>
      <c r="AS32" s="1087"/>
      <c r="AT32" s="1088"/>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c r="A33" s="14"/>
      <c r="B33" s="1015"/>
      <c r="C33" s="1015"/>
      <c r="D33" s="1016"/>
      <c r="E33" s="1044"/>
      <c r="F33" s="1051"/>
      <c r="G33" s="1051"/>
      <c r="H33" s="1051"/>
      <c r="I33" s="1055"/>
      <c r="J33" s="1031"/>
      <c r="K33" s="1032"/>
      <c r="L33" s="1032"/>
      <c r="M33" s="1032"/>
      <c r="N33" s="1032"/>
      <c r="O33" s="1034"/>
      <c r="P33" s="1031"/>
      <c r="Q33" s="1032"/>
      <c r="R33" s="1032"/>
      <c r="S33" s="1032"/>
      <c r="T33" s="1032"/>
      <c r="U33" s="1034"/>
      <c r="V33" s="1031"/>
      <c r="W33" s="1032"/>
      <c r="X33" s="1032"/>
      <c r="Y33" s="1032"/>
      <c r="Z33" s="1032"/>
      <c r="AA33" s="1034"/>
      <c r="AB33" s="1019"/>
      <c r="AC33" s="1020"/>
      <c r="AD33" s="1020"/>
      <c r="AE33" s="1020"/>
      <c r="AF33" s="1020"/>
      <c r="AG33" s="1022"/>
      <c r="AH33" s="1025"/>
      <c r="AI33" s="1026"/>
      <c r="AJ33" s="1026"/>
      <c r="AK33" s="1026"/>
      <c r="AL33" s="1026"/>
      <c r="AM33" s="1028"/>
      <c r="AN33" s="14"/>
      <c r="AO33" s="1086"/>
      <c r="AP33" s="1087"/>
      <c r="AQ33" s="1087"/>
      <c r="AR33" s="1087"/>
      <c r="AS33" s="1087"/>
      <c r="AT33" s="1088"/>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c r="A34" s="14"/>
      <c r="B34" s="1015"/>
      <c r="C34" s="1015"/>
      <c r="D34" s="1016"/>
      <c r="E34" s="1044"/>
      <c r="F34" s="1051"/>
      <c r="G34" s="1051"/>
      <c r="H34" s="1051"/>
      <c r="I34" s="1055"/>
      <c r="J34" s="1031" t="str">
        <f>IF(AND('Mapa final'!$H$46="Media",'Mapa final'!$L$46="Leve"),CONCATENATE("R",'Mapa final'!$A$46),"")</f>
        <v/>
      </c>
      <c r="K34" s="1032"/>
      <c r="L34" s="1032" t="str">
        <f>IF(AND('Mapa final'!$H$52="Media",'Mapa final'!$L$52="Leve"),CONCATENATE("R",'Mapa final'!$A$52),"")</f>
        <v/>
      </c>
      <c r="M34" s="1032"/>
      <c r="N34" s="1032" t="str">
        <f>IF(AND('Mapa final'!$H$58="Media",'Mapa final'!$L$58="Leve"),CONCATENATE("R",'Mapa final'!$A$58),"")</f>
        <v/>
      </c>
      <c r="O34" s="1034"/>
      <c r="P34" s="1031" t="str">
        <f>IF(AND('Mapa final'!$H$46="Media",'Mapa final'!$L$46="Menor"),CONCATENATE("R",'Mapa final'!$A$46),"")</f>
        <v/>
      </c>
      <c r="Q34" s="1032"/>
      <c r="R34" s="1032" t="str">
        <f>IF(AND('Mapa final'!$H$52="Media",'Mapa final'!$L$52="Menor"),CONCATENATE("R",'Mapa final'!$A$52),"")</f>
        <v/>
      </c>
      <c r="S34" s="1032"/>
      <c r="T34" s="1032" t="str">
        <f>IF(AND('Mapa final'!$H$58="Media",'Mapa final'!$L$58="Menor"),CONCATENATE("R",'Mapa final'!$A$58),"")</f>
        <v>R9</v>
      </c>
      <c r="U34" s="1034"/>
      <c r="V34" s="1031" t="str">
        <f>IF(AND('Mapa final'!$H$46="Media",'Mapa final'!$L$46="Moderado"),CONCATENATE("R",'Mapa final'!$A$46),"")</f>
        <v/>
      </c>
      <c r="W34" s="1032"/>
      <c r="X34" s="1032" t="str">
        <f>IF(AND('Mapa final'!$H$52="Media",'Mapa final'!$L$52="Moderado"),CONCATENATE("R",'Mapa final'!$A$52),"")</f>
        <v/>
      </c>
      <c r="Y34" s="1032"/>
      <c r="Z34" s="1032" t="str">
        <f>IF(AND('Mapa final'!$H$58="Media",'Mapa final'!$L$58="Moderado"),CONCATENATE("R",'Mapa final'!$A$58),"")</f>
        <v/>
      </c>
      <c r="AA34" s="1034"/>
      <c r="AB34" s="1019" t="str">
        <f>IF(AND('Mapa final'!$H$46="Media",'Mapa final'!$L$46="Mayor"),CONCATENATE("R",'Mapa final'!$A$46),"")</f>
        <v/>
      </c>
      <c r="AC34" s="1020"/>
      <c r="AD34" s="1020" t="str">
        <f>IF(AND('Mapa final'!$H$52="Media",'Mapa final'!$L$52="Mayor"),CONCATENATE("R",'Mapa final'!$A$52),"")</f>
        <v/>
      </c>
      <c r="AE34" s="1020"/>
      <c r="AF34" s="1020" t="str">
        <f>IF(AND('Mapa final'!$H$58="Media",'Mapa final'!$L$58="Mayor"),CONCATENATE("R",'Mapa final'!$A$58),"")</f>
        <v/>
      </c>
      <c r="AG34" s="1022"/>
      <c r="AH34" s="1025" t="str">
        <f>IF(AND('Mapa final'!$H$46="Media",'Mapa final'!$L$46="Catastrófico"),CONCATENATE("R",'Mapa final'!$A$46),"")</f>
        <v/>
      </c>
      <c r="AI34" s="1026"/>
      <c r="AJ34" s="1026" t="str">
        <f>IF(AND('Mapa final'!$H$52="Media",'Mapa final'!$L$52="Catastrófico"),CONCATENATE("R",'Mapa final'!$A$52),"")</f>
        <v/>
      </c>
      <c r="AK34" s="1026"/>
      <c r="AL34" s="1026" t="str">
        <f>IF(AND('Mapa final'!$H$58="Media",'Mapa final'!$L$58="Catastrófico"),CONCATENATE("R",'Mapa final'!$A$58),"")</f>
        <v/>
      </c>
      <c r="AM34" s="1028"/>
      <c r="AN34" s="14"/>
      <c r="AO34" s="1086"/>
      <c r="AP34" s="1087"/>
      <c r="AQ34" s="1087"/>
      <c r="AR34" s="1087"/>
      <c r="AS34" s="1087"/>
      <c r="AT34" s="1088"/>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c r="A35" s="14"/>
      <c r="B35" s="1015"/>
      <c r="C35" s="1015"/>
      <c r="D35" s="1016"/>
      <c r="E35" s="1044"/>
      <c r="F35" s="1051"/>
      <c r="G35" s="1051"/>
      <c r="H35" s="1051"/>
      <c r="I35" s="1055"/>
      <c r="J35" s="1031"/>
      <c r="K35" s="1032"/>
      <c r="L35" s="1032"/>
      <c r="M35" s="1032"/>
      <c r="N35" s="1032"/>
      <c r="O35" s="1034"/>
      <c r="P35" s="1031"/>
      <c r="Q35" s="1032"/>
      <c r="R35" s="1032"/>
      <c r="S35" s="1032"/>
      <c r="T35" s="1032"/>
      <c r="U35" s="1034"/>
      <c r="V35" s="1031"/>
      <c r="W35" s="1032"/>
      <c r="X35" s="1032"/>
      <c r="Y35" s="1032"/>
      <c r="Z35" s="1032"/>
      <c r="AA35" s="1034"/>
      <c r="AB35" s="1019"/>
      <c r="AC35" s="1020"/>
      <c r="AD35" s="1020"/>
      <c r="AE35" s="1020"/>
      <c r="AF35" s="1020"/>
      <c r="AG35" s="1022"/>
      <c r="AH35" s="1025"/>
      <c r="AI35" s="1026"/>
      <c r="AJ35" s="1026"/>
      <c r="AK35" s="1026"/>
      <c r="AL35" s="1026"/>
      <c r="AM35" s="1028"/>
      <c r="AN35" s="14"/>
      <c r="AO35" s="1086"/>
      <c r="AP35" s="1087"/>
      <c r="AQ35" s="1087"/>
      <c r="AR35" s="1087"/>
      <c r="AS35" s="1087"/>
      <c r="AT35" s="108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c r="A36" s="14"/>
      <c r="B36" s="1015"/>
      <c r="C36" s="1015"/>
      <c r="D36" s="1016"/>
      <c r="E36" s="1044"/>
      <c r="F36" s="1051"/>
      <c r="G36" s="1051"/>
      <c r="H36" s="1051"/>
      <c r="I36" s="1055"/>
      <c r="J36" s="1031" t="str">
        <f>IF(AND('Mapa final'!$H$64="Media",'Mapa final'!$L$64="Leve"),CONCATENATE("R",'Mapa final'!$A$64),"")</f>
        <v/>
      </c>
      <c r="K36" s="1032"/>
      <c r="L36" s="1032" t="str">
        <f>IF(AND('Mapa final'!$H$70="Media",'Mapa final'!$L$70="Leve"),CONCATENATE("R",'Mapa final'!$A$70),"")</f>
        <v/>
      </c>
      <c r="M36" s="1032"/>
      <c r="N36" s="1032" t="str">
        <f>IF(AND('Mapa final'!$H$76="Media",'Mapa final'!$L$76="Leve"),CONCATENATE("R",'Mapa final'!$A$76),"")</f>
        <v/>
      </c>
      <c r="O36" s="1034"/>
      <c r="P36" s="1031" t="str">
        <f>IF(AND('Mapa final'!$H$64="Media",'Mapa final'!$L$64="Menor"),CONCATENATE("R",'Mapa final'!$A$64),"")</f>
        <v/>
      </c>
      <c r="Q36" s="1032"/>
      <c r="R36" s="1032" t="str">
        <f>IF(AND('Mapa final'!$H$70="Media",'Mapa final'!$L$70="Menor"),CONCATENATE("R",'Mapa final'!$A$70),"")</f>
        <v/>
      </c>
      <c r="S36" s="1032"/>
      <c r="T36" s="1032" t="str">
        <f>IF(AND('Mapa final'!$H$76="Media",'Mapa final'!$L$76="Menor"),CONCATENATE("R",'Mapa final'!$A$76),"")</f>
        <v/>
      </c>
      <c r="U36" s="1034"/>
      <c r="V36" s="1031" t="str">
        <f>IF(AND('Mapa final'!$H$64="Media",'Mapa final'!$L$64="Moderado"),CONCATENATE("R",'Mapa final'!$A$64),"")</f>
        <v>R10</v>
      </c>
      <c r="W36" s="1032"/>
      <c r="X36" s="1032" t="str">
        <f>IF(AND('Mapa final'!$H$70="Media",'Mapa final'!$L$70="Moderado"),CONCATENATE("R",'Mapa final'!$A$70),"")</f>
        <v/>
      </c>
      <c r="Y36" s="1032"/>
      <c r="Z36" s="1032" t="str">
        <f>IF(AND('Mapa final'!$H$76="Media",'Mapa final'!$L$76="Moderado"),CONCATENATE("R",'Mapa final'!$A$76),"")</f>
        <v>R12</v>
      </c>
      <c r="AA36" s="1034"/>
      <c r="AB36" s="1019" t="str">
        <f>IF(AND('Mapa final'!$H$64="Media",'Mapa final'!$L$64="Mayor"),CONCATENATE("R",'Mapa final'!$A$64),"")</f>
        <v/>
      </c>
      <c r="AC36" s="1020"/>
      <c r="AD36" s="1020" t="str">
        <f>IF(AND('Mapa final'!$H$70="Media",'Mapa final'!$L$70="Mayor"),CONCATENATE("R",'Mapa final'!$A$70),"")</f>
        <v/>
      </c>
      <c r="AE36" s="1020"/>
      <c r="AF36" s="1020" t="str">
        <f>IF(AND('Mapa final'!$H$76="Media",'Mapa final'!$L$76="Mayor"),CONCATENATE("R",'Mapa final'!$A$76),"")</f>
        <v/>
      </c>
      <c r="AG36" s="1022"/>
      <c r="AH36" s="1025" t="str">
        <f>IF(AND('Mapa final'!$H$64="Media",'Mapa final'!$L$64="Catastrófico"),CONCATENATE("R",'Mapa final'!$A$64),"")</f>
        <v/>
      </c>
      <c r="AI36" s="1026"/>
      <c r="AJ36" s="1026" t="str">
        <f>IF(AND('Mapa final'!$H$70="Media",'Mapa final'!$L$70="Catastrófico"),CONCATENATE("R",'Mapa final'!$A$70),"")</f>
        <v/>
      </c>
      <c r="AK36" s="1026"/>
      <c r="AL36" s="1026" t="str">
        <f>IF(AND('Mapa final'!$H$76="Media",'Mapa final'!$L$76="Catastrófico"),CONCATENATE("R",'Mapa final'!$A$76),"")</f>
        <v/>
      </c>
      <c r="AM36" s="1028"/>
      <c r="AN36" s="14"/>
      <c r="AO36" s="1086"/>
      <c r="AP36" s="1087"/>
      <c r="AQ36" s="1087"/>
      <c r="AR36" s="1087"/>
      <c r="AS36" s="1087"/>
      <c r="AT36" s="108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c r="A37" s="14"/>
      <c r="B37" s="1015"/>
      <c r="C37" s="1015"/>
      <c r="D37" s="1016"/>
      <c r="E37" s="1044"/>
      <c r="F37" s="1051"/>
      <c r="G37" s="1051"/>
      <c r="H37" s="1051"/>
      <c r="I37" s="1055"/>
      <c r="J37" s="1031"/>
      <c r="K37" s="1032"/>
      <c r="L37" s="1032"/>
      <c r="M37" s="1032"/>
      <c r="N37" s="1032"/>
      <c r="O37" s="1034"/>
      <c r="P37" s="1031"/>
      <c r="Q37" s="1032"/>
      <c r="R37" s="1032"/>
      <c r="S37" s="1032"/>
      <c r="T37" s="1032"/>
      <c r="U37" s="1034"/>
      <c r="V37" s="1031"/>
      <c r="W37" s="1032"/>
      <c r="X37" s="1032"/>
      <c r="Y37" s="1032"/>
      <c r="Z37" s="1032"/>
      <c r="AA37" s="1034"/>
      <c r="AB37" s="1019"/>
      <c r="AC37" s="1020"/>
      <c r="AD37" s="1020"/>
      <c r="AE37" s="1020"/>
      <c r="AF37" s="1020"/>
      <c r="AG37" s="1022"/>
      <c r="AH37" s="1025"/>
      <c r="AI37" s="1026"/>
      <c r="AJ37" s="1026"/>
      <c r="AK37" s="1026"/>
      <c r="AL37" s="1026"/>
      <c r="AM37" s="1028"/>
      <c r="AN37" s="14"/>
      <c r="AO37" s="1086"/>
      <c r="AP37" s="1087"/>
      <c r="AQ37" s="1087"/>
      <c r="AR37" s="1087"/>
      <c r="AS37" s="1087"/>
      <c r="AT37" s="108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c r="A38" s="14"/>
      <c r="B38" s="1015"/>
      <c r="C38" s="1015"/>
      <c r="D38" s="1016"/>
      <c r="E38" s="1044"/>
      <c r="F38" s="1051"/>
      <c r="G38" s="1051"/>
      <c r="H38" s="1051"/>
      <c r="I38" s="1055"/>
      <c r="J38" s="1031" t="str">
        <f>IF(AND('Mapa final'!$H$82="Media",'Mapa final'!$L$82="Leve"),CONCATENATE("R",'Mapa final'!$A$82),"")</f>
        <v>R13</v>
      </c>
      <c r="K38" s="1032"/>
      <c r="L38" s="1032" t="str">
        <f>IF(AND('Mapa final'!$H$88="Media",'Mapa final'!$L$88="Leve"),CONCATENATE("R",'Mapa final'!$A$88),"")</f>
        <v/>
      </c>
      <c r="M38" s="1032"/>
      <c r="N38" s="1032" t="str">
        <f>IF(AND('Mapa final'!$H$94="Media",'Mapa final'!$L$94="Leve"),CONCATENATE("R",'Mapa final'!$A$94),"")</f>
        <v/>
      </c>
      <c r="O38" s="1034"/>
      <c r="P38" s="1031" t="str">
        <f>IF(AND('Mapa final'!$H$82="Media",'Mapa final'!$L$82="Menor"),CONCATENATE("R",'Mapa final'!$A$82),"")</f>
        <v/>
      </c>
      <c r="Q38" s="1032"/>
      <c r="R38" s="1032" t="str">
        <f>IF(AND('Mapa final'!$H$88="Media",'Mapa final'!$L$88="Menor"),CONCATENATE("R",'Mapa final'!$A$88),"")</f>
        <v/>
      </c>
      <c r="S38" s="1032"/>
      <c r="T38" s="1032" t="str">
        <f>IF(AND('Mapa final'!$H$94="Media",'Mapa final'!$L$94="Menor"),CONCATENATE("R",'Mapa final'!$A$94),"")</f>
        <v/>
      </c>
      <c r="U38" s="1034"/>
      <c r="V38" s="1031" t="str">
        <f>IF(AND('Mapa final'!$H$82="Media",'Mapa final'!$L$82="Moderado"),CONCATENATE("R",'Mapa final'!$A$82),"")</f>
        <v/>
      </c>
      <c r="W38" s="1032"/>
      <c r="X38" s="1032" t="str">
        <f>IF(AND('Mapa final'!$H$88="Media",'Mapa final'!$L$88="Moderado"),CONCATENATE("R",'Mapa final'!$A$88),"")</f>
        <v/>
      </c>
      <c r="Y38" s="1032"/>
      <c r="Z38" s="1032" t="str">
        <f>IF(AND('Mapa final'!$H$94="Media",'Mapa final'!$L$94="Moderado"),CONCATENATE("R",'Mapa final'!$A$94),"")</f>
        <v/>
      </c>
      <c r="AA38" s="1034"/>
      <c r="AB38" s="1019" t="str">
        <f>IF(AND('Mapa final'!$H$82="Media",'Mapa final'!$L$82="Mayor"),CONCATENATE("R",'Mapa final'!$A$82),"")</f>
        <v/>
      </c>
      <c r="AC38" s="1020"/>
      <c r="AD38" s="1020" t="str">
        <f>IF(AND('Mapa final'!$H$88="Media",'Mapa final'!$L$88="Mayor"),CONCATENATE("R",'Mapa final'!$A$88),"")</f>
        <v/>
      </c>
      <c r="AE38" s="1020"/>
      <c r="AF38" s="1020" t="str">
        <f>IF(AND('Mapa final'!$H$94="Media",'Mapa final'!$L$94="Mayor"),CONCATENATE("R",'Mapa final'!$A$94),"")</f>
        <v>R15</v>
      </c>
      <c r="AG38" s="1022"/>
      <c r="AH38" s="1025" t="str">
        <f>IF(AND('Mapa final'!$H$82="Media",'Mapa final'!$L$82="Catastrófico"),CONCATENATE("R",'Mapa final'!$A$82),"")</f>
        <v/>
      </c>
      <c r="AI38" s="1026"/>
      <c r="AJ38" s="1026" t="str">
        <f>IF(AND('Mapa final'!$H$88="Media",'Mapa final'!$L$88="Catastrófico"),CONCATENATE("R",'Mapa final'!$A$88),"")</f>
        <v/>
      </c>
      <c r="AK38" s="1026"/>
      <c r="AL38" s="1026" t="str">
        <f>IF(AND('Mapa final'!$H$94="Media",'Mapa final'!$L$94="Catastrófico"),CONCATENATE("R",'Mapa final'!$A$94),"")</f>
        <v/>
      </c>
      <c r="AM38" s="1028"/>
      <c r="AN38" s="14"/>
      <c r="AO38" s="1086"/>
      <c r="AP38" s="1087"/>
      <c r="AQ38" s="1087"/>
      <c r="AR38" s="1087"/>
      <c r="AS38" s="1087"/>
      <c r="AT38" s="1088"/>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c r="A39" s="14"/>
      <c r="B39" s="1015"/>
      <c r="C39" s="1015"/>
      <c r="D39" s="1016"/>
      <c r="E39" s="1044"/>
      <c r="F39" s="1051"/>
      <c r="G39" s="1051"/>
      <c r="H39" s="1051"/>
      <c r="I39" s="1055"/>
      <c r="J39" s="1031"/>
      <c r="K39" s="1032"/>
      <c r="L39" s="1032"/>
      <c r="M39" s="1032"/>
      <c r="N39" s="1032"/>
      <c r="O39" s="1034"/>
      <c r="P39" s="1031"/>
      <c r="Q39" s="1032"/>
      <c r="R39" s="1032"/>
      <c r="S39" s="1032"/>
      <c r="T39" s="1032"/>
      <c r="U39" s="1034"/>
      <c r="V39" s="1031"/>
      <c r="W39" s="1032"/>
      <c r="X39" s="1032"/>
      <c r="Y39" s="1032"/>
      <c r="Z39" s="1032"/>
      <c r="AA39" s="1034"/>
      <c r="AB39" s="1019"/>
      <c r="AC39" s="1020"/>
      <c r="AD39" s="1020"/>
      <c r="AE39" s="1020"/>
      <c r="AF39" s="1020"/>
      <c r="AG39" s="1022"/>
      <c r="AH39" s="1025"/>
      <c r="AI39" s="1026"/>
      <c r="AJ39" s="1026"/>
      <c r="AK39" s="1026"/>
      <c r="AL39" s="1026"/>
      <c r="AM39" s="1028"/>
      <c r="AN39" s="14"/>
      <c r="AO39" s="1086"/>
      <c r="AP39" s="1087"/>
      <c r="AQ39" s="1087"/>
      <c r="AR39" s="1087"/>
      <c r="AS39" s="1087"/>
      <c r="AT39" s="1088"/>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c r="A40" s="14"/>
      <c r="B40" s="1015"/>
      <c r="C40" s="1015"/>
      <c r="D40" s="1016"/>
      <c r="E40" s="1044"/>
      <c r="F40" s="1051"/>
      <c r="G40" s="1051"/>
      <c r="H40" s="1051"/>
      <c r="I40" s="1055"/>
      <c r="J40" s="1031" t="str">
        <f>IF(AND('Mapa final'!$H$100="Media",'Mapa final'!$L$100="Leve"),CONCATENATE("R",'Mapa final'!$A$100),"")</f>
        <v/>
      </c>
      <c r="K40" s="1032"/>
      <c r="L40" s="1032" t="str">
        <f>IF(AND('Mapa final'!$H$106="Media",'Mapa final'!$L$106="Leve"),CONCATENATE("R",'Mapa final'!$A$106),"")</f>
        <v/>
      </c>
      <c r="M40" s="1032"/>
      <c r="N40" s="1032" t="str">
        <f>IF(AND('Mapa final'!$H$112="Media",'Mapa final'!$L$112="Leve"),CONCATENATE("R",'Mapa final'!$A$112),"")</f>
        <v>R18</v>
      </c>
      <c r="O40" s="1034"/>
      <c r="P40" s="1031" t="str">
        <f>IF(AND('Mapa final'!$H$100="Media",'Mapa final'!$L$100="Menor"),CONCATENATE("R",'Mapa final'!$A$100),"")</f>
        <v/>
      </c>
      <c r="Q40" s="1032"/>
      <c r="R40" s="1032" t="str">
        <f>IF(AND('Mapa final'!$H$106="Media",'Mapa final'!$L$106="Menor"),CONCATENATE("R",'Mapa final'!$A$106),"")</f>
        <v/>
      </c>
      <c r="S40" s="1032"/>
      <c r="T40" s="1032" t="str">
        <f>IF(AND('Mapa final'!$H$112="Media",'Mapa final'!$L$112="Menor"),CONCATENATE("R",'Mapa final'!$A$112),"")</f>
        <v/>
      </c>
      <c r="U40" s="1034"/>
      <c r="V40" s="1031" t="str">
        <f>IF(AND('Mapa final'!$H$100="Media",'Mapa final'!$L$100="Moderado"),CONCATENATE("R",'Mapa final'!$A$100),"")</f>
        <v/>
      </c>
      <c r="W40" s="1032"/>
      <c r="X40" s="1032" t="str">
        <f>IF(AND('Mapa final'!$H$106="Media",'Mapa final'!$L$106="Moderado"),CONCATENATE("R",'Mapa final'!$A$106),"")</f>
        <v/>
      </c>
      <c r="Y40" s="1032"/>
      <c r="Z40" s="1032" t="str">
        <f>IF(AND('Mapa final'!$H$112="Media",'Mapa final'!$L$112="Moderado"),CONCATENATE("R",'Mapa final'!$A$112),"")</f>
        <v/>
      </c>
      <c r="AA40" s="1034"/>
      <c r="AB40" s="1019" t="str">
        <f>IF(AND('Mapa final'!$H$100="Media",'Mapa final'!$L$100="Mayor"),CONCATENATE("R",'Mapa final'!$A$100),"")</f>
        <v/>
      </c>
      <c r="AC40" s="1020"/>
      <c r="AD40" s="1020" t="str">
        <f>IF(AND('Mapa final'!$H$106="Media",'Mapa final'!$L$106="Mayor"),CONCATENATE("R",'Mapa final'!$A$106),"")</f>
        <v/>
      </c>
      <c r="AE40" s="1020"/>
      <c r="AF40" s="1020" t="str">
        <f>IF(AND('Mapa final'!$H$112="Media",'Mapa final'!$L$112="Mayor"),CONCATENATE("R",'Mapa final'!$A$112),"")</f>
        <v/>
      </c>
      <c r="AG40" s="1022"/>
      <c r="AH40" s="1025" t="str">
        <f>IF(AND('Mapa final'!$H$100="Media",'Mapa final'!$L$100="Catastrófico"),CONCATENATE("R",'Mapa final'!$A$100),"")</f>
        <v/>
      </c>
      <c r="AI40" s="1026"/>
      <c r="AJ40" s="1026" t="str">
        <f>IF(AND('Mapa final'!$H$106="Media",'Mapa final'!$L$106="Catastrófico"),CONCATENATE("R",'Mapa final'!$A$106),"")</f>
        <v/>
      </c>
      <c r="AK40" s="1026"/>
      <c r="AL40" s="1026" t="str">
        <f>IF(AND('Mapa final'!$H$112="Media",'Mapa final'!$L$112="Catastrófico"),CONCATENATE("R",'Mapa final'!$A$112),"")</f>
        <v/>
      </c>
      <c r="AM40" s="1028"/>
      <c r="AN40" s="14"/>
      <c r="AO40" s="1086"/>
      <c r="AP40" s="1087"/>
      <c r="AQ40" s="1087"/>
      <c r="AR40" s="1087"/>
      <c r="AS40" s="1087"/>
      <c r="AT40" s="1088"/>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c r="A41" s="14"/>
      <c r="B41" s="1015"/>
      <c r="C41" s="1015"/>
      <c r="D41" s="1016"/>
      <c r="E41" s="1056"/>
      <c r="F41" s="1057"/>
      <c r="G41" s="1057"/>
      <c r="H41" s="1057"/>
      <c r="I41" s="1058"/>
      <c r="J41" s="1043"/>
      <c r="K41" s="1041"/>
      <c r="L41" s="1041"/>
      <c r="M41" s="1041"/>
      <c r="N41" s="1041"/>
      <c r="O41" s="1042"/>
      <c r="P41" s="1043"/>
      <c r="Q41" s="1041"/>
      <c r="R41" s="1041"/>
      <c r="S41" s="1041"/>
      <c r="T41" s="1041"/>
      <c r="U41" s="1042"/>
      <c r="V41" s="1043"/>
      <c r="W41" s="1041"/>
      <c r="X41" s="1041"/>
      <c r="Y41" s="1041"/>
      <c r="Z41" s="1041"/>
      <c r="AA41" s="1042"/>
      <c r="AB41" s="1079"/>
      <c r="AC41" s="1080"/>
      <c r="AD41" s="1080"/>
      <c r="AE41" s="1080"/>
      <c r="AF41" s="1080"/>
      <c r="AG41" s="1081"/>
      <c r="AH41" s="1082"/>
      <c r="AI41" s="1077"/>
      <c r="AJ41" s="1077"/>
      <c r="AK41" s="1077"/>
      <c r="AL41" s="1077"/>
      <c r="AM41" s="1078"/>
      <c r="AN41" s="14"/>
      <c r="AO41" s="1089"/>
      <c r="AP41" s="1090"/>
      <c r="AQ41" s="1090"/>
      <c r="AR41" s="1090"/>
      <c r="AS41" s="1090"/>
      <c r="AT41" s="109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c r="A42" s="14"/>
      <c r="B42" s="1015"/>
      <c r="C42" s="1015"/>
      <c r="D42" s="1016"/>
      <c r="E42" s="1052" t="s">
        <v>332</v>
      </c>
      <c r="F42" s="1053"/>
      <c r="G42" s="1053"/>
      <c r="H42" s="1053"/>
      <c r="I42" s="1054"/>
      <c r="J42" s="1038" t="str">
        <f>IF(AND('Mapa final'!$H$10="Baja",'Mapa final'!$L$10="Leve"),CONCATENATE("R",'Mapa final'!$A$10),"")</f>
        <v/>
      </c>
      <c r="K42" s="1039"/>
      <c r="L42" s="1039" t="str">
        <f>IF(AND('Mapa final'!$H$16="Baja",'Mapa final'!$L$16="Leve"),CONCATENATE("R",'Mapa final'!$A$16),"")</f>
        <v/>
      </c>
      <c r="M42" s="1039"/>
      <c r="N42" s="1039" t="str">
        <f>IF(AND('Mapa final'!$H$22="Baja",'Mapa final'!$L$22="Leve"),CONCATENATE("R",'Mapa final'!$A$22),"")</f>
        <v/>
      </c>
      <c r="O42" s="1040"/>
      <c r="P42" s="1030" t="str">
        <f>IF(AND('Mapa final'!$H$10="Baja",'Mapa final'!$L$10="Menor"),CONCATENATE("R",'Mapa final'!$A$10),"")</f>
        <v/>
      </c>
      <c r="Q42" s="1030"/>
      <c r="R42" s="1030" t="str">
        <f>IF(AND('Mapa final'!$H$16="Baja",'Mapa final'!$L$16="Menor"),CONCATENATE("R",'Mapa final'!$A$16),"")</f>
        <v/>
      </c>
      <c r="S42" s="1030"/>
      <c r="T42" s="1030" t="str">
        <f>IF(AND('Mapa final'!$H$22="Baja",'Mapa final'!$L$22="Menor"),CONCATENATE("R",'Mapa final'!$A$22),"")</f>
        <v/>
      </c>
      <c r="U42" s="1033"/>
      <c r="V42" s="1029" t="str">
        <f>IF(AND('Mapa final'!$H$10="Baja",'Mapa final'!$L$10="Moderado"),CONCATENATE("R",'Mapa final'!$A$10),"")</f>
        <v/>
      </c>
      <c r="W42" s="1030"/>
      <c r="X42" s="1030" t="str">
        <f>IF(AND('Mapa final'!$H$16="Baja",'Mapa final'!$L$16="Moderado"),CONCATENATE("R",'Mapa final'!$A$16),"")</f>
        <v/>
      </c>
      <c r="Y42" s="1030"/>
      <c r="Z42" s="1030" t="str">
        <f>IF(AND('Mapa final'!$H$22="Baja",'Mapa final'!$L$22="Moderado"),CONCATENATE("R",'Mapa final'!$A$22),"")</f>
        <v/>
      </c>
      <c r="AA42" s="1033"/>
      <c r="AB42" s="1017" t="str">
        <f>IF(AND('Mapa final'!$H$10="Baja",'Mapa final'!$L$10="Mayor"),CONCATENATE("R",'Mapa final'!$A$10),"")</f>
        <v/>
      </c>
      <c r="AC42" s="1018"/>
      <c r="AD42" s="1018" t="str">
        <f>IF(AND('Mapa final'!$H$16="Baja",'Mapa final'!$L$16="Mayor"),CONCATENATE("R",'Mapa final'!$A$16),"")</f>
        <v>R2</v>
      </c>
      <c r="AE42" s="1018"/>
      <c r="AF42" s="1018" t="str">
        <f>IF(AND('Mapa final'!$H$22="Baja",'Mapa final'!$L$22="Mayor"),CONCATENATE("R",'Mapa final'!$A$22),"")</f>
        <v>R3</v>
      </c>
      <c r="AG42" s="1021"/>
      <c r="AH42" s="1023" t="str">
        <f>IF(AND('Mapa final'!$H$10="Baja",'Mapa final'!$L$10="Catastrófico"),CONCATENATE("R",'Mapa final'!$A$10),"")</f>
        <v/>
      </c>
      <c r="AI42" s="1024"/>
      <c r="AJ42" s="1024" t="str">
        <f>IF(AND('Mapa final'!$H$16="Baja",'Mapa final'!$L$16="Catastrófico"),CONCATENATE("R",'Mapa final'!$A$16),"")</f>
        <v/>
      </c>
      <c r="AK42" s="1024"/>
      <c r="AL42" s="1024" t="str">
        <f>IF(AND('Mapa final'!$H$22="Baja",'Mapa final'!$L$22="Catastrófico"),CONCATENATE("R",'Mapa final'!$A$22),"")</f>
        <v/>
      </c>
      <c r="AM42" s="1027"/>
      <c r="AN42" s="14"/>
      <c r="AO42" s="1092" t="s">
        <v>333</v>
      </c>
      <c r="AP42" s="1092"/>
      <c r="AQ42" s="1092"/>
      <c r="AR42" s="1092"/>
      <c r="AS42" s="1092"/>
      <c r="AT42" s="109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c r="A43" s="14"/>
      <c r="B43" s="1015"/>
      <c r="C43" s="1015"/>
      <c r="D43" s="1016"/>
      <c r="E43" s="1044"/>
      <c r="F43" s="1051"/>
      <c r="G43" s="1051"/>
      <c r="H43" s="1051"/>
      <c r="I43" s="1055"/>
      <c r="J43" s="1035"/>
      <c r="K43" s="1036"/>
      <c r="L43" s="1036"/>
      <c r="M43" s="1036"/>
      <c r="N43" s="1036"/>
      <c r="O43" s="1037"/>
      <c r="P43" s="1032"/>
      <c r="Q43" s="1032"/>
      <c r="R43" s="1032"/>
      <c r="S43" s="1032"/>
      <c r="T43" s="1032"/>
      <c r="U43" s="1034"/>
      <c r="V43" s="1031"/>
      <c r="W43" s="1032"/>
      <c r="X43" s="1032"/>
      <c r="Y43" s="1032"/>
      <c r="Z43" s="1032"/>
      <c r="AA43" s="1034"/>
      <c r="AB43" s="1019"/>
      <c r="AC43" s="1020"/>
      <c r="AD43" s="1020"/>
      <c r="AE43" s="1020"/>
      <c r="AF43" s="1020"/>
      <c r="AG43" s="1022"/>
      <c r="AH43" s="1025"/>
      <c r="AI43" s="1026"/>
      <c r="AJ43" s="1026"/>
      <c r="AK43" s="1026"/>
      <c r="AL43" s="1026"/>
      <c r="AM43" s="1028"/>
      <c r="AN43" s="14"/>
      <c r="AO43" s="1093"/>
      <c r="AP43" s="1093"/>
      <c r="AQ43" s="1093"/>
      <c r="AR43" s="1093"/>
      <c r="AS43" s="1093"/>
      <c r="AT43" s="1093"/>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c r="A44" s="14"/>
      <c r="B44" s="1015"/>
      <c r="C44" s="1015"/>
      <c r="D44" s="1016"/>
      <c r="E44" s="1044"/>
      <c r="F44" s="1051"/>
      <c r="G44" s="1051"/>
      <c r="H44" s="1051"/>
      <c r="I44" s="1055"/>
      <c r="J44" s="1035" t="str">
        <f>IF(AND('Mapa final'!$H$28="Baja",'Mapa final'!$L$28="Leve"),CONCATENATE("R",'Mapa final'!$A$28),"")</f>
        <v/>
      </c>
      <c r="K44" s="1036"/>
      <c r="L44" s="1036" t="str">
        <f>IF(AND('Mapa final'!$H$34="Baja",'Mapa final'!$L$34="Leve"),CONCATENATE("R",'Mapa final'!$A$34),"")</f>
        <v/>
      </c>
      <c r="M44" s="1036"/>
      <c r="N44" s="1036" t="str">
        <f>IF(AND('Mapa final'!$H$40="Baja",'Mapa final'!$L$40="Leve"),CONCATENATE("R",'Mapa final'!$A$40),"")</f>
        <v/>
      </c>
      <c r="O44" s="1037"/>
      <c r="P44" s="1032" t="str">
        <f>IF(AND('Mapa final'!$H$28="Baja",'Mapa final'!$L$28="Menor"),CONCATENATE("R",'Mapa final'!$A$28),"")</f>
        <v/>
      </c>
      <c r="Q44" s="1032"/>
      <c r="R44" s="1032" t="str">
        <f>IF(AND('Mapa final'!$H$34="Baja",'Mapa final'!$L$34="Menor"),CONCATENATE("R",'Mapa final'!$A$34),"")</f>
        <v/>
      </c>
      <c r="S44" s="1032"/>
      <c r="T44" s="1032" t="str">
        <f>IF(AND('Mapa final'!$H$40="Baja",'Mapa final'!$L$40="Menor"),CONCATENATE("R",'Mapa final'!$A$40),"")</f>
        <v/>
      </c>
      <c r="U44" s="1034"/>
      <c r="V44" s="1031" t="str">
        <f>IF(AND('Mapa final'!$H$28="Baja",'Mapa final'!$L$28="Moderado"),CONCATENATE("R",'Mapa final'!$A$28),"")</f>
        <v/>
      </c>
      <c r="W44" s="1032"/>
      <c r="X44" s="1032" t="str">
        <f>IF(AND('Mapa final'!$H$34="Baja",'Mapa final'!$L$34="Moderado"),CONCATENATE("R",'Mapa final'!$A$34),"")</f>
        <v/>
      </c>
      <c r="Y44" s="1032"/>
      <c r="Z44" s="1032" t="str">
        <f>IF(AND('Mapa final'!$H$40="Baja",'Mapa final'!$L$40="Moderado"),CONCATENATE("R",'Mapa final'!$A$40),"")</f>
        <v/>
      </c>
      <c r="AA44" s="1034"/>
      <c r="AB44" s="1019" t="str">
        <f>IF(AND('Mapa final'!$H$28="Baja",'Mapa final'!$L$28="Mayor"),CONCATENATE("R",'Mapa final'!$A$28),"")</f>
        <v/>
      </c>
      <c r="AC44" s="1020"/>
      <c r="AD44" s="1020" t="str">
        <f>IF(AND('Mapa final'!$H$34="Baja",'Mapa final'!$L$34="Mayor"),CONCATENATE("R",'Mapa final'!$A$34),"")</f>
        <v/>
      </c>
      <c r="AE44" s="1020"/>
      <c r="AF44" s="1020" t="str">
        <f>IF(AND('Mapa final'!$H$40="Baja",'Mapa final'!$L$40="Mayor"),CONCATENATE("R",'Mapa final'!$A$40),"")</f>
        <v/>
      </c>
      <c r="AG44" s="1022"/>
      <c r="AH44" s="1025" t="str">
        <f>IF(AND('Mapa final'!$H$28="Baja",'Mapa final'!$L$28="Catastrófico"),CONCATENATE("R",'Mapa final'!$A$28),"")</f>
        <v/>
      </c>
      <c r="AI44" s="1026"/>
      <c r="AJ44" s="1026" t="str">
        <f>IF(AND('Mapa final'!$H$34="Baja",'Mapa final'!$L$34="Catastrófico"),CONCATENATE("R",'Mapa final'!$A$34),"")</f>
        <v/>
      </c>
      <c r="AK44" s="1026"/>
      <c r="AL44" s="1026" t="str">
        <f>IF(AND('Mapa final'!$H$40="Baja",'Mapa final'!$L$40="Catastrófico"),CONCATENATE("R",'Mapa final'!$A$40),"")</f>
        <v/>
      </c>
      <c r="AM44" s="1028"/>
      <c r="AN44" s="14"/>
      <c r="AO44" s="1093"/>
      <c r="AP44" s="1093"/>
      <c r="AQ44" s="1093"/>
      <c r="AR44" s="1093"/>
      <c r="AS44" s="1093"/>
      <c r="AT44" s="1093"/>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c r="A45" s="14"/>
      <c r="B45" s="1015"/>
      <c r="C45" s="1015"/>
      <c r="D45" s="1016"/>
      <c r="E45" s="1044"/>
      <c r="F45" s="1051"/>
      <c r="G45" s="1051"/>
      <c r="H45" s="1051"/>
      <c r="I45" s="1055"/>
      <c r="J45" s="1035"/>
      <c r="K45" s="1036"/>
      <c r="L45" s="1036"/>
      <c r="M45" s="1036"/>
      <c r="N45" s="1036"/>
      <c r="O45" s="1037"/>
      <c r="P45" s="1032"/>
      <c r="Q45" s="1032"/>
      <c r="R45" s="1032"/>
      <c r="S45" s="1032"/>
      <c r="T45" s="1032"/>
      <c r="U45" s="1034"/>
      <c r="V45" s="1031"/>
      <c r="W45" s="1032"/>
      <c r="X45" s="1032"/>
      <c r="Y45" s="1032"/>
      <c r="Z45" s="1032"/>
      <c r="AA45" s="1034"/>
      <c r="AB45" s="1019"/>
      <c r="AC45" s="1020"/>
      <c r="AD45" s="1020"/>
      <c r="AE45" s="1020"/>
      <c r="AF45" s="1020"/>
      <c r="AG45" s="1022"/>
      <c r="AH45" s="1025"/>
      <c r="AI45" s="1026"/>
      <c r="AJ45" s="1026"/>
      <c r="AK45" s="1026"/>
      <c r="AL45" s="1026"/>
      <c r="AM45" s="1028"/>
      <c r="AN45" s="14"/>
      <c r="AO45" s="1093"/>
      <c r="AP45" s="1093"/>
      <c r="AQ45" s="1093"/>
      <c r="AR45" s="1093"/>
      <c r="AS45" s="1093"/>
      <c r="AT45" s="1093"/>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c r="A46" s="14"/>
      <c r="B46" s="1015"/>
      <c r="C46" s="1015"/>
      <c r="D46" s="1016"/>
      <c r="E46" s="1044"/>
      <c r="F46" s="1051"/>
      <c r="G46" s="1051"/>
      <c r="H46" s="1051"/>
      <c r="I46" s="1055"/>
      <c r="J46" s="1035" t="str">
        <f>IF(AND('Mapa final'!$H$46="Baja",'Mapa final'!$L$46="Leve"),CONCATENATE("R",'Mapa final'!$A$46),"")</f>
        <v>R7</v>
      </c>
      <c r="K46" s="1036"/>
      <c r="L46" s="1036" t="str">
        <f>IF(AND('Mapa final'!$H$52="Baja",'Mapa final'!$L$52="Leve"),CONCATENATE("R",'Mapa final'!$A$52),"")</f>
        <v/>
      </c>
      <c r="M46" s="1036"/>
      <c r="N46" s="1036" t="str">
        <f>IF(AND('Mapa final'!$H$58="Baja",'Mapa final'!$L$58="Leve"),CONCATENATE("R",'Mapa final'!$A$58),"")</f>
        <v/>
      </c>
      <c r="O46" s="1037"/>
      <c r="P46" s="1032" t="str">
        <f>IF(AND('Mapa final'!$H$46="Baja",'Mapa final'!$L$46="Menor"),CONCATENATE("R",'Mapa final'!$A$46),"")</f>
        <v/>
      </c>
      <c r="Q46" s="1032"/>
      <c r="R46" s="1032" t="str">
        <f>IF(AND('Mapa final'!$H$52="Baja",'Mapa final'!$L$52="Menor"),CONCATENATE("R",'Mapa final'!$A$52),"")</f>
        <v/>
      </c>
      <c r="S46" s="1032"/>
      <c r="T46" s="1032" t="str">
        <f>IF(AND('Mapa final'!$H$58="Baja",'Mapa final'!$L$58="Menor"),CONCATENATE("R",'Mapa final'!$A$58),"")</f>
        <v/>
      </c>
      <c r="U46" s="1034"/>
      <c r="V46" s="1031" t="str">
        <f>IF(AND('Mapa final'!$H$46="Baja",'Mapa final'!$L$46="Moderado"),CONCATENATE("R",'Mapa final'!$A$46),"")</f>
        <v/>
      </c>
      <c r="W46" s="1032"/>
      <c r="X46" s="1032" t="str">
        <f>IF(AND('Mapa final'!$H$52="Baja",'Mapa final'!$L$52="Moderado"),CONCATENATE("R",'Mapa final'!$A$52),"")</f>
        <v/>
      </c>
      <c r="Y46" s="1032"/>
      <c r="Z46" s="1032" t="str">
        <f>IF(AND('Mapa final'!$H$58="Baja",'Mapa final'!$L$58="Moderado"),CONCATENATE("R",'Mapa final'!$A$58),"")</f>
        <v/>
      </c>
      <c r="AA46" s="1034"/>
      <c r="AB46" s="1019" t="str">
        <f>IF(AND('Mapa final'!$H$46="Baja",'Mapa final'!$L$46="Mayor"),CONCATENATE("R",'Mapa final'!$A$46),"")</f>
        <v/>
      </c>
      <c r="AC46" s="1020"/>
      <c r="AD46" s="1020" t="str">
        <f>IF(AND('Mapa final'!$H$52="Baja",'Mapa final'!$L$52="Mayor"),CONCATENATE("R",'Mapa final'!$A$52),"")</f>
        <v/>
      </c>
      <c r="AE46" s="1020"/>
      <c r="AF46" s="1020" t="str">
        <f>IF(AND('Mapa final'!$H$58="Baja",'Mapa final'!$L$58="Mayor"),CONCATENATE("R",'Mapa final'!$A$58),"")</f>
        <v/>
      </c>
      <c r="AG46" s="1022"/>
      <c r="AH46" s="1025" t="str">
        <f>IF(AND('Mapa final'!$H$46="Baja",'Mapa final'!$L$46="Catastrófico"),CONCATENATE("R",'Mapa final'!$A$46),"")</f>
        <v/>
      </c>
      <c r="AI46" s="1026"/>
      <c r="AJ46" s="1026" t="str">
        <f>IF(AND('Mapa final'!$H$52="Baja",'Mapa final'!$L$52="Catastrófico"),CONCATENATE("R",'Mapa final'!$A$52),"")</f>
        <v/>
      </c>
      <c r="AK46" s="1026"/>
      <c r="AL46" s="1026" t="str">
        <f>IF(AND('Mapa final'!$H$58="Baja",'Mapa final'!$L$58="Catastrófico"),CONCATENATE("R",'Mapa final'!$A$58),"")</f>
        <v/>
      </c>
      <c r="AM46" s="1028"/>
      <c r="AN46" s="14"/>
      <c r="AO46" s="1093"/>
      <c r="AP46" s="1093"/>
      <c r="AQ46" s="1093"/>
      <c r="AR46" s="1093"/>
      <c r="AS46" s="1093"/>
      <c r="AT46" s="1093"/>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c r="A47" s="14"/>
      <c r="B47" s="1015"/>
      <c r="C47" s="1015"/>
      <c r="D47" s="1016"/>
      <c r="E47" s="1044"/>
      <c r="F47" s="1051"/>
      <c r="G47" s="1051"/>
      <c r="H47" s="1051"/>
      <c r="I47" s="1055"/>
      <c r="J47" s="1035"/>
      <c r="K47" s="1036"/>
      <c r="L47" s="1036"/>
      <c r="M47" s="1036"/>
      <c r="N47" s="1036"/>
      <c r="O47" s="1037"/>
      <c r="P47" s="1032"/>
      <c r="Q47" s="1032"/>
      <c r="R47" s="1032"/>
      <c r="S47" s="1032"/>
      <c r="T47" s="1032"/>
      <c r="U47" s="1034"/>
      <c r="V47" s="1031"/>
      <c r="W47" s="1032"/>
      <c r="X47" s="1032"/>
      <c r="Y47" s="1032"/>
      <c r="Z47" s="1032"/>
      <c r="AA47" s="1034"/>
      <c r="AB47" s="1019"/>
      <c r="AC47" s="1020"/>
      <c r="AD47" s="1020"/>
      <c r="AE47" s="1020"/>
      <c r="AF47" s="1020"/>
      <c r="AG47" s="1022"/>
      <c r="AH47" s="1025"/>
      <c r="AI47" s="1026"/>
      <c r="AJ47" s="1026"/>
      <c r="AK47" s="1026"/>
      <c r="AL47" s="1026"/>
      <c r="AM47" s="1028"/>
      <c r="AN47" s="14"/>
      <c r="AO47" s="1093"/>
      <c r="AP47" s="1093"/>
      <c r="AQ47" s="1093"/>
      <c r="AR47" s="1093"/>
      <c r="AS47" s="1093"/>
      <c r="AT47" s="1093"/>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c r="A48" s="14"/>
      <c r="B48" s="1015"/>
      <c r="C48" s="1015"/>
      <c r="D48" s="1016"/>
      <c r="E48" s="1044"/>
      <c r="F48" s="1051"/>
      <c r="G48" s="1051"/>
      <c r="H48" s="1051"/>
      <c r="I48" s="1055"/>
      <c r="J48" s="1035" t="str">
        <f>IF(AND('Mapa final'!$H$64="Baja",'Mapa final'!$L$64="Leve"),CONCATENATE("R",'Mapa final'!$A$64),"")</f>
        <v/>
      </c>
      <c r="K48" s="1036"/>
      <c r="L48" s="1036" t="str">
        <f>IF(AND('Mapa final'!$H$70="Baja",'Mapa final'!$L$70="Leve"),CONCATENATE("R",'Mapa final'!$A$70),"")</f>
        <v/>
      </c>
      <c r="M48" s="1036"/>
      <c r="N48" s="1036" t="str">
        <f>IF(AND('Mapa final'!$H$76="Baja",'Mapa final'!$L$76="Leve"),CONCATENATE("R",'Mapa final'!$A$76),"")</f>
        <v/>
      </c>
      <c r="O48" s="1037"/>
      <c r="P48" s="1032" t="str">
        <f>IF(AND('Mapa final'!$H$64="Baja",'Mapa final'!$L$64="Menor"),CONCATENATE("R",'Mapa final'!$A$64),"")</f>
        <v/>
      </c>
      <c r="Q48" s="1032"/>
      <c r="R48" s="1032" t="str">
        <f>IF(AND('Mapa final'!$H$70="Baja",'Mapa final'!$L$70="Menor"),CONCATENATE("R",'Mapa final'!$A$70),"")</f>
        <v/>
      </c>
      <c r="S48" s="1032"/>
      <c r="T48" s="1032" t="str">
        <f>IF(AND('Mapa final'!$H$76="Baja",'Mapa final'!$L$76="Menor"),CONCATENATE("R",'Mapa final'!$A$76),"")</f>
        <v/>
      </c>
      <c r="U48" s="1034"/>
      <c r="V48" s="1031" t="str">
        <f>IF(AND('Mapa final'!$H$64="Baja",'Mapa final'!$L$64="Moderado"),CONCATENATE("R",'Mapa final'!$A$64),"")</f>
        <v/>
      </c>
      <c r="W48" s="1032"/>
      <c r="X48" s="1032" t="str">
        <f>IF(AND('Mapa final'!$H$70="Baja",'Mapa final'!$L$70="Moderado"),CONCATENATE("R",'Mapa final'!$A$70),"")</f>
        <v/>
      </c>
      <c r="Y48" s="1032"/>
      <c r="Z48" s="1032" t="str">
        <f>IF(AND('Mapa final'!$H$76="Baja",'Mapa final'!$L$76="Moderado"),CONCATENATE("R",'Mapa final'!$A$76),"")</f>
        <v/>
      </c>
      <c r="AA48" s="1034"/>
      <c r="AB48" s="1019" t="str">
        <f>IF(AND('Mapa final'!$H$64="Baja",'Mapa final'!$L$64="Mayor"),CONCATENATE("R",'Mapa final'!$A$64),"")</f>
        <v/>
      </c>
      <c r="AC48" s="1020"/>
      <c r="AD48" s="1020" t="str">
        <f>IF(AND('Mapa final'!$H$70="Baja",'Mapa final'!$L$70="Mayor"),CONCATENATE("R",'Mapa final'!$A$70),"")</f>
        <v/>
      </c>
      <c r="AE48" s="1020"/>
      <c r="AF48" s="1020" t="str">
        <f>IF(AND('Mapa final'!$H$76="Baja",'Mapa final'!$L$76="Mayor"),CONCATENATE("R",'Mapa final'!$A$76),"")</f>
        <v/>
      </c>
      <c r="AG48" s="1022"/>
      <c r="AH48" s="1025" t="str">
        <f>IF(AND('Mapa final'!$H$64="Baja",'Mapa final'!$L$64="Catastrófico"),CONCATENATE("R",'Mapa final'!$A$64),"")</f>
        <v/>
      </c>
      <c r="AI48" s="1026"/>
      <c r="AJ48" s="1026" t="str">
        <f>IF(AND('Mapa final'!$H$70="Baja",'Mapa final'!$L$70="Catastrófico"),CONCATENATE("R",'Mapa final'!$A$70),"")</f>
        <v/>
      </c>
      <c r="AK48" s="1026"/>
      <c r="AL48" s="1026" t="str">
        <f>IF(AND('Mapa final'!$H$76="Baja",'Mapa final'!$L$76="Catastrófico"),CONCATENATE("R",'Mapa final'!$A$76),"")</f>
        <v/>
      </c>
      <c r="AM48" s="1028"/>
      <c r="AN48" s="14"/>
      <c r="AO48" s="1093"/>
      <c r="AP48" s="1093"/>
      <c r="AQ48" s="1093"/>
      <c r="AR48" s="1093"/>
      <c r="AS48" s="1093"/>
      <c r="AT48" s="1093"/>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c r="A49" s="14"/>
      <c r="B49" s="1015"/>
      <c r="C49" s="1015"/>
      <c r="D49" s="1016"/>
      <c r="E49" s="1044"/>
      <c r="F49" s="1051"/>
      <c r="G49" s="1051"/>
      <c r="H49" s="1051"/>
      <c r="I49" s="1055"/>
      <c r="J49" s="1035"/>
      <c r="K49" s="1036"/>
      <c r="L49" s="1036"/>
      <c r="M49" s="1036"/>
      <c r="N49" s="1036"/>
      <c r="O49" s="1037"/>
      <c r="P49" s="1032"/>
      <c r="Q49" s="1032"/>
      <c r="R49" s="1032"/>
      <c r="S49" s="1032"/>
      <c r="T49" s="1032"/>
      <c r="U49" s="1034"/>
      <c r="V49" s="1031"/>
      <c r="W49" s="1032"/>
      <c r="X49" s="1032"/>
      <c r="Y49" s="1032"/>
      <c r="Z49" s="1032"/>
      <c r="AA49" s="1034"/>
      <c r="AB49" s="1019"/>
      <c r="AC49" s="1020"/>
      <c r="AD49" s="1020"/>
      <c r="AE49" s="1020"/>
      <c r="AF49" s="1020"/>
      <c r="AG49" s="1022"/>
      <c r="AH49" s="1025"/>
      <c r="AI49" s="1026"/>
      <c r="AJ49" s="1026"/>
      <c r="AK49" s="1026"/>
      <c r="AL49" s="1026"/>
      <c r="AM49" s="1028"/>
      <c r="AN49" s="14"/>
      <c r="AO49" s="1093"/>
      <c r="AP49" s="1093"/>
      <c r="AQ49" s="1093"/>
      <c r="AR49" s="1093"/>
      <c r="AS49" s="1093"/>
      <c r="AT49" s="1093"/>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c r="A50" s="14"/>
      <c r="B50" s="1015"/>
      <c r="C50" s="1015"/>
      <c r="D50" s="1016"/>
      <c r="E50" s="1044"/>
      <c r="F50" s="1051"/>
      <c r="G50" s="1051"/>
      <c r="H50" s="1051"/>
      <c r="I50" s="1055"/>
      <c r="J50" s="1035" t="str">
        <f>IF(AND('Mapa final'!$H$82="Baja",'Mapa final'!$L$82="Leve"),CONCATENATE("R",'Mapa final'!$A$82),"")</f>
        <v/>
      </c>
      <c r="K50" s="1036"/>
      <c r="L50" s="1036" t="str">
        <f>IF(AND('Mapa final'!$H$88="Baja",'Mapa final'!$L$88="Leve"),CONCATENATE("R",'Mapa final'!$A$88),"")</f>
        <v/>
      </c>
      <c r="M50" s="1036"/>
      <c r="N50" s="1036" t="str">
        <f>IF(AND('Mapa final'!$H$94="Baja",'Mapa final'!$L$94="Leve"),CONCATENATE("R",'Mapa final'!$A$94),"")</f>
        <v/>
      </c>
      <c r="O50" s="1037"/>
      <c r="P50" s="1032" t="str">
        <f>IF(AND('Mapa final'!$H$82="Baja",'Mapa final'!$L$82="Menor"),CONCATENATE("R",'Mapa final'!$A$82),"")</f>
        <v/>
      </c>
      <c r="Q50" s="1032"/>
      <c r="R50" s="1032" t="str">
        <f>IF(AND('Mapa final'!$H$88="Baja",'Mapa final'!$L$88="Menor"),CONCATENATE("R",'Mapa final'!$A$88),"")</f>
        <v/>
      </c>
      <c r="S50" s="1032"/>
      <c r="T50" s="1032" t="str">
        <f>IF(AND('Mapa final'!$H$94="Baja",'Mapa final'!$L$94="Menor"),CONCATENATE("R",'Mapa final'!$A$94),"")</f>
        <v/>
      </c>
      <c r="U50" s="1034"/>
      <c r="V50" s="1031" t="str">
        <f>IF(AND('Mapa final'!$H$82="Baja",'Mapa final'!$L$82="Moderado"),CONCATENATE("R",'Mapa final'!$A$82),"")</f>
        <v/>
      </c>
      <c r="W50" s="1032"/>
      <c r="X50" s="1032" t="str">
        <f>IF(AND('Mapa final'!$H$88="Baja",'Mapa final'!$L$88="Moderado"),CONCATENATE("R",'Mapa final'!$A$88),"")</f>
        <v/>
      </c>
      <c r="Y50" s="1032"/>
      <c r="Z50" s="1032" t="str">
        <f>IF(AND('Mapa final'!$H$94="Baja",'Mapa final'!$L$94="Moderado"),CONCATENATE("R",'Mapa final'!$A$94),"")</f>
        <v/>
      </c>
      <c r="AA50" s="1034"/>
      <c r="AB50" s="1019" t="str">
        <f>IF(AND('Mapa final'!$H$82="Baja",'Mapa final'!$L$82="Mayor"),CONCATENATE("R",'Mapa final'!$A$82),"")</f>
        <v/>
      </c>
      <c r="AC50" s="1020"/>
      <c r="AD50" s="1020" t="str">
        <f>IF(AND('Mapa final'!$H$88="Baja",'Mapa final'!$L$88="Mayor"),CONCATENATE("R",'Mapa final'!$A$88),"")</f>
        <v/>
      </c>
      <c r="AE50" s="1020"/>
      <c r="AF50" s="1020" t="str">
        <f>IF(AND('Mapa final'!$H$94="Baja",'Mapa final'!$L$94="Mayor"),CONCATENATE("R",'Mapa final'!$A$94),"")</f>
        <v/>
      </c>
      <c r="AG50" s="1022"/>
      <c r="AH50" s="1025" t="str">
        <f>IF(AND('Mapa final'!$H$82="Baja",'Mapa final'!$L$82="Catastrófico"),CONCATENATE("R",'Mapa final'!$A$82),"")</f>
        <v/>
      </c>
      <c r="AI50" s="1026"/>
      <c r="AJ50" s="1026" t="str">
        <f>IF(AND('Mapa final'!$H$88="Baja",'Mapa final'!$L$88="Catastrófico"),CONCATENATE("R",'Mapa final'!$A$88),"")</f>
        <v/>
      </c>
      <c r="AK50" s="1026"/>
      <c r="AL50" s="1026" t="str">
        <f>IF(AND('Mapa final'!$H$94="Baja",'Mapa final'!$L$94="Catastrófico"),CONCATENATE("R",'Mapa final'!$A$94),"")</f>
        <v/>
      </c>
      <c r="AM50" s="1028"/>
      <c r="AN50" s="14"/>
      <c r="AO50" s="1093"/>
      <c r="AP50" s="1093"/>
      <c r="AQ50" s="1093"/>
      <c r="AR50" s="1093"/>
      <c r="AS50" s="1093"/>
      <c r="AT50" s="1093"/>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c r="A51" s="14"/>
      <c r="B51" s="1015"/>
      <c r="C51" s="1015"/>
      <c r="D51" s="1016"/>
      <c r="E51" s="1044"/>
      <c r="F51" s="1051"/>
      <c r="G51" s="1051"/>
      <c r="H51" s="1051"/>
      <c r="I51" s="1055"/>
      <c r="J51" s="1035"/>
      <c r="K51" s="1036"/>
      <c r="L51" s="1036"/>
      <c r="M51" s="1036"/>
      <c r="N51" s="1036"/>
      <c r="O51" s="1037"/>
      <c r="P51" s="1032"/>
      <c r="Q51" s="1032"/>
      <c r="R51" s="1032"/>
      <c r="S51" s="1032"/>
      <c r="T51" s="1032"/>
      <c r="U51" s="1034"/>
      <c r="V51" s="1031"/>
      <c r="W51" s="1032"/>
      <c r="X51" s="1032"/>
      <c r="Y51" s="1032"/>
      <c r="Z51" s="1032"/>
      <c r="AA51" s="1034"/>
      <c r="AB51" s="1019"/>
      <c r="AC51" s="1020"/>
      <c r="AD51" s="1020"/>
      <c r="AE51" s="1020"/>
      <c r="AF51" s="1020"/>
      <c r="AG51" s="1022"/>
      <c r="AH51" s="1025"/>
      <c r="AI51" s="1026"/>
      <c r="AJ51" s="1026"/>
      <c r="AK51" s="1026"/>
      <c r="AL51" s="1026"/>
      <c r="AM51" s="1028"/>
      <c r="AN51" s="14"/>
      <c r="AO51" s="1093"/>
      <c r="AP51" s="1093"/>
      <c r="AQ51" s="1093"/>
      <c r="AR51" s="1093"/>
      <c r="AS51" s="1093"/>
      <c r="AT51" s="1093"/>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c r="A52" s="14"/>
      <c r="B52" s="1015"/>
      <c r="C52" s="1015"/>
      <c r="D52" s="1016"/>
      <c r="E52" s="1044"/>
      <c r="F52" s="1051"/>
      <c r="G52" s="1051"/>
      <c r="H52" s="1051"/>
      <c r="I52" s="1055"/>
      <c r="J52" s="1035" t="str">
        <f>IF(AND('Mapa final'!$H$100="Baja",'Mapa final'!$L$100="Leve"),CONCATENATE("R",'Mapa final'!$A$100),"")</f>
        <v>R16</v>
      </c>
      <c r="K52" s="1036"/>
      <c r="L52" s="1036" t="str">
        <f>IF(AND('Mapa final'!$H$106="Baja",'Mapa final'!$L$106="Leve"),CONCATENATE("R",'Mapa final'!$A$106),"")</f>
        <v>R17</v>
      </c>
      <c r="M52" s="1036"/>
      <c r="N52" s="1036" t="str">
        <f>IF(AND('Mapa final'!$H$112="Baja",'Mapa final'!$L$112="Leve"),CONCATENATE("R",'Mapa final'!$A$112),"")</f>
        <v/>
      </c>
      <c r="O52" s="1037"/>
      <c r="P52" s="1032" t="str">
        <f>IF(AND('Mapa final'!$H$100="Baja",'Mapa final'!$L$100="Menor"),CONCATENATE("R",'Mapa final'!$A$100),"")</f>
        <v/>
      </c>
      <c r="Q52" s="1032"/>
      <c r="R52" s="1032" t="str">
        <f>IF(AND('Mapa final'!$H$106="Baja",'Mapa final'!$L$106="Menor"),CONCATENATE("R",'Mapa final'!$A$106),"")</f>
        <v/>
      </c>
      <c r="S52" s="1032"/>
      <c r="T52" s="1032" t="str">
        <f>IF(AND('Mapa final'!$H$112="Baja",'Mapa final'!$L$112="Menor"),CONCATENATE("R",'Mapa final'!$A$112),"")</f>
        <v/>
      </c>
      <c r="U52" s="1034"/>
      <c r="V52" s="1031" t="str">
        <f>IF(AND('Mapa final'!$H$100="Baja",'Mapa final'!$L$100="Moderado"),CONCATENATE("R",'Mapa final'!$A$100),"")</f>
        <v/>
      </c>
      <c r="W52" s="1032"/>
      <c r="X52" s="1032" t="str">
        <f>IF(AND('Mapa final'!$H$106="Baja",'Mapa final'!$L$106="Moderado"),CONCATENATE("R",'Mapa final'!$A$106),"")</f>
        <v/>
      </c>
      <c r="Y52" s="1032"/>
      <c r="Z52" s="1032" t="str">
        <f>IF(AND('Mapa final'!$H$112="Baja",'Mapa final'!$L$112="Moderado"),CONCATENATE("R",'Mapa final'!$A$112),"")</f>
        <v/>
      </c>
      <c r="AA52" s="1034"/>
      <c r="AB52" s="1019" t="str">
        <f>IF(AND('Mapa final'!$H$100="Baja",'Mapa final'!$L$100="Mayor"),CONCATENATE("R",'Mapa final'!$A$100),"")</f>
        <v/>
      </c>
      <c r="AC52" s="1020"/>
      <c r="AD52" s="1020" t="str">
        <f>IF(AND('Mapa final'!$H$106="Baja",'Mapa final'!$L$106="Mayor"),CONCATENATE("R",'Mapa final'!$A$106),"")</f>
        <v/>
      </c>
      <c r="AE52" s="1020"/>
      <c r="AF52" s="1020" t="str">
        <f>IF(AND('Mapa final'!$H$112="Baja",'Mapa final'!$L$112="Mayor"),CONCATENATE("R",'Mapa final'!$A$112),"")</f>
        <v/>
      </c>
      <c r="AG52" s="1022"/>
      <c r="AH52" s="1025" t="str">
        <f>IF(AND('Mapa final'!$H$100="Baja",'Mapa final'!$L$100="Catastrófico"),CONCATENATE("R",'Mapa final'!$A$100),"")</f>
        <v/>
      </c>
      <c r="AI52" s="1026"/>
      <c r="AJ52" s="1026" t="str">
        <f>IF(AND('Mapa final'!$H$106="Baja",'Mapa final'!$L$106="Catastrófico"),CONCATENATE("R",'Mapa final'!$A$106),"")</f>
        <v/>
      </c>
      <c r="AK52" s="1026"/>
      <c r="AL52" s="1026" t="str">
        <f>IF(AND('Mapa final'!$H$112="Baja",'Mapa final'!$L$112="Catastrófico"),CONCATENATE("R",'Mapa final'!$A$112),"")</f>
        <v/>
      </c>
      <c r="AM52" s="1028"/>
      <c r="AN52" s="14"/>
      <c r="AO52" s="1093"/>
      <c r="AP52" s="1093"/>
      <c r="AQ52" s="1093"/>
      <c r="AR52" s="1093"/>
      <c r="AS52" s="1093"/>
      <c r="AT52" s="1093"/>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c r="A53" s="14"/>
      <c r="B53" s="1015"/>
      <c r="C53" s="1015"/>
      <c r="D53" s="1016"/>
      <c r="E53" s="1056"/>
      <c r="F53" s="1057"/>
      <c r="G53" s="1057"/>
      <c r="H53" s="1057"/>
      <c r="I53" s="1058"/>
      <c r="J53" s="1094"/>
      <c r="K53" s="1095"/>
      <c r="L53" s="1095"/>
      <c r="M53" s="1095"/>
      <c r="N53" s="1095"/>
      <c r="O53" s="1096"/>
      <c r="P53" s="1041"/>
      <c r="Q53" s="1041"/>
      <c r="R53" s="1041"/>
      <c r="S53" s="1041"/>
      <c r="T53" s="1041"/>
      <c r="U53" s="1042"/>
      <c r="V53" s="1043"/>
      <c r="W53" s="1041"/>
      <c r="X53" s="1041"/>
      <c r="Y53" s="1041"/>
      <c r="Z53" s="1041"/>
      <c r="AA53" s="1042"/>
      <c r="AB53" s="1079"/>
      <c r="AC53" s="1080"/>
      <c r="AD53" s="1080"/>
      <c r="AE53" s="1080"/>
      <c r="AF53" s="1080"/>
      <c r="AG53" s="1081"/>
      <c r="AH53" s="1082"/>
      <c r="AI53" s="1077"/>
      <c r="AJ53" s="1077"/>
      <c r="AK53" s="1077"/>
      <c r="AL53" s="1077"/>
      <c r="AM53" s="1078"/>
      <c r="AN53" s="14"/>
      <c r="AO53" s="1093"/>
      <c r="AP53" s="1093"/>
      <c r="AQ53" s="1093"/>
      <c r="AR53" s="1093"/>
      <c r="AS53" s="1093"/>
      <c r="AT53" s="109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15"/>
      <c r="C54" s="1015"/>
      <c r="D54" s="1015"/>
      <c r="E54" s="1052" t="s">
        <v>334</v>
      </c>
      <c r="F54" s="1053"/>
      <c r="G54" s="1053"/>
      <c r="H54" s="1053"/>
      <c r="I54" s="1054"/>
      <c r="J54" s="1038" t="str">
        <f>IF(AND('Mapa final'!$H$10="Muy Baja",'Mapa final'!$L$10="Leve"),CONCATENATE("R",'Mapa final'!$A$10),"")</f>
        <v/>
      </c>
      <c r="K54" s="1039"/>
      <c r="L54" s="1039" t="str">
        <f>IF(AND('Mapa final'!$H$16="Muy Baja",'Mapa final'!$L$16="Leve"),CONCATENATE("R",'Mapa final'!$A$16),"")</f>
        <v/>
      </c>
      <c r="M54" s="1039"/>
      <c r="N54" s="1039" t="str">
        <f>IF(AND('Mapa final'!$H$22="Muy Baja",'Mapa final'!$L$22="Leve"),CONCATENATE("R",'Mapa final'!$A$22),"")</f>
        <v/>
      </c>
      <c r="O54" s="1040"/>
      <c r="P54" s="1038" t="str">
        <f>IF(AND('Mapa final'!$H$10="Muy Baja",'Mapa final'!$L$10="Menor"),CONCATENATE("R",'Mapa final'!$A$10),"")</f>
        <v/>
      </c>
      <c r="Q54" s="1039"/>
      <c r="R54" s="1039" t="str">
        <f>IF(AND('Mapa final'!$H$16="Muy Baja",'Mapa final'!$L$16="Menor"),CONCATENATE("R",'Mapa final'!$A$16),"")</f>
        <v/>
      </c>
      <c r="S54" s="1039"/>
      <c r="T54" s="1039" t="str">
        <f>IF(AND('Mapa final'!$H$22="Muy Baja",'Mapa final'!$L$22="Menor"),CONCATENATE("R",'Mapa final'!$A$22),"")</f>
        <v/>
      </c>
      <c r="U54" s="1040"/>
      <c r="V54" s="1029" t="str">
        <f>IF(AND('Mapa final'!$H$10="Muy Baja",'Mapa final'!$L$10="Moderado"),CONCATENATE("R",'Mapa final'!$A$10),"")</f>
        <v/>
      </c>
      <c r="W54" s="1030"/>
      <c r="X54" s="1030" t="str">
        <f>IF(AND('Mapa final'!$H$16="Muy Baja",'Mapa final'!$L$16="Moderado"),CONCATENATE("R",'Mapa final'!$A$16),"")</f>
        <v/>
      </c>
      <c r="Y54" s="1030"/>
      <c r="Z54" s="1030" t="str">
        <f>IF(AND('Mapa final'!$H$22="Muy Baja",'Mapa final'!$L$22="Moderado"),CONCATENATE("R",'Mapa final'!$A$22),"")</f>
        <v/>
      </c>
      <c r="AA54" s="1033"/>
      <c r="AB54" s="1017" t="str">
        <f>IF(AND('Mapa final'!$H$10="Muy Baja",'Mapa final'!$L$10="Mayor"),CONCATENATE("R",'Mapa final'!$A$10),"")</f>
        <v/>
      </c>
      <c r="AC54" s="1018"/>
      <c r="AD54" s="1018" t="str">
        <f>IF(AND('Mapa final'!$H$16="Muy Baja",'Mapa final'!$L$16="Mayor"),CONCATENATE("R",'Mapa final'!$A$16),"")</f>
        <v/>
      </c>
      <c r="AE54" s="1018"/>
      <c r="AF54" s="1018" t="str">
        <f>IF(AND('Mapa final'!$H$22="Muy Baja",'Mapa final'!$L$22="Mayor"),CONCATENATE("R",'Mapa final'!$A$22),"")</f>
        <v/>
      </c>
      <c r="AG54" s="1021"/>
      <c r="AH54" s="1023" t="str">
        <f>IF(AND('Mapa final'!$H$10="Muy Baja",'Mapa final'!$L$10="Catastrófico"),CONCATENATE("R",'Mapa final'!$A$10),"")</f>
        <v/>
      </c>
      <c r="AI54" s="1024"/>
      <c r="AJ54" s="1024" t="str">
        <f>IF(AND('Mapa final'!$H$16="Muy Baja",'Mapa final'!$L$16="Catastrófico"),CONCATENATE("R",'Mapa final'!$A$16),"")</f>
        <v/>
      </c>
      <c r="AK54" s="1024"/>
      <c r="AL54" s="1024" t="str">
        <f>IF(AND('Mapa final'!$H$22="Muy Baja",'Mapa final'!$L$22="Catastrófico"),CONCATENATE("R",'Mapa final'!$A$22),"")</f>
        <v/>
      </c>
      <c r="AM54" s="1027"/>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c r="A55" s="14"/>
      <c r="B55" s="1015"/>
      <c r="C55" s="1015"/>
      <c r="D55" s="1015"/>
      <c r="E55" s="1044"/>
      <c r="F55" s="1051"/>
      <c r="G55" s="1051"/>
      <c r="H55" s="1051"/>
      <c r="I55" s="1055"/>
      <c r="J55" s="1035"/>
      <c r="K55" s="1036"/>
      <c r="L55" s="1036"/>
      <c r="M55" s="1036"/>
      <c r="N55" s="1036"/>
      <c r="O55" s="1037"/>
      <c r="P55" s="1035"/>
      <c r="Q55" s="1036"/>
      <c r="R55" s="1036"/>
      <c r="S55" s="1036"/>
      <c r="T55" s="1036"/>
      <c r="U55" s="1037"/>
      <c r="V55" s="1031"/>
      <c r="W55" s="1032"/>
      <c r="X55" s="1032"/>
      <c r="Y55" s="1032"/>
      <c r="Z55" s="1032"/>
      <c r="AA55" s="1034"/>
      <c r="AB55" s="1019"/>
      <c r="AC55" s="1020"/>
      <c r="AD55" s="1020"/>
      <c r="AE55" s="1020"/>
      <c r="AF55" s="1020"/>
      <c r="AG55" s="1022"/>
      <c r="AH55" s="1025"/>
      <c r="AI55" s="1026"/>
      <c r="AJ55" s="1026"/>
      <c r="AK55" s="1026"/>
      <c r="AL55" s="1026"/>
      <c r="AM55" s="1028"/>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c r="A56" s="14"/>
      <c r="B56" s="1015"/>
      <c r="C56" s="1015"/>
      <c r="D56" s="1015"/>
      <c r="E56" s="1044"/>
      <c r="F56" s="1051"/>
      <c r="G56" s="1051"/>
      <c r="H56" s="1051"/>
      <c r="I56" s="1055"/>
      <c r="J56" s="1035" t="str">
        <f>IF(AND('Mapa final'!$H$28="Muy Baja",'Mapa final'!$L$28="Leve"),CONCATENATE("R",'Mapa final'!$A$28),"")</f>
        <v/>
      </c>
      <c r="K56" s="1036"/>
      <c r="L56" s="1036" t="str">
        <f>IF(AND('Mapa final'!$H$34="Muy Baja",'Mapa final'!$L$34="Leve"),CONCATENATE("R",'Mapa final'!$A$34),"")</f>
        <v/>
      </c>
      <c r="M56" s="1036"/>
      <c r="N56" s="1036" t="str">
        <f>IF(AND('Mapa final'!$H$40="Muy Baja",'Mapa final'!$L$40="Leve"),CONCATENATE("R",'Mapa final'!$A$40),"")</f>
        <v/>
      </c>
      <c r="O56" s="1037"/>
      <c r="P56" s="1035" t="str">
        <f>IF(AND('Mapa final'!$H$28="Muy Baja",'Mapa final'!$L$28="Menor"),CONCATENATE("R",'Mapa final'!$A$28),"")</f>
        <v/>
      </c>
      <c r="Q56" s="1036"/>
      <c r="R56" s="1036" t="str">
        <f>IF(AND('Mapa final'!$H$34="Muy Baja",'Mapa final'!$L$34="Menor"),CONCATENATE("R",'Mapa final'!$A$34),"")</f>
        <v/>
      </c>
      <c r="S56" s="1036"/>
      <c r="T56" s="1036" t="str">
        <f>IF(AND('Mapa final'!$H$40="Muy Baja",'Mapa final'!$L$40="Menor"),CONCATENATE("R",'Mapa final'!$A$40),"")</f>
        <v/>
      </c>
      <c r="U56" s="1037"/>
      <c r="V56" s="1031" t="str">
        <f>IF(AND('Mapa final'!$H$28="Muy Baja",'Mapa final'!$L$28="Moderado"),CONCATENATE("R",'Mapa final'!$A$28),"")</f>
        <v/>
      </c>
      <c r="W56" s="1032"/>
      <c r="X56" s="1032" t="str">
        <f>IF(AND('Mapa final'!$H$34="Muy Baja",'Mapa final'!$L$34="Moderado"),CONCATENATE("R",'Mapa final'!$A$34),"")</f>
        <v/>
      </c>
      <c r="Y56" s="1032"/>
      <c r="Z56" s="1032" t="str">
        <f>IF(AND('Mapa final'!$H$40="Muy Baja",'Mapa final'!$L$40="Moderado"),CONCATENATE("R",'Mapa final'!$A$40),"")</f>
        <v/>
      </c>
      <c r="AA56" s="1034"/>
      <c r="AB56" s="1019" t="str">
        <f>IF(AND('Mapa final'!$H$28="Muy Baja",'Mapa final'!$L$28="Mayor"),CONCATENATE("R",'Mapa final'!$A$28),"")</f>
        <v/>
      </c>
      <c r="AC56" s="1020"/>
      <c r="AD56" s="1020" t="str">
        <f>IF(AND('Mapa final'!$H$34="Muy Baja",'Mapa final'!$L$34="Mayor"),CONCATENATE("R",'Mapa final'!$A$34),"")</f>
        <v/>
      </c>
      <c r="AE56" s="1020"/>
      <c r="AF56" s="1020" t="str">
        <f>IF(AND('Mapa final'!$H$40="Muy Baja",'Mapa final'!$L$40="Mayor"),CONCATENATE("R",'Mapa final'!$A$40),"")</f>
        <v/>
      </c>
      <c r="AG56" s="1022"/>
      <c r="AH56" s="1025" t="str">
        <f>IF(AND('Mapa final'!$H$28="Muy Baja",'Mapa final'!$L$28="Catastrófico"),CONCATENATE("R",'Mapa final'!$A$28),"")</f>
        <v/>
      </c>
      <c r="AI56" s="1026"/>
      <c r="AJ56" s="1026" t="str">
        <f>IF(AND('Mapa final'!$H$34="Muy Baja",'Mapa final'!$L$34="Catastrófico"),CONCATENATE("R",'Mapa final'!$A$34),"")</f>
        <v/>
      </c>
      <c r="AK56" s="1026"/>
      <c r="AL56" s="1026" t="str">
        <f>IF(AND('Mapa final'!$H$40="Muy Baja",'Mapa final'!$L$40="Catastrófico"),CONCATENATE("R",'Mapa final'!$A$40),"")</f>
        <v/>
      </c>
      <c r="AM56" s="102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c r="A57" s="14"/>
      <c r="B57" s="1015"/>
      <c r="C57" s="1015"/>
      <c r="D57" s="1015"/>
      <c r="E57" s="1044"/>
      <c r="F57" s="1051"/>
      <c r="G57" s="1051"/>
      <c r="H57" s="1051"/>
      <c r="I57" s="1055"/>
      <c r="J57" s="1035"/>
      <c r="K57" s="1036"/>
      <c r="L57" s="1036"/>
      <c r="M57" s="1036"/>
      <c r="N57" s="1036"/>
      <c r="O57" s="1037"/>
      <c r="P57" s="1035"/>
      <c r="Q57" s="1036"/>
      <c r="R57" s="1036"/>
      <c r="S57" s="1036"/>
      <c r="T57" s="1036"/>
      <c r="U57" s="1037"/>
      <c r="V57" s="1031"/>
      <c r="W57" s="1032"/>
      <c r="X57" s="1032"/>
      <c r="Y57" s="1032"/>
      <c r="Z57" s="1032"/>
      <c r="AA57" s="1034"/>
      <c r="AB57" s="1019"/>
      <c r="AC57" s="1020"/>
      <c r="AD57" s="1020"/>
      <c r="AE57" s="1020"/>
      <c r="AF57" s="1020"/>
      <c r="AG57" s="1022"/>
      <c r="AH57" s="1025"/>
      <c r="AI57" s="1026"/>
      <c r="AJ57" s="1026"/>
      <c r="AK57" s="1026"/>
      <c r="AL57" s="1026"/>
      <c r="AM57" s="1028"/>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c r="A58" s="14"/>
      <c r="B58" s="1015"/>
      <c r="C58" s="1015"/>
      <c r="D58" s="1015"/>
      <c r="E58" s="1044"/>
      <c r="F58" s="1051"/>
      <c r="G58" s="1051"/>
      <c r="H58" s="1051"/>
      <c r="I58" s="1055"/>
      <c r="J58" s="1035" t="str">
        <f>IF(AND('Mapa final'!$H$46="Muy Baja",'Mapa final'!$L$46="Leve"),CONCATENATE("R",'Mapa final'!$A$46),"")</f>
        <v/>
      </c>
      <c r="K58" s="1036"/>
      <c r="L58" s="1036" t="str">
        <f>IF(AND('Mapa final'!$H$52="Muy Baja",'Mapa final'!$L$52="Leve"),CONCATENATE("R",'Mapa final'!$A$52),"")</f>
        <v/>
      </c>
      <c r="M58" s="1036"/>
      <c r="N58" s="1036" t="str">
        <f>IF(AND('Mapa final'!$H$58="Muy Baja",'Mapa final'!$L$58="Leve"),CONCATENATE("R",'Mapa final'!$A$58),"")</f>
        <v/>
      </c>
      <c r="O58" s="1037"/>
      <c r="P58" s="1035" t="str">
        <f>IF(AND('Mapa final'!$H$46="Muy Baja",'Mapa final'!$L$46="Menor"),CONCATENATE("R",'Mapa final'!$A$46),"")</f>
        <v/>
      </c>
      <c r="Q58" s="1036"/>
      <c r="R58" s="1036" t="str">
        <f>IF(AND('Mapa final'!$H$52="Muy Baja",'Mapa final'!$L$52="Menor"),CONCATENATE("R",'Mapa final'!$A$52),"")</f>
        <v/>
      </c>
      <c r="S58" s="1036"/>
      <c r="T58" s="1036" t="str">
        <f>IF(AND('Mapa final'!$H$58="Muy Baja",'Mapa final'!$L$58="Menor"),CONCATENATE("R",'Mapa final'!$A$58),"")</f>
        <v/>
      </c>
      <c r="U58" s="1037"/>
      <c r="V58" s="1031" t="str">
        <f>IF(AND('Mapa final'!$H$46="Muy Baja",'Mapa final'!$L$46="Moderado"),CONCATENATE("R",'Mapa final'!$A$46),"")</f>
        <v/>
      </c>
      <c r="W58" s="1032"/>
      <c r="X58" s="1032" t="str">
        <f>IF(AND('Mapa final'!$H$52="Muy Baja",'Mapa final'!$L$52="Moderado"),CONCATENATE("R",'Mapa final'!$A$52),"")</f>
        <v/>
      </c>
      <c r="Y58" s="1032"/>
      <c r="Z58" s="1032" t="str">
        <f>IF(AND('Mapa final'!$H$58="Muy Baja",'Mapa final'!$L$58="Moderado"),CONCATENATE("R",'Mapa final'!$A$58),"")</f>
        <v/>
      </c>
      <c r="AA58" s="1034"/>
      <c r="AB58" s="1019" t="str">
        <f>IF(AND('Mapa final'!$H$46="Muy Baja",'Mapa final'!$L$46="Mayor"),CONCATENATE("R",'Mapa final'!$A$46),"")</f>
        <v/>
      </c>
      <c r="AC58" s="1020"/>
      <c r="AD58" s="1020" t="str">
        <f>IF(AND('Mapa final'!$H$52="Muy Baja",'Mapa final'!$L$52="Mayor"),CONCATENATE("R",'Mapa final'!$A$52),"")</f>
        <v/>
      </c>
      <c r="AE58" s="1020"/>
      <c r="AF58" s="1020" t="str">
        <f>IF(AND('Mapa final'!$H$58="Muy Baja",'Mapa final'!$L$58="Mayor"),CONCATENATE("R",'Mapa final'!$A$58),"")</f>
        <v/>
      </c>
      <c r="AG58" s="1022"/>
      <c r="AH58" s="1025" t="str">
        <f>IF(AND('Mapa final'!$H$46="Muy Baja",'Mapa final'!$L$46="Catastrófico"),CONCATENATE("R",'Mapa final'!$A$46),"")</f>
        <v/>
      </c>
      <c r="AI58" s="1026"/>
      <c r="AJ58" s="1026" t="str">
        <f>IF(AND('Mapa final'!$H$52="Muy Baja",'Mapa final'!$L$52="Catastrófico"),CONCATENATE("R",'Mapa final'!$A$52),"")</f>
        <v/>
      </c>
      <c r="AK58" s="1026"/>
      <c r="AL58" s="1026" t="str">
        <f>IF(AND('Mapa final'!$H$58="Muy Baja",'Mapa final'!$L$58="Catastrófico"),CONCATENATE("R",'Mapa final'!$A$58),"")</f>
        <v/>
      </c>
      <c r="AM58" s="1028"/>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c r="A59" s="14"/>
      <c r="B59" s="1015"/>
      <c r="C59" s="1015"/>
      <c r="D59" s="1015"/>
      <c r="E59" s="1044"/>
      <c r="F59" s="1051"/>
      <c r="G59" s="1051"/>
      <c r="H59" s="1051"/>
      <c r="I59" s="1055"/>
      <c r="J59" s="1035"/>
      <c r="K59" s="1036"/>
      <c r="L59" s="1036"/>
      <c r="M59" s="1036"/>
      <c r="N59" s="1036"/>
      <c r="O59" s="1037"/>
      <c r="P59" s="1035"/>
      <c r="Q59" s="1036"/>
      <c r="R59" s="1036"/>
      <c r="S59" s="1036"/>
      <c r="T59" s="1036"/>
      <c r="U59" s="1037"/>
      <c r="V59" s="1031"/>
      <c r="W59" s="1032"/>
      <c r="X59" s="1032"/>
      <c r="Y59" s="1032"/>
      <c r="Z59" s="1032"/>
      <c r="AA59" s="1034"/>
      <c r="AB59" s="1019"/>
      <c r="AC59" s="1020"/>
      <c r="AD59" s="1020"/>
      <c r="AE59" s="1020"/>
      <c r="AF59" s="1020"/>
      <c r="AG59" s="1022"/>
      <c r="AH59" s="1025"/>
      <c r="AI59" s="1026"/>
      <c r="AJ59" s="1026"/>
      <c r="AK59" s="1026"/>
      <c r="AL59" s="1026"/>
      <c r="AM59" s="1028"/>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c r="A60" s="14"/>
      <c r="B60" s="1015"/>
      <c r="C60" s="1015"/>
      <c r="D60" s="1015"/>
      <c r="E60" s="1044"/>
      <c r="F60" s="1051"/>
      <c r="G60" s="1051"/>
      <c r="H60" s="1051"/>
      <c r="I60" s="1055"/>
      <c r="J60" s="1035" t="str">
        <f>IF(AND('Mapa final'!$H$64="Muy Baja",'Mapa final'!$L$64="Leve"),CONCATENATE("R",'Mapa final'!$A$64),"")</f>
        <v/>
      </c>
      <c r="K60" s="1036"/>
      <c r="L60" s="1036" t="str">
        <f>IF(AND('Mapa final'!$H$70="Muy Baja",'Mapa final'!$L$70="Leve"),CONCATENATE("R",'Mapa final'!$A$70),"")</f>
        <v/>
      </c>
      <c r="M60" s="1036"/>
      <c r="N60" s="1036" t="str">
        <f>IF(AND('Mapa final'!$H$76="Muy Baja",'Mapa final'!$L$76="Leve"),CONCATENATE("R",'Mapa final'!$A$76),"")</f>
        <v/>
      </c>
      <c r="O60" s="1037"/>
      <c r="P60" s="1035" t="str">
        <f>IF(AND('Mapa final'!$H$64="Muy Baja",'Mapa final'!$L$64="Menor"),CONCATENATE("R",'Mapa final'!$A$64),"")</f>
        <v/>
      </c>
      <c r="Q60" s="1036"/>
      <c r="R60" s="1036" t="str">
        <f>IF(AND('Mapa final'!$H$70="Muy Baja",'Mapa final'!$L$70="Menor"),CONCATENATE("R",'Mapa final'!$A$70),"")</f>
        <v/>
      </c>
      <c r="S60" s="1036"/>
      <c r="T60" s="1036" t="str">
        <f>IF(AND('Mapa final'!$H$76="Muy Baja",'Mapa final'!$L$76="Menor"),CONCATENATE("R",'Mapa final'!$A$76),"")</f>
        <v/>
      </c>
      <c r="U60" s="1037"/>
      <c r="V60" s="1031" t="str">
        <f>IF(AND('Mapa final'!$H$64="Muy Baja",'Mapa final'!$L$64="Moderado"),CONCATENATE("R",'Mapa final'!$A$64),"")</f>
        <v/>
      </c>
      <c r="W60" s="1032"/>
      <c r="X60" s="1032" t="str">
        <f>IF(AND('Mapa final'!$H$70="Muy Baja",'Mapa final'!$L$70="Moderado"),CONCATENATE("R",'Mapa final'!$A$70),"")</f>
        <v/>
      </c>
      <c r="Y60" s="1032"/>
      <c r="Z60" s="1032" t="str">
        <f>IF(AND('Mapa final'!$H$76="Muy Baja",'Mapa final'!$L$76="Moderado"),CONCATENATE("R",'Mapa final'!$A$76),"")</f>
        <v/>
      </c>
      <c r="AA60" s="1034"/>
      <c r="AB60" s="1019" t="str">
        <f>IF(AND('Mapa final'!$H$64="Muy Baja",'Mapa final'!$L$64="Mayor"),CONCATENATE("R",'Mapa final'!$A$64),"")</f>
        <v/>
      </c>
      <c r="AC60" s="1020"/>
      <c r="AD60" s="1020" t="str">
        <f>IF(AND('Mapa final'!$H$70="Muy Baja",'Mapa final'!$L$70="Mayor"),CONCATENATE("R",'Mapa final'!$A$70),"")</f>
        <v/>
      </c>
      <c r="AE60" s="1020"/>
      <c r="AF60" s="1020" t="str">
        <f>IF(AND('Mapa final'!$H$76="Muy Baja",'Mapa final'!$L$76="Mayor"),CONCATENATE("R",'Mapa final'!$A$76),"")</f>
        <v/>
      </c>
      <c r="AG60" s="1022"/>
      <c r="AH60" s="1025" t="str">
        <f>IF(AND('Mapa final'!$H$64="Muy Baja",'Mapa final'!$L$64="Catastrófico"),CONCATENATE("R",'Mapa final'!$A$64),"")</f>
        <v/>
      </c>
      <c r="AI60" s="1026"/>
      <c r="AJ60" s="1026" t="str">
        <f>IF(AND('Mapa final'!$H$70="Muy Baja",'Mapa final'!$L$70="Catastrófico"),CONCATENATE("R",'Mapa final'!$A$70),"")</f>
        <v/>
      </c>
      <c r="AK60" s="1026"/>
      <c r="AL60" s="1026" t="str">
        <f>IF(AND('Mapa final'!$H$76="Muy Baja",'Mapa final'!$L$76="Catastrófico"),CONCATENATE("R",'Mapa final'!$A$76),"")</f>
        <v/>
      </c>
      <c r="AM60" s="1028"/>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c r="A61" s="14"/>
      <c r="B61" s="1015"/>
      <c r="C61" s="1015"/>
      <c r="D61" s="1015"/>
      <c r="E61" s="1044"/>
      <c r="F61" s="1051"/>
      <c r="G61" s="1051"/>
      <c r="H61" s="1051"/>
      <c r="I61" s="1055"/>
      <c r="J61" s="1035"/>
      <c r="K61" s="1036"/>
      <c r="L61" s="1036"/>
      <c r="M61" s="1036"/>
      <c r="N61" s="1036"/>
      <c r="O61" s="1037"/>
      <c r="P61" s="1035"/>
      <c r="Q61" s="1036"/>
      <c r="R61" s="1036"/>
      <c r="S61" s="1036"/>
      <c r="T61" s="1036"/>
      <c r="U61" s="1037"/>
      <c r="V61" s="1031"/>
      <c r="W61" s="1032"/>
      <c r="X61" s="1032"/>
      <c r="Y61" s="1032"/>
      <c r="Z61" s="1032"/>
      <c r="AA61" s="1034"/>
      <c r="AB61" s="1019"/>
      <c r="AC61" s="1020"/>
      <c r="AD61" s="1020"/>
      <c r="AE61" s="1020"/>
      <c r="AF61" s="1020"/>
      <c r="AG61" s="1022"/>
      <c r="AH61" s="1025"/>
      <c r="AI61" s="1026"/>
      <c r="AJ61" s="1026"/>
      <c r="AK61" s="1026"/>
      <c r="AL61" s="1026"/>
      <c r="AM61" s="1028"/>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454"/>
      <c r="C62" s="454"/>
      <c r="D62" s="454"/>
      <c r="E62" s="1044"/>
      <c r="F62" s="1051"/>
      <c r="G62" s="1051"/>
      <c r="H62" s="1051"/>
      <c r="I62" s="1055"/>
      <c r="J62" s="1035" t="str">
        <f>IF(AND('Mapa final'!$H$82="Muy Baja",'Mapa final'!$L$82="Leve"),CONCATENATE("R",'Mapa final'!$A$82),"")</f>
        <v/>
      </c>
      <c r="K62" s="1036"/>
      <c r="L62" s="1036" t="str">
        <f>IF(AND('Mapa final'!$H$88="Muy Baja",'Mapa final'!$L$88="Leve"),CONCATENATE("R",'Mapa final'!$A$88),"")</f>
        <v/>
      </c>
      <c r="M62" s="1036"/>
      <c r="N62" s="1036" t="str">
        <f>IF(AND('Mapa final'!$H$94="Muy Baja",'Mapa final'!$L$94="Leve"),CONCATENATE("R",'Mapa final'!$A$94),"")</f>
        <v/>
      </c>
      <c r="O62" s="1037"/>
      <c r="P62" s="1035" t="str">
        <f>IF(AND('Mapa final'!$H$82="Muy Baja",'Mapa final'!$L$82="Menor"),CONCATENATE("R",'Mapa final'!$A$82),"")</f>
        <v/>
      </c>
      <c r="Q62" s="1036"/>
      <c r="R62" s="1036" t="str">
        <f>IF(AND('Mapa final'!$H$88="Muy Baja",'Mapa final'!$L$88="Menor"),CONCATENATE("R",'Mapa final'!$A$88),"")</f>
        <v/>
      </c>
      <c r="S62" s="1036"/>
      <c r="T62" s="1036" t="str">
        <f>IF(AND('Mapa final'!$H$94="Muy Baja",'Mapa final'!$L$94="Menor"),CONCATENATE("R",'Mapa final'!$A$94),"")</f>
        <v/>
      </c>
      <c r="U62" s="1037"/>
      <c r="V62" s="1031" t="str">
        <f>IF(AND('Mapa final'!$H$82="Muy Baja",'Mapa final'!$L$82="Moderado"),CONCATENATE("R",'Mapa final'!$A$82),"")</f>
        <v/>
      </c>
      <c r="W62" s="1032"/>
      <c r="X62" s="1032" t="str">
        <f>IF(AND('Mapa final'!$H$88="Muy Baja",'Mapa final'!$L$88="Moderado"),CONCATENATE("R",'Mapa final'!$A$88),"")</f>
        <v/>
      </c>
      <c r="Y62" s="1032"/>
      <c r="Z62" s="1032" t="str">
        <f>IF(AND('Mapa final'!$H$94="Muy Baja",'Mapa final'!$L$94="Moderado"),CONCATENATE("R",'Mapa final'!$A$94),"")</f>
        <v/>
      </c>
      <c r="AA62" s="1034"/>
      <c r="AB62" s="1019" t="str">
        <f>IF(AND('Mapa final'!$H$82="Muy Baja",'Mapa final'!$L$82="Mayor"),CONCATENATE("R",'Mapa final'!$A$82),"")</f>
        <v/>
      </c>
      <c r="AC62" s="1020"/>
      <c r="AD62" s="1020" t="str">
        <f>IF(AND('Mapa final'!$H$88="Muy Baja",'Mapa final'!$L$88="Mayor"),CONCATENATE("R",'Mapa final'!$A$88),"")</f>
        <v/>
      </c>
      <c r="AE62" s="1020"/>
      <c r="AF62" s="1020" t="str">
        <f>IF(AND('Mapa final'!$H$94="Muy Baja",'Mapa final'!$L$94="Mayor"),CONCATENATE("R",'Mapa final'!$A$94),"")</f>
        <v/>
      </c>
      <c r="AG62" s="1022"/>
      <c r="AH62" s="1025" t="str">
        <f>IF(AND('Mapa final'!$H$82="Muy Baja",'Mapa final'!$L$82="Catastrófico"),CONCATENATE("R",'Mapa final'!$A$82),"")</f>
        <v/>
      </c>
      <c r="AI62" s="1026"/>
      <c r="AJ62" s="1026" t="str">
        <f>IF(AND('Mapa final'!$H$88="Muy Baja",'Mapa final'!$L$88="Catastrófico"),CONCATENATE("R",'Mapa final'!$A$88),"")</f>
        <v/>
      </c>
      <c r="AK62" s="1026"/>
      <c r="AL62" s="1026" t="str">
        <f>IF(AND('Mapa final'!$H$94="Muy Baja",'Mapa final'!$L$94="Catastrófico"),CONCATENATE("R",'Mapa final'!$A$94),"")</f>
        <v/>
      </c>
      <c r="AM62" s="1028"/>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454"/>
      <c r="C63" s="454"/>
      <c r="D63" s="454"/>
      <c r="E63" s="1044"/>
      <c r="F63" s="1051"/>
      <c r="G63" s="1051"/>
      <c r="H63" s="1051"/>
      <c r="I63" s="1055"/>
      <c r="J63" s="1035"/>
      <c r="K63" s="1036"/>
      <c r="L63" s="1036"/>
      <c r="M63" s="1036"/>
      <c r="N63" s="1036"/>
      <c r="O63" s="1037"/>
      <c r="P63" s="1035"/>
      <c r="Q63" s="1036"/>
      <c r="R63" s="1036"/>
      <c r="S63" s="1036"/>
      <c r="T63" s="1036"/>
      <c r="U63" s="1037"/>
      <c r="V63" s="1031"/>
      <c r="W63" s="1032"/>
      <c r="X63" s="1032"/>
      <c r="Y63" s="1032"/>
      <c r="Z63" s="1032"/>
      <c r="AA63" s="1034"/>
      <c r="AB63" s="1019"/>
      <c r="AC63" s="1020"/>
      <c r="AD63" s="1020"/>
      <c r="AE63" s="1020"/>
      <c r="AF63" s="1020"/>
      <c r="AG63" s="1022"/>
      <c r="AH63" s="1025"/>
      <c r="AI63" s="1026"/>
      <c r="AJ63" s="1026"/>
      <c r="AK63" s="1026"/>
      <c r="AL63" s="1026"/>
      <c r="AM63" s="1028"/>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454"/>
      <c r="C64" s="454"/>
      <c r="D64" s="454"/>
      <c r="E64" s="1044"/>
      <c r="F64" s="1051"/>
      <c r="G64" s="1051"/>
      <c r="H64" s="1051"/>
      <c r="I64" s="1055"/>
      <c r="J64" s="1035" t="str">
        <f>IF(AND('Mapa final'!$H$100="Muy Baja",'Mapa final'!$L$100="Leve"),CONCATENATE("R",'Mapa final'!$A$100),"")</f>
        <v/>
      </c>
      <c r="K64" s="1036"/>
      <c r="L64" s="1036" t="str">
        <f>IF(AND('Mapa final'!$H$106="Muy Baja",'Mapa final'!$L$106="Leve"),CONCATENATE("R",'Mapa final'!$A$106),"")</f>
        <v/>
      </c>
      <c r="M64" s="1036"/>
      <c r="N64" s="1036" t="str">
        <f>IF(AND('Mapa final'!$H$112="Muy Baja",'Mapa final'!$L$112="Leve"),CONCATENATE("R",'Mapa final'!$A$112),"")</f>
        <v/>
      </c>
      <c r="O64" s="1037"/>
      <c r="P64" s="1035" t="str">
        <f>IF(AND('Mapa final'!$H$100="Muy Baja",'Mapa final'!$L$100="Menor"),CONCATENATE("R",'Mapa final'!$A$100),"")</f>
        <v/>
      </c>
      <c r="Q64" s="1036"/>
      <c r="R64" s="1036" t="str">
        <f>IF(AND('Mapa final'!$H$106="Muy Baja",'Mapa final'!$L$106="Menor"),CONCATENATE("R",'Mapa final'!$A$106),"")</f>
        <v/>
      </c>
      <c r="S64" s="1036"/>
      <c r="T64" s="1036" t="str">
        <f>IF(AND('Mapa final'!$H$112="Muy Baja",'Mapa final'!$L$112="Menor"),CONCATENATE("R",'Mapa final'!$A$112),"")</f>
        <v/>
      </c>
      <c r="U64" s="1037"/>
      <c r="V64" s="1031" t="str">
        <f>IF(AND('Mapa final'!$H$100="Muy Baja",'Mapa final'!$L$100="Moderado"),CONCATENATE("R",'Mapa final'!$A$100),"")</f>
        <v/>
      </c>
      <c r="W64" s="1032"/>
      <c r="X64" s="1032" t="str">
        <f>IF(AND('Mapa final'!$H$106="Muy Baja",'Mapa final'!$L$106="Moderado"),CONCATENATE("R",'Mapa final'!$A$106),"")</f>
        <v/>
      </c>
      <c r="Y64" s="1032"/>
      <c r="Z64" s="1032" t="str">
        <f>IF(AND('Mapa final'!$H$112="Muy Baja",'Mapa final'!$L$112="Moderado"),CONCATENATE("R",'Mapa final'!$A$112),"")</f>
        <v/>
      </c>
      <c r="AA64" s="1034"/>
      <c r="AB64" s="1019" t="str">
        <f>IF(AND('Mapa final'!$H$100="Muy Baja",'Mapa final'!$L$100="Mayor"),CONCATENATE("R",'Mapa final'!$A$100),"")</f>
        <v/>
      </c>
      <c r="AC64" s="1020"/>
      <c r="AD64" s="1020" t="str">
        <f>IF(AND('Mapa final'!$H$106="Muy Baja",'Mapa final'!$L$106="Mayor"),CONCATENATE("R",'Mapa final'!$A$106),"")</f>
        <v/>
      </c>
      <c r="AE64" s="1020"/>
      <c r="AF64" s="1020" t="str">
        <f>IF(AND('Mapa final'!$H$112="Muy Baja",'Mapa final'!$L$112="Mayor"),CONCATENATE("R",'Mapa final'!$A$112),"")</f>
        <v/>
      </c>
      <c r="AG64" s="1022"/>
      <c r="AH64" s="1025" t="str">
        <f>IF(AND('Mapa final'!$H$100="Muy Baja",'Mapa final'!$L$100="Catastrófico"),CONCATENATE("R",'Mapa final'!$A$100),"")</f>
        <v/>
      </c>
      <c r="AI64" s="1026"/>
      <c r="AJ64" s="1026" t="str">
        <f>IF(AND('Mapa final'!$H$106="Muy Baja",'Mapa final'!$L$106="Catastrófico"),CONCATENATE("R",'Mapa final'!$A$106),"")</f>
        <v/>
      </c>
      <c r="AK64" s="1026"/>
      <c r="AL64" s="1026" t="str">
        <f>IF(AND('Mapa final'!$H$112="Muy Baja",'Mapa final'!$L$112="Catastrófico"),CONCATENATE("R",'Mapa final'!$A$112),"")</f>
        <v/>
      </c>
      <c r="AM64" s="1028"/>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c r="A65" s="14"/>
      <c r="B65" s="454"/>
      <c r="C65" s="454"/>
      <c r="D65" s="454"/>
      <c r="E65" s="1056"/>
      <c r="F65" s="1057"/>
      <c r="G65" s="1057"/>
      <c r="H65" s="1057"/>
      <c r="I65" s="1058"/>
      <c r="J65" s="1094"/>
      <c r="K65" s="1095"/>
      <c r="L65" s="1095"/>
      <c r="M65" s="1095"/>
      <c r="N65" s="1095"/>
      <c r="O65" s="1096"/>
      <c r="P65" s="1094"/>
      <c r="Q65" s="1095"/>
      <c r="R65" s="1095"/>
      <c r="S65" s="1095"/>
      <c r="T65" s="1095"/>
      <c r="U65" s="1096"/>
      <c r="V65" s="1043"/>
      <c r="W65" s="1041"/>
      <c r="X65" s="1041"/>
      <c r="Y65" s="1041"/>
      <c r="Z65" s="1041"/>
      <c r="AA65" s="1042"/>
      <c r="AB65" s="1079"/>
      <c r="AC65" s="1080"/>
      <c r="AD65" s="1080"/>
      <c r="AE65" s="1080"/>
      <c r="AF65" s="1080"/>
      <c r="AG65" s="1081"/>
      <c r="AH65" s="1082"/>
      <c r="AI65" s="1077"/>
      <c r="AJ65" s="1077"/>
      <c r="AK65" s="1077"/>
      <c r="AL65" s="1077"/>
      <c r="AM65" s="1078"/>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044" t="s">
        <v>335</v>
      </c>
      <c r="K66" s="1045"/>
      <c r="L66" s="1045"/>
      <c r="M66" s="1045"/>
      <c r="N66" s="1045"/>
      <c r="O66" s="1046"/>
      <c r="P66" s="1044" t="s">
        <v>336</v>
      </c>
      <c r="Q66" s="1045"/>
      <c r="R66" s="1045"/>
      <c r="S66" s="1045"/>
      <c r="T66" s="1045"/>
      <c r="U66" s="1046"/>
      <c r="V66" s="1044" t="s">
        <v>337</v>
      </c>
      <c r="W66" s="1045"/>
      <c r="X66" s="1045"/>
      <c r="Y66" s="1045"/>
      <c r="Z66" s="1045"/>
      <c r="AA66" s="1046"/>
      <c r="AB66" s="1044" t="s">
        <v>338</v>
      </c>
      <c r="AC66" s="1051"/>
      <c r="AD66" s="1045"/>
      <c r="AE66" s="1045"/>
      <c r="AF66" s="1045"/>
      <c r="AG66" s="1046"/>
      <c r="AH66" s="1044" t="s">
        <v>339</v>
      </c>
      <c r="AI66" s="1045"/>
      <c r="AJ66" s="1045"/>
      <c r="AK66" s="1045"/>
      <c r="AL66" s="1045"/>
      <c r="AM66" s="1046"/>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047"/>
      <c r="K67" s="1045"/>
      <c r="L67" s="1045"/>
      <c r="M67" s="1045"/>
      <c r="N67" s="1045"/>
      <c r="O67" s="1046"/>
      <c r="P67" s="1047"/>
      <c r="Q67" s="1045"/>
      <c r="R67" s="1045"/>
      <c r="S67" s="1045"/>
      <c r="T67" s="1045"/>
      <c r="U67" s="1046"/>
      <c r="V67" s="1047"/>
      <c r="W67" s="1045"/>
      <c r="X67" s="1045"/>
      <c r="Y67" s="1045"/>
      <c r="Z67" s="1045"/>
      <c r="AA67" s="1046"/>
      <c r="AB67" s="1047"/>
      <c r="AC67" s="1045"/>
      <c r="AD67" s="1045"/>
      <c r="AE67" s="1045"/>
      <c r="AF67" s="1045"/>
      <c r="AG67" s="1046"/>
      <c r="AH67" s="1047"/>
      <c r="AI67" s="1045"/>
      <c r="AJ67" s="1045"/>
      <c r="AK67" s="1045"/>
      <c r="AL67" s="1045"/>
      <c r="AM67" s="1046"/>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047"/>
      <c r="K68" s="1045"/>
      <c r="L68" s="1045"/>
      <c r="M68" s="1045"/>
      <c r="N68" s="1045"/>
      <c r="O68" s="1046"/>
      <c r="P68" s="1047"/>
      <c r="Q68" s="1045"/>
      <c r="R68" s="1045"/>
      <c r="S68" s="1045"/>
      <c r="T68" s="1045"/>
      <c r="U68" s="1046"/>
      <c r="V68" s="1047"/>
      <c r="W68" s="1045"/>
      <c r="X68" s="1045"/>
      <c r="Y68" s="1045"/>
      <c r="Z68" s="1045"/>
      <c r="AA68" s="1046"/>
      <c r="AB68" s="1047"/>
      <c r="AC68" s="1045"/>
      <c r="AD68" s="1045"/>
      <c r="AE68" s="1045"/>
      <c r="AF68" s="1045"/>
      <c r="AG68" s="1046"/>
      <c r="AH68" s="1047"/>
      <c r="AI68" s="1045"/>
      <c r="AJ68" s="1045"/>
      <c r="AK68" s="1045"/>
      <c r="AL68" s="1045"/>
      <c r="AM68" s="1046"/>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047"/>
      <c r="K69" s="1045"/>
      <c r="L69" s="1045"/>
      <c r="M69" s="1045"/>
      <c r="N69" s="1045"/>
      <c r="O69" s="1046"/>
      <c r="P69" s="1047"/>
      <c r="Q69" s="1045"/>
      <c r="R69" s="1045"/>
      <c r="S69" s="1045"/>
      <c r="T69" s="1045"/>
      <c r="U69" s="1046"/>
      <c r="V69" s="1047"/>
      <c r="W69" s="1045"/>
      <c r="X69" s="1045"/>
      <c r="Y69" s="1045"/>
      <c r="Z69" s="1045"/>
      <c r="AA69" s="1046"/>
      <c r="AB69" s="1047"/>
      <c r="AC69" s="1045"/>
      <c r="AD69" s="1045"/>
      <c r="AE69" s="1045"/>
      <c r="AF69" s="1045"/>
      <c r="AG69" s="1046"/>
      <c r="AH69" s="1047"/>
      <c r="AI69" s="1045"/>
      <c r="AJ69" s="1045"/>
      <c r="AK69" s="1045"/>
      <c r="AL69" s="1045"/>
      <c r="AM69" s="1046"/>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047"/>
      <c r="K70" s="1045"/>
      <c r="L70" s="1045"/>
      <c r="M70" s="1045"/>
      <c r="N70" s="1045"/>
      <c r="O70" s="1046"/>
      <c r="P70" s="1047"/>
      <c r="Q70" s="1045"/>
      <c r="R70" s="1045"/>
      <c r="S70" s="1045"/>
      <c r="T70" s="1045"/>
      <c r="U70" s="1046"/>
      <c r="V70" s="1047"/>
      <c r="W70" s="1045"/>
      <c r="X70" s="1045"/>
      <c r="Y70" s="1045"/>
      <c r="Z70" s="1045"/>
      <c r="AA70" s="1046"/>
      <c r="AB70" s="1047"/>
      <c r="AC70" s="1045"/>
      <c r="AD70" s="1045"/>
      <c r="AE70" s="1045"/>
      <c r="AF70" s="1045"/>
      <c r="AG70" s="1046"/>
      <c r="AH70" s="1047"/>
      <c r="AI70" s="1045"/>
      <c r="AJ70" s="1045"/>
      <c r="AK70" s="1045"/>
      <c r="AL70" s="1045"/>
      <c r="AM70" s="1046"/>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c r="A71" s="14"/>
      <c r="B71" s="14"/>
      <c r="C71" s="14"/>
      <c r="D71" s="14"/>
      <c r="E71" s="14"/>
      <c r="F71" s="14"/>
      <c r="G71" s="14"/>
      <c r="H71" s="14"/>
      <c r="I71" s="14"/>
      <c r="J71" s="1048"/>
      <c r="K71" s="1049"/>
      <c r="L71" s="1049"/>
      <c r="M71" s="1049"/>
      <c r="N71" s="1049"/>
      <c r="O71" s="1050"/>
      <c r="P71" s="1048"/>
      <c r="Q71" s="1049"/>
      <c r="R71" s="1049"/>
      <c r="S71" s="1049"/>
      <c r="T71" s="1049"/>
      <c r="U71" s="1050"/>
      <c r="V71" s="1048"/>
      <c r="W71" s="1049"/>
      <c r="X71" s="1049"/>
      <c r="Y71" s="1049"/>
      <c r="Z71" s="1049"/>
      <c r="AA71" s="1050"/>
      <c r="AB71" s="1048"/>
      <c r="AC71" s="1049"/>
      <c r="AD71" s="1049"/>
      <c r="AE71" s="1049"/>
      <c r="AF71" s="1049"/>
      <c r="AG71" s="1050"/>
      <c r="AH71" s="1048"/>
      <c r="AI71" s="1049"/>
      <c r="AJ71" s="1049"/>
      <c r="AK71" s="1049"/>
      <c r="AL71" s="1049"/>
      <c r="AM71" s="1050"/>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c r="A73" s="1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c r="A74" s="1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c r="B157" s="14"/>
      <c r="C157" s="14"/>
      <c r="D157" s="14"/>
      <c r="E157" s="14"/>
      <c r="F157" s="14"/>
      <c r="G157" s="14"/>
      <c r="H157" s="14"/>
      <c r="I157" s="14"/>
    </row>
    <row r="158" spans="2:63">
      <c r="B158" s="14"/>
      <c r="C158" s="14"/>
      <c r="D158" s="14"/>
      <c r="E158" s="14"/>
      <c r="F158" s="14"/>
      <c r="G158" s="14"/>
      <c r="H158" s="14"/>
      <c r="I158" s="14"/>
    </row>
    <row r="159" spans="2:63">
      <c r="B159" s="14"/>
      <c r="C159" s="14"/>
      <c r="D159" s="14"/>
      <c r="E159" s="14"/>
      <c r="F159" s="14"/>
      <c r="G159" s="14"/>
      <c r="H159" s="14"/>
      <c r="I159" s="14"/>
    </row>
    <row r="160" spans="2:63">
      <c r="B160" s="14"/>
      <c r="C160" s="14"/>
      <c r="D160" s="14"/>
      <c r="E160" s="14"/>
      <c r="F160" s="14"/>
      <c r="G160" s="14"/>
      <c r="H160" s="14"/>
      <c r="I160" s="14"/>
    </row>
  </sheetData>
  <mergeCells count="467">
    <mergeCell ref="AD64:AE65"/>
    <mergeCell ref="AF64:AG65"/>
    <mergeCell ref="AH64:AI65"/>
    <mergeCell ref="AJ64:AK65"/>
    <mergeCell ref="AL64:AM65"/>
    <mergeCell ref="J64:K65"/>
    <mergeCell ref="L64:M65"/>
    <mergeCell ref="N64:O65"/>
    <mergeCell ref="P64:Q65"/>
    <mergeCell ref="R64:S65"/>
    <mergeCell ref="T64:U65"/>
    <mergeCell ref="V64:W65"/>
    <mergeCell ref="X64:Y65"/>
    <mergeCell ref="Z64:AA65"/>
    <mergeCell ref="AB64:AC65"/>
    <mergeCell ref="AF62:AG63"/>
    <mergeCell ref="AH62:AI63"/>
    <mergeCell ref="AJ62:AK63"/>
    <mergeCell ref="AL62:AM63"/>
    <mergeCell ref="E54:I65"/>
    <mergeCell ref="T62:U63"/>
    <mergeCell ref="V62:W63"/>
    <mergeCell ref="X62:Y63"/>
    <mergeCell ref="Z62:AA63"/>
    <mergeCell ref="AB62:AC63"/>
    <mergeCell ref="AD62:AE63"/>
    <mergeCell ref="Z60:AA61"/>
    <mergeCell ref="Z58:AA59"/>
    <mergeCell ref="AB58:AC59"/>
    <mergeCell ref="AD58:AE59"/>
    <mergeCell ref="AF58:AG59"/>
    <mergeCell ref="AH58:AI59"/>
    <mergeCell ref="AJ58:AK59"/>
    <mergeCell ref="AJ56:AK57"/>
    <mergeCell ref="AL56:AM57"/>
    <mergeCell ref="J58:K59"/>
    <mergeCell ref="L58:M59"/>
    <mergeCell ref="N58:O59"/>
    <mergeCell ref="P58:Q59"/>
    <mergeCell ref="AJ52:AK53"/>
    <mergeCell ref="AL52:AM53"/>
    <mergeCell ref="E42:I53"/>
    <mergeCell ref="AO30:AT41"/>
    <mergeCell ref="AO42:AT53"/>
    <mergeCell ref="J62:K63"/>
    <mergeCell ref="L62:M63"/>
    <mergeCell ref="N62:O63"/>
    <mergeCell ref="P62:Q63"/>
    <mergeCell ref="R62:S63"/>
    <mergeCell ref="X52:Y53"/>
    <mergeCell ref="Z52:AA53"/>
    <mergeCell ref="AB52:AC53"/>
    <mergeCell ref="AD52:AE53"/>
    <mergeCell ref="AF52:AG53"/>
    <mergeCell ref="AH52:AI53"/>
    <mergeCell ref="AH50:AI51"/>
    <mergeCell ref="AJ50:AK51"/>
    <mergeCell ref="AL50:AM51"/>
    <mergeCell ref="J52:K53"/>
    <mergeCell ref="L52:M53"/>
    <mergeCell ref="N52:O53"/>
    <mergeCell ref="P52:Q53"/>
    <mergeCell ref="R52:S53"/>
    <mergeCell ref="Z50:AA51"/>
    <mergeCell ref="AB50:AC51"/>
    <mergeCell ref="AD50:AE51"/>
    <mergeCell ref="AF50:AG51"/>
    <mergeCell ref="AH40:AI41"/>
    <mergeCell ref="T40:U41"/>
    <mergeCell ref="AH48:AI49"/>
    <mergeCell ref="AB46:AC47"/>
    <mergeCell ref="AD46:AE47"/>
    <mergeCell ref="AF46:AG47"/>
    <mergeCell ref="AH46:AI47"/>
    <mergeCell ref="AJ40:AK41"/>
    <mergeCell ref="AL40:AM41"/>
    <mergeCell ref="E30:I41"/>
    <mergeCell ref="J50:K51"/>
    <mergeCell ref="L50:M51"/>
    <mergeCell ref="N50:O51"/>
    <mergeCell ref="P50:Q51"/>
    <mergeCell ref="R50:S51"/>
    <mergeCell ref="T50:U51"/>
    <mergeCell ref="V40:W41"/>
    <mergeCell ref="X40:Y41"/>
    <mergeCell ref="Z40:AA41"/>
    <mergeCell ref="AB40:AC41"/>
    <mergeCell ref="AD40:AE41"/>
    <mergeCell ref="AF40:AG41"/>
    <mergeCell ref="AF38:AG39"/>
    <mergeCell ref="AH38:AI39"/>
    <mergeCell ref="AJ38:AK39"/>
    <mergeCell ref="AL38:AM39"/>
    <mergeCell ref="J40:K41"/>
    <mergeCell ref="L40:M41"/>
    <mergeCell ref="N40:O41"/>
    <mergeCell ref="P40:Q41"/>
    <mergeCell ref="R40:S41"/>
    <mergeCell ref="T38:U39"/>
    <mergeCell ref="V38:W39"/>
    <mergeCell ref="X38:Y39"/>
    <mergeCell ref="Z38:AA39"/>
    <mergeCell ref="AB38:AC39"/>
    <mergeCell ref="AD38:AE39"/>
    <mergeCell ref="AJ28:AK29"/>
    <mergeCell ref="AL28:AM29"/>
    <mergeCell ref="E18:I29"/>
    <mergeCell ref="X26:Y27"/>
    <mergeCell ref="Z26:AA27"/>
    <mergeCell ref="AB26:AC27"/>
    <mergeCell ref="AD26:AE27"/>
    <mergeCell ref="AF26:AG27"/>
    <mergeCell ref="AL36:AM37"/>
    <mergeCell ref="Z36:AA37"/>
    <mergeCell ref="AB36:AC37"/>
    <mergeCell ref="AD36:AE37"/>
    <mergeCell ref="AF36:AG37"/>
    <mergeCell ref="AH36:AI37"/>
    <mergeCell ref="AJ36:AK37"/>
    <mergeCell ref="AJ34:AK35"/>
    <mergeCell ref="AL34:AM35"/>
    <mergeCell ref="J36:K37"/>
    <mergeCell ref="AO6:AT17"/>
    <mergeCell ref="AO18:AT29"/>
    <mergeCell ref="J38:K39"/>
    <mergeCell ref="L38:M39"/>
    <mergeCell ref="N38:O39"/>
    <mergeCell ref="P38:Q39"/>
    <mergeCell ref="R38:S39"/>
    <mergeCell ref="X28:Y29"/>
    <mergeCell ref="Z28:AA29"/>
    <mergeCell ref="AB28:AC29"/>
    <mergeCell ref="AD28:AE29"/>
    <mergeCell ref="AF28:AG29"/>
    <mergeCell ref="AH28:AI29"/>
    <mergeCell ref="AH26:AI27"/>
    <mergeCell ref="AJ26:AK27"/>
    <mergeCell ref="AL26:AM27"/>
    <mergeCell ref="J28:K29"/>
    <mergeCell ref="L28:M29"/>
    <mergeCell ref="N28:O29"/>
    <mergeCell ref="P28:Q29"/>
    <mergeCell ref="R28:S29"/>
    <mergeCell ref="T28:U29"/>
    <mergeCell ref="V28:W29"/>
    <mergeCell ref="V26:W27"/>
    <mergeCell ref="E6:I17"/>
    <mergeCell ref="J26:K27"/>
    <mergeCell ref="L26:M27"/>
    <mergeCell ref="N26:O27"/>
    <mergeCell ref="P26:Q27"/>
    <mergeCell ref="R26:S27"/>
    <mergeCell ref="T26:U27"/>
    <mergeCell ref="V16:W17"/>
    <mergeCell ref="X16:Y17"/>
    <mergeCell ref="J16:K17"/>
    <mergeCell ref="L16:M17"/>
    <mergeCell ref="N16:O17"/>
    <mergeCell ref="P16:Q17"/>
    <mergeCell ref="R16:S17"/>
    <mergeCell ref="T16:U17"/>
    <mergeCell ref="R14:S15"/>
    <mergeCell ref="T14:U15"/>
    <mergeCell ref="V14:W15"/>
    <mergeCell ref="X14:Y15"/>
    <mergeCell ref="L20:M21"/>
    <mergeCell ref="N20:O21"/>
    <mergeCell ref="P20:Q21"/>
    <mergeCell ref="R20:S21"/>
    <mergeCell ref="T20:U21"/>
    <mergeCell ref="Z14:AA15"/>
    <mergeCell ref="AB14:AC15"/>
    <mergeCell ref="AH16:AI17"/>
    <mergeCell ref="AJ16:AK17"/>
    <mergeCell ref="AL16:AM17"/>
    <mergeCell ref="Z16:AA17"/>
    <mergeCell ref="AB16:AC17"/>
    <mergeCell ref="AD16:AE17"/>
    <mergeCell ref="AF16:AG17"/>
    <mergeCell ref="AD14:AE15"/>
    <mergeCell ref="AF14:AG15"/>
    <mergeCell ref="AH14:AI15"/>
    <mergeCell ref="AJ14:AK15"/>
    <mergeCell ref="AL14:AM15"/>
    <mergeCell ref="J66:O71"/>
    <mergeCell ref="P66:U71"/>
    <mergeCell ref="V66:AA71"/>
    <mergeCell ref="AB66:AG71"/>
    <mergeCell ref="AH66:AM71"/>
    <mergeCell ref="J14:K15"/>
    <mergeCell ref="L14:M15"/>
    <mergeCell ref="N14:O15"/>
    <mergeCell ref="P14:Q15"/>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R58:S59"/>
    <mergeCell ref="T58:U59"/>
    <mergeCell ref="V58:W59"/>
    <mergeCell ref="X58:Y59"/>
    <mergeCell ref="X56:Y57"/>
    <mergeCell ref="Z56:AA57"/>
    <mergeCell ref="AB56:AC57"/>
    <mergeCell ref="AD56:AE57"/>
    <mergeCell ref="AF56:AG57"/>
    <mergeCell ref="AH56:AI57"/>
    <mergeCell ref="AH54:AI55"/>
    <mergeCell ref="AJ54:AK55"/>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AJ48:AK49"/>
    <mergeCell ref="AL48:AM49"/>
    <mergeCell ref="J54:K55"/>
    <mergeCell ref="L54:M55"/>
    <mergeCell ref="N54:O55"/>
    <mergeCell ref="P54:Q55"/>
    <mergeCell ref="R54:S55"/>
    <mergeCell ref="T54:U55"/>
    <mergeCell ref="V48:W49"/>
    <mergeCell ref="X48:Y49"/>
    <mergeCell ref="Z48:AA49"/>
    <mergeCell ref="AB48:AC49"/>
    <mergeCell ref="AD48:AE49"/>
    <mergeCell ref="AF48:AG49"/>
    <mergeCell ref="J48:K49"/>
    <mergeCell ref="L48:M49"/>
    <mergeCell ref="N48:O49"/>
    <mergeCell ref="P48:Q49"/>
    <mergeCell ref="R48:S49"/>
    <mergeCell ref="T48:U49"/>
    <mergeCell ref="T52:U53"/>
    <mergeCell ref="V52:W53"/>
    <mergeCell ref="V50:W51"/>
    <mergeCell ref="X50:Y51"/>
    <mergeCell ref="AJ46:AK47"/>
    <mergeCell ref="AL46:AM47"/>
    <mergeCell ref="AL44:AM45"/>
    <mergeCell ref="J46:K47"/>
    <mergeCell ref="L46:M47"/>
    <mergeCell ref="N46:O47"/>
    <mergeCell ref="P46:Q47"/>
    <mergeCell ref="R46:S47"/>
    <mergeCell ref="T46:U47"/>
    <mergeCell ref="V46:W47"/>
    <mergeCell ref="X46:Y47"/>
    <mergeCell ref="Z46:AA47"/>
    <mergeCell ref="Z44:AA45"/>
    <mergeCell ref="AB44:AC45"/>
    <mergeCell ref="AD44:AE45"/>
    <mergeCell ref="AF44:AG45"/>
    <mergeCell ref="AH44:AI45"/>
    <mergeCell ref="AJ44:AK45"/>
    <mergeCell ref="AL42:AM43"/>
    <mergeCell ref="J44:K45"/>
    <mergeCell ref="L44:M45"/>
    <mergeCell ref="N44:O45"/>
    <mergeCell ref="P44:Q45"/>
    <mergeCell ref="R44:S45"/>
    <mergeCell ref="T44:U45"/>
    <mergeCell ref="V44:W45"/>
    <mergeCell ref="X44:Y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L36:M37"/>
    <mergeCell ref="N36:O37"/>
    <mergeCell ref="P36:Q37"/>
    <mergeCell ref="R36:S37"/>
    <mergeCell ref="T36:U37"/>
    <mergeCell ref="V36:W37"/>
    <mergeCell ref="X36:Y37"/>
    <mergeCell ref="X34:Y35"/>
    <mergeCell ref="Z34:AA35"/>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J32:K33"/>
    <mergeCell ref="L32:M33"/>
    <mergeCell ref="N32:O33"/>
    <mergeCell ref="P32:Q33"/>
    <mergeCell ref="R32:S33"/>
    <mergeCell ref="T32:U33"/>
    <mergeCell ref="AB30:AC31"/>
    <mergeCell ref="AD30:AE31"/>
    <mergeCell ref="AF30:AG31"/>
    <mergeCell ref="AB34:AC35"/>
    <mergeCell ref="AD34:AE35"/>
    <mergeCell ref="AF34:AG35"/>
    <mergeCell ref="AH34:AI35"/>
    <mergeCell ref="AH32:AI33"/>
    <mergeCell ref="AJ32:AK33"/>
    <mergeCell ref="AH30:AI31"/>
    <mergeCell ref="AJ30:AK31"/>
    <mergeCell ref="V30:W31"/>
    <mergeCell ref="X30:Y31"/>
    <mergeCell ref="Z30:AA31"/>
    <mergeCell ref="AH24:AI25"/>
    <mergeCell ref="AJ24:AK25"/>
    <mergeCell ref="AL24:AM25"/>
    <mergeCell ref="J30:K31"/>
    <mergeCell ref="L30:M31"/>
    <mergeCell ref="N30:O31"/>
    <mergeCell ref="P30:Q31"/>
    <mergeCell ref="R30:S31"/>
    <mergeCell ref="T30:U31"/>
    <mergeCell ref="V24:W25"/>
    <mergeCell ref="X24:Y25"/>
    <mergeCell ref="Z24:AA25"/>
    <mergeCell ref="AB24:AC25"/>
    <mergeCell ref="AD24:AE25"/>
    <mergeCell ref="AF24:AG25"/>
    <mergeCell ref="J24:K25"/>
    <mergeCell ref="L24:M25"/>
    <mergeCell ref="N24:O25"/>
    <mergeCell ref="P24:Q25"/>
    <mergeCell ref="R24:S25"/>
    <mergeCell ref="T24:U25"/>
    <mergeCell ref="AL30:AM31"/>
    <mergeCell ref="AB22:AC23"/>
    <mergeCell ref="AD22:AE23"/>
    <mergeCell ref="AF22:AG23"/>
    <mergeCell ref="AH22:AI23"/>
    <mergeCell ref="AJ22:AK23"/>
    <mergeCell ref="AL22:AM23"/>
    <mergeCell ref="AL20:AM21"/>
    <mergeCell ref="J22:K23"/>
    <mergeCell ref="L22:M23"/>
    <mergeCell ref="N22:O23"/>
    <mergeCell ref="P22:Q23"/>
    <mergeCell ref="R22:S23"/>
    <mergeCell ref="T22:U23"/>
    <mergeCell ref="V22:W23"/>
    <mergeCell ref="X22:Y23"/>
    <mergeCell ref="Z22:AA23"/>
    <mergeCell ref="Z20:AA21"/>
    <mergeCell ref="AB20:AC21"/>
    <mergeCell ref="AD20:AE21"/>
    <mergeCell ref="AF20:AG21"/>
    <mergeCell ref="AH20:AI21"/>
    <mergeCell ref="AJ20:AK21"/>
    <mergeCell ref="J20:K21"/>
    <mergeCell ref="V20:W21"/>
    <mergeCell ref="X20:Y21"/>
    <mergeCell ref="Z18:AA19"/>
    <mergeCell ref="AL12:AM13"/>
    <mergeCell ref="J18:K19"/>
    <mergeCell ref="L18:M19"/>
    <mergeCell ref="N18:O19"/>
    <mergeCell ref="P18:Q19"/>
    <mergeCell ref="R18:S19"/>
    <mergeCell ref="T18:U19"/>
    <mergeCell ref="V18:W19"/>
    <mergeCell ref="X18:Y19"/>
    <mergeCell ref="Z12:AA13"/>
    <mergeCell ref="AB12:AC13"/>
    <mergeCell ref="AD12:AE13"/>
    <mergeCell ref="AF12:AG13"/>
    <mergeCell ref="AH12:AI13"/>
    <mergeCell ref="AJ12:AK13"/>
    <mergeCell ref="AL18:AM19"/>
    <mergeCell ref="AB18:AC19"/>
    <mergeCell ref="AD18:AE19"/>
    <mergeCell ref="AF18:AG19"/>
    <mergeCell ref="AH18:AI19"/>
    <mergeCell ref="AJ18:AK19"/>
    <mergeCell ref="J12:K13"/>
    <mergeCell ref="L12:M13"/>
    <mergeCell ref="N12:O13"/>
    <mergeCell ref="P12:Q13"/>
    <mergeCell ref="R12:S13"/>
    <mergeCell ref="T12:U13"/>
    <mergeCell ref="V12:W13"/>
    <mergeCell ref="X12:Y13"/>
    <mergeCell ref="X10:Y11"/>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Z10:AA11"/>
    <mergeCell ref="AB10:AC11"/>
    <mergeCell ref="AD10:AE11"/>
    <mergeCell ref="AF10:AG11"/>
    <mergeCell ref="AH10:AI11"/>
    <mergeCell ref="B2:I4"/>
    <mergeCell ref="J2:AM4"/>
    <mergeCell ref="B6:D61"/>
    <mergeCell ref="J6:K7"/>
    <mergeCell ref="L6:M7"/>
    <mergeCell ref="N6:O7"/>
    <mergeCell ref="P6:Q7"/>
    <mergeCell ref="R6:S7"/>
    <mergeCell ref="T6:U7"/>
    <mergeCell ref="AH6:AI7"/>
    <mergeCell ref="AJ6:AK7"/>
    <mergeCell ref="AL6:AM7"/>
    <mergeCell ref="J8:K9"/>
    <mergeCell ref="L8:M9"/>
    <mergeCell ref="N8:O9"/>
    <mergeCell ref="P8:Q9"/>
    <mergeCell ref="R8:S9"/>
    <mergeCell ref="T8:U9"/>
    <mergeCell ref="V6:W7"/>
    <mergeCell ref="X6:Y7"/>
    <mergeCell ref="Z6:AA7"/>
    <mergeCell ref="AB6:AC7"/>
    <mergeCell ref="AD6:AE7"/>
    <mergeCell ref="AF6:AG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302"/>
  <sheetViews>
    <sheetView zoomScale="40" zoomScaleNormal="40" workbookViewId="0">
      <selection activeCell="B4" sqref="B4:H5"/>
    </sheetView>
  </sheetViews>
  <sheetFormatPr baseColWidth="10" defaultColWidth="11.42578125" defaultRowHeight="21"/>
  <cols>
    <col min="2" max="9" width="5.7109375" customWidth="1"/>
    <col min="10" max="39" width="10.7109375" style="495" customWidth="1"/>
    <col min="41" max="46" width="5.7109375" customWidth="1"/>
  </cols>
  <sheetData>
    <row r="1" spans="1:91" ht="135" customHeight="1">
      <c r="A1" s="14"/>
      <c r="B1" s="14"/>
      <c r="C1" s="14"/>
      <c r="D1" s="14"/>
      <c r="E1" s="14"/>
      <c r="F1" s="14"/>
      <c r="G1" s="14"/>
      <c r="H1" s="14"/>
      <c r="I1" s="1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97" t="s">
        <v>340</v>
      </c>
      <c r="C2" s="1098"/>
      <c r="D2" s="1098"/>
      <c r="E2" s="1098"/>
      <c r="F2" s="1098"/>
      <c r="G2" s="1098"/>
      <c r="H2" s="1098"/>
      <c r="I2" s="1098"/>
      <c r="J2" s="1099" t="s">
        <v>81</v>
      </c>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c r="AI2" s="1099"/>
      <c r="AJ2" s="1099"/>
      <c r="AK2" s="1099"/>
      <c r="AL2" s="1099"/>
      <c r="AM2" s="1099"/>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98"/>
      <c r="C3" s="1098"/>
      <c r="D3" s="1098"/>
      <c r="E3" s="1098"/>
      <c r="F3" s="1098"/>
      <c r="G3" s="1098"/>
      <c r="H3" s="1098"/>
      <c r="I3" s="1098"/>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1099"/>
      <c r="AM3" s="1099"/>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98"/>
      <c r="C4" s="1098"/>
      <c r="D4" s="1098"/>
      <c r="E4" s="1098"/>
      <c r="F4" s="1098"/>
      <c r="G4" s="1098"/>
      <c r="H4" s="1098"/>
      <c r="I4" s="1098"/>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099"/>
      <c r="AK4" s="1099"/>
      <c r="AL4" s="1099"/>
      <c r="AM4" s="1099"/>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c r="A5" s="14"/>
      <c r="B5" s="14"/>
      <c r="C5" s="14"/>
      <c r="D5" s="14"/>
      <c r="E5" s="14"/>
      <c r="F5" s="14"/>
      <c r="G5" s="14"/>
      <c r="H5" s="14"/>
      <c r="I5" s="1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c r="A6" s="14"/>
      <c r="B6" s="1015" t="s">
        <v>325</v>
      </c>
      <c r="C6" s="1015"/>
      <c r="D6" s="1016"/>
      <c r="E6" s="1100" t="s">
        <v>326</v>
      </c>
      <c r="F6" s="1131"/>
      <c r="G6" s="1131"/>
      <c r="H6" s="1131"/>
      <c r="I6" s="1132"/>
      <c r="J6" s="455" t="str">
        <f>IF(AND('Mapa final'!$Y$10="Muy Alta",'Mapa final'!$AA$10="Leve"),CONCATENATE("R1C",'Mapa final'!$O$10),"")</f>
        <v/>
      </c>
      <c r="K6" s="456" t="str">
        <f>IF(AND('Mapa final'!$Y$11="Muy Alta",'Mapa final'!$AA$11="Leve"),CONCATENATE("R1C",'Mapa final'!$O$11),"")</f>
        <v/>
      </c>
      <c r="L6" s="456" t="str">
        <f>IF(AND('Mapa final'!$Y$12="Muy Alta",'Mapa final'!$AA$12="Leve"),CONCATENATE("R1C",'Mapa final'!$O$12),"")</f>
        <v/>
      </c>
      <c r="M6" s="456" t="str">
        <f>IF(AND('Mapa final'!$Y$13="Muy Alta",'Mapa final'!$AA$13="Leve"),CONCATENATE("R1C",'Mapa final'!$O$13),"")</f>
        <v/>
      </c>
      <c r="N6" s="456" t="str">
        <f>IF(AND('Mapa final'!$Y$14="Muy Alta",'Mapa final'!$AA$14="Leve"),CONCATENATE("R1C",'Mapa final'!$O$14),"")</f>
        <v/>
      </c>
      <c r="O6" s="457" t="str">
        <f>IF(AND('Mapa final'!$Y$15="Muy Alta",'Mapa final'!$AA$15="Leve"),CONCATENATE("R1C",'Mapa final'!$O$15),"")</f>
        <v/>
      </c>
      <c r="P6" s="455" t="str">
        <f>IF(AND('Mapa final'!$Y$10="Muy Alta",'Mapa final'!$AA$10="Menor"),CONCATENATE("R1C",'Mapa final'!$O$10),"")</f>
        <v/>
      </c>
      <c r="Q6" s="456" t="str">
        <f>IF(AND('Mapa final'!$Y$11="Muy Alta",'Mapa final'!$AA$11="Menor"),CONCATENATE("R1C",'Mapa final'!$O$11),"")</f>
        <v/>
      </c>
      <c r="R6" s="456" t="str">
        <f>IF(AND('Mapa final'!$Y$12="Muy Alta",'Mapa final'!$AA$12="Menor"),CONCATENATE("R1C",'Mapa final'!$O$12),"")</f>
        <v/>
      </c>
      <c r="S6" s="456" t="str">
        <f>IF(AND('Mapa final'!$Y$13="Muy Alta",'Mapa final'!$AA$13="Menor"),CONCATENATE("R1C",'Mapa final'!$O$13),"")</f>
        <v/>
      </c>
      <c r="T6" s="456" t="str">
        <f>IF(AND('Mapa final'!$Y$14="Muy Alta",'Mapa final'!$AA$14="Menor"),CONCATENATE("R1C",'Mapa final'!$O$14),"")</f>
        <v/>
      </c>
      <c r="U6" s="457" t="str">
        <f>IF(AND('Mapa final'!$Y$15="Muy Alta",'Mapa final'!$AA$15="Menor"),CONCATENATE("R1C",'Mapa final'!$O$15),"")</f>
        <v/>
      </c>
      <c r="V6" s="455" t="str">
        <f>IF(AND('Mapa final'!$Y$10="Muy Alta",'Mapa final'!$AA$10="Moderado"),CONCATENATE("R1C",'Mapa final'!$O$10),"")</f>
        <v/>
      </c>
      <c r="W6" s="456" t="str">
        <f>IF(AND('Mapa final'!$Y$11="Muy Alta",'Mapa final'!$AA$11="Moderado"),CONCATENATE("R1C",'Mapa final'!$O$11),"")</f>
        <v/>
      </c>
      <c r="X6" s="456" t="str">
        <f>IF(AND('Mapa final'!$Y$12="Muy Alta",'Mapa final'!$AA$12="Moderado"),CONCATENATE("R1C",'Mapa final'!$O$12),"")</f>
        <v/>
      </c>
      <c r="Y6" s="456" t="str">
        <f>IF(AND('Mapa final'!$Y$13="Muy Alta",'Mapa final'!$AA$13="Moderado"),CONCATENATE("R1C",'Mapa final'!$O$13),"")</f>
        <v/>
      </c>
      <c r="Z6" s="456" t="str">
        <f>IF(AND('Mapa final'!$Y$14="Muy Alta",'Mapa final'!$AA$14="Moderado"),CONCATENATE("R1C",'Mapa final'!$O$14),"")</f>
        <v/>
      </c>
      <c r="AA6" s="457" t="str">
        <f>IF(AND('Mapa final'!$Y$15="Muy Alta",'Mapa final'!$AA$15="Moderado"),CONCATENATE("R1C",'Mapa final'!$O$15),"")</f>
        <v/>
      </c>
      <c r="AB6" s="455" t="str">
        <f>IF(AND('Mapa final'!$Y$10="Muy Alta",'Mapa final'!$AA$10="Mayor"),CONCATENATE("R1C",'Mapa final'!$O$10),"")</f>
        <v/>
      </c>
      <c r="AC6" s="456" t="str">
        <f>IF(AND('Mapa final'!$Y$11="Muy Alta",'Mapa final'!$AA$11="Mayor"),CONCATENATE("R1C",'Mapa final'!$O$11),"")</f>
        <v/>
      </c>
      <c r="AD6" s="456" t="str">
        <f>IF(AND('Mapa final'!$Y$12="Muy Alta",'Mapa final'!$AA$12="Mayor"),CONCATENATE("R1C",'Mapa final'!$O$12),"")</f>
        <v/>
      </c>
      <c r="AE6" s="456" t="str">
        <f>IF(AND('Mapa final'!$Y$13="Muy Alta",'Mapa final'!$AA$13="Mayor"),CONCATENATE("R1C",'Mapa final'!$O$13),"")</f>
        <v/>
      </c>
      <c r="AF6" s="456" t="str">
        <f>IF(AND('Mapa final'!$Y$14="Muy Alta",'Mapa final'!$AA$14="Mayor"),CONCATENATE("R1C",'Mapa final'!$O$14),"")</f>
        <v/>
      </c>
      <c r="AG6" s="457" t="str">
        <f>IF(AND('Mapa final'!$Y$15="Muy Alta",'Mapa final'!$AA$15="Mayor"),CONCATENATE("R1C",'Mapa final'!$O$15),"")</f>
        <v/>
      </c>
      <c r="AH6" s="458" t="str">
        <f>IF(AND('Mapa final'!$Y$10="Muy Alta",'Mapa final'!$AA$10="Catastrófico"),CONCATENATE("R1C",'Mapa final'!$O$10),"")</f>
        <v/>
      </c>
      <c r="AI6" s="459" t="str">
        <f>IF(AND('Mapa final'!$Y$11="Muy Alta",'Mapa final'!$AA$11="Catastrófico"),CONCATENATE("R1C",'Mapa final'!$O$11),"")</f>
        <v/>
      </c>
      <c r="AJ6" s="459" t="str">
        <f>IF(AND('Mapa final'!$Y$12="Muy Alta",'Mapa final'!$AA$12="Catastrófico"),CONCATENATE("R1C",'Mapa final'!$O$12),"")</f>
        <v/>
      </c>
      <c r="AK6" s="459" t="str">
        <f>IF(AND('Mapa final'!$Y$13="Muy Alta",'Mapa final'!$AA$13="Catastrófico"),CONCATENATE("R1C",'Mapa final'!$O$13),"")</f>
        <v/>
      </c>
      <c r="AL6" s="459" t="str">
        <f>IF(AND('Mapa final'!$Y$14="Muy Alta",'Mapa final'!$AA$14="Catastrófico"),CONCATENATE("R1C",'Mapa final'!$O$14),"")</f>
        <v/>
      </c>
      <c r="AM6" s="460" t="str">
        <f>IF(AND('Mapa final'!$Y$15="Muy Alta",'Mapa final'!$AA$15="Catastrófico"),CONCATENATE("R1C",'Mapa final'!$O$15),"")</f>
        <v/>
      </c>
      <c r="AN6" s="14"/>
      <c r="AO6" s="1138" t="s">
        <v>327</v>
      </c>
      <c r="AP6" s="1139"/>
      <c r="AQ6" s="1139"/>
      <c r="AR6" s="1139"/>
      <c r="AS6" s="1139"/>
      <c r="AT6" s="114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c r="A7" s="14"/>
      <c r="B7" s="1015"/>
      <c r="C7" s="1015"/>
      <c r="D7" s="1016"/>
      <c r="E7" s="1102"/>
      <c r="F7" s="1133"/>
      <c r="G7" s="1133"/>
      <c r="H7" s="1133"/>
      <c r="I7" s="1134"/>
      <c r="J7" s="461" t="str">
        <f>IF(AND('Mapa final'!$Y$16="Muy Alta",'Mapa final'!$AA$16="Leve"),CONCATENATE("R2C",'Mapa final'!$O$16),"")</f>
        <v/>
      </c>
      <c r="K7" s="462" t="str">
        <f>IF(AND('Mapa final'!$Y$17="Muy Alta",'Mapa final'!$AA$17="Leve"),CONCATENATE("R2C",'Mapa final'!$O$17),"")</f>
        <v/>
      </c>
      <c r="L7" s="462" t="str">
        <f>IF(AND('Mapa final'!$Y$18="Muy Alta",'Mapa final'!$AA$18="Leve"),CONCATENATE("R2C",'Mapa final'!$O$18),"")</f>
        <v/>
      </c>
      <c r="M7" s="462" t="str">
        <f>IF(AND('Mapa final'!$Y$19="Muy Alta",'Mapa final'!$AA$19="Leve"),CONCATENATE("R2C",'Mapa final'!$O$19),"")</f>
        <v/>
      </c>
      <c r="N7" s="462" t="str">
        <f>IF(AND('Mapa final'!$Y$20="Muy Alta",'Mapa final'!$AA$20="Leve"),CONCATENATE("R2C",'Mapa final'!$O$20),"")</f>
        <v/>
      </c>
      <c r="O7" s="463" t="str">
        <f>IF(AND('Mapa final'!$Y$21="Muy Alta",'Mapa final'!$AA$21="Leve"),CONCATENATE("R2C",'Mapa final'!$O$21),"")</f>
        <v/>
      </c>
      <c r="P7" s="461" t="str">
        <f>IF(AND('Mapa final'!$Y$16="Muy Alta",'Mapa final'!$AA$16="Menor"),CONCATENATE("R2C",'Mapa final'!$O$16),"")</f>
        <v/>
      </c>
      <c r="Q7" s="462" t="str">
        <f>IF(AND('Mapa final'!$Y$17="Muy Alta",'Mapa final'!$AA$17="Menor"),CONCATENATE("R2C",'Mapa final'!$O$17),"")</f>
        <v/>
      </c>
      <c r="R7" s="462" t="str">
        <f>IF(AND('Mapa final'!$Y$18="Muy Alta",'Mapa final'!$AA$18="Menor"),CONCATENATE("R2C",'Mapa final'!$O$18),"")</f>
        <v/>
      </c>
      <c r="S7" s="462" t="str">
        <f>IF(AND('Mapa final'!$Y$19="Muy Alta",'Mapa final'!$AA$19="Menor"),CONCATENATE("R2C",'Mapa final'!$O$19),"")</f>
        <v/>
      </c>
      <c r="T7" s="462" t="str">
        <f>IF(AND('Mapa final'!$Y$20="Muy Alta",'Mapa final'!$AA$20="Menor"),CONCATENATE("R2C",'Mapa final'!$O$20),"")</f>
        <v/>
      </c>
      <c r="U7" s="463" t="str">
        <f>IF(AND('Mapa final'!$Y$21="Muy Alta",'Mapa final'!$AA$21="Menor"),CONCATENATE("R2C",'Mapa final'!$O$21),"")</f>
        <v/>
      </c>
      <c r="V7" s="461" t="str">
        <f>IF(AND('Mapa final'!$Y$16="Muy Alta",'Mapa final'!$AA$16="Moderado"),CONCATENATE("R2C",'Mapa final'!$O$16),"")</f>
        <v/>
      </c>
      <c r="W7" s="462" t="str">
        <f>IF(AND('Mapa final'!$Y$17="Muy Alta",'Mapa final'!$AA$17="Moderado"),CONCATENATE("R2C",'Mapa final'!$O$17),"")</f>
        <v/>
      </c>
      <c r="X7" s="462" t="str">
        <f>IF(AND('Mapa final'!$Y$18="Muy Alta",'Mapa final'!$AA$18="Moderado"),CONCATENATE("R2C",'Mapa final'!$O$18),"")</f>
        <v/>
      </c>
      <c r="Y7" s="462" t="str">
        <f>IF(AND('Mapa final'!$Y$19="Muy Alta",'Mapa final'!$AA$19="Moderado"),CONCATENATE("R2C",'Mapa final'!$O$19),"")</f>
        <v/>
      </c>
      <c r="Z7" s="462" t="str">
        <f>IF(AND('Mapa final'!$Y$20="Muy Alta",'Mapa final'!$AA$20="Moderado"),CONCATENATE("R2C",'Mapa final'!$O$20),"")</f>
        <v/>
      </c>
      <c r="AA7" s="463" t="str">
        <f>IF(AND('Mapa final'!$Y$21="Muy Alta",'Mapa final'!$AA$21="Moderado"),CONCATENATE("R2C",'Mapa final'!$O$21),"")</f>
        <v/>
      </c>
      <c r="AB7" s="461" t="str">
        <f>IF(AND('Mapa final'!$Y$16="Muy Alta",'Mapa final'!$AA$16="Mayor"),CONCATENATE("R2C",'Mapa final'!$O$16),"")</f>
        <v/>
      </c>
      <c r="AC7" s="462" t="str">
        <f>IF(AND('Mapa final'!$Y$17="Muy Alta",'Mapa final'!$AA$17="Mayor"),CONCATENATE("R2C",'Mapa final'!$O$17),"")</f>
        <v/>
      </c>
      <c r="AD7" s="462" t="str">
        <f>IF(AND('Mapa final'!$Y$18="Muy Alta",'Mapa final'!$AA$18="Mayor"),CONCATENATE("R2C",'Mapa final'!$O$18),"")</f>
        <v/>
      </c>
      <c r="AE7" s="462" t="str">
        <f>IF(AND('Mapa final'!$Y$19="Muy Alta",'Mapa final'!$AA$19="Mayor"),CONCATENATE("R2C",'Mapa final'!$O$19),"")</f>
        <v/>
      </c>
      <c r="AF7" s="462" t="str">
        <f>IF(AND('Mapa final'!$Y$20="Muy Alta",'Mapa final'!$AA$20="Mayor"),CONCATENATE("R2C",'Mapa final'!$O$20),"")</f>
        <v/>
      </c>
      <c r="AG7" s="463" t="str">
        <f>IF(AND('Mapa final'!$Y$21="Muy Alta",'Mapa final'!$AA$21="Mayor"),CONCATENATE("R2C",'Mapa final'!$O$21),"")</f>
        <v/>
      </c>
      <c r="AH7" s="464" t="str">
        <f>IF(AND('Mapa final'!$Y$16="Muy Alta",'Mapa final'!$AA$16="Catastrófico"),CONCATENATE("R2C",'Mapa final'!$O$16),"")</f>
        <v/>
      </c>
      <c r="AI7" s="465" t="str">
        <f>IF(AND('Mapa final'!$Y$17="Muy Alta",'Mapa final'!$AA$17="Catastrófico"),CONCATENATE("R2C",'Mapa final'!$O$17),"")</f>
        <v/>
      </c>
      <c r="AJ7" s="465" t="str">
        <f>IF(AND('Mapa final'!$Y$18="Muy Alta",'Mapa final'!$AA$18="Catastrófico"),CONCATENATE("R2C",'Mapa final'!$O$18),"")</f>
        <v/>
      </c>
      <c r="AK7" s="465" t="str">
        <f>IF(AND('Mapa final'!$Y$19="Muy Alta",'Mapa final'!$AA$19="Catastrófico"),CONCATENATE("R2C",'Mapa final'!$O$19),"")</f>
        <v/>
      </c>
      <c r="AL7" s="465" t="str">
        <f>IF(AND('Mapa final'!$Y$20="Muy Alta",'Mapa final'!$AA$20="Catastrófico"),CONCATENATE("R2C",'Mapa final'!$O$20),"")</f>
        <v/>
      </c>
      <c r="AM7" s="466" t="str">
        <f>IF(AND('Mapa final'!$Y$21="Muy Alta",'Mapa final'!$AA$21="Catastrófico"),CONCATENATE("R2C",'Mapa final'!$O$21),"")</f>
        <v/>
      </c>
      <c r="AN7" s="14"/>
      <c r="AO7" s="1141"/>
      <c r="AP7" s="1142"/>
      <c r="AQ7" s="1142"/>
      <c r="AR7" s="1142"/>
      <c r="AS7" s="1142"/>
      <c r="AT7" s="114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c r="A8" s="14"/>
      <c r="B8" s="1015"/>
      <c r="C8" s="1015"/>
      <c r="D8" s="1016"/>
      <c r="E8" s="1102"/>
      <c r="F8" s="1133"/>
      <c r="G8" s="1133"/>
      <c r="H8" s="1133"/>
      <c r="I8" s="1134"/>
      <c r="J8" s="461" t="str">
        <f>IF(AND('Mapa final'!$Y$22="Muy Alta",'Mapa final'!$AA$22="Leve"),CONCATENATE("R3C",'Mapa final'!$O$22),"")</f>
        <v/>
      </c>
      <c r="K8" s="462" t="str">
        <f>IF(AND('Mapa final'!$Y$23="Muy Alta",'Mapa final'!$AA$23="Leve"),CONCATENATE("R3C",'Mapa final'!$O$23),"")</f>
        <v/>
      </c>
      <c r="L8" s="462" t="str">
        <f>IF(AND('Mapa final'!$Y$24="Muy Alta",'Mapa final'!$AA$24="Leve"),CONCATENATE("R3C",'Mapa final'!$O$24),"")</f>
        <v/>
      </c>
      <c r="M8" s="462" t="str">
        <f>IF(AND('Mapa final'!$Y$25="Muy Alta",'Mapa final'!$AA$25="Leve"),CONCATENATE("R3C",'Mapa final'!$O$25),"")</f>
        <v/>
      </c>
      <c r="N8" s="462" t="str">
        <f>IF(AND('Mapa final'!$Y$26="Muy Alta",'Mapa final'!$AA$26="Leve"),CONCATENATE("R3C",'Mapa final'!$O$26),"")</f>
        <v/>
      </c>
      <c r="O8" s="463" t="str">
        <f>IF(AND('Mapa final'!$Y$27="Muy Alta",'Mapa final'!$AA$27="Leve"),CONCATENATE("R3C",'Mapa final'!$O$27),"")</f>
        <v/>
      </c>
      <c r="P8" s="461" t="str">
        <f>IF(AND('Mapa final'!$Y$22="Muy Alta",'Mapa final'!$AA$22="Menor"),CONCATENATE("R3C",'Mapa final'!$O$22),"")</f>
        <v/>
      </c>
      <c r="Q8" s="462" t="str">
        <f>IF(AND('Mapa final'!$Y$23="Muy Alta",'Mapa final'!$AA$23="Menor"),CONCATENATE("R3C",'Mapa final'!$O$23),"")</f>
        <v/>
      </c>
      <c r="R8" s="462" t="str">
        <f>IF(AND('Mapa final'!$Y$24="Muy Alta",'Mapa final'!$AA$24="Menor"),CONCATENATE("R3C",'Mapa final'!$O$24),"")</f>
        <v/>
      </c>
      <c r="S8" s="462" t="str">
        <f>IF(AND('Mapa final'!$Y$25="Muy Alta",'Mapa final'!$AA$25="Menor"),CONCATENATE("R3C",'Mapa final'!$O$25),"")</f>
        <v/>
      </c>
      <c r="T8" s="462" t="str">
        <f>IF(AND('Mapa final'!$Y$26="Muy Alta",'Mapa final'!$AA$26="Menor"),CONCATENATE("R3C",'Mapa final'!$O$26),"")</f>
        <v/>
      </c>
      <c r="U8" s="463" t="str">
        <f>IF(AND('Mapa final'!$Y$27="Muy Alta",'Mapa final'!$AA$27="Menor"),CONCATENATE("R3C",'Mapa final'!$O$27),"")</f>
        <v/>
      </c>
      <c r="V8" s="461" t="str">
        <f>IF(AND('Mapa final'!$Y$22="Muy Alta",'Mapa final'!$AA$22="Moderado"),CONCATENATE("R3C",'Mapa final'!$O$22),"")</f>
        <v/>
      </c>
      <c r="W8" s="462" t="str">
        <f>IF(AND('Mapa final'!$Y$23="Muy Alta",'Mapa final'!$AA$23="Moderado"),CONCATENATE("R3C",'Mapa final'!$O$23),"")</f>
        <v/>
      </c>
      <c r="X8" s="462" t="str">
        <f>IF(AND('Mapa final'!$Y$24="Muy Alta",'Mapa final'!$AA$24="Moderado"),CONCATENATE("R3C",'Mapa final'!$O$24),"")</f>
        <v/>
      </c>
      <c r="Y8" s="462" t="str">
        <f>IF(AND('Mapa final'!$Y$25="Muy Alta",'Mapa final'!$AA$25="Moderado"),CONCATENATE("R3C",'Mapa final'!$O$25),"")</f>
        <v/>
      </c>
      <c r="Z8" s="462" t="str">
        <f>IF(AND('Mapa final'!$Y$26="Muy Alta",'Mapa final'!$AA$26="Moderado"),CONCATENATE("R3C",'Mapa final'!$O$26),"")</f>
        <v/>
      </c>
      <c r="AA8" s="463" t="str">
        <f>IF(AND('Mapa final'!$Y$27="Muy Alta",'Mapa final'!$AA$27="Moderado"),CONCATENATE("R3C",'Mapa final'!$O$27),"")</f>
        <v/>
      </c>
      <c r="AB8" s="461" t="str">
        <f>IF(AND('Mapa final'!$Y$22="Muy Alta",'Mapa final'!$AA$22="Mayor"),CONCATENATE("R3C",'Mapa final'!$O$22),"")</f>
        <v/>
      </c>
      <c r="AC8" s="462" t="str">
        <f>IF(AND('Mapa final'!$Y$23="Muy Alta",'Mapa final'!$AA$23="Mayor"),CONCATENATE("R3C",'Mapa final'!$O$23),"")</f>
        <v/>
      </c>
      <c r="AD8" s="462" t="str">
        <f>IF(AND('Mapa final'!$Y$24="Muy Alta",'Mapa final'!$AA$24="Mayor"),CONCATENATE("R3C",'Mapa final'!$O$24),"")</f>
        <v/>
      </c>
      <c r="AE8" s="462" t="str">
        <f>IF(AND('Mapa final'!$Y$25="Muy Alta",'Mapa final'!$AA$25="Mayor"),CONCATENATE("R3C",'Mapa final'!$O$25),"")</f>
        <v/>
      </c>
      <c r="AF8" s="462" t="str">
        <f>IF(AND('Mapa final'!$Y$26="Muy Alta",'Mapa final'!$AA$26="Mayor"),CONCATENATE("R3C",'Mapa final'!$O$26),"")</f>
        <v/>
      </c>
      <c r="AG8" s="463" t="str">
        <f>IF(AND('Mapa final'!$Y$27="Muy Alta",'Mapa final'!$AA$27="Mayor"),CONCATENATE("R3C",'Mapa final'!$O$27),"")</f>
        <v/>
      </c>
      <c r="AH8" s="464" t="str">
        <f>IF(AND('Mapa final'!$Y$22="Muy Alta",'Mapa final'!$AA$22="Catastrófico"),CONCATENATE("R3C",'Mapa final'!$O$22),"")</f>
        <v/>
      </c>
      <c r="AI8" s="465" t="str">
        <f>IF(AND('Mapa final'!$Y$23="Muy Alta",'Mapa final'!$AA$23="Catastrófico"),CONCATENATE("R3C",'Mapa final'!$O$23),"")</f>
        <v/>
      </c>
      <c r="AJ8" s="465" t="str">
        <f>IF(AND('Mapa final'!$Y$24="Muy Alta",'Mapa final'!$AA$24="Catastrófico"),CONCATENATE("R3C",'Mapa final'!$O$24),"")</f>
        <v/>
      </c>
      <c r="AK8" s="465" t="str">
        <f>IF(AND('Mapa final'!$Y$25="Muy Alta",'Mapa final'!$AA$25="Catastrófico"),CONCATENATE("R3C",'Mapa final'!$O$25),"")</f>
        <v/>
      </c>
      <c r="AL8" s="465" t="str">
        <f>IF(AND('Mapa final'!$Y$26="Muy Alta",'Mapa final'!$AA$26="Catastrófico"),CONCATENATE("R3C",'Mapa final'!$O$26),"")</f>
        <v/>
      </c>
      <c r="AM8" s="466" t="str">
        <f>IF(AND('Mapa final'!$Y$27="Muy Alta",'Mapa final'!$AA$27="Catastrófico"),CONCATENATE("R3C",'Mapa final'!$O$27),"")</f>
        <v/>
      </c>
      <c r="AN8" s="14"/>
      <c r="AO8" s="1141"/>
      <c r="AP8" s="1142"/>
      <c r="AQ8" s="1142"/>
      <c r="AR8" s="1142"/>
      <c r="AS8" s="1142"/>
      <c r="AT8" s="114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c r="A9" s="14"/>
      <c r="B9" s="1015"/>
      <c r="C9" s="1015"/>
      <c r="D9" s="1016"/>
      <c r="E9" s="1102"/>
      <c r="F9" s="1133"/>
      <c r="G9" s="1133"/>
      <c r="H9" s="1133"/>
      <c r="I9" s="1134"/>
      <c r="J9" s="461" t="str">
        <f>IF(AND('Mapa final'!$Y$28="Muy Alta",'Mapa final'!$AA$28="Leve"),CONCATENATE("R4C",'Mapa final'!$O$28),"")</f>
        <v/>
      </c>
      <c r="K9" s="462" t="str">
        <f>IF(AND('Mapa final'!$Y$29="Muy Alta",'Mapa final'!$AA$29="Leve"),CONCATENATE("R4C",'Mapa final'!$O$29),"")</f>
        <v/>
      </c>
      <c r="L9" s="462" t="str">
        <f>IF(AND('Mapa final'!$Y$30="Muy Alta",'Mapa final'!$AA$30="Leve"),CONCATENATE("R4C",'Mapa final'!$O$30),"")</f>
        <v/>
      </c>
      <c r="M9" s="462" t="str">
        <f>IF(AND('Mapa final'!$Y$31="Muy Alta",'Mapa final'!$AA$31="Leve"),CONCATENATE("R4C",'Mapa final'!$O$31),"")</f>
        <v/>
      </c>
      <c r="N9" s="462" t="str">
        <f>IF(AND('Mapa final'!$Y$32="Muy Alta",'Mapa final'!$AA$32="Leve"),CONCATENATE("R4C",'Mapa final'!$O$32),"")</f>
        <v/>
      </c>
      <c r="O9" s="463" t="str">
        <f>IF(AND('Mapa final'!$Y$33="Muy Alta",'Mapa final'!$AA$33="Leve"),CONCATENATE("R4C",'Mapa final'!$O$33),"")</f>
        <v/>
      </c>
      <c r="P9" s="461" t="str">
        <f>IF(AND('Mapa final'!$Y$28="Muy Alta",'Mapa final'!$AA$28="Menor"),CONCATENATE("R4C",'Mapa final'!$O$28),"")</f>
        <v/>
      </c>
      <c r="Q9" s="462" t="str">
        <f>IF(AND('Mapa final'!$Y$29="Muy Alta",'Mapa final'!$AA$29="Menor"),CONCATENATE("R4C",'Mapa final'!$O$29),"")</f>
        <v/>
      </c>
      <c r="R9" s="462" t="str">
        <f>IF(AND('Mapa final'!$Y$30="Muy Alta",'Mapa final'!$AA$30="Menor"),CONCATENATE("R4C",'Mapa final'!$O$30),"")</f>
        <v/>
      </c>
      <c r="S9" s="462" t="str">
        <f>IF(AND('Mapa final'!$Y$31="Muy Alta",'Mapa final'!$AA$31="Menor"),CONCATENATE("R4C",'Mapa final'!$O$31),"")</f>
        <v/>
      </c>
      <c r="T9" s="462" t="str">
        <f>IF(AND('Mapa final'!$Y$32="Muy Alta",'Mapa final'!$AA$32="Menor"),CONCATENATE("R4C",'Mapa final'!$O$32),"")</f>
        <v/>
      </c>
      <c r="U9" s="463" t="str">
        <f>IF(AND('Mapa final'!$Y$33="Muy Alta",'Mapa final'!$AA$33="Menor"),CONCATENATE("R4C",'Mapa final'!$O$33),"")</f>
        <v/>
      </c>
      <c r="V9" s="461" t="str">
        <f>IF(AND('Mapa final'!$Y$28="Muy Alta",'Mapa final'!$AA$28="Moderado"),CONCATENATE("R4C",'Mapa final'!$O$28),"")</f>
        <v/>
      </c>
      <c r="W9" s="462" t="str">
        <f>IF(AND('Mapa final'!$Y$29="Muy Alta",'Mapa final'!$AA$29="Moderado"),CONCATENATE("R4C",'Mapa final'!$O$29),"")</f>
        <v/>
      </c>
      <c r="X9" s="462" t="str">
        <f>IF(AND('Mapa final'!$Y$30="Muy Alta",'Mapa final'!$AA$30="Moderado"),CONCATENATE("R4C",'Mapa final'!$O$30),"")</f>
        <v/>
      </c>
      <c r="Y9" s="462" t="str">
        <f>IF(AND('Mapa final'!$Y$31="Muy Alta",'Mapa final'!$AA$31="Moderado"),CONCATENATE("R4C",'Mapa final'!$O$31),"")</f>
        <v/>
      </c>
      <c r="Z9" s="462" t="str">
        <f>IF(AND('Mapa final'!$Y$32="Muy Alta",'Mapa final'!$AA$32="Moderado"),CONCATENATE("R4C",'Mapa final'!$O$32),"")</f>
        <v/>
      </c>
      <c r="AA9" s="463" t="str">
        <f>IF(AND('Mapa final'!$Y$33="Muy Alta",'Mapa final'!$AA$33="Moderado"),CONCATENATE("R4C",'Mapa final'!$O$33),"")</f>
        <v/>
      </c>
      <c r="AB9" s="461" t="str">
        <f>IF(AND('Mapa final'!$Y$28="Muy Alta",'Mapa final'!$AA$28="Mayor"),CONCATENATE("R4C",'Mapa final'!$O$28),"")</f>
        <v/>
      </c>
      <c r="AC9" s="462" t="str">
        <f>IF(AND('Mapa final'!$Y$29="Muy Alta",'Mapa final'!$AA$29="Mayor"),CONCATENATE("R4C",'Mapa final'!$O$29),"")</f>
        <v/>
      </c>
      <c r="AD9" s="462" t="str">
        <f>IF(AND('Mapa final'!$Y$30="Muy Alta",'Mapa final'!$AA$30="Mayor"),CONCATENATE("R4C",'Mapa final'!$O$30),"")</f>
        <v/>
      </c>
      <c r="AE9" s="462" t="str">
        <f>IF(AND('Mapa final'!$Y$31="Muy Alta",'Mapa final'!$AA$31="Mayor"),CONCATENATE("R4C",'Mapa final'!$O$31),"")</f>
        <v/>
      </c>
      <c r="AF9" s="462" t="str">
        <f>IF(AND('Mapa final'!$Y$32="Muy Alta",'Mapa final'!$AA$32="Mayor"),CONCATENATE("R4C",'Mapa final'!$O$32),"")</f>
        <v/>
      </c>
      <c r="AG9" s="463" t="str">
        <f>IF(AND('Mapa final'!$Y$33="Muy Alta",'Mapa final'!$AA$33="Mayor"),CONCATENATE("R4C",'Mapa final'!$O$33),"")</f>
        <v/>
      </c>
      <c r="AH9" s="464" t="str">
        <f>IF(AND('Mapa final'!$Y$28="Muy Alta",'Mapa final'!$AA$28="Catastrófico"),CONCATENATE("R4C",'Mapa final'!$O$28),"")</f>
        <v/>
      </c>
      <c r="AI9" s="465" t="str">
        <f>IF(AND('Mapa final'!$Y$29="Muy Alta",'Mapa final'!$AA$29="Catastrófico"),CONCATENATE("R4C",'Mapa final'!$O$29),"")</f>
        <v/>
      </c>
      <c r="AJ9" s="465" t="str">
        <f>IF(AND('Mapa final'!$Y$30="Muy Alta",'Mapa final'!$AA$30="Catastrófico"),CONCATENATE("R4C",'Mapa final'!$O$30),"")</f>
        <v/>
      </c>
      <c r="AK9" s="465" t="str">
        <f>IF(AND('Mapa final'!$Y$31="Muy Alta",'Mapa final'!$AA$31="Catastrófico"),CONCATENATE("R4C",'Mapa final'!$O$31),"")</f>
        <v/>
      </c>
      <c r="AL9" s="465" t="str">
        <f>IF(AND('Mapa final'!$Y$32="Muy Alta",'Mapa final'!$AA$32="Catastrófico"),CONCATENATE("R4C",'Mapa final'!$O$32),"")</f>
        <v/>
      </c>
      <c r="AM9" s="466" t="str">
        <f>IF(AND('Mapa final'!$Y$33="Muy Alta",'Mapa final'!$AA$33="Catastrófico"),CONCATENATE("R4C",'Mapa final'!$O$33),"")</f>
        <v/>
      </c>
      <c r="AN9" s="14"/>
      <c r="AO9" s="1141"/>
      <c r="AP9" s="1142"/>
      <c r="AQ9" s="1142"/>
      <c r="AR9" s="1142"/>
      <c r="AS9" s="1142"/>
      <c r="AT9" s="114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c r="A10" s="14"/>
      <c r="B10" s="1015"/>
      <c r="C10" s="1015"/>
      <c r="D10" s="1016"/>
      <c r="E10" s="1102"/>
      <c r="F10" s="1133"/>
      <c r="G10" s="1133"/>
      <c r="H10" s="1133"/>
      <c r="I10" s="1134"/>
      <c r="J10" s="461" t="str">
        <f>IF(AND('Mapa final'!$Y$34="Muy Alta",'Mapa final'!$AA$34="Leve"),CONCATENATE("R5C",'Mapa final'!$O$34),"")</f>
        <v/>
      </c>
      <c r="K10" s="462" t="str">
        <f>IF(AND('Mapa final'!$Y$35="Muy Alta",'Mapa final'!$AA$35="Leve"),CONCATENATE("R5C",'Mapa final'!$O$35),"")</f>
        <v/>
      </c>
      <c r="L10" s="462" t="str">
        <f>IF(AND('Mapa final'!$Y$36="Muy Alta",'Mapa final'!$AA$36="Leve"),CONCATENATE("R5C",'Mapa final'!$O$36),"")</f>
        <v/>
      </c>
      <c r="M10" s="462" t="str">
        <f>IF(AND('Mapa final'!$Y$37="Muy Alta",'Mapa final'!$AA$37="Leve"),CONCATENATE("R5C",'Mapa final'!$O$37),"")</f>
        <v/>
      </c>
      <c r="N10" s="462" t="str">
        <f>IF(AND('Mapa final'!$Y$38="Muy Alta",'Mapa final'!$AA$38="Leve"),CONCATENATE("R5C",'Mapa final'!$O$38),"")</f>
        <v/>
      </c>
      <c r="O10" s="463" t="str">
        <f>IF(AND('Mapa final'!$Y$39="Muy Alta",'Mapa final'!$AA$39="Leve"),CONCATENATE("R5C",'Mapa final'!$O$39),"")</f>
        <v/>
      </c>
      <c r="P10" s="461" t="str">
        <f>IF(AND('Mapa final'!$Y$34="Muy Alta",'Mapa final'!$AA$34="Menor"),CONCATENATE("R5C",'Mapa final'!$O$34),"")</f>
        <v/>
      </c>
      <c r="Q10" s="462" t="str">
        <f>IF(AND('Mapa final'!$Y$35="Muy Alta",'Mapa final'!$AA$35="Menor"),CONCATENATE("R5C",'Mapa final'!$O$35),"")</f>
        <v/>
      </c>
      <c r="R10" s="462" t="str">
        <f>IF(AND('Mapa final'!$Y$36="Muy Alta",'Mapa final'!$AA$36="Menor"),CONCATENATE("R5C",'Mapa final'!$O$36),"")</f>
        <v/>
      </c>
      <c r="S10" s="462" t="str">
        <f>IF(AND('Mapa final'!$Y$37="Muy Alta",'Mapa final'!$AA$37="Menor"),CONCATENATE("R5C",'Mapa final'!$O$37),"")</f>
        <v/>
      </c>
      <c r="T10" s="462" t="str">
        <f>IF(AND('Mapa final'!$Y$38="Muy Alta",'Mapa final'!$AA$38="Menor"),CONCATENATE("R5C",'Mapa final'!$O$38),"")</f>
        <v/>
      </c>
      <c r="U10" s="463" t="str">
        <f>IF(AND('Mapa final'!$Y$39="Muy Alta",'Mapa final'!$AA$39="Menor"),CONCATENATE("R5C",'Mapa final'!$O$39),"")</f>
        <v/>
      </c>
      <c r="V10" s="461" t="str">
        <f>IF(AND('Mapa final'!$Y$34="Muy Alta",'Mapa final'!$AA$34="Moderado"),CONCATENATE("R5C",'Mapa final'!$O$34),"")</f>
        <v/>
      </c>
      <c r="W10" s="462" t="str">
        <f>IF(AND('Mapa final'!$Y$35="Muy Alta",'Mapa final'!$AA$35="Moderado"),CONCATENATE("R5C",'Mapa final'!$O$35),"")</f>
        <v/>
      </c>
      <c r="X10" s="462" t="str">
        <f>IF(AND('Mapa final'!$Y$36="Muy Alta",'Mapa final'!$AA$36="Moderado"),CONCATENATE("R5C",'Mapa final'!$O$36),"")</f>
        <v/>
      </c>
      <c r="Y10" s="462" t="str">
        <f>IF(AND('Mapa final'!$Y$37="Muy Alta",'Mapa final'!$AA$37="Moderado"),CONCATENATE("R5C",'Mapa final'!$O$37),"")</f>
        <v/>
      </c>
      <c r="Z10" s="462" t="str">
        <f>IF(AND('Mapa final'!$Y$38="Muy Alta",'Mapa final'!$AA$38="Moderado"),CONCATENATE("R5C",'Mapa final'!$O$38),"")</f>
        <v/>
      </c>
      <c r="AA10" s="463" t="str">
        <f>IF(AND('Mapa final'!$Y$39="Muy Alta",'Mapa final'!$AA$39="Moderado"),CONCATENATE("R5C",'Mapa final'!$O$39),"")</f>
        <v/>
      </c>
      <c r="AB10" s="461" t="str">
        <f>IF(AND('Mapa final'!$Y$34="Muy Alta",'Mapa final'!$AA$34="Mayor"),CONCATENATE("R5C",'Mapa final'!$O$34),"")</f>
        <v/>
      </c>
      <c r="AC10" s="462" t="str">
        <f>IF(AND('Mapa final'!$Y$35="Muy Alta",'Mapa final'!$AA$35="Mayor"),CONCATENATE("R5C",'Mapa final'!$O$35),"")</f>
        <v/>
      </c>
      <c r="AD10" s="462" t="str">
        <f>IF(AND('Mapa final'!$Y$36="Muy Alta",'Mapa final'!$AA$36="Mayor"),CONCATENATE("R5C",'Mapa final'!$O$36),"")</f>
        <v/>
      </c>
      <c r="AE10" s="462" t="str">
        <f>IF(AND('Mapa final'!$Y$37="Muy Alta",'Mapa final'!$AA$37="Mayor"),CONCATENATE("R5C",'Mapa final'!$O$37),"")</f>
        <v/>
      </c>
      <c r="AF10" s="462" t="str">
        <f>IF(AND('Mapa final'!$Y$38="Muy Alta",'Mapa final'!$AA$38="Mayor"),CONCATENATE("R5C",'Mapa final'!$O$38),"")</f>
        <v/>
      </c>
      <c r="AG10" s="463" t="str">
        <f>IF(AND('Mapa final'!$Y$39="Muy Alta",'Mapa final'!$AA$39="Mayor"),CONCATENATE("R5C",'Mapa final'!$O$39),"")</f>
        <v/>
      </c>
      <c r="AH10" s="464" t="str">
        <f>IF(AND('Mapa final'!$Y$34="Muy Alta",'Mapa final'!$AA$34="Catastrófico"),CONCATENATE("R5C",'Mapa final'!$O$34),"")</f>
        <v/>
      </c>
      <c r="AI10" s="465" t="str">
        <f>IF(AND('Mapa final'!$Y$35="Muy Alta",'Mapa final'!$AA$35="Catastrófico"),CONCATENATE("R5C",'Mapa final'!$O$35),"")</f>
        <v/>
      </c>
      <c r="AJ10" s="465" t="str">
        <f>IF(AND('Mapa final'!$Y$36="Muy Alta",'Mapa final'!$AA$36="Catastrófico"),CONCATENATE("R5C",'Mapa final'!$O$36),"")</f>
        <v/>
      </c>
      <c r="AK10" s="465" t="str">
        <f>IF(AND('Mapa final'!$Y$37="Muy Alta",'Mapa final'!$AA$37="Catastrófico"),CONCATENATE("R5C",'Mapa final'!$O$37),"")</f>
        <v/>
      </c>
      <c r="AL10" s="465" t="str">
        <f>IF(AND('Mapa final'!$Y$38="Muy Alta",'Mapa final'!$AA$38="Catastrófico"),CONCATENATE("R5C",'Mapa final'!$O$38),"")</f>
        <v/>
      </c>
      <c r="AM10" s="466" t="str">
        <f>IF(AND('Mapa final'!$Y$39="Muy Alta",'Mapa final'!$AA$39="Catastrófico"),CONCATENATE("R5C",'Mapa final'!$O$39),"")</f>
        <v/>
      </c>
      <c r="AN10" s="14"/>
      <c r="AO10" s="1141"/>
      <c r="AP10" s="1142"/>
      <c r="AQ10" s="1142"/>
      <c r="AR10" s="1142"/>
      <c r="AS10" s="1142"/>
      <c r="AT10" s="114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c r="A11" s="14"/>
      <c r="B11" s="1015"/>
      <c r="C11" s="1015"/>
      <c r="D11" s="1016"/>
      <c r="E11" s="1102"/>
      <c r="F11" s="1133"/>
      <c r="G11" s="1133"/>
      <c r="H11" s="1133"/>
      <c r="I11" s="1134"/>
      <c r="J11" s="461" t="str">
        <f>IF(AND('Mapa final'!$Y$40="Muy Alta",'Mapa final'!$AA$40="Leve"),CONCATENATE("R6C",'Mapa final'!$O$40),"")</f>
        <v/>
      </c>
      <c r="K11" s="462" t="str">
        <f>IF(AND('Mapa final'!$Y$41="Muy Alta",'Mapa final'!$AA$41="Leve"),CONCATENATE("R6C",'Mapa final'!$O$41),"")</f>
        <v/>
      </c>
      <c r="L11" s="462" t="str">
        <f>IF(AND('Mapa final'!$Y$42="Muy Alta",'Mapa final'!$AA$42="Leve"),CONCATENATE("R6C",'Mapa final'!$O$42),"")</f>
        <v/>
      </c>
      <c r="M11" s="462" t="str">
        <f>IF(AND('Mapa final'!$Y$43="Muy Alta",'Mapa final'!$AA$43="Leve"),CONCATENATE("R6C",'Mapa final'!$O$43),"")</f>
        <v/>
      </c>
      <c r="N11" s="462" t="str">
        <f>IF(AND('Mapa final'!$Y$44="Muy Alta",'Mapa final'!$AA$44="Leve"),CONCATENATE("R6C",'Mapa final'!$O$44),"")</f>
        <v/>
      </c>
      <c r="O11" s="463" t="str">
        <f>IF(AND('Mapa final'!$Y$45="Muy Alta",'Mapa final'!$AA$45="Leve"),CONCATENATE("R6C",'Mapa final'!$O$45),"")</f>
        <v/>
      </c>
      <c r="P11" s="461" t="str">
        <f>IF(AND('Mapa final'!$Y$40="Muy Alta",'Mapa final'!$AA$40="Menor"),CONCATENATE("R6C",'Mapa final'!$O$40),"")</f>
        <v/>
      </c>
      <c r="Q11" s="462" t="str">
        <f>IF(AND('Mapa final'!$Y$41="Muy Alta",'Mapa final'!$AA$41="Menor"),CONCATENATE("R6C",'Mapa final'!$O$41),"")</f>
        <v/>
      </c>
      <c r="R11" s="462" t="str">
        <f>IF(AND('Mapa final'!$Y$42="Muy Alta",'Mapa final'!$AA$42="Menor"),CONCATENATE("R6C",'Mapa final'!$O$42),"")</f>
        <v/>
      </c>
      <c r="S11" s="462" t="str">
        <f>IF(AND('Mapa final'!$Y$43="Muy Alta",'Mapa final'!$AA$43="Menor"),CONCATENATE("R6C",'Mapa final'!$O$43),"")</f>
        <v/>
      </c>
      <c r="T11" s="462" t="str">
        <f>IF(AND('Mapa final'!$Y$44="Muy Alta",'Mapa final'!$AA$44="Menor"),CONCATENATE("R6C",'Mapa final'!$O$44),"")</f>
        <v/>
      </c>
      <c r="U11" s="463" t="str">
        <f>IF(AND('Mapa final'!$Y$45="Muy Alta",'Mapa final'!$AA$45="Menor"),CONCATENATE("R6C",'Mapa final'!$O$45),"")</f>
        <v/>
      </c>
      <c r="V11" s="461" t="str">
        <f>IF(AND('Mapa final'!$Y$40="Muy Alta",'Mapa final'!$AA$40="Moderado"),CONCATENATE("R6C",'Mapa final'!$O$40),"")</f>
        <v/>
      </c>
      <c r="W11" s="462" t="str">
        <f>IF(AND('Mapa final'!$Y$41="Muy Alta",'Mapa final'!$AA$41="Moderado"),CONCATENATE("R6C",'Mapa final'!$O$41),"")</f>
        <v/>
      </c>
      <c r="X11" s="462" t="str">
        <f>IF(AND('Mapa final'!$Y$42="Muy Alta",'Mapa final'!$AA$42="Moderado"),CONCATENATE("R6C",'Mapa final'!$O$42),"")</f>
        <v/>
      </c>
      <c r="Y11" s="462" t="str">
        <f>IF(AND('Mapa final'!$Y$43="Muy Alta",'Mapa final'!$AA$43="Moderado"),CONCATENATE("R6C",'Mapa final'!$O$43),"")</f>
        <v/>
      </c>
      <c r="Z11" s="462" t="str">
        <f>IF(AND('Mapa final'!$Y$44="Muy Alta",'Mapa final'!$AA$44="Moderado"),CONCATENATE("R6C",'Mapa final'!$O$44),"")</f>
        <v/>
      </c>
      <c r="AA11" s="463" t="str">
        <f>IF(AND('Mapa final'!$Y$45="Muy Alta",'Mapa final'!$AA$45="Moderado"),CONCATENATE("R6C",'Mapa final'!$O$45),"")</f>
        <v/>
      </c>
      <c r="AB11" s="461" t="str">
        <f>IF(AND('Mapa final'!$Y$40="Muy Alta",'Mapa final'!$AA$40="Mayor"),CONCATENATE("R6C",'Mapa final'!$O$40),"")</f>
        <v/>
      </c>
      <c r="AC11" s="462" t="str">
        <f>IF(AND('Mapa final'!$Y$41="Muy Alta",'Mapa final'!$AA$41="Mayor"),CONCATENATE("R6C",'Mapa final'!$O$41),"")</f>
        <v/>
      </c>
      <c r="AD11" s="462" t="str">
        <f>IF(AND('Mapa final'!$Y$42="Muy Alta",'Mapa final'!$AA$42="Mayor"),CONCATENATE("R6C",'Mapa final'!$O$42),"")</f>
        <v/>
      </c>
      <c r="AE11" s="462" t="str">
        <f>IF(AND('Mapa final'!$Y$43="Muy Alta",'Mapa final'!$AA$43="Mayor"),CONCATENATE("R6C",'Mapa final'!$O$43),"")</f>
        <v/>
      </c>
      <c r="AF11" s="462" t="str">
        <f>IF(AND('Mapa final'!$Y$44="Muy Alta",'Mapa final'!$AA$44="Mayor"),CONCATENATE("R6C",'Mapa final'!$O$44),"")</f>
        <v/>
      </c>
      <c r="AG11" s="463" t="str">
        <f>IF(AND('Mapa final'!$Y$45="Muy Alta",'Mapa final'!$AA$45="Mayor"),CONCATENATE("R6C",'Mapa final'!$O$45),"")</f>
        <v/>
      </c>
      <c r="AH11" s="464" t="str">
        <f>IF(AND('Mapa final'!$Y$40="Muy Alta",'Mapa final'!$AA$40="Catastrófico"),CONCATENATE("R6C",'Mapa final'!$O$40),"")</f>
        <v/>
      </c>
      <c r="AI11" s="465" t="str">
        <f>IF(AND('Mapa final'!$Y$41="Muy Alta",'Mapa final'!$AA$41="Catastrófico"),CONCATENATE("R6C",'Mapa final'!$O$41),"")</f>
        <v/>
      </c>
      <c r="AJ11" s="465" t="str">
        <f>IF(AND('Mapa final'!$Y$42="Muy Alta",'Mapa final'!$AA$42="Catastrófico"),CONCATENATE("R6C",'Mapa final'!$O$42),"")</f>
        <v/>
      </c>
      <c r="AK11" s="465" t="str">
        <f>IF(AND('Mapa final'!$Y$43="Muy Alta",'Mapa final'!$AA$43="Catastrófico"),CONCATENATE("R6C",'Mapa final'!$O$43),"")</f>
        <v/>
      </c>
      <c r="AL11" s="465" t="str">
        <f>IF(AND('Mapa final'!$Y$44="Muy Alta",'Mapa final'!$AA$44="Catastrófico"),CONCATENATE("R6C",'Mapa final'!$O$44),"")</f>
        <v/>
      </c>
      <c r="AM11" s="466" t="str">
        <f>IF(AND('Mapa final'!$Y$45="Muy Alta",'Mapa final'!$AA$45="Catastrófico"),CONCATENATE("R6C",'Mapa final'!$O$45),"")</f>
        <v/>
      </c>
      <c r="AN11" s="14"/>
      <c r="AO11" s="1141"/>
      <c r="AP11" s="1142"/>
      <c r="AQ11" s="1142"/>
      <c r="AR11" s="1142"/>
      <c r="AS11" s="1142"/>
      <c r="AT11" s="114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c r="A12" s="14"/>
      <c r="B12" s="1015"/>
      <c r="C12" s="1015"/>
      <c r="D12" s="1016"/>
      <c r="E12" s="1102"/>
      <c r="F12" s="1133"/>
      <c r="G12" s="1133"/>
      <c r="H12" s="1133"/>
      <c r="I12" s="1134"/>
      <c r="J12" s="461" t="str">
        <f>IF(AND('Mapa final'!$Y$46="Muy Alta",'Mapa final'!$AA$46="Leve"),CONCATENATE("R7C",'Mapa final'!$O$46),"")</f>
        <v/>
      </c>
      <c r="K12" s="462" t="str">
        <f>IF(AND('Mapa final'!$Y$47="Muy Alta",'Mapa final'!$AA$47="Leve"),CONCATENATE("R7C",'Mapa final'!$O$47),"")</f>
        <v/>
      </c>
      <c r="L12" s="462" t="str">
        <f>IF(AND('Mapa final'!$Y$48="Muy Alta",'Mapa final'!$AA$48="Leve"),CONCATENATE("R7C",'Mapa final'!$O$48),"")</f>
        <v/>
      </c>
      <c r="M12" s="462" t="str">
        <f>IF(AND('Mapa final'!$Y$49="Muy Alta",'Mapa final'!$AA$49="Leve"),CONCATENATE("R7C",'Mapa final'!$O$49),"")</f>
        <v/>
      </c>
      <c r="N12" s="462" t="str">
        <f>IF(AND('Mapa final'!$Y$50="Muy Alta",'Mapa final'!$AA$50="Leve"),CONCATENATE("R7C",'Mapa final'!$O$50),"")</f>
        <v/>
      </c>
      <c r="O12" s="463" t="str">
        <f>IF(AND('Mapa final'!$Y$51="Muy Alta",'Mapa final'!$AA$51="Leve"),CONCATENATE("R7C",'Mapa final'!$O$51),"")</f>
        <v/>
      </c>
      <c r="P12" s="461" t="str">
        <f>IF(AND('Mapa final'!$Y$46="Muy Alta",'Mapa final'!$AA$46="Menor"),CONCATENATE("R7C",'Mapa final'!$O$46),"")</f>
        <v/>
      </c>
      <c r="Q12" s="462" t="str">
        <f>IF(AND('Mapa final'!$Y$47="Muy Alta",'Mapa final'!$AA$47="Menor"),CONCATENATE("R7C",'Mapa final'!$O$47),"")</f>
        <v/>
      </c>
      <c r="R12" s="462" t="str">
        <f>IF(AND('Mapa final'!$Y$48="Muy Alta",'Mapa final'!$AA$48="Menor"),CONCATENATE("R7C",'Mapa final'!$O$48),"")</f>
        <v/>
      </c>
      <c r="S12" s="462" t="str">
        <f>IF(AND('Mapa final'!$Y$49="Muy Alta",'Mapa final'!$AA$49="Menor"),CONCATENATE("R7C",'Mapa final'!$O$49),"")</f>
        <v/>
      </c>
      <c r="T12" s="462" t="str">
        <f>IF(AND('Mapa final'!$Y$50="Muy Alta",'Mapa final'!$AA$50="Menor"),CONCATENATE("R7C",'Mapa final'!$O$50),"")</f>
        <v/>
      </c>
      <c r="U12" s="463" t="str">
        <f>IF(AND('Mapa final'!$Y$51="Muy Alta",'Mapa final'!$AA$51="Menor"),CONCATENATE("R7C",'Mapa final'!$O$51),"")</f>
        <v/>
      </c>
      <c r="V12" s="461" t="str">
        <f>IF(AND('Mapa final'!$Y$46="Muy Alta",'Mapa final'!$AA$46="Moderado"),CONCATENATE("R7C",'Mapa final'!$O$46),"")</f>
        <v/>
      </c>
      <c r="W12" s="462" t="str">
        <f>IF(AND('Mapa final'!$Y$47="Muy Alta",'Mapa final'!$AA$47="Moderado"),CONCATENATE("R7C",'Mapa final'!$O$47),"")</f>
        <v/>
      </c>
      <c r="X12" s="462" t="str">
        <f>IF(AND('Mapa final'!$Y$48="Muy Alta",'Mapa final'!$AA$48="Moderado"),CONCATENATE("R7C",'Mapa final'!$O$48),"")</f>
        <v/>
      </c>
      <c r="Y12" s="462" t="str">
        <f>IF(AND('Mapa final'!$Y$49="Muy Alta",'Mapa final'!$AA$49="Moderado"),CONCATENATE("R7C",'Mapa final'!$O$49),"")</f>
        <v/>
      </c>
      <c r="Z12" s="462" t="str">
        <f>IF(AND('Mapa final'!$Y$50="Muy Alta",'Mapa final'!$AA$50="Moderado"),CONCATENATE("R7C",'Mapa final'!$O$50),"")</f>
        <v/>
      </c>
      <c r="AA12" s="463" t="str">
        <f>IF(AND('Mapa final'!$Y$51="Muy Alta",'Mapa final'!$AA$51="Moderado"),CONCATENATE("R7C",'Mapa final'!$O$51),"")</f>
        <v/>
      </c>
      <c r="AB12" s="461" t="str">
        <f>IF(AND('Mapa final'!$Y$46="Muy Alta",'Mapa final'!$AA$46="Mayor"),CONCATENATE("R7C",'Mapa final'!$O$46),"")</f>
        <v/>
      </c>
      <c r="AC12" s="462" t="str">
        <f>IF(AND('Mapa final'!$Y$47="Muy Alta",'Mapa final'!$AA$47="Mayor"),CONCATENATE("R7C",'Mapa final'!$O$47),"")</f>
        <v/>
      </c>
      <c r="AD12" s="462" t="str">
        <f>IF(AND('Mapa final'!$Y$48="Muy Alta",'Mapa final'!$AA$48="Mayor"),CONCATENATE("R7C",'Mapa final'!$O$48),"")</f>
        <v/>
      </c>
      <c r="AE12" s="462" t="str">
        <f>IF(AND('Mapa final'!$Y$49="Muy Alta",'Mapa final'!$AA$49="Mayor"),CONCATENATE("R7C",'Mapa final'!$O$49),"")</f>
        <v/>
      </c>
      <c r="AF12" s="462" t="str">
        <f>IF(AND('Mapa final'!$Y$50="Muy Alta",'Mapa final'!$AA$50="Mayor"),CONCATENATE("R7C",'Mapa final'!$O$50),"")</f>
        <v/>
      </c>
      <c r="AG12" s="463" t="str">
        <f>IF(AND('Mapa final'!$Y$51="Muy Alta",'Mapa final'!$AA$51="Mayor"),CONCATENATE("R7C",'Mapa final'!$O$51),"")</f>
        <v/>
      </c>
      <c r="AH12" s="464" t="str">
        <f>IF(AND('Mapa final'!$Y$46="Muy Alta",'Mapa final'!$AA$46="Catastrófico"),CONCATENATE("R7C",'Mapa final'!$O$46),"")</f>
        <v/>
      </c>
      <c r="AI12" s="465" t="str">
        <f>IF(AND('Mapa final'!$Y$47="Muy Alta",'Mapa final'!$AA$47="Catastrófico"),CONCATENATE("R7C",'Mapa final'!$O$47),"")</f>
        <v/>
      </c>
      <c r="AJ12" s="465" t="str">
        <f>IF(AND('Mapa final'!$Y$48="Muy Alta",'Mapa final'!$AA$48="Catastrófico"),CONCATENATE("R7C",'Mapa final'!$O$48),"")</f>
        <v/>
      </c>
      <c r="AK12" s="465" t="str">
        <f>IF(AND('Mapa final'!$Y$49="Muy Alta",'Mapa final'!$AA$49="Catastrófico"),CONCATENATE("R7C",'Mapa final'!$O$49),"")</f>
        <v/>
      </c>
      <c r="AL12" s="465" t="str">
        <f>IF(AND('Mapa final'!$Y$50="Muy Alta",'Mapa final'!$AA$50="Catastrófico"),CONCATENATE("R7C",'Mapa final'!$O$50),"")</f>
        <v/>
      </c>
      <c r="AM12" s="466" t="str">
        <f>IF(AND('Mapa final'!$Y$51="Muy Alta",'Mapa final'!$AA$51="Catastrófico"),CONCATENATE("R7C",'Mapa final'!$O$51),"")</f>
        <v/>
      </c>
      <c r="AN12" s="14"/>
      <c r="AO12" s="1141"/>
      <c r="AP12" s="1142"/>
      <c r="AQ12" s="1142"/>
      <c r="AR12" s="1142"/>
      <c r="AS12" s="1142"/>
      <c r="AT12" s="114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c r="A13" s="14"/>
      <c r="B13" s="1015"/>
      <c r="C13" s="1015"/>
      <c r="D13" s="1016"/>
      <c r="E13" s="1102"/>
      <c r="F13" s="1133"/>
      <c r="G13" s="1133"/>
      <c r="H13" s="1133"/>
      <c r="I13" s="1134"/>
      <c r="J13" s="461" t="str">
        <f>IF(AND('Mapa final'!$Y$52="Muy Alta",'Mapa final'!$AA$52="Leve"),CONCATENATE("R8C",'Mapa final'!$O$52),"")</f>
        <v/>
      </c>
      <c r="K13" s="462" t="str">
        <f>IF(AND('Mapa final'!$Y$53="Muy Alta",'Mapa final'!$AA$53="Leve"),CONCATENATE("R8C",'Mapa final'!$O$53),"")</f>
        <v/>
      </c>
      <c r="L13" s="462" t="str">
        <f>IF(AND('Mapa final'!$Y$54="Muy Alta",'Mapa final'!$AA$54="Leve"),CONCATENATE("R8C",'Mapa final'!$O$54),"")</f>
        <v/>
      </c>
      <c r="M13" s="462" t="str">
        <f>IF(AND('Mapa final'!$Y$55="Muy Alta",'Mapa final'!$AA$55="Leve"),CONCATENATE("R8C",'Mapa final'!$O$55),"")</f>
        <v/>
      </c>
      <c r="N13" s="462" t="str">
        <f>IF(AND('Mapa final'!$Y$56="Muy Alta",'Mapa final'!$AA$56="Leve"),CONCATENATE("R8C",'Mapa final'!$O$56),"")</f>
        <v/>
      </c>
      <c r="O13" s="463" t="str">
        <f>IF(AND('Mapa final'!$Y$57="Muy Alta",'Mapa final'!$AA$57="Leve"),CONCATENATE("R8C",'Mapa final'!$O$57),"")</f>
        <v/>
      </c>
      <c r="P13" s="461" t="str">
        <f>IF(AND('Mapa final'!$Y$52="Muy Alta",'Mapa final'!$AA$52="Menor"),CONCATENATE("R8C",'Mapa final'!$O$52),"")</f>
        <v/>
      </c>
      <c r="Q13" s="462" t="str">
        <f>IF(AND('Mapa final'!$Y$53="Muy Alta",'Mapa final'!$AA$53="Menor"),CONCATENATE("R8C",'Mapa final'!$O$53),"")</f>
        <v/>
      </c>
      <c r="R13" s="462" t="str">
        <f>IF(AND('Mapa final'!$Y$54="Muy Alta",'Mapa final'!$AA$54="Menor"),CONCATENATE("R8C",'Mapa final'!$O$54),"")</f>
        <v/>
      </c>
      <c r="S13" s="462" t="str">
        <f>IF(AND('Mapa final'!$Y$55="Muy Alta",'Mapa final'!$AA$55="Menor"),CONCATENATE("R8C",'Mapa final'!$O$55),"")</f>
        <v/>
      </c>
      <c r="T13" s="462" t="str">
        <f>IF(AND('Mapa final'!$Y$56="Muy Alta",'Mapa final'!$AA$56="Menor"),CONCATENATE("R8C",'Mapa final'!$O$56),"")</f>
        <v/>
      </c>
      <c r="U13" s="463" t="str">
        <f>IF(AND('Mapa final'!$Y$57="Muy Alta",'Mapa final'!$AA$57="Menor"),CONCATENATE("R8C",'Mapa final'!$O$57),"")</f>
        <v/>
      </c>
      <c r="V13" s="461" t="str">
        <f>IF(AND('Mapa final'!$Y$52="Muy Alta",'Mapa final'!$AA$52="Moderado"),CONCATENATE("R8C",'Mapa final'!$O$52),"")</f>
        <v/>
      </c>
      <c r="W13" s="462" t="str">
        <f>IF(AND('Mapa final'!$Y$53="Muy Alta",'Mapa final'!$AA$53="Moderado"),CONCATENATE("R8C",'Mapa final'!$O$53),"")</f>
        <v/>
      </c>
      <c r="X13" s="462" t="str">
        <f>IF(AND('Mapa final'!$Y$54="Muy Alta",'Mapa final'!$AA$54="Moderado"),CONCATENATE("R8C",'Mapa final'!$O$54),"")</f>
        <v/>
      </c>
      <c r="Y13" s="462" t="str">
        <f>IF(AND('Mapa final'!$Y$55="Muy Alta",'Mapa final'!$AA$55="Moderado"),CONCATENATE("R8C",'Mapa final'!$O$55),"")</f>
        <v/>
      </c>
      <c r="Z13" s="462" t="str">
        <f>IF(AND('Mapa final'!$Y$56="Muy Alta",'Mapa final'!$AA$56="Moderado"),CONCATENATE("R8C",'Mapa final'!$O$56),"")</f>
        <v/>
      </c>
      <c r="AA13" s="463" t="str">
        <f>IF(AND('Mapa final'!$Y$57="Muy Alta",'Mapa final'!$AA$57="Moderado"),CONCATENATE("R8C",'Mapa final'!$O$57),"")</f>
        <v/>
      </c>
      <c r="AB13" s="461" t="str">
        <f>IF(AND('Mapa final'!$Y$52="Muy Alta",'Mapa final'!$AA$52="Mayor"),CONCATENATE("R8C",'Mapa final'!$O$52),"")</f>
        <v/>
      </c>
      <c r="AC13" s="462" t="str">
        <f>IF(AND('Mapa final'!$Y$53="Muy Alta",'Mapa final'!$AA$53="Mayor"),CONCATENATE("R8C",'Mapa final'!$O$53),"")</f>
        <v/>
      </c>
      <c r="AD13" s="462" t="str">
        <f>IF(AND('Mapa final'!$Y$54="Muy Alta",'Mapa final'!$AA$54="Mayor"),CONCATENATE("R8C",'Mapa final'!$O$54),"")</f>
        <v/>
      </c>
      <c r="AE13" s="462" t="str">
        <f>IF(AND('Mapa final'!$Y$55="Muy Alta",'Mapa final'!$AA$55="Mayor"),CONCATENATE("R8C",'Mapa final'!$O$55),"")</f>
        <v/>
      </c>
      <c r="AF13" s="462" t="str">
        <f>IF(AND('Mapa final'!$Y$56="Muy Alta",'Mapa final'!$AA$56="Mayor"),CONCATENATE("R8C",'Mapa final'!$O$56),"")</f>
        <v/>
      </c>
      <c r="AG13" s="463" t="str">
        <f>IF(AND('Mapa final'!$Y$57="Muy Alta",'Mapa final'!$AA$57="Mayor"),CONCATENATE("R8C",'Mapa final'!$O$57),"")</f>
        <v/>
      </c>
      <c r="AH13" s="464" t="str">
        <f>IF(AND('Mapa final'!$Y$52="Muy Alta",'Mapa final'!$AA$52="Catastrófico"),CONCATENATE("R8C",'Mapa final'!$O$52),"")</f>
        <v/>
      </c>
      <c r="AI13" s="465" t="str">
        <f>IF(AND('Mapa final'!$Y$53="Muy Alta",'Mapa final'!$AA$53="Catastrófico"),CONCATENATE("R8C",'Mapa final'!$O$53),"")</f>
        <v/>
      </c>
      <c r="AJ13" s="465" t="str">
        <f>IF(AND('Mapa final'!$Y$54="Muy Alta",'Mapa final'!$AA$54="Catastrófico"),CONCATENATE("R8C",'Mapa final'!$O$54),"")</f>
        <v/>
      </c>
      <c r="AK13" s="465" t="str">
        <f>IF(AND('Mapa final'!$Y$55="Muy Alta",'Mapa final'!$AA$55="Catastrófico"),CONCATENATE("R8C",'Mapa final'!$O$55),"")</f>
        <v/>
      </c>
      <c r="AL13" s="465" t="str">
        <f>IF(AND('Mapa final'!$Y$56="Muy Alta",'Mapa final'!$AA$56="Catastrófico"),CONCATENATE("R8C",'Mapa final'!$O$56),"")</f>
        <v/>
      </c>
      <c r="AM13" s="466" t="str">
        <f>IF(AND('Mapa final'!$Y$57="Muy Alta",'Mapa final'!$AA$57="Catastrófico"),CONCATENATE("R8C",'Mapa final'!$O$57),"")</f>
        <v/>
      </c>
      <c r="AN13" s="14"/>
      <c r="AO13" s="1141"/>
      <c r="AP13" s="1142"/>
      <c r="AQ13" s="1142"/>
      <c r="AR13" s="1142"/>
      <c r="AS13" s="1142"/>
      <c r="AT13" s="114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c r="A14" s="14"/>
      <c r="B14" s="1015"/>
      <c r="C14" s="1015"/>
      <c r="D14" s="1016"/>
      <c r="E14" s="1102"/>
      <c r="F14" s="1133"/>
      <c r="G14" s="1133"/>
      <c r="H14" s="1133"/>
      <c r="I14" s="1134"/>
      <c r="J14" s="461" t="str">
        <f>IF(AND('Mapa final'!$Y$58="Muy Alta",'Mapa final'!$AA$58="Leve"),CONCATENATE("R9C",'Mapa final'!$O$58),"")</f>
        <v/>
      </c>
      <c r="K14" s="462" t="str">
        <f>IF(AND('Mapa final'!$Y$59="Muy Alta",'Mapa final'!$AA$59="Leve"),CONCATENATE("R9C",'Mapa final'!$O$59),"")</f>
        <v/>
      </c>
      <c r="L14" s="462" t="str">
        <f>IF(AND('Mapa final'!$Y$60="Muy Alta",'Mapa final'!$AA$60="Leve"),CONCATENATE("R9C",'Mapa final'!$O$60),"")</f>
        <v/>
      </c>
      <c r="M14" s="462" t="str">
        <f>IF(AND('Mapa final'!$Y$61="Muy Alta",'Mapa final'!$AA$61="Leve"),CONCATENATE("R9C",'Mapa final'!$O$61),"")</f>
        <v/>
      </c>
      <c r="N14" s="462" t="str">
        <f>IF(AND('Mapa final'!$Y$62="Muy Alta",'Mapa final'!$AA$62="Leve"),CONCATENATE("R9C",'Mapa final'!$O$62),"")</f>
        <v/>
      </c>
      <c r="O14" s="463" t="str">
        <f>IF(AND('Mapa final'!$Y$63="Muy Alta",'Mapa final'!$AA$63="Leve"),CONCATENATE("R9C",'Mapa final'!$O$63),"")</f>
        <v/>
      </c>
      <c r="P14" s="461" t="str">
        <f>IF(AND('Mapa final'!$Y$58="Muy Alta",'Mapa final'!$AA$58="Menor"),CONCATENATE("R9C",'Mapa final'!$O$58),"")</f>
        <v/>
      </c>
      <c r="Q14" s="462" t="str">
        <f>IF(AND('Mapa final'!$Y$59="Muy Alta",'Mapa final'!$AA$59="Menor"),CONCATENATE("R9C",'Mapa final'!$O$59),"")</f>
        <v/>
      </c>
      <c r="R14" s="462" t="str">
        <f>IF(AND('Mapa final'!$Y$60="Muy Alta",'Mapa final'!$AA$60="Menor"),CONCATENATE("R9C",'Mapa final'!$O$60),"")</f>
        <v/>
      </c>
      <c r="S14" s="462" t="str">
        <f>IF(AND('Mapa final'!$Y$61="Muy Alta",'Mapa final'!$AA$61="Menor"),CONCATENATE("R9C",'Mapa final'!$O$61),"")</f>
        <v/>
      </c>
      <c r="T14" s="462" t="str">
        <f>IF(AND('Mapa final'!$Y$62="Muy Alta",'Mapa final'!$AA$62="Menor"),CONCATENATE("R9C",'Mapa final'!$O$62),"")</f>
        <v/>
      </c>
      <c r="U14" s="463" t="str">
        <f>IF(AND('Mapa final'!$Y$63="Muy Alta",'Mapa final'!$AA$63="Menor"),CONCATENATE("R9C",'Mapa final'!$O$63),"")</f>
        <v/>
      </c>
      <c r="V14" s="461" t="str">
        <f>IF(AND('Mapa final'!$Y$58="Muy Alta",'Mapa final'!$AA$58="Moderado"),CONCATENATE("R9C",'Mapa final'!$O$58),"")</f>
        <v/>
      </c>
      <c r="W14" s="462" t="str">
        <f>IF(AND('Mapa final'!$Y$59="Muy Alta",'Mapa final'!$AA$59="Moderado"),CONCATENATE("R9C",'Mapa final'!$O$59),"")</f>
        <v/>
      </c>
      <c r="X14" s="462" t="str">
        <f>IF(AND('Mapa final'!$Y$60="Muy Alta",'Mapa final'!$AA$60="Moderado"),CONCATENATE("R9C",'Mapa final'!$O$60),"")</f>
        <v/>
      </c>
      <c r="Y14" s="462" t="str">
        <f>IF(AND('Mapa final'!$Y$61="Muy Alta",'Mapa final'!$AA$61="Moderado"),CONCATENATE("R9C",'Mapa final'!$O$61),"")</f>
        <v/>
      </c>
      <c r="Z14" s="462" t="str">
        <f>IF(AND('Mapa final'!$Y$62="Muy Alta",'Mapa final'!$AA$62="Moderado"),CONCATENATE("R9C",'Mapa final'!$O$62),"")</f>
        <v/>
      </c>
      <c r="AA14" s="463" t="str">
        <f>IF(AND('Mapa final'!$Y$63="Muy Alta",'Mapa final'!$AA$63="Moderado"),CONCATENATE("R9C",'Mapa final'!$O$63),"")</f>
        <v/>
      </c>
      <c r="AB14" s="461" t="str">
        <f>IF(AND('Mapa final'!$Y$58="Muy Alta",'Mapa final'!$AA$58="Mayor"),CONCATENATE("R9C",'Mapa final'!$O$58),"")</f>
        <v/>
      </c>
      <c r="AC14" s="462" t="str">
        <f>IF(AND('Mapa final'!$Y$59="Muy Alta",'Mapa final'!$AA$59="Mayor"),CONCATENATE("R9C",'Mapa final'!$O$59),"")</f>
        <v/>
      </c>
      <c r="AD14" s="462" t="str">
        <f>IF(AND('Mapa final'!$Y$60="Muy Alta",'Mapa final'!$AA$60="Mayor"),CONCATENATE("R9C",'Mapa final'!$O$60),"")</f>
        <v/>
      </c>
      <c r="AE14" s="462" t="str">
        <f>IF(AND('Mapa final'!$Y$61="Muy Alta",'Mapa final'!$AA$61="Mayor"),CONCATENATE("R9C",'Mapa final'!$O$61),"")</f>
        <v/>
      </c>
      <c r="AF14" s="462" t="str">
        <f>IF(AND('Mapa final'!$Y$62="Muy Alta",'Mapa final'!$AA$62="Mayor"),CONCATENATE("R9C",'Mapa final'!$O$62),"")</f>
        <v/>
      </c>
      <c r="AG14" s="463" t="str">
        <f>IF(AND('Mapa final'!$Y$63="Muy Alta",'Mapa final'!$AA$63="Mayor"),CONCATENATE("R9C",'Mapa final'!$O$63),"")</f>
        <v/>
      </c>
      <c r="AH14" s="464" t="str">
        <f>IF(AND('Mapa final'!$Y$58="Muy Alta",'Mapa final'!$AA$58="Catastrófico"),CONCATENATE("R9C",'Mapa final'!$O$58),"")</f>
        <v/>
      </c>
      <c r="AI14" s="465" t="str">
        <f>IF(AND('Mapa final'!$Y$59="Muy Alta",'Mapa final'!$AA$59="Catastrófico"),CONCATENATE("R9C",'Mapa final'!$O$59),"")</f>
        <v/>
      </c>
      <c r="AJ14" s="465" t="str">
        <f>IF(AND('Mapa final'!$Y$60="Muy Alta",'Mapa final'!$AA$60="Catastrófico"),CONCATENATE("R9C",'Mapa final'!$O$60),"")</f>
        <v/>
      </c>
      <c r="AK14" s="465" t="str">
        <f>IF(AND('Mapa final'!$Y$61="Muy Alta",'Mapa final'!$AA$61="Catastrófico"),CONCATENATE("R9C",'Mapa final'!$O$61),"")</f>
        <v/>
      </c>
      <c r="AL14" s="465" t="str">
        <f>IF(AND('Mapa final'!$Y$62="Muy Alta",'Mapa final'!$AA$62="Catastrófico"),CONCATENATE("R9C",'Mapa final'!$O$62),"")</f>
        <v/>
      </c>
      <c r="AM14" s="466" t="str">
        <f>IF(AND('Mapa final'!$Y$63="Muy Alta",'Mapa final'!$AA$63="Catastrófico"),CONCATENATE("R9C",'Mapa final'!$O$63),"")</f>
        <v/>
      </c>
      <c r="AN14" s="14"/>
      <c r="AO14" s="1141"/>
      <c r="AP14" s="1142"/>
      <c r="AQ14" s="1142"/>
      <c r="AR14" s="1142"/>
      <c r="AS14" s="1142"/>
      <c r="AT14" s="114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c r="A15" s="14"/>
      <c r="B15" s="1015"/>
      <c r="C15" s="1015"/>
      <c r="D15" s="1016"/>
      <c r="E15" s="1102"/>
      <c r="F15" s="1133"/>
      <c r="G15" s="1133"/>
      <c r="H15" s="1133"/>
      <c r="I15" s="1134"/>
      <c r="J15" s="461" t="str">
        <f>IF(AND('Mapa final'!$Y$64="Muy Alta",'Mapa final'!$AA$64="Leve"),CONCATENATE("R10C",'Mapa final'!$O$64),"")</f>
        <v/>
      </c>
      <c r="K15" s="462" t="str">
        <f>IF(AND('Mapa final'!$Y$65="Muy Alta",'Mapa final'!$AA$65="Leve"),CONCATENATE("R10C",'Mapa final'!$O$65),"")</f>
        <v/>
      </c>
      <c r="L15" s="462" t="str">
        <f>IF(AND('Mapa final'!$Y$66="Muy Alta",'Mapa final'!$AA$66="Leve"),CONCATENATE("R10C",'Mapa final'!$O$66),"")</f>
        <v/>
      </c>
      <c r="M15" s="462" t="str">
        <f>IF(AND('Mapa final'!$Y$67="Muy Alta",'Mapa final'!$AA$67="Leve"),CONCATENATE("R10C",'Mapa final'!$O$67),"")</f>
        <v/>
      </c>
      <c r="N15" s="462" t="str">
        <f>IF(AND('Mapa final'!$Y$68="Muy Alta",'Mapa final'!$AA$68="Leve"),CONCATENATE("R10C",'Mapa final'!$O$68),"")</f>
        <v/>
      </c>
      <c r="O15" s="463" t="str">
        <f>IF(AND('Mapa final'!$Y$69="Muy Alta",'Mapa final'!$AA$69="Leve"),CONCATENATE("R10C",'Mapa final'!$O$69),"")</f>
        <v/>
      </c>
      <c r="P15" s="461" t="str">
        <f>IF(AND('Mapa final'!$Y$64="Muy Alta",'Mapa final'!$AA$64="Menor"),CONCATENATE("R10C",'Mapa final'!$O$64),"")</f>
        <v/>
      </c>
      <c r="Q15" s="462" t="str">
        <f>IF(AND('Mapa final'!$Y$65="Muy Alta",'Mapa final'!$AA$65="Menor"),CONCATENATE("R10C",'Mapa final'!$O$65),"")</f>
        <v/>
      </c>
      <c r="R15" s="462" t="str">
        <f>IF(AND('Mapa final'!$Y$66="Muy Alta",'Mapa final'!$AA$66="Menor"),CONCATENATE("R10C",'Mapa final'!$O$66),"")</f>
        <v/>
      </c>
      <c r="S15" s="462" t="str">
        <f>IF(AND('Mapa final'!$Y$67="Muy Alta",'Mapa final'!$AA$67="Menor"),CONCATENATE("R10C",'Mapa final'!$O$67),"")</f>
        <v/>
      </c>
      <c r="T15" s="462" t="str">
        <f>IF(AND('Mapa final'!$Y$68="Muy Alta",'Mapa final'!$AA$68="Menor"),CONCATENATE("R10C",'Mapa final'!$O$68),"")</f>
        <v/>
      </c>
      <c r="U15" s="463" t="str">
        <f>IF(AND('Mapa final'!$Y$69="Muy Alta",'Mapa final'!$AA$69="Menor"),CONCATENATE("R10C",'Mapa final'!$O$69),"")</f>
        <v/>
      </c>
      <c r="V15" s="461" t="str">
        <f>IF(AND('Mapa final'!$Y$64="Muy Alta",'Mapa final'!$AA$64="Moderado"),CONCATENATE("R10C",'Mapa final'!$O$64),"")</f>
        <v/>
      </c>
      <c r="W15" s="462" t="str">
        <f>IF(AND('Mapa final'!$Y$65="Muy Alta",'Mapa final'!$AA$65="Moderado"),CONCATENATE("R10C",'Mapa final'!$O$65),"")</f>
        <v/>
      </c>
      <c r="X15" s="462" t="str">
        <f>IF(AND('Mapa final'!$Y$66="Muy Alta",'Mapa final'!$AA$66="Moderado"),CONCATENATE("R10C",'Mapa final'!$O$66),"")</f>
        <v/>
      </c>
      <c r="Y15" s="462" t="str">
        <f>IF(AND('Mapa final'!$Y$67="Muy Alta",'Mapa final'!$AA$67="Moderado"),CONCATENATE("R10C",'Mapa final'!$O$67),"")</f>
        <v/>
      </c>
      <c r="Z15" s="462" t="str">
        <f>IF(AND('Mapa final'!$Y$68="Muy Alta",'Mapa final'!$AA$68="Moderado"),CONCATENATE("R10C",'Mapa final'!$O$68),"")</f>
        <v/>
      </c>
      <c r="AA15" s="463" t="str">
        <f>IF(AND('Mapa final'!$Y$69="Muy Alta",'Mapa final'!$AA$69="Moderado"),CONCATENATE("R10C",'Mapa final'!$O$69),"")</f>
        <v/>
      </c>
      <c r="AB15" s="461" t="str">
        <f>IF(AND('Mapa final'!$Y$64="Muy Alta",'Mapa final'!$AA$64="Mayor"),CONCATENATE("R10C",'Mapa final'!$O$64),"")</f>
        <v/>
      </c>
      <c r="AC15" s="462" t="str">
        <f>IF(AND('Mapa final'!$Y$65="Muy Alta",'Mapa final'!$AA$65="Mayor"),CONCATENATE("R10C",'Mapa final'!$O$65),"")</f>
        <v/>
      </c>
      <c r="AD15" s="462" t="str">
        <f>IF(AND('Mapa final'!$Y$66="Muy Alta",'Mapa final'!$AA$66="Mayor"),CONCATENATE("R10C",'Mapa final'!$O$66),"")</f>
        <v/>
      </c>
      <c r="AE15" s="462" t="str">
        <f>IF(AND('Mapa final'!$Y$67="Muy Alta",'Mapa final'!$AA$67="Mayor"),CONCATENATE("R10C",'Mapa final'!$O$67),"")</f>
        <v/>
      </c>
      <c r="AF15" s="462" t="str">
        <f>IF(AND('Mapa final'!$Y$68="Muy Alta",'Mapa final'!$AA$68="Mayor"),CONCATENATE("R10C",'Mapa final'!$O$68),"")</f>
        <v/>
      </c>
      <c r="AG15" s="463" t="str">
        <f>IF(AND('Mapa final'!$Y$69="Muy Alta",'Mapa final'!$AA$69="Mayor"),CONCATENATE("R10C",'Mapa final'!$O$69),"")</f>
        <v/>
      </c>
      <c r="AH15" s="464" t="str">
        <f>IF(AND('Mapa final'!$Y$64="Muy Alta",'Mapa final'!$AA$64="Catastrófico"),CONCATENATE("R10C",'Mapa final'!$O$64),"")</f>
        <v/>
      </c>
      <c r="AI15" s="465" t="str">
        <f>IF(AND('Mapa final'!$Y$65="Muy Alta",'Mapa final'!$AA$65="Catastrófico"),CONCATENATE("R10C",'Mapa final'!$O$65),"")</f>
        <v/>
      </c>
      <c r="AJ15" s="465" t="str">
        <f>IF(AND('Mapa final'!$Y$66="Muy Alta",'Mapa final'!$AA$66="Catastrófico"),CONCATENATE("R10C",'Mapa final'!$O$66),"")</f>
        <v/>
      </c>
      <c r="AK15" s="465" t="str">
        <f>IF(AND('Mapa final'!$Y$67="Muy Alta",'Mapa final'!$AA$67="Catastrófico"),CONCATENATE("R10C",'Mapa final'!$O$67),"")</f>
        <v/>
      </c>
      <c r="AL15" s="465" t="str">
        <f>IF(AND('Mapa final'!$Y$68="Muy Alta",'Mapa final'!$AA$68="Catastrófico"),CONCATENATE("R10C",'Mapa final'!$O$68),"")</f>
        <v/>
      </c>
      <c r="AM15" s="466" t="str">
        <f>IF(AND('Mapa final'!$Y$69="Muy Alta",'Mapa final'!$AA$69="Catastrófico"),CONCATENATE("R10C",'Mapa final'!$O$69),"")</f>
        <v/>
      </c>
      <c r="AN15" s="14"/>
      <c r="AO15" s="1141"/>
      <c r="AP15" s="1142"/>
      <c r="AQ15" s="1142"/>
      <c r="AR15" s="1142"/>
      <c r="AS15" s="1142"/>
      <c r="AT15" s="114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c r="A16" s="14"/>
      <c r="B16" s="1015"/>
      <c r="C16" s="1015"/>
      <c r="D16" s="1016"/>
      <c r="E16" s="1102"/>
      <c r="F16" s="1133"/>
      <c r="G16" s="1133"/>
      <c r="H16" s="1133"/>
      <c r="I16" s="1134"/>
      <c r="J16" s="461" t="str">
        <f>IF(AND('Mapa final'!$Y$70="Muy Alta",'Mapa final'!$AA$70="Leve"),CONCATENATE("R11C",'Mapa final'!$O$70),"")</f>
        <v/>
      </c>
      <c r="K16" s="462" t="str">
        <f>IF(AND('Mapa final'!$Y$71="Muy Alta",'Mapa final'!$AA$71="Leve"),CONCATENATE("R11C",'Mapa final'!$O$71),"")</f>
        <v/>
      </c>
      <c r="L16" s="462" t="str">
        <f>IF(AND('Mapa final'!$Y$72="Muy Alta",'Mapa final'!$AA$72="Leve"),CONCATENATE("R11C",'Mapa final'!$O$72),"")</f>
        <v/>
      </c>
      <c r="M16" s="462" t="str">
        <f>IF(AND('Mapa final'!$Y$73="Muy Alta",'Mapa final'!$AA$73="Leve"),CONCATENATE("R11C",'Mapa final'!$O$73),"")</f>
        <v/>
      </c>
      <c r="N16" s="462" t="str">
        <f>IF(AND('Mapa final'!$Y$74="Muy Alta",'Mapa final'!$AA$74="Leve"),CONCATENATE("R11C",'Mapa final'!$O$74),"")</f>
        <v/>
      </c>
      <c r="O16" s="463" t="str">
        <f>IF(AND('Mapa final'!$Y$75="Muy Alta",'Mapa final'!$AA$75="Leve"),CONCATENATE("R11C",'Mapa final'!$O$75),"")</f>
        <v/>
      </c>
      <c r="P16" s="461" t="str">
        <f>IF(AND('Mapa final'!$Y$70="Muy Alta",'Mapa final'!$AA$70="Menor"),CONCATENATE("R11C",'Mapa final'!$O$70),"")</f>
        <v/>
      </c>
      <c r="Q16" s="462" t="str">
        <f>IF(AND('Mapa final'!$Y$71="Muy Alta",'Mapa final'!$AA$71="Menor"),CONCATENATE("R11C",'Mapa final'!$O$71),"")</f>
        <v/>
      </c>
      <c r="R16" s="462" t="str">
        <f>IF(AND('Mapa final'!$Y$72="Muy Alta",'Mapa final'!$AA$72="Menor"),CONCATENATE("R11C",'Mapa final'!$O$72),"")</f>
        <v/>
      </c>
      <c r="S16" s="462" t="str">
        <f>IF(AND('Mapa final'!$Y$73="Muy Alta",'Mapa final'!$AA$73="Menor"),CONCATENATE("R11C",'Mapa final'!$O$73),"")</f>
        <v/>
      </c>
      <c r="T16" s="462" t="str">
        <f>IF(AND('Mapa final'!$Y$74="Muy Alta",'Mapa final'!$AA$74="Menor"),CONCATENATE("R11C",'Mapa final'!$O$74),"")</f>
        <v/>
      </c>
      <c r="U16" s="463" t="str">
        <f>IF(AND('Mapa final'!$Y$75="Muy Alta",'Mapa final'!$AA$75="Menor"),CONCATENATE("R11C",'Mapa final'!$O$75),"")</f>
        <v/>
      </c>
      <c r="V16" s="461" t="str">
        <f>IF(AND('Mapa final'!$Y$70="Muy Alta",'Mapa final'!$AA$70="Moderado"),CONCATENATE("R11C",'Mapa final'!$O$70),"")</f>
        <v/>
      </c>
      <c r="W16" s="462" t="str">
        <f>IF(AND('Mapa final'!$Y$71="Muy Alta",'Mapa final'!$AA$71="Moderado"),CONCATENATE("R11C",'Mapa final'!$O$71),"")</f>
        <v/>
      </c>
      <c r="X16" s="462" t="str">
        <f>IF(AND('Mapa final'!$Y$72="Muy Alta",'Mapa final'!$AA$72="Moderado"),CONCATENATE("R11C",'Mapa final'!$O$72),"")</f>
        <v/>
      </c>
      <c r="Y16" s="462" t="str">
        <f>IF(AND('Mapa final'!$Y$73="Muy Alta",'Mapa final'!$AA$73="Moderado"),CONCATENATE("R11C",'Mapa final'!$O$73),"")</f>
        <v/>
      </c>
      <c r="Z16" s="462" t="str">
        <f>IF(AND('Mapa final'!$Y$74="Muy Alta",'Mapa final'!$AA$74="Moderado"),CONCATENATE("R11C",'Mapa final'!$O$74),"")</f>
        <v/>
      </c>
      <c r="AA16" s="463" t="str">
        <f>IF(AND('Mapa final'!$Y$75="Muy Alta",'Mapa final'!$AA$75="Moderado"),CONCATENATE("R11C",'Mapa final'!$O$75),"")</f>
        <v/>
      </c>
      <c r="AB16" s="461" t="str">
        <f>IF(AND('Mapa final'!$Y$70="Muy Alta",'Mapa final'!$AA$70="Mayor"),CONCATENATE("R11C",'Mapa final'!$O$70),"")</f>
        <v/>
      </c>
      <c r="AC16" s="462" t="str">
        <f>IF(AND('Mapa final'!$Y$71="Muy Alta",'Mapa final'!$AA$71="Mayor"),CONCATENATE("R11C",'Mapa final'!$O$71),"")</f>
        <v/>
      </c>
      <c r="AD16" s="462" t="str">
        <f>IF(AND('Mapa final'!$Y$72="Muy Alta",'Mapa final'!$AA$72="Mayor"),CONCATENATE("R11C",'Mapa final'!$O$72),"")</f>
        <v/>
      </c>
      <c r="AE16" s="462" t="str">
        <f>IF(AND('Mapa final'!$Y$73="Muy Alta",'Mapa final'!$AA$73="Mayor"),CONCATENATE("R11C",'Mapa final'!$O$73),"")</f>
        <v/>
      </c>
      <c r="AF16" s="462" t="str">
        <f>IF(AND('Mapa final'!$Y$74="Muy Alta",'Mapa final'!$AA$74="Mayor"),CONCATENATE("R11C",'Mapa final'!$O$74),"")</f>
        <v/>
      </c>
      <c r="AG16" s="463" t="str">
        <f>IF(AND('Mapa final'!$Y$75="Muy Alta",'Mapa final'!$AA$75="Mayor"),CONCATENATE("R11C",'Mapa final'!$O$75),"")</f>
        <v/>
      </c>
      <c r="AH16" s="464" t="str">
        <f>IF(AND('Mapa final'!$Y$70="Muy Alta",'Mapa final'!$AA$70="Catastrófico"),CONCATENATE("R11C",'Mapa final'!$O$70),"")</f>
        <v/>
      </c>
      <c r="AI16" s="465" t="str">
        <f>IF(AND('Mapa final'!$Y$71="Muy Alta",'Mapa final'!$AA$71="Catastrófico"),CONCATENATE("R11C",'Mapa final'!$O$71),"")</f>
        <v/>
      </c>
      <c r="AJ16" s="465" t="str">
        <f>IF(AND('Mapa final'!$Y$72="Muy Alta",'Mapa final'!$AA$72="Catastrófico"),CONCATENATE("R11C",'Mapa final'!$O$72),"")</f>
        <v/>
      </c>
      <c r="AK16" s="465" t="str">
        <f>IF(AND('Mapa final'!$Y$73="Muy Alta",'Mapa final'!$AA$73="Catastrófico"),CONCATENATE("R11C",'Mapa final'!$O$73),"")</f>
        <v/>
      </c>
      <c r="AL16" s="465" t="str">
        <f>IF(AND('Mapa final'!$Y$74="Muy Alta",'Mapa final'!$AA$74="Catastrófico"),CONCATENATE("R11C",'Mapa final'!$O$74),"")</f>
        <v/>
      </c>
      <c r="AM16" s="466" t="str">
        <f>IF(AND('Mapa final'!$Y$75="Muy Alta",'Mapa final'!$AA$75="Catastrófico"),CONCATENATE("R11C",'Mapa final'!$O$75),"")</f>
        <v/>
      </c>
      <c r="AN16" s="14"/>
      <c r="AO16" s="1141"/>
      <c r="AP16" s="1142"/>
      <c r="AQ16" s="1142"/>
      <c r="AR16" s="1142"/>
      <c r="AS16" s="1142"/>
      <c r="AT16" s="114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c r="A17" s="14"/>
      <c r="B17" s="1015"/>
      <c r="C17" s="1015"/>
      <c r="D17" s="1016"/>
      <c r="E17" s="1102"/>
      <c r="F17" s="1133"/>
      <c r="G17" s="1133"/>
      <c r="H17" s="1133"/>
      <c r="I17" s="1134"/>
      <c r="J17" s="461" t="str">
        <f>IF(AND('Mapa final'!$Y$76="Muy Alta",'Mapa final'!$AA$76="Leve"),CONCATENATE("R12C",'Mapa final'!$O$76),"")</f>
        <v/>
      </c>
      <c r="K17" s="462" t="str">
        <f>IF(AND('Mapa final'!$Y$77="Muy Alta",'Mapa final'!$AA$77="Leve"),CONCATENATE("R12C",'Mapa final'!$O$77),"")</f>
        <v/>
      </c>
      <c r="L17" s="462" t="str">
        <f>IF(AND('Mapa final'!$Y$78="Muy Alta",'Mapa final'!$AA$78="Leve"),CONCATENATE("R12C",'Mapa final'!$O$78),"")</f>
        <v/>
      </c>
      <c r="M17" s="462" t="str">
        <f>IF(AND('Mapa final'!$Y$79="Muy Alta",'Mapa final'!$AA$79="Leve"),CONCATENATE("R12C",'Mapa final'!$O$79),"")</f>
        <v/>
      </c>
      <c r="N17" s="462" t="str">
        <f>IF(AND('Mapa final'!$Y$80="Muy Alta",'Mapa final'!$AA$80="Leve"),CONCATENATE("R12C",'Mapa final'!$O$80),"")</f>
        <v/>
      </c>
      <c r="O17" s="463" t="str">
        <f>IF(AND('Mapa final'!$Y$81="Muy Alta",'Mapa final'!$AA$81="Leve"),CONCATENATE("R12C",'Mapa final'!$O$81),"")</f>
        <v/>
      </c>
      <c r="P17" s="461" t="str">
        <f>IF(AND('Mapa final'!$Y$76="Muy Alta",'Mapa final'!$AA$76="Menor"),CONCATENATE("R12C",'Mapa final'!$O$76),"")</f>
        <v/>
      </c>
      <c r="Q17" s="462" t="str">
        <f>IF(AND('Mapa final'!$Y$77="Muy Alta",'Mapa final'!$AA$77="Menor"),CONCATENATE("R12C",'Mapa final'!$O$77),"")</f>
        <v/>
      </c>
      <c r="R17" s="462" t="str">
        <f>IF(AND('Mapa final'!$Y$78="Muy Alta",'Mapa final'!$AA$78="Menor"),CONCATENATE("R12C",'Mapa final'!$O$78),"")</f>
        <v/>
      </c>
      <c r="S17" s="462" t="str">
        <f>IF(AND('Mapa final'!$Y$79="Muy Alta",'Mapa final'!$AA$79="Menor"),CONCATENATE("R12C",'Mapa final'!$O$79),"")</f>
        <v/>
      </c>
      <c r="T17" s="462" t="str">
        <f>IF(AND('Mapa final'!$Y$80="Muy Alta",'Mapa final'!$AA$80="Menor"),CONCATENATE("R12C",'Mapa final'!$O$80),"")</f>
        <v/>
      </c>
      <c r="U17" s="463" t="str">
        <f>IF(AND('Mapa final'!$Y$81="Muy Alta",'Mapa final'!$AA$81="Menor"),CONCATENATE("R12C",'Mapa final'!$O$81),"")</f>
        <v/>
      </c>
      <c r="V17" s="461" t="str">
        <f>IF(AND('Mapa final'!$Y$76="Muy Alta",'Mapa final'!$AA$76="Moderado"),CONCATENATE("R12C",'Mapa final'!$O$76),"")</f>
        <v/>
      </c>
      <c r="W17" s="462" t="str">
        <f>IF(AND('Mapa final'!$Y$77="Muy Alta",'Mapa final'!$AA$77="Moderado"),CONCATENATE("R12C",'Mapa final'!$O$77),"")</f>
        <v/>
      </c>
      <c r="X17" s="462" t="str">
        <f>IF(AND('Mapa final'!$Y$78="Muy Alta",'Mapa final'!$AA$78="Moderado"),CONCATENATE("R12C",'Mapa final'!$O$78),"")</f>
        <v/>
      </c>
      <c r="Y17" s="462" t="str">
        <f>IF(AND('Mapa final'!$Y$79="Muy Alta",'Mapa final'!$AA$79="Moderado"),CONCATENATE("R12C",'Mapa final'!$O$79),"")</f>
        <v/>
      </c>
      <c r="Z17" s="462" t="str">
        <f>IF(AND('Mapa final'!$Y$80="Muy Alta",'Mapa final'!$AA$80="Moderado"),CONCATENATE("R12C",'Mapa final'!$O$80),"")</f>
        <v/>
      </c>
      <c r="AA17" s="463" t="str">
        <f>IF(AND('Mapa final'!$Y$81="Muy Alta",'Mapa final'!$AA$81="Moderado"),CONCATENATE("R12C",'Mapa final'!$O$81),"")</f>
        <v/>
      </c>
      <c r="AB17" s="461" t="str">
        <f>IF(AND('Mapa final'!$Y$76="Muy Alta",'Mapa final'!$AA$76="Mayor"),CONCATENATE("R12C",'Mapa final'!$O$76),"")</f>
        <v/>
      </c>
      <c r="AC17" s="462" t="str">
        <f>IF(AND('Mapa final'!$Y$77="Muy Alta",'Mapa final'!$AA$77="Mayor"),CONCATENATE("R12C",'Mapa final'!$O$77),"")</f>
        <v/>
      </c>
      <c r="AD17" s="462" t="str">
        <f>IF(AND('Mapa final'!$Y$78="Muy Alta",'Mapa final'!$AA$78="Mayor"),CONCATENATE("R12C",'Mapa final'!$O$78),"")</f>
        <v/>
      </c>
      <c r="AE17" s="462" t="str">
        <f>IF(AND('Mapa final'!$Y$79="Muy Alta",'Mapa final'!$AA$79="Mayor"),CONCATENATE("R12C",'Mapa final'!$O$79),"")</f>
        <v/>
      </c>
      <c r="AF17" s="462" t="str">
        <f>IF(AND('Mapa final'!$Y$80="Muy Alta",'Mapa final'!$AA$80="Mayor"),CONCATENATE("R12C",'Mapa final'!$O$80),"")</f>
        <v/>
      </c>
      <c r="AG17" s="463" t="str">
        <f>IF(AND('Mapa final'!$Y$81="Muy Alta",'Mapa final'!$AA$81="Mayor"),CONCATENATE("R12C",'Mapa final'!$O$81),"")</f>
        <v/>
      </c>
      <c r="AH17" s="464" t="str">
        <f>IF(AND('Mapa final'!$Y$76="Muy Alta",'Mapa final'!$AA$76="Catastrófico"),CONCATENATE("R12C",'Mapa final'!$O$76),"")</f>
        <v/>
      </c>
      <c r="AI17" s="465" t="str">
        <f>IF(AND('Mapa final'!$Y$77="Muy Alta",'Mapa final'!$AA$77="Catastrófico"),CONCATENATE("R12C",'Mapa final'!$O$77),"")</f>
        <v/>
      </c>
      <c r="AJ17" s="465" t="str">
        <f>IF(AND('Mapa final'!$Y$78="Muy Alta",'Mapa final'!$AA$78="Catastrófico"),CONCATENATE("R12C",'Mapa final'!$O$78),"")</f>
        <v/>
      </c>
      <c r="AK17" s="465" t="str">
        <f>IF(AND('Mapa final'!$Y$79="Muy Alta",'Mapa final'!$AA$79="Catastrófico"),CONCATENATE("R12C",'Mapa final'!$O$79),"")</f>
        <v/>
      </c>
      <c r="AL17" s="465" t="str">
        <f>IF(AND('Mapa final'!$Y$80="Muy Alta",'Mapa final'!$AA$80="Catastrófico"),CONCATENATE("R12C",'Mapa final'!$O$80),"")</f>
        <v/>
      </c>
      <c r="AM17" s="466" t="str">
        <f>IF(AND('Mapa final'!$Y$81="Muy Alta",'Mapa final'!$AA$81="Catastrófico"),CONCATENATE("R12C",'Mapa final'!$O$81),"")</f>
        <v/>
      </c>
      <c r="AN17" s="14"/>
      <c r="AO17" s="1141"/>
      <c r="AP17" s="1142"/>
      <c r="AQ17" s="1142"/>
      <c r="AR17" s="1142"/>
      <c r="AS17" s="1142"/>
      <c r="AT17" s="114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c r="A18" s="14"/>
      <c r="B18" s="1015"/>
      <c r="C18" s="1015"/>
      <c r="D18" s="1016"/>
      <c r="E18" s="1102"/>
      <c r="F18" s="1133"/>
      <c r="G18" s="1133"/>
      <c r="H18" s="1133"/>
      <c r="I18" s="1134"/>
      <c r="J18" s="461" t="str">
        <f>IF(AND('Mapa final'!$Y$82="Muy Alta",'Mapa final'!$AA$82="Leve"),CONCATENATE("R13C",'Mapa final'!$O$82),"")</f>
        <v/>
      </c>
      <c r="K18" s="462" t="str">
        <f>IF(AND('Mapa final'!$Y$83="Muy Alta",'Mapa final'!$AA$83="Leve"),CONCATENATE("R13C",'Mapa final'!$O$83),"")</f>
        <v/>
      </c>
      <c r="L18" s="462" t="str">
        <f>IF(AND('Mapa final'!$Y$84="Muy Alta",'Mapa final'!$AA$84="Leve"),CONCATENATE("R13C",'Mapa final'!$O$84),"")</f>
        <v/>
      </c>
      <c r="M18" s="462" t="str">
        <f>IF(AND('Mapa final'!$Y$85="Muy Alta",'Mapa final'!$AA$85="Leve"),CONCATENATE("R13C",'Mapa final'!$O$85),"")</f>
        <v/>
      </c>
      <c r="N18" s="462" t="str">
        <f>IF(AND('Mapa final'!$Y$86="Muy Alta",'Mapa final'!$AA$86="Leve"),CONCATENATE("R13C",'Mapa final'!$O$86),"")</f>
        <v/>
      </c>
      <c r="O18" s="463" t="str">
        <f>IF(AND('Mapa final'!$Y$87="Muy Alta",'Mapa final'!$AA$87="Leve"),CONCATENATE("R13C",'Mapa final'!$O$87),"")</f>
        <v/>
      </c>
      <c r="P18" s="461" t="str">
        <f>IF(AND('Mapa final'!$Y$82="Muy Alta",'Mapa final'!$AA$82="Menor"),CONCATENATE("R13C",'Mapa final'!$O$82),"")</f>
        <v/>
      </c>
      <c r="Q18" s="462" t="str">
        <f>IF(AND('Mapa final'!$Y$83="Muy Alta",'Mapa final'!$AA$83="Menor"),CONCATENATE("R13C",'Mapa final'!$O$83),"")</f>
        <v/>
      </c>
      <c r="R18" s="462" t="str">
        <f>IF(AND('Mapa final'!$Y$84="Muy Alta",'Mapa final'!$AA$84="Menor"),CONCATENATE("R13C",'Mapa final'!$O$84),"")</f>
        <v/>
      </c>
      <c r="S18" s="462" t="str">
        <f>IF(AND('Mapa final'!$Y$85="Muy Alta",'Mapa final'!$AA$85="Menor"),CONCATENATE("R13C",'Mapa final'!$O$85),"")</f>
        <v/>
      </c>
      <c r="T18" s="462" t="str">
        <f>IF(AND('Mapa final'!$Y$86="Muy Alta",'Mapa final'!$AA$86="Menor"),CONCATENATE("R13C",'Mapa final'!$O$86),"")</f>
        <v/>
      </c>
      <c r="U18" s="463" t="str">
        <f>IF(AND('Mapa final'!$Y$87="Muy Alta",'Mapa final'!$AA$87="Menor"),CONCATENATE("R13C",'Mapa final'!$O$87),"")</f>
        <v/>
      </c>
      <c r="V18" s="461" t="str">
        <f>IF(AND('Mapa final'!$Y$82="Muy Alta",'Mapa final'!$AA$82="Moderado"),CONCATENATE("R13C",'Mapa final'!$O$82),"")</f>
        <v/>
      </c>
      <c r="W18" s="462" t="str">
        <f>IF(AND('Mapa final'!$Y$83="Muy Alta",'Mapa final'!$AA$83="Moderado"),CONCATENATE("R13C",'Mapa final'!$O$83),"")</f>
        <v/>
      </c>
      <c r="X18" s="462" t="str">
        <f>IF(AND('Mapa final'!$Y$84="Muy Alta",'Mapa final'!$AA$84="Moderado"),CONCATENATE("R13C",'Mapa final'!$O$84),"")</f>
        <v/>
      </c>
      <c r="Y18" s="462" t="str">
        <f>IF(AND('Mapa final'!$Y$85="Muy Alta",'Mapa final'!$AA$85="Moderado"),CONCATENATE("R13C",'Mapa final'!$O$85),"")</f>
        <v/>
      </c>
      <c r="Z18" s="462" t="str">
        <f>IF(AND('Mapa final'!$Y$86="Muy Alta",'Mapa final'!$AA$86="Moderado"),CONCATENATE("R13C",'Mapa final'!$O$86),"")</f>
        <v/>
      </c>
      <c r="AA18" s="463" t="str">
        <f>IF(AND('Mapa final'!$Y$87="Muy Alta",'Mapa final'!$AA$87="Moderado"),CONCATENATE("R13C",'Mapa final'!$O$87),"")</f>
        <v/>
      </c>
      <c r="AB18" s="461" t="str">
        <f>IF(AND('Mapa final'!$Y$82="Muy Alta",'Mapa final'!$AA$82="Mayor"),CONCATENATE("R13C",'Mapa final'!$O$82),"")</f>
        <v/>
      </c>
      <c r="AC18" s="462" t="str">
        <f>IF(AND('Mapa final'!$Y$83="Muy Alta",'Mapa final'!$AA$83="Mayor"),CONCATENATE("R13C",'Mapa final'!$O$83),"")</f>
        <v/>
      </c>
      <c r="AD18" s="462" t="str">
        <f>IF(AND('Mapa final'!$Y$84="Muy Alta",'Mapa final'!$AA$84="Mayor"),CONCATENATE("R13C",'Mapa final'!$O$84),"")</f>
        <v/>
      </c>
      <c r="AE18" s="462" t="str">
        <f>IF(AND('Mapa final'!$Y$85="Muy Alta",'Mapa final'!$AA$85="Mayor"),CONCATENATE("R13C",'Mapa final'!$O$85),"")</f>
        <v/>
      </c>
      <c r="AF18" s="462" t="str">
        <f>IF(AND('Mapa final'!$Y$86="Muy Alta",'Mapa final'!$AA$86="Mayor"),CONCATENATE("R13C",'Mapa final'!$O$86),"")</f>
        <v/>
      </c>
      <c r="AG18" s="463" t="str">
        <f>IF(AND('Mapa final'!$Y$87="Muy Alta",'Mapa final'!$AA$87="Mayor"),CONCATENATE("R13C",'Mapa final'!$O$87),"")</f>
        <v/>
      </c>
      <c r="AH18" s="464" t="str">
        <f>IF(AND('Mapa final'!$Y$82="Muy Alta",'Mapa final'!$AA$82="Catastrófico"),CONCATENATE("R13C",'Mapa final'!$O$82),"")</f>
        <v/>
      </c>
      <c r="AI18" s="465" t="str">
        <f>IF(AND('Mapa final'!$Y$83="Muy Alta",'Mapa final'!$AA$83="Catastrófico"),CONCATENATE("R13C",'Mapa final'!$O$83),"")</f>
        <v/>
      </c>
      <c r="AJ18" s="465" t="str">
        <f>IF(AND('Mapa final'!$Y$84="Muy Alta",'Mapa final'!$AA$84="Catastrófico"),CONCATENATE("R13C",'Mapa final'!$O$84),"")</f>
        <v/>
      </c>
      <c r="AK18" s="465" t="str">
        <f>IF(AND('Mapa final'!$Y$85="Muy Alta",'Mapa final'!$AA$85="Catastrófico"),CONCATENATE("R13C",'Mapa final'!$O$85),"")</f>
        <v/>
      </c>
      <c r="AL18" s="465" t="str">
        <f>IF(AND('Mapa final'!$Y$86="Muy Alta",'Mapa final'!$AA$86="Catastrófico"),CONCATENATE("R13C",'Mapa final'!$O$86),"")</f>
        <v/>
      </c>
      <c r="AM18" s="466" t="str">
        <f>IF(AND('Mapa final'!$Y$87="Muy Alta",'Mapa final'!$AA$87="Catastrófico"),CONCATENATE("R13C",'Mapa final'!$O$87),"")</f>
        <v/>
      </c>
      <c r="AN18" s="14"/>
      <c r="AO18" s="1141"/>
      <c r="AP18" s="1142"/>
      <c r="AQ18" s="1142"/>
      <c r="AR18" s="1142"/>
      <c r="AS18" s="1142"/>
      <c r="AT18" s="114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c r="A19" s="14"/>
      <c r="B19" s="1015"/>
      <c r="C19" s="1015"/>
      <c r="D19" s="1016"/>
      <c r="E19" s="1102"/>
      <c r="F19" s="1133"/>
      <c r="G19" s="1133"/>
      <c r="H19" s="1133"/>
      <c r="I19" s="1134"/>
      <c r="J19" s="461" t="str">
        <f>IF(AND('Mapa final'!$Y$88="Muy Alta",'Mapa final'!$AA$88="Leve"),CONCATENATE("R14C",'Mapa final'!$O$88),"")</f>
        <v/>
      </c>
      <c r="K19" s="462" t="str">
        <f>IF(AND('Mapa final'!$Y$89="Muy Alta",'Mapa final'!$AA$89="Leve"),CONCATENATE("R14C",'Mapa final'!$O$89),"")</f>
        <v/>
      </c>
      <c r="L19" s="462" t="str">
        <f>IF(AND('Mapa final'!$Y$90="Muy Alta",'Mapa final'!$AA$90="Leve"),CONCATENATE("R14C",'Mapa final'!$O$88),"")</f>
        <v/>
      </c>
      <c r="M19" s="462" t="str">
        <f>IF(AND('Mapa final'!$Y$91="Muy Alta",'Mapa final'!$AA$91="Leve"),CONCATENATE("R14C",'Mapa final'!$O$91),"")</f>
        <v/>
      </c>
      <c r="N19" s="462" t="str">
        <f>IF(AND('Mapa final'!$Y$92="Muy Alta",'Mapa final'!$AA$92="Leve"),CONCATENATE("R14C",'Mapa final'!$O$92),"")</f>
        <v/>
      </c>
      <c r="O19" s="463" t="str">
        <f>IF(AND('Mapa final'!$Y$93="Muy Alta",'Mapa final'!$AA$93="Leve"),CONCATENATE("R14C",'Mapa final'!$O$93),"")</f>
        <v/>
      </c>
      <c r="P19" s="461" t="str">
        <f>IF(AND('Mapa final'!$Y$88="Muy Alta",'Mapa final'!$AA$88="Menor"),CONCATENATE("R14C",'Mapa final'!$O$88),"")</f>
        <v/>
      </c>
      <c r="Q19" s="462" t="str">
        <f>IF(AND('Mapa final'!$Y$89="Muy Alta",'Mapa final'!$AA$89="Menor"),CONCATENATE("R14C",'Mapa final'!$O$89),"")</f>
        <v/>
      </c>
      <c r="R19" s="462" t="str">
        <f>IF(AND('Mapa final'!$Y$90="Muy Alta",'Mapa final'!$AA$90="Menor"),CONCATENATE("R14C",'Mapa final'!$O$90),"")</f>
        <v/>
      </c>
      <c r="S19" s="462" t="str">
        <f>IF(AND('Mapa final'!$Y$91="Muy Alta",'Mapa final'!$AA$91="Menor"),CONCATENATE("R14C",'Mapa final'!$O$91),"")</f>
        <v/>
      </c>
      <c r="T19" s="462" t="str">
        <f>IF(AND('Mapa final'!$Y$92="Muy Alta",'Mapa final'!$AA$92="Menor"),CONCATENATE("R14C",'Mapa final'!$O$92),"")</f>
        <v/>
      </c>
      <c r="U19" s="463" t="str">
        <f>IF(AND('Mapa final'!$Y$93="Muy Alta",'Mapa final'!$AA$93="Menor"),CONCATENATE("R14C",'Mapa final'!$O$93),"")</f>
        <v/>
      </c>
      <c r="V19" s="461" t="str">
        <f>IF(AND('Mapa final'!$Y$88="Muy Alta",'Mapa final'!$AA$88="Moderado"),CONCATENATE("R14C",'Mapa final'!$O$88),"")</f>
        <v/>
      </c>
      <c r="W19" s="462" t="str">
        <f>IF(AND('Mapa final'!$Y$89="Muy Alta",'Mapa final'!$AA$89="Moderado"),CONCATENATE("R14C",'Mapa final'!$O$89),"")</f>
        <v/>
      </c>
      <c r="X19" s="462" t="str">
        <f>IF(AND('Mapa final'!$Y$90="Muy Alta",'Mapa final'!$AA$90="Moderado"),CONCATENATE("R14C",'Mapa final'!$O$91),"")</f>
        <v/>
      </c>
      <c r="Y19" s="462" t="str">
        <f>IF(AND('Mapa final'!$Y$91="Muy Alta",'Mapa final'!$AA$91="Moderado"),CONCATENATE("R14C",'Mapa final'!$O$91),"")</f>
        <v/>
      </c>
      <c r="Z19" s="462" t="str">
        <f>IF(AND('Mapa final'!$Y$92="Muy Alta",'Mapa final'!$AA$92="Moderado"),CONCATENATE("R14C",'Mapa final'!$O$92),"")</f>
        <v/>
      </c>
      <c r="AA19" s="463" t="str">
        <f>IF(AND('Mapa final'!$Y$93="Muy Alta",'Mapa final'!$AA$93="Moderado"),CONCATENATE("R14C",'Mapa final'!$O$93),"")</f>
        <v/>
      </c>
      <c r="AB19" s="461" t="str">
        <f>IF(AND('Mapa final'!$Y$88="Muy Alta",'Mapa final'!$AA$88="Mayor"),CONCATENATE("R14C",'Mapa final'!$O$88),"")</f>
        <v/>
      </c>
      <c r="AC19" s="462" t="str">
        <f>IF(AND('Mapa final'!$Y$89="Muy Alta",'Mapa final'!$AA$89="Mayor"),CONCATENATE("R14C",'Mapa final'!$O$89),"")</f>
        <v/>
      </c>
      <c r="AD19" s="462" t="str">
        <f>IF(AND('Mapa final'!$Y$90="Muy Alta",'Mapa final'!$AA$90="Mayor"),CONCATENATE("R14C",'Mapa final'!$O$90),"")</f>
        <v/>
      </c>
      <c r="AE19" s="462" t="str">
        <f>IF(AND('Mapa final'!$Y$91="Muy Alta",'Mapa final'!$AA$91="Mayor"),CONCATENATE("R14C",'Mapa final'!$O$91),"")</f>
        <v/>
      </c>
      <c r="AF19" s="462" t="str">
        <f>IF(AND('Mapa final'!$Y$92="Muy Alta",'Mapa final'!$AA$92="Mayor"),CONCATENATE("R14C",'Mapa final'!$O$92),"")</f>
        <v/>
      </c>
      <c r="AG19" s="463" t="str">
        <f>IF(AND('Mapa final'!$Y$93="Muy Alta",'Mapa final'!$AA$93="Mayor"),CONCATENATE("R14C",'Mapa final'!$O$93),"")</f>
        <v/>
      </c>
      <c r="AH19" s="464" t="str">
        <f>IF(AND('Mapa final'!$Y$88="Muy Alta",'Mapa final'!$AA$88="Catastrófico"),CONCATENATE("R14C",'Mapa final'!$O$88),"")</f>
        <v/>
      </c>
      <c r="AI19" s="465" t="str">
        <f>IF(AND('Mapa final'!$Y$89="Muy Alta",'Mapa final'!$AA$89="Catastrófico"),CONCATENATE("R14C",'Mapa final'!$O$89),"")</f>
        <v/>
      </c>
      <c r="AJ19" s="465" t="str">
        <f>IF(AND('Mapa final'!$Y$90="Muy Alta",'Mapa final'!$AA$90="Catastrófico"),CONCATENATE("R14C",'Mapa final'!$O$90),"")</f>
        <v/>
      </c>
      <c r="AK19" s="465" t="str">
        <f>IF(AND('Mapa final'!$Y$91="Muy Alta",'Mapa final'!$AA$91="Catastrófico"),CONCATENATE("R14C",'Mapa final'!$O$91),"")</f>
        <v/>
      </c>
      <c r="AL19" s="465" t="str">
        <f>IF(AND('Mapa final'!$Y$92="Muy Alta",'Mapa final'!$AA$92="Catastrófico"),CONCATENATE("R14C",'Mapa final'!$O$92),"")</f>
        <v/>
      </c>
      <c r="AM19" s="466" t="str">
        <f>IF(AND('Mapa final'!$Y$93="Muy Alta",'Mapa final'!$AA$93="Catastrófico"),CONCATENATE("R14C",'Mapa final'!$O$93),"")</f>
        <v/>
      </c>
      <c r="AN19" s="14"/>
      <c r="AO19" s="1141"/>
      <c r="AP19" s="1142"/>
      <c r="AQ19" s="1142"/>
      <c r="AR19" s="1142"/>
      <c r="AS19" s="1142"/>
      <c r="AT19" s="1143"/>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c r="A20" s="14"/>
      <c r="B20" s="1015"/>
      <c r="C20" s="1015"/>
      <c r="D20" s="1016"/>
      <c r="E20" s="1102"/>
      <c r="F20" s="1133"/>
      <c r="G20" s="1133"/>
      <c r="H20" s="1133"/>
      <c r="I20" s="1134"/>
      <c r="J20" s="461" t="str">
        <f>IF(AND('Mapa final'!$Y$94="Muy Alta",'Mapa final'!$AA$94="Leve"),CONCATENATE("R15C",'Mapa final'!$O$94),"")</f>
        <v/>
      </c>
      <c r="K20" s="462" t="str">
        <f>IF(AND('Mapa final'!$Y$95="Muy Alta",'Mapa final'!$AA$95="Leve"),CONCATENATE("R15C",'Mapa final'!$O$95),"")</f>
        <v/>
      </c>
      <c r="L20" s="462" t="str">
        <f>IF(AND('Mapa final'!$Y$96="Muy Alta",'Mapa final'!$AA$96="Leve"),CONCATENATE("R15C",'Mapa final'!$O$96),"")</f>
        <v/>
      </c>
      <c r="M20" s="462" t="str">
        <f>IF(AND('Mapa final'!$Y$97="Muy Alta",'Mapa final'!$AA$97="Leve"),CONCATENATE("R15C",'Mapa final'!$O$97),"")</f>
        <v/>
      </c>
      <c r="N20" s="462" t="str">
        <f>IF(AND('Mapa final'!$Y$98="Muy Alta",'Mapa final'!$AA$98="Leve"),CONCATENATE("R15C",'Mapa final'!$O$98),"")</f>
        <v/>
      </c>
      <c r="O20" s="463" t="str">
        <f>IF(AND('Mapa final'!$Y$99="Muy Alta",'Mapa final'!$AA$99="Leve"),CONCATENATE("R15C",'Mapa final'!$O$99),"")</f>
        <v/>
      </c>
      <c r="P20" s="461" t="str">
        <f>IF(AND('Mapa final'!$Y$94="Muy Alta",'Mapa final'!$AA$94="Menor"),CONCATENATE("R15C",'Mapa final'!$O$94),"")</f>
        <v/>
      </c>
      <c r="Q20" s="462" t="str">
        <f>IF(AND('Mapa final'!$Y$95="Muy Alta",'Mapa final'!$AA$95="Menor"),CONCATENATE("R15C",'Mapa final'!$O$95),"")</f>
        <v/>
      </c>
      <c r="R20" s="462" t="str">
        <f>IF(AND('Mapa final'!$Y$96="Muy Alta",'Mapa final'!$AA$96="Menor"),CONCATENATE("R15C",'Mapa final'!$O$96),"")</f>
        <v/>
      </c>
      <c r="S20" s="462" t="str">
        <f>IF(AND('Mapa final'!$Y$97="Muy Alta",'Mapa final'!$AA$97="Menor"),CONCATENATE("R15C",'Mapa final'!$O$97),"")</f>
        <v/>
      </c>
      <c r="T20" s="462" t="str">
        <f>IF(AND('Mapa final'!$Y$98="Muy Alta",'Mapa final'!$AA$98="Menor"),CONCATENATE("R15C",'Mapa final'!$O$98),"")</f>
        <v/>
      </c>
      <c r="U20" s="463" t="str">
        <f>IF(AND('Mapa final'!$Y$99="Muy Alta",'Mapa final'!$AA$99="Menor"),CONCATENATE("R15C",'Mapa final'!$O$99),"")</f>
        <v/>
      </c>
      <c r="V20" s="461" t="str">
        <f>IF(AND('Mapa final'!$Y$94="Muy Alta",'Mapa final'!$AA$94="Moderado"),CONCATENATE("R15C",'Mapa final'!$O$94),"")</f>
        <v/>
      </c>
      <c r="W20" s="462" t="str">
        <f>IF(AND('Mapa final'!$Y$95="Muy Alta",'Mapa final'!$AA$95="Moderado"),CONCATENATE("R15C",'Mapa final'!$O$95),"")</f>
        <v/>
      </c>
      <c r="X20" s="462" t="str">
        <f>IF(AND('Mapa final'!$Y$96="Muy Alta",'Mapa final'!$AA$96="Moderado"),CONCATENATE("R15C",'Mapa final'!$O$96),"")</f>
        <v/>
      </c>
      <c r="Y20" s="462" t="str">
        <f>IF(AND('Mapa final'!$Y$97="Muy Alta",'Mapa final'!$AA$97="Moderado"),CONCATENATE("R15C",'Mapa final'!$O$97),"")</f>
        <v/>
      </c>
      <c r="Z20" s="462" t="str">
        <f>IF(AND('Mapa final'!$Y$98="Muy Alta",'Mapa final'!$AA$98="Moderado"),CONCATENATE("R15C",'Mapa final'!$O$98),"")</f>
        <v/>
      </c>
      <c r="AA20" s="463" t="str">
        <f>IF(AND('Mapa final'!$Y$99="Muy Alta",'Mapa final'!$AA$99="Moderado"),CONCATENATE("R15C",'Mapa final'!$O$99),"")</f>
        <v/>
      </c>
      <c r="AB20" s="461" t="str">
        <f>IF(AND('Mapa final'!$Y$94="Muy Alta",'Mapa final'!$AA$94="Mayor"),CONCATENATE("R15C",'Mapa final'!$O$94),"")</f>
        <v/>
      </c>
      <c r="AC20" s="462" t="str">
        <f>IF(AND('Mapa final'!$Y$95="Muy Alta",'Mapa final'!$AA$95="Mayor"),CONCATENATE("R15C",'Mapa final'!$O$95),"")</f>
        <v/>
      </c>
      <c r="AD20" s="462" t="str">
        <f>IF(AND('Mapa final'!$Y$96="Muy Alta",'Mapa final'!$AA$96="Mayor"),CONCATENATE("R15C",'Mapa final'!$O$96),"")</f>
        <v/>
      </c>
      <c r="AE20" s="462" t="str">
        <f>IF(AND('Mapa final'!$Y$97="Muy Alta",'Mapa final'!$AA$97="Mayor"),CONCATENATE("R15C",'Mapa final'!$O$97),"")</f>
        <v/>
      </c>
      <c r="AF20" s="462" t="str">
        <f>IF(AND('Mapa final'!$Y$98="Muy Alta",'Mapa final'!$AA$98="Mayor"),CONCATENATE("R15C",'Mapa final'!$O$98),"")</f>
        <v/>
      </c>
      <c r="AG20" s="463" t="str">
        <f>IF(AND('Mapa final'!$Y$99="Muy Alta",'Mapa final'!$AA$99="Mayor"),CONCATENATE("R15C",'Mapa final'!$O$99),"")</f>
        <v/>
      </c>
      <c r="AH20" s="464" t="str">
        <f>IF(AND('Mapa final'!$Y$94="Muy Alta",'Mapa final'!$AA$94="Catastrófico"),CONCATENATE("R15C",'Mapa final'!$O$94),"")</f>
        <v/>
      </c>
      <c r="AI20" s="465" t="str">
        <f>IF(AND('Mapa final'!$Y$95="Muy Alta",'Mapa final'!$AA$95="Catastrófico"),CONCATENATE("R15C",'Mapa final'!$O$95),"")</f>
        <v/>
      </c>
      <c r="AJ20" s="465" t="str">
        <f>IF(AND('Mapa final'!$Y$96="Muy Alta",'Mapa final'!$AA$96="Catastrófico"),CONCATENATE("R15C",'Mapa final'!$O$96),"")</f>
        <v/>
      </c>
      <c r="AK20" s="465" t="str">
        <f>IF(AND('Mapa final'!$Y$97="Muy Alta",'Mapa final'!$AA$97="Catastrófico"),CONCATENATE("R15C",'Mapa final'!$O$97),"")</f>
        <v/>
      </c>
      <c r="AL20" s="465" t="str">
        <f>IF(AND('Mapa final'!$Y$98="Muy Alta",'Mapa final'!$AA$98="Catastrófico"),CONCATENATE("R15C",'Mapa final'!$O$98),"")</f>
        <v/>
      </c>
      <c r="AM20" s="466" t="str">
        <f>IF(AND('Mapa final'!$Y$99="Muy Alta",'Mapa final'!$AA$99="Catastrófico"),CONCATENATE("R15C",'Mapa final'!$O$99),"")</f>
        <v/>
      </c>
      <c r="AN20" s="14"/>
      <c r="AO20" s="1141"/>
      <c r="AP20" s="1142"/>
      <c r="AQ20" s="1142"/>
      <c r="AR20" s="1142"/>
      <c r="AS20" s="1142"/>
      <c r="AT20" s="1143"/>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c r="A21" s="14"/>
      <c r="B21" s="1015"/>
      <c r="C21" s="1015"/>
      <c r="D21" s="1016"/>
      <c r="E21" s="1102"/>
      <c r="F21" s="1133"/>
      <c r="G21" s="1133"/>
      <c r="H21" s="1133"/>
      <c r="I21" s="1134"/>
      <c r="J21" s="461" t="str">
        <f>IF(AND('Mapa final'!$Y$100="Muy Alta",'Mapa final'!$AA$100="Leve"),CONCATENATE("R16C",'Mapa final'!$O$100),"")</f>
        <v/>
      </c>
      <c r="K21" s="462" t="str">
        <f>IF(AND('Mapa final'!$Y$101="Muy Alta",'Mapa final'!$AA$101="Leve"),CONCATENATE("R16C",'Mapa final'!$O$101),"")</f>
        <v/>
      </c>
      <c r="L21" s="462" t="str">
        <f>IF(AND('Mapa final'!$Y$102="Muy Alta",'Mapa final'!$AA$102="Leve"),CONCATENATE("R16C",'Mapa final'!$O$102),"")</f>
        <v/>
      </c>
      <c r="M21" s="462" t="str">
        <f>IF(AND('Mapa final'!$Y$103="Muy Alta",'Mapa final'!$AA$103="Leve"),CONCATENATE("R16C",'Mapa final'!$O$103),"")</f>
        <v/>
      </c>
      <c r="N21" s="462" t="str">
        <f>IF(AND('Mapa final'!$Y$104="Muy Alta",'Mapa final'!$AA$104="Leve"),CONCATENATE("R16C",'Mapa final'!$O$104),"")</f>
        <v/>
      </c>
      <c r="O21" s="463" t="str">
        <f>IF(AND('Mapa final'!$Y$105="Muy Alta",'Mapa final'!$AA$105="Leve"),CONCATENATE("R16C",'Mapa final'!$O$105),"")</f>
        <v/>
      </c>
      <c r="P21" s="461" t="str">
        <f>IF(AND('Mapa final'!$Y$100="Muy Alta",'Mapa final'!$AA$100="Menor"),CONCATENATE("R16C",'Mapa final'!$O$100),"")</f>
        <v/>
      </c>
      <c r="Q21" s="462" t="str">
        <f>IF(AND('Mapa final'!$Y$101="Muy Alta",'Mapa final'!$AA$101="Menor"),CONCATENATE("R16C",'Mapa final'!$O$101),"")</f>
        <v/>
      </c>
      <c r="R21" s="462" t="str">
        <f>IF(AND('Mapa final'!$Y$102="Muy Alta",'Mapa final'!$AA$102="Menor"),CONCATENATE("R16C",'Mapa final'!$O$102),"")</f>
        <v/>
      </c>
      <c r="S21" s="462" t="str">
        <f>IF(AND('Mapa final'!$Y$103="Muy Alta",'Mapa final'!$AA$103="Menor"),CONCATENATE("R16C",'Mapa final'!$O$103),"")</f>
        <v/>
      </c>
      <c r="T21" s="462" t="str">
        <f>IF(AND('Mapa final'!$Y$104="Muy Alta",'Mapa final'!$AA$104="Menor"),CONCATENATE("R16C",'Mapa final'!$O$104),"")</f>
        <v/>
      </c>
      <c r="U21" s="463" t="str">
        <f>IF(AND('Mapa final'!$Y$105="Muy Alta",'Mapa final'!$AA$105="Menor"),CONCATENATE("R16C",'Mapa final'!$O$105),"")</f>
        <v/>
      </c>
      <c r="V21" s="461" t="str">
        <f>IF(AND('Mapa final'!$Y$100="Muy Alta",'Mapa final'!$AA$100="Moderado"),CONCATENATE("R16C",'Mapa final'!$O$100),"")</f>
        <v/>
      </c>
      <c r="W21" s="462" t="str">
        <f>IF(AND('Mapa final'!$Y$101="Muy Alta",'Mapa final'!$AA$101="Moderado"),CONCATENATE("R16C",'Mapa final'!$O$101),"")</f>
        <v/>
      </c>
      <c r="X21" s="462" t="str">
        <f>IF(AND('Mapa final'!$Y$102="Muy Alta",'Mapa final'!$AA$102="Moderado"),CONCATENATE("R16C",'Mapa final'!$O$102),"")</f>
        <v/>
      </c>
      <c r="Y21" s="462" t="str">
        <f>IF(AND('Mapa final'!$Y$103="Muy Alta",'Mapa final'!$AA$103="Moderado"),CONCATENATE("R16C",'Mapa final'!$O$103),"")</f>
        <v/>
      </c>
      <c r="Z21" s="462" t="str">
        <f>IF(AND('Mapa final'!$Y$104="Muy Alta",'Mapa final'!$AA$104="Moderado"),CONCATENATE("R16C",'Mapa final'!$O$104),"")</f>
        <v/>
      </c>
      <c r="AA21" s="463" t="str">
        <f>IF(AND('Mapa final'!$Y$105="Muy Alta",'Mapa final'!$AA$105="Moderado"),CONCATENATE("R16C",'Mapa final'!$O$105),"")</f>
        <v/>
      </c>
      <c r="AB21" s="461" t="str">
        <f>IF(AND('Mapa final'!$Y$100="Muy Alta",'Mapa final'!$AA$100="Mayor"),CONCATENATE("R16C",'Mapa final'!$O$100),"")</f>
        <v/>
      </c>
      <c r="AC21" s="462" t="str">
        <f>IF(AND('Mapa final'!$Y$101="Muy Alta",'Mapa final'!$AA$101="Mayor"),CONCATENATE("R16C",'Mapa final'!$O$101),"")</f>
        <v/>
      </c>
      <c r="AD21" s="462" t="str">
        <f>IF(AND('Mapa final'!$Y$102="Muy Alta",'Mapa final'!$AA$102="Mayor"),CONCATENATE("R16C",'Mapa final'!$O$102),"")</f>
        <v/>
      </c>
      <c r="AE21" s="462" t="str">
        <f>IF(AND('Mapa final'!$Y$103="Muy Alta",'Mapa final'!$AA$103="Mayor"),CONCATENATE("R16C",'Mapa final'!$O$103),"")</f>
        <v/>
      </c>
      <c r="AF21" s="462" t="str">
        <f>IF(AND('Mapa final'!$Y$104="Muy Alta",'Mapa final'!$AA$104="Mayor"),CONCATENATE("R16C",'Mapa final'!$O$104),"")</f>
        <v/>
      </c>
      <c r="AG21" s="463" t="str">
        <f>IF(AND('Mapa final'!$Y$105="Muy Alta",'Mapa final'!$AA$105="Mayor"),CONCATENATE("R16C",'Mapa final'!$O$105),"")</f>
        <v/>
      </c>
      <c r="AH21" s="464" t="str">
        <f>IF(AND('Mapa final'!$Y$100="Muy Alta",'Mapa final'!$AA$100="Catastrófico"),CONCATENATE("R16C",'Mapa final'!$O$100),"")</f>
        <v/>
      </c>
      <c r="AI21" s="465" t="str">
        <f>IF(AND('Mapa final'!$Y$101="Muy Alta",'Mapa final'!$AA$101="Catastrófico"),CONCATENATE("R16C",'Mapa final'!$O$101),"")</f>
        <v/>
      </c>
      <c r="AJ21" s="465" t="str">
        <f>IF(AND('Mapa final'!$Y$102="Muy Alta",'Mapa final'!$AA$102="Catastrófico"),CONCATENATE("R16C",'Mapa final'!$O$102),"")</f>
        <v/>
      </c>
      <c r="AK21" s="465" t="str">
        <f>IF(AND('Mapa final'!$Y$103="Muy Alta",'Mapa final'!$AA$103="Catastrófico"),CONCATENATE("R16C",'Mapa final'!$O$103),"")</f>
        <v/>
      </c>
      <c r="AL21" s="465" t="str">
        <f>IF(AND('Mapa final'!$Y$104="Muy Alta",'Mapa final'!$AA$104="Catastrófico"),CONCATENATE("R16C",'Mapa final'!$O$104),"")</f>
        <v/>
      </c>
      <c r="AM21" s="466" t="str">
        <f>IF(AND('Mapa final'!$Y$105="Muy Alta",'Mapa final'!$AA$105="Catastrófico"),CONCATENATE("R16C",'Mapa final'!$O$105),"")</f>
        <v/>
      </c>
      <c r="AN21" s="14"/>
      <c r="AO21" s="1141"/>
      <c r="AP21" s="1142"/>
      <c r="AQ21" s="1142"/>
      <c r="AR21" s="1142"/>
      <c r="AS21" s="1142"/>
      <c r="AT21" s="1143"/>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c r="A22" s="14"/>
      <c r="B22" s="1015"/>
      <c r="C22" s="1015"/>
      <c r="D22" s="1016"/>
      <c r="E22" s="1102"/>
      <c r="F22" s="1133"/>
      <c r="G22" s="1133"/>
      <c r="H22" s="1133"/>
      <c r="I22" s="1134"/>
      <c r="J22" s="461" t="str">
        <f>IF(AND('Mapa final'!$Y$106="Muy Alta",'Mapa final'!$AA$106="Leve"),CONCATENATE("R17C",'Mapa final'!$O$106),"")</f>
        <v/>
      </c>
      <c r="K22" s="462" t="str">
        <f>IF(AND('Mapa final'!$Y$107="Muy Alta",'Mapa final'!$AA$107="Leve"),CONCATENATE("R17C",'Mapa final'!$O$107),"")</f>
        <v/>
      </c>
      <c r="L22" s="462" t="str">
        <f>IF(AND('Mapa final'!$Y$108="Muy Alta",'Mapa final'!$AA$108="Leve"),CONCATENATE("R17C",'Mapa final'!$O$108),"")</f>
        <v/>
      </c>
      <c r="M22" s="462" t="str">
        <f>IF(AND('Mapa final'!$Y$109="Muy Alta",'Mapa final'!$AA$109="Leve"),CONCATENATE("R17C",'Mapa final'!$O$109),"")</f>
        <v/>
      </c>
      <c r="N22" s="462" t="str">
        <f>IF(AND('Mapa final'!$Y$110="Muy Alta",'Mapa final'!$AA$110="Leve"),CONCATENATE("R17C",'Mapa final'!$O$110),"")</f>
        <v/>
      </c>
      <c r="O22" s="463" t="str">
        <f>IF(AND('Mapa final'!$Y$111="Muy Alta",'Mapa final'!$AA$111="Leve"),CONCATENATE("R17C",'Mapa final'!$O$111),"")</f>
        <v/>
      </c>
      <c r="P22" s="461" t="str">
        <f>IF(AND('Mapa final'!$Y$106="Muy Alta",'Mapa final'!$AA$106="Menor"),CONCATENATE("R17C",'Mapa final'!$O$106),"")</f>
        <v/>
      </c>
      <c r="Q22" s="462" t="str">
        <f>IF(AND('Mapa final'!$Y$107="Muy Alta",'Mapa final'!$AA$107="Menor"),CONCATENATE("R17C",'Mapa final'!$O$107),"")</f>
        <v/>
      </c>
      <c r="R22" s="462" t="str">
        <f>IF(AND('Mapa final'!$Y$108="Muy Alta",'Mapa final'!$AA$108="Menor"),CONCATENATE("R17C",'Mapa final'!$O$108),"")</f>
        <v/>
      </c>
      <c r="S22" s="462" t="str">
        <f>IF(AND('Mapa final'!$Y$109="Muy Alta",'Mapa final'!$AA$109="Menor"),CONCATENATE("R17C",'Mapa final'!$O$109),"")</f>
        <v/>
      </c>
      <c r="T22" s="462" t="str">
        <f>IF(AND('Mapa final'!$Y$110="Muy Alta",'Mapa final'!$AA$110="Menor"),CONCATENATE("R17C",'Mapa final'!$O$110),"")</f>
        <v/>
      </c>
      <c r="U22" s="463" t="str">
        <f>IF(AND('Mapa final'!$Y$111="Muy Alta",'Mapa final'!$AA$111="Menor"),CONCATENATE("R17C",'Mapa final'!$O$111),"")</f>
        <v/>
      </c>
      <c r="V22" s="461" t="str">
        <f>IF(AND('Mapa final'!$Y$106="Muy Alta",'Mapa final'!$AA$106="Moderado"),CONCATENATE("R17C",'Mapa final'!$O$106),"")</f>
        <v/>
      </c>
      <c r="W22" s="462" t="str">
        <f>IF(AND('Mapa final'!$Y$107="Muy Alta",'Mapa final'!$AA$107="Moderado"),CONCATENATE("R17C",'Mapa final'!$O$107),"")</f>
        <v/>
      </c>
      <c r="X22" s="462" t="str">
        <f>IF(AND('Mapa final'!$Y$108="Muy Alta",'Mapa final'!$AA$108="Moderado"),CONCATENATE("R17C",'Mapa final'!$O$108),"")</f>
        <v/>
      </c>
      <c r="Y22" s="462" t="str">
        <f>IF(AND('Mapa final'!$Y$109="Muy Alta",'Mapa final'!$AA$109="Moderado"),CONCATENATE("R17C",'Mapa final'!$O$109),"")</f>
        <v/>
      </c>
      <c r="Z22" s="462" t="str">
        <f>IF(AND('Mapa final'!$Y$110="Muy Alta",'Mapa final'!$AA$110="Moderado"),CONCATENATE("R17C",'Mapa final'!$O$110),"")</f>
        <v/>
      </c>
      <c r="AA22" s="463" t="str">
        <f>IF(AND('Mapa final'!$Y$111="Muy Alta",'Mapa final'!$AA$111="Moderado"),CONCATENATE("R17C",'Mapa final'!$O$111),"")</f>
        <v/>
      </c>
      <c r="AB22" s="461" t="str">
        <f>IF(AND('Mapa final'!$Y$106="Muy Alta",'Mapa final'!$AA$106="Mayor"),CONCATENATE("R17C",'Mapa final'!$O$106),"")</f>
        <v/>
      </c>
      <c r="AC22" s="462" t="str">
        <f>IF(AND('Mapa final'!$Y$107="Muy Alta",'Mapa final'!$AA$107="Mayor"),CONCATENATE("R17C",'Mapa final'!$O$107),"")</f>
        <v/>
      </c>
      <c r="AD22" s="462" t="str">
        <f>IF(AND('Mapa final'!$Y$108="Muy Alta",'Mapa final'!$AA$108="Mayor"),CONCATENATE("R17C",'Mapa final'!$O$108),"")</f>
        <v/>
      </c>
      <c r="AE22" s="462" t="str">
        <f>IF(AND('Mapa final'!$Y$109="Muy Alta",'Mapa final'!$AA$109="Mayor"),CONCATENATE("R17C",'Mapa final'!$O$109),"")</f>
        <v/>
      </c>
      <c r="AF22" s="462" t="str">
        <f>IF(AND('Mapa final'!$Y$110="Muy Alta",'Mapa final'!$AA$110="Mayor"),CONCATENATE("R17C",'Mapa final'!$O$110),"")</f>
        <v/>
      </c>
      <c r="AG22" s="463" t="str">
        <f>IF(AND('Mapa final'!$Y$111="Muy Alta",'Mapa final'!$AA$111="Mayor"),CONCATENATE("R17C",'Mapa final'!$O$111),"")</f>
        <v/>
      </c>
      <c r="AH22" s="464" t="str">
        <f>IF(AND('Mapa final'!$Y$106="Muy Alta",'Mapa final'!$AA$106="Catastrófico"),CONCATENATE("R17C",'Mapa final'!$O$106),"")</f>
        <v/>
      </c>
      <c r="AI22" s="465" t="str">
        <f>IF(AND('Mapa final'!$Y$107="Muy Alta",'Mapa final'!$AA$107="Catastrófico"),CONCATENATE("R17C",'Mapa final'!$O$107),"")</f>
        <v/>
      </c>
      <c r="AJ22" s="465" t="str">
        <f>IF(AND('Mapa final'!$Y$108="Muy Alta",'Mapa final'!$AA$108="Catastrófico"),CONCATENATE("R17C",'Mapa final'!$O$108),"")</f>
        <v/>
      </c>
      <c r="AK22" s="465" t="str">
        <f>IF(AND('Mapa final'!$Y$109="Muy Alta",'Mapa final'!$AA$109="Catastrófico"),CONCATENATE("R17C",'Mapa final'!$O$109),"")</f>
        <v/>
      </c>
      <c r="AL22" s="465" t="str">
        <f>IF(AND('Mapa final'!$Y$110="Muy Alta",'Mapa final'!$AA$110="Catastrófico"),CONCATENATE("R17C",'Mapa final'!$O$110),"")</f>
        <v/>
      </c>
      <c r="AM22" s="466" t="str">
        <f>IF(AND('Mapa final'!$Y$111="Muy Alta",'Mapa final'!$AA$111="Catastrófico"),CONCATENATE("R17C",'Mapa final'!$O$111),"")</f>
        <v/>
      </c>
      <c r="AN22" s="14"/>
      <c r="AO22" s="1141"/>
      <c r="AP22" s="1142"/>
      <c r="AQ22" s="1142"/>
      <c r="AR22" s="1142"/>
      <c r="AS22" s="1142"/>
      <c r="AT22" s="1143"/>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c r="A23" s="14"/>
      <c r="B23" s="1015"/>
      <c r="C23" s="1015"/>
      <c r="D23" s="1016"/>
      <c r="E23" s="1102"/>
      <c r="F23" s="1133"/>
      <c r="G23" s="1133"/>
      <c r="H23" s="1133"/>
      <c r="I23" s="1134"/>
      <c r="J23" s="461" t="str">
        <f>IF(AND('Mapa final'!$Y$112="Muy Alta",'Mapa final'!$AA$112="Leve"),CONCATENATE("R18C",'Mapa final'!$O$112),"")</f>
        <v/>
      </c>
      <c r="K23" s="462" t="str">
        <f>IF(AND('Mapa final'!$Y$113="Muy Alta",'Mapa final'!$AA$113="Leve"),CONCATENATE("R18C",'Mapa final'!$O$113),"")</f>
        <v/>
      </c>
      <c r="L23" s="462" t="str">
        <f>IF(AND('Mapa final'!$Y$114="Muy Alta",'Mapa final'!$AA$114="Leve"),CONCATENATE("R18C",'Mapa final'!$O$114),"")</f>
        <v/>
      </c>
      <c r="M23" s="462" t="str">
        <f>IF(AND('Mapa final'!$Y$115="Muy Alta",'Mapa final'!$AA$115="Leve"),CONCATENATE("R18C",'Mapa final'!$O$115),"")</f>
        <v/>
      </c>
      <c r="N23" s="462" t="str">
        <f>IF(AND('Mapa final'!$Y$116="Muy Alta",'Mapa final'!$AA$116="Leve"),CONCATENATE("R18C",'Mapa final'!$O$116),"")</f>
        <v/>
      </c>
      <c r="O23" s="463" t="str">
        <f>IF(AND('Mapa final'!$Y$118="Muy Alta",'Mapa final'!$AA$118="Leve"),CONCATENATE("R18C",'Mapa final'!$O$118),"")</f>
        <v/>
      </c>
      <c r="P23" s="461" t="str">
        <f>IF(AND('Mapa final'!$Y$112="Muy Alta",'Mapa final'!$AA$112="Menor"),CONCATENATE("R18C",'Mapa final'!$O$112),"")</f>
        <v/>
      </c>
      <c r="Q23" s="462" t="str">
        <f>IF(AND('Mapa final'!$Y$113="Muy Alta",'Mapa final'!$AA$113="Menor"),CONCATENATE("R18C",'Mapa final'!$O$113),"")</f>
        <v/>
      </c>
      <c r="R23" s="462" t="str">
        <f>IF(AND('Mapa final'!$Y$114="Muy Alta",'Mapa final'!$AA$114="Menor"),CONCATENATE("R18C",'Mapa final'!$O$114),"")</f>
        <v/>
      </c>
      <c r="S23" s="462" t="str">
        <f>IF(AND('Mapa final'!$Y$115="Muy Alta",'Mapa final'!$AA$115="Menor"),CONCATENATE("R18C",'Mapa final'!$O$115),"")</f>
        <v/>
      </c>
      <c r="T23" s="462" t="str">
        <f>IF(AND('Mapa final'!$Y$116="Muy Alta",'Mapa final'!$AA$116="Menor"),CONCATENATE("R18C",'Mapa final'!$O$116),"")</f>
        <v/>
      </c>
      <c r="U23" s="463" t="str">
        <f>IF(AND('Mapa final'!$Y$118="Muy Alta",'Mapa final'!$AA$118="Menor"),CONCATENATE("R18C",'Mapa final'!$O$118),"")</f>
        <v/>
      </c>
      <c r="V23" s="461" t="str">
        <f>IF(AND('Mapa final'!$Y$112="Muy Alta",'Mapa final'!$AA$112="Moderado"),CONCATENATE("R18C",'Mapa final'!$O$112),"")</f>
        <v/>
      </c>
      <c r="W23" s="462" t="str">
        <f>IF(AND('Mapa final'!$Y$113="Muy Alta",'Mapa final'!$AA$113="Moderado"),CONCATENATE("R18C",'Mapa final'!$O$113),"")</f>
        <v/>
      </c>
      <c r="X23" s="462" t="str">
        <f>IF(AND('Mapa final'!$Y$114="Muy Alta",'Mapa final'!$AA$114="Moderado"),CONCATENATE("R18C",'Mapa final'!$O$114),"")</f>
        <v/>
      </c>
      <c r="Y23" s="462" t="str">
        <f>IF(AND('Mapa final'!$Y$115="Muy Alta",'Mapa final'!$AA$115="Moderado"),CONCATENATE("R18C",'Mapa final'!$O$115),"")</f>
        <v/>
      </c>
      <c r="Z23" s="462" t="str">
        <f>IF(AND('Mapa final'!$Y$116="Muy Alta",'Mapa final'!$AA$116="Moderado"),CONCATENATE("R18C",'Mapa final'!$O$116),"")</f>
        <v/>
      </c>
      <c r="AA23" s="463" t="str">
        <f>IF(AND('Mapa final'!$Y$118="Muy Alta",'Mapa final'!$AA$118="Moderado"),CONCATENATE("R18C",'Mapa final'!$O$118),"")</f>
        <v/>
      </c>
      <c r="AB23" s="461" t="str">
        <f>IF(AND('Mapa final'!$Y$112="Muy Alta",'Mapa final'!$AA$112="Mayor"),CONCATENATE("R18C",'Mapa final'!$O$112),"")</f>
        <v/>
      </c>
      <c r="AC23" s="462" t="str">
        <f>IF(AND('Mapa final'!$Y$113="Muy Alta",'Mapa final'!$AA$113="Mayor"),CONCATENATE("R18C",'Mapa final'!$O$113),"")</f>
        <v/>
      </c>
      <c r="AD23" s="462" t="str">
        <f>IF(AND('Mapa final'!$Y$114="Muy Alta",'Mapa final'!$AA$114="Mayor"),CONCATENATE("R18C",'Mapa final'!$O$114),"")</f>
        <v/>
      </c>
      <c r="AE23" s="462" t="str">
        <f>IF(AND('Mapa final'!$Y$115="Muy Alta",'Mapa final'!$AA$115="Mayor"),CONCATENATE("R18C",'Mapa final'!$O$115),"")</f>
        <v/>
      </c>
      <c r="AF23" s="462" t="str">
        <f>IF(AND('Mapa final'!$Y$116="Muy Alta",'Mapa final'!$AA$116="Mayor"),CONCATENATE("R18C",'Mapa final'!$O$116),"")</f>
        <v/>
      </c>
      <c r="AG23" s="463" t="str">
        <f>IF(AND('Mapa final'!$Y$118="Muy Alta",'Mapa final'!$AA$118="Mayor"),CONCATENATE("R18C",'Mapa final'!$O$118),"")</f>
        <v/>
      </c>
      <c r="AH23" s="464" t="str">
        <f>IF(AND('Mapa final'!$Y$112="Muy Alta",'Mapa final'!$AA$112="Catastrófico"),CONCATENATE("R18C",'Mapa final'!$O$112),"")</f>
        <v/>
      </c>
      <c r="AI23" s="465" t="str">
        <f>IF(AND('Mapa final'!$Y$113="Muy Alta",'Mapa final'!$AA$113="Catastrófico"),CONCATENATE("R18C",'Mapa final'!$O$113),"")</f>
        <v/>
      </c>
      <c r="AJ23" s="465" t="str">
        <f>IF(AND('Mapa final'!$Y$114="Muy Alta",'Mapa final'!$AA$114="Catastrófico"),CONCATENATE("R18C",'Mapa final'!$O$114),"")</f>
        <v/>
      </c>
      <c r="AK23" s="465" t="str">
        <f>IF(AND('Mapa final'!$Y$115="Muy Alta",'Mapa final'!$AA$115="Catastrófico"),CONCATENATE("R18C",'Mapa final'!$O$115),"")</f>
        <v/>
      </c>
      <c r="AL23" s="465" t="str">
        <f>IF(AND('Mapa final'!$Y$116="Muy Alta",'Mapa final'!$AA$116="Catastrófico"),CONCATENATE("R18C",'Mapa final'!$O$116),"")</f>
        <v/>
      </c>
      <c r="AM23" s="466" t="str">
        <f>IF(AND('Mapa final'!$Y$118="Muy Alta",'Mapa final'!$AA$118="Catastrófico"),CONCATENATE("R18C",'Mapa final'!$O$118),"")</f>
        <v/>
      </c>
      <c r="AN23" s="14"/>
      <c r="AO23" s="1141"/>
      <c r="AP23" s="1142"/>
      <c r="AQ23" s="1142"/>
      <c r="AR23" s="1142"/>
      <c r="AS23" s="1142"/>
      <c r="AT23" s="114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c r="A24" s="14"/>
      <c r="B24" s="1015"/>
      <c r="C24" s="1015"/>
      <c r="D24" s="1016"/>
      <c r="E24" s="1102"/>
      <c r="F24" s="1133"/>
      <c r="G24" s="1133"/>
      <c r="H24" s="1133"/>
      <c r="I24" s="1134"/>
      <c r="J24" s="461" t="str">
        <f>IF(AND('Mapa final'!$Y$118="Muy Alta",'Mapa final'!$AA$118="Leve"),CONCATENATE("R19C",'Mapa final'!$O$118),"")</f>
        <v/>
      </c>
      <c r="K24" s="462" t="str">
        <f>IF(AND('Mapa final'!$Y$119="Muy Alta",'Mapa final'!$AA$119="Leve"),CONCATENATE("R19C",'Mapa final'!$O$119),"")</f>
        <v/>
      </c>
      <c r="L24" s="462" t="str">
        <f>IF(AND('Mapa final'!$Y$120="Muy Alta",'Mapa final'!$AA$120="Leve"),CONCATENATE("R19C",'Mapa final'!$O$120),"")</f>
        <v/>
      </c>
      <c r="M24" s="462" t="str">
        <f>IF(AND('Mapa final'!$Y$121="Muy Alta",'Mapa final'!$AA$121="Leve"),CONCATENATE("R19C",'Mapa final'!$O$121),"")</f>
        <v/>
      </c>
      <c r="N24" s="462" t="str">
        <f>IF(AND('Mapa final'!$Y$122="Muy Alta",'Mapa final'!$AA$122="Leve"),CONCATENATE("R19C",'Mapa final'!$O$122),"")</f>
        <v/>
      </c>
      <c r="O24" s="463" t="str">
        <f>IF(AND('Mapa final'!$Y$123="Muy Alta",'Mapa final'!$AA$123="Leve"),CONCATENATE("R19C",'Mapa final'!$O$123),"")</f>
        <v/>
      </c>
      <c r="P24" s="461" t="str">
        <f>IF(AND('Mapa final'!$Y$118="Muy Alta",'Mapa final'!$AA$118="Menor"),CONCATENATE("R19C",'Mapa final'!$O$118),"")</f>
        <v/>
      </c>
      <c r="Q24" s="462" t="str">
        <f>IF(AND('Mapa final'!$Y$119="Muy Alta",'Mapa final'!$AA$119="Menor"),CONCATENATE("R19C",'Mapa final'!$O$119),"")</f>
        <v/>
      </c>
      <c r="R24" s="462" t="str">
        <f>IF(AND('Mapa final'!$Y$120="Muy Alta",'Mapa final'!$AA$120="Menor"),CONCATENATE("R19C",'Mapa final'!$O$120),"")</f>
        <v/>
      </c>
      <c r="S24" s="462" t="str">
        <f>IF(AND('Mapa final'!$Y$121="Muy Alta",'Mapa final'!$AA$121="Menor"),CONCATENATE("R19C",'Mapa final'!$O$121),"")</f>
        <v/>
      </c>
      <c r="T24" s="462" t="str">
        <f>IF(AND('Mapa final'!$Y$122="Muy Alta",'Mapa final'!$AA$122="Menor"),CONCATENATE("R19C",'Mapa final'!$O$122),"")</f>
        <v/>
      </c>
      <c r="U24" s="463" t="str">
        <f>IF(AND('Mapa final'!$Y$123="Muy Alta",'Mapa final'!$AA$123="Menor"),CONCATENATE("R19C",'Mapa final'!$O$123),"")</f>
        <v/>
      </c>
      <c r="V24" s="461" t="str">
        <f>IF(AND('Mapa final'!$Y$118="Muy Alta",'Mapa final'!$AA$118="Moderado"),CONCATENATE("R19C",'Mapa final'!$O$118),"")</f>
        <v/>
      </c>
      <c r="W24" s="462" t="str">
        <f>IF(AND('Mapa final'!$Y$119="Muy Alta",'Mapa final'!$AA$119="Moderado"),CONCATENATE("R19C",'Mapa final'!$O$119),"")</f>
        <v/>
      </c>
      <c r="X24" s="462" t="str">
        <f>IF(AND('Mapa final'!$Y$120="Muy Alta",'Mapa final'!$AA$120="Moderado"),CONCATENATE("R19C",'Mapa final'!$O$120),"")</f>
        <v/>
      </c>
      <c r="Y24" s="462" t="str">
        <f>IF(AND('Mapa final'!$Y$121="Muy Alta",'Mapa final'!$AA$121="Moderado"),CONCATENATE("R19C",'Mapa final'!$O$121),"")</f>
        <v/>
      </c>
      <c r="Z24" s="462" t="str">
        <f>IF(AND('Mapa final'!$Y$122="Muy Alta",'Mapa final'!$AA$122="Moderado"),CONCATENATE("R19C",'Mapa final'!$O$122),"")</f>
        <v/>
      </c>
      <c r="AA24" s="463" t="str">
        <f>IF(AND('Mapa final'!$Y$123="Muy Alta",'Mapa final'!$AA$123="Moderado"),CONCATENATE("R19C",'Mapa final'!$O$123),"")</f>
        <v/>
      </c>
      <c r="AB24" s="461" t="str">
        <f>IF(AND('Mapa final'!$Y$118="Muy Alta",'Mapa final'!$AA$118="Mayor"),CONCATENATE("R19C",'Mapa final'!$O$118),"")</f>
        <v/>
      </c>
      <c r="AC24" s="462" t="str">
        <f>IF(AND('Mapa final'!$Y$119="Muy Alta",'Mapa final'!$AA$119="Mayor"),CONCATENATE("R19C",'Mapa final'!$O$119),"")</f>
        <v/>
      </c>
      <c r="AD24" s="462" t="str">
        <f>IF(AND('Mapa final'!$Y$120="Muy Alta",'Mapa final'!$AA$120="Mayor"),CONCATENATE("R19C",'Mapa final'!$O$120),"")</f>
        <v/>
      </c>
      <c r="AE24" s="462" t="str">
        <f>IF(AND('Mapa final'!$Y$121="Muy Alta",'Mapa final'!$AA$121="Mayor"),CONCATENATE("R19C",'Mapa final'!$O$121),"")</f>
        <v/>
      </c>
      <c r="AF24" s="462" t="str">
        <f>IF(AND('Mapa final'!$Y$122="Muy Alta",'Mapa final'!$AA$122="Mayor"),CONCATENATE("R19C",'Mapa final'!$O$122),"")</f>
        <v/>
      </c>
      <c r="AG24" s="463" t="str">
        <f>IF(AND('Mapa final'!$Y$123="Muy Alta",'Mapa final'!$AA$123="Mayor"),CONCATENATE("R19C",'Mapa final'!$O$123),"")</f>
        <v/>
      </c>
      <c r="AH24" s="464" t="str">
        <f>IF(AND('Mapa final'!$Y$118="Muy Alta",'Mapa final'!$AA$118="Catastrófico"),CONCATENATE("R19C",'Mapa final'!$O$118),"")</f>
        <v/>
      </c>
      <c r="AI24" s="465" t="str">
        <f>IF(AND('Mapa final'!$Y$119="Muy Alta",'Mapa final'!$AA$119="Catastrófico"),CONCATENATE("R19C",'Mapa final'!$O$119),"")</f>
        <v/>
      </c>
      <c r="AJ24" s="465" t="str">
        <f>IF(AND('Mapa final'!$Y$120="Muy Alta",'Mapa final'!$AA$120="Catastrófico"),CONCATENATE("R19C",'Mapa final'!$O$120),"")</f>
        <v/>
      </c>
      <c r="AK24" s="465" t="str">
        <f>IF(AND('Mapa final'!$Y$121="Muy Alta",'Mapa final'!$AA$121="Catastrófico"),CONCATENATE("R19C",'Mapa final'!$O$121),"")</f>
        <v/>
      </c>
      <c r="AL24" s="465" t="str">
        <f>IF(AND('Mapa final'!$Y$122="Muy Alta",'Mapa final'!$AA$122="Catastrófico"),CONCATENATE("R19C",'Mapa final'!$O$122),"")</f>
        <v/>
      </c>
      <c r="AM24" s="466" t="str">
        <f>IF(AND('Mapa final'!$Y$123="Muy Alta",'Mapa final'!$AA$123="Catastrófico"),CONCATENATE("R19C",'Mapa final'!$O$123),"")</f>
        <v/>
      </c>
      <c r="AN24" s="14"/>
      <c r="AO24" s="1141"/>
      <c r="AP24" s="1142"/>
      <c r="AQ24" s="1142"/>
      <c r="AR24" s="1142"/>
      <c r="AS24" s="1142"/>
      <c r="AT24" s="114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c r="A25" s="14"/>
      <c r="B25" s="1015"/>
      <c r="C25" s="1015"/>
      <c r="D25" s="1016"/>
      <c r="E25" s="1135"/>
      <c r="F25" s="1136"/>
      <c r="G25" s="1136"/>
      <c r="H25" s="1136"/>
      <c r="I25" s="1137"/>
      <c r="J25" s="461"/>
      <c r="K25" s="462"/>
      <c r="L25" s="462"/>
      <c r="M25" s="462"/>
      <c r="N25" s="462"/>
      <c r="O25" s="463"/>
      <c r="P25" s="461"/>
      <c r="Q25" s="462"/>
      <c r="R25" s="462"/>
      <c r="S25" s="462"/>
      <c r="T25" s="462"/>
      <c r="U25" s="463"/>
      <c r="V25" s="461"/>
      <c r="W25" s="462"/>
      <c r="X25" s="462"/>
      <c r="Y25" s="462"/>
      <c r="Z25" s="462"/>
      <c r="AA25" s="463"/>
      <c r="AB25" s="461"/>
      <c r="AC25" s="462"/>
      <c r="AD25" s="462"/>
      <c r="AE25" s="462"/>
      <c r="AF25" s="462"/>
      <c r="AG25" s="463"/>
      <c r="AH25" s="464"/>
      <c r="AI25" s="465"/>
      <c r="AJ25" s="465"/>
      <c r="AK25" s="465"/>
      <c r="AL25" s="465"/>
      <c r="AM25" s="466"/>
      <c r="AN25" s="14"/>
      <c r="AO25" s="1144"/>
      <c r="AP25" s="1145"/>
      <c r="AQ25" s="1145"/>
      <c r="AR25" s="1145"/>
      <c r="AS25" s="1145"/>
      <c r="AT25" s="1146"/>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c r="A26" s="14"/>
      <c r="B26" s="1015"/>
      <c r="C26" s="1015"/>
      <c r="D26" s="1016"/>
      <c r="E26" s="1100" t="s">
        <v>328</v>
      </c>
      <c r="F26" s="1101"/>
      <c r="G26" s="1101"/>
      <c r="H26" s="1101"/>
      <c r="I26" s="1101"/>
      <c r="J26" s="467" t="str">
        <f>IF(AND('Mapa final'!$Y$10="Alta",'Mapa final'!$AA$10="Leve"),CONCATENATE("R1C",'Mapa final'!$O$10),"")</f>
        <v/>
      </c>
      <c r="K26" s="468" t="str">
        <f>IF(AND('Mapa final'!$Y$11="Alta",'Mapa final'!$AA$11="Leve"),CONCATENATE("R1C",'Mapa final'!$O$11),"")</f>
        <v/>
      </c>
      <c r="L26" s="468" t="str">
        <f>IF(AND('Mapa final'!$Y$12="Alta",'Mapa final'!$AA$12="Leve"),CONCATENATE("R1C",'Mapa final'!$O$12),"")</f>
        <v/>
      </c>
      <c r="M26" s="468" t="str">
        <f>IF(AND('Mapa final'!$Y$13="Alta",'Mapa final'!$AA$13="Leve"),CONCATENATE("R1C",'Mapa final'!$O$13),"")</f>
        <v/>
      </c>
      <c r="N26" s="468" t="str">
        <f>IF(AND('Mapa final'!$Y$14="Alta",'Mapa final'!$AA$14="Leve"),CONCATENATE("R1C",'Mapa final'!$O$14),"")</f>
        <v/>
      </c>
      <c r="O26" s="469" t="str">
        <f>IF(AND('Mapa final'!$Y$15="Alta",'Mapa final'!$AA$15="Leve"),CONCATENATE("R1C",'Mapa final'!$O$15),"")</f>
        <v/>
      </c>
      <c r="P26" s="467" t="str">
        <f>IF(AND('Mapa final'!$Y$10="Alta",'Mapa final'!$AA$10="Menor"),CONCATENATE("R1C",'Mapa final'!$O$10),"")</f>
        <v/>
      </c>
      <c r="Q26" s="468" t="str">
        <f>IF(AND('Mapa final'!$Y$11="Alta",'Mapa final'!$AA$11="Menor"),CONCATENATE("R1C",'Mapa final'!$O$11),"")</f>
        <v/>
      </c>
      <c r="R26" s="468" t="str">
        <f>IF(AND('Mapa final'!$Y$12="Alta",'Mapa final'!$AA$12="Menor"),CONCATENATE("R1C",'Mapa final'!$O$12),"")</f>
        <v/>
      </c>
      <c r="S26" s="468" t="str">
        <f>IF(AND('Mapa final'!$Y$13="Alta",'Mapa final'!$AA$13="Menor"),CONCATENATE("R1C",'Mapa final'!$O$13),"")</f>
        <v/>
      </c>
      <c r="T26" s="468" t="str">
        <f>IF(AND('Mapa final'!$Y$14="Alta",'Mapa final'!$AA$14="Menor"),CONCATENATE("R1C",'Mapa final'!$O$14),"")</f>
        <v/>
      </c>
      <c r="U26" s="469" t="str">
        <f>IF(AND('Mapa final'!$Y$15="Alta",'Mapa final'!$AA$15="Menor"),CONCATENATE("R1C",'Mapa final'!$O$15),"")</f>
        <v/>
      </c>
      <c r="V26" s="455" t="str">
        <f>IF(AND('Mapa final'!$Y$10="Alta",'Mapa final'!$AA$10="Moderado"),CONCATENATE("R1C",'Mapa final'!$O$10),"")</f>
        <v/>
      </c>
      <c r="W26" s="456" t="str">
        <f>IF(AND('Mapa final'!$Y$11="Alta",'Mapa final'!$AA$11="Moderado"),CONCATENATE("R1C",'Mapa final'!$O$11),"")</f>
        <v/>
      </c>
      <c r="X26" s="456" t="str">
        <f>IF(AND('Mapa final'!$Y$12="Alta",'Mapa final'!$AA$12="Moderado"),CONCATENATE("R1C",'Mapa final'!$O$12),"")</f>
        <v/>
      </c>
      <c r="Y26" s="456" t="str">
        <f>IF(AND('Mapa final'!$Y$13="Alta",'Mapa final'!$AA$13="Moderado"),CONCATENATE("R1C",'Mapa final'!$O$13),"")</f>
        <v/>
      </c>
      <c r="Z26" s="456" t="str">
        <f>IF(AND('Mapa final'!$Y$14="Alta",'Mapa final'!$AA$14="Moderado"),CONCATENATE("R1C",'Mapa final'!$O$14),"")</f>
        <v/>
      </c>
      <c r="AA26" s="457" t="str">
        <f>IF(AND('Mapa final'!$Y$15="Alta",'Mapa final'!$AA$15="Moderado"),CONCATENATE("R1C",'Mapa final'!$O$15),"")</f>
        <v/>
      </c>
      <c r="AB26" s="455" t="str">
        <f>IF(AND('Mapa final'!$Y$10="Alta",'Mapa final'!$AA$10="Mayor"),CONCATENATE("R1C",'Mapa final'!$O$10),"")</f>
        <v/>
      </c>
      <c r="AC26" s="456" t="str">
        <f>IF(AND('Mapa final'!$Y$11="Alta",'Mapa final'!$AA$11="Mayor"),CONCATENATE("R1C",'Mapa final'!$O$11),"")</f>
        <v/>
      </c>
      <c r="AD26" s="456" t="str">
        <f>IF(AND('Mapa final'!$Y$12="Alta",'Mapa final'!$AA$12="Mayor"),CONCATENATE("R1C",'Mapa final'!$O$12),"")</f>
        <v/>
      </c>
      <c r="AE26" s="456" t="str">
        <f>IF(AND('Mapa final'!$Y$13="Alta",'Mapa final'!$AA$13="Mayor"),CONCATENATE("R1C",'Mapa final'!$O$13),"")</f>
        <v/>
      </c>
      <c r="AF26" s="456" t="str">
        <f>IF(AND('Mapa final'!$Y$14="Alta",'Mapa final'!$AA$14="Mayor"),CONCATENATE("R1C",'Mapa final'!$O$14),"")</f>
        <v/>
      </c>
      <c r="AG26" s="457" t="str">
        <f>IF(AND('Mapa final'!$Y$15="Alta",'Mapa final'!$AA$15="Mayor"),CONCATENATE("R1C",'Mapa final'!$O$15),"")</f>
        <v/>
      </c>
      <c r="AH26" s="458" t="str">
        <f>IF(AND('Mapa final'!$Y$10="Alta",'Mapa final'!$AA$10="Catastrófico"),CONCATENATE("R1C",'Mapa final'!$O$10),"")</f>
        <v/>
      </c>
      <c r="AI26" s="459" t="str">
        <f>IF(AND('Mapa final'!$Y$11="Alta",'Mapa final'!$AA$11="Catastrófico"),CONCATENATE("R1C",'Mapa final'!$O$11),"")</f>
        <v/>
      </c>
      <c r="AJ26" s="459" t="str">
        <f>IF(AND('Mapa final'!$Y$12="Alta",'Mapa final'!$AA$12="Catastrófico"),CONCATENATE("R1C",'Mapa final'!$O$12),"")</f>
        <v/>
      </c>
      <c r="AK26" s="459" t="str">
        <f>IF(AND('Mapa final'!$Y$13="Alta",'Mapa final'!$AA$13="Catastrófico"),CONCATENATE("R1C",'Mapa final'!$O$13),"")</f>
        <v/>
      </c>
      <c r="AL26" s="459" t="str">
        <f>IF(AND('Mapa final'!$Y$14="Alta",'Mapa final'!$AA$14="Catastrófico"),CONCATENATE("R1C",'Mapa final'!$O$14),"")</f>
        <v/>
      </c>
      <c r="AM26" s="460" t="str">
        <f>IF(AND('Mapa final'!$Y$15="Alta",'Mapa final'!$AA$15="Catastrófico"),CONCATENATE("R1C",'Mapa final'!$O$15),"")</f>
        <v/>
      </c>
      <c r="AN26" s="14"/>
      <c r="AO26" s="1107" t="s">
        <v>329</v>
      </c>
      <c r="AP26" s="1108"/>
      <c r="AQ26" s="1108"/>
      <c r="AR26" s="1108"/>
      <c r="AS26" s="1108"/>
      <c r="AT26" s="1109"/>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c r="A27" s="14"/>
      <c r="B27" s="1015"/>
      <c r="C27" s="1015"/>
      <c r="D27" s="1016"/>
      <c r="E27" s="1102"/>
      <c r="F27" s="1103"/>
      <c r="G27" s="1103"/>
      <c r="H27" s="1103"/>
      <c r="I27" s="1103"/>
      <c r="J27" s="470" t="str">
        <f>IF(AND('Mapa final'!$Y$16="Alta",'Mapa final'!$AA$16="Leve"),CONCATENATE("R2C",'Mapa final'!$O$16),"")</f>
        <v/>
      </c>
      <c r="K27" s="471" t="str">
        <f>IF(AND('Mapa final'!$Y$17="Alta",'Mapa final'!$AA$17="Leve"),CONCATENATE("R2C",'Mapa final'!$O$17),"")</f>
        <v/>
      </c>
      <c r="L27" s="471" t="str">
        <f>IF(AND('Mapa final'!$Y$18="Alta",'Mapa final'!$AA$18="Leve"),CONCATENATE("R2C",'Mapa final'!$O$18),"")</f>
        <v/>
      </c>
      <c r="M27" s="471" t="str">
        <f>IF(AND('Mapa final'!$Y$19="Alta",'Mapa final'!$AA$19="Leve"),CONCATENATE("R2C",'Mapa final'!$O$19),"")</f>
        <v/>
      </c>
      <c r="N27" s="471" t="str">
        <f>IF(AND('Mapa final'!$Y$20="Alta",'Mapa final'!$AA$20="Leve"),CONCATENATE("R2C",'Mapa final'!$O$20),"")</f>
        <v/>
      </c>
      <c r="O27" s="472" t="str">
        <f>IF(AND('Mapa final'!$Y$21="Alta",'Mapa final'!$AA$21="Leve"),CONCATENATE("R2C",'Mapa final'!$O$21),"")</f>
        <v/>
      </c>
      <c r="P27" s="470" t="str">
        <f>IF(AND('Mapa final'!$Y$16="Alta",'Mapa final'!$AA$16="Menor"),CONCATENATE("R2C",'Mapa final'!$O$16),"")</f>
        <v/>
      </c>
      <c r="Q27" s="471" t="str">
        <f>IF(AND('Mapa final'!$Y$17="Alta",'Mapa final'!$AA$17="Menor"),CONCATENATE("R2C",'Mapa final'!$O$17),"")</f>
        <v/>
      </c>
      <c r="R27" s="471" t="str">
        <f>IF(AND('Mapa final'!$Y$18="Alta",'Mapa final'!$AA$18="Menor"),CONCATENATE("R2C",'Mapa final'!$O$18),"")</f>
        <v/>
      </c>
      <c r="S27" s="471" t="str">
        <f>IF(AND('Mapa final'!$Y$19="Alta",'Mapa final'!$AA$19="Menor"),CONCATENATE("R2C",'Mapa final'!$O$19),"")</f>
        <v/>
      </c>
      <c r="T27" s="471" t="str">
        <f>IF(AND('Mapa final'!$Y$20="Alta",'Mapa final'!$AA$20="Menor"),CONCATENATE("R2C",'Mapa final'!$O$20),"")</f>
        <v/>
      </c>
      <c r="U27" s="472" t="str">
        <f>IF(AND('Mapa final'!$Y$21="Alta",'Mapa final'!$AA$21="Menor"),CONCATENATE("R2C",'Mapa final'!$O$21),"")</f>
        <v/>
      </c>
      <c r="V27" s="461" t="str">
        <f>IF(AND('Mapa final'!$Y$16="Alta",'Mapa final'!$AA$16="Moderado"),CONCATENATE("R2C",'Mapa final'!$O$16),"")</f>
        <v/>
      </c>
      <c r="W27" s="462" t="str">
        <f>IF(AND('Mapa final'!$Y$17="Alta",'Mapa final'!$AA$17="Moderado"),CONCATENATE("R2C",'Mapa final'!$O$17),"")</f>
        <v/>
      </c>
      <c r="X27" s="462" t="str">
        <f>IF(AND('Mapa final'!$Y$18="Alta",'Mapa final'!$AA$18="Moderado"),CONCATENATE("R2C",'Mapa final'!$O$18),"")</f>
        <v/>
      </c>
      <c r="Y27" s="462" t="str">
        <f>IF(AND('Mapa final'!$Y$19="Alta",'Mapa final'!$AA$19="Moderado"),CONCATENATE("R2C",'Mapa final'!$O$19),"")</f>
        <v/>
      </c>
      <c r="Z27" s="462" t="str">
        <f>IF(AND('Mapa final'!$Y$20="Alta",'Mapa final'!$AA$20="Moderado"),CONCATENATE("R2C",'Mapa final'!$O$20),"")</f>
        <v/>
      </c>
      <c r="AA27" s="463" t="str">
        <f>IF(AND('Mapa final'!$Y$21="Alta",'Mapa final'!$AA$21="Moderado"),CONCATENATE("R2C",'Mapa final'!$O$21),"")</f>
        <v/>
      </c>
      <c r="AB27" s="461" t="str">
        <f>IF(AND('Mapa final'!$Y$16="Alta",'Mapa final'!$AA$16="Mayor"),CONCATENATE("R2C",'Mapa final'!$O$16),"")</f>
        <v/>
      </c>
      <c r="AC27" s="462" t="str">
        <f>IF(AND('Mapa final'!$Y$17="Alta",'Mapa final'!$AA$17="Mayor"),CONCATENATE("R2C",'Mapa final'!$O$17),"")</f>
        <v/>
      </c>
      <c r="AD27" s="462" t="str">
        <f>IF(AND('Mapa final'!$Y$18="Alta",'Mapa final'!$AA$18="Mayor"),CONCATENATE("R2C",'Mapa final'!$O$18),"")</f>
        <v/>
      </c>
      <c r="AE27" s="462" t="str">
        <f>IF(AND('Mapa final'!$Y$19="Alta",'Mapa final'!$AA$19="Mayor"),CONCATENATE("R2C",'Mapa final'!$O$19),"")</f>
        <v/>
      </c>
      <c r="AF27" s="462" t="str">
        <f>IF(AND('Mapa final'!$Y$20="Alta",'Mapa final'!$AA$20="Mayor"),CONCATENATE("R2C",'Mapa final'!$O$20),"")</f>
        <v/>
      </c>
      <c r="AG27" s="463" t="str">
        <f>IF(AND('Mapa final'!$Y$21="Alta",'Mapa final'!$AA$21="Mayor"),CONCATENATE("R2C",'Mapa final'!$O$21),"")</f>
        <v/>
      </c>
      <c r="AH27" s="464" t="str">
        <f>IF(AND('Mapa final'!$Y$16="Alta",'Mapa final'!$AA$16="Catastrófico"),CONCATENATE("R2C",'Mapa final'!$O$16),"")</f>
        <v/>
      </c>
      <c r="AI27" s="465" t="str">
        <f>IF(AND('Mapa final'!$Y$17="Alta",'Mapa final'!$AA$17="Catastrófico"),CONCATENATE("R2C",'Mapa final'!$O$17),"")</f>
        <v/>
      </c>
      <c r="AJ27" s="465" t="str">
        <f>IF(AND('Mapa final'!$Y$18="Alta",'Mapa final'!$AA$18="Catastrófico"),CONCATENATE("R2C",'Mapa final'!$O$18),"")</f>
        <v/>
      </c>
      <c r="AK27" s="465" t="str">
        <f>IF(AND('Mapa final'!$Y$19="Alta",'Mapa final'!$AA$19="Catastrófico"),CONCATENATE("R2C",'Mapa final'!$O$19),"")</f>
        <v/>
      </c>
      <c r="AL27" s="465" t="str">
        <f>IF(AND('Mapa final'!$Y$20="Alta",'Mapa final'!$AA$20="Catastrófico"),CONCATENATE("R2C",'Mapa final'!$O$20),"")</f>
        <v/>
      </c>
      <c r="AM27" s="466" t="str">
        <f>IF(AND('Mapa final'!$Y$21="Alta",'Mapa final'!$AA$21="Catastrófico"),CONCATENATE("R2C",'Mapa final'!$O$21),"")</f>
        <v/>
      </c>
      <c r="AN27" s="14"/>
      <c r="AO27" s="1110"/>
      <c r="AP27" s="1111"/>
      <c r="AQ27" s="1111"/>
      <c r="AR27" s="1111"/>
      <c r="AS27" s="1111"/>
      <c r="AT27" s="111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c r="A28" s="14"/>
      <c r="B28" s="1015"/>
      <c r="C28" s="1015"/>
      <c r="D28" s="1016"/>
      <c r="E28" s="1104"/>
      <c r="F28" s="1103"/>
      <c r="G28" s="1103"/>
      <c r="H28" s="1103"/>
      <c r="I28" s="1103"/>
      <c r="J28" s="470" t="str">
        <f>IF(AND('Mapa final'!$Y$22="Alta",'Mapa final'!$AA$22="Leve"),CONCATENATE("R3C",'Mapa final'!$O$22),"")</f>
        <v/>
      </c>
      <c r="K28" s="471" t="str">
        <f>IF(AND('Mapa final'!$Y$23="Alta",'Mapa final'!$AA$23="Leve"),CONCATENATE("R3C",'Mapa final'!$O$23),"")</f>
        <v/>
      </c>
      <c r="L28" s="471" t="str">
        <f>IF(AND('Mapa final'!$Y$24="Alta",'Mapa final'!$AA$24="Leve"),CONCATENATE("R3C",'Mapa final'!$O$24),"")</f>
        <v/>
      </c>
      <c r="M28" s="471" t="str">
        <f>IF(AND('Mapa final'!$Y$25="Alta",'Mapa final'!$AA$25="Leve"),CONCATENATE("R3C",'Mapa final'!$O$25),"")</f>
        <v/>
      </c>
      <c r="N28" s="471" t="str">
        <f>IF(AND('Mapa final'!$Y$26="Alta",'Mapa final'!$AA$26="Leve"),CONCATENATE("R3C",'Mapa final'!$O$26),"")</f>
        <v/>
      </c>
      <c r="O28" s="472" t="str">
        <f>IF(AND('Mapa final'!$Y$27="Alta",'Mapa final'!$AA$27="Leve"),CONCATENATE("R3C",'Mapa final'!$O$27),"")</f>
        <v/>
      </c>
      <c r="P28" s="470" t="str">
        <f>IF(AND('Mapa final'!$Y$22="Alta",'Mapa final'!$AA$22="Menor"),CONCATENATE("R3C",'Mapa final'!$O$22),"")</f>
        <v/>
      </c>
      <c r="Q28" s="471" t="str">
        <f>IF(AND('Mapa final'!$Y$23="Alta",'Mapa final'!$AA$23="Menor"),CONCATENATE("R3C",'Mapa final'!$O$23),"")</f>
        <v/>
      </c>
      <c r="R28" s="471" t="str">
        <f>IF(AND('Mapa final'!$Y$24="Alta",'Mapa final'!$AA$24="Menor"),CONCATENATE("R3C",'Mapa final'!$O$24),"")</f>
        <v/>
      </c>
      <c r="S28" s="471" t="str">
        <f>IF(AND('Mapa final'!$Y$25="Alta",'Mapa final'!$AA$25="Menor"),CONCATENATE("R3C",'Mapa final'!$O$25),"")</f>
        <v/>
      </c>
      <c r="T28" s="471" t="str">
        <f>IF(AND('Mapa final'!$Y$26="Alta",'Mapa final'!$AA$26="Menor"),CONCATENATE("R3C",'Mapa final'!$O$26),"")</f>
        <v/>
      </c>
      <c r="U28" s="472" t="str">
        <f>IF(AND('Mapa final'!$Y$27="Alta",'Mapa final'!$AA$27="Menor"),CONCATENATE("R3C",'Mapa final'!$O$27),"")</f>
        <v/>
      </c>
      <c r="V28" s="462" t="str">
        <f>IF(AND('Mapa final'!$Y$22="Alta",'Mapa final'!$AA$22="Moderado"),CONCATENATE("R3C",'Mapa final'!$O$22),"")</f>
        <v/>
      </c>
      <c r="W28" s="462" t="str">
        <f>IF(AND('Mapa final'!$Y$23="Alta",'Mapa final'!$AA$23="Moderado"),CONCATENATE("R3C",'Mapa final'!$O$23),"")</f>
        <v/>
      </c>
      <c r="X28" s="462" t="str">
        <f>IF(AND('Mapa final'!$Y$24="Alta",'Mapa final'!$AA$24="Moderado"),CONCATENATE("R3C",'Mapa final'!$O$24),"")</f>
        <v/>
      </c>
      <c r="Y28" s="462" t="str">
        <f>IF(AND('Mapa final'!$Y$25="Alta",'Mapa final'!$AA$25="Moderado"),CONCATENATE("R3C",'Mapa final'!$O$25),"")</f>
        <v/>
      </c>
      <c r="Z28" s="462" t="str">
        <f>IF(AND('Mapa final'!$Y$26="Alta",'Mapa final'!$AA$26="Moderado"),CONCATENATE("R3C",'Mapa final'!$O$26),"")</f>
        <v/>
      </c>
      <c r="AA28" s="462" t="str">
        <f>IF(AND('Mapa final'!$Y$27="Alta",'Mapa final'!$AA$27="Moderado"),CONCATENATE("R3C",'Mapa final'!$O$27),"")</f>
        <v/>
      </c>
      <c r="AB28" s="461" t="str">
        <f>IF(AND('Mapa final'!$Y$22="Alta",'Mapa final'!$AA$22="Mayor"),CONCATENATE("R3C",'Mapa final'!$O$22),"")</f>
        <v/>
      </c>
      <c r="AC28" s="462" t="str">
        <f>IF(AND('Mapa final'!$Y$23="Alta",'Mapa final'!$AA$23="Mayor"),CONCATENATE("R3C",'Mapa final'!$O$23),"")</f>
        <v/>
      </c>
      <c r="AD28" s="462" t="str">
        <f>IF(AND('Mapa final'!$Y$24="Alta",'Mapa final'!$AA$24="Mayor"),CONCATENATE("R3C",'Mapa final'!$O$24),"")</f>
        <v/>
      </c>
      <c r="AE28" s="462" t="str">
        <f>IF(AND('Mapa final'!$Y$25="Alta",'Mapa final'!$AA$25="Mayor"),CONCATENATE("R3C",'Mapa final'!$O$25),"")</f>
        <v/>
      </c>
      <c r="AF28" s="462" t="str">
        <f>IF(AND('Mapa final'!$Y$26="Alta",'Mapa final'!$AA$26="Mayor"),CONCATENATE("R3C",'Mapa final'!$O$26),"")</f>
        <v/>
      </c>
      <c r="AG28" s="463" t="str">
        <f>IF(AND('Mapa final'!$Y$27="Alta",'Mapa final'!$AA$27="Mayor"),CONCATENATE("R3C",'Mapa final'!$O$27),"")</f>
        <v/>
      </c>
      <c r="AH28" s="464" t="str">
        <f>IF(AND('Mapa final'!$Y$22="Alta",'Mapa final'!$AA$22="Catastrófico"),CONCATENATE("R3C",'Mapa final'!$O$22),"")</f>
        <v/>
      </c>
      <c r="AI28" s="465" t="str">
        <f>IF(AND('Mapa final'!$Y$23="Alta",'Mapa final'!$AA$23="Catastrófico"),CONCATENATE("R3C",'Mapa final'!$O$23),"")</f>
        <v/>
      </c>
      <c r="AJ28" s="465" t="str">
        <f>IF(AND('Mapa final'!$Y$24="Alta",'Mapa final'!$AA$24="Catastrófico"),CONCATENATE("R3C",'Mapa final'!$O$24),"")</f>
        <v/>
      </c>
      <c r="AK28" s="465" t="str">
        <f>IF(AND('Mapa final'!$Y$25="Alta",'Mapa final'!$AA$25="Catastrófico"),CONCATENATE("R3C",'Mapa final'!$O$25),"")</f>
        <v/>
      </c>
      <c r="AL28" s="465" t="str">
        <f>IF(AND('Mapa final'!$Y$26="Alta",'Mapa final'!$AA$26="Catastrófico"),CONCATENATE("R3C",'Mapa final'!$O$26),"")</f>
        <v/>
      </c>
      <c r="AM28" s="466" t="str">
        <f>IF(AND('Mapa final'!$Y$27="Alta",'Mapa final'!$AA$27="Catastrófico"),CONCATENATE("R3C",'Mapa final'!$O$27),"")</f>
        <v/>
      </c>
      <c r="AN28" s="14"/>
      <c r="AO28" s="1110"/>
      <c r="AP28" s="1111"/>
      <c r="AQ28" s="1111"/>
      <c r="AR28" s="1111"/>
      <c r="AS28" s="1111"/>
      <c r="AT28" s="111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c r="A29" s="14"/>
      <c r="B29" s="1015"/>
      <c r="C29" s="1015"/>
      <c r="D29" s="1016"/>
      <c r="E29" s="1104"/>
      <c r="F29" s="1103"/>
      <c r="G29" s="1103"/>
      <c r="H29" s="1103"/>
      <c r="I29" s="1103"/>
      <c r="J29" s="470" t="str">
        <f>IF(AND('Mapa final'!$Y$28="Alta",'Mapa final'!$AA$28="Leve"),CONCATENATE("R4C",'Mapa final'!$O$28),"")</f>
        <v/>
      </c>
      <c r="K29" s="471" t="str">
        <f>IF(AND('Mapa final'!$Y$29="Alta",'Mapa final'!$AA$29="Leve"),CONCATENATE("R4C",'Mapa final'!$O$29),"")</f>
        <v/>
      </c>
      <c r="L29" s="471" t="str">
        <f>IF(AND('Mapa final'!$Y$30="Alta",'Mapa final'!$AA$30="Leve"),CONCATENATE("R4C",'Mapa final'!$O$30),"")</f>
        <v/>
      </c>
      <c r="M29" s="471" t="str">
        <f>IF(AND('Mapa final'!$Y$31="Alta",'Mapa final'!$AA$31="Leve"),CONCATENATE("R4C",'Mapa final'!$O$31),"")</f>
        <v/>
      </c>
      <c r="N29" s="471" t="str">
        <f>IF(AND('Mapa final'!$Y$32="Alta",'Mapa final'!$AA$32="Leve"),CONCATENATE("R4C",'Mapa final'!$O$32),"")</f>
        <v/>
      </c>
      <c r="O29" s="472" t="str">
        <f>IF(AND('Mapa final'!$Y$33="Alta",'Mapa final'!$AA$33="Leve"),CONCATENATE("R4C",'Mapa final'!$O$33),"")</f>
        <v/>
      </c>
      <c r="P29" s="470" t="str">
        <f>IF(AND('Mapa final'!$Y$28="Alta",'Mapa final'!$AA$28="Menor"),CONCATENATE("R4C",'Mapa final'!$O$28),"")</f>
        <v/>
      </c>
      <c r="Q29" s="471" t="str">
        <f>IF(AND('Mapa final'!$Y$29="Alta",'Mapa final'!$AA$29="Menor"),CONCATENATE("R4C",'Mapa final'!$O$29),"")</f>
        <v/>
      </c>
      <c r="R29" s="471" t="str">
        <f>IF(AND('Mapa final'!$Y$30="Alta",'Mapa final'!$AA$30="Menor"),CONCATENATE("R4C",'Mapa final'!$O$30),"")</f>
        <v/>
      </c>
      <c r="S29" s="471" t="str">
        <f>IF(AND('Mapa final'!$Y$31="Alta",'Mapa final'!$AA$31="Menor"),CONCATENATE("R4C",'Mapa final'!$O$31),"")</f>
        <v/>
      </c>
      <c r="T29" s="471" t="str">
        <f>IF(AND('Mapa final'!$Y$32="Alta",'Mapa final'!$AA$32="Menor"),CONCATENATE("R4C",'Mapa final'!$O$32),"")</f>
        <v/>
      </c>
      <c r="U29" s="472" t="str">
        <f>IF(AND('Mapa final'!$Y$33="Alta",'Mapa final'!$AA$33="Menor"),CONCATENATE("R4C",'Mapa final'!$O$33),"")</f>
        <v/>
      </c>
      <c r="V29" s="462" t="str">
        <f>IF(AND('Mapa final'!$Y$28="Alta",'Mapa final'!$AA$28="Moderado"),CONCATENATE("R4C",'Mapa final'!$O$28),"")</f>
        <v/>
      </c>
      <c r="W29" s="462" t="str">
        <f>IF(AND('Mapa final'!$Y$29="Alta",'Mapa final'!$AA$29="Moderado"),CONCATENATE("R4C",'Mapa final'!$O$29),"")</f>
        <v/>
      </c>
      <c r="X29" s="462" t="str">
        <f>IF(AND('Mapa final'!$Y$30="Alta",'Mapa final'!$AA$30="Moderado"),CONCATENATE("R4C",'Mapa final'!$O$30),"")</f>
        <v/>
      </c>
      <c r="Y29" s="462" t="str">
        <f>IF(AND('Mapa final'!$Y$31="Alta",'Mapa final'!$AA$31="Moderado"),CONCATENATE("R4C",'Mapa final'!$O$31),"")</f>
        <v/>
      </c>
      <c r="Z29" s="462" t="str">
        <f>IF(AND('Mapa final'!$Y$32="Alta",'Mapa final'!$AA$32="Moderado"),CONCATENATE("R4C",'Mapa final'!$O$32),"")</f>
        <v/>
      </c>
      <c r="AA29" s="462" t="str">
        <f>IF(AND('Mapa final'!$Y$33="Alta",'Mapa final'!$AA$33="Moderado"),CONCATENATE("R4C",'Mapa final'!$O$33),"")</f>
        <v/>
      </c>
      <c r="AB29" s="461" t="str">
        <f>IF(AND('Mapa final'!$Y$28="Alta",'Mapa final'!$AA$28="Mayor"),CONCATENATE("R4C",'Mapa final'!$O$28),"")</f>
        <v/>
      </c>
      <c r="AC29" s="462" t="str">
        <f>IF(AND('Mapa final'!$Y$29="Alta",'Mapa final'!$AA$29="Mayor"),CONCATENATE("R4C",'Mapa final'!$O$29),"")</f>
        <v/>
      </c>
      <c r="AD29" s="462" t="str">
        <f>IF(AND('Mapa final'!$Y$30="Alta",'Mapa final'!$AA$30="Mayor"),CONCATENATE("R4C",'Mapa final'!$O$30),"")</f>
        <v/>
      </c>
      <c r="AE29" s="462" t="str">
        <f>IF(AND('Mapa final'!$Y$31="Alta",'Mapa final'!$AA$31="Mayor"),CONCATENATE("R4C",'Mapa final'!$O$31),"")</f>
        <v/>
      </c>
      <c r="AF29" s="462" t="str">
        <f>IF(AND('Mapa final'!$Y$32="Alta",'Mapa final'!$AA$32="Mayor"),CONCATENATE("R4C",'Mapa final'!$O$32),"")</f>
        <v/>
      </c>
      <c r="AG29" s="463" t="str">
        <f>IF(AND('Mapa final'!$Y$33="Alta",'Mapa final'!$AA$33="Mayor"),CONCATENATE("R4C",'Mapa final'!$O$33),"")</f>
        <v/>
      </c>
      <c r="AH29" s="464" t="str">
        <f>IF(AND('Mapa final'!$Y$28="Alta",'Mapa final'!$AA$28="Catastrófico"),CONCATENATE("R4C",'Mapa final'!$O$28),"")</f>
        <v/>
      </c>
      <c r="AI29" s="465" t="str">
        <f>IF(AND('Mapa final'!$Y$29="Alta",'Mapa final'!$AA$29="Catastrófico"),CONCATENATE("R4C",'Mapa final'!$O$29),"")</f>
        <v/>
      </c>
      <c r="AJ29" s="465" t="str">
        <f>IF(AND('Mapa final'!$Y$30="Alta",'Mapa final'!$AA$30="Catastrófico"),CONCATENATE("R4C",'Mapa final'!$O$30),"")</f>
        <v/>
      </c>
      <c r="AK29" s="465" t="str">
        <f>IF(AND('Mapa final'!$Y$31="Alta",'Mapa final'!$AA$31="Catastrófico"),CONCATENATE("R4C",'Mapa final'!$O$31),"")</f>
        <v/>
      </c>
      <c r="AL29" s="465" t="str">
        <f>IF(AND('Mapa final'!$Y$32="Alta",'Mapa final'!$AA$32="Catastrófico"),CONCATENATE("R4C",'Mapa final'!$O$32),"")</f>
        <v/>
      </c>
      <c r="AM29" s="466" t="str">
        <f>IF(AND('Mapa final'!$Y$33="Alta",'Mapa final'!$AA$33="Catastrófico"),CONCATENATE("R4C",'Mapa final'!$O$33),"")</f>
        <v/>
      </c>
      <c r="AN29" s="14"/>
      <c r="AO29" s="1110"/>
      <c r="AP29" s="1111"/>
      <c r="AQ29" s="1111"/>
      <c r="AR29" s="1111"/>
      <c r="AS29" s="1111"/>
      <c r="AT29" s="1112"/>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c r="A30" s="14"/>
      <c r="B30" s="1015"/>
      <c r="C30" s="1015"/>
      <c r="D30" s="1016"/>
      <c r="E30" s="1104"/>
      <c r="F30" s="1103"/>
      <c r="G30" s="1103"/>
      <c r="H30" s="1103"/>
      <c r="I30" s="1103"/>
      <c r="J30" s="470" t="str">
        <f>IF(AND('Mapa final'!$Y$34="Alta",'Mapa final'!$AA$34="Leve"),CONCATENATE("R5C",'Mapa final'!$O$34),"")</f>
        <v/>
      </c>
      <c r="K30" s="471" t="str">
        <f>IF(AND('Mapa final'!$Y$35="Alta",'Mapa final'!$AA$35="Leve"),CONCATENATE("R5C",'Mapa final'!$O$35),"")</f>
        <v/>
      </c>
      <c r="L30" s="471" t="str">
        <f>IF(AND('Mapa final'!$Y$36="Alta",'Mapa final'!$AA$36="Leve"),CONCATENATE("R5C",'Mapa final'!$O$36),"")</f>
        <v/>
      </c>
      <c r="M30" s="471" t="str">
        <f>IF(AND('Mapa final'!$Y$37="Alta",'Mapa final'!$AA$37="Leve"),CONCATENATE("R5C",'Mapa final'!$O$37),"")</f>
        <v/>
      </c>
      <c r="N30" s="471" t="str">
        <f>IF(AND('Mapa final'!$Y$38="Alta",'Mapa final'!$AA$38="Leve"),CONCATENATE("R5C",'Mapa final'!$O$38),"")</f>
        <v/>
      </c>
      <c r="O30" s="472" t="str">
        <f>IF(AND('Mapa final'!$Y$39="Alta",'Mapa final'!$AA$39="Leve"),CONCATENATE("R5C",'Mapa final'!$O$39),"")</f>
        <v/>
      </c>
      <c r="P30" s="470" t="str">
        <f>IF(AND('Mapa final'!$Y$34="Alta",'Mapa final'!$AA$34="Menor"),CONCATENATE("R5C",'Mapa final'!$O$34),"")</f>
        <v/>
      </c>
      <c r="Q30" s="471" t="str">
        <f>IF(AND('Mapa final'!$Y$35="Alta",'Mapa final'!$AA$35="Menor"),CONCATENATE("R5C",'Mapa final'!$O$35),"")</f>
        <v/>
      </c>
      <c r="R30" s="471" t="str">
        <f>IF(AND('Mapa final'!$Y$36="Alta",'Mapa final'!$AA$36="Menor"),CONCATENATE("R5C",'Mapa final'!$O$36),"")</f>
        <v/>
      </c>
      <c r="S30" s="471" t="str">
        <f>IF(AND('Mapa final'!$Y$37="Alta",'Mapa final'!$AA$37="Menor"),CONCATENATE("R5C",'Mapa final'!$O$37),"")</f>
        <v/>
      </c>
      <c r="T30" s="471" t="str">
        <f>IF(AND('Mapa final'!$Y$38="Alta",'Mapa final'!$AA$38="Menor"),CONCATENATE("R5C",'Mapa final'!$O$38),"")</f>
        <v/>
      </c>
      <c r="U30" s="472" t="str">
        <f>IF(AND('Mapa final'!$Y$39="Alta",'Mapa final'!$AA$39="Menor"),CONCATENATE("R5C",'Mapa final'!$O$39),"")</f>
        <v/>
      </c>
      <c r="V30" s="462" t="str">
        <f>IF(AND('Mapa final'!$Y$34="Alta",'Mapa final'!$AA$34="Moderado"),CONCATENATE("R5C",'Mapa final'!$O$34),"")</f>
        <v/>
      </c>
      <c r="W30" s="462" t="str">
        <f>IF(AND('Mapa final'!$Y$35="Alta",'Mapa final'!$AA$35="Moderado"),CONCATENATE("R5C",'Mapa final'!$O$35),"")</f>
        <v/>
      </c>
      <c r="X30" s="462" t="str">
        <f>IF(AND('Mapa final'!$Y$36="Alta",'Mapa final'!$AA$36="Moderado"),CONCATENATE("R5C",'Mapa final'!$O$36),"")</f>
        <v/>
      </c>
      <c r="Y30" s="462" t="str">
        <f>IF(AND('Mapa final'!$Y$37="Alta",'Mapa final'!$AA$37="Moderado"),CONCATENATE("R5C",'Mapa final'!$O$37),"")</f>
        <v/>
      </c>
      <c r="Z30" s="462" t="str">
        <f>IF(AND('Mapa final'!$Y$38="Alta",'Mapa final'!$AA$38="Moderado"),CONCATENATE("R5C",'Mapa final'!$O$38),"")</f>
        <v/>
      </c>
      <c r="AA30" s="462" t="str">
        <f>IF(AND('Mapa final'!$Y$39="Alta",'Mapa final'!$AA$39="Moderado"),CONCATENATE("R5C",'Mapa final'!$O$39),"")</f>
        <v/>
      </c>
      <c r="AB30" s="461" t="str">
        <f>IF(AND('Mapa final'!$Y$34="Alta",'Mapa final'!$AA$34="Mayor"),CONCATENATE("R5C",'Mapa final'!$O$34),"")</f>
        <v/>
      </c>
      <c r="AC30" s="462" t="str">
        <f>IF(AND('Mapa final'!$Y$35="Alta",'Mapa final'!$AA$35="Mayor"),CONCATENATE("R5C",'Mapa final'!$O$35),"")</f>
        <v/>
      </c>
      <c r="AD30" s="462" t="str">
        <f>IF(AND('Mapa final'!$Y$36="Alta",'Mapa final'!$AA$36="Mayor"),CONCATENATE("R5C",'Mapa final'!$O$36),"")</f>
        <v/>
      </c>
      <c r="AE30" s="462" t="str">
        <f>IF(AND('Mapa final'!$Y$37="Alta",'Mapa final'!$AA$37="Mayor"),CONCATENATE("R5C",'Mapa final'!$O$37),"")</f>
        <v/>
      </c>
      <c r="AF30" s="462" t="str">
        <f>IF(AND('Mapa final'!$Y$38="Alta",'Mapa final'!$AA$38="Mayor"),CONCATENATE("R5C",'Mapa final'!$O$38),"")</f>
        <v/>
      </c>
      <c r="AG30" s="463" t="str">
        <f>IF(AND('Mapa final'!$Y$39="Alta",'Mapa final'!$AA$39="Mayor"),CONCATENATE("R5C",'Mapa final'!$O$39),"")</f>
        <v/>
      </c>
      <c r="AH30" s="464" t="str">
        <f>IF(AND('Mapa final'!$Y$34="Alta",'Mapa final'!$AA$34="Catastrófico"),CONCATENATE("R5C",'Mapa final'!$O$34),"")</f>
        <v/>
      </c>
      <c r="AI30" s="465" t="str">
        <f>IF(AND('Mapa final'!$Y$35="Alta",'Mapa final'!$AA$35="Catastrófico"),CONCATENATE("R5C",'Mapa final'!$O$35),"")</f>
        <v/>
      </c>
      <c r="AJ30" s="465" t="str">
        <f>IF(AND('Mapa final'!$Y$36="Alta",'Mapa final'!$AA$36="Catastrófico"),CONCATENATE("R5C",'Mapa final'!$O$36),"")</f>
        <v/>
      </c>
      <c r="AK30" s="465" t="str">
        <f>IF(AND('Mapa final'!$Y$37="Alta",'Mapa final'!$AA$37="Catastrófico"),CONCATENATE("R5C",'Mapa final'!$O$37),"")</f>
        <v/>
      </c>
      <c r="AL30" s="465" t="str">
        <f>IF(AND('Mapa final'!$Y$38="Alta",'Mapa final'!$AA$38="Catastrófico"),CONCATENATE("R5C",'Mapa final'!$O$38),"")</f>
        <v/>
      </c>
      <c r="AM30" s="466" t="str">
        <f>IF(AND('Mapa final'!$Y$39="Alta",'Mapa final'!$AA$39="Catastrófico"),CONCATENATE("R5C",'Mapa final'!$O$39),"")</f>
        <v/>
      </c>
      <c r="AN30" s="14"/>
      <c r="AO30" s="1110"/>
      <c r="AP30" s="1111"/>
      <c r="AQ30" s="1111"/>
      <c r="AR30" s="1111"/>
      <c r="AS30" s="1111"/>
      <c r="AT30" s="111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c r="A31" s="14"/>
      <c r="B31" s="1015"/>
      <c r="C31" s="1015"/>
      <c r="D31" s="1016"/>
      <c r="E31" s="1104"/>
      <c r="F31" s="1103"/>
      <c r="G31" s="1103"/>
      <c r="H31" s="1103"/>
      <c r="I31" s="1103"/>
      <c r="J31" s="470" t="str">
        <f>IF(AND('Mapa final'!$Y$40="Alta",'Mapa final'!$AA$40="Leve"),CONCATENATE("R6C",'Mapa final'!$O$40),"")</f>
        <v/>
      </c>
      <c r="K31" s="471" t="str">
        <f>IF(AND('Mapa final'!$Y$41="Alta",'Mapa final'!$AA$41="Leve"),CONCATENATE("R6C",'Mapa final'!$O$41),"")</f>
        <v/>
      </c>
      <c r="L31" s="471" t="str">
        <f>IF(AND('Mapa final'!$Y$42="Alta",'Mapa final'!$AA$42="Leve"),CONCATENATE("R6C",'Mapa final'!$O$42),"")</f>
        <v/>
      </c>
      <c r="M31" s="471" t="str">
        <f>IF(AND('Mapa final'!$Y$43="Alta",'Mapa final'!$AA$43="Leve"),CONCATENATE("R6C",'Mapa final'!$O$43),"")</f>
        <v/>
      </c>
      <c r="N31" s="471" t="str">
        <f>IF(AND('Mapa final'!$Y$44="Alta",'Mapa final'!$AA$44="Leve"),CONCATENATE("R6C",'Mapa final'!$O$44),"")</f>
        <v/>
      </c>
      <c r="O31" s="472" t="str">
        <f>IF(AND('Mapa final'!$Y$45="Alta",'Mapa final'!$AA$45="Leve"),CONCATENATE("R6C",'Mapa final'!$O$45),"")</f>
        <v/>
      </c>
      <c r="P31" s="470" t="str">
        <f>IF(AND('Mapa final'!$Y$40="Alta",'Mapa final'!$AA$40="Menor"),CONCATENATE("R6C",'Mapa final'!$O$40),"")</f>
        <v/>
      </c>
      <c r="Q31" s="471" t="str">
        <f>IF(AND('Mapa final'!$Y$41="Alta",'Mapa final'!$AA$41="Menor"),CONCATENATE("R6C",'Mapa final'!$O$41),"")</f>
        <v/>
      </c>
      <c r="R31" s="471" t="str">
        <f>IF(AND('Mapa final'!$Y$42="Alta",'Mapa final'!$AA$42="Menor"),CONCATENATE("R6C",'Mapa final'!$O$42),"")</f>
        <v/>
      </c>
      <c r="S31" s="471" t="str">
        <f>IF(AND('Mapa final'!$Y$43="Alta",'Mapa final'!$AA$43="Menor"),CONCATENATE("R6C",'Mapa final'!$O$43),"")</f>
        <v/>
      </c>
      <c r="T31" s="471" t="str">
        <f>IF(AND('Mapa final'!$Y$44="Alta",'Mapa final'!$AA$44="Menor"),CONCATENATE("R6C",'Mapa final'!$O$44),"")</f>
        <v/>
      </c>
      <c r="U31" s="472" t="str">
        <f>IF(AND('Mapa final'!$Y$45="Alta",'Mapa final'!$AA$45="Menor"),CONCATENATE("R6C",'Mapa final'!$O$45),"")</f>
        <v/>
      </c>
      <c r="V31" s="462" t="str">
        <f>IF(AND('Mapa final'!$Y$40="Alta",'Mapa final'!$AA$40="Moderado"),CONCATENATE("R6C",'Mapa final'!$O$40),"")</f>
        <v/>
      </c>
      <c r="W31" s="462" t="str">
        <f>IF(AND('Mapa final'!$Y$41="Alta",'Mapa final'!$AA$41="Moderado"),CONCATENATE("R6C",'Mapa final'!$O$41),"")</f>
        <v/>
      </c>
      <c r="X31" s="462" t="str">
        <f>IF(AND('Mapa final'!$Y$42="Alta",'Mapa final'!$AA$42="Moderado"),CONCATENATE("R6C",'Mapa final'!$O$42),"")</f>
        <v/>
      </c>
      <c r="Y31" s="462" t="str">
        <f>IF(AND('Mapa final'!$Y$43="Alta",'Mapa final'!$AA$43="Moderado"),CONCATENATE("R6C",'Mapa final'!$O$43),"")</f>
        <v/>
      </c>
      <c r="Z31" s="462" t="str">
        <f>IF(AND('Mapa final'!$Y$44="Alta",'Mapa final'!$AA$44="Moderado"),CONCATENATE("R6C",'Mapa final'!$O$44),"")</f>
        <v/>
      </c>
      <c r="AA31" s="462" t="str">
        <f>IF(AND('Mapa final'!$Y$45="Alta",'Mapa final'!$AA$45="Moderado"),CONCATENATE("R6C",'Mapa final'!$O$45),"")</f>
        <v/>
      </c>
      <c r="AB31" s="461" t="str">
        <f>IF(AND('Mapa final'!$Y$40="Alta",'Mapa final'!$AA$40="Mayor"),CONCATENATE("R6C",'Mapa final'!$O$40),"")</f>
        <v/>
      </c>
      <c r="AC31" s="462" t="str">
        <f>IF(AND('Mapa final'!$Y$41="Alta",'Mapa final'!$AA$41="Mayor"),CONCATENATE("R6C",'Mapa final'!$O$41),"")</f>
        <v/>
      </c>
      <c r="AD31" s="462" t="str">
        <f>IF(AND('Mapa final'!$Y$42="Alta",'Mapa final'!$AA$42="Mayor"),CONCATENATE("R6C",'Mapa final'!$O$42),"")</f>
        <v/>
      </c>
      <c r="AE31" s="462" t="str">
        <f>IF(AND('Mapa final'!$Y$43="Alta",'Mapa final'!$AA$43="Mayor"),CONCATENATE("R6C",'Mapa final'!$O$43),"")</f>
        <v/>
      </c>
      <c r="AF31" s="462" t="str">
        <f>IF(AND('Mapa final'!$Y$44="Alta",'Mapa final'!$AA$44="Mayor"),CONCATENATE("R6C",'Mapa final'!$O$44),"")</f>
        <v/>
      </c>
      <c r="AG31" s="463" t="str">
        <f>IF(AND('Mapa final'!$Y$45="Alta",'Mapa final'!$AA$45="Mayor"),CONCATENATE("R6C",'Mapa final'!$O$45),"")</f>
        <v/>
      </c>
      <c r="AH31" s="464" t="str">
        <f>IF(AND('Mapa final'!$Y$40="Alta",'Mapa final'!$AA$40="Catastrófico"),CONCATENATE("R6C",'Mapa final'!$O$40),"")</f>
        <v/>
      </c>
      <c r="AI31" s="465" t="str">
        <f>IF(AND('Mapa final'!$Y$41="Alta",'Mapa final'!$AA$41="Catastrófico"),CONCATENATE("R6C",'Mapa final'!$O$41),"")</f>
        <v/>
      </c>
      <c r="AJ31" s="465" t="str">
        <f>IF(AND('Mapa final'!$Y$42="Alta",'Mapa final'!$AA$42="Catastrófico"),CONCATENATE("R6C",'Mapa final'!$O$42),"")</f>
        <v/>
      </c>
      <c r="AK31" s="465" t="str">
        <f>IF(AND('Mapa final'!$Y$43="Alta",'Mapa final'!$AA$43="Catastrófico"),CONCATENATE("R6C",'Mapa final'!$O$43),"")</f>
        <v/>
      </c>
      <c r="AL31" s="465" t="str">
        <f>IF(AND('Mapa final'!$Y$44="Alta",'Mapa final'!$AA$44="Catastrófico"),CONCATENATE("R6C",'Mapa final'!$O$44),"")</f>
        <v/>
      </c>
      <c r="AM31" s="466" t="str">
        <f>IF(AND('Mapa final'!$Y$45="Alta",'Mapa final'!$AA$45="Catastrófico"),CONCATENATE("R6C",'Mapa final'!$O$45),"")</f>
        <v/>
      </c>
      <c r="AN31" s="14"/>
      <c r="AO31" s="1110"/>
      <c r="AP31" s="1111"/>
      <c r="AQ31" s="1111"/>
      <c r="AR31" s="1111"/>
      <c r="AS31" s="1111"/>
      <c r="AT31" s="111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c r="A32" s="14"/>
      <c r="B32" s="1015"/>
      <c r="C32" s="1015"/>
      <c r="D32" s="1016"/>
      <c r="E32" s="1104"/>
      <c r="F32" s="1103"/>
      <c r="G32" s="1103"/>
      <c r="H32" s="1103"/>
      <c r="I32" s="1103"/>
      <c r="J32" s="470" t="str">
        <f>IF(AND('Mapa final'!$Y$46="Alta",'Mapa final'!$AA$46="Leve"),CONCATENATE("R7C",'Mapa final'!$O$46),"")</f>
        <v/>
      </c>
      <c r="K32" s="471" t="str">
        <f>IF(AND('Mapa final'!$Y$47="Alta",'Mapa final'!$AA$47="Leve"),CONCATENATE("R7C",'Mapa final'!$O$47),"")</f>
        <v/>
      </c>
      <c r="L32" s="471" t="str">
        <f>IF(AND('Mapa final'!$Y$48="Alta",'Mapa final'!$AA$48="Leve"),CONCATENATE("R7C",'Mapa final'!$O$48),"")</f>
        <v/>
      </c>
      <c r="M32" s="471" t="str">
        <f>IF(AND('Mapa final'!$Y$49="Alta",'Mapa final'!$AA$49="Leve"),CONCATENATE("R7C",'Mapa final'!$O$49),"")</f>
        <v/>
      </c>
      <c r="N32" s="471" t="str">
        <f>IF(AND('Mapa final'!$Y$50="Alta",'Mapa final'!$AA$50="Leve"),CONCATENATE("R7C",'Mapa final'!$O$50),"")</f>
        <v/>
      </c>
      <c r="O32" s="472" t="str">
        <f>IF(AND('Mapa final'!$Y$51="Alta",'Mapa final'!$AA$51="Leve"),CONCATENATE("R7C",'Mapa final'!$O$51),"")</f>
        <v/>
      </c>
      <c r="P32" s="470" t="str">
        <f>IF(AND('Mapa final'!$Y$46="Alta",'Mapa final'!$AA$46="Menor"),CONCATENATE("R7C",'Mapa final'!$O$46),"")</f>
        <v/>
      </c>
      <c r="Q32" s="471" t="str">
        <f>IF(AND('Mapa final'!$Y$47="Alta",'Mapa final'!$AA$47="Menor"),CONCATENATE("R7C",'Mapa final'!$O$47),"")</f>
        <v/>
      </c>
      <c r="R32" s="471" t="str">
        <f>IF(AND('Mapa final'!$Y$48="Alta",'Mapa final'!$AA$48="Menor"),CONCATENATE("R7C",'Mapa final'!$O$48),"")</f>
        <v/>
      </c>
      <c r="S32" s="471" t="str">
        <f>IF(AND('Mapa final'!$Y$49="Alta",'Mapa final'!$AA$49="Menor"),CONCATENATE("R7C",'Mapa final'!$O$49),"")</f>
        <v/>
      </c>
      <c r="T32" s="471" t="str">
        <f>IF(AND('Mapa final'!$Y$50="Alta",'Mapa final'!$AA$50="Menor"),CONCATENATE("R7C",'Mapa final'!$O$50),"")</f>
        <v/>
      </c>
      <c r="U32" s="472" t="str">
        <f>IF(AND('Mapa final'!$Y$51="Alta",'Mapa final'!$AA$51="Menor"),CONCATENATE("R7C",'Mapa final'!$O$51),"")</f>
        <v/>
      </c>
      <c r="V32" s="462" t="str">
        <f>IF(AND('Mapa final'!$Y$46="Alta",'Mapa final'!$AA$46="Moderado"),CONCATENATE("R7C",'Mapa final'!$O$46),"")</f>
        <v/>
      </c>
      <c r="W32" s="462" t="str">
        <f>IF(AND('Mapa final'!$Y$47="Alta",'Mapa final'!$AA$47="Moderado"),CONCATENATE("R7C",'Mapa final'!$O$47),"")</f>
        <v/>
      </c>
      <c r="X32" s="462" t="str">
        <f>IF(AND('Mapa final'!$Y$48="Alta",'Mapa final'!$AA$48="Moderado"),CONCATENATE("R7C",'Mapa final'!$O$48),"")</f>
        <v/>
      </c>
      <c r="Y32" s="462" t="str">
        <f>IF(AND('Mapa final'!$Y$49="Alta",'Mapa final'!$AA$49="Moderado"),CONCATENATE("R7C",'Mapa final'!$O$49),"")</f>
        <v/>
      </c>
      <c r="Z32" s="462" t="str">
        <f>IF(AND('Mapa final'!$Y$50="Alta",'Mapa final'!$AA$50="Moderado"),CONCATENATE("R7C",'Mapa final'!$O$50),"")</f>
        <v/>
      </c>
      <c r="AA32" s="462" t="str">
        <f>IF(AND('Mapa final'!$Y$51="Alta",'Mapa final'!$AA$51="Moderado"),CONCATENATE("R7C",'Mapa final'!$O$51),"")</f>
        <v/>
      </c>
      <c r="AB32" s="461" t="str">
        <f>IF(AND('Mapa final'!$Y$46="Alta",'Mapa final'!$AA$46="Mayor"),CONCATENATE("R7C",'Mapa final'!$O$46),"")</f>
        <v/>
      </c>
      <c r="AC32" s="462" t="str">
        <f>IF(AND('Mapa final'!$Y$47="Alta",'Mapa final'!$AA$47="Mayor"),CONCATENATE("R7C",'Mapa final'!$O$47),"")</f>
        <v/>
      </c>
      <c r="AD32" s="462" t="str">
        <f>IF(AND('Mapa final'!$Y$48="Alta",'Mapa final'!$AA$48="Mayor"),CONCATENATE("R7C",'Mapa final'!$O$48),"")</f>
        <v/>
      </c>
      <c r="AE32" s="462" t="str">
        <f>IF(AND('Mapa final'!$Y$49="Alta",'Mapa final'!$AA$49="Mayor"),CONCATENATE("R7C",'Mapa final'!$O$49),"")</f>
        <v/>
      </c>
      <c r="AF32" s="462" t="str">
        <f>IF(AND('Mapa final'!$Y$50="Alta",'Mapa final'!$AA$50="Mayor"),CONCATENATE("R7C",'Mapa final'!$O$50),"")</f>
        <v/>
      </c>
      <c r="AG32" s="463" t="str">
        <f>IF(AND('Mapa final'!$Y$51="Alta",'Mapa final'!$AA$51="Mayor"),CONCATENATE("R7C",'Mapa final'!$O$51),"")</f>
        <v/>
      </c>
      <c r="AH32" s="464" t="str">
        <f>IF(AND('Mapa final'!$Y$46="Alta",'Mapa final'!$AA$46="Catastrófico"),CONCATENATE("R7C",'Mapa final'!$O$46),"")</f>
        <v/>
      </c>
      <c r="AI32" s="465" t="str">
        <f>IF(AND('Mapa final'!$Y$47="Alta",'Mapa final'!$AA$47="Catastrófico"),CONCATENATE("R7C",'Mapa final'!$O$47),"")</f>
        <v/>
      </c>
      <c r="AJ32" s="465" t="str">
        <f>IF(AND('Mapa final'!$Y$48="Alta",'Mapa final'!$AA$48="Catastrófico"),CONCATENATE("R7C",'Mapa final'!$O$48),"")</f>
        <v/>
      </c>
      <c r="AK32" s="465" t="str">
        <f>IF(AND('Mapa final'!$Y$49="Alta",'Mapa final'!$AA$49="Catastrófico"),CONCATENATE("R7C",'Mapa final'!$O$49),"")</f>
        <v/>
      </c>
      <c r="AL32" s="465" t="str">
        <f>IF(AND('Mapa final'!$Y$50="Alta",'Mapa final'!$AA$50="Catastrófico"),CONCATENATE("R7C",'Mapa final'!$O$50),"")</f>
        <v/>
      </c>
      <c r="AM32" s="466" t="str">
        <f>IF(AND('Mapa final'!$Y$51="Alta",'Mapa final'!$AA$51="Catastrófico"),CONCATENATE("R7C",'Mapa final'!$O$51),"")</f>
        <v/>
      </c>
      <c r="AN32" s="14"/>
      <c r="AO32" s="1110"/>
      <c r="AP32" s="1111"/>
      <c r="AQ32" s="1111"/>
      <c r="AR32" s="1111"/>
      <c r="AS32" s="1111"/>
      <c r="AT32" s="111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c r="A33" s="14"/>
      <c r="B33" s="1015"/>
      <c r="C33" s="1015"/>
      <c r="D33" s="1016"/>
      <c r="E33" s="1104"/>
      <c r="F33" s="1103"/>
      <c r="G33" s="1103"/>
      <c r="H33" s="1103"/>
      <c r="I33" s="1103"/>
      <c r="J33" s="470" t="str">
        <f>IF(AND('Mapa final'!$Y$52="Alta",'Mapa final'!$AA$52="Leve"),CONCATENATE("R8C",'Mapa final'!$O$52),"")</f>
        <v/>
      </c>
      <c r="K33" s="471" t="str">
        <f>IF(AND('Mapa final'!$Y$53="Alta",'Mapa final'!$AA$53="Leve"),CONCATENATE("R8C",'Mapa final'!$O$53),"")</f>
        <v/>
      </c>
      <c r="L33" s="471" t="str">
        <f>IF(AND('Mapa final'!$Y$54="Alta",'Mapa final'!$AA$54="Leve"),CONCATENATE("R8C",'Mapa final'!$O$54),"")</f>
        <v/>
      </c>
      <c r="M33" s="471" t="str">
        <f>IF(AND('Mapa final'!$Y$55="Alta",'Mapa final'!$AA$55="Leve"),CONCATENATE("R8C",'Mapa final'!$O$55),"")</f>
        <v/>
      </c>
      <c r="N33" s="471" t="str">
        <f>IF(AND('Mapa final'!$Y$56="Alta",'Mapa final'!$AA$56="Leve"),CONCATENATE("R8C",'Mapa final'!$O$56),"")</f>
        <v/>
      </c>
      <c r="O33" s="472" t="str">
        <f>IF(AND('Mapa final'!$Y$57="Alta",'Mapa final'!$AA$57="Leve"),CONCATENATE("R8C",'Mapa final'!$O$57),"")</f>
        <v/>
      </c>
      <c r="P33" s="470" t="str">
        <f>IF(AND('Mapa final'!$Y$52="Alta",'Mapa final'!$AA$52="Menor"),CONCATENATE("R8C",'Mapa final'!$O$52),"")</f>
        <v/>
      </c>
      <c r="Q33" s="471" t="str">
        <f>IF(AND('Mapa final'!$Y$53="Alta",'Mapa final'!$AA$53="Menor"),CONCATENATE("R8C",'Mapa final'!$O$53),"")</f>
        <v/>
      </c>
      <c r="R33" s="471" t="str">
        <f>IF(AND('Mapa final'!$Y$54="Alta",'Mapa final'!$AA$54="Menor"),CONCATENATE("R8C",'Mapa final'!$O$54),"")</f>
        <v/>
      </c>
      <c r="S33" s="471" t="str">
        <f>IF(AND('Mapa final'!$Y$55="Alta",'Mapa final'!$AA$55="Menor"),CONCATENATE("R8C",'Mapa final'!$O$55),"")</f>
        <v/>
      </c>
      <c r="T33" s="471" t="str">
        <f>IF(AND('Mapa final'!$Y$56="Alta",'Mapa final'!$AA$56="Menor"),CONCATENATE("R8C",'Mapa final'!$O$56),"")</f>
        <v/>
      </c>
      <c r="U33" s="472" t="str">
        <f>IF(AND('Mapa final'!$Y$57="Alta",'Mapa final'!$AA$57="Menor"),CONCATENATE("R8C",'Mapa final'!$O$57),"")</f>
        <v/>
      </c>
      <c r="V33" s="462" t="str">
        <f>IF(AND('Mapa final'!$Y$52="Alta",'Mapa final'!$AA$52="Moderado"),CONCATENATE("R8C",'Mapa final'!$O$52),"")</f>
        <v/>
      </c>
      <c r="W33" s="462" t="str">
        <f>IF(AND('Mapa final'!$Y$53="Alta",'Mapa final'!$AA$53="Moderado"),CONCATENATE("R8C",'Mapa final'!$O$53),"")</f>
        <v/>
      </c>
      <c r="X33" s="462" t="str">
        <f>IF(AND('Mapa final'!$Y$54="Alta",'Mapa final'!$AA$54="Moderado"),CONCATENATE("R8C",'Mapa final'!$O$54),"")</f>
        <v/>
      </c>
      <c r="Y33" s="462" t="str">
        <f>IF(AND('Mapa final'!$Y$55="Alta",'Mapa final'!$AA$55="Moderado"),CONCATENATE("R8C",'Mapa final'!$O$55),"")</f>
        <v/>
      </c>
      <c r="Z33" s="462" t="str">
        <f>IF(AND('Mapa final'!$Y$56="Alta",'Mapa final'!$AA$56="Moderado"),CONCATENATE("R8C",'Mapa final'!$O$56),"")</f>
        <v/>
      </c>
      <c r="AA33" s="462" t="str">
        <f>IF(AND('Mapa final'!$Y$57="Alta",'Mapa final'!$AA$57="Moderado"),CONCATENATE("R8C",'Mapa final'!$O$57),"")</f>
        <v/>
      </c>
      <c r="AB33" s="461" t="str">
        <f>IF(AND('Mapa final'!$Y$52="Alta",'Mapa final'!$AA$52="Mayor"),CONCATENATE("R8C",'Mapa final'!$O$52),"")</f>
        <v/>
      </c>
      <c r="AC33" s="462" t="str">
        <f>IF(AND('Mapa final'!$Y$53="Alta",'Mapa final'!$AA$53="Mayor"),CONCATENATE("R8C",'Mapa final'!$O$53),"")</f>
        <v/>
      </c>
      <c r="AD33" s="462" t="str">
        <f>IF(AND('Mapa final'!$Y$54="Alta",'Mapa final'!$AA$54="Mayor"),CONCATENATE("R8C",'Mapa final'!$O$54),"")</f>
        <v/>
      </c>
      <c r="AE33" s="462" t="str">
        <f>IF(AND('Mapa final'!$Y$55="Alta",'Mapa final'!$AA$55="Mayor"),CONCATENATE("R8C",'Mapa final'!$O$55),"")</f>
        <v/>
      </c>
      <c r="AF33" s="462" t="str">
        <f>IF(AND('Mapa final'!$Y$56="Alta",'Mapa final'!$AA$56="Mayor"),CONCATENATE("R8C",'Mapa final'!$O$56),"")</f>
        <v/>
      </c>
      <c r="AG33" s="463" t="str">
        <f>IF(AND('Mapa final'!$Y$57="Alta",'Mapa final'!$AA$57="Mayor"),CONCATENATE("R8C",'Mapa final'!$O$57),"")</f>
        <v/>
      </c>
      <c r="AH33" s="464" t="str">
        <f>IF(AND('Mapa final'!$Y$52="Alta",'Mapa final'!$AA$52="Catastrófico"),CONCATENATE("R8C",'Mapa final'!$O$52),"")</f>
        <v/>
      </c>
      <c r="AI33" s="465" t="str">
        <f>IF(AND('Mapa final'!$Y$53="Alta",'Mapa final'!$AA$53="Catastrófico"),CONCATENATE("R8C",'Mapa final'!$O$53),"")</f>
        <v/>
      </c>
      <c r="AJ33" s="465" t="str">
        <f>IF(AND('Mapa final'!$Y$54="Alta",'Mapa final'!$AA$54="Catastrófico"),CONCATENATE("R8C",'Mapa final'!$O$54),"")</f>
        <v/>
      </c>
      <c r="AK33" s="465" t="str">
        <f>IF(AND('Mapa final'!$Y$55="Alta",'Mapa final'!$AA$55="Catastrófico"),CONCATENATE("R8C",'Mapa final'!$O$55),"")</f>
        <v/>
      </c>
      <c r="AL33" s="465" t="str">
        <f>IF(AND('Mapa final'!$Y$56="Alta",'Mapa final'!$AA$56="Catastrófico"),CONCATENATE("R8C",'Mapa final'!$O$56),"")</f>
        <v/>
      </c>
      <c r="AM33" s="466" t="str">
        <f>IF(AND('Mapa final'!$Y$57="Alta",'Mapa final'!$AA$57="Catastrófico"),CONCATENATE("R8C",'Mapa final'!$O$57),"")</f>
        <v/>
      </c>
      <c r="AN33" s="14"/>
      <c r="AO33" s="1110"/>
      <c r="AP33" s="1111"/>
      <c r="AQ33" s="1111"/>
      <c r="AR33" s="1111"/>
      <c r="AS33" s="1111"/>
      <c r="AT33" s="111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c r="A34" s="14"/>
      <c r="B34" s="1015"/>
      <c r="C34" s="1015"/>
      <c r="D34" s="1016"/>
      <c r="E34" s="1104"/>
      <c r="F34" s="1103"/>
      <c r="G34" s="1103"/>
      <c r="H34" s="1103"/>
      <c r="I34" s="1103"/>
      <c r="J34" s="470" t="str">
        <f>IF(AND('Mapa final'!$Y$58="Alta",'Mapa final'!$AA$58="Leve"),CONCATENATE("R9C",'Mapa final'!$O$58),"")</f>
        <v/>
      </c>
      <c r="K34" s="471" t="str">
        <f>IF(AND('Mapa final'!$Y$59="Alta",'Mapa final'!$AA$59="Leve"),CONCATENATE("R9C",'Mapa final'!$O$59),"")</f>
        <v/>
      </c>
      <c r="L34" s="471" t="str">
        <f>IF(AND('Mapa final'!$Y$60="Alta",'Mapa final'!$AA$60="Leve"),CONCATENATE("R9C",'Mapa final'!$O$60),"")</f>
        <v/>
      </c>
      <c r="M34" s="471" t="str">
        <f>IF(AND('Mapa final'!$Y$61="Alta",'Mapa final'!$AA$61="Leve"),CONCATENATE("R9C",'Mapa final'!$O$61),"")</f>
        <v/>
      </c>
      <c r="N34" s="471" t="str">
        <f>IF(AND('Mapa final'!$Y$62="Alta",'Mapa final'!$AA$62="Leve"),CONCATENATE("R9C",'Mapa final'!$O$62),"")</f>
        <v/>
      </c>
      <c r="O34" s="472" t="str">
        <f>IF(AND('Mapa final'!$Y$63="Alta",'Mapa final'!$AA$63="Leve"),CONCATENATE("R9C",'Mapa final'!$O$63),"")</f>
        <v/>
      </c>
      <c r="P34" s="470" t="str">
        <f>IF(AND('Mapa final'!$Y$58="Alta",'Mapa final'!$AA$58="Menor"),CONCATENATE("R9C",'Mapa final'!$O$58),"")</f>
        <v/>
      </c>
      <c r="Q34" s="471" t="str">
        <f>IF(AND('Mapa final'!$Y$59="Alta",'Mapa final'!$AA$59="Menor"),CONCATENATE("R9C",'Mapa final'!$O$59),"")</f>
        <v/>
      </c>
      <c r="R34" s="471" t="str">
        <f>IF(AND('Mapa final'!$Y$60="Alta",'Mapa final'!$AA$60="Menor"),CONCATENATE("R9C",'Mapa final'!$O$60),"")</f>
        <v/>
      </c>
      <c r="S34" s="471" t="str">
        <f>IF(AND('Mapa final'!$Y$61="Alta",'Mapa final'!$AA$61="Menor"),CONCATENATE("R9C",'Mapa final'!$O$61),"")</f>
        <v/>
      </c>
      <c r="T34" s="471" t="str">
        <f>IF(AND('Mapa final'!$Y$62="Alta",'Mapa final'!$AA$62="Menor"),CONCATENATE("R9C",'Mapa final'!$O$62),"")</f>
        <v/>
      </c>
      <c r="U34" s="472" t="str">
        <f>IF(AND('Mapa final'!$Y$63="Alta",'Mapa final'!$AA$63="Menor"),CONCATENATE("R9C",'Mapa final'!$O$63),"")</f>
        <v/>
      </c>
      <c r="V34" s="462" t="str">
        <f>IF(AND('Mapa final'!$Y$58="Alta",'Mapa final'!$AA$58="Moderado"),CONCATENATE("R9C",'Mapa final'!$O$58),"")</f>
        <v/>
      </c>
      <c r="W34" s="462" t="str">
        <f>IF(AND('Mapa final'!$Y$59="Alta",'Mapa final'!$AA$59="Moderado"),CONCATENATE("R9C",'Mapa final'!$O$59),"")</f>
        <v/>
      </c>
      <c r="X34" s="462" t="str">
        <f>IF(AND('Mapa final'!$Y$60="Alta",'Mapa final'!$AA$60="Moderado"),CONCATENATE("R9C",'Mapa final'!$O$60),"")</f>
        <v/>
      </c>
      <c r="Y34" s="462" t="str">
        <f>IF(AND('Mapa final'!$Y$61="Alta",'Mapa final'!$AA$61="Moderado"),CONCATENATE("R9C",'Mapa final'!$O$61),"")</f>
        <v/>
      </c>
      <c r="Z34" s="462" t="str">
        <f>IF(AND('Mapa final'!$Y$62="Alta",'Mapa final'!$AA$62="Moderado"),CONCATENATE("R9C",'Mapa final'!$O$62),"")</f>
        <v/>
      </c>
      <c r="AA34" s="462" t="str">
        <f>IF(AND('Mapa final'!$Y$63="Alta",'Mapa final'!$AA$63="Moderado"),CONCATENATE("R9C",'Mapa final'!$O$63),"")</f>
        <v/>
      </c>
      <c r="AB34" s="461" t="str">
        <f>IF(AND('Mapa final'!$Y$58="Alta",'Mapa final'!$AA$58="Mayor"),CONCATENATE("R9C",'Mapa final'!$O$58),"")</f>
        <v/>
      </c>
      <c r="AC34" s="462" t="str">
        <f>IF(AND('Mapa final'!$Y$59="Alta",'Mapa final'!$AA$59="Mayor"),CONCATENATE("R9C",'Mapa final'!$O$59),"")</f>
        <v/>
      </c>
      <c r="AD34" s="462" t="str">
        <f>IF(AND('Mapa final'!$Y$60="Alta",'Mapa final'!$AA$60="Mayor"),CONCATENATE("R9C",'Mapa final'!$O$60),"")</f>
        <v/>
      </c>
      <c r="AE34" s="462" t="str">
        <f>IF(AND('Mapa final'!$Y$61="Alta",'Mapa final'!$AA$61="Mayor"),CONCATENATE("R9C",'Mapa final'!$O$61),"")</f>
        <v/>
      </c>
      <c r="AF34" s="462" t="str">
        <f>IF(AND('Mapa final'!$Y$62="Alta",'Mapa final'!$AA$62="Mayor"),CONCATENATE("R9C",'Mapa final'!$O$62),"")</f>
        <v/>
      </c>
      <c r="AG34" s="463" t="str">
        <f>IF(AND('Mapa final'!$Y$63="Alta",'Mapa final'!$AA$63="Mayor"),CONCATENATE("R9C",'Mapa final'!$O$63),"")</f>
        <v/>
      </c>
      <c r="AH34" s="464" t="str">
        <f>IF(AND('Mapa final'!$Y$58="Alta",'Mapa final'!$AA$58="Catastrófico"),CONCATENATE("R9C",'Mapa final'!$O$58),"")</f>
        <v/>
      </c>
      <c r="AI34" s="465" t="str">
        <f>IF(AND('Mapa final'!$Y$59="Alta",'Mapa final'!$AA$59="Catastrófico"),CONCATENATE("R9C",'Mapa final'!$O$59),"")</f>
        <v/>
      </c>
      <c r="AJ34" s="465" t="str">
        <f>IF(AND('Mapa final'!$Y$60="Alta",'Mapa final'!$AA$60="Catastrófico"),CONCATENATE("R9C",'Mapa final'!$O$60),"")</f>
        <v/>
      </c>
      <c r="AK34" s="465" t="str">
        <f>IF(AND('Mapa final'!$Y$61="Alta",'Mapa final'!$AA$61="Catastrófico"),CONCATENATE("R9C",'Mapa final'!$O$61),"")</f>
        <v/>
      </c>
      <c r="AL34" s="465" t="str">
        <f>IF(AND('Mapa final'!$Y$62="Alta",'Mapa final'!$AA$62="Catastrófico"),CONCATENATE("R9C",'Mapa final'!$O$62),"")</f>
        <v/>
      </c>
      <c r="AM34" s="466" t="str">
        <f>IF(AND('Mapa final'!$Y$63="Alta",'Mapa final'!$AA$63="Catastrófico"),CONCATENATE("R9C",'Mapa final'!$O$63),"")</f>
        <v/>
      </c>
      <c r="AN34" s="14"/>
      <c r="AO34" s="1110"/>
      <c r="AP34" s="1111"/>
      <c r="AQ34" s="1111"/>
      <c r="AR34" s="1111"/>
      <c r="AS34" s="1111"/>
      <c r="AT34" s="111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c r="A35" s="14"/>
      <c r="B35" s="1015"/>
      <c r="C35" s="1015"/>
      <c r="D35" s="1016"/>
      <c r="E35" s="1104"/>
      <c r="F35" s="1103"/>
      <c r="G35" s="1103"/>
      <c r="H35" s="1103"/>
      <c r="I35" s="1103"/>
      <c r="J35" s="470" t="str">
        <f>IF(AND('Mapa final'!$Y$64="Alta",'Mapa final'!$AA$64="Leve"),CONCATENATE("R10C",'Mapa final'!$O$64),"")</f>
        <v/>
      </c>
      <c r="K35" s="471" t="str">
        <f>IF(AND('Mapa final'!$Y$65="Alta",'Mapa final'!$AA$65="Leve"),CONCATENATE("R10C",'Mapa final'!$O$65),"")</f>
        <v/>
      </c>
      <c r="L35" s="471" t="str">
        <f>IF(AND('Mapa final'!$Y$66="Alta",'Mapa final'!$AA$66="Leve"),CONCATENATE("R10C",'Mapa final'!$O$66),"")</f>
        <v/>
      </c>
      <c r="M35" s="471" t="str">
        <f>IF(AND('Mapa final'!$Y$67="Alta",'Mapa final'!$AA$67="Leve"),CONCATENATE("R10C",'Mapa final'!$O$67),"")</f>
        <v/>
      </c>
      <c r="N35" s="471" t="str">
        <f>IF(AND('Mapa final'!$Y$68="Alta",'Mapa final'!$AA$68="Leve"),CONCATENATE("R10C",'Mapa final'!$O$68),"")</f>
        <v/>
      </c>
      <c r="O35" s="472" t="str">
        <f>IF(AND('Mapa final'!$Y$69="Alta",'Mapa final'!$AA$69="Leve"),CONCATENATE("R10C",'Mapa final'!$O$69),"")</f>
        <v/>
      </c>
      <c r="P35" s="470" t="str">
        <f>IF(AND('Mapa final'!$Y$64="Alta",'Mapa final'!$AA$64="Menor"),CONCATENATE("R10C",'Mapa final'!$O$64),"")</f>
        <v/>
      </c>
      <c r="Q35" s="471" t="str">
        <f>IF(AND('Mapa final'!$Y$65="Alta",'Mapa final'!$AA$65="Menor"),CONCATENATE("R10C",'Mapa final'!$O$65),"")</f>
        <v/>
      </c>
      <c r="R35" s="471" t="str">
        <f>IF(AND('Mapa final'!$Y$66="Alta",'Mapa final'!$AA$66="Menor"),CONCATENATE("R10C",'Mapa final'!$O$66),"")</f>
        <v/>
      </c>
      <c r="S35" s="471" t="str">
        <f>IF(AND('Mapa final'!$Y$67="Alta",'Mapa final'!$AA$67="Menor"),CONCATENATE("R10C",'Mapa final'!$O$67),"")</f>
        <v/>
      </c>
      <c r="T35" s="471" t="str">
        <f>IF(AND('Mapa final'!$Y$68="Alta",'Mapa final'!$AA$68="Menor"),CONCATENATE("R10C",'Mapa final'!$O$68),"")</f>
        <v/>
      </c>
      <c r="U35" s="472" t="str">
        <f>IF(AND('Mapa final'!$Y$69="Alta",'Mapa final'!$AA$69="Menor"),CONCATENATE("R10C",'Mapa final'!$O$69),"")</f>
        <v/>
      </c>
      <c r="V35" s="462" t="str">
        <f>IF(AND('Mapa final'!$Y$64="Alta",'Mapa final'!$AA$64="Moderado"),CONCATENATE("R10C",'Mapa final'!$O$64),"")</f>
        <v/>
      </c>
      <c r="W35" s="462" t="str">
        <f>IF(AND('Mapa final'!$Y$65="Alta",'Mapa final'!$AA$65="Moderado"),CONCATENATE("R10C",'Mapa final'!$O$65),"")</f>
        <v/>
      </c>
      <c r="X35" s="462" t="str">
        <f>IF(AND('Mapa final'!$Y$66="Alta",'Mapa final'!$AA$66="Moderado"),CONCATENATE("R10C",'Mapa final'!$O$66),"")</f>
        <v/>
      </c>
      <c r="Y35" s="462" t="str">
        <f>IF(AND('Mapa final'!$Y$67="Alta",'Mapa final'!$AA$67="Moderado"),CONCATENATE("R10C",'Mapa final'!$O$67),"")</f>
        <v/>
      </c>
      <c r="Z35" s="462" t="str">
        <f>IF(AND('Mapa final'!$Y$68="Alta",'Mapa final'!$AA$68="Moderado"),CONCATENATE("R10C",'Mapa final'!$O$68),"")</f>
        <v/>
      </c>
      <c r="AA35" s="462" t="str">
        <f>IF(AND('Mapa final'!$Y$69="Alta",'Mapa final'!$AA$69="Moderado"),CONCATENATE("R10C",'Mapa final'!$O$69),"")</f>
        <v/>
      </c>
      <c r="AB35" s="461" t="str">
        <f>IF(AND('Mapa final'!$Y$64="Alta",'Mapa final'!$AA$64="Mayor"),CONCATENATE("R10C",'Mapa final'!$O$64),"")</f>
        <v/>
      </c>
      <c r="AC35" s="462" t="str">
        <f>IF(AND('Mapa final'!$Y$65="Alta",'Mapa final'!$AA$65="Mayor"),CONCATENATE("R10C",'Mapa final'!$O$65),"")</f>
        <v/>
      </c>
      <c r="AD35" s="462" t="str">
        <f>IF(AND('Mapa final'!$Y$66="Alta",'Mapa final'!$AA$66="Mayor"),CONCATENATE("R10C",'Mapa final'!$O$66),"")</f>
        <v/>
      </c>
      <c r="AE35" s="462" t="str">
        <f>IF(AND('Mapa final'!$Y$67="Alta",'Mapa final'!$AA$67="Mayor"),CONCATENATE("R10C",'Mapa final'!$O$67),"")</f>
        <v/>
      </c>
      <c r="AF35" s="462" t="str">
        <f>IF(AND('Mapa final'!$Y$68="Alta",'Mapa final'!$AA$68="Mayor"),CONCATENATE("R10C",'Mapa final'!$O$68),"")</f>
        <v/>
      </c>
      <c r="AG35" s="463" t="str">
        <f>IF(AND('Mapa final'!$Y$69="Alta",'Mapa final'!$AA$69="Mayor"),CONCATENATE("R10C",'Mapa final'!$O$69),"")</f>
        <v/>
      </c>
      <c r="AH35" s="464" t="str">
        <f>IF(AND('Mapa final'!$Y$64="Alta",'Mapa final'!$AA$64="Catastrófico"),CONCATENATE("R10C",'Mapa final'!$O$64),"")</f>
        <v/>
      </c>
      <c r="AI35" s="465" t="str">
        <f>IF(AND('Mapa final'!$Y$65="Alta",'Mapa final'!$AA$65="Catastrófico"),CONCATENATE("R10C",'Mapa final'!$O$65),"")</f>
        <v/>
      </c>
      <c r="AJ35" s="465" t="str">
        <f>IF(AND('Mapa final'!$Y$66="Alta",'Mapa final'!$AA$66="Catastrófico"),CONCATENATE("R10C",'Mapa final'!$O$66),"")</f>
        <v/>
      </c>
      <c r="AK35" s="465" t="str">
        <f>IF(AND('Mapa final'!$Y$67="Alta",'Mapa final'!$AA$67="Catastrófico"),CONCATENATE("R10C",'Mapa final'!$O$67),"")</f>
        <v/>
      </c>
      <c r="AL35" s="465" t="str">
        <f>IF(AND('Mapa final'!$Y$68="Alta",'Mapa final'!$AA$68="Catastrófico"),CONCATENATE("R10C",'Mapa final'!$O$68),"")</f>
        <v/>
      </c>
      <c r="AM35" s="466" t="str">
        <f>IF(AND('Mapa final'!$Y$69="Alta",'Mapa final'!$AA$69="Catastrófico"),CONCATENATE("R10C",'Mapa final'!$O$69),"")</f>
        <v/>
      </c>
      <c r="AN35" s="14"/>
      <c r="AO35" s="1110"/>
      <c r="AP35" s="1111"/>
      <c r="AQ35" s="1111"/>
      <c r="AR35" s="1111"/>
      <c r="AS35" s="1111"/>
      <c r="AT35" s="111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c r="A36" s="14"/>
      <c r="B36" s="1015"/>
      <c r="C36" s="1015"/>
      <c r="D36" s="1016"/>
      <c r="E36" s="1104"/>
      <c r="F36" s="1103"/>
      <c r="G36" s="1103"/>
      <c r="H36" s="1103"/>
      <c r="I36" s="1103"/>
      <c r="J36" s="470" t="str">
        <f>IF(AND('Mapa final'!$Y$70="Alta",'Mapa final'!$AA$70="Leve"),CONCATENATE("R11C",'Mapa final'!$O$70),"")</f>
        <v/>
      </c>
      <c r="K36" s="471" t="str">
        <f>IF(AND('Mapa final'!$Y$71="Alta",'Mapa final'!$AA$71="Leve"),CONCATENATE("R11C",'Mapa final'!$O$71),"")</f>
        <v/>
      </c>
      <c r="L36" s="471" t="str">
        <f>IF(AND('Mapa final'!$Y$72="Alta",'Mapa final'!$AA$72="Leve"),CONCATENATE("R11C",'Mapa final'!$O$72),"")</f>
        <v/>
      </c>
      <c r="M36" s="471" t="str">
        <f>IF(AND('Mapa final'!$Y$73="Alta",'Mapa final'!$AA$73="Leve"),CONCATENATE("R11C",'Mapa final'!$O$73),"")</f>
        <v/>
      </c>
      <c r="N36" s="471" t="str">
        <f>IF(AND('Mapa final'!$Y$74="Alta",'Mapa final'!$AA$74="Leve"),CONCATENATE("R11C",'Mapa final'!$O$74),"")</f>
        <v/>
      </c>
      <c r="O36" s="472" t="str">
        <f>IF(AND('Mapa final'!$Y$75="Alta",'Mapa final'!$AA$75="Leve"),CONCATENATE("R11C",'Mapa final'!$O$75),"")</f>
        <v/>
      </c>
      <c r="P36" s="470" t="str">
        <f>IF(AND('Mapa final'!$Y$70="Alta",'Mapa final'!$AA$70="Menor"),CONCATENATE("R11C",'Mapa final'!$O$70),"")</f>
        <v/>
      </c>
      <c r="Q36" s="471" t="str">
        <f>IF(AND('Mapa final'!$Y$71="Alta",'Mapa final'!$AA$71="Menor"),CONCATENATE("R11C",'Mapa final'!$O$71),"")</f>
        <v/>
      </c>
      <c r="R36" s="471" t="str">
        <f>IF(AND('Mapa final'!$Y$72="Alta",'Mapa final'!$AA$72="Menor"),CONCATENATE("R11C",'Mapa final'!$O$72),"")</f>
        <v/>
      </c>
      <c r="S36" s="471" t="str">
        <f>IF(AND('Mapa final'!$Y$73="Alta",'Mapa final'!$AA$73="Menor"),CONCATENATE("R11C",'Mapa final'!$O$73),"")</f>
        <v/>
      </c>
      <c r="T36" s="471" t="str">
        <f>IF(AND('Mapa final'!$Y$74="Alta",'Mapa final'!$AA$74="Menor"),CONCATENATE("R11C",'Mapa final'!$O$74),"")</f>
        <v/>
      </c>
      <c r="U36" s="472" t="str">
        <f>IF(AND('Mapa final'!$Y$75="Alta",'Mapa final'!$AA$75="Menor"),CONCATENATE("R11C",'Mapa final'!$O$75),"")</f>
        <v/>
      </c>
      <c r="V36" s="462" t="str">
        <f>IF(AND('Mapa final'!$Y$70="Alta",'Mapa final'!$AA$70="Moderado"),CONCATENATE("R11C",'Mapa final'!$O$70),"")</f>
        <v/>
      </c>
      <c r="W36" s="462" t="str">
        <f>IF(AND('Mapa final'!$Y$71="Alta",'Mapa final'!$AA$71="Moderado"),CONCATENATE("R11C",'Mapa final'!$O$71),"")</f>
        <v/>
      </c>
      <c r="X36" s="462" t="str">
        <f>IF(AND('Mapa final'!$Y$72="Alta",'Mapa final'!$AA$72="Moderado"),CONCATENATE("R11C",'Mapa final'!$O$72),"")</f>
        <v/>
      </c>
      <c r="Y36" s="462" t="str">
        <f>IF(AND('Mapa final'!$Y$73="Alta",'Mapa final'!$AA$73="Moderado"),CONCATENATE("R11C",'Mapa final'!$O$73),"")</f>
        <v/>
      </c>
      <c r="Z36" s="462" t="str">
        <f>IF(AND('Mapa final'!$Y$74="Alta",'Mapa final'!$AA$74="Moderado"),CONCATENATE("R11C",'Mapa final'!$O$74),"")</f>
        <v/>
      </c>
      <c r="AA36" s="462" t="str">
        <f>IF(AND('Mapa final'!$Y$75="Alta",'Mapa final'!$AA$75="Moderado"),CONCATENATE("R11C",'Mapa final'!$O$75),"")</f>
        <v/>
      </c>
      <c r="AB36" s="461" t="str">
        <f>IF(AND('Mapa final'!$Y$70="Alta",'Mapa final'!$AA$70="Mayor"),CONCATENATE("R11C",'Mapa final'!$O$70),"")</f>
        <v/>
      </c>
      <c r="AC36" s="462" t="str">
        <f>IF(AND('Mapa final'!$Y$71="Alta",'Mapa final'!$AA$71="Mayor"),CONCATENATE("R11C",'Mapa final'!$O$71),"")</f>
        <v/>
      </c>
      <c r="AD36" s="462" t="str">
        <f>IF(AND('Mapa final'!$Y$72="Alta",'Mapa final'!$AA$72="Mayor"),CONCATENATE("R11C",'Mapa final'!$O$72),"")</f>
        <v/>
      </c>
      <c r="AE36" s="462" t="str">
        <f>IF(AND('Mapa final'!$Y$73="Alta",'Mapa final'!$AA$73="Mayor"),CONCATENATE("R11C",'Mapa final'!$O$73),"")</f>
        <v/>
      </c>
      <c r="AF36" s="462" t="str">
        <f>IF(AND('Mapa final'!$Y$74="Alta",'Mapa final'!$AA$74="Mayor"),CONCATENATE("R11C",'Mapa final'!$O$74),"")</f>
        <v/>
      </c>
      <c r="AG36" s="463" t="str">
        <f>IF(AND('Mapa final'!$Y$75="Alta",'Mapa final'!$AA$75="Mayor"),CONCATENATE("R11C",'Mapa final'!$O$75),"")</f>
        <v/>
      </c>
      <c r="AH36" s="464" t="str">
        <f>IF(AND('Mapa final'!$Y$70="Alta",'Mapa final'!$AA$70="Catastrófico"),CONCATENATE("R11C",'Mapa final'!$O$70),"")</f>
        <v/>
      </c>
      <c r="AI36" s="465" t="str">
        <f>IF(AND('Mapa final'!$Y$71="Alta",'Mapa final'!$AA$71="Catastrófico"),CONCATENATE("R11C",'Mapa final'!$O$71),"")</f>
        <v/>
      </c>
      <c r="AJ36" s="465" t="str">
        <f>IF(AND('Mapa final'!$Y$72="Alta",'Mapa final'!$AA$72="Catastrófico"),CONCATENATE("R11C",'Mapa final'!$O$72),"")</f>
        <v/>
      </c>
      <c r="AK36" s="465" t="str">
        <f>IF(AND('Mapa final'!$Y$73="Alta",'Mapa final'!$AA$73="Catastrófico"),CONCATENATE("R11C",'Mapa final'!$O$73),"")</f>
        <v/>
      </c>
      <c r="AL36" s="465" t="str">
        <f>IF(AND('Mapa final'!$Y$74="Alta",'Mapa final'!$AA$74="Catastrófico"),CONCATENATE("R11C",'Mapa final'!$O$74),"")</f>
        <v/>
      </c>
      <c r="AM36" s="466" t="str">
        <f>IF(AND('Mapa final'!$Y$75="Alta",'Mapa final'!$AA$75="Catastrófico"),CONCATENATE("R11C",'Mapa final'!$O$75),"")</f>
        <v/>
      </c>
      <c r="AN36" s="14"/>
      <c r="AO36" s="1110"/>
      <c r="AP36" s="1111"/>
      <c r="AQ36" s="1111"/>
      <c r="AR36" s="1111"/>
      <c r="AS36" s="1111"/>
      <c r="AT36" s="1112"/>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c r="A37" s="14"/>
      <c r="B37" s="1015"/>
      <c r="C37" s="1015"/>
      <c r="D37" s="1016"/>
      <c r="E37" s="1104"/>
      <c r="F37" s="1103"/>
      <c r="G37" s="1103"/>
      <c r="H37" s="1103"/>
      <c r="I37" s="1103"/>
      <c r="J37" s="470" t="str">
        <f>IF(AND('Mapa final'!$Y$76="Alta",'Mapa final'!$AA$76="Leve"),CONCATENATE("R12C",'Mapa final'!$O$76),"")</f>
        <v/>
      </c>
      <c r="K37" s="471" t="str">
        <f>IF(AND('Mapa final'!$Y$77="Alta",'Mapa final'!$AA$77="Leve"),CONCATENATE("R12C",'Mapa final'!$O$77),"")</f>
        <v/>
      </c>
      <c r="L37" s="471" t="str">
        <f>IF(AND('Mapa final'!$Y$78="Alta",'Mapa final'!$AA$78="Leve"),CONCATENATE("R12C",'Mapa final'!$O$78),"")</f>
        <v/>
      </c>
      <c r="M37" s="471" t="str">
        <f>IF(AND('Mapa final'!$Y$79="Alta",'Mapa final'!$AA$79="Leve"),CONCATENATE("R12C",'Mapa final'!$O$79),"")</f>
        <v/>
      </c>
      <c r="N37" s="471" t="str">
        <f>IF(AND('Mapa final'!$Y$80="Alta",'Mapa final'!$AA$80="Leve"),CONCATENATE("R12C",'Mapa final'!$O$80),"")</f>
        <v/>
      </c>
      <c r="O37" s="472" t="str">
        <f>IF(AND('Mapa final'!$Y$81="Alta",'Mapa final'!$AA$81="Leve"),CONCATENATE("R12C",'Mapa final'!$O$81),"")</f>
        <v/>
      </c>
      <c r="P37" s="470" t="str">
        <f>IF(AND('Mapa final'!$Y$76="Alta",'Mapa final'!$AA$76="Menor"),CONCATENATE("R12C",'Mapa final'!$O$76),"")</f>
        <v/>
      </c>
      <c r="Q37" s="471" t="str">
        <f>IF(AND('Mapa final'!$Y$77="Alta",'Mapa final'!$AA$77="Menor"),CONCATENATE("R12C",'Mapa final'!$O$77),"")</f>
        <v/>
      </c>
      <c r="R37" s="471" t="str">
        <f>IF(AND('Mapa final'!$Y$78="Alta",'Mapa final'!$AA$78="Menor"),CONCATENATE("R12C",'Mapa final'!$O$78),"")</f>
        <v/>
      </c>
      <c r="S37" s="471" t="str">
        <f>IF(AND('Mapa final'!$Y$79="Alta",'Mapa final'!$AA$79="Menor"),CONCATENATE("R12C",'Mapa final'!$O$79),"")</f>
        <v/>
      </c>
      <c r="T37" s="471" t="str">
        <f>IF(AND('Mapa final'!$Y$80="Alta",'Mapa final'!$AA$80="Menor"),CONCATENATE("R12C",'Mapa final'!$O$80),"")</f>
        <v/>
      </c>
      <c r="U37" s="472" t="str">
        <f>IF(AND('Mapa final'!$Y$81="Alta",'Mapa final'!$AA$81="Menor"),CONCATENATE("R12C",'Mapa final'!$O$81),"")</f>
        <v/>
      </c>
      <c r="V37" s="462" t="str">
        <f>IF(AND('Mapa final'!$Y$76="Alta",'Mapa final'!$AA$76="Moderado"),CONCATENATE("R12C",'Mapa final'!$O$76),"")</f>
        <v/>
      </c>
      <c r="W37" s="462" t="str">
        <f>IF(AND('Mapa final'!$Y$77="Alta",'Mapa final'!$AA$77="Moderado"),CONCATENATE("R12C",'Mapa final'!$O$77),"")</f>
        <v/>
      </c>
      <c r="X37" s="462" t="str">
        <f>IF(AND('Mapa final'!$Y$78="Alta",'Mapa final'!$AA$78="Moderado"),CONCATENATE("R12C",'Mapa final'!$O$78),"")</f>
        <v/>
      </c>
      <c r="Y37" s="462" t="str">
        <f>IF(AND('Mapa final'!$Y$79="Alta",'Mapa final'!$AA$79="Moderado"),CONCATENATE("R12C",'Mapa final'!$O$79),"")</f>
        <v/>
      </c>
      <c r="Z37" s="462" t="str">
        <f>IF(AND('Mapa final'!$Y$80="Alta",'Mapa final'!$AA$80="Moderado"),CONCATENATE("R12C",'Mapa final'!$O$80),"")</f>
        <v/>
      </c>
      <c r="AA37" s="462" t="str">
        <f>IF(AND('Mapa final'!$Y$81="Alta",'Mapa final'!$AA$81="Moderado"),CONCATENATE("R12C",'Mapa final'!$O$81),"")</f>
        <v/>
      </c>
      <c r="AB37" s="461" t="str">
        <f>IF(AND('Mapa final'!$Y$76="Alta",'Mapa final'!$AA$76="Mayor"),CONCATENATE("R12C",'Mapa final'!$O$76),"")</f>
        <v/>
      </c>
      <c r="AC37" s="462" t="str">
        <f>IF(AND('Mapa final'!$Y$77="Alta",'Mapa final'!$AA$77="Mayor"),CONCATENATE("R12C",'Mapa final'!$O$77),"")</f>
        <v/>
      </c>
      <c r="AD37" s="462" t="str">
        <f>IF(AND('Mapa final'!$Y$78="Alta",'Mapa final'!$AA$78="Mayor"),CONCATENATE("R12C",'Mapa final'!$O$78),"")</f>
        <v/>
      </c>
      <c r="AE37" s="462" t="str">
        <f>IF(AND('Mapa final'!$Y$79="Alta",'Mapa final'!$AA$79="Mayor"),CONCATENATE("R12C",'Mapa final'!$O$79),"")</f>
        <v/>
      </c>
      <c r="AF37" s="462" t="str">
        <f>IF(AND('Mapa final'!$Y$80="Alta",'Mapa final'!$AA$80="Mayor"),CONCATENATE("R12C",'Mapa final'!$O$80),"")</f>
        <v/>
      </c>
      <c r="AG37" s="463" t="str">
        <f>IF(AND('Mapa final'!$Y$81="Alta",'Mapa final'!$AA$81="Mayor"),CONCATENATE("R12C",'Mapa final'!$O$81),"")</f>
        <v/>
      </c>
      <c r="AH37" s="464" t="str">
        <f>IF(AND('Mapa final'!$Y$76="Alta",'Mapa final'!$AA$76="Catastrófico"),CONCATENATE("R12C",'Mapa final'!$O$76),"")</f>
        <v/>
      </c>
      <c r="AI37" s="465" t="str">
        <f>IF(AND('Mapa final'!$Y$77="Alta",'Mapa final'!$AA$77="Catastrófico"),CONCATENATE("R12C",'Mapa final'!$O$77),"")</f>
        <v/>
      </c>
      <c r="AJ37" s="465" t="str">
        <f>IF(AND('Mapa final'!$Y$78="Alta",'Mapa final'!$AA$78="Catastrófico"),CONCATENATE("R12C",'Mapa final'!$O$78),"")</f>
        <v/>
      </c>
      <c r="AK37" s="465" t="str">
        <f>IF(AND('Mapa final'!$Y$79="Alta",'Mapa final'!$AA$79="Catastrófico"),CONCATENATE("R12C",'Mapa final'!$O$79),"")</f>
        <v/>
      </c>
      <c r="AL37" s="465" t="str">
        <f>IF(AND('Mapa final'!$Y$80="Alta",'Mapa final'!$AA$80="Catastrófico"),CONCATENATE("R12C",'Mapa final'!$O$80),"")</f>
        <v/>
      </c>
      <c r="AM37" s="466" t="str">
        <f>IF(AND('Mapa final'!$Y$81="Alta",'Mapa final'!$AA$81="Catastrófico"),CONCATENATE("R12C",'Mapa final'!$O$81),"")</f>
        <v/>
      </c>
      <c r="AN37" s="14"/>
      <c r="AO37" s="1110"/>
      <c r="AP37" s="1111"/>
      <c r="AQ37" s="1111"/>
      <c r="AR37" s="1111"/>
      <c r="AS37" s="1111"/>
      <c r="AT37" s="111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c r="A38" s="14"/>
      <c r="B38" s="1015"/>
      <c r="C38" s="1015"/>
      <c r="D38" s="1016"/>
      <c r="E38" s="1104"/>
      <c r="F38" s="1103"/>
      <c r="G38" s="1103"/>
      <c r="H38" s="1103"/>
      <c r="I38" s="1103"/>
      <c r="J38" s="470" t="str">
        <f>IF(AND('Mapa final'!$Y$82="Alta",'Mapa final'!$AA$82="Leve"),CONCATENATE("R13C",'Mapa final'!$O$82),"")</f>
        <v/>
      </c>
      <c r="K38" s="471" t="str">
        <f>IF(AND('Mapa final'!$Y$83="Alta",'Mapa final'!$AA$83="Leve"),CONCATENATE("R13C",'Mapa final'!$O$83),"")</f>
        <v/>
      </c>
      <c r="L38" s="471" t="str">
        <f>IF(AND('Mapa final'!$Y$84="Alta",'Mapa final'!$AA$84="Leve"),CONCATENATE("R13C",'Mapa final'!$O$84),"")</f>
        <v/>
      </c>
      <c r="M38" s="471" t="str">
        <f>IF(AND('Mapa final'!$Y$85="Alta",'Mapa final'!$AA$85="Leve"),CONCATENATE("R13C",'Mapa final'!$O$85),"")</f>
        <v/>
      </c>
      <c r="N38" s="471" t="str">
        <f>IF(AND('Mapa final'!$Y$86="Alta",'Mapa final'!$AA$86="Leve"),CONCATENATE("R13C",'Mapa final'!$O$86),"")</f>
        <v/>
      </c>
      <c r="O38" s="472" t="str">
        <f>IF(AND('Mapa final'!$Y$87="Alta",'Mapa final'!$AA$87="Leve"),CONCATENATE("R13C",'Mapa final'!$O$87),"")</f>
        <v/>
      </c>
      <c r="P38" s="470" t="str">
        <f>IF(AND('Mapa final'!$Y$82="Alta",'Mapa final'!$AA$82="Menor"),CONCATENATE("R13C",'Mapa final'!$O$82),"")</f>
        <v/>
      </c>
      <c r="Q38" s="471" t="str">
        <f>IF(AND('Mapa final'!$Y$83="Alta",'Mapa final'!$AA$83="Menor"),CONCATENATE("R13C",'Mapa final'!$O$83),"")</f>
        <v/>
      </c>
      <c r="R38" s="471" t="str">
        <f>IF(AND('Mapa final'!$Y$84="Alta",'Mapa final'!$AA$84="Menor"),CONCATENATE("R13C",'Mapa final'!$O$84),"")</f>
        <v/>
      </c>
      <c r="S38" s="471" t="str">
        <f>IF(AND('Mapa final'!$Y$85="Alta",'Mapa final'!$AA$85="Menor"),CONCATENATE("R13C",'Mapa final'!$O$85),"")</f>
        <v/>
      </c>
      <c r="T38" s="471" t="str">
        <f>IF(AND('Mapa final'!$Y$86="Alta",'Mapa final'!$AA$86="Menor"),CONCATENATE("R13C",'Mapa final'!$O$86),"")</f>
        <v/>
      </c>
      <c r="U38" s="472" t="str">
        <f>IF(AND('Mapa final'!$Y$87="Alta",'Mapa final'!$AA$87="Menor"),CONCATENATE("R13C",'Mapa final'!$O$87),"")</f>
        <v/>
      </c>
      <c r="V38" s="462" t="str">
        <f>IF(AND('Mapa final'!$Y$82="Alta",'Mapa final'!$AA$82="Moderado"),CONCATENATE("R13C",'Mapa final'!$O$82),"")</f>
        <v/>
      </c>
      <c r="W38" s="462" t="str">
        <f>IF(AND('Mapa final'!$Y$83="Alta",'Mapa final'!$AA$83="Moderado"),CONCATENATE("R13C",'Mapa final'!$O$83),"")</f>
        <v/>
      </c>
      <c r="X38" s="462" t="str">
        <f>IF(AND('Mapa final'!$Y$84="Alta",'Mapa final'!$AA$84="Moderado"),CONCATENATE("R13C",'Mapa final'!$O$84),"")</f>
        <v/>
      </c>
      <c r="Y38" s="462" t="str">
        <f>IF(AND('Mapa final'!$Y$85="Alta",'Mapa final'!$AA$85="Moderado"),CONCATENATE("R13C",'Mapa final'!$O$85),"")</f>
        <v/>
      </c>
      <c r="Z38" s="462" t="str">
        <f>IF(AND('Mapa final'!$Y$86="Alta",'Mapa final'!$AA$86="Moderado"),CONCATENATE("R13C",'Mapa final'!$O$86),"")</f>
        <v/>
      </c>
      <c r="AA38" s="462" t="str">
        <f>IF(AND('Mapa final'!$Y$87="Alta",'Mapa final'!$AA$87="Moderado"),CONCATENATE("R13C",'Mapa final'!$O$87),"")</f>
        <v/>
      </c>
      <c r="AB38" s="461" t="str">
        <f>IF(AND('Mapa final'!$Y$82="Alta",'Mapa final'!$AA$82="Mayor"),CONCATENATE("R13C",'Mapa final'!$O$82),"")</f>
        <v/>
      </c>
      <c r="AC38" s="462" t="str">
        <f>IF(AND('Mapa final'!$Y$83="Alta",'Mapa final'!$AA$83="Mayor"),CONCATENATE("R13C",'Mapa final'!$O$83),"")</f>
        <v/>
      </c>
      <c r="AD38" s="462" t="str">
        <f>IF(AND('Mapa final'!$Y$84="Alta",'Mapa final'!$AA$84="Mayor"),CONCATENATE("R13C",'Mapa final'!$O$84),"")</f>
        <v/>
      </c>
      <c r="AE38" s="462" t="str">
        <f>IF(AND('Mapa final'!$Y$85="Alta",'Mapa final'!$AA$85="Mayor"),CONCATENATE("R13C",'Mapa final'!$O$85),"")</f>
        <v/>
      </c>
      <c r="AF38" s="462" t="str">
        <f>IF(AND('Mapa final'!$Y$86="Alta",'Mapa final'!$AA$86="Mayor"),CONCATENATE("R13C",'Mapa final'!$O$86),"")</f>
        <v/>
      </c>
      <c r="AG38" s="463" t="str">
        <f>IF(AND('Mapa final'!$Y$87="Alta",'Mapa final'!$AA$87="Mayor"),CONCATENATE("R13C",'Mapa final'!$O$87),"")</f>
        <v/>
      </c>
      <c r="AH38" s="464" t="str">
        <f>IF(AND('Mapa final'!$Y$82="Alta",'Mapa final'!$AA$82="Catastrófico"),CONCATENATE("R13C",'Mapa final'!$O$82),"")</f>
        <v/>
      </c>
      <c r="AI38" s="465" t="str">
        <f>IF(AND('Mapa final'!$Y$83="Alta",'Mapa final'!$AA$83="Catastrófico"),CONCATENATE("R13C",'Mapa final'!$O$83),"")</f>
        <v/>
      </c>
      <c r="AJ38" s="465" t="str">
        <f>IF(AND('Mapa final'!$Y$84="Alta",'Mapa final'!$AA$84="Catastrófico"),CONCATENATE("R13C",'Mapa final'!$O$84),"")</f>
        <v/>
      </c>
      <c r="AK38" s="465" t="str">
        <f>IF(AND('Mapa final'!$Y$85="Alta",'Mapa final'!$AA$85="Catastrófico"),CONCATENATE("R13C",'Mapa final'!$O$85),"")</f>
        <v/>
      </c>
      <c r="AL38" s="465" t="str">
        <f>IF(AND('Mapa final'!$Y$86="Alta",'Mapa final'!$AA$86="Catastrófico"),CONCATENATE("R13C",'Mapa final'!$O$86),"")</f>
        <v/>
      </c>
      <c r="AM38" s="466" t="str">
        <f>IF(AND('Mapa final'!$Y$87="Alta",'Mapa final'!$AA$87="Catastrófico"),CONCATENATE("R13C",'Mapa final'!$O$87),"")</f>
        <v/>
      </c>
      <c r="AN38" s="14"/>
      <c r="AO38" s="1110"/>
      <c r="AP38" s="1111"/>
      <c r="AQ38" s="1111"/>
      <c r="AR38" s="1111"/>
      <c r="AS38" s="1111"/>
      <c r="AT38" s="111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c r="A39" s="14"/>
      <c r="B39" s="1015"/>
      <c r="C39" s="1015"/>
      <c r="D39" s="1016"/>
      <c r="E39" s="1104"/>
      <c r="F39" s="1103"/>
      <c r="G39" s="1103"/>
      <c r="H39" s="1103"/>
      <c r="I39" s="1103"/>
      <c r="J39" s="470" t="str">
        <f>IF(AND('Mapa final'!$Y$88="Alta",'Mapa final'!$AA$88="Leve"),CONCATENATE("R14C",'Mapa final'!$O$88),"")</f>
        <v/>
      </c>
      <c r="K39" s="471" t="str">
        <f>IF(AND('Mapa final'!$Y$89="Alta",'Mapa final'!$AA$89="Leve"),CONCATENATE("R14C",'Mapa final'!$O$89),"")</f>
        <v/>
      </c>
      <c r="L39" s="471" t="str">
        <f>IF(AND('Mapa final'!$Y$90="Alta",'Mapa final'!$AA$90="Leve"),CONCATENATE("R14C",'Mapa final'!$O$88),"")</f>
        <v/>
      </c>
      <c r="M39" s="471" t="str">
        <f>IF(AND('Mapa final'!$Y$91="Alta",'Mapa final'!$AA$91="Leve"),CONCATENATE("R14C",'Mapa final'!$O$91),"")</f>
        <v/>
      </c>
      <c r="N39" s="471" t="str">
        <f>IF(AND('Mapa final'!$Y$92="Alta",'Mapa final'!$AA$92="Leve"),CONCATENATE("R14C",'Mapa final'!$O$92),"")</f>
        <v/>
      </c>
      <c r="O39" s="472" t="str">
        <f>IF(AND('Mapa final'!$Y$93="Alta",'Mapa final'!$AA$93="Leve"),CONCATENATE("R14C",'Mapa final'!$O$93),"")</f>
        <v/>
      </c>
      <c r="P39" s="470" t="str">
        <f>IF(AND('Mapa final'!$Y$88="Alta",'Mapa final'!$AA$88="Menor"),CONCATENATE("R14C",'Mapa final'!$O$88),"")</f>
        <v/>
      </c>
      <c r="Q39" s="471" t="str">
        <f>IF(AND('Mapa final'!$Y$89="Alta",'Mapa final'!$AA$89="Menor"),CONCATENATE("R14C",'Mapa final'!$O$89),"")</f>
        <v/>
      </c>
      <c r="R39" s="471" t="str">
        <f>IF(AND('Mapa final'!$Y$90="Alta",'Mapa final'!$AA$90="Menor"),CONCATENATE("R14C",'Mapa final'!$O$90),"")</f>
        <v/>
      </c>
      <c r="S39" s="471" t="str">
        <f>IF(AND('Mapa final'!$Y$91="Alta",'Mapa final'!$AA$91="Menor"),CONCATENATE("R14C",'Mapa final'!$O$91),"")</f>
        <v/>
      </c>
      <c r="T39" s="471" t="str">
        <f>IF(AND('Mapa final'!$Y$92="Alta",'Mapa final'!$AA$92="Menor"),CONCATENATE("R14C",'Mapa final'!$O$92),"")</f>
        <v/>
      </c>
      <c r="U39" s="472" t="str">
        <f>IF(AND('Mapa final'!$Y$93="Alta",'Mapa final'!$AA$93="Menor"),CONCATENATE("R14C",'Mapa final'!$O$93),"")</f>
        <v/>
      </c>
      <c r="V39" s="462" t="str">
        <f>IF(AND('Mapa final'!$Y$88="Alta",'Mapa final'!$AA$88="Moderado"),CONCATENATE("R14C",'Mapa final'!$O$88),"")</f>
        <v>R14C1</v>
      </c>
      <c r="W39" s="462" t="str">
        <f>IF(AND('Mapa final'!$Y$89="Alta",'Mapa final'!$AA$89="Moderado"),CONCATENATE("R14C",'Mapa final'!$O$89),"")</f>
        <v/>
      </c>
      <c r="X39" s="462" t="str">
        <f>IF(AND('Mapa final'!$Y$90="Alta",'Mapa final'!$AA$90="Moderado"),CONCATENATE("R14C",'Mapa final'!$O$91),"")</f>
        <v/>
      </c>
      <c r="Y39" s="462" t="str">
        <f>IF(AND('Mapa final'!$Y$91="Alta",'Mapa final'!$AA$91="Moderado"),CONCATENATE("R14C",'Mapa final'!$O$91),"")</f>
        <v/>
      </c>
      <c r="Z39" s="462" t="str">
        <f>IF(AND('Mapa final'!$Y$92="Alta",'Mapa final'!$AA$92="Moderado"),CONCATENATE("R14C",'Mapa final'!$O$92),"")</f>
        <v/>
      </c>
      <c r="AA39" s="462" t="str">
        <f>IF(AND('Mapa final'!$Y$93="Alta",'Mapa final'!$AA$93="Moderado"),CONCATENATE("R14C",'Mapa final'!$O$93),"")</f>
        <v/>
      </c>
      <c r="AB39" s="461" t="str">
        <f>IF(AND('Mapa final'!$Y$88="Alta",'Mapa final'!$AA$88="Mayor"),CONCATENATE("R14C",'Mapa final'!$O$88),"")</f>
        <v/>
      </c>
      <c r="AC39" s="462" t="str">
        <f>IF(AND('Mapa final'!$Y$89="Alta",'Mapa final'!$AA$89="Mayor"),CONCATENATE("R14C",'Mapa final'!$O$89),"")</f>
        <v/>
      </c>
      <c r="AD39" s="462" t="str">
        <f>IF(AND('Mapa final'!$Y$90="Alta",'Mapa final'!$AA$90="Mayor"),CONCATENATE("R14C",'Mapa final'!$O$90),"")</f>
        <v/>
      </c>
      <c r="AE39" s="462" t="str">
        <f>IF(AND('Mapa final'!$Y$91="Alta",'Mapa final'!$AA$91="Mayor"),CONCATENATE("R14C",'Mapa final'!$O$91),"")</f>
        <v/>
      </c>
      <c r="AF39" s="462" t="str">
        <f>IF(AND('Mapa final'!$Y$92="Alta",'Mapa final'!$AA$92="Mayor"),CONCATENATE("R14C",'Mapa final'!$O$92),"")</f>
        <v/>
      </c>
      <c r="AG39" s="463" t="str">
        <f>IF(AND('Mapa final'!$Y$93="Alta",'Mapa final'!$AA$93="Mayor"),CONCATENATE("R14C",'Mapa final'!$O$93),"")</f>
        <v/>
      </c>
      <c r="AH39" s="464" t="str">
        <f>IF(AND('Mapa final'!$Y$88="Alta",'Mapa final'!$AA$88="Catastrófico"),CONCATENATE("R14C",'Mapa final'!$O$88),"")</f>
        <v/>
      </c>
      <c r="AI39" s="465" t="str">
        <f>IF(AND('Mapa final'!$Y$89="Alta",'Mapa final'!$AA$89="Catastrófico"),CONCATENATE("R14C",'Mapa final'!$O$89),"")</f>
        <v/>
      </c>
      <c r="AJ39" s="465" t="str">
        <f>IF(AND('Mapa final'!$Y$90="Alta",'Mapa final'!$AA$90="Catastrófico"),CONCATENATE("R14C",'Mapa final'!$O$90),"")</f>
        <v/>
      </c>
      <c r="AK39" s="465" t="str">
        <f>IF(AND('Mapa final'!$Y$91="Alta",'Mapa final'!$AA$91="Catastrófico"),CONCATENATE("R14C",'Mapa final'!$O$91),"")</f>
        <v/>
      </c>
      <c r="AL39" s="465" t="str">
        <f>IF(AND('Mapa final'!$Y$92="Alta",'Mapa final'!$AA$92="Catastrófico"),CONCATENATE("R14C",'Mapa final'!$O$92),"")</f>
        <v/>
      </c>
      <c r="AM39" s="466" t="str">
        <f>IF(AND('Mapa final'!$Y$93="Alta",'Mapa final'!$AA$93="Catastrófico"),CONCATENATE("R14C",'Mapa final'!$O$93),"")</f>
        <v/>
      </c>
      <c r="AN39" s="14"/>
      <c r="AO39" s="1110"/>
      <c r="AP39" s="1111"/>
      <c r="AQ39" s="1111"/>
      <c r="AR39" s="1111"/>
      <c r="AS39" s="1111"/>
      <c r="AT39" s="111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c r="A40" s="14"/>
      <c r="B40" s="1015"/>
      <c r="C40" s="1015"/>
      <c r="D40" s="1016"/>
      <c r="E40" s="1104"/>
      <c r="F40" s="1103"/>
      <c r="G40" s="1103"/>
      <c r="H40" s="1103"/>
      <c r="I40" s="1103"/>
      <c r="J40" s="470" t="str">
        <f>IF(AND('Mapa final'!$Y$94="Alta",'Mapa final'!$AA$94="Leve"),CONCATENATE("R15C",'Mapa final'!$O$94),"")</f>
        <v/>
      </c>
      <c r="K40" s="471" t="str">
        <f>IF(AND('Mapa final'!$Y$95="Alta",'Mapa final'!$AA$95="Leve"),CONCATENATE("R15C",'Mapa final'!$O$95),"")</f>
        <v/>
      </c>
      <c r="L40" s="471" t="str">
        <f>IF(AND('Mapa final'!$Y$96="Alta",'Mapa final'!$AA$96="Leve"),CONCATENATE("R15C",'Mapa final'!$O$96),"")</f>
        <v/>
      </c>
      <c r="M40" s="471" t="str">
        <f>IF(AND('Mapa final'!$Y$97="Alta",'Mapa final'!$AA$97="Leve"),CONCATENATE("R15C",'Mapa final'!$O$97),"")</f>
        <v/>
      </c>
      <c r="N40" s="471" t="str">
        <f>IF(AND('Mapa final'!$Y$98="Alta",'Mapa final'!$AA$98="Leve"),CONCATENATE("R15C",'Mapa final'!$O$98),"")</f>
        <v/>
      </c>
      <c r="O40" s="472" t="str">
        <f>IF(AND('Mapa final'!$Y$99="Alta",'Mapa final'!$AA$99="Leve"),CONCATENATE("R15C",'Mapa final'!$O$99),"")</f>
        <v/>
      </c>
      <c r="P40" s="470" t="str">
        <f>IF(AND('Mapa final'!$Y$94="Alta",'Mapa final'!$AA$94="Menor"),CONCATENATE("R15C",'Mapa final'!$O$94),"")</f>
        <v/>
      </c>
      <c r="Q40" s="471" t="str">
        <f>IF(AND('Mapa final'!$Y$95="Alta",'Mapa final'!$AA$95="Menor"),CONCATENATE("R15C",'Mapa final'!$O$95),"")</f>
        <v/>
      </c>
      <c r="R40" s="471" t="str">
        <f>IF(AND('Mapa final'!$Y$96="Alta",'Mapa final'!$AA$96="Menor"),CONCATENATE("R15C",'Mapa final'!$O$96),"")</f>
        <v/>
      </c>
      <c r="S40" s="471" t="str">
        <f>IF(AND('Mapa final'!$Y$97="Alta",'Mapa final'!$AA$97="Menor"),CONCATENATE("R15C",'Mapa final'!$O$97),"")</f>
        <v/>
      </c>
      <c r="T40" s="471" t="str">
        <f>IF(AND('Mapa final'!$Y$98="Alta",'Mapa final'!$AA$98="Menor"),CONCATENATE("R15C",'Mapa final'!$O$98),"")</f>
        <v/>
      </c>
      <c r="U40" s="472" t="str">
        <f>IF(AND('Mapa final'!$Y$99="Alta",'Mapa final'!$AA$99="Menor"),CONCATENATE("R15C",'Mapa final'!$O$99),"")</f>
        <v/>
      </c>
      <c r="V40" s="462" t="str">
        <f>IF(AND('Mapa final'!$Y$94="Alta",'Mapa final'!$AA$94="Moderado"),CONCATENATE("R15C",'Mapa final'!$O$94),"")</f>
        <v/>
      </c>
      <c r="W40" s="462" t="str">
        <f>IF(AND('Mapa final'!$Y$95="Alta",'Mapa final'!$AA$95="Moderado"),CONCATENATE("R15C",'Mapa final'!$O$95),"")</f>
        <v/>
      </c>
      <c r="X40" s="462" t="str">
        <f>IF(AND('Mapa final'!$Y$96="Alta",'Mapa final'!$AA$96="Moderado"),CONCATENATE("R15C",'Mapa final'!$O$96),"")</f>
        <v/>
      </c>
      <c r="Y40" s="462" t="str">
        <f>IF(AND('Mapa final'!$Y$97="Alta",'Mapa final'!$AA$97="Moderado"),CONCATENATE("R15C",'Mapa final'!$O$97),"")</f>
        <v/>
      </c>
      <c r="Z40" s="462" t="str">
        <f>IF(AND('Mapa final'!$Y$98="Alta",'Mapa final'!$AA$98="Moderado"),CONCATENATE("R15C",'Mapa final'!$O$98),"")</f>
        <v/>
      </c>
      <c r="AA40" s="462" t="str">
        <f>IF(AND('Mapa final'!$Y$99="Alta",'Mapa final'!$AA$99="Moderado"),CONCATENATE("R15C",'Mapa final'!$O$99),"")</f>
        <v/>
      </c>
      <c r="AB40" s="461" t="str">
        <f>IF(AND('Mapa final'!$Y$94="Alta",'Mapa final'!$AA$94="Mayor"),CONCATENATE("R15C",'Mapa final'!$O$94),"")</f>
        <v/>
      </c>
      <c r="AC40" s="462" t="str">
        <f>IF(AND('Mapa final'!$Y$95="Alta",'Mapa final'!$AA$95="Mayor"),CONCATENATE("R15C",'Mapa final'!$O$95),"")</f>
        <v/>
      </c>
      <c r="AD40" s="462" t="str">
        <f>IF(AND('Mapa final'!$Y$96="Alta",'Mapa final'!$AA$96="Mayor"),CONCATENATE("R15C",'Mapa final'!$O$96),"")</f>
        <v/>
      </c>
      <c r="AE40" s="462" t="str">
        <f>IF(AND('Mapa final'!$Y$97="Alta",'Mapa final'!$AA$97="Mayor"),CONCATENATE("R15C",'Mapa final'!$O$97),"")</f>
        <v/>
      </c>
      <c r="AF40" s="462" t="str">
        <f>IF(AND('Mapa final'!$Y$98="Alta",'Mapa final'!$AA$98="Mayor"),CONCATENATE("R15C",'Mapa final'!$O$98),"")</f>
        <v/>
      </c>
      <c r="AG40" s="463" t="str">
        <f>IF(AND('Mapa final'!$Y$99="Alta",'Mapa final'!$AA$99="Mayor"),CONCATENATE("R15C",'Mapa final'!$O$99),"")</f>
        <v/>
      </c>
      <c r="AH40" s="464" t="str">
        <f>IF(AND('Mapa final'!$Y$94="Alta",'Mapa final'!$AA$94="Catastrófico"),CONCATENATE("R15C",'Mapa final'!$O$94),"")</f>
        <v/>
      </c>
      <c r="AI40" s="465" t="str">
        <f>IF(AND('Mapa final'!$Y$95="Alta",'Mapa final'!$AA$95="Catastrófico"),CONCATENATE("R15C",'Mapa final'!$O$95),"")</f>
        <v/>
      </c>
      <c r="AJ40" s="465" t="str">
        <f>IF(AND('Mapa final'!$Y$96="Alta",'Mapa final'!$AA$96="Catastrófico"),CONCATENATE("R15C",'Mapa final'!$O$96),"")</f>
        <v/>
      </c>
      <c r="AK40" s="465" t="str">
        <f>IF(AND('Mapa final'!$Y$97="Alta",'Mapa final'!$AA$97="Catastrófico"),CONCATENATE("R15C",'Mapa final'!$O$97),"")</f>
        <v/>
      </c>
      <c r="AL40" s="465" t="str">
        <f>IF(AND('Mapa final'!$Y$98="Alta",'Mapa final'!$AA$98="Catastrófico"),CONCATENATE("R15C",'Mapa final'!$O$98),"")</f>
        <v/>
      </c>
      <c r="AM40" s="466" t="str">
        <f>IF(AND('Mapa final'!$Y$99="Alta",'Mapa final'!$AA$99="Catastrófico"),CONCATENATE("R15C",'Mapa final'!$O$99),"")</f>
        <v/>
      </c>
      <c r="AN40" s="14"/>
      <c r="AO40" s="1110"/>
      <c r="AP40" s="1111"/>
      <c r="AQ40" s="1111"/>
      <c r="AR40" s="1111"/>
      <c r="AS40" s="1111"/>
      <c r="AT40" s="111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c r="A41" s="14"/>
      <c r="B41" s="1015"/>
      <c r="C41" s="1015"/>
      <c r="D41" s="1016"/>
      <c r="E41" s="1104"/>
      <c r="F41" s="1103"/>
      <c r="G41" s="1103"/>
      <c r="H41" s="1103"/>
      <c r="I41" s="1103"/>
      <c r="J41" s="470" t="str">
        <f>IF(AND('Mapa final'!$Y$100="Alta",'Mapa final'!$AA$100="Leve"),CONCATENATE("R16C",'Mapa final'!$O$100),"")</f>
        <v/>
      </c>
      <c r="K41" s="471" t="str">
        <f>IF(AND('Mapa final'!$Y$101="Alta",'Mapa final'!$AA$101="Leve"),CONCATENATE("R16C",'Mapa final'!$O$101),"")</f>
        <v/>
      </c>
      <c r="L41" s="471" t="str">
        <f>IF(AND('Mapa final'!$Y$102="Alta",'Mapa final'!$AA$102="Leve"),CONCATENATE("R16C",'Mapa final'!$O$102),"")</f>
        <v/>
      </c>
      <c r="M41" s="471" t="str">
        <f>IF(AND('Mapa final'!$Y$103="Alta",'Mapa final'!$AA$103="Leve"),CONCATENATE("R16C",'Mapa final'!$O$103),"")</f>
        <v/>
      </c>
      <c r="N41" s="471" t="str">
        <f>IF(AND('Mapa final'!$Y$104="Alta",'Mapa final'!$AA$104="Leve"),CONCATENATE("R16C",'Mapa final'!$O$104),"")</f>
        <v/>
      </c>
      <c r="O41" s="472" t="str">
        <f>IF(AND('Mapa final'!$Y$105="Alta",'Mapa final'!$AA$105="Leve"),CONCATENATE("R16C",'Mapa final'!$O$105),"")</f>
        <v/>
      </c>
      <c r="P41" s="470" t="str">
        <f>IF(AND('Mapa final'!$Y$100="Alta",'Mapa final'!$AA$100="Menor"),CONCATENATE("R16C",'Mapa final'!$O$100),"")</f>
        <v/>
      </c>
      <c r="Q41" s="471" t="str">
        <f>IF(AND('Mapa final'!$Y$101="Alta",'Mapa final'!$AA$101="Menor"),CONCATENATE("R16C",'Mapa final'!$O$101),"")</f>
        <v/>
      </c>
      <c r="R41" s="471" t="str">
        <f>IF(AND('Mapa final'!$Y$102="Alta",'Mapa final'!$AA$102="Menor"),CONCATENATE("R16C",'Mapa final'!$O$102),"")</f>
        <v/>
      </c>
      <c r="S41" s="471" t="str">
        <f>IF(AND('Mapa final'!$Y$103="Alta",'Mapa final'!$AA$103="Menor"),CONCATENATE("R16C",'Mapa final'!$O$103),"")</f>
        <v/>
      </c>
      <c r="T41" s="471" t="str">
        <f>IF(AND('Mapa final'!$Y$104="Alta",'Mapa final'!$AA$104="Menor"),CONCATENATE("R16C",'Mapa final'!$O$104),"")</f>
        <v/>
      </c>
      <c r="U41" s="472" t="str">
        <f>IF(AND('Mapa final'!$Y$105="Alta",'Mapa final'!$AA$105="Menor"),CONCATENATE("R16C",'Mapa final'!$O$105),"")</f>
        <v/>
      </c>
      <c r="V41" s="462" t="str">
        <f>IF(AND('Mapa final'!$Y$100="Alta",'Mapa final'!$AA$100="Moderado"),CONCATENATE("R16C",'Mapa final'!$O$100),"")</f>
        <v/>
      </c>
      <c r="W41" s="462" t="str">
        <f>IF(AND('Mapa final'!$Y$101="Alta",'Mapa final'!$AA$101="Moderado"),CONCATENATE("R16C",'Mapa final'!$O$101),"")</f>
        <v/>
      </c>
      <c r="X41" s="462" t="str">
        <f>IF(AND('Mapa final'!$Y$102="Alta",'Mapa final'!$AA$102="Moderado"),CONCATENATE("R16C",'Mapa final'!$O$102),"")</f>
        <v/>
      </c>
      <c r="Y41" s="462" t="str">
        <f>IF(AND('Mapa final'!$Y$103="Alta",'Mapa final'!$AA$103="Moderado"),CONCATENATE("R16C",'Mapa final'!$O$103),"")</f>
        <v/>
      </c>
      <c r="Z41" s="462" t="str">
        <f>IF(AND('Mapa final'!$Y$104="Alta",'Mapa final'!$AA$104="Moderado"),CONCATENATE("R16C",'Mapa final'!$O$104),"")</f>
        <v/>
      </c>
      <c r="AA41" s="462" t="str">
        <f>IF(AND('Mapa final'!$Y$105="Alta",'Mapa final'!$AA$105="Moderado"),CONCATENATE("R16C",'Mapa final'!$O$105),"")</f>
        <v/>
      </c>
      <c r="AB41" s="461" t="str">
        <f>IF(AND('Mapa final'!$Y$100="Alta",'Mapa final'!$AA$100="Mayor"),CONCATENATE("R16C",'Mapa final'!$O$100),"")</f>
        <v/>
      </c>
      <c r="AC41" s="462" t="str">
        <f>IF(AND('Mapa final'!$Y$101="Alta",'Mapa final'!$AA$101="Mayor"),CONCATENATE("R16C",'Mapa final'!$O$101),"")</f>
        <v/>
      </c>
      <c r="AD41" s="462" t="str">
        <f>IF(AND('Mapa final'!$Y$102="Alta",'Mapa final'!$AA$102="Mayor"),CONCATENATE("R16C",'Mapa final'!$O$102),"")</f>
        <v/>
      </c>
      <c r="AE41" s="462" t="str">
        <f>IF(AND('Mapa final'!$Y$103="Alta",'Mapa final'!$AA$103="Mayor"),CONCATENATE("R16C",'Mapa final'!$O$103),"")</f>
        <v/>
      </c>
      <c r="AF41" s="462" t="str">
        <f>IF(AND('Mapa final'!$Y$104="Alta",'Mapa final'!$AA$104="Mayor"),CONCATENATE("R16C",'Mapa final'!$O$104),"")</f>
        <v/>
      </c>
      <c r="AG41" s="463" t="str">
        <f>IF(AND('Mapa final'!$Y$105="Alta",'Mapa final'!$AA$105="Mayor"),CONCATENATE("R16C",'Mapa final'!$O$105),"")</f>
        <v/>
      </c>
      <c r="AH41" s="464" t="str">
        <f>IF(AND('Mapa final'!$Y$100="Alta",'Mapa final'!$AA$100="Catastrófico"),CONCATENATE("R16C",'Mapa final'!$O$100),"")</f>
        <v/>
      </c>
      <c r="AI41" s="465" t="str">
        <f>IF(AND('Mapa final'!$Y$101="Alta",'Mapa final'!$AA$101="Catastrófico"),CONCATENATE("R16C",'Mapa final'!$O$101),"")</f>
        <v/>
      </c>
      <c r="AJ41" s="465" t="str">
        <f>IF(AND('Mapa final'!$Y$102="Alta",'Mapa final'!$AA$102="Catastrófico"),CONCATENATE("R16C",'Mapa final'!$O$102),"")</f>
        <v/>
      </c>
      <c r="AK41" s="465" t="str">
        <f>IF(AND('Mapa final'!$Y$103="Alta",'Mapa final'!$AA$103="Catastrófico"),CONCATENATE("R16C",'Mapa final'!$O$103),"")</f>
        <v/>
      </c>
      <c r="AL41" s="465" t="str">
        <f>IF(AND('Mapa final'!$Y$104="Alta",'Mapa final'!$AA$104="Catastrófico"),CONCATENATE("R16C",'Mapa final'!$O$104),"")</f>
        <v/>
      </c>
      <c r="AM41" s="466" t="str">
        <f>IF(AND('Mapa final'!$Y$105="Alta",'Mapa final'!$AA$105="Catastrófico"),CONCATENATE("R16C",'Mapa final'!$O$105),"")</f>
        <v/>
      </c>
      <c r="AN41" s="14"/>
      <c r="AO41" s="1110"/>
      <c r="AP41" s="1111"/>
      <c r="AQ41" s="1111"/>
      <c r="AR41" s="1111"/>
      <c r="AS41" s="1111"/>
      <c r="AT41" s="111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c r="A42" s="14"/>
      <c r="B42" s="1015"/>
      <c r="C42" s="1015"/>
      <c r="D42" s="1016"/>
      <c r="E42" s="1104"/>
      <c r="F42" s="1103"/>
      <c r="G42" s="1103"/>
      <c r="H42" s="1103"/>
      <c r="I42" s="1103"/>
      <c r="J42" s="470" t="str">
        <f>IF(AND('Mapa final'!$Y$106="Alta",'Mapa final'!$AA$106="Leve"),CONCATENATE("R17C",'Mapa final'!$O$106),"")</f>
        <v/>
      </c>
      <c r="K42" s="471" t="str">
        <f>IF(AND('Mapa final'!$Y$107="Alta",'Mapa final'!$AA$107="Leve"),CONCATENATE("R17C",'Mapa final'!$O$107),"")</f>
        <v/>
      </c>
      <c r="L42" s="471" t="str">
        <f>IF(AND('Mapa final'!$Y$108="Alta",'Mapa final'!$AA$108="Leve"),CONCATENATE("R17C",'Mapa final'!$O$108),"")</f>
        <v/>
      </c>
      <c r="M42" s="471" t="str">
        <f>IF(AND('Mapa final'!$Y$109="Alta",'Mapa final'!$AA$109="Leve"),CONCATENATE("R17C",'Mapa final'!$O$109),"")</f>
        <v/>
      </c>
      <c r="N42" s="471" t="str">
        <f>IF(AND('Mapa final'!$Y$110="Alta",'Mapa final'!$AA$110="Leve"),CONCATENATE("R17C",'Mapa final'!$O$110),"")</f>
        <v/>
      </c>
      <c r="O42" s="472" t="str">
        <f>IF(AND('Mapa final'!$Y$111="Alta",'Mapa final'!$AA$111="Leve"),CONCATENATE("R17C",'Mapa final'!$O$111),"")</f>
        <v/>
      </c>
      <c r="P42" s="470" t="str">
        <f>IF(AND('Mapa final'!$Y$106="Alta",'Mapa final'!$AA$106="Menor"),CONCATENATE("R17C",'Mapa final'!$O$106),"")</f>
        <v/>
      </c>
      <c r="Q42" s="471" t="str">
        <f>IF(AND('Mapa final'!$Y$107="Alta",'Mapa final'!$AA$107="Menor"),CONCATENATE("R17C",'Mapa final'!$O$107),"")</f>
        <v/>
      </c>
      <c r="R42" s="471" t="str">
        <f>IF(AND('Mapa final'!$Y$108="Alta",'Mapa final'!$AA$108="Menor"),CONCATENATE("R17C",'Mapa final'!$O$108),"")</f>
        <v/>
      </c>
      <c r="S42" s="471" t="str">
        <f>IF(AND('Mapa final'!$Y$109="Alta",'Mapa final'!$AA$109="Menor"),CONCATENATE("R17C",'Mapa final'!$O$109),"")</f>
        <v/>
      </c>
      <c r="T42" s="471" t="str">
        <f>IF(AND('Mapa final'!$Y$110="Alta",'Mapa final'!$AA$110="Menor"),CONCATENATE("R17C",'Mapa final'!$O$110),"")</f>
        <v/>
      </c>
      <c r="U42" s="472" t="str">
        <f>IF(AND('Mapa final'!$Y$111="Alta",'Mapa final'!$AA$111="Menor"),CONCATENATE("R17C",'Mapa final'!$O$111),"")</f>
        <v/>
      </c>
      <c r="V42" s="462" t="str">
        <f>IF(AND('Mapa final'!$Y$106="Alta",'Mapa final'!$AA$106="Moderado"),CONCATENATE("R17C",'Mapa final'!$O$106),"")</f>
        <v/>
      </c>
      <c r="W42" s="462" t="str">
        <f>IF(AND('Mapa final'!$Y$107="Alta",'Mapa final'!$AA$107="Moderado"),CONCATENATE("R17C",'Mapa final'!$O$107),"")</f>
        <v/>
      </c>
      <c r="X42" s="462" t="str">
        <f>IF(AND('Mapa final'!$Y$108="Alta",'Mapa final'!$AA$108="Moderado"),CONCATENATE("R17C",'Mapa final'!$O$108),"")</f>
        <v/>
      </c>
      <c r="Y42" s="462" t="str">
        <f>IF(AND('Mapa final'!$Y$109="Alta",'Mapa final'!$AA$109="Moderado"),CONCATENATE("R17C",'Mapa final'!$O$109),"")</f>
        <v/>
      </c>
      <c r="Z42" s="462" t="str">
        <f>IF(AND('Mapa final'!$Y$110="Alta",'Mapa final'!$AA$110="Moderado"),CONCATENATE("R17C",'Mapa final'!$O$110),"")</f>
        <v/>
      </c>
      <c r="AA42" s="462" t="str">
        <f>IF(AND('Mapa final'!$Y$111="Alta",'Mapa final'!$AA$111="Moderado"),CONCATENATE("R17C",'Mapa final'!$O$111),"")</f>
        <v/>
      </c>
      <c r="AB42" s="461" t="str">
        <f>IF(AND('Mapa final'!$Y$106="Alta",'Mapa final'!$AA$106="Mayor"),CONCATENATE("R17C",'Mapa final'!$O$106),"")</f>
        <v/>
      </c>
      <c r="AC42" s="462" t="str">
        <f>IF(AND('Mapa final'!$Y$107="Alta",'Mapa final'!$AA$107="Mayor"),CONCATENATE("R17C",'Mapa final'!$O$107),"")</f>
        <v/>
      </c>
      <c r="AD42" s="462" t="str">
        <f>IF(AND('Mapa final'!$Y$108="Alta",'Mapa final'!$AA$108="Mayor"),CONCATENATE("R17C",'Mapa final'!$O$108),"")</f>
        <v/>
      </c>
      <c r="AE42" s="462" t="str">
        <f>IF(AND('Mapa final'!$Y$109="Alta",'Mapa final'!$AA$109="Mayor"),CONCATENATE("R17C",'Mapa final'!$O$109),"")</f>
        <v/>
      </c>
      <c r="AF42" s="462" t="str">
        <f>IF(AND('Mapa final'!$Y$110="Alta",'Mapa final'!$AA$110="Mayor"),CONCATENATE("R17C",'Mapa final'!$O$110),"")</f>
        <v/>
      </c>
      <c r="AG42" s="463" t="str">
        <f>IF(AND('Mapa final'!$Y$111="Alta",'Mapa final'!$AA$111="Mayor"),CONCATENATE("R17C",'Mapa final'!$O$111),"")</f>
        <v/>
      </c>
      <c r="AH42" s="464" t="str">
        <f>IF(AND('Mapa final'!$Y$106="Alta",'Mapa final'!$AA$106="Catastrófico"),CONCATENATE("R17C",'Mapa final'!$O$106),"")</f>
        <v/>
      </c>
      <c r="AI42" s="465" t="str">
        <f>IF(AND('Mapa final'!$Y$107="Alta",'Mapa final'!$AA$107="Catastrófico"),CONCATENATE("R17C",'Mapa final'!$O$107),"")</f>
        <v/>
      </c>
      <c r="AJ42" s="465" t="str">
        <f>IF(AND('Mapa final'!$Y$108="Alta",'Mapa final'!$AA$108="Catastrófico"),CONCATENATE("R17C",'Mapa final'!$O$108),"")</f>
        <v/>
      </c>
      <c r="AK42" s="465" t="str">
        <f>IF(AND('Mapa final'!$Y$109="Alta",'Mapa final'!$AA$109="Catastrófico"),CONCATENATE("R17C",'Mapa final'!$O$109),"")</f>
        <v/>
      </c>
      <c r="AL42" s="465" t="str">
        <f>IF(AND('Mapa final'!$Y$110="Alta",'Mapa final'!$AA$110="Catastrófico"),CONCATENATE("R17C",'Mapa final'!$O$110),"")</f>
        <v/>
      </c>
      <c r="AM42" s="466" t="str">
        <f>IF(AND('Mapa final'!$Y$111="Alta",'Mapa final'!$AA$111="Catastrófico"),CONCATENATE("R17C",'Mapa final'!$O$111),"")</f>
        <v/>
      </c>
      <c r="AN42" s="14"/>
      <c r="AO42" s="1110"/>
      <c r="AP42" s="1111"/>
      <c r="AQ42" s="1111"/>
      <c r="AR42" s="1111"/>
      <c r="AS42" s="1111"/>
      <c r="AT42" s="111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c r="A43" s="14"/>
      <c r="B43" s="1015"/>
      <c r="C43" s="1015"/>
      <c r="D43" s="1016"/>
      <c r="E43" s="1104"/>
      <c r="F43" s="1103"/>
      <c r="G43" s="1103"/>
      <c r="H43" s="1103"/>
      <c r="I43" s="1103"/>
      <c r="J43" s="470" t="str">
        <f>IF(AND('Mapa final'!$Y$112="Alta",'Mapa final'!$AA$112="Leve"),CONCATENATE("R18C",'Mapa final'!$O$112),"")</f>
        <v/>
      </c>
      <c r="K43" s="471" t="str">
        <f>IF(AND('Mapa final'!$Y$113="Alta",'Mapa final'!$AA$113="Leve"),CONCATENATE("R18C",'Mapa final'!$O$113),"")</f>
        <v/>
      </c>
      <c r="L43" s="471" t="str">
        <f>IF(AND('Mapa final'!$Y$114="Alta",'Mapa final'!$AA$114="Leve"),CONCATENATE("R18C",'Mapa final'!$O$114),"")</f>
        <v/>
      </c>
      <c r="M43" s="471" t="str">
        <f>IF(AND('Mapa final'!$Y$115="Alta",'Mapa final'!$AA$115="Leve"),CONCATENATE("R18C",'Mapa final'!$O$115),"")</f>
        <v/>
      </c>
      <c r="N43" s="471" t="str">
        <f>IF(AND('Mapa final'!$Y$116="Alta",'Mapa final'!$AA$116="Leve"),CONCATENATE("R18C",'Mapa final'!$O$116),"")</f>
        <v/>
      </c>
      <c r="O43" s="472" t="str">
        <f>IF(AND('Mapa final'!$Y$118="Alta",'Mapa final'!$AA$118="Leve"),CONCATENATE("R18C",'Mapa final'!$O$118),"")</f>
        <v/>
      </c>
      <c r="P43" s="470" t="str">
        <f>IF(AND('Mapa final'!$Y$112="Alta",'Mapa final'!$AA$112="Menor"),CONCATENATE("R18C",'Mapa final'!$O$112),"")</f>
        <v/>
      </c>
      <c r="Q43" s="471" t="str">
        <f>IF(AND('Mapa final'!$Y$113="Alta",'Mapa final'!$AA$113="Menor"),CONCATENATE("R18C",'Mapa final'!$O$113),"")</f>
        <v/>
      </c>
      <c r="R43" s="471" t="str">
        <f>IF(AND('Mapa final'!$Y$114="Alta",'Mapa final'!$AA$114="Menor"),CONCATENATE("R18C",'Mapa final'!$O$114),"")</f>
        <v/>
      </c>
      <c r="S43" s="471" t="str">
        <f>IF(AND('Mapa final'!$Y$115="Alta",'Mapa final'!$AA$115="Menor"),CONCATENATE("R18C",'Mapa final'!$O$115),"")</f>
        <v/>
      </c>
      <c r="T43" s="471" t="str">
        <f>IF(AND('Mapa final'!$Y$116="Alta",'Mapa final'!$AA$116="Menor"),CONCATENATE("R18C",'Mapa final'!$O$116),"")</f>
        <v/>
      </c>
      <c r="U43" s="472" t="str">
        <f>IF(AND('Mapa final'!$Y$118="Alta",'Mapa final'!$AA$118="Menor"),CONCATENATE("R18C",'Mapa final'!$O$118),"")</f>
        <v/>
      </c>
      <c r="V43" s="462" t="str">
        <f>IF(AND('Mapa final'!$Y$112="Alta",'Mapa final'!$AA$112="Moderado"),CONCATENATE("R18C",'Mapa final'!$O$112),"")</f>
        <v/>
      </c>
      <c r="W43" s="462" t="str">
        <f>IF(AND('Mapa final'!$Y$113="Alta",'Mapa final'!$AA$113="Moderado"),CONCATENATE("R18C",'Mapa final'!$O$113),"")</f>
        <v/>
      </c>
      <c r="X43" s="462" t="str">
        <f>IF(AND('Mapa final'!$Y$114="Alta",'Mapa final'!$AA$114="Moderado"),CONCATENATE("R18C",'Mapa final'!$O$114),"")</f>
        <v/>
      </c>
      <c r="Y43" s="462" t="str">
        <f>IF(AND('Mapa final'!$Y$115="Alta",'Mapa final'!$AA$115="Moderado"),CONCATENATE("R18C",'Mapa final'!$O$115),"")</f>
        <v/>
      </c>
      <c r="Z43" s="462" t="str">
        <f>IF(AND('Mapa final'!$Y$116="Alta",'Mapa final'!$AA$116="Moderado"),CONCATENATE("R18C",'Mapa final'!$O$116),"")</f>
        <v/>
      </c>
      <c r="AA43" s="462" t="str">
        <f>IF(AND('Mapa final'!$Y$118="Alta",'Mapa final'!$AA$118="Moderado"),CONCATENATE("R18C",'Mapa final'!$O$118),"")</f>
        <v/>
      </c>
      <c r="AB43" s="461" t="str">
        <f>IF(AND('Mapa final'!$Y$112="Alta",'Mapa final'!$AA$112="Mayor"),CONCATENATE("R18C",'Mapa final'!$O$112),"")</f>
        <v/>
      </c>
      <c r="AC43" s="462" t="str">
        <f>IF(AND('Mapa final'!$Y$113="Alta",'Mapa final'!$AA$113="Mayor"),CONCATENATE("R18C",'Mapa final'!$O$113),"")</f>
        <v/>
      </c>
      <c r="AD43" s="462" t="str">
        <f>IF(AND('Mapa final'!$Y$114="Alta",'Mapa final'!$AA$114="Mayor"),CONCATENATE("R18C",'Mapa final'!$O$114),"")</f>
        <v/>
      </c>
      <c r="AE43" s="462" t="str">
        <f>IF(AND('Mapa final'!$Y$115="Alta",'Mapa final'!$AA$115="Mayor"),CONCATENATE("R18C",'Mapa final'!$O$115),"")</f>
        <v/>
      </c>
      <c r="AF43" s="462" t="str">
        <f>IF(AND('Mapa final'!$Y$116="Alta",'Mapa final'!$AA$116="Mayor"),CONCATENATE("R18C",'Mapa final'!$O$116),"")</f>
        <v/>
      </c>
      <c r="AG43" s="463" t="str">
        <f>IF(AND('Mapa final'!$Y$118="Alta",'Mapa final'!$AA$118="Mayor"),CONCATENATE("R18C",'Mapa final'!$O$118),"")</f>
        <v/>
      </c>
      <c r="AH43" s="464" t="str">
        <f>IF(AND('Mapa final'!$Y$112="Alta",'Mapa final'!$AA$112="Catastrófico"),CONCATENATE("R18C",'Mapa final'!$O$112),"")</f>
        <v/>
      </c>
      <c r="AI43" s="465" t="str">
        <f>IF(AND('Mapa final'!$Y$113="Alta",'Mapa final'!$AA$113="Catastrófico"),CONCATENATE("R18C",'Mapa final'!$O$113),"")</f>
        <v/>
      </c>
      <c r="AJ43" s="465" t="str">
        <f>IF(AND('Mapa final'!$Y$114="Alta",'Mapa final'!$AA$114="Catastrófico"),CONCATENATE("R18C",'Mapa final'!$O$114),"")</f>
        <v/>
      </c>
      <c r="AK43" s="465" t="str">
        <f>IF(AND('Mapa final'!$Y$115="Alta",'Mapa final'!$AA$115="Catastrófico"),CONCATENATE("R18C",'Mapa final'!$O$115),"")</f>
        <v/>
      </c>
      <c r="AL43" s="465" t="str">
        <f>IF(AND('Mapa final'!$Y$116="Alta",'Mapa final'!$AA$116="Catastrófico"),CONCATENATE("R18C",'Mapa final'!$O$116),"")</f>
        <v/>
      </c>
      <c r="AM43" s="466" t="str">
        <f>IF(AND('Mapa final'!$Y$118="Alta",'Mapa final'!$AA$118="Catastrófico"),CONCATENATE("R18C",'Mapa final'!$O$118),"")</f>
        <v/>
      </c>
      <c r="AN43" s="14"/>
      <c r="AO43" s="1110"/>
      <c r="AP43" s="1111"/>
      <c r="AQ43" s="1111"/>
      <c r="AR43" s="1111"/>
      <c r="AS43" s="1111"/>
      <c r="AT43" s="111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c r="A44" s="14"/>
      <c r="B44" s="1015"/>
      <c r="C44" s="1015"/>
      <c r="D44" s="1016"/>
      <c r="E44" s="1104"/>
      <c r="F44" s="1103"/>
      <c r="G44" s="1103"/>
      <c r="H44" s="1103"/>
      <c r="I44" s="1103"/>
      <c r="J44" s="470" t="str">
        <f>IF(AND('Mapa final'!$Y$118="Alta",'Mapa final'!$AA$118="Leve"),CONCATENATE("R19C",'Mapa final'!$O$118),"")</f>
        <v/>
      </c>
      <c r="K44" s="471" t="str">
        <f>IF(AND('Mapa final'!$Y$119="Alta",'Mapa final'!$AA$119="Leve"),CONCATENATE("R19C",'Mapa final'!$O$119),"")</f>
        <v/>
      </c>
      <c r="L44" s="471" t="str">
        <f>IF(AND('Mapa final'!$Y$120="Alta",'Mapa final'!$AA$120="Leve"),CONCATENATE("R19C",'Mapa final'!$O$120),"")</f>
        <v/>
      </c>
      <c r="M44" s="471" t="str">
        <f>IF(AND('Mapa final'!$Y$121="Alta",'Mapa final'!$AA$121="Leve"),CONCATENATE("R19C",'Mapa final'!$O$121),"")</f>
        <v/>
      </c>
      <c r="N44" s="471" t="str">
        <f>IF(AND('Mapa final'!$Y$122="Alta",'Mapa final'!$AA$122="Leve"),CONCATENATE("R19C",'Mapa final'!$O$122),"")</f>
        <v/>
      </c>
      <c r="O44" s="472" t="str">
        <f>IF(AND('Mapa final'!$Y$123="Alta",'Mapa final'!$AA$123="Leve"),CONCATENATE("R19C",'Mapa final'!$O$123),"")</f>
        <v/>
      </c>
      <c r="P44" s="470" t="str">
        <f>IF(AND('Mapa final'!$Y$118="Alta",'Mapa final'!$AA$118="Menor"),CONCATENATE("R19C",'Mapa final'!$O$118),"")</f>
        <v/>
      </c>
      <c r="Q44" s="471" t="str">
        <f>IF(AND('Mapa final'!$Y$119="Alta",'Mapa final'!$AA$119="Menor"),CONCATENATE("R19C",'Mapa final'!$O$119),"")</f>
        <v/>
      </c>
      <c r="R44" s="471" t="str">
        <f>IF(AND('Mapa final'!$Y$120="Alta",'Mapa final'!$AA$120="Menor"),CONCATENATE("R19C",'Mapa final'!$O$120),"")</f>
        <v/>
      </c>
      <c r="S44" s="471" t="str">
        <f>IF(AND('Mapa final'!$Y$121="Alta",'Mapa final'!$AA$121="Menor"),CONCATENATE("R19C",'Mapa final'!$O$121),"")</f>
        <v/>
      </c>
      <c r="T44" s="471" t="str">
        <f>IF(AND('Mapa final'!$Y$122="Alta",'Mapa final'!$AA$122="Menor"),CONCATENATE("R19C",'Mapa final'!$O$122),"")</f>
        <v/>
      </c>
      <c r="U44" s="472" t="str">
        <f>IF(AND('Mapa final'!$Y$123="Alta",'Mapa final'!$AA$123="Menor"),CONCATENATE("R19C",'Mapa final'!$O$123),"")</f>
        <v/>
      </c>
      <c r="V44" s="462" t="str">
        <f>IF(AND('Mapa final'!$Y$118="Alta",'Mapa final'!$AA$118="Moderado"),CONCATENATE("R19C",'Mapa final'!$O$118),"")</f>
        <v/>
      </c>
      <c r="W44" s="462" t="str">
        <f>IF(AND('Mapa final'!$Y$119="Alta",'Mapa final'!$AA$119="Moderado"),CONCATENATE("R19C",'Mapa final'!$O$119),"")</f>
        <v/>
      </c>
      <c r="X44" s="462" t="str">
        <f>IF(AND('Mapa final'!$Y$120="Alta",'Mapa final'!$AA$120="Moderado"),CONCATENATE("R19C",'Mapa final'!$O$120),"")</f>
        <v/>
      </c>
      <c r="Y44" s="462" t="str">
        <f>IF(AND('Mapa final'!$Y$121="Alta",'Mapa final'!$AA$121="Moderado"),CONCATENATE("R19C",'Mapa final'!$O$121),"")</f>
        <v/>
      </c>
      <c r="Z44" s="462" t="str">
        <f>IF(AND('Mapa final'!$Y$122="Alta",'Mapa final'!$AA$122="Moderado"),CONCATENATE("R19C",'Mapa final'!$O$122),"")</f>
        <v/>
      </c>
      <c r="AA44" s="462" t="str">
        <f>IF(AND('Mapa final'!$Y$123="Alta",'Mapa final'!$AA$123="Moderado"),CONCATENATE("R19C",'Mapa final'!$O$123),"")</f>
        <v/>
      </c>
      <c r="AB44" s="461" t="str">
        <f>IF(AND('Mapa final'!$Y$118="Alta",'Mapa final'!$AA$118="Mayor"),CONCATENATE("R19C",'Mapa final'!$O$118),"")</f>
        <v/>
      </c>
      <c r="AC44" s="462" t="str">
        <f>IF(AND('Mapa final'!$Y$119="Alta",'Mapa final'!$AA$119="Mayor"),CONCATENATE("R19C",'Mapa final'!$O$119),"")</f>
        <v/>
      </c>
      <c r="AD44" s="462" t="str">
        <f>IF(AND('Mapa final'!$Y$120="Alta",'Mapa final'!$AA$120="Mayor"),CONCATENATE("R19C",'Mapa final'!$O$120),"")</f>
        <v/>
      </c>
      <c r="AE44" s="462" t="str">
        <f>IF(AND('Mapa final'!$Y$121="Alta",'Mapa final'!$AA$121="Mayor"),CONCATENATE("R19C",'Mapa final'!$O$121),"")</f>
        <v/>
      </c>
      <c r="AF44" s="462" t="str">
        <f>IF(AND('Mapa final'!$Y$122="Alta",'Mapa final'!$AA$122="Mayor"),CONCATENATE("R19C",'Mapa final'!$O$122),"")</f>
        <v/>
      </c>
      <c r="AG44" s="463" t="str">
        <f>IF(AND('Mapa final'!$Y$123="Alta",'Mapa final'!$AA$123="Mayor"),CONCATENATE("R19C",'Mapa final'!$O$123),"")</f>
        <v/>
      </c>
      <c r="AH44" s="464" t="str">
        <f>IF(AND('Mapa final'!$Y$118="Alta",'Mapa final'!$AA$118="Catastrófico"),CONCATENATE("R19C",'Mapa final'!$O$118),"")</f>
        <v/>
      </c>
      <c r="AI44" s="465" t="str">
        <f>IF(AND('Mapa final'!$Y$119="Alta",'Mapa final'!$AA$119="Catastrófico"),CONCATENATE("R19C",'Mapa final'!$O$119),"")</f>
        <v/>
      </c>
      <c r="AJ44" s="465" t="str">
        <f>IF(AND('Mapa final'!$Y$120="Alta",'Mapa final'!$AA$120="Catastrófico"),CONCATENATE("R19C",'Mapa final'!$O$120),"")</f>
        <v/>
      </c>
      <c r="AK44" s="465" t="str">
        <f>IF(AND('Mapa final'!$Y$121="Alta",'Mapa final'!$AA$121="Catastrófico"),CONCATENATE("R19C",'Mapa final'!$O$121),"")</f>
        <v/>
      </c>
      <c r="AL44" s="465" t="str">
        <f>IF(AND('Mapa final'!$Y$122="Alta",'Mapa final'!$AA$122="Catastrófico"),CONCATENATE("R19C",'Mapa final'!$O$122),"")</f>
        <v/>
      </c>
      <c r="AM44" s="466" t="str">
        <f>IF(AND('Mapa final'!$Y$123="Alta",'Mapa final'!$AA$123="Catastrófico"),CONCATENATE("R19C",'Mapa final'!$O$123),"")</f>
        <v/>
      </c>
      <c r="AN44" s="14"/>
      <c r="AO44" s="1110"/>
      <c r="AP44" s="1111"/>
      <c r="AQ44" s="1111"/>
      <c r="AR44" s="1111"/>
      <c r="AS44" s="1111"/>
      <c r="AT44" s="111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c r="A45" s="14"/>
      <c r="B45" s="1015"/>
      <c r="C45" s="1015"/>
      <c r="D45" s="1016"/>
      <c r="E45" s="1104"/>
      <c r="F45" s="1103"/>
      <c r="G45" s="1103"/>
      <c r="H45" s="1103"/>
      <c r="I45" s="1103"/>
      <c r="J45" s="470"/>
      <c r="K45" s="471"/>
      <c r="L45" s="471"/>
      <c r="M45" s="471"/>
      <c r="N45" s="471"/>
      <c r="O45" s="472"/>
      <c r="P45" s="470"/>
      <c r="Q45" s="471"/>
      <c r="R45" s="471"/>
      <c r="S45" s="471"/>
      <c r="T45" s="471"/>
      <c r="U45" s="472"/>
      <c r="V45" s="462"/>
      <c r="W45" s="462"/>
      <c r="X45" s="462"/>
      <c r="Y45" s="462"/>
      <c r="Z45" s="462"/>
      <c r="AA45" s="462"/>
      <c r="AB45" s="461"/>
      <c r="AC45" s="462"/>
      <c r="AD45" s="462"/>
      <c r="AE45" s="462"/>
      <c r="AF45" s="462"/>
      <c r="AG45" s="463"/>
      <c r="AH45" s="464"/>
      <c r="AI45" s="465"/>
      <c r="AJ45" s="465"/>
      <c r="AK45" s="465"/>
      <c r="AL45" s="465"/>
      <c r="AM45" s="466"/>
      <c r="AN45" s="14"/>
      <c r="AO45" s="1110"/>
      <c r="AP45" s="1111"/>
      <c r="AQ45" s="1111"/>
      <c r="AR45" s="1111"/>
      <c r="AS45" s="1111"/>
      <c r="AT45" s="1112"/>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c r="A46" s="14"/>
      <c r="B46" s="1015"/>
      <c r="C46" s="1015"/>
      <c r="D46" s="1016"/>
      <c r="E46" s="1105"/>
      <c r="F46" s="1106"/>
      <c r="G46" s="1106"/>
      <c r="H46" s="1106"/>
      <c r="I46" s="1106"/>
      <c r="J46" s="473" t="str">
        <f>IF(AND('Mapa final'!$Y$154="Alta",'Mapa final'!$AA$154="Leve"),CONCATENATE("R10C",'Mapa final'!$O$154),"")</f>
        <v/>
      </c>
      <c r="K46" s="474" t="str">
        <f>IF(AND('Mapa final'!$Y$155="Alta",'Mapa final'!$AA$155="Leve"),CONCATENATE("R10C",'Mapa final'!$O$155),"")</f>
        <v/>
      </c>
      <c r="L46" s="474" t="str">
        <f>IF(AND('Mapa final'!$Y$156="Alta",'Mapa final'!$AA$156="Leve"),CONCATENATE("R10C",'Mapa final'!$O$156),"")</f>
        <v/>
      </c>
      <c r="M46" s="474" t="str">
        <f>IF(AND('Mapa final'!$Y$157="Alta",'Mapa final'!$AA$157="Leve"),CONCATENATE("R10C",'Mapa final'!$O$157),"")</f>
        <v/>
      </c>
      <c r="N46" s="474" t="str">
        <f>IF(AND('Mapa final'!$Y$158="Alta",'Mapa final'!$AA$158="Leve"),CONCATENATE("R10C",'Mapa final'!$O$158),"")</f>
        <v/>
      </c>
      <c r="O46" s="475" t="str">
        <f>IF(AND('Mapa final'!$Y$159="Alta",'Mapa final'!$AA$159="Leve"),CONCATENATE("R10C",'Mapa final'!$O$159),"")</f>
        <v/>
      </c>
      <c r="P46" s="473" t="str">
        <f>IF(AND('Mapa final'!$Y$154="Alta",'Mapa final'!$AA$154="Menor"),CONCATENATE("R10C",'Mapa final'!$O$154),"")</f>
        <v/>
      </c>
      <c r="Q46" s="474" t="str">
        <f>IF(AND('Mapa final'!$Y$155="Alta",'Mapa final'!$AA$155="Menor"),CONCATENATE("R10C",'Mapa final'!$O$155),"")</f>
        <v/>
      </c>
      <c r="R46" s="474" t="str">
        <f>IF(AND('Mapa final'!$Y$156="Alta",'Mapa final'!$AA$156="Menor"),CONCATENATE("R10C",'Mapa final'!$O$156),"")</f>
        <v/>
      </c>
      <c r="S46" s="474" t="str">
        <f>IF(AND('Mapa final'!$Y$157="Alta",'Mapa final'!$AA$157="Menor"),CONCATENATE("R10C",'Mapa final'!$O$157),"")</f>
        <v/>
      </c>
      <c r="T46" s="474" t="str">
        <f>IF(AND('Mapa final'!$Y$158="Alta",'Mapa final'!$AA$158="Menor"),CONCATENATE("R10C",'Mapa final'!$O$158),"")</f>
        <v/>
      </c>
      <c r="U46" s="475" t="str">
        <f>IF(AND('Mapa final'!$Y$159="Alta",'Mapa final'!$AA$159="Menor"),CONCATENATE("R10C",'Mapa final'!$O$159),"")</f>
        <v/>
      </c>
      <c r="V46" s="462" t="str">
        <f>IF(AND('Mapa final'!$Y$154="Alta",'Mapa final'!$AA$154="Moderado"),CONCATENATE("R10C",'Mapa final'!$O$154),"")</f>
        <v/>
      </c>
      <c r="W46" s="462" t="str">
        <f>IF(AND('Mapa final'!$Y$155="Alta",'Mapa final'!$AA$155="Moderado"),CONCATENATE("R10C",'Mapa final'!$O$155),"")</f>
        <v/>
      </c>
      <c r="X46" s="462" t="str">
        <f>IF(AND('Mapa final'!$Y$156="Alta",'Mapa final'!$AA$156="Moderado"),CONCATENATE("R10C",'Mapa final'!$O$156),"")</f>
        <v/>
      </c>
      <c r="Y46" s="462" t="str">
        <f>IF(AND('Mapa final'!$Y$157="Alta",'Mapa final'!$AA$157="Moderado"),CONCATENATE("R10C",'Mapa final'!$O$157),"")</f>
        <v/>
      </c>
      <c r="Z46" s="462" t="str">
        <f>IF(AND('Mapa final'!$Y$158="Alta",'Mapa final'!$AA$158="Moderado"),CONCATENATE("R10C",'Mapa final'!$O$158),"")</f>
        <v/>
      </c>
      <c r="AA46" s="462" t="str">
        <f>IF(AND('Mapa final'!$Y$159="Alta",'Mapa final'!$AA$159="Moderado"),CONCATENATE("R10C",'Mapa final'!$O$159),"")</f>
        <v/>
      </c>
      <c r="AB46" s="476" t="str">
        <f>IF(AND('Mapa final'!$Y$154="Alta",'Mapa final'!$AA$154="Mayor"),CONCATENATE("R10C",'Mapa final'!$O$154),"")</f>
        <v/>
      </c>
      <c r="AC46" s="477" t="str">
        <f>IF(AND('Mapa final'!$Y$155="Alta",'Mapa final'!$AA$155="Mayor"),CONCATENATE("R10C",'Mapa final'!$O$155),"")</f>
        <v/>
      </c>
      <c r="AD46" s="477" t="str">
        <f>IF(AND('Mapa final'!$Y$156="Alta",'Mapa final'!$AA$156="Mayor"),CONCATENATE("R10C",'Mapa final'!$O$156),"")</f>
        <v/>
      </c>
      <c r="AE46" s="477" t="str">
        <f>IF(AND('Mapa final'!$Y$157="Alta",'Mapa final'!$AA$157="Mayor"),CONCATENATE("R10C",'Mapa final'!$O$157),"")</f>
        <v/>
      </c>
      <c r="AF46" s="477" t="str">
        <f>IF(AND('Mapa final'!$Y$158="Alta",'Mapa final'!$AA$158="Mayor"),CONCATENATE("R10C",'Mapa final'!$O$158),"")</f>
        <v/>
      </c>
      <c r="AG46" s="478" t="str">
        <f>IF(AND('Mapa final'!$Y$159="Alta",'Mapa final'!$AA$159="Mayor"),CONCATENATE("R10C",'Mapa final'!$O$159),"")</f>
        <v/>
      </c>
      <c r="AH46" s="479" t="str">
        <f>IF(AND('Mapa final'!$Y$154="Alta",'Mapa final'!$AA$154="Catastrófico"),CONCATENATE("R10C",'Mapa final'!$O$154),"")</f>
        <v/>
      </c>
      <c r="AI46" s="480" t="str">
        <f>IF(AND('Mapa final'!$Y$155="Alta",'Mapa final'!$AA$155="Catastrófico"),CONCATENATE("R10C",'Mapa final'!$O$155),"")</f>
        <v/>
      </c>
      <c r="AJ46" s="480" t="str">
        <f>IF(AND('Mapa final'!$Y$156="Alta",'Mapa final'!$AA$156="Catastrófico"),CONCATENATE("R10C",'Mapa final'!$O$156),"")</f>
        <v/>
      </c>
      <c r="AK46" s="480" t="str">
        <f>IF(AND('Mapa final'!$Y$157="Alta",'Mapa final'!$AA$157="Catastrófico"),CONCATENATE("R10C",'Mapa final'!$O$157),"")</f>
        <v/>
      </c>
      <c r="AL46" s="480" t="str">
        <f>IF(AND('Mapa final'!$Y$158="Alta",'Mapa final'!$AA$158="Catastrófico"),CONCATENATE("R10C",'Mapa final'!$O$158),"")</f>
        <v/>
      </c>
      <c r="AM46" s="481" t="str">
        <f>IF(AND('Mapa final'!$Y$159="Alta",'Mapa final'!$AA$159="Catastrófico"),CONCATENATE("R10C",'Mapa final'!$O$159),"")</f>
        <v/>
      </c>
      <c r="AN46" s="14"/>
      <c r="AO46" s="1113"/>
      <c r="AP46" s="1114"/>
      <c r="AQ46" s="1114"/>
      <c r="AR46" s="1114"/>
      <c r="AS46" s="1114"/>
      <c r="AT46" s="1115"/>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c r="A47" s="14"/>
      <c r="B47" s="1015"/>
      <c r="C47" s="1015"/>
      <c r="D47" s="1016"/>
      <c r="E47" s="1100" t="s">
        <v>330</v>
      </c>
      <c r="F47" s="1101"/>
      <c r="G47" s="1101"/>
      <c r="H47" s="1101"/>
      <c r="I47" s="1116"/>
      <c r="J47" s="467" t="str">
        <f>IF(AND('Mapa final'!$Y$10="Media",'Mapa final'!$AA$10="Leve"),CONCATENATE("R1C",'Mapa final'!$O$10),"")</f>
        <v/>
      </c>
      <c r="K47" s="468" t="str">
        <f>IF(AND('Mapa final'!$Y$11="Media",'Mapa final'!$AA$11="Leve"),CONCATENATE("R1C",'Mapa final'!$O$11),"")</f>
        <v/>
      </c>
      <c r="L47" s="468" t="str">
        <f>IF(AND('Mapa final'!$Y$12="Media",'Mapa final'!$AA$12="Leve"),CONCATENATE("R1C",'Mapa final'!$O$12),"")</f>
        <v/>
      </c>
      <c r="M47" s="468" t="str">
        <f>IF(AND('Mapa final'!$Y$13="Media",'Mapa final'!$AA$13="Leve"),CONCATENATE("R1C",'Mapa final'!$O$13),"")</f>
        <v/>
      </c>
      <c r="N47" s="468" t="str">
        <f>IF(AND('Mapa final'!$Y$14="Media",'Mapa final'!$AA$14="Leve"),CONCATENATE("R1C",'Mapa final'!$O$14),"")</f>
        <v/>
      </c>
      <c r="O47" s="469" t="str">
        <f>IF(AND('Mapa final'!$Y$15="Media",'Mapa final'!$AA$15="Leve"),CONCATENATE("R1C",'Mapa final'!$O$15),"")</f>
        <v/>
      </c>
      <c r="P47" s="467" t="str">
        <f>IF(AND('Mapa final'!$Y$10="Media",'Mapa final'!$AA$10="Menor"),CONCATENATE("R1C",'Mapa final'!$O$10),"")</f>
        <v/>
      </c>
      <c r="Q47" s="468" t="str">
        <f>IF(AND('Mapa final'!$Y$11="Media",'Mapa final'!$AA$11="Menor"),CONCATENATE("R1C",'Mapa final'!$O$11),"")</f>
        <v/>
      </c>
      <c r="R47" s="468" t="str">
        <f>IF(AND('Mapa final'!$Y$12="Media",'Mapa final'!$AA$12="Menor"),CONCATENATE("R1C",'Mapa final'!$O$12),"")</f>
        <v/>
      </c>
      <c r="S47" s="468" t="str">
        <f>IF(AND('Mapa final'!$Y$13="Media",'Mapa final'!$AA$13="Menor"),CONCATENATE("R1C",'Mapa final'!$O$13),"")</f>
        <v/>
      </c>
      <c r="T47" s="468" t="str">
        <f>IF(AND('Mapa final'!$Y$14="Media",'Mapa final'!$AA$14="Menor"),CONCATENATE("R1C",'Mapa final'!$O$14),"")</f>
        <v/>
      </c>
      <c r="U47" s="469" t="str">
        <f>IF(AND('Mapa final'!$Y$15="Media",'Mapa final'!$AA$15="Menor"),CONCATENATE("R1C",'Mapa final'!$O$15),"")</f>
        <v/>
      </c>
      <c r="V47" s="467" t="str">
        <f>IF(AND('Mapa final'!$Y$10="Media",'Mapa final'!$AA$10="Moderado"),CONCATENATE("R1C",'Mapa final'!$O$10),"")</f>
        <v/>
      </c>
      <c r="W47" s="468" t="str">
        <f>IF(AND('Mapa final'!$Y$11="Media",'Mapa final'!$AA$11="Moderado"),CONCATENATE("R1C",'Mapa final'!$O$11),"")</f>
        <v/>
      </c>
      <c r="X47" s="468" t="str">
        <f>IF(AND('Mapa final'!$Y$12="Media",'Mapa final'!$AA$12="Moderado"),CONCATENATE("R1C",'Mapa final'!$O$12),"")</f>
        <v/>
      </c>
      <c r="Y47" s="468" t="str">
        <f>IF(AND('Mapa final'!$Y$13="Media",'Mapa final'!$AA$13="Moderado"),CONCATENATE("R1C",'Mapa final'!$O$13),"")</f>
        <v/>
      </c>
      <c r="Z47" s="468" t="str">
        <f>IF(AND('Mapa final'!$Y$14="Media",'Mapa final'!$AA$14="Moderado"),CONCATENATE("R1C",'Mapa final'!$O$14),"")</f>
        <v/>
      </c>
      <c r="AA47" s="469" t="str">
        <f>IF(AND('Mapa final'!$Y$15="Media",'Mapa final'!$AA$15="Moderado"),CONCATENATE("R1C",'Mapa final'!$O$15),"")</f>
        <v/>
      </c>
      <c r="AB47" s="455" t="str">
        <f>IF(AND('Mapa final'!$Y$10="Media",'Mapa final'!$AA$10="Mayor"),CONCATENATE("R1C",'Mapa final'!$O$10),"")</f>
        <v/>
      </c>
      <c r="AC47" s="456" t="str">
        <f>IF(AND('Mapa final'!$Y$11="Media",'Mapa final'!$AA$11="Mayor"),CONCATENATE("R1C",'Mapa final'!$O$11),"")</f>
        <v/>
      </c>
      <c r="AD47" s="456" t="str">
        <f>IF(AND('Mapa final'!$Y$12="Media",'Mapa final'!$AA$12="Mayor"),CONCATENATE("R1C",'Mapa final'!$O$12),"")</f>
        <v/>
      </c>
      <c r="AE47" s="456" t="str">
        <f>IF(AND('Mapa final'!$Y$13="Media",'Mapa final'!$AA$13="Mayor"),CONCATENATE("R1C",'Mapa final'!$O$13),"")</f>
        <v/>
      </c>
      <c r="AF47" s="456" t="str">
        <f>IF(AND('Mapa final'!$Y$14="Media",'Mapa final'!$AA$14="Mayor"),CONCATENATE("R1C",'Mapa final'!$O$14),"")</f>
        <v/>
      </c>
      <c r="AG47" s="457" t="str">
        <f>IF(AND('Mapa final'!$Y$15="Media",'Mapa final'!$AA$15="Mayor"),CONCATENATE("R1C",'Mapa final'!$O$15),"")</f>
        <v/>
      </c>
      <c r="AH47" s="458" t="str">
        <f>IF(AND('Mapa final'!$Y$10="Media",'Mapa final'!$AA$10="Catastrófico"),CONCATENATE("R1C",'Mapa final'!$O$10),"")</f>
        <v/>
      </c>
      <c r="AI47" s="459" t="str">
        <f>IF(AND('Mapa final'!$Y$11="Media",'Mapa final'!$AA$11="Catastrófico"),CONCATENATE("R1C",'Mapa final'!$O$11),"")</f>
        <v/>
      </c>
      <c r="AJ47" s="459" t="str">
        <f>IF(AND('Mapa final'!$Y$12="Media",'Mapa final'!$AA$12="Catastrófico"),CONCATENATE("R1C",'Mapa final'!$O$12),"")</f>
        <v/>
      </c>
      <c r="AK47" s="459" t="str">
        <f>IF(AND('Mapa final'!$Y$13="Media",'Mapa final'!$AA$13="Catastrófico"),CONCATENATE("R1C",'Mapa final'!$O$13),"")</f>
        <v/>
      </c>
      <c r="AL47" s="459" t="str">
        <f>IF(AND('Mapa final'!$Y$14="Media",'Mapa final'!$AA$14="Catastrófico"),CONCATENATE("R1C",'Mapa final'!$O$14),"")</f>
        <v/>
      </c>
      <c r="AM47" s="460" t="str">
        <f>IF(AND('Mapa final'!$Y$15="Media",'Mapa final'!$AA$15="Catastrófico"),CONCATENATE("R1C",'Mapa final'!$O$15),"")</f>
        <v/>
      </c>
      <c r="AN47" s="14"/>
      <c r="AO47" s="1118" t="s">
        <v>331</v>
      </c>
      <c r="AP47" s="1119"/>
      <c r="AQ47" s="1119"/>
      <c r="AR47" s="1119"/>
      <c r="AS47" s="1119"/>
      <c r="AT47" s="1120"/>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c r="A48" s="14"/>
      <c r="B48" s="1015"/>
      <c r="C48" s="1015"/>
      <c r="D48" s="1016"/>
      <c r="E48" s="1102"/>
      <c r="F48" s="1103"/>
      <c r="G48" s="1103"/>
      <c r="H48" s="1103"/>
      <c r="I48" s="1117"/>
      <c r="J48" s="470" t="str">
        <f>IF(AND('Mapa final'!$Y$16="Media",'Mapa final'!$AA$16="Leve"),CONCATENATE("R2C",'Mapa final'!$O$16),"")</f>
        <v/>
      </c>
      <c r="K48" s="471" t="str">
        <f>IF(AND('Mapa final'!$Y$17="Media",'Mapa final'!$AA$17="Leve"),CONCATENATE("R2C",'Mapa final'!$O$17),"")</f>
        <v/>
      </c>
      <c r="L48" s="471" t="str">
        <f>IF(AND('Mapa final'!$Y$18="Media",'Mapa final'!$AA$18="Leve"),CONCATENATE("R2C",'Mapa final'!$O$18),"")</f>
        <v/>
      </c>
      <c r="M48" s="471" t="str">
        <f>IF(AND('Mapa final'!$Y$19="Media",'Mapa final'!$AA$19="Leve"),CONCATENATE("R2C",'Mapa final'!$O$19),"")</f>
        <v/>
      </c>
      <c r="N48" s="471" t="str">
        <f>IF(AND('Mapa final'!$Y$20="Media",'Mapa final'!$AA$20="Leve"),CONCATENATE("R2C",'Mapa final'!$O$20),"")</f>
        <v/>
      </c>
      <c r="O48" s="472" t="str">
        <f>IF(AND('Mapa final'!$Y$21="Media",'Mapa final'!$AA$21="Leve"),CONCATENATE("R2C",'Mapa final'!$O$21),"")</f>
        <v/>
      </c>
      <c r="P48" s="470" t="str">
        <f>IF(AND('Mapa final'!$Y$16="Media",'Mapa final'!$AA$16="Menor"),CONCATENATE("R2C",'Mapa final'!$O$16),"")</f>
        <v/>
      </c>
      <c r="Q48" s="471" t="str">
        <f>IF(AND('Mapa final'!$Y$17="Media",'Mapa final'!$AA$17="Menor"),CONCATENATE("R2C",'Mapa final'!$O$17),"")</f>
        <v/>
      </c>
      <c r="R48" s="471" t="str">
        <f>IF(AND('Mapa final'!$Y$18="Media",'Mapa final'!$AA$18="Menor"),CONCATENATE("R2C",'Mapa final'!$O$18),"")</f>
        <v/>
      </c>
      <c r="S48" s="471" t="str">
        <f>IF(AND('Mapa final'!$Y$19="Media",'Mapa final'!$AA$19="Menor"),CONCATENATE("R2C",'Mapa final'!$O$19),"")</f>
        <v/>
      </c>
      <c r="T48" s="471" t="str">
        <f>IF(AND('Mapa final'!$Y$20="Media",'Mapa final'!$AA$20="Menor"),CONCATENATE("R2C",'Mapa final'!$O$20),"")</f>
        <v/>
      </c>
      <c r="U48" s="472" t="str">
        <f>IF(AND('Mapa final'!$Y$21="Media",'Mapa final'!$AA$21="Menor"),CONCATENATE("R2C",'Mapa final'!$O$21),"")</f>
        <v/>
      </c>
      <c r="V48" s="470" t="str">
        <f>IF(AND('Mapa final'!$Y$16="Media",'Mapa final'!$AA$16="Moderado"),CONCATENATE("R2C",'Mapa final'!$O$16),"")</f>
        <v/>
      </c>
      <c r="W48" s="471" t="str">
        <f>IF(AND('Mapa final'!$Y$17="Media",'Mapa final'!$AA$17="Moderado"),CONCATENATE("R2C",'Mapa final'!$O$17),"")</f>
        <v/>
      </c>
      <c r="X48" s="471" t="str">
        <f>IF(AND('Mapa final'!$Y$18="Media",'Mapa final'!$AA$18="Moderado"),CONCATENATE("R2C",'Mapa final'!$O$18),"")</f>
        <v/>
      </c>
      <c r="Y48" s="471" t="str">
        <f>IF(AND('Mapa final'!$Y$19="Media",'Mapa final'!$AA$19="Moderado"),CONCATENATE("R2C",'Mapa final'!$O$19),"")</f>
        <v/>
      </c>
      <c r="Z48" s="471" t="str">
        <f>IF(AND('Mapa final'!$Y$20="Media",'Mapa final'!$AA$20="Moderado"),CONCATENATE("R2C",'Mapa final'!$O$20),"")</f>
        <v/>
      </c>
      <c r="AA48" s="472" t="str">
        <f>IF(AND('Mapa final'!$Y$21="Media",'Mapa final'!$AA$21="Moderado"),CONCATENATE("R2C",'Mapa final'!$O$21),"")</f>
        <v/>
      </c>
      <c r="AB48" s="461" t="str">
        <f>IF(AND('Mapa final'!$Y$16="Media",'Mapa final'!$AA$16="Mayor"),CONCATENATE("R2C",'Mapa final'!$O$16),"")</f>
        <v/>
      </c>
      <c r="AC48" s="462" t="str">
        <f>IF(AND('Mapa final'!$Y$17="Media",'Mapa final'!$AA$17="Mayor"),CONCATENATE("R2C",'Mapa final'!$O$17),"")</f>
        <v/>
      </c>
      <c r="AD48" s="462" t="str">
        <f>IF(AND('Mapa final'!$Y$18="Media",'Mapa final'!$AA$18="Mayor"),CONCATENATE("R2C",'Mapa final'!$O$18),"")</f>
        <v/>
      </c>
      <c r="AE48" s="462" t="str">
        <f>IF(AND('Mapa final'!$Y$19="Media",'Mapa final'!$AA$19="Mayor"),CONCATENATE("R2C",'Mapa final'!$O$19),"")</f>
        <v/>
      </c>
      <c r="AF48" s="462" t="str">
        <f>IF(AND('Mapa final'!$Y$20="Media",'Mapa final'!$AA$20="Mayor"),CONCATENATE("R2C",'Mapa final'!$O$20),"")</f>
        <v/>
      </c>
      <c r="AG48" s="463" t="str">
        <f>IF(AND('Mapa final'!$Y$21="Media",'Mapa final'!$AA$21="Mayor"),CONCATENATE("R2C",'Mapa final'!$O$21),"")</f>
        <v/>
      </c>
      <c r="AH48" s="464" t="str">
        <f>IF(AND('Mapa final'!$Y$16="Media",'Mapa final'!$AA$16="Catastrófico"),CONCATENATE("R2C",'Mapa final'!$O$16),"")</f>
        <v/>
      </c>
      <c r="AI48" s="465" t="str">
        <f>IF(AND('Mapa final'!$Y$17="Media",'Mapa final'!$AA$17="Catastrófico"),CONCATENATE("R2C",'Mapa final'!$O$17),"")</f>
        <v/>
      </c>
      <c r="AJ48" s="465" t="str">
        <f>IF(AND('Mapa final'!$Y$18="Media",'Mapa final'!$AA$18="Catastrófico"),CONCATENATE("R2C",'Mapa final'!$O$18),"")</f>
        <v/>
      </c>
      <c r="AK48" s="465" t="str">
        <f>IF(AND('Mapa final'!$Y$19="Media",'Mapa final'!$AA$19="Catastrófico"),CONCATENATE("R2C",'Mapa final'!$O$19),"")</f>
        <v/>
      </c>
      <c r="AL48" s="465" t="str">
        <f>IF(AND('Mapa final'!$Y$20="Media",'Mapa final'!$AA$20="Catastrófico"),CONCATENATE("R2C",'Mapa final'!$O$20),"")</f>
        <v/>
      </c>
      <c r="AM48" s="466" t="str">
        <f>IF(AND('Mapa final'!$Y$21="Media",'Mapa final'!$AA$21="Catastrófico"),CONCATENATE("R2C",'Mapa final'!$O$21),"")</f>
        <v/>
      </c>
      <c r="AN48" s="14"/>
      <c r="AO48" s="1121"/>
      <c r="AP48" s="1122"/>
      <c r="AQ48" s="1122"/>
      <c r="AR48" s="1122"/>
      <c r="AS48" s="1122"/>
      <c r="AT48" s="1123"/>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c r="A49" s="14"/>
      <c r="B49" s="1015"/>
      <c r="C49" s="1015"/>
      <c r="D49" s="1016"/>
      <c r="E49" s="1104"/>
      <c r="F49" s="1103"/>
      <c r="G49" s="1103"/>
      <c r="H49" s="1103"/>
      <c r="I49" s="1117"/>
      <c r="J49" s="470" t="str">
        <f>IF(AND('Mapa final'!$Y$22="Media",'Mapa final'!$AA$22="Leve"),CONCATENATE("R3C",'Mapa final'!$O$22),"")</f>
        <v/>
      </c>
      <c r="K49" s="471" t="str">
        <f>IF(AND('Mapa final'!$Y$23="Media",'Mapa final'!$AA$23="Leve"),CONCATENATE("R3C",'Mapa final'!$O$23),"")</f>
        <v/>
      </c>
      <c r="L49" s="471" t="str">
        <f>IF(AND('Mapa final'!$Y$24="Media",'Mapa final'!$AA$24="Leve"),CONCATENATE("R3C",'Mapa final'!$O$24),"")</f>
        <v/>
      </c>
      <c r="M49" s="471" t="str">
        <f>IF(AND('Mapa final'!$Y$25="Media",'Mapa final'!$AA$25="Leve"),CONCATENATE("R3C",'Mapa final'!$O$25),"")</f>
        <v/>
      </c>
      <c r="N49" s="471" t="str">
        <f>IF(AND('Mapa final'!$Y$26="Media",'Mapa final'!$AA$26="Leve"),CONCATENATE("R3C",'Mapa final'!$O$26),"")</f>
        <v/>
      </c>
      <c r="O49" s="472" t="str">
        <f>IF(AND('Mapa final'!$Y$27="Media",'Mapa final'!$AA$27="Leve"),CONCATENATE("R3C",'Mapa final'!$O$27),"")</f>
        <v/>
      </c>
      <c r="P49" s="470" t="str">
        <f>IF(AND('Mapa final'!$Y$22="Media",'Mapa final'!$AA$22="Menor"),CONCATENATE("R3C",'Mapa final'!$O$22),"")</f>
        <v/>
      </c>
      <c r="Q49" s="471" t="str">
        <f>IF(AND('Mapa final'!$Y$23="Media",'Mapa final'!$AA$23="Menor"),CONCATENATE("R3C",'Mapa final'!$O$23),"")</f>
        <v/>
      </c>
      <c r="R49" s="471" t="str">
        <f>IF(AND('Mapa final'!$Y$24="Media",'Mapa final'!$AA$24="Menor"),CONCATENATE("R3C",'Mapa final'!$O$24),"")</f>
        <v/>
      </c>
      <c r="S49" s="471" t="str">
        <f>IF(AND('Mapa final'!$Y$25="Media",'Mapa final'!$AA$25="Menor"),CONCATENATE("R3C",'Mapa final'!$O$25),"")</f>
        <v/>
      </c>
      <c r="T49" s="471" t="str">
        <f>IF(AND('Mapa final'!$Y$26="Media",'Mapa final'!$AA$26="Menor"),CONCATENATE("R3C",'Mapa final'!$O$26),"")</f>
        <v/>
      </c>
      <c r="U49" s="472" t="str">
        <f>IF(AND('Mapa final'!$Y$27="Media",'Mapa final'!$AA$27="Menor"),CONCATENATE("R3C",'Mapa final'!$O$27),"")</f>
        <v/>
      </c>
      <c r="V49" s="470" t="str">
        <f>IF(AND('Mapa final'!$Y$22="Media",'Mapa final'!$AA$22="Moderado"),CONCATENATE("R3C",'Mapa final'!$O$22),"")</f>
        <v/>
      </c>
      <c r="W49" s="471" t="str">
        <f>IF(AND('Mapa final'!$Y$23="Media",'Mapa final'!$AA$23="Moderado"),CONCATENATE("R3C",'Mapa final'!$O$23),"")</f>
        <v/>
      </c>
      <c r="X49" s="471" t="str">
        <f>IF(AND('Mapa final'!$Y$24="Media",'Mapa final'!$AA$24="Moderado"),CONCATENATE("R3C",'Mapa final'!$O$24),"")</f>
        <v/>
      </c>
      <c r="Y49" s="471" t="str">
        <f>IF(AND('Mapa final'!$Y$25="Media",'Mapa final'!$AA$25="Moderado"),CONCATENATE("R3C",'Mapa final'!$O$25),"")</f>
        <v/>
      </c>
      <c r="Z49" s="471" t="str">
        <f>IF(AND('Mapa final'!$Y$26="Media",'Mapa final'!$AA$26="Moderado"),CONCATENATE("R3C",'Mapa final'!$O$26),"")</f>
        <v/>
      </c>
      <c r="AA49" s="472" t="str">
        <f>IF(AND('Mapa final'!$Y$27="Media",'Mapa final'!$AA$27="Moderado"),CONCATENATE("R3C",'Mapa final'!$O$27),"")</f>
        <v/>
      </c>
      <c r="AB49" s="461" t="str">
        <f>IF(AND('Mapa final'!$Y$22="Media",'Mapa final'!$AA$22="Mayor"),CONCATENATE("R3C",'Mapa final'!$O$22),"")</f>
        <v/>
      </c>
      <c r="AC49" s="462" t="str">
        <f>IF(AND('Mapa final'!$Y$23="Media",'Mapa final'!$AA$23="Mayor"),CONCATENATE("R3C",'Mapa final'!$O$23),"")</f>
        <v/>
      </c>
      <c r="AD49" s="462" t="str">
        <f>IF(AND('Mapa final'!$Y$24="Media",'Mapa final'!$AA$24="Mayor"),CONCATENATE("R3C",'Mapa final'!$O$24),"")</f>
        <v/>
      </c>
      <c r="AE49" s="462" t="str">
        <f>IF(AND('Mapa final'!$Y$25="Media",'Mapa final'!$AA$25="Mayor"),CONCATENATE("R3C",'Mapa final'!$O$25),"")</f>
        <v/>
      </c>
      <c r="AF49" s="462" t="str">
        <f>IF(AND('Mapa final'!$Y$26="Media",'Mapa final'!$AA$26="Mayor"),CONCATENATE("R3C",'Mapa final'!$O$26),"")</f>
        <v/>
      </c>
      <c r="AG49" s="463" t="str">
        <f>IF(AND('Mapa final'!$Y$27="Media",'Mapa final'!$AA$27="Mayor"),CONCATENATE("R3C",'Mapa final'!$O$27),"")</f>
        <v/>
      </c>
      <c r="AH49" s="464" t="str">
        <f>IF(AND('Mapa final'!$Y$22="Media",'Mapa final'!$AA$22="Catastrófico"),CONCATENATE("R3C",'Mapa final'!$O$22),"")</f>
        <v/>
      </c>
      <c r="AI49" s="465" t="str">
        <f>IF(AND('Mapa final'!$Y$23="Media",'Mapa final'!$AA$23="Catastrófico"),CONCATENATE("R3C",'Mapa final'!$O$23),"")</f>
        <v/>
      </c>
      <c r="AJ49" s="465" t="str">
        <f>IF(AND('Mapa final'!$Y$24="Media",'Mapa final'!$AA$24="Catastrófico"),CONCATENATE("R3C",'Mapa final'!$O$24),"")</f>
        <v/>
      </c>
      <c r="AK49" s="465" t="str">
        <f>IF(AND('Mapa final'!$Y$25="Media",'Mapa final'!$AA$25="Catastrófico"),CONCATENATE("R3C",'Mapa final'!$O$25),"")</f>
        <v/>
      </c>
      <c r="AL49" s="465" t="str">
        <f>IF(AND('Mapa final'!$Y$26="Media",'Mapa final'!$AA$26="Catastrófico"),CONCATENATE("R3C",'Mapa final'!$O$26),"")</f>
        <v/>
      </c>
      <c r="AM49" s="466" t="str">
        <f>IF(AND('Mapa final'!$Y$27="Media",'Mapa final'!$AA$27="Catastrófico"),CONCATENATE("R3C",'Mapa final'!$O$27),"")</f>
        <v/>
      </c>
      <c r="AN49" s="14"/>
      <c r="AO49" s="1121"/>
      <c r="AP49" s="1122"/>
      <c r="AQ49" s="1122"/>
      <c r="AR49" s="1122"/>
      <c r="AS49" s="1122"/>
      <c r="AT49" s="1123"/>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c r="A50" s="14"/>
      <c r="B50" s="1015"/>
      <c r="C50" s="1015"/>
      <c r="D50" s="1016"/>
      <c r="E50" s="1104"/>
      <c r="F50" s="1103"/>
      <c r="G50" s="1103"/>
      <c r="H50" s="1103"/>
      <c r="I50" s="1117"/>
      <c r="J50" s="470" t="str">
        <f>IF(AND('Mapa final'!$Y$28="Media",'Mapa final'!$AA$28="Leve"),CONCATENATE("R4C",'Mapa final'!$O$28),"")</f>
        <v/>
      </c>
      <c r="K50" s="471" t="str">
        <f>IF(AND('Mapa final'!$Y$29="Media",'Mapa final'!$AA$29="Leve"),CONCATENATE("R4C",'Mapa final'!$O$29),"")</f>
        <v/>
      </c>
      <c r="L50" s="471" t="str">
        <f>IF(AND('Mapa final'!$Y$30="Media",'Mapa final'!$AA$30="Leve"),CONCATENATE("R4C",'Mapa final'!$O$30),"")</f>
        <v/>
      </c>
      <c r="M50" s="471" t="str">
        <f>IF(AND('Mapa final'!$Y$31="Media",'Mapa final'!$AA$31="Leve"),CONCATENATE("R4C",'Mapa final'!$O$31),"")</f>
        <v/>
      </c>
      <c r="N50" s="471" t="str">
        <f>IF(AND('Mapa final'!$Y$32="Media",'Mapa final'!$AA$32="Leve"),CONCATENATE("R4C",'Mapa final'!$O$32),"")</f>
        <v/>
      </c>
      <c r="O50" s="472" t="str">
        <f>IF(AND('Mapa final'!$Y$33="Media",'Mapa final'!$AA$33="Leve"),CONCATENATE("R4C",'Mapa final'!$O$33),"")</f>
        <v/>
      </c>
      <c r="P50" s="470" t="str">
        <f>IF(AND('Mapa final'!$Y$28="Media",'Mapa final'!$AA$28="Menor"),CONCATENATE("R4C",'Mapa final'!$O$28),"")</f>
        <v/>
      </c>
      <c r="Q50" s="471" t="str">
        <f>IF(AND('Mapa final'!$Y$29="Media",'Mapa final'!$AA$29="Menor"),CONCATENATE("R4C",'Mapa final'!$O$29),"")</f>
        <v/>
      </c>
      <c r="R50" s="471" t="str">
        <f>IF(AND('Mapa final'!$Y$30="Media",'Mapa final'!$AA$30="Menor"),CONCATENATE("R4C",'Mapa final'!$O$30),"")</f>
        <v/>
      </c>
      <c r="S50" s="471" t="str">
        <f>IF(AND('Mapa final'!$Y$31="Media",'Mapa final'!$AA$31="Menor"),CONCATENATE("R4C",'Mapa final'!$O$31),"")</f>
        <v/>
      </c>
      <c r="T50" s="471" t="str">
        <f>IF(AND('Mapa final'!$Y$32="Media",'Mapa final'!$AA$32="Menor"),CONCATENATE("R4C",'Mapa final'!$O$32),"")</f>
        <v/>
      </c>
      <c r="U50" s="472" t="str">
        <f>IF(AND('Mapa final'!$Y$33="Media",'Mapa final'!$AA$33="Menor"),CONCATENATE("R4C",'Mapa final'!$O$33),"")</f>
        <v/>
      </c>
      <c r="V50" s="470" t="str">
        <f>IF(AND('Mapa final'!$Y$28="Media",'Mapa final'!$AA$28="Moderado"),CONCATENATE("R4C",'Mapa final'!$O$28),"")</f>
        <v>R4C1</v>
      </c>
      <c r="W50" s="471" t="str">
        <f>IF(AND('Mapa final'!$Y$29="Media",'Mapa final'!$AA$29="Moderado"),CONCATENATE("R4C",'Mapa final'!$O$29),"")</f>
        <v/>
      </c>
      <c r="X50" s="471" t="str">
        <f>IF(AND('Mapa final'!$Y$30="Media",'Mapa final'!$AA$30="Moderado"),CONCATENATE("R4C",'Mapa final'!$O$30),"")</f>
        <v/>
      </c>
      <c r="Y50" s="471" t="str">
        <f>IF(AND('Mapa final'!$Y$31="Media",'Mapa final'!$AA$31="Moderado"),CONCATENATE("R4C",'Mapa final'!$O$31),"")</f>
        <v/>
      </c>
      <c r="Z50" s="471" t="str">
        <f>IF(AND('Mapa final'!$Y$32="Media",'Mapa final'!$AA$32="Moderado"),CONCATENATE("R4C",'Mapa final'!$O$32),"")</f>
        <v/>
      </c>
      <c r="AA50" s="472" t="str">
        <f>IF(AND('Mapa final'!$Y$33="Media",'Mapa final'!$AA$33="Moderado"),CONCATENATE("R4C",'Mapa final'!$O$33),"")</f>
        <v/>
      </c>
      <c r="AB50" s="461" t="str">
        <f>IF(AND('Mapa final'!$Y$28="Media",'Mapa final'!$AA$28="Mayor"),CONCATENATE("R4C",'Mapa final'!$O$28),"")</f>
        <v/>
      </c>
      <c r="AC50" s="462" t="str">
        <f>IF(AND('Mapa final'!$Y$29="Media",'Mapa final'!$AA$29="Mayor"),CONCATENATE("R4C",'Mapa final'!$O$29),"")</f>
        <v/>
      </c>
      <c r="AD50" s="462" t="str">
        <f>IF(AND('Mapa final'!$Y$30="Media",'Mapa final'!$AA$30="Mayor"),CONCATENATE("R4C",'Mapa final'!$O$30),"")</f>
        <v/>
      </c>
      <c r="AE50" s="462" t="str">
        <f>IF(AND('Mapa final'!$Y$31="Media",'Mapa final'!$AA$31="Mayor"),CONCATENATE("R4C",'Mapa final'!$O$31),"")</f>
        <v/>
      </c>
      <c r="AF50" s="462" t="str">
        <f>IF(AND('Mapa final'!$Y$32="Media",'Mapa final'!$AA$32="Mayor"),CONCATENATE("R4C",'Mapa final'!$O$32),"")</f>
        <v/>
      </c>
      <c r="AG50" s="463" t="str">
        <f>IF(AND('Mapa final'!$Y$33="Media",'Mapa final'!$AA$33="Mayor"),CONCATENATE("R4C",'Mapa final'!$O$33),"")</f>
        <v/>
      </c>
      <c r="AH50" s="464" t="str">
        <f>IF(AND('Mapa final'!$Y$28="Media",'Mapa final'!$AA$28="Catastrófico"),CONCATENATE("R4C",'Mapa final'!$O$28),"")</f>
        <v/>
      </c>
      <c r="AI50" s="465" t="str">
        <f>IF(AND('Mapa final'!$Y$29="Media",'Mapa final'!$AA$29="Catastrófico"),CONCATENATE("R4C",'Mapa final'!$O$29),"")</f>
        <v/>
      </c>
      <c r="AJ50" s="465" t="str">
        <f>IF(AND('Mapa final'!$Y$30="Media",'Mapa final'!$AA$30="Catastrófico"),CONCATENATE("R4C",'Mapa final'!$O$30),"")</f>
        <v/>
      </c>
      <c r="AK50" s="465" t="str">
        <f>IF(AND('Mapa final'!$Y$31="Media",'Mapa final'!$AA$31="Catastrófico"),CONCATENATE("R4C",'Mapa final'!$O$31),"")</f>
        <v/>
      </c>
      <c r="AL50" s="465" t="str">
        <f>IF(AND('Mapa final'!$Y$32="Media",'Mapa final'!$AA$32="Catastrófico"),CONCATENATE("R4C",'Mapa final'!$O$32),"")</f>
        <v/>
      </c>
      <c r="AM50" s="466" t="str">
        <f>IF(AND('Mapa final'!$Y$33="Media",'Mapa final'!$AA$33="Catastrófico"),CONCATENATE("R4C",'Mapa final'!$O$33),"")</f>
        <v/>
      </c>
      <c r="AN50" s="14"/>
      <c r="AO50" s="1121"/>
      <c r="AP50" s="1122"/>
      <c r="AQ50" s="1122"/>
      <c r="AR50" s="1122"/>
      <c r="AS50" s="1122"/>
      <c r="AT50" s="1123"/>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c r="A51" s="14"/>
      <c r="B51" s="1015"/>
      <c r="C51" s="1015"/>
      <c r="D51" s="1016"/>
      <c r="E51" s="1104"/>
      <c r="F51" s="1103"/>
      <c r="G51" s="1103"/>
      <c r="H51" s="1103"/>
      <c r="I51" s="1117"/>
      <c r="J51" s="470" t="str">
        <f>IF(AND('Mapa final'!$Y$34="Media",'Mapa final'!$AA$34="Leve"),CONCATENATE("R5C",'Mapa final'!$O$34),"")</f>
        <v/>
      </c>
      <c r="K51" s="471" t="str">
        <f>IF(AND('Mapa final'!$Y$35="Media",'Mapa final'!$AA$35="Leve"),CONCATENATE("R5C",'Mapa final'!$O$35),"")</f>
        <v/>
      </c>
      <c r="L51" s="471" t="str">
        <f>IF(AND('Mapa final'!$Y$36="Media",'Mapa final'!$AA$36="Leve"),CONCATENATE("R5C",'Mapa final'!$O$36),"")</f>
        <v/>
      </c>
      <c r="M51" s="471" t="str">
        <f>IF(AND('Mapa final'!$Y$37="Media",'Mapa final'!$AA$37="Leve"),CONCATENATE("R5C",'Mapa final'!$O$37),"")</f>
        <v/>
      </c>
      <c r="N51" s="471" t="str">
        <f>IF(AND('Mapa final'!$Y$38="Media",'Mapa final'!$AA$38="Leve"),CONCATENATE("R5C",'Mapa final'!$O$38),"")</f>
        <v/>
      </c>
      <c r="O51" s="472" t="str">
        <f>IF(AND('Mapa final'!$Y$39="Media",'Mapa final'!$AA$39="Leve"),CONCATENATE("R5C",'Mapa final'!$O$39),"")</f>
        <v/>
      </c>
      <c r="P51" s="470" t="str">
        <f>IF(AND('Mapa final'!$Y$34="Media",'Mapa final'!$AA$34="Menor"),CONCATENATE("R5C",'Mapa final'!$O$34),"")</f>
        <v/>
      </c>
      <c r="Q51" s="471" t="str">
        <f>IF(AND('Mapa final'!$Y$35="Media",'Mapa final'!$AA$35="Menor"),CONCATENATE("R5C",'Mapa final'!$O$35),"")</f>
        <v/>
      </c>
      <c r="R51" s="471" t="str">
        <f>IF(AND('Mapa final'!$Y$36="Media",'Mapa final'!$AA$36="Menor"),CONCATENATE("R5C",'Mapa final'!$O$36),"")</f>
        <v/>
      </c>
      <c r="S51" s="471" t="str">
        <f>IF(AND('Mapa final'!$Y$37="Media",'Mapa final'!$AA$37="Menor"),CONCATENATE("R5C",'Mapa final'!$O$37),"")</f>
        <v/>
      </c>
      <c r="T51" s="471" t="str">
        <f>IF(AND('Mapa final'!$Y$38="Media",'Mapa final'!$AA$38="Menor"),CONCATENATE("R5C",'Mapa final'!$O$38),"")</f>
        <v/>
      </c>
      <c r="U51" s="472" t="str">
        <f>IF(AND('Mapa final'!$Y$39="Media",'Mapa final'!$AA$39="Menor"),CONCATENATE("R5C",'Mapa final'!$O$39),"")</f>
        <v/>
      </c>
      <c r="V51" s="470" t="str">
        <f>IF(AND('Mapa final'!$Y$34="Media",'Mapa final'!$AA$34="Moderado"),CONCATENATE("R5C",'Mapa final'!$O$34),"")</f>
        <v>R5C1</v>
      </c>
      <c r="W51" s="471" t="str">
        <f>IF(AND('Mapa final'!$Y$35="Media",'Mapa final'!$AA$35="Moderado"),CONCATENATE("R5C",'Mapa final'!$O$35),"")</f>
        <v/>
      </c>
      <c r="X51" s="471" t="str">
        <f>IF(AND('Mapa final'!$Y$36="Media",'Mapa final'!$AA$36="Moderado"),CONCATENATE("R5C",'Mapa final'!$O$36),"")</f>
        <v/>
      </c>
      <c r="Y51" s="471" t="str">
        <f>IF(AND('Mapa final'!$Y$37="Media",'Mapa final'!$AA$37="Moderado"),CONCATENATE("R5C",'Mapa final'!$O$37),"")</f>
        <v/>
      </c>
      <c r="Z51" s="471" t="str">
        <f>IF(AND('Mapa final'!$Y$38="Media",'Mapa final'!$AA$38="Moderado"),CONCATENATE("R5C",'Mapa final'!$O$38),"")</f>
        <v/>
      </c>
      <c r="AA51" s="472" t="str">
        <f>IF(AND('Mapa final'!$Y$39="Media",'Mapa final'!$AA$39="Moderado"),CONCATENATE("R5C",'Mapa final'!$O$39),"")</f>
        <v/>
      </c>
      <c r="AB51" s="461" t="str">
        <f>IF(AND('Mapa final'!$Y$34="Media",'Mapa final'!$AA$34="Mayor"),CONCATENATE("R5C",'Mapa final'!$O$34),"")</f>
        <v/>
      </c>
      <c r="AC51" s="462" t="str">
        <f>IF(AND('Mapa final'!$Y$35="Media",'Mapa final'!$AA$35="Mayor"),CONCATENATE("R5C",'Mapa final'!$O$35),"")</f>
        <v/>
      </c>
      <c r="AD51" s="462" t="str">
        <f>IF(AND('Mapa final'!$Y$36="Media",'Mapa final'!$AA$36="Mayor"),CONCATENATE("R5C",'Mapa final'!$O$36),"")</f>
        <v/>
      </c>
      <c r="AE51" s="462" t="str">
        <f>IF(AND('Mapa final'!$Y$37="Media",'Mapa final'!$AA$37="Mayor"),CONCATENATE("R5C",'Mapa final'!$O$37),"")</f>
        <v/>
      </c>
      <c r="AF51" s="462" t="str">
        <f>IF(AND('Mapa final'!$Y$38="Media",'Mapa final'!$AA$38="Mayor"),CONCATENATE("R5C",'Mapa final'!$O$38),"")</f>
        <v/>
      </c>
      <c r="AG51" s="463" t="str">
        <f>IF(AND('Mapa final'!$Y$39="Media",'Mapa final'!$AA$39="Mayor"),CONCATENATE("R5C",'Mapa final'!$O$39),"")</f>
        <v/>
      </c>
      <c r="AH51" s="464" t="str">
        <f>IF(AND('Mapa final'!$Y$34="Media",'Mapa final'!$AA$34="Catastrófico"),CONCATENATE("R5C",'Mapa final'!$O$34),"")</f>
        <v/>
      </c>
      <c r="AI51" s="465" t="str">
        <f>IF(AND('Mapa final'!$Y$35="Media",'Mapa final'!$AA$35="Catastrófico"),CONCATENATE("R5C",'Mapa final'!$O$35),"")</f>
        <v/>
      </c>
      <c r="AJ51" s="465" t="str">
        <f>IF(AND('Mapa final'!$Y$36="Media",'Mapa final'!$AA$36="Catastrófico"),CONCATENATE("R5C",'Mapa final'!$O$36),"")</f>
        <v/>
      </c>
      <c r="AK51" s="465" t="str">
        <f>IF(AND('Mapa final'!$Y$37="Media",'Mapa final'!$AA$37="Catastrófico"),CONCATENATE("R5C",'Mapa final'!$O$37),"")</f>
        <v/>
      </c>
      <c r="AL51" s="465" t="str">
        <f>IF(AND('Mapa final'!$Y$38="Media",'Mapa final'!$AA$38="Catastrófico"),CONCATENATE("R5C",'Mapa final'!$O$38),"")</f>
        <v/>
      </c>
      <c r="AM51" s="466" t="str">
        <f>IF(AND('Mapa final'!$Y$39="Media",'Mapa final'!$AA$39="Catastrófico"),CONCATENATE("R5C",'Mapa final'!$O$39),"")</f>
        <v/>
      </c>
      <c r="AN51" s="14"/>
      <c r="AO51" s="1121"/>
      <c r="AP51" s="1122"/>
      <c r="AQ51" s="1122"/>
      <c r="AR51" s="1122"/>
      <c r="AS51" s="1122"/>
      <c r="AT51" s="1123"/>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c r="A52" s="14"/>
      <c r="B52" s="1015"/>
      <c r="C52" s="1015"/>
      <c r="D52" s="1016"/>
      <c r="E52" s="1104"/>
      <c r="F52" s="1103"/>
      <c r="G52" s="1103"/>
      <c r="H52" s="1103"/>
      <c r="I52" s="1117"/>
      <c r="J52" s="470" t="str">
        <f>IF(AND('Mapa final'!$Y$40="Media",'Mapa final'!$AA$40="Leve"),CONCATENATE("R6C",'Mapa final'!$O$40),"")</f>
        <v/>
      </c>
      <c r="K52" s="471" t="str">
        <f>IF(AND('Mapa final'!$Y$41="Media",'Mapa final'!$AA$41="Leve"),CONCATENATE("R6C",'Mapa final'!$O$41),"")</f>
        <v/>
      </c>
      <c r="L52" s="471" t="str">
        <f>IF(AND('Mapa final'!$Y$42="Media",'Mapa final'!$AA$42="Leve"),CONCATENATE("R6C",'Mapa final'!$O$42),"")</f>
        <v/>
      </c>
      <c r="M52" s="471" t="str">
        <f>IF(AND('Mapa final'!$Y$43="Media",'Mapa final'!$AA$43="Leve"),CONCATENATE("R6C",'Mapa final'!$O$43),"")</f>
        <v/>
      </c>
      <c r="N52" s="471" t="str">
        <f>IF(AND('Mapa final'!$Y$44="Media",'Mapa final'!$AA$44="Leve"),CONCATENATE("R6C",'Mapa final'!$O$44),"")</f>
        <v/>
      </c>
      <c r="O52" s="472" t="str">
        <f>IF(AND('Mapa final'!$Y$45="Media",'Mapa final'!$AA$45="Leve"),CONCATENATE("R6C",'Mapa final'!$O$45),"")</f>
        <v/>
      </c>
      <c r="P52" s="470" t="str">
        <f>IF(AND('Mapa final'!$Y$40="Media",'Mapa final'!$AA$40="Menor"),CONCATENATE("R6C",'Mapa final'!$O$40),"")</f>
        <v/>
      </c>
      <c r="Q52" s="471" t="str">
        <f>IF(AND('Mapa final'!$Y$41="Media",'Mapa final'!$AA$41="Menor"),CONCATENATE("R6C",'Mapa final'!$O$41),"")</f>
        <v/>
      </c>
      <c r="R52" s="471" t="str">
        <f>IF(AND('Mapa final'!$Y$42="Media",'Mapa final'!$AA$42="Menor"),CONCATENATE("R6C",'Mapa final'!$O$42),"")</f>
        <v/>
      </c>
      <c r="S52" s="471" t="str">
        <f>IF(AND('Mapa final'!$Y$43="Media",'Mapa final'!$AA$43="Menor"),CONCATENATE("R6C",'Mapa final'!$O$43),"")</f>
        <v/>
      </c>
      <c r="T52" s="471" t="str">
        <f>IF(AND('Mapa final'!$Y$44="Media",'Mapa final'!$AA$44="Menor"),CONCATENATE("R6C",'Mapa final'!$O$44),"")</f>
        <v/>
      </c>
      <c r="U52" s="472" t="str">
        <f>IF(AND('Mapa final'!$Y$45="Media",'Mapa final'!$AA$45="Menor"),CONCATENATE("R6C",'Mapa final'!$O$45),"")</f>
        <v/>
      </c>
      <c r="V52" s="470" t="str">
        <f>IF(AND('Mapa final'!$Y$40="Media",'Mapa final'!$AA$40="Moderado"),CONCATENATE("R6C",'Mapa final'!$O$40),"")</f>
        <v/>
      </c>
      <c r="W52" s="471" t="str">
        <f>IF(AND('Mapa final'!$Y$41="Media",'Mapa final'!$AA$41="Moderado"),CONCATENATE("R6C",'Mapa final'!$O$41),"")</f>
        <v/>
      </c>
      <c r="X52" s="471" t="str">
        <f>IF(AND('Mapa final'!$Y$42="Media",'Mapa final'!$AA$42="Moderado"),CONCATENATE("R6C",'Mapa final'!$O$42),"")</f>
        <v/>
      </c>
      <c r="Y52" s="471" t="str">
        <f>IF(AND('Mapa final'!$Y$43="Media",'Mapa final'!$AA$43="Moderado"),CONCATENATE("R6C",'Mapa final'!$O$43),"")</f>
        <v/>
      </c>
      <c r="Z52" s="471" t="str">
        <f>IF(AND('Mapa final'!$Y$44="Media",'Mapa final'!$AA$44="Moderado"),CONCATENATE("R6C",'Mapa final'!$O$44),"")</f>
        <v/>
      </c>
      <c r="AA52" s="472" t="str">
        <f>IF(AND('Mapa final'!$Y$45="Media",'Mapa final'!$AA$45="Moderado"),CONCATENATE("R6C",'Mapa final'!$O$45),"")</f>
        <v/>
      </c>
      <c r="AB52" s="461" t="str">
        <f>IF(AND('Mapa final'!$Y$40="Media",'Mapa final'!$AA$40="Mayor"),CONCATENATE("R6C",'Mapa final'!$O$40),"")</f>
        <v/>
      </c>
      <c r="AC52" s="462" t="str">
        <f>IF(AND('Mapa final'!$Y$41="Media",'Mapa final'!$AA$41="Mayor"),CONCATENATE("R6C",'Mapa final'!$O$41),"")</f>
        <v/>
      </c>
      <c r="AD52" s="462" t="str">
        <f>IF(AND('Mapa final'!$Y$42="Media",'Mapa final'!$AA$42="Mayor"),CONCATENATE("R6C",'Mapa final'!$O$42),"")</f>
        <v/>
      </c>
      <c r="AE52" s="462" t="str">
        <f>IF(AND('Mapa final'!$Y$43="Media",'Mapa final'!$AA$43="Mayor"),CONCATENATE("R6C",'Mapa final'!$O$43),"")</f>
        <v/>
      </c>
      <c r="AF52" s="462" t="str">
        <f>IF(AND('Mapa final'!$Y$44="Media",'Mapa final'!$AA$44="Mayor"),CONCATENATE("R6C",'Mapa final'!$O$44),"")</f>
        <v/>
      </c>
      <c r="AG52" s="463" t="str">
        <f>IF(AND('Mapa final'!$Y$45="Media",'Mapa final'!$AA$45="Mayor"),CONCATENATE("R6C",'Mapa final'!$O$45),"")</f>
        <v/>
      </c>
      <c r="AH52" s="464" t="str">
        <f>IF(AND('Mapa final'!$Y$40="Media",'Mapa final'!$AA$40="Catastrófico"),CONCATENATE("R6C",'Mapa final'!$O$40),"")</f>
        <v/>
      </c>
      <c r="AI52" s="465" t="str">
        <f>IF(AND('Mapa final'!$Y$41="Media",'Mapa final'!$AA$41="Catastrófico"),CONCATENATE("R6C",'Mapa final'!$O$41),"")</f>
        <v/>
      </c>
      <c r="AJ52" s="465" t="str">
        <f>IF(AND('Mapa final'!$Y$42="Media",'Mapa final'!$AA$42="Catastrófico"),CONCATENATE("R6C",'Mapa final'!$O$42),"")</f>
        <v/>
      </c>
      <c r="AK52" s="465" t="str">
        <f>IF(AND('Mapa final'!$Y$43="Media",'Mapa final'!$AA$43="Catastrófico"),CONCATENATE("R6C",'Mapa final'!$O$43),"")</f>
        <v/>
      </c>
      <c r="AL52" s="465" t="str">
        <f>IF(AND('Mapa final'!$Y$44="Media",'Mapa final'!$AA$44="Catastrófico"),CONCATENATE("R6C",'Mapa final'!$O$44),"")</f>
        <v/>
      </c>
      <c r="AM52" s="466" t="str">
        <f>IF(AND('Mapa final'!$Y$45="Media",'Mapa final'!$AA$45="Catastrófico"),CONCATENATE("R6C",'Mapa final'!$O$45),"")</f>
        <v/>
      </c>
      <c r="AN52" s="14"/>
      <c r="AO52" s="1121"/>
      <c r="AP52" s="1122"/>
      <c r="AQ52" s="1122"/>
      <c r="AR52" s="1122"/>
      <c r="AS52" s="1122"/>
      <c r="AT52" s="1123"/>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c r="A53" s="14"/>
      <c r="B53" s="1015"/>
      <c r="C53" s="1015"/>
      <c r="D53" s="1016"/>
      <c r="E53" s="1104"/>
      <c r="F53" s="1103"/>
      <c r="G53" s="1103"/>
      <c r="H53" s="1103"/>
      <c r="I53" s="1117"/>
      <c r="J53" s="470" t="str">
        <f>IF(AND('Mapa final'!$Y$46="Media",'Mapa final'!$AA$46="Leve"),CONCATENATE("R7C",'Mapa final'!$O$46),"")</f>
        <v/>
      </c>
      <c r="K53" s="471" t="str">
        <f>IF(AND('Mapa final'!$Y$47="Media",'Mapa final'!$AA$47="Leve"),CONCATENATE("R7C",'Mapa final'!$O$47),"")</f>
        <v/>
      </c>
      <c r="L53" s="471" t="str">
        <f>IF(AND('Mapa final'!$Y$48="Media",'Mapa final'!$AA$48="Leve"),CONCATENATE("R7C",'Mapa final'!$O$48),"")</f>
        <v/>
      </c>
      <c r="M53" s="471" t="str">
        <f>IF(AND('Mapa final'!$Y$49="Media",'Mapa final'!$AA$49="Leve"),CONCATENATE("R7C",'Mapa final'!$O$49),"")</f>
        <v/>
      </c>
      <c r="N53" s="471" t="str">
        <f>IF(AND('Mapa final'!$Y$50="Media",'Mapa final'!$AA$50="Leve"),CONCATENATE("R7C",'Mapa final'!$O$50),"")</f>
        <v/>
      </c>
      <c r="O53" s="472" t="str">
        <f>IF(AND('Mapa final'!$Y$51="Media",'Mapa final'!$AA$51="Leve"),CONCATENATE("R7C",'Mapa final'!$O$51),"")</f>
        <v/>
      </c>
      <c r="P53" s="470" t="str">
        <f>IF(AND('Mapa final'!$Y$46="Media",'Mapa final'!$AA$46="Menor"),CONCATENATE("R7C",'Mapa final'!$O$46),"")</f>
        <v/>
      </c>
      <c r="Q53" s="471" t="str">
        <f>IF(AND('Mapa final'!$Y$47="Media",'Mapa final'!$AA$47="Menor"),CONCATENATE("R7C",'Mapa final'!$O$47),"")</f>
        <v/>
      </c>
      <c r="R53" s="471" t="str">
        <f>IF(AND('Mapa final'!$Y$48="Media",'Mapa final'!$AA$48="Menor"),CONCATENATE("R7C",'Mapa final'!$O$48),"")</f>
        <v/>
      </c>
      <c r="S53" s="471" t="str">
        <f>IF(AND('Mapa final'!$Y$49="Media",'Mapa final'!$AA$49="Menor"),CONCATENATE("R7C",'Mapa final'!$O$49),"")</f>
        <v/>
      </c>
      <c r="T53" s="471" t="str">
        <f>IF(AND('Mapa final'!$Y$50="Media",'Mapa final'!$AA$50="Menor"),CONCATENATE("R7C",'Mapa final'!$O$50),"")</f>
        <v/>
      </c>
      <c r="U53" s="472" t="str">
        <f>IF(AND('Mapa final'!$Y$51="Media",'Mapa final'!$AA$51="Menor"),CONCATENATE("R7C",'Mapa final'!$O$51),"")</f>
        <v/>
      </c>
      <c r="V53" s="470" t="str">
        <f>IF(AND('Mapa final'!$Y$46="Media",'Mapa final'!$AA$46="Moderado"),CONCATENATE("R7C",'Mapa final'!$O$46),"")</f>
        <v/>
      </c>
      <c r="W53" s="471" t="str">
        <f>IF(AND('Mapa final'!$Y$47="Media",'Mapa final'!$AA$47="Moderado"),CONCATENATE("R7C",'Mapa final'!$O$47),"")</f>
        <v/>
      </c>
      <c r="X53" s="471" t="str">
        <f>IF(AND('Mapa final'!$Y$48="Media",'Mapa final'!$AA$48="Moderado"),CONCATENATE("R7C",'Mapa final'!$O$48),"")</f>
        <v/>
      </c>
      <c r="Y53" s="471" t="str">
        <f>IF(AND('Mapa final'!$Y$49="Media",'Mapa final'!$AA$49="Moderado"),CONCATENATE("R7C",'Mapa final'!$O$49),"")</f>
        <v/>
      </c>
      <c r="Z53" s="471" t="str">
        <f>IF(AND('Mapa final'!$Y$50="Media",'Mapa final'!$AA$50="Moderado"),CONCATENATE("R7C",'Mapa final'!$O$50),"")</f>
        <v/>
      </c>
      <c r="AA53" s="472" t="str">
        <f>IF(AND('Mapa final'!$Y$51="Media",'Mapa final'!$AA$51="Moderado"),CONCATENATE("R7C",'Mapa final'!$O$51),"")</f>
        <v/>
      </c>
      <c r="AB53" s="461" t="str">
        <f>IF(AND('Mapa final'!$Y$46="Media",'Mapa final'!$AA$46="Mayor"),CONCATENATE("R7C",'Mapa final'!$O$46),"")</f>
        <v/>
      </c>
      <c r="AC53" s="462" t="str">
        <f>IF(AND('Mapa final'!$Y$47="Media",'Mapa final'!$AA$47="Mayor"),CONCATENATE("R7C",'Mapa final'!$O$47),"")</f>
        <v/>
      </c>
      <c r="AD53" s="462" t="str">
        <f>IF(AND('Mapa final'!$Y$48="Media",'Mapa final'!$AA$48="Mayor"),CONCATENATE("R7C",'Mapa final'!$O$48),"")</f>
        <v/>
      </c>
      <c r="AE53" s="462" t="str">
        <f>IF(AND('Mapa final'!$Y$49="Media",'Mapa final'!$AA$49="Mayor"),CONCATENATE("R7C",'Mapa final'!$O$49),"")</f>
        <v/>
      </c>
      <c r="AF53" s="462" t="str">
        <f>IF(AND('Mapa final'!$Y$50="Media",'Mapa final'!$AA$50="Mayor"),CONCATENATE("R7C",'Mapa final'!$O$50),"")</f>
        <v/>
      </c>
      <c r="AG53" s="463" t="str">
        <f>IF(AND('Mapa final'!$Y$51="Media",'Mapa final'!$AA$51="Mayor"),CONCATENATE("R7C",'Mapa final'!$O$51),"")</f>
        <v/>
      </c>
      <c r="AH53" s="464" t="str">
        <f>IF(AND('Mapa final'!$Y$46="Media",'Mapa final'!$AA$46="Catastrófico"),CONCATENATE("R7C",'Mapa final'!$O$46),"")</f>
        <v/>
      </c>
      <c r="AI53" s="465" t="str">
        <f>IF(AND('Mapa final'!$Y$47="Media",'Mapa final'!$AA$47="Catastrófico"),CONCATENATE("R7C",'Mapa final'!$O$47),"")</f>
        <v/>
      </c>
      <c r="AJ53" s="465" t="str">
        <f>IF(AND('Mapa final'!$Y$48="Media",'Mapa final'!$AA$48="Catastrófico"),CONCATENATE("R7C",'Mapa final'!$O$48),"")</f>
        <v/>
      </c>
      <c r="AK53" s="465" t="str">
        <f>IF(AND('Mapa final'!$Y$49="Media",'Mapa final'!$AA$49="Catastrófico"),CONCATENATE("R7C",'Mapa final'!$O$49),"")</f>
        <v/>
      </c>
      <c r="AL53" s="465" t="str">
        <f>IF(AND('Mapa final'!$Y$50="Media",'Mapa final'!$AA$50="Catastrófico"),CONCATENATE("R7C",'Mapa final'!$O$50),"")</f>
        <v/>
      </c>
      <c r="AM53" s="466" t="str">
        <f>IF(AND('Mapa final'!$Y$51="Media",'Mapa final'!$AA$51="Catastrófico"),CONCATENATE("R7C",'Mapa final'!$O$51),"")</f>
        <v/>
      </c>
      <c r="AN53" s="14"/>
      <c r="AO53" s="1121"/>
      <c r="AP53" s="1122"/>
      <c r="AQ53" s="1122"/>
      <c r="AR53" s="1122"/>
      <c r="AS53" s="1122"/>
      <c r="AT53" s="112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c r="A54" s="14"/>
      <c r="B54" s="1015"/>
      <c r="C54" s="1015"/>
      <c r="D54" s="1016"/>
      <c r="E54" s="1104"/>
      <c r="F54" s="1103"/>
      <c r="G54" s="1103"/>
      <c r="H54" s="1103"/>
      <c r="I54" s="1117"/>
      <c r="J54" s="470" t="str">
        <f>IF(AND('Mapa final'!$Y$52="Media",'Mapa final'!$AA$52="Leve"),CONCATENATE("R8C",'Mapa final'!$O$52),"")</f>
        <v/>
      </c>
      <c r="K54" s="471" t="str">
        <f>IF(AND('Mapa final'!$Y$53="Media",'Mapa final'!$AA$53="Leve"),CONCATENATE("R8C",'Mapa final'!$O$53),"")</f>
        <v/>
      </c>
      <c r="L54" s="471" t="str">
        <f>IF(AND('Mapa final'!$Y$54="Media",'Mapa final'!$AA$54="Leve"),CONCATENATE("R8C",'Mapa final'!$O$54),"")</f>
        <v/>
      </c>
      <c r="M54" s="471" t="str">
        <f>IF(AND('Mapa final'!$Y$55="Media",'Mapa final'!$AA$55="Leve"),CONCATENATE("R8C",'Mapa final'!$O$55),"")</f>
        <v/>
      </c>
      <c r="N54" s="471" t="str">
        <f>IF(AND('Mapa final'!$Y$56="Media",'Mapa final'!$AA$56="Leve"),CONCATENATE("R8C",'Mapa final'!$O$56),"")</f>
        <v/>
      </c>
      <c r="O54" s="472" t="str">
        <f>IF(AND('Mapa final'!$Y$57="Media",'Mapa final'!$AA$57="Leve"),CONCATENATE("R8C",'Mapa final'!$O$57),"")</f>
        <v/>
      </c>
      <c r="P54" s="470" t="str">
        <f>IF(AND('Mapa final'!$Y$52="Media",'Mapa final'!$AA$52="Menor"),CONCATENATE("R8C",'Mapa final'!$O$52),"")</f>
        <v>R8C1</v>
      </c>
      <c r="Q54" s="471" t="str">
        <f>IF(AND('Mapa final'!$Y$53="Media",'Mapa final'!$AA$53="Menor"),CONCATENATE("R8C",'Mapa final'!$O$53),"")</f>
        <v/>
      </c>
      <c r="R54" s="471" t="str">
        <f>IF(AND('Mapa final'!$Y$54="Media",'Mapa final'!$AA$54="Menor"),CONCATENATE("R8C",'Mapa final'!$O$54),"")</f>
        <v/>
      </c>
      <c r="S54" s="471" t="str">
        <f>IF(AND('Mapa final'!$Y$55="Media",'Mapa final'!$AA$55="Menor"),CONCATENATE("R8C",'Mapa final'!$O$55),"")</f>
        <v/>
      </c>
      <c r="T54" s="471" t="str">
        <f>IF(AND('Mapa final'!$Y$56="Media",'Mapa final'!$AA$56="Menor"),CONCATENATE("R8C",'Mapa final'!$O$56),"")</f>
        <v/>
      </c>
      <c r="U54" s="472" t="str">
        <f>IF(AND('Mapa final'!$Y$57="Media",'Mapa final'!$AA$57="Menor"),CONCATENATE("R8C",'Mapa final'!$O$57),"")</f>
        <v/>
      </c>
      <c r="V54" s="470" t="str">
        <f>IF(AND('Mapa final'!$Y$52="Media",'Mapa final'!$AA$52="Moderado"),CONCATENATE("R8C",'Mapa final'!$O$52),"")</f>
        <v/>
      </c>
      <c r="W54" s="471" t="str">
        <f>IF(AND('Mapa final'!$Y$53="Media",'Mapa final'!$AA$53="Moderado"),CONCATENATE("R8C",'Mapa final'!$O$53),"")</f>
        <v/>
      </c>
      <c r="X54" s="471" t="str">
        <f>IF(AND('Mapa final'!$Y$54="Media",'Mapa final'!$AA$54="Moderado"),CONCATENATE("R8C",'Mapa final'!$O$54),"")</f>
        <v/>
      </c>
      <c r="Y54" s="471" t="str">
        <f>IF(AND('Mapa final'!$Y$55="Media",'Mapa final'!$AA$55="Moderado"),CONCATENATE("R8C",'Mapa final'!$O$55),"")</f>
        <v/>
      </c>
      <c r="Z54" s="471" t="str">
        <f>IF(AND('Mapa final'!$Y$56="Media",'Mapa final'!$AA$56="Moderado"),CONCATENATE("R8C",'Mapa final'!$O$56),"")</f>
        <v/>
      </c>
      <c r="AA54" s="472" t="str">
        <f>IF(AND('Mapa final'!$Y$57="Media",'Mapa final'!$AA$57="Moderado"),CONCATENATE("R8C",'Mapa final'!$O$57),"")</f>
        <v/>
      </c>
      <c r="AB54" s="461" t="str">
        <f>IF(AND('Mapa final'!$Y$52="Media",'Mapa final'!$AA$52="Mayor"),CONCATENATE("R8C",'Mapa final'!$O$52),"")</f>
        <v/>
      </c>
      <c r="AC54" s="462" t="str">
        <f>IF(AND('Mapa final'!$Y$53="Media",'Mapa final'!$AA$53="Mayor"),CONCATENATE("R8C",'Mapa final'!$O$53),"")</f>
        <v/>
      </c>
      <c r="AD54" s="462" t="str">
        <f>IF(AND('Mapa final'!$Y$54="Media",'Mapa final'!$AA$54="Mayor"),CONCATENATE("R8C",'Mapa final'!$O$54),"")</f>
        <v/>
      </c>
      <c r="AE54" s="462" t="str">
        <f>IF(AND('Mapa final'!$Y$55="Media",'Mapa final'!$AA$55="Mayor"),CONCATENATE("R8C",'Mapa final'!$O$55),"")</f>
        <v/>
      </c>
      <c r="AF54" s="462" t="str">
        <f>IF(AND('Mapa final'!$Y$56="Media",'Mapa final'!$AA$56="Mayor"),CONCATENATE("R8C",'Mapa final'!$O$56),"")</f>
        <v/>
      </c>
      <c r="AG54" s="463" t="str">
        <f>IF(AND('Mapa final'!$Y$57="Media",'Mapa final'!$AA$57="Mayor"),CONCATENATE("R8C",'Mapa final'!$O$57),"")</f>
        <v/>
      </c>
      <c r="AH54" s="464" t="str">
        <f>IF(AND('Mapa final'!$Y$52="Media",'Mapa final'!$AA$52="Catastrófico"),CONCATENATE("R8C",'Mapa final'!$O$52),"")</f>
        <v/>
      </c>
      <c r="AI54" s="465" t="str">
        <f>IF(AND('Mapa final'!$Y$53="Media",'Mapa final'!$AA$53="Catastrófico"),CONCATENATE("R8C",'Mapa final'!$O$53),"")</f>
        <v/>
      </c>
      <c r="AJ54" s="465" t="str">
        <f>IF(AND('Mapa final'!$Y$54="Media",'Mapa final'!$AA$54="Catastrófico"),CONCATENATE("R8C",'Mapa final'!$O$54),"")</f>
        <v/>
      </c>
      <c r="AK54" s="465" t="str">
        <f>IF(AND('Mapa final'!$Y$55="Media",'Mapa final'!$AA$55="Catastrófico"),CONCATENATE("R8C",'Mapa final'!$O$55),"")</f>
        <v/>
      </c>
      <c r="AL54" s="465" t="str">
        <f>IF(AND('Mapa final'!$Y$56="Media",'Mapa final'!$AA$56="Catastrófico"),CONCATENATE("R8C",'Mapa final'!$O$56),"")</f>
        <v/>
      </c>
      <c r="AM54" s="466" t="str">
        <f>IF(AND('Mapa final'!$Y$57="Media",'Mapa final'!$AA$57="Catastrófico"),CONCATENATE("R8C",'Mapa final'!$O$57),"")</f>
        <v/>
      </c>
      <c r="AN54" s="14"/>
      <c r="AO54" s="1121"/>
      <c r="AP54" s="1122"/>
      <c r="AQ54" s="1122"/>
      <c r="AR54" s="1122"/>
      <c r="AS54" s="1122"/>
      <c r="AT54" s="112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c r="A55" s="14"/>
      <c r="B55" s="1015"/>
      <c r="C55" s="1015"/>
      <c r="D55" s="1016"/>
      <c r="E55" s="1104"/>
      <c r="F55" s="1103"/>
      <c r="G55" s="1103"/>
      <c r="H55" s="1103"/>
      <c r="I55" s="1117"/>
      <c r="J55" s="470" t="str">
        <f>IF(AND('Mapa final'!$Y$58="Media",'Mapa final'!$AA$58="Leve"),CONCATENATE("R9C",'Mapa final'!$O$58),"")</f>
        <v/>
      </c>
      <c r="K55" s="471" t="str">
        <f>IF(AND('Mapa final'!$Y$59="Media",'Mapa final'!$AA$59="Leve"),CONCATENATE("R9C",'Mapa final'!$O$59),"")</f>
        <v/>
      </c>
      <c r="L55" s="471" t="str">
        <f>IF(AND('Mapa final'!$Y$60="Media",'Mapa final'!$AA$60="Leve"),CONCATENATE("R9C",'Mapa final'!$O$60),"")</f>
        <v/>
      </c>
      <c r="M55" s="471" t="str">
        <f>IF(AND('Mapa final'!$Y$61="Media",'Mapa final'!$AA$61="Leve"),CONCATENATE("R9C",'Mapa final'!$O$61),"")</f>
        <v/>
      </c>
      <c r="N55" s="471" t="str">
        <f>IF(AND('Mapa final'!$Y$62="Media",'Mapa final'!$AA$62="Leve"),CONCATENATE("R9C",'Mapa final'!$O$62),"")</f>
        <v/>
      </c>
      <c r="O55" s="472" t="str">
        <f>IF(AND('Mapa final'!$Y$63="Media",'Mapa final'!$AA$63="Leve"),CONCATENATE("R9C",'Mapa final'!$O$63),"")</f>
        <v/>
      </c>
      <c r="P55" s="470" t="str">
        <f>IF(AND('Mapa final'!$Y$58="Media",'Mapa final'!$AA$58="Menor"),CONCATENATE("R9C",'Mapa final'!$O$58),"")</f>
        <v/>
      </c>
      <c r="Q55" s="471" t="str">
        <f>IF(AND('Mapa final'!$Y$59="Media",'Mapa final'!$AA$59="Menor"),CONCATENATE("R9C",'Mapa final'!$O$59),"")</f>
        <v/>
      </c>
      <c r="R55" s="471" t="str">
        <f>IF(AND('Mapa final'!$Y$60="Media",'Mapa final'!$AA$60="Menor"),CONCATENATE("R9C",'Mapa final'!$O$60),"")</f>
        <v/>
      </c>
      <c r="S55" s="471" t="str">
        <f>IF(AND('Mapa final'!$Y$61="Media",'Mapa final'!$AA$61="Menor"),CONCATENATE("R9C",'Mapa final'!$O$61),"")</f>
        <v/>
      </c>
      <c r="T55" s="471" t="str">
        <f>IF(AND('Mapa final'!$Y$62="Media",'Mapa final'!$AA$62="Menor"),CONCATENATE("R9C",'Mapa final'!$O$62),"")</f>
        <v/>
      </c>
      <c r="U55" s="472" t="str">
        <f>IF(AND('Mapa final'!$Y$63="Media",'Mapa final'!$AA$63="Menor"),CONCATENATE("R9C",'Mapa final'!$O$63),"")</f>
        <v/>
      </c>
      <c r="V55" s="470" t="str">
        <f>IF(AND('Mapa final'!$Y$58="Media",'Mapa final'!$AA$58="Moderado"),CONCATENATE("R9C",'Mapa final'!$O$58),"")</f>
        <v/>
      </c>
      <c r="W55" s="471" t="str">
        <f>IF(AND('Mapa final'!$Y$59="Media",'Mapa final'!$AA$59="Moderado"),CONCATENATE("R9C",'Mapa final'!$O$59),"")</f>
        <v/>
      </c>
      <c r="X55" s="471" t="str">
        <f>IF(AND('Mapa final'!$Y$60="Media",'Mapa final'!$AA$60="Moderado"),CONCATENATE("R9C",'Mapa final'!$O$60),"")</f>
        <v/>
      </c>
      <c r="Y55" s="471" t="str">
        <f>IF(AND('Mapa final'!$Y$61="Media",'Mapa final'!$AA$61="Moderado"),CONCATENATE("R9C",'Mapa final'!$O$61),"")</f>
        <v/>
      </c>
      <c r="Z55" s="471" t="str">
        <f>IF(AND('Mapa final'!$Y$62="Media",'Mapa final'!$AA$62="Moderado"),CONCATENATE("R9C",'Mapa final'!$O$62),"")</f>
        <v/>
      </c>
      <c r="AA55" s="472" t="str">
        <f>IF(AND('Mapa final'!$Y$63="Media",'Mapa final'!$AA$63="Moderado"),CONCATENATE("R9C",'Mapa final'!$O$63),"")</f>
        <v/>
      </c>
      <c r="AB55" s="461" t="str">
        <f>IF(AND('Mapa final'!$Y$58="Media",'Mapa final'!$AA$58="Mayor"),CONCATENATE("R9C",'Mapa final'!$O$58),"")</f>
        <v/>
      </c>
      <c r="AC55" s="462" t="str">
        <f>IF(AND('Mapa final'!$Y$59="Media",'Mapa final'!$AA$59="Mayor"),CONCATENATE("R9C",'Mapa final'!$O$59),"")</f>
        <v/>
      </c>
      <c r="AD55" s="462" t="str">
        <f>IF(AND('Mapa final'!$Y$60="Media",'Mapa final'!$AA$60="Mayor"),CONCATENATE("R9C",'Mapa final'!$O$60),"")</f>
        <v/>
      </c>
      <c r="AE55" s="462" t="str">
        <f>IF(AND('Mapa final'!$Y$61="Media",'Mapa final'!$AA$61="Mayor"),CONCATENATE("R9C",'Mapa final'!$O$61),"")</f>
        <v/>
      </c>
      <c r="AF55" s="462" t="str">
        <f>IF(AND('Mapa final'!$Y$62="Media",'Mapa final'!$AA$62="Mayor"),CONCATENATE("R9C",'Mapa final'!$O$62),"")</f>
        <v/>
      </c>
      <c r="AG55" s="463" t="str">
        <f>IF(AND('Mapa final'!$Y$63="Media",'Mapa final'!$AA$63="Mayor"),CONCATENATE("R9C",'Mapa final'!$O$63),"")</f>
        <v/>
      </c>
      <c r="AH55" s="464" t="str">
        <f>IF(AND('Mapa final'!$Y$58="Media",'Mapa final'!$AA$58="Catastrófico"),CONCATENATE("R9C",'Mapa final'!$O$58),"")</f>
        <v/>
      </c>
      <c r="AI55" s="465" t="str">
        <f>IF(AND('Mapa final'!$Y$59="Media",'Mapa final'!$AA$59="Catastrófico"),CONCATENATE("R9C",'Mapa final'!$O$59),"")</f>
        <v/>
      </c>
      <c r="AJ55" s="465" t="str">
        <f>IF(AND('Mapa final'!$Y$60="Media",'Mapa final'!$AA$60="Catastrófico"),CONCATENATE("R9C",'Mapa final'!$O$60),"")</f>
        <v/>
      </c>
      <c r="AK55" s="465" t="str">
        <f>IF(AND('Mapa final'!$Y$61="Media",'Mapa final'!$AA$61="Catastrófico"),CONCATENATE("R9C",'Mapa final'!$O$61),"")</f>
        <v/>
      </c>
      <c r="AL55" s="465" t="str">
        <f>IF(AND('Mapa final'!$Y$62="Media",'Mapa final'!$AA$62="Catastrófico"),CONCATENATE("R9C",'Mapa final'!$O$62),"")</f>
        <v/>
      </c>
      <c r="AM55" s="466" t="str">
        <f>IF(AND('Mapa final'!$Y$63="Media",'Mapa final'!$AA$63="Catastrófico"),CONCATENATE("R9C",'Mapa final'!$O$63),"")</f>
        <v/>
      </c>
      <c r="AN55" s="14"/>
      <c r="AO55" s="1121"/>
      <c r="AP55" s="1122"/>
      <c r="AQ55" s="1122"/>
      <c r="AR55" s="1122"/>
      <c r="AS55" s="1122"/>
      <c r="AT55" s="1123"/>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c r="A56" s="14"/>
      <c r="B56" s="1015"/>
      <c r="C56" s="1015"/>
      <c r="D56" s="1016"/>
      <c r="E56" s="1104"/>
      <c r="F56" s="1103"/>
      <c r="G56" s="1103"/>
      <c r="H56" s="1103"/>
      <c r="I56" s="1117"/>
      <c r="J56" s="470" t="str">
        <f>IF(AND('Mapa final'!$Y$64="Media",'Mapa final'!$AA$64="Leve"),CONCATENATE("R10C",'Mapa final'!$O$64),"")</f>
        <v/>
      </c>
      <c r="K56" s="471" t="str">
        <f>IF(AND('Mapa final'!$Y$65="Media",'Mapa final'!$AA$65="Leve"),CONCATENATE("R10C",'Mapa final'!$O$65),"")</f>
        <v/>
      </c>
      <c r="L56" s="471" t="str">
        <f>IF(AND('Mapa final'!$Y$66="Media",'Mapa final'!$AA$66="Leve"),CONCATENATE("R10C",'Mapa final'!$O$66),"")</f>
        <v/>
      </c>
      <c r="M56" s="471" t="str">
        <f>IF(AND('Mapa final'!$Y$67="Media",'Mapa final'!$AA$67="Leve"),CONCATENATE("R10C",'Mapa final'!$O$67),"")</f>
        <v/>
      </c>
      <c r="N56" s="471" t="str">
        <f>IF(AND('Mapa final'!$Y$68="Media",'Mapa final'!$AA$68="Leve"),CONCATENATE("R10C",'Mapa final'!$O$68),"")</f>
        <v/>
      </c>
      <c r="O56" s="472" t="str">
        <f>IF(AND('Mapa final'!$Y$69="Media",'Mapa final'!$AA$69="Leve"),CONCATENATE("R10C",'Mapa final'!$O$69),"")</f>
        <v/>
      </c>
      <c r="P56" s="470" t="str">
        <f>IF(AND('Mapa final'!$Y$64="Media",'Mapa final'!$AA$64="Menor"),CONCATENATE("R10C",'Mapa final'!$O$64),"")</f>
        <v/>
      </c>
      <c r="Q56" s="471" t="str">
        <f>IF(AND('Mapa final'!$Y$65="Media",'Mapa final'!$AA$65="Menor"),CONCATENATE("R10C",'Mapa final'!$O$65),"")</f>
        <v/>
      </c>
      <c r="R56" s="471" t="str">
        <f>IF(AND('Mapa final'!$Y$66="Media",'Mapa final'!$AA$66="Menor"),CONCATENATE("R10C",'Mapa final'!$O$66),"")</f>
        <v/>
      </c>
      <c r="S56" s="471" t="str">
        <f>IF(AND('Mapa final'!$Y$67="Media",'Mapa final'!$AA$67="Menor"),CONCATENATE("R10C",'Mapa final'!$O$67),"")</f>
        <v/>
      </c>
      <c r="T56" s="471" t="str">
        <f>IF(AND('Mapa final'!$Y$68="Media",'Mapa final'!$AA$68="Menor"),CONCATENATE("R10C",'Mapa final'!$O$68),"")</f>
        <v/>
      </c>
      <c r="U56" s="472" t="str">
        <f>IF(AND('Mapa final'!$Y$69="Media",'Mapa final'!$AA$69="Menor"),CONCATENATE("R10C",'Mapa final'!$O$69),"")</f>
        <v/>
      </c>
      <c r="V56" s="470" t="str">
        <f>IF(AND('Mapa final'!$Y$64="Media",'Mapa final'!$AA$64="Moderado"),CONCATENATE("R10C",'Mapa final'!$O$64),"")</f>
        <v/>
      </c>
      <c r="W56" s="471" t="str">
        <f>IF(AND('Mapa final'!$Y$65="Media",'Mapa final'!$AA$65="Moderado"),CONCATENATE("R10C",'Mapa final'!$O$65),"")</f>
        <v/>
      </c>
      <c r="X56" s="471" t="str">
        <f>IF(AND('Mapa final'!$Y$66="Media",'Mapa final'!$AA$66="Moderado"),CONCATENATE("R10C",'Mapa final'!$O$66),"")</f>
        <v/>
      </c>
      <c r="Y56" s="471" t="str">
        <f>IF(AND('Mapa final'!$Y$67="Media",'Mapa final'!$AA$67="Moderado"),CONCATENATE("R10C",'Mapa final'!$O$67),"")</f>
        <v/>
      </c>
      <c r="Z56" s="471" t="str">
        <f>IF(AND('Mapa final'!$Y$68="Media",'Mapa final'!$AA$68="Moderado"),CONCATENATE("R10C",'Mapa final'!$O$68),"")</f>
        <v/>
      </c>
      <c r="AA56" s="472" t="str">
        <f>IF(AND('Mapa final'!$Y$69="Media",'Mapa final'!$AA$69="Moderado"),CONCATENATE("R10C",'Mapa final'!$O$69),"")</f>
        <v/>
      </c>
      <c r="AB56" s="461" t="str">
        <f>IF(AND('Mapa final'!$Y$64="Media",'Mapa final'!$AA$64="Mayor"),CONCATENATE("R10C",'Mapa final'!$O$64),"")</f>
        <v/>
      </c>
      <c r="AC56" s="462" t="str">
        <f>IF(AND('Mapa final'!$Y$65="Media",'Mapa final'!$AA$65="Mayor"),CONCATENATE("R10C",'Mapa final'!$O$65),"")</f>
        <v/>
      </c>
      <c r="AD56" s="462" t="str">
        <f>IF(AND('Mapa final'!$Y$66="Media",'Mapa final'!$AA$66="Mayor"),CONCATENATE("R10C",'Mapa final'!$O$66),"")</f>
        <v/>
      </c>
      <c r="AE56" s="462" t="str">
        <f>IF(AND('Mapa final'!$Y$67="Media",'Mapa final'!$AA$67="Mayor"),CONCATENATE("R10C",'Mapa final'!$O$67),"")</f>
        <v/>
      </c>
      <c r="AF56" s="462" t="str">
        <f>IF(AND('Mapa final'!$Y$68="Media",'Mapa final'!$AA$68="Mayor"),CONCATENATE("R10C",'Mapa final'!$O$68),"")</f>
        <v/>
      </c>
      <c r="AG56" s="463" t="str">
        <f>IF(AND('Mapa final'!$Y$69="Media",'Mapa final'!$AA$69="Mayor"),CONCATENATE("R10C",'Mapa final'!$O$69),"")</f>
        <v/>
      </c>
      <c r="AH56" s="464" t="str">
        <f>IF(AND('Mapa final'!$Y$64="Media",'Mapa final'!$AA$64="Catastrófico"),CONCATENATE("R10C",'Mapa final'!$O$64),"")</f>
        <v/>
      </c>
      <c r="AI56" s="465" t="str">
        <f>IF(AND('Mapa final'!$Y$65="Media",'Mapa final'!$AA$65="Catastrófico"),CONCATENATE("R10C",'Mapa final'!$O$65),"")</f>
        <v/>
      </c>
      <c r="AJ56" s="465" t="str">
        <f>IF(AND('Mapa final'!$Y$66="Media",'Mapa final'!$AA$66="Catastrófico"),CONCATENATE("R10C",'Mapa final'!$O$66),"")</f>
        <v/>
      </c>
      <c r="AK56" s="465" t="str">
        <f>IF(AND('Mapa final'!$Y$67="Media",'Mapa final'!$AA$67="Catastrófico"),CONCATENATE("R10C",'Mapa final'!$O$67),"")</f>
        <v/>
      </c>
      <c r="AL56" s="465" t="str">
        <f>IF(AND('Mapa final'!$Y$68="Media",'Mapa final'!$AA$68="Catastrófico"),CONCATENATE("R10C",'Mapa final'!$O$68),"")</f>
        <v/>
      </c>
      <c r="AM56" s="466" t="str">
        <f>IF(AND('Mapa final'!$Y$69="Media",'Mapa final'!$AA$69="Catastrófico"),CONCATENATE("R10C",'Mapa final'!$O$69),"")</f>
        <v/>
      </c>
      <c r="AN56" s="14"/>
      <c r="AO56" s="1121"/>
      <c r="AP56" s="1122"/>
      <c r="AQ56" s="1122"/>
      <c r="AR56" s="1122"/>
      <c r="AS56" s="1122"/>
      <c r="AT56" s="1123"/>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c r="A57" s="14"/>
      <c r="B57" s="1015"/>
      <c r="C57" s="1015"/>
      <c r="D57" s="1016"/>
      <c r="E57" s="1104"/>
      <c r="F57" s="1103"/>
      <c r="G57" s="1103"/>
      <c r="H57" s="1103"/>
      <c r="I57" s="1117"/>
      <c r="J57" s="470" t="str">
        <f>IF(AND('Mapa final'!$Y$70="Media",'Mapa final'!$AA$70="Leve"),CONCATENATE("R11C",'Mapa final'!$O$70),"")</f>
        <v>R11C1</v>
      </c>
      <c r="K57" s="471" t="str">
        <f>IF(AND('Mapa final'!$Y$71="Media",'Mapa final'!$AA$71="Leve"),CONCATENATE("R11C",'Mapa final'!$O$71),"")</f>
        <v/>
      </c>
      <c r="L57" s="471" t="str">
        <f>IF(AND('Mapa final'!$Y$72="Media",'Mapa final'!$AA$72="Leve"),CONCATENATE("R11C",'Mapa final'!$O$72),"")</f>
        <v/>
      </c>
      <c r="M57" s="471" t="str">
        <f>IF(AND('Mapa final'!$Y$73="Media",'Mapa final'!$AA$73="Leve"),CONCATENATE("R11C",'Mapa final'!$O$73),"")</f>
        <v/>
      </c>
      <c r="N57" s="471" t="str">
        <f>IF(AND('Mapa final'!$Y$74="Media",'Mapa final'!$AA$74="Leve"),CONCATENATE("R11C",'Mapa final'!$O$74),"")</f>
        <v/>
      </c>
      <c r="O57" s="472" t="str">
        <f>IF(AND('Mapa final'!$Y$75="Media",'Mapa final'!$AA$75="Leve"),CONCATENATE("R11C",'Mapa final'!$O$75),"")</f>
        <v/>
      </c>
      <c r="P57" s="470" t="str">
        <f>IF(AND('Mapa final'!$Y$70="Media",'Mapa final'!$AA$70="Menor"),CONCATENATE("R11C",'Mapa final'!$O$70),"")</f>
        <v/>
      </c>
      <c r="Q57" s="471" t="str">
        <f>IF(AND('Mapa final'!$Y$71="Media",'Mapa final'!$AA$71="Menor"),CONCATENATE("R11C",'Mapa final'!$O$71),"")</f>
        <v/>
      </c>
      <c r="R57" s="471" t="str">
        <f>IF(AND('Mapa final'!$Y$72="Media",'Mapa final'!$AA$72="Menor"),CONCATENATE("R11C",'Mapa final'!$O$72),"")</f>
        <v/>
      </c>
      <c r="S57" s="471" t="str">
        <f>IF(AND('Mapa final'!$Y$73="Media",'Mapa final'!$AA$73="Menor"),CONCATENATE("R11C",'Mapa final'!$O$73),"")</f>
        <v/>
      </c>
      <c r="T57" s="471" t="str">
        <f>IF(AND('Mapa final'!$Y$74="Media",'Mapa final'!$AA$74="Menor"),CONCATENATE("R11C",'Mapa final'!$O$74),"")</f>
        <v/>
      </c>
      <c r="U57" s="472" t="str">
        <f>IF(AND('Mapa final'!$Y$75="Media",'Mapa final'!$AA$75="Menor"),CONCATENATE("R11C",'Mapa final'!$O$75),"")</f>
        <v/>
      </c>
      <c r="V57" s="470" t="str">
        <f>IF(AND('Mapa final'!$Y$70="Media",'Mapa final'!$AA$70="Moderado"),CONCATENATE("R11C",'Mapa final'!$O$70),"")</f>
        <v/>
      </c>
      <c r="W57" s="471" t="str">
        <f>IF(AND('Mapa final'!$Y$71="Media",'Mapa final'!$AA$71="Moderado"),CONCATENATE("R11C",'Mapa final'!$O$71),"")</f>
        <v/>
      </c>
      <c r="X57" s="471" t="str">
        <f>IF(AND('Mapa final'!$Y$72="Media",'Mapa final'!$AA$72="Moderado"),CONCATENATE("R11C",'Mapa final'!$O$72),"")</f>
        <v/>
      </c>
      <c r="Y57" s="471" t="str">
        <f>IF(AND('Mapa final'!$Y$73="Media",'Mapa final'!$AA$73="Moderado"),CONCATENATE("R11C",'Mapa final'!$O$73),"")</f>
        <v/>
      </c>
      <c r="Z57" s="471" t="str">
        <f>IF(AND('Mapa final'!$Y$74="Media",'Mapa final'!$AA$74="Moderado"),CONCATENATE("R11C",'Mapa final'!$O$74),"")</f>
        <v/>
      </c>
      <c r="AA57" s="472" t="str">
        <f>IF(AND('Mapa final'!$Y$75="Media",'Mapa final'!$AA$75="Moderado"),CONCATENATE("R11C",'Mapa final'!$O$75),"")</f>
        <v/>
      </c>
      <c r="AB57" s="461" t="str">
        <f>IF(AND('Mapa final'!$Y$70="Media",'Mapa final'!$AA$70="Mayor"),CONCATENATE("R11C",'Mapa final'!$O$70),"")</f>
        <v/>
      </c>
      <c r="AC57" s="462" t="str">
        <f>IF(AND('Mapa final'!$Y$71="Media",'Mapa final'!$AA$71="Mayor"),CONCATENATE("R11C",'Mapa final'!$O$71),"")</f>
        <v/>
      </c>
      <c r="AD57" s="462" t="str">
        <f>IF(AND('Mapa final'!$Y$72="Media",'Mapa final'!$AA$72="Mayor"),CONCATENATE("R11C",'Mapa final'!$O$72),"")</f>
        <v/>
      </c>
      <c r="AE57" s="462" t="str">
        <f>IF(AND('Mapa final'!$Y$73="Media",'Mapa final'!$AA$73="Mayor"),CONCATENATE("R11C",'Mapa final'!$O$73),"")</f>
        <v/>
      </c>
      <c r="AF57" s="462" t="str">
        <f>IF(AND('Mapa final'!$Y$74="Media",'Mapa final'!$AA$74="Mayor"),CONCATENATE("R11C",'Mapa final'!$O$74),"")</f>
        <v/>
      </c>
      <c r="AG57" s="463" t="str">
        <f>IF(AND('Mapa final'!$Y$75="Media",'Mapa final'!$AA$75="Mayor"),CONCATENATE("R11C",'Mapa final'!$O$75),"")</f>
        <v/>
      </c>
      <c r="AH57" s="464" t="str">
        <f>IF(AND('Mapa final'!$Y$70="Media",'Mapa final'!$AA$70="Catastrófico"),CONCATENATE("R11C",'Mapa final'!$O$70),"")</f>
        <v/>
      </c>
      <c r="AI57" s="465" t="str">
        <f>IF(AND('Mapa final'!$Y$71="Media",'Mapa final'!$AA$71="Catastrófico"),CONCATENATE("R11C",'Mapa final'!$O$71),"")</f>
        <v/>
      </c>
      <c r="AJ57" s="465" t="str">
        <f>IF(AND('Mapa final'!$Y$72="Media",'Mapa final'!$AA$72="Catastrófico"),CONCATENATE("R11C",'Mapa final'!$O$72),"")</f>
        <v/>
      </c>
      <c r="AK57" s="465" t="str">
        <f>IF(AND('Mapa final'!$Y$73="Media",'Mapa final'!$AA$73="Catastrófico"),CONCATENATE("R11C",'Mapa final'!$O$73),"")</f>
        <v/>
      </c>
      <c r="AL57" s="465" t="str">
        <f>IF(AND('Mapa final'!$Y$74="Media",'Mapa final'!$AA$74="Catastrófico"),CONCATENATE("R11C",'Mapa final'!$O$74),"")</f>
        <v/>
      </c>
      <c r="AM57" s="466" t="str">
        <f>IF(AND('Mapa final'!$Y$75="Media",'Mapa final'!$AA$75="Catastrófico"),CONCATENATE("R11C",'Mapa final'!$O$75),"")</f>
        <v/>
      </c>
      <c r="AN57" s="14"/>
      <c r="AO57" s="1121"/>
      <c r="AP57" s="1122"/>
      <c r="AQ57" s="1122"/>
      <c r="AR57" s="1122"/>
      <c r="AS57" s="1122"/>
      <c r="AT57" s="1123"/>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c r="A58" s="14"/>
      <c r="B58" s="1015"/>
      <c r="C58" s="1015"/>
      <c r="D58" s="1016"/>
      <c r="E58" s="1104"/>
      <c r="F58" s="1103"/>
      <c r="G58" s="1103"/>
      <c r="H58" s="1103"/>
      <c r="I58" s="1117"/>
      <c r="J58" s="470" t="str">
        <f>IF(AND('Mapa final'!$Y$76="Media",'Mapa final'!$AA$76="Leve"),CONCATENATE("R12C",'Mapa final'!$O$76),"")</f>
        <v/>
      </c>
      <c r="K58" s="471" t="str">
        <f>IF(AND('Mapa final'!$Y$77="Media",'Mapa final'!$AA$77="Leve"),CONCATENATE("R12C",'Mapa final'!$O$77),"")</f>
        <v/>
      </c>
      <c r="L58" s="471" t="str">
        <f>IF(AND('Mapa final'!$Y$78="Media",'Mapa final'!$AA$78="Leve"),CONCATENATE("R12C",'Mapa final'!$O$78),"")</f>
        <v/>
      </c>
      <c r="M58" s="471" t="str">
        <f>IF(AND('Mapa final'!$Y$79="Media",'Mapa final'!$AA$79="Leve"),CONCATENATE("R12C",'Mapa final'!$O$79),"")</f>
        <v/>
      </c>
      <c r="N58" s="471" t="str">
        <f>IF(AND('Mapa final'!$Y$80="Media",'Mapa final'!$AA$80="Leve"),CONCATENATE("R12C",'Mapa final'!$O$80),"")</f>
        <v/>
      </c>
      <c r="O58" s="472" t="str">
        <f>IF(AND('Mapa final'!$Y$81="Media",'Mapa final'!$AA$81="Leve"),CONCATENATE("R12C",'Mapa final'!$O$81),"")</f>
        <v/>
      </c>
      <c r="P58" s="470" t="str">
        <f>IF(AND('Mapa final'!$Y$76="Media",'Mapa final'!$AA$76="Menor"),CONCATENATE("R12C",'Mapa final'!$O$76),"")</f>
        <v/>
      </c>
      <c r="Q58" s="471" t="str">
        <f>IF(AND('Mapa final'!$Y$77="Media",'Mapa final'!$AA$77="Menor"),CONCATENATE("R12C",'Mapa final'!$O$77),"")</f>
        <v/>
      </c>
      <c r="R58" s="471" t="str">
        <f>IF(AND('Mapa final'!$Y$78="Media",'Mapa final'!$AA$78="Menor"),CONCATENATE("R12C",'Mapa final'!$O$78),"")</f>
        <v/>
      </c>
      <c r="S58" s="471" t="str">
        <f>IF(AND('Mapa final'!$Y$79="Media",'Mapa final'!$AA$79="Menor"),CONCATENATE("R12C",'Mapa final'!$O$79),"")</f>
        <v/>
      </c>
      <c r="T58" s="471" t="str">
        <f>IF(AND('Mapa final'!$Y$80="Media",'Mapa final'!$AA$80="Menor"),CONCATENATE("R12C",'Mapa final'!$O$80),"")</f>
        <v/>
      </c>
      <c r="U58" s="472" t="str">
        <f>IF(AND('Mapa final'!$Y$81="Media",'Mapa final'!$AA$81="Menor"),CONCATENATE("R12C",'Mapa final'!$O$81),"")</f>
        <v/>
      </c>
      <c r="V58" s="470" t="str">
        <f>IF(AND('Mapa final'!$Y$76="Media",'Mapa final'!$AA$76="Moderado"),CONCATENATE("R12C",'Mapa final'!$O$76),"")</f>
        <v/>
      </c>
      <c r="W58" s="471" t="str">
        <f>IF(AND('Mapa final'!$Y$77="Media",'Mapa final'!$AA$77="Moderado"),CONCATENATE("R12C",'Mapa final'!$O$77),"")</f>
        <v/>
      </c>
      <c r="X58" s="471" t="str">
        <f>IF(AND('Mapa final'!$Y$78="Media",'Mapa final'!$AA$78="Moderado"),CONCATENATE("R12C",'Mapa final'!$O$78),"")</f>
        <v/>
      </c>
      <c r="Y58" s="471" t="str">
        <f>IF(AND('Mapa final'!$Y$79="Media",'Mapa final'!$AA$79="Moderado"),CONCATENATE("R12C",'Mapa final'!$O$79),"")</f>
        <v/>
      </c>
      <c r="Z58" s="471" t="str">
        <f>IF(AND('Mapa final'!$Y$80="Media",'Mapa final'!$AA$80="Moderado"),CONCATENATE("R12C",'Mapa final'!$O$80),"")</f>
        <v/>
      </c>
      <c r="AA58" s="472" t="str">
        <f>IF(AND('Mapa final'!$Y$81="Media",'Mapa final'!$AA$81="Moderado"),CONCATENATE("R12C",'Mapa final'!$O$81),"")</f>
        <v/>
      </c>
      <c r="AB58" s="461" t="str">
        <f>IF(AND('Mapa final'!$Y$76="Media",'Mapa final'!$AA$76="Mayor"),CONCATENATE("R12C",'Mapa final'!$O$76),"")</f>
        <v/>
      </c>
      <c r="AC58" s="462" t="str">
        <f>IF(AND('Mapa final'!$Y$77="Media",'Mapa final'!$AA$77="Mayor"),CONCATENATE("R12C",'Mapa final'!$O$77),"")</f>
        <v/>
      </c>
      <c r="AD58" s="462" t="str">
        <f>IF(AND('Mapa final'!$Y$78="Media",'Mapa final'!$AA$78="Mayor"),CONCATENATE("R12C",'Mapa final'!$O$78),"")</f>
        <v/>
      </c>
      <c r="AE58" s="462" t="str">
        <f>IF(AND('Mapa final'!$Y$79="Media",'Mapa final'!$AA$79="Mayor"),CONCATENATE("R12C",'Mapa final'!$O$79),"")</f>
        <v/>
      </c>
      <c r="AF58" s="462" t="str">
        <f>IF(AND('Mapa final'!$Y$80="Media",'Mapa final'!$AA$80="Mayor"),CONCATENATE("R12C",'Mapa final'!$O$80),"")</f>
        <v/>
      </c>
      <c r="AG58" s="463" t="str">
        <f>IF(AND('Mapa final'!$Y$81="Media",'Mapa final'!$AA$81="Mayor"),CONCATENATE("R12C",'Mapa final'!$O$81),"")</f>
        <v/>
      </c>
      <c r="AH58" s="464" t="str">
        <f>IF(AND('Mapa final'!$Y$76="Media",'Mapa final'!$AA$76="Catastrófico"),CONCATENATE("R12C",'Mapa final'!$O$76),"")</f>
        <v/>
      </c>
      <c r="AI58" s="465" t="str">
        <f>IF(AND('Mapa final'!$Y$77="Media",'Mapa final'!$AA$77="Catastrófico"),CONCATENATE("R12C",'Mapa final'!$O$77),"")</f>
        <v/>
      </c>
      <c r="AJ58" s="465" t="str">
        <f>IF(AND('Mapa final'!$Y$78="Media",'Mapa final'!$AA$78="Catastrófico"),CONCATENATE("R12C",'Mapa final'!$O$78),"")</f>
        <v/>
      </c>
      <c r="AK58" s="465" t="str">
        <f>IF(AND('Mapa final'!$Y$79="Media",'Mapa final'!$AA$79="Catastrófico"),CONCATENATE("R12C",'Mapa final'!$O$79),"")</f>
        <v/>
      </c>
      <c r="AL58" s="465" t="str">
        <f>IF(AND('Mapa final'!$Y$80="Media",'Mapa final'!$AA$80="Catastrófico"),CONCATENATE("R12C",'Mapa final'!$O$80),"")</f>
        <v/>
      </c>
      <c r="AM58" s="466" t="str">
        <f>IF(AND('Mapa final'!$Y$81="Media",'Mapa final'!$AA$81="Catastrófico"),CONCATENATE("R12C",'Mapa final'!$O$81),"")</f>
        <v/>
      </c>
      <c r="AN58" s="14"/>
      <c r="AO58" s="1121"/>
      <c r="AP58" s="1122"/>
      <c r="AQ58" s="1122"/>
      <c r="AR58" s="1122"/>
      <c r="AS58" s="1122"/>
      <c r="AT58" s="1123"/>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c r="A59" s="14"/>
      <c r="B59" s="1015"/>
      <c r="C59" s="1015"/>
      <c r="D59" s="1016"/>
      <c r="E59" s="1104"/>
      <c r="F59" s="1103"/>
      <c r="G59" s="1103"/>
      <c r="H59" s="1103"/>
      <c r="I59" s="1117"/>
      <c r="J59" s="470" t="str">
        <f>IF(AND('Mapa final'!$Y$82="Media",'Mapa final'!$AA$82="Leve"),CONCATENATE("R13C",'Mapa final'!$O$82),"")</f>
        <v/>
      </c>
      <c r="K59" s="471" t="str">
        <f>IF(AND('Mapa final'!$Y$83="Media",'Mapa final'!$AA$83="Leve"),CONCATENATE("R13C",'Mapa final'!$O$83),"")</f>
        <v/>
      </c>
      <c r="L59" s="471" t="str">
        <f>IF(AND('Mapa final'!$Y$84="Media",'Mapa final'!$AA$84="Leve"),CONCATENATE("R13C",'Mapa final'!$O$84),"")</f>
        <v/>
      </c>
      <c r="M59" s="471" t="str">
        <f>IF(AND('Mapa final'!$Y$85="Media",'Mapa final'!$AA$85="Leve"),CONCATENATE("R13C",'Mapa final'!$O$85),"")</f>
        <v/>
      </c>
      <c r="N59" s="471" t="str">
        <f>IF(AND('Mapa final'!$Y$86="Media",'Mapa final'!$AA$86="Leve"),CONCATENATE("R13C",'Mapa final'!$O$86),"")</f>
        <v/>
      </c>
      <c r="O59" s="472" t="str">
        <f>IF(AND('Mapa final'!$Y$87="Media",'Mapa final'!$AA$87="Leve"),CONCATENATE("R13C",'Mapa final'!$O$87),"")</f>
        <v/>
      </c>
      <c r="P59" s="470" t="str">
        <f>IF(AND('Mapa final'!$Y$82="Media",'Mapa final'!$AA$82="Menor"),CONCATENATE("R13C",'Mapa final'!$O$82),"")</f>
        <v/>
      </c>
      <c r="Q59" s="471" t="str">
        <f>IF(AND('Mapa final'!$Y$83="Media",'Mapa final'!$AA$83="Menor"),CONCATENATE("R13C",'Mapa final'!$O$83),"")</f>
        <v/>
      </c>
      <c r="R59" s="471" t="str">
        <f>IF(AND('Mapa final'!$Y$84="Media",'Mapa final'!$AA$84="Menor"),CONCATENATE("R13C",'Mapa final'!$O$84),"")</f>
        <v/>
      </c>
      <c r="S59" s="471" t="str">
        <f>IF(AND('Mapa final'!$Y$85="Media",'Mapa final'!$AA$85="Menor"),CONCATENATE("R13C",'Mapa final'!$O$85),"")</f>
        <v/>
      </c>
      <c r="T59" s="471" t="str">
        <f>IF(AND('Mapa final'!$Y$86="Media",'Mapa final'!$AA$86="Menor"),CONCATENATE("R13C",'Mapa final'!$O$86),"")</f>
        <v/>
      </c>
      <c r="U59" s="472" t="str">
        <f>IF(AND('Mapa final'!$Y$87="Media",'Mapa final'!$AA$87="Menor"),CONCATENATE("R13C",'Mapa final'!$O$87),"")</f>
        <v/>
      </c>
      <c r="V59" s="470" t="str">
        <f>IF(AND('Mapa final'!$Y$82="Media",'Mapa final'!$AA$82="Moderado"),CONCATENATE("R13C",'Mapa final'!$O$82),"")</f>
        <v/>
      </c>
      <c r="W59" s="471" t="str">
        <f>IF(AND('Mapa final'!$Y$83="Media",'Mapa final'!$AA$83="Moderado"),CONCATENATE("R13C",'Mapa final'!$O$83),"")</f>
        <v/>
      </c>
      <c r="X59" s="471" t="str">
        <f>IF(AND('Mapa final'!$Y$84="Media",'Mapa final'!$AA$84="Moderado"),CONCATENATE("R13C",'Mapa final'!$O$84),"")</f>
        <v/>
      </c>
      <c r="Y59" s="471" t="str">
        <f>IF(AND('Mapa final'!$Y$85="Media",'Mapa final'!$AA$85="Moderado"),CONCATENATE("R13C",'Mapa final'!$O$85),"")</f>
        <v/>
      </c>
      <c r="Z59" s="471" t="str">
        <f>IF(AND('Mapa final'!$Y$86="Media",'Mapa final'!$AA$86="Moderado"),CONCATENATE("R13C",'Mapa final'!$O$86),"")</f>
        <v/>
      </c>
      <c r="AA59" s="472" t="str">
        <f>IF(AND('Mapa final'!$Y$87="Media",'Mapa final'!$AA$87="Moderado"),CONCATENATE("R13C",'Mapa final'!$O$87),"")</f>
        <v/>
      </c>
      <c r="AB59" s="461" t="str">
        <f>IF(AND('Mapa final'!$Y$82="Media",'Mapa final'!$AA$82="Mayor"),CONCATENATE("R13C",'Mapa final'!$O$82),"")</f>
        <v/>
      </c>
      <c r="AC59" s="462" t="str">
        <f>IF(AND('Mapa final'!$Y$83="Media",'Mapa final'!$AA$83="Mayor"),CONCATENATE("R13C",'Mapa final'!$O$83),"")</f>
        <v/>
      </c>
      <c r="AD59" s="462" t="str">
        <f>IF(AND('Mapa final'!$Y$84="Media",'Mapa final'!$AA$84="Mayor"),CONCATENATE("R13C",'Mapa final'!$O$84),"")</f>
        <v/>
      </c>
      <c r="AE59" s="462" t="str">
        <f>IF(AND('Mapa final'!$Y$85="Media",'Mapa final'!$AA$85="Mayor"),CONCATENATE("R13C",'Mapa final'!$O$85),"")</f>
        <v/>
      </c>
      <c r="AF59" s="462" t="str">
        <f>IF(AND('Mapa final'!$Y$86="Media",'Mapa final'!$AA$86="Mayor"),CONCATENATE("R13C",'Mapa final'!$O$86),"")</f>
        <v/>
      </c>
      <c r="AG59" s="463" t="str">
        <f>IF(AND('Mapa final'!$Y$87="Media",'Mapa final'!$AA$87="Mayor"),CONCATENATE("R13C",'Mapa final'!$O$87),"")</f>
        <v/>
      </c>
      <c r="AH59" s="464" t="str">
        <f>IF(AND('Mapa final'!$Y$82="Media",'Mapa final'!$AA$82="Catastrófico"),CONCATENATE("R13C",'Mapa final'!$O$82),"")</f>
        <v/>
      </c>
      <c r="AI59" s="465" t="str">
        <f>IF(AND('Mapa final'!$Y$83="Media",'Mapa final'!$AA$83="Catastrófico"),CONCATENATE("R13C",'Mapa final'!$O$83),"")</f>
        <v/>
      </c>
      <c r="AJ59" s="465" t="str">
        <f>IF(AND('Mapa final'!$Y$84="Media",'Mapa final'!$AA$84="Catastrófico"),CONCATENATE("R13C",'Mapa final'!$O$84),"")</f>
        <v/>
      </c>
      <c r="AK59" s="465" t="str">
        <f>IF(AND('Mapa final'!$Y$85="Media",'Mapa final'!$AA$85="Catastrófico"),CONCATENATE("R13C",'Mapa final'!$O$85),"")</f>
        <v/>
      </c>
      <c r="AL59" s="465" t="str">
        <f>IF(AND('Mapa final'!$Y$86="Media",'Mapa final'!$AA$86="Catastrófico"),CONCATENATE("R13C",'Mapa final'!$O$86),"")</f>
        <v/>
      </c>
      <c r="AM59" s="466" t="str">
        <f>IF(AND('Mapa final'!$Y$87="Media",'Mapa final'!$AA$87="Catastrófico"),CONCATENATE("R13C",'Mapa final'!$O$87),"")</f>
        <v/>
      </c>
      <c r="AN59" s="14"/>
      <c r="AO59" s="1121"/>
      <c r="AP59" s="1122"/>
      <c r="AQ59" s="1122"/>
      <c r="AR59" s="1122"/>
      <c r="AS59" s="1122"/>
      <c r="AT59" s="1123"/>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c r="A60" s="14"/>
      <c r="B60" s="1015"/>
      <c r="C60" s="1015"/>
      <c r="D60" s="1016"/>
      <c r="E60" s="1104"/>
      <c r="F60" s="1103"/>
      <c r="G60" s="1103"/>
      <c r="H60" s="1103"/>
      <c r="I60" s="1117"/>
      <c r="J60" s="470" t="str">
        <f>IF(AND('Mapa final'!$Y$88="Media",'Mapa final'!$AA$88="Leve"),CONCATENATE("R14C",'Mapa final'!$O$88),"")</f>
        <v/>
      </c>
      <c r="K60" s="471" t="str">
        <f>IF(AND('Mapa final'!$Y$89="Media",'Mapa final'!$AA$89="Leve"),CONCATENATE("R14C",'Mapa final'!$O$89),"")</f>
        <v/>
      </c>
      <c r="L60" s="471" t="str">
        <f>IF(AND('Mapa final'!$Y$90="Media",'Mapa final'!$AA$90="Leve"),CONCATENATE("R14C",'Mapa final'!$O$88),"")</f>
        <v/>
      </c>
      <c r="M60" s="471" t="str">
        <f>IF(AND('Mapa final'!$Y$91="Media",'Mapa final'!$AA$91="Leve"),CONCATENATE("R14C",'Mapa final'!$O$91),"")</f>
        <v/>
      </c>
      <c r="N60" s="471" t="str">
        <f>IF(AND('Mapa final'!$Y$92="Media",'Mapa final'!$AA$92="Leve"),CONCATENATE("R14C",'Mapa final'!$O$92),"")</f>
        <v/>
      </c>
      <c r="O60" s="472" t="str">
        <f>IF(AND('Mapa final'!$Y$93="Media",'Mapa final'!$AA$93="Leve"),CONCATENATE("R14C",'Mapa final'!$O$93),"")</f>
        <v/>
      </c>
      <c r="P60" s="470" t="str">
        <f>IF(AND('Mapa final'!$Y$88="Media",'Mapa final'!$AA$88="Menor"),CONCATENATE("R14C",'Mapa final'!$O$88),"")</f>
        <v/>
      </c>
      <c r="Q60" s="471" t="str">
        <f>IF(AND('Mapa final'!$Y$89="Media",'Mapa final'!$AA$89="Menor"),CONCATENATE("R14C",'Mapa final'!$O$89),"")</f>
        <v/>
      </c>
      <c r="R60" s="471" t="str">
        <f>IF(AND('Mapa final'!$Y$90="Media",'Mapa final'!$AA$90="Menor"),CONCATENATE("R14C",'Mapa final'!$O$90),"")</f>
        <v/>
      </c>
      <c r="S60" s="471" t="str">
        <f>IF(AND('Mapa final'!$Y$91="Media",'Mapa final'!$AA$91="Menor"),CONCATENATE("R14C",'Mapa final'!$O$91),"")</f>
        <v/>
      </c>
      <c r="T60" s="471" t="str">
        <f>IF(AND('Mapa final'!$Y$92="Media",'Mapa final'!$AA$92="Menor"),CONCATENATE("R14C",'Mapa final'!$O$92),"")</f>
        <v/>
      </c>
      <c r="U60" s="472" t="str">
        <f>IF(AND('Mapa final'!$Y$93="Media",'Mapa final'!$AA$93="Menor"),CONCATENATE("R14C",'Mapa final'!$O$93),"")</f>
        <v/>
      </c>
      <c r="V60" s="470" t="str">
        <f>IF(AND('Mapa final'!$Y$88="Media",'Mapa final'!$AA$88="Moderado"),CONCATENATE("R14C",'Mapa final'!$O$88),"")</f>
        <v/>
      </c>
      <c r="W60" s="471" t="str">
        <f>IF(AND('Mapa final'!$Y$89="Media",'Mapa final'!$AA$89="Moderado"),CONCATENATE("R14C",'Mapa final'!$O$89),"")</f>
        <v/>
      </c>
      <c r="X60" s="471" t="str">
        <f>IF(AND('Mapa final'!$Y$90="Media",'Mapa final'!$AA$90="Moderado"),CONCATENATE("R14C",'Mapa final'!$O$91),"")</f>
        <v/>
      </c>
      <c r="Y60" s="471" t="str">
        <f>IF(AND('Mapa final'!$Y$91="Media",'Mapa final'!$AA$91="Moderado"),CONCATENATE("R14C",'Mapa final'!$O$91),"")</f>
        <v/>
      </c>
      <c r="Z60" s="471" t="str">
        <f>IF(AND('Mapa final'!$Y$92="Media",'Mapa final'!$AA$92="Moderado"),CONCATENATE("R14C",'Mapa final'!$O$92),"")</f>
        <v/>
      </c>
      <c r="AA60" s="472" t="str">
        <f>IF(AND('Mapa final'!$Y$93="Media",'Mapa final'!$AA$93="Moderado"),CONCATENATE("R14C",'Mapa final'!$O$93),"")</f>
        <v/>
      </c>
      <c r="AB60" s="461" t="str">
        <f>IF(AND('Mapa final'!$Y$88="Media",'Mapa final'!$AA$88="Mayor"),CONCATENATE("R14C",'Mapa final'!$O$88),"")</f>
        <v/>
      </c>
      <c r="AC60" s="462" t="str">
        <f>IF(AND('Mapa final'!$Y$89="Media",'Mapa final'!$AA$89="Mayor"),CONCATENATE("R14C",'Mapa final'!$O$89),"")</f>
        <v/>
      </c>
      <c r="AD60" s="462" t="str">
        <f>IF(AND('Mapa final'!$Y$90="Media",'Mapa final'!$AA$90="Mayor"),CONCATENATE("R14C",'Mapa final'!$O$90),"")</f>
        <v/>
      </c>
      <c r="AE60" s="462" t="str">
        <f>IF(AND('Mapa final'!$Y$91="Media",'Mapa final'!$AA$91="Mayor"),CONCATENATE("R14C",'Mapa final'!$O$91),"")</f>
        <v/>
      </c>
      <c r="AF60" s="462" t="str">
        <f>IF(AND('Mapa final'!$Y$92="Media",'Mapa final'!$AA$92="Mayor"),CONCATENATE("R14C",'Mapa final'!$O$92),"")</f>
        <v/>
      </c>
      <c r="AG60" s="463" t="str">
        <f>IF(AND('Mapa final'!$Y$93="Media",'Mapa final'!$AA$93="Mayor"),CONCATENATE("R14C",'Mapa final'!$O$93),"")</f>
        <v/>
      </c>
      <c r="AH60" s="464" t="str">
        <f>IF(AND('Mapa final'!$Y$88="Media",'Mapa final'!$AA$88="Catastrófico"),CONCATENATE("R14C",'Mapa final'!$O$88),"")</f>
        <v/>
      </c>
      <c r="AI60" s="465" t="str">
        <f>IF(AND('Mapa final'!$Y$89="Media",'Mapa final'!$AA$89="Catastrófico"),CONCATENATE("R14C",'Mapa final'!$O$89),"")</f>
        <v/>
      </c>
      <c r="AJ60" s="465" t="str">
        <f>IF(AND('Mapa final'!$Y$90="Media",'Mapa final'!$AA$90="Catastrófico"),CONCATENATE("R14C",'Mapa final'!$O$90),"")</f>
        <v/>
      </c>
      <c r="AK60" s="465" t="str">
        <f>IF(AND('Mapa final'!$Y$91="Media",'Mapa final'!$AA$91="Catastrófico"),CONCATENATE("R14C",'Mapa final'!$O$91),"")</f>
        <v/>
      </c>
      <c r="AL60" s="465" t="str">
        <f>IF(AND('Mapa final'!$Y$92="Media",'Mapa final'!$AA$92="Catastrófico"),CONCATENATE("R14C",'Mapa final'!$O$92),"")</f>
        <v/>
      </c>
      <c r="AM60" s="466" t="str">
        <f>IF(AND('Mapa final'!$Y$93="Media",'Mapa final'!$AA$93="Catastrófico"),CONCATENATE("R14C",'Mapa final'!$O$93),"")</f>
        <v/>
      </c>
      <c r="AN60" s="14"/>
      <c r="AO60" s="1121"/>
      <c r="AP60" s="1122"/>
      <c r="AQ60" s="1122"/>
      <c r="AR60" s="1122"/>
      <c r="AS60" s="1122"/>
      <c r="AT60" s="1123"/>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c r="A61" s="14"/>
      <c r="B61" s="1015"/>
      <c r="C61" s="1015"/>
      <c r="D61" s="1016"/>
      <c r="E61" s="1104"/>
      <c r="F61" s="1103"/>
      <c r="G61" s="1103"/>
      <c r="H61" s="1103"/>
      <c r="I61" s="1117"/>
      <c r="J61" s="470" t="str">
        <f>IF(AND('Mapa final'!$Y$94="Media",'Mapa final'!$AA$94="Leve"),CONCATENATE("R15C",'Mapa final'!$O$94),"")</f>
        <v/>
      </c>
      <c r="K61" s="471" t="str">
        <f>IF(AND('Mapa final'!$Y$95="Media",'Mapa final'!$AA$95="Leve"),CONCATENATE("R15C",'Mapa final'!$O$95),"")</f>
        <v/>
      </c>
      <c r="L61" s="471" t="str">
        <f>IF(AND('Mapa final'!$Y$96="Media",'Mapa final'!$AA$96="Leve"),CONCATENATE("R15C",'Mapa final'!$O$96),"")</f>
        <v/>
      </c>
      <c r="M61" s="471" t="str">
        <f>IF(AND('Mapa final'!$Y$97="Media",'Mapa final'!$AA$97="Leve"),CONCATENATE("R15C",'Mapa final'!$O$97),"")</f>
        <v/>
      </c>
      <c r="N61" s="471" t="str">
        <f>IF(AND('Mapa final'!$Y$98="Media",'Mapa final'!$AA$98="Leve"),CONCATENATE("R15C",'Mapa final'!$O$98),"")</f>
        <v/>
      </c>
      <c r="O61" s="472" t="str">
        <f>IF(AND('Mapa final'!$Y$99="Media",'Mapa final'!$AA$99="Leve"),CONCATENATE("R15C",'Mapa final'!$O$99),"")</f>
        <v/>
      </c>
      <c r="P61" s="470" t="str">
        <f>IF(AND('Mapa final'!$Y$94="Media",'Mapa final'!$AA$94="Menor"),CONCATENATE("R15C",'Mapa final'!$O$94),"")</f>
        <v/>
      </c>
      <c r="Q61" s="471" t="str">
        <f>IF(AND('Mapa final'!$Y$95="Media",'Mapa final'!$AA$95="Menor"),CONCATENATE("R15C",'Mapa final'!$O$95),"")</f>
        <v/>
      </c>
      <c r="R61" s="471" t="str">
        <f>IF(AND('Mapa final'!$Y$96="Media",'Mapa final'!$AA$96="Menor"),CONCATENATE("R15C",'Mapa final'!$O$96),"")</f>
        <v/>
      </c>
      <c r="S61" s="471" t="str">
        <f>IF(AND('Mapa final'!$Y$97="Media",'Mapa final'!$AA$97="Menor"),CONCATENATE("R15C",'Mapa final'!$O$97),"")</f>
        <v/>
      </c>
      <c r="T61" s="471" t="str">
        <f>IF(AND('Mapa final'!$Y$98="Media",'Mapa final'!$AA$98="Menor"),CONCATENATE("R15C",'Mapa final'!$O$98),"")</f>
        <v/>
      </c>
      <c r="U61" s="472" t="str">
        <f>IF(AND('Mapa final'!$Y$99="Media",'Mapa final'!$AA$99="Menor"),CONCATENATE("R15C",'Mapa final'!$O$99),"")</f>
        <v/>
      </c>
      <c r="V61" s="470" t="str">
        <f>IF(AND('Mapa final'!$Y$94="Media",'Mapa final'!$AA$94="Moderado"),CONCATENATE("R15C",'Mapa final'!$O$94),"")</f>
        <v/>
      </c>
      <c r="W61" s="471" t="str">
        <f>IF(AND('Mapa final'!$Y$95="Media",'Mapa final'!$AA$95="Moderado"),CONCATENATE("R15C",'Mapa final'!$O$95),"")</f>
        <v/>
      </c>
      <c r="X61" s="471" t="str">
        <f>IF(AND('Mapa final'!$Y$96="Media",'Mapa final'!$AA$96="Moderado"),CONCATENATE("R15C",'Mapa final'!$O$96),"")</f>
        <v/>
      </c>
      <c r="Y61" s="471" t="str">
        <f>IF(AND('Mapa final'!$Y$97="Media",'Mapa final'!$AA$97="Moderado"),CONCATENATE("R15C",'Mapa final'!$O$97),"")</f>
        <v/>
      </c>
      <c r="Z61" s="471" t="str">
        <f>IF(AND('Mapa final'!$Y$98="Media",'Mapa final'!$AA$98="Moderado"),CONCATENATE("R15C",'Mapa final'!$O$98),"")</f>
        <v/>
      </c>
      <c r="AA61" s="472" t="str">
        <f>IF(AND('Mapa final'!$Y$99="Media",'Mapa final'!$AA$99="Moderado"),CONCATENATE("R15C",'Mapa final'!$O$99),"")</f>
        <v/>
      </c>
      <c r="AB61" s="461" t="str">
        <f>IF(AND('Mapa final'!$Y$94="Media",'Mapa final'!$AA$94="Mayor"),CONCATENATE("R15C",'Mapa final'!$O$94),"")</f>
        <v>R15C1</v>
      </c>
      <c r="AC61" s="462" t="str">
        <f>IF(AND('Mapa final'!$Y$95="Media",'Mapa final'!$AA$95="Mayor"),CONCATENATE("R15C",'Mapa final'!$O$95),"")</f>
        <v/>
      </c>
      <c r="AD61" s="462" t="str">
        <f>IF(AND('Mapa final'!$Y$96="Media",'Mapa final'!$AA$96="Mayor"),CONCATENATE("R15C",'Mapa final'!$O$96),"")</f>
        <v/>
      </c>
      <c r="AE61" s="462" t="str">
        <f>IF(AND('Mapa final'!$Y$97="Media",'Mapa final'!$AA$97="Mayor"),CONCATENATE("R15C",'Mapa final'!$O$97),"")</f>
        <v/>
      </c>
      <c r="AF61" s="462" t="str">
        <f>IF(AND('Mapa final'!$Y$98="Media",'Mapa final'!$AA$98="Mayor"),CONCATENATE("R15C",'Mapa final'!$O$98),"")</f>
        <v/>
      </c>
      <c r="AG61" s="463" t="str">
        <f>IF(AND('Mapa final'!$Y$99="Media",'Mapa final'!$AA$99="Mayor"),CONCATENATE("R15C",'Mapa final'!$O$99),"")</f>
        <v/>
      </c>
      <c r="AH61" s="464" t="str">
        <f>IF(AND('Mapa final'!$Y$94="Media",'Mapa final'!$AA$94="Catastrófico"),CONCATENATE("R15C",'Mapa final'!$O$94),"")</f>
        <v/>
      </c>
      <c r="AI61" s="465" t="str">
        <f>IF(AND('Mapa final'!$Y$95="Media",'Mapa final'!$AA$95="Catastrófico"),CONCATENATE("R15C",'Mapa final'!$O$95),"")</f>
        <v/>
      </c>
      <c r="AJ61" s="465" t="str">
        <f>IF(AND('Mapa final'!$Y$96="Media",'Mapa final'!$AA$96="Catastrófico"),CONCATENATE("R15C",'Mapa final'!$O$96),"")</f>
        <v/>
      </c>
      <c r="AK61" s="465" t="str">
        <f>IF(AND('Mapa final'!$Y$97="Media",'Mapa final'!$AA$97="Catastrófico"),CONCATENATE("R15C",'Mapa final'!$O$97),"")</f>
        <v/>
      </c>
      <c r="AL61" s="465" t="str">
        <f>IF(AND('Mapa final'!$Y$98="Media",'Mapa final'!$AA$98="Catastrófico"),CONCATENATE("R15C",'Mapa final'!$O$98),"")</f>
        <v/>
      </c>
      <c r="AM61" s="466" t="str">
        <f>IF(AND('Mapa final'!$Y$99="Media",'Mapa final'!$AA$99="Catastrófico"),CONCATENATE("R15C",'Mapa final'!$O$99),"")</f>
        <v/>
      </c>
      <c r="AN61" s="14"/>
      <c r="AO61" s="1121"/>
      <c r="AP61" s="1122"/>
      <c r="AQ61" s="1122"/>
      <c r="AR61" s="1122"/>
      <c r="AS61" s="1122"/>
      <c r="AT61" s="1123"/>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c r="A62" s="14"/>
      <c r="B62" s="1015"/>
      <c r="C62" s="1015"/>
      <c r="D62" s="1016"/>
      <c r="E62" s="1104"/>
      <c r="F62" s="1103"/>
      <c r="G62" s="1103"/>
      <c r="H62" s="1103"/>
      <c r="I62" s="1117"/>
      <c r="J62" s="470" t="str">
        <f>IF(AND('Mapa final'!$Y$100="Media",'Mapa final'!$AA$100="Leve"),CONCATENATE("R16C",'Mapa final'!$O$100),"")</f>
        <v/>
      </c>
      <c r="K62" s="471" t="str">
        <f>IF(AND('Mapa final'!$Y$101="Media",'Mapa final'!$AA$101="Leve"),CONCATENATE("R16C",'Mapa final'!$O$101),"")</f>
        <v/>
      </c>
      <c r="L62" s="471" t="str">
        <f>IF(AND('Mapa final'!$Y$102="Media",'Mapa final'!$AA$102="Leve"),CONCATENATE("R16C",'Mapa final'!$O$102),"")</f>
        <v/>
      </c>
      <c r="M62" s="471" t="str">
        <f>IF(AND('Mapa final'!$Y$103="Media",'Mapa final'!$AA$103="Leve"),CONCATENATE("R16C",'Mapa final'!$O$103),"")</f>
        <v/>
      </c>
      <c r="N62" s="471" t="str">
        <f>IF(AND('Mapa final'!$Y$104="Media",'Mapa final'!$AA$104="Leve"),CONCATENATE("R16C",'Mapa final'!$O$104),"")</f>
        <v/>
      </c>
      <c r="O62" s="472" t="str">
        <f>IF(AND('Mapa final'!$Y$105="Media",'Mapa final'!$AA$105="Leve"),CONCATENATE("R16C",'Mapa final'!$O$105),"")</f>
        <v/>
      </c>
      <c r="P62" s="470" t="str">
        <f>IF(AND('Mapa final'!$Y$100="Media",'Mapa final'!$AA$100="Menor"),CONCATENATE("R16C",'Mapa final'!$O$100),"")</f>
        <v/>
      </c>
      <c r="Q62" s="471" t="str">
        <f>IF(AND('Mapa final'!$Y$101="Media",'Mapa final'!$AA$101="Menor"),CONCATENATE("R16C",'Mapa final'!$O$101),"")</f>
        <v/>
      </c>
      <c r="R62" s="471" t="str">
        <f>IF(AND('Mapa final'!$Y$102="Media",'Mapa final'!$AA$102="Menor"),CONCATENATE("R16C",'Mapa final'!$O$102),"")</f>
        <v/>
      </c>
      <c r="S62" s="471" t="str">
        <f>IF(AND('Mapa final'!$Y$103="Media",'Mapa final'!$AA$103="Menor"),CONCATENATE("R16C",'Mapa final'!$O$103),"")</f>
        <v/>
      </c>
      <c r="T62" s="471" t="str">
        <f>IF(AND('Mapa final'!$Y$104="Media",'Mapa final'!$AA$104="Menor"),CONCATENATE("R16C",'Mapa final'!$O$104),"")</f>
        <v/>
      </c>
      <c r="U62" s="472" t="str">
        <f>IF(AND('Mapa final'!$Y$105="Media",'Mapa final'!$AA$105="Menor"),CONCATENATE("R16C",'Mapa final'!$O$105),"")</f>
        <v/>
      </c>
      <c r="V62" s="470" t="str">
        <f>IF(AND('Mapa final'!$Y$100="Media",'Mapa final'!$AA$100="Moderado"),CONCATENATE("R16C",'Mapa final'!$O$100),"")</f>
        <v/>
      </c>
      <c r="W62" s="471" t="str">
        <f>IF(AND('Mapa final'!$Y$101="Media",'Mapa final'!$AA$101="Moderado"),CONCATENATE("R16C",'Mapa final'!$O$101),"")</f>
        <v/>
      </c>
      <c r="X62" s="471" t="str">
        <f>IF(AND('Mapa final'!$Y$102="Media",'Mapa final'!$AA$102="Moderado"),CONCATENATE("R16C",'Mapa final'!$O$102),"")</f>
        <v/>
      </c>
      <c r="Y62" s="471" t="str">
        <f>IF(AND('Mapa final'!$Y$103="Media",'Mapa final'!$AA$103="Moderado"),CONCATENATE("R16C",'Mapa final'!$O$103),"")</f>
        <v/>
      </c>
      <c r="Z62" s="471" t="str">
        <f>IF(AND('Mapa final'!$Y$104="Media",'Mapa final'!$AA$104="Moderado"),CONCATENATE("R16C",'Mapa final'!$O$104),"")</f>
        <v/>
      </c>
      <c r="AA62" s="472" t="str">
        <f>IF(AND('Mapa final'!$Y$105="Media",'Mapa final'!$AA$105="Moderado"),CONCATENATE("R16C",'Mapa final'!$O$105),"")</f>
        <v/>
      </c>
      <c r="AB62" s="461" t="str">
        <f>IF(AND('Mapa final'!$Y$100="Media",'Mapa final'!$AA$100="Mayor"),CONCATENATE("R16C",'Mapa final'!$O$100),"")</f>
        <v/>
      </c>
      <c r="AC62" s="462" t="str">
        <f>IF(AND('Mapa final'!$Y$101="Media",'Mapa final'!$AA$101="Mayor"),CONCATENATE("R16C",'Mapa final'!$O$101),"")</f>
        <v/>
      </c>
      <c r="AD62" s="462" t="str">
        <f>IF(AND('Mapa final'!$Y$102="Media",'Mapa final'!$AA$102="Mayor"),CONCATENATE("R16C",'Mapa final'!$O$102),"")</f>
        <v/>
      </c>
      <c r="AE62" s="462" t="str">
        <f>IF(AND('Mapa final'!$Y$103="Media",'Mapa final'!$AA$103="Mayor"),CONCATENATE("R16C",'Mapa final'!$O$103),"")</f>
        <v/>
      </c>
      <c r="AF62" s="462" t="str">
        <f>IF(AND('Mapa final'!$Y$104="Media",'Mapa final'!$AA$104="Mayor"),CONCATENATE("R16C",'Mapa final'!$O$104),"")</f>
        <v/>
      </c>
      <c r="AG62" s="463" t="str">
        <f>IF(AND('Mapa final'!$Y$105="Media",'Mapa final'!$AA$105="Mayor"),CONCATENATE("R16C",'Mapa final'!$O$105),"")</f>
        <v/>
      </c>
      <c r="AH62" s="464" t="str">
        <f>IF(AND('Mapa final'!$Y$100="Media",'Mapa final'!$AA$100="Catastrófico"),CONCATENATE("R16C",'Mapa final'!$O$100),"")</f>
        <v/>
      </c>
      <c r="AI62" s="465" t="str">
        <f>IF(AND('Mapa final'!$Y$101="Media",'Mapa final'!$AA$101="Catastrófico"),CONCATENATE("R16C",'Mapa final'!$O$101),"")</f>
        <v/>
      </c>
      <c r="AJ62" s="465" t="str">
        <f>IF(AND('Mapa final'!$Y$102="Media",'Mapa final'!$AA$102="Catastrófico"),CONCATENATE("R16C",'Mapa final'!$O$102),"")</f>
        <v/>
      </c>
      <c r="AK62" s="465" t="str">
        <f>IF(AND('Mapa final'!$Y$103="Media",'Mapa final'!$AA$103="Catastrófico"),CONCATENATE("R16C",'Mapa final'!$O$103),"")</f>
        <v/>
      </c>
      <c r="AL62" s="465" t="str">
        <f>IF(AND('Mapa final'!$Y$104="Media",'Mapa final'!$AA$104="Catastrófico"),CONCATENATE("R16C",'Mapa final'!$O$104),"")</f>
        <v/>
      </c>
      <c r="AM62" s="466" t="str">
        <f>IF(AND('Mapa final'!$Y$105="Media",'Mapa final'!$AA$105="Catastrófico"),CONCATENATE("R16C",'Mapa final'!$O$105),"")</f>
        <v/>
      </c>
      <c r="AN62" s="14"/>
      <c r="AO62" s="1121"/>
      <c r="AP62" s="1122"/>
      <c r="AQ62" s="1122"/>
      <c r="AR62" s="1122"/>
      <c r="AS62" s="1122"/>
      <c r="AT62" s="1123"/>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c r="A63" s="14"/>
      <c r="B63" s="1015"/>
      <c r="C63" s="1015"/>
      <c r="D63" s="1016"/>
      <c r="E63" s="1104"/>
      <c r="F63" s="1103"/>
      <c r="G63" s="1103"/>
      <c r="H63" s="1103"/>
      <c r="I63" s="1117"/>
      <c r="J63" s="470" t="str">
        <f>IF(AND('Mapa final'!$Y$106="Media",'Mapa final'!$AA$106="Leve"),CONCATENATE("R17C",'Mapa final'!$O$106),"")</f>
        <v/>
      </c>
      <c r="K63" s="471" t="str">
        <f>IF(AND('Mapa final'!$Y$107="Media",'Mapa final'!$AA$107="Leve"),CONCATENATE("R17C",'Mapa final'!$O$107),"")</f>
        <v/>
      </c>
      <c r="L63" s="471" t="str">
        <f>IF(AND('Mapa final'!$Y$108="Media",'Mapa final'!$AA$108="Leve"),CONCATENATE("R17C",'Mapa final'!$O$108),"")</f>
        <v/>
      </c>
      <c r="M63" s="471" t="str">
        <f>IF(AND('Mapa final'!$Y$109="Media",'Mapa final'!$AA$109="Leve"),CONCATENATE("R17C",'Mapa final'!$O$109),"")</f>
        <v/>
      </c>
      <c r="N63" s="471" t="str">
        <f>IF(AND('Mapa final'!$Y$110="Media",'Mapa final'!$AA$110="Leve"),CONCATENATE("R17C",'Mapa final'!$O$110),"")</f>
        <v/>
      </c>
      <c r="O63" s="472" t="str">
        <f>IF(AND('Mapa final'!$Y$111="Media",'Mapa final'!$AA$111="Leve"),CONCATENATE("R17C",'Mapa final'!$O$111),"")</f>
        <v/>
      </c>
      <c r="P63" s="470" t="str">
        <f>IF(AND('Mapa final'!$Y$106="Media",'Mapa final'!$AA$106="Menor"),CONCATENATE("R17C",'Mapa final'!$O$106),"")</f>
        <v/>
      </c>
      <c r="Q63" s="471" t="str">
        <f>IF(AND('Mapa final'!$Y$107="Media",'Mapa final'!$AA$107="Menor"),CONCATENATE("R17C",'Mapa final'!$O$107),"")</f>
        <v/>
      </c>
      <c r="R63" s="471" t="str">
        <f>IF(AND('Mapa final'!$Y$108="Media",'Mapa final'!$AA$108="Menor"),CONCATENATE("R17C",'Mapa final'!$O$108),"")</f>
        <v/>
      </c>
      <c r="S63" s="471" t="str">
        <f>IF(AND('Mapa final'!$Y$109="Media",'Mapa final'!$AA$109="Menor"),CONCATENATE("R17C",'Mapa final'!$O$109),"")</f>
        <v/>
      </c>
      <c r="T63" s="471" t="str">
        <f>IF(AND('Mapa final'!$Y$110="Media",'Mapa final'!$AA$110="Menor"),CONCATENATE("R17C",'Mapa final'!$O$110),"")</f>
        <v/>
      </c>
      <c r="U63" s="472" t="str">
        <f>IF(AND('Mapa final'!$Y$111="Media",'Mapa final'!$AA$111="Menor"),CONCATENATE("R17C",'Mapa final'!$O$111),"")</f>
        <v/>
      </c>
      <c r="V63" s="470" t="str">
        <f>IF(AND('Mapa final'!$Y$106="Media",'Mapa final'!$AA$106="Moderado"),CONCATENATE("R17C",'Mapa final'!$O$106),"")</f>
        <v/>
      </c>
      <c r="W63" s="471" t="str">
        <f>IF(AND('Mapa final'!$Y$107="Media",'Mapa final'!$AA$107="Moderado"),CONCATENATE("R17C",'Mapa final'!$O$107),"")</f>
        <v/>
      </c>
      <c r="X63" s="471" t="str">
        <f>IF(AND('Mapa final'!$Y$108="Media",'Mapa final'!$AA$108="Moderado"),CONCATENATE("R17C",'Mapa final'!$O$108),"")</f>
        <v/>
      </c>
      <c r="Y63" s="471" t="str">
        <f>IF(AND('Mapa final'!$Y$109="Media",'Mapa final'!$AA$109="Moderado"),CONCATENATE("R17C",'Mapa final'!$O$109),"")</f>
        <v/>
      </c>
      <c r="Z63" s="471" t="str">
        <f>IF(AND('Mapa final'!$Y$110="Media",'Mapa final'!$AA$110="Moderado"),CONCATENATE("R17C",'Mapa final'!$O$110),"")</f>
        <v/>
      </c>
      <c r="AA63" s="472" t="str">
        <f>IF(AND('Mapa final'!$Y$111="Media",'Mapa final'!$AA$111="Moderado"),CONCATENATE("R17C",'Mapa final'!$O$111),"")</f>
        <v/>
      </c>
      <c r="AB63" s="461" t="str">
        <f>IF(AND('Mapa final'!$Y$106="Media",'Mapa final'!$AA$106="Mayor"),CONCATENATE("R17C",'Mapa final'!$O$106),"")</f>
        <v/>
      </c>
      <c r="AC63" s="462" t="str">
        <f>IF(AND('Mapa final'!$Y$107="Media",'Mapa final'!$AA$107="Mayor"),CONCATENATE("R17C",'Mapa final'!$O$107),"")</f>
        <v/>
      </c>
      <c r="AD63" s="462" t="str">
        <f>IF(AND('Mapa final'!$Y$108="Media",'Mapa final'!$AA$108="Mayor"),CONCATENATE("R17C",'Mapa final'!$O$108),"")</f>
        <v/>
      </c>
      <c r="AE63" s="462" t="str">
        <f>IF(AND('Mapa final'!$Y$109="Media",'Mapa final'!$AA$109="Mayor"),CONCATENATE("R17C",'Mapa final'!$O$109),"")</f>
        <v/>
      </c>
      <c r="AF63" s="462" t="str">
        <f>IF(AND('Mapa final'!$Y$110="Media",'Mapa final'!$AA$110="Mayor"),CONCATENATE("R17C",'Mapa final'!$O$110),"")</f>
        <v/>
      </c>
      <c r="AG63" s="463" t="str">
        <f>IF(AND('Mapa final'!$Y$111="Media",'Mapa final'!$AA$111="Mayor"),CONCATENATE("R17C",'Mapa final'!$O$111),"")</f>
        <v/>
      </c>
      <c r="AH63" s="464" t="str">
        <f>IF(AND('Mapa final'!$Y$106="Media",'Mapa final'!$AA$106="Catastrófico"),CONCATENATE("R17C",'Mapa final'!$O$106),"")</f>
        <v/>
      </c>
      <c r="AI63" s="465" t="str">
        <f>IF(AND('Mapa final'!$Y$107="Media",'Mapa final'!$AA$107="Catastrófico"),CONCATENATE("R17C",'Mapa final'!$O$107),"")</f>
        <v/>
      </c>
      <c r="AJ63" s="465" t="str">
        <f>IF(AND('Mapa final'!$Y$108="Media",'Mapa final'!$AA$108="Catastrófico"),CONCATENATE("R17C",'Mapa final'!$O$108),"")</f>
        <v/>
      </c>
      <c r="AK63" s="465" t="str">
        <f>IF(AND('Mapa final'!$Y$109="Media",'Mapa final'!$AA$109="Catastrófico"),CONCATENATE("R17C",'Mapa final'!$O$109),"")</f>
        <v/>
      </c>
      <c r="AL63" s="465" t="str">
        <f>IF(AND('Mapa final'!$Y$110="Media",'Mapa final'!$AA$110="Catastrófico"),CONCATENATE("R17C",'Mapa final'!$O$110),"")</f>
        <v/>
      </c>
      <c r="AM63" s="466" t="str">
        <f>IF(AND('Mapa final'!$Y$111="Media",'Mapa final'!$AA$111="Catastrófico"),CONCATENATE("R17C",'Mapa final'!$O$111),"")</f>
        <v/>
      </c>
      <c r="AN63" s="14"/>
      <c r="AO63" s="1121"/>
      <c r="AP63" s="1122"/>
      <c r="AQ63" s="1122"/>
      <c r="AR63" s="1122"/>
      <c r="AS63" s="1122"/>
      <c r="AT63" s="1123"/>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c r="A64" s="14"/>
      <c r="B64" s="1015"/>
      <c r="C64" s="1015"/>
      <c r="D64" s="1016"/>
      <c r="E64" s="1104"/>
      <c r="F64" s="1103"/>
      <c r="G64" s="1103"/>
      <c r="H64" s="1103"/>
      <c r="I64" s="1117"/>
      <c r="J64" s="470" t="str">
        <f>IF(AND('Mapa final'!$Y$112="Media",'Mapa final'!$AA$112="Leve"),CONCATENATE("R18C",'Mapa final'!$O$112),"")</f>
        <v>R18C1</v>
      </c>
      <c r="K64" s="471" t="str">
        <f>IF(AND('Mapa final'!$Y$113="Media",'Mapa final'!$AA$113="Leve"),CONCATENATE("R18C",'Mapa final'!$O$113),"")</f>
        <v/>
      </c>
      <c r="L64" s="471" t="str">
        <f>IF(AND('Mapa final'!$Y$114="Media",'Mapa final'!$AA$114="Leve"),CONCATENATE("R18C",'Mapa final'!$O$114),"")</f>
        <v/>
      </c>
      <c r="M64" s="471" t="str">
        <f>IF(AND('Mapa final'!$Y$115="Media",'Mapa final'!$AA$115="Leve"),CONCATENATE("R18C",'Mapa final'!$O$115),"")</f>
        <v/>
      </c>
      <c r="N64" s="471" t="str">
        <f>IF(AND('Mapa final'!$Y$116="Media",'Mapa final'!$AA$116="Leve"),CONCATENATE("R18C",'Mapa final'!$O$116),"")</f>
        <v/>
      </c>
      <c r="O64" s="472" t="str">
        <f>IF(AND('Mapa final'!$Y$118="Media",'Mapa final'!$AA$118="Leve"),CONCATENATE("R18C",'Mapa final'!$O$118),"")</f>
        <v/>
      </c>
      <c r="P64" s="470" t="str">
        <f>IF(AND('Mapa final'!$Y$112="Media",'Mapa final'!$AA$112="Menor"),CONCATENATE("R18C",'Mapa final'!$O$112),"")</f>
        <v/>
      </c>
      <c r="Q64" s="471" t="str">
        <f>IF(AND('Mapa final'!$Y$113="Media",'Mapa final'!$AA$113="Menor"),CONCATENATE("R18C",'Mapa final'!$O$113),"")</f>
        <v/>
      </c>
      <c r="R64" s="471" t="str">
        <f>IF(AND('Mapa final'!$Y$114="Media",'Mapa final'!$AA$114="Menor"),CONCATENATE("R18C",'Mapa final'!$O$114),"")</f>
        <v/>
      </c>
      <c r="S64" s="471" t="str">
        <f>IF(AND('Mapa final'!$Y$115="Media",'Mapa final'!$AA$115="Menor"),CONCATENATE("R18C",'Mapa final'!$O$115),"")</f>
        <v/>
      </c>
      <c r="T64" s="471" t="str">
        <f>IF(AND('Mapa final'!$Y$116="Media",'Mapa final'!$AA$116="Menor"),CONCATENATE("R18C",'Mapa final'!$O$116),"")</f>
        <v/>
      </c>
      <c r="U64" s="472" t="str">
        <f>IF(AND('Mapa final'!$Y$118="Media",'Mapa final'!$AA$118="Menor"),CONCATENATE("R18C",'Mapa final'!$O$118),"")</f>
        <v/>
      </c>
      <c r="V64" s="470" t="str">
        <f>IF(AND('Mapa final'!$Y$112="Media",'Mapa final'!$AA$112="Moderado"),CONCATENATE("R18C",'Mapa final'!$O$112),"")</f>
        <v/>
      </c>
      <c r="W64" s="471" t="str">
        <f>IF(AND('Mapa final'!$Y$113="Media",'Mapa final'!$AA$113="Moderado"),CONCATENATE("R18C",'Mapa final'!$O$113),"")</f>
        <v/>
      </c>
      <c r="X64" s="471" t="str">
        <f>IF(AND('Mapa final'!$Y$114="Media",'Mapa final'!$AA$114="Moderado"),CONCATENATE("R18C",'Mapa final'!$O$114),"")</f>
        <v/>
      </c>
      <c r="Y64" s="471" t="str">
        <f>IF(AND('Mapa final'!$Y$115="Media",'Mapa final'!$AA$115="Moderado"),CONCATENATE("R18C",'Mapa final'!$O$115),"")</f>
        <v/>
      </c>
      <c r="Z64" s="471" t="str">
        <f>IF(AND('Mapa final'!$Y$116="Media",'Mapa final'!$AA$116="Moderado"),CONCATENATE("R18C",'Mapa final'!$O$116),"")</f>
        <v/>
      </c>
      <c r="AA64" s="472" t="str">
        <f>IF(AND('Mapa final'!$Y$118="Media",'Mapa final'!$AA$118="Moderado"),CONCATENATE("R18C",'Mapa final'!$O$118),"")</f>
        <v/>
      </c>
      <c r="AB64" s="461" t="str">
        <f>IF(AND('Mapa final'!$Y$112="Media",'Mapa final'!$AA$112="Mayor"),CONCATENATE("R18C",'Mapa final'!$O$112),"")</f>
        <v/>
      </c>
      <c r="AC64" s="462" t="str">
        <f>IF(AND('Mapa final'!$Y$113="Media",'Mapa final'!$AA$113="Mayor"),CONCATENATE("R18C",'Mapa final'!$O$113),"")</f>
        <v/>
      </c>
      <c r="AD64" s="462" t="str">
        <f>IF(AND('Mapa final'!$Y$114="Media",'Mapa final'!$AA$114="Mayor"),CONCATENATE("R18C",'Mapa final'!$O$114),"")</f>
        <v/>
      </c>
      <c r="AE64" s="462" t="str">
        <f>IF(AND('Mapa final'!$Y$115="Media",'Mapa final'!$AA$115="Mayor"),CONCATENATE("R18C",'Mapa final'!$O$115),"")</f>
        <v/>
      </c>
      <c r="AF64" s="462" t="str">
        <f>IF(AND('Mapa final'!$Y$116="Media",'Mapa final'!$AA$116="Mayor"),CONCATENATE("R18C",'Mapa final'!$O$116),"")</f>
        <v/>
      </c>
      <c r="AG64" s="463" t="str">
        <f>IF(AND('Mapa final'!$Y$118="Media",'Mapa final'!$AA$118="Mayor"),CONCATENATE("R18C",'Mapa final'!$O$118),"")</f>
        <v/>
      </c>
      <c r="AH64" s="464" t="str">
        <f>IF(AND('Mapa final'!$Y$112="Media",'Mapa final'!$AA$112="Catastrófico"),CONCATENATE("R18C",'Mapa final'!$O$112),"")</f>
        <v/>
      </c>
      <c r="AI64" s="465" t="str">
        <f>IF(AND('Mapa final'!$Y$113="Media",'Mapa final'!$AA$113="Catastrófico"),CONCATENATE("R18C",'Mapa final'!$O$113),"")</f>
        <v/>
      </c>
      <c r="AJ64" s="465" t="str">
        <f>IF(AND('Mapa final'!$Y$114="Media",'Mapa final'!$AA$114="Catastrófico"),CONCATENATE("R18C",'Mapa final'!$O$114),"")</f>
        <v/>
      </c>
      <c r="AK64" s="465" t="str">
        <f>IF(AND('Mapa final'!$Y$115="Media",'Mapa final'!$AA$115="Catastrófico"),CONCATENATE("R18C",'Mapa final'!$O$115),"")</f>
        <v/>
      </c>
      <c r="AL64" s="465" t="str">
        <f>IF(AND('Mapa final'!$Y$116="Media",'Mapa final'!$AA$116="Catastrófico"),CONCATENATE("R18C",'Mapa final'!$O$116),"")</f>
        <v/>
      </c>
      <c r="AM64" s="466" t="str">
        <f>IF(AND('Mapa final'!$Y$118="Media",'Mapa final'!$AA$118="Catastrófico"),CONCATENATE("R18C",'Mapa final'!$O$118),"")</f>
        <v/>
      </c>
      <c r="AN64" s="14"/>
      <c r="AO64" s="1121"/>
      <c r="AP64" s="1122"/>
      <c r="AQ64" s="1122"/>
      <c r="AR64" s="1122"/>
      <c r="AS64" s="1122"/>
      <c r="AT64" s="1123"/>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c r="A65" s="14"/>
      <c r="B65" s="1015"/>
      <c r="C65" s="1015"/>
      <c r="D65" s="1016"/>
      <c r="E65" s="1104"/>
      <c r="F65" s="1103"/>
      <c r="G65" s="1103"/>
      <c r="H65" s="1103"/>
      <c r="I65" s="1117"/>
      <c r="J65" s="470" t="str">
        <f>IF(AND('Mapa final'!$Y$118="Media",'Mapa final'!$AA$118="Leve"),CONCATENATE("R19C",'Mapa final'!$O$118),"")</f>
        <v/>
      </c>
      <c r="K65" s="471" t="str">
        <f>IF(AND('Mapa final'!$Y$119="Media",'Mapa final'!$AA$119="Leve"),CONCATENATE("R19C",'Mapa final'!$O$119),"")</f>
        <v/>
      </c>
      <c r="L65" s="471" t="str">
        <f>IF(AND('Mapa final'!$Y$120="Media",'Mapa final'!$AA$120="Leve"),CONCATENATE("R19C",'Mapa final'!$O$120),"")</f>
        <v/>
      </c>
      <c r="M65" s="471" t="str">
        <f>IF(AND('Mapa final'!$Y$121="Media",'Mapa final'!$AA$121="Leve"),CONCATENATE("R19C",'Mapa final'!$O$121),"")</f>
        <v/>
      </c>
      <c r="N65" s="471" t="str">
        <f>IF(AND('Mapa final'!$Y$122="Media",'Mapa final'!$AA$122="Leve"),CONCATENATE("R19C",'Mapa final'!$O$122),"")</f>
        <v/>
      </c>
      <c r="O65" s="472" t="str">
        <f>IF(AND('Mapa final'!$Y$123="Media",'Mapa final'!$AA$123="Leve"),CONCATENATE("R19C",'Mapa final'!$O$123),"")</f>
        <v/>
      </c>
      <c r="P65" s="470" t="str">
        <f>IF(AND('Mapa final'!$Y$118="Media",'Mapa final'!$AA$118="Menor"),CONCATENATE("R19C",'Mapa final'!$O$118),"")</f>
        <v/>
      </c>
      <c r="Q65" s="471" t="str">
        <f>IF(AND('Mapa final'!$Y$119="Media",'Mapa final'!$AA$119="Menor"),CONCATENATE("R19C",'Mapa final'!$O$119),"")</f>
        <v/>
      </c>
      <c r="R65" s="471" t="str">
        <f>IF(AND('Mapa final'!$Y$120="Media",'Mapa final'!$AA$120="Menor"),CONCATENATE("R19C",'Mapa final'!$O$120),"")</f>
        <v/>
      </c>
      <c r="S65" s="471" t="str">
        <f>IF(AND('Mapa final'!$Y$121="Media",'Mapa final'!$AA$121="Menor"),CONCATENATE("R19C",'Mapa final'!$O$121),"")</f>
        <v/>
      </c>
      <c r="T65" s="471" t="str">
        <f>IF(AND('Mapa final'!$Y$122="Media",'Mapa final'!$AA$122="Menor"),CONCATENATE("R19C",'Mapa final'!$O$122),"")</f>
        <v/>
      </c>
      <c r="U65" s="472" t="str">
        <f>IF(AND('Mapa final'!$Y$123="Media",'Mapa final'!$AA$123="Menor"),CONCATENATE("R19C",'Mapa final'!$O$123),"")</f>
        <v/>
      </c>
      <c r="V65" s="470" t="str">
        <f>IF(AND('Mapa final'!$Y$118="Media",'Mapa final'!$AA$118="Moderado"),CONCATENATE("R19C",'Mapa final'!$O$118),"")</f>
        <v/>
      </c>
      <c r="W65" s="471" t="str">
        <f>IF(AND('Mapa final'!$Y$119="Media",'Mapa final'!$AA$119="Moderado"),CONCATENATE("R19C",'Mapa final'!$O$119),"")</f>
        <v/>
      </c>
      <c r="X65" s="471" t="str">
        <f>IF(AND('Mapa final'!$Y$120="Media",'Mapa final'!$AA$120="Moderado"),CONCATENATE("R19C",'Mapa final'!$O$120),"")</f>
        <v/>
      </c>
      <c r="Y65" s="471" t="str">
        <f>IF(AND('Mapa final'!$Y$121="Media",'Mapa final'!$AA$121="Moderado"),CONCATENATE("R19C",'Mapa final'!$O$121),"")</f>
        <v/>
      </c>
      <c r="Z65" s="471" t="str">
        <f>IF(AND('Mapa final'!$Y$122="Media",'Mapa final'!$AA$122="Moderado"),CONCATENATE("R19C",'Mapa final'!$O$122),"")</f>
        <v/>
      </c>
      <c r="AA65" s="472" t="str">
        <f>IF(AND('Mapa final'!$Y$123="Media",'Mapa final'!$AA$123="Moderado"),CONCATENATE("R19C",'Mapa final'!$O$123),"")</f>
        <v/>
      </c>
      <c r="AB65" s="461" t="str">
        <f>IF(AND('Mapa final'!$Y$118="Media",'Mapa final'!$AA$118="Mayor"),CONCATENATE("R19C",'Mapa final'!$O$118),"")</f>
        <v/>
      </c>
      <c r="AC65" s="462" t="str">
        <f>IF(AND('Mapa final'!$Y$119="Media",'Mapa final'!$AA$119="Mayor"),CONCATENATE("R19C",'Mapa final'!$O$119),"")</f>
        <v/>
      </c>
      <c r="AD65" s="462" t="str">
        <f>IF(AND('Mapa final'!$Y$120="Media",'Mapa final'!$AA$120="Mayor"),CONCATENATE("R19C",'Mapa final'!$O$120),"")</f>
        <v/>
      </c>
      <c r="AE65" s="462" t="str">
        <f>IF(AND('Mapa final'!$Y$121="Media",'Mapa final'!$AA$121="Mayor"),CONCATENATE("R19C",'Mapa final'!$O$121),"")</f>
        <v/>
      </c>
      <c r="AF65" s="462" t="str">
        <f>IF(AND('Mapa final'!$Y$122="Media",'Mapa final'!$AA$122="Mayor"),CONCATENATE("R19C",'Mapa final'!$O$122),"")</f>
        <v/>
      </c>
      <c r="AG65" s="463" t="str">
        <f>IF(AND('Mapa final'!$Y$123="Media",'Mapa final'!$AA$123="Mayor"),CONCATENATE("R19C",'Mapa final'!$O$123),"")</f>
        <v/>
      </c>
      <c r="AH65" s="464" t="str">
        <f>IF(AND('Mapa final'!$Y$118="Media",'Mapa final'!$AA$118="Catastrófico"),CONCATENATE("R19C",'Mapa final'!$O$118),"")</f>
        <v/>
      </c>
      <c r="AI65" s="465" t="str">
        <f>IF(AND('Mapa final'!$Y$119="Media",'Mapa final'!$AA$119="Catastrófico"),CONCATENATE("R19C",'Mapa final'!$O$119),"")</f>
        <v/>
      </c>
      <c r="AJ65" s="465" t="str">
        <f>IF(AND('Mapa final'!$Y$120="Media",'Mapa final'!$AA$120="Catastrófico"),CONCATENATE("R19C",'Mapa final'!$O$120),"")</f>
        <v/>
      </c>
      <c r="AK65" s="465" t="str">
        <f>IF(AND('Mapa final'!$Y$121="Media",'Mapa final'!$AA$121="Catastrófico"),CONCATENATE("R19C",'Mapa final'!$O$121),"")</f>
        <v/>
      </c>
      <c r="AL65" s="465" t="str">
        <f>IF(AND('Mapa final'!$Y$122="Media",'Mapa final'!$AA$122="Catastrófico"),CONCATENATE("R19C",'Mapa final'!$O$122),"")</f>
        <v/>
      </c>
      <c r="AM65" s="466" t="str">
        <f>IF(AND('Mapa final'!$Y$123="Media",'Mapa final'!$AA$123="Catastrófico"),CONCATENATE("R19C",'Mapa final'!$O$123),"")</f>
        <v/>
      </c>
      <c r="AN65" s="14"/>
      <c r="AO65" s="1121"/>
      <c r="AP65" s="1122"/>
      <c r="AQ65" s="1122"/>
      <c r="AR65" s="1122"/>
      <c r="AS65" s="1122"/>
      <c r="AT65" s="1123"/>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c r="A66" s="14"/>
      <c r="B66" s="1015"/>
      <c r="C66" s="1015"/>
      <c r="D66" s="1016"/>
      <c r="E66" s="1104"/>
      <c r="F66" s="1103"/>
      <c r="G66" s="1103"/>
      <c r="H66" s="1103"/>
      <c r="I66" s="1117"/>
      <c r="J66" s="470"/>
      <c r="K66" s="471"/>
      <c r="L66" s="471"/>
      <c r="M66" s="471"/>
      <c r="N66" s="471"/>
      <c r="O66" s="472"/>
      <c r="P66" s="470"/>
      <c r="Q66" s="471"/>
      <c r="R66" s="471"/>
      <c r="S66" s="471"/>
      <c r="T66" s="471"/>
      <c r="U66" s="472"/>
      <c r="V66" s="470"/>
      <c r="W66" s="471"/>
      <c r="X66" s="471"/>
      <c r="Y66" s="471"/>
      <c r="Z66" s="471"/>
      <c r="AA66" s="472"/>
      <c r="AB66" s="461"/>
      <c r="AC66" s="462"/>
      <c r="AD66" s="462"/>
      <c r="AE66" s="462"/>
      <c r="AF66" s="462"/>
      <c r="AG66" s="463"/>
      <c r="AH66" s="464"/>
      <c r="AI66" s="465"/>
      <c r="AJ66" s="465"/>
      <c r="AK66" s="465"/>
      <c r="AL66" s="465"/>
      <c r="AM66" s="466"/>
      <c r="AN66" s="14"/>
      <c r="AO66" s="1121"/>
      <c r="AP66" s="1122"/>
      <c r="AQ66" s="1122"/>
      <c r="AR66" s="1122"/>
      <c r="AS66" s="1122"/>
      <c r="AT66" s="1123"/>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c r="A67" s="14"/>
      <c r="B67" s="1015"/>
      <c r="C67" s="1015"/>
      <c r="D67" s="1016"/>
      <c r="E67" s="1104"/>
      <c r="F67" s="1103"/>
      <c r="G67" s="1103"/>
      <c r="H67" s="1103"/>
      <c r="I67" s="1117"/>
      <c r="J67" s="473" t="str">
        <f>IF(AND('Mapa final'!$Y$154="Media",'Mapa final'!$AA$154="Leve"),CONCATENATE("R10C",'Mapa final'!$O$154),"")</f>
        <v/>
      </c>
      <c r="K67" s="474" t="str">
        <f>IF(AND('Mapa final'!$Y$155="Media",'Mapa final'!$AA$155="Leve"),CONCATENATE("R10C",'Mapa final'!$O$155),"")</f>
        <v/>
      </c>
      <c r="L67" s="474" t="str">
        <f>IF(AND('Mapa final'!$Y$156="Media",'Mapa final'!$AA$156="Leve"),CONCATENATE("R10C",'Mapa final'!$O$156),"")</f>
        <v/>
      </c>
      <c r="M67" s="474" t="str">
        <f>IF(AND('Mapa final'!$Y$157="Media",'Mapa final'!$AA$157="Leve"),CONCATENATE("R10C",'Mapa final'!$O$157),"")</f>
        <v/>
      </c>
      <c r="N67" s="474" t="str">
        <f>IF(AND('Mapa final'!$Y$158="Media",'Mapa final'!$AA$158="Leve"),CONCATENATE("R10C",'Mapa final'!$O$158),"")</f>
        <v/>
      </c>
      <c r="O67" s="475" t="str">
        <f>IF(AND('Mapa final'!$Y$159="Media",'Mapa final'!$AA$159="Leve"),CONCATENATE("R10C",'Mapa final'!$O$159),"")</f>
        <v/>
      </c>
      <c r="P67" s="473" t="str">
        <f>IF(AND('Mapa final'!$Y$154="Media",'Mapa final'!$AA$154="Menor"),CONCATENATE("R10C",'Mapa final'!$O$154),"")</f>
        <v/>
      </c>
      <c r="Q67" s="474" t="str">
        <f>IF(AND('Mapa final'!$Y$155="Media",'Mapa final'!$AA$155="Menor"),CONCATENATE("R10C",'Mapa final'!$O$155),"")</f>
        <v/>
      </c>
      <c r="R67" s="474" t="str">
        <f>IF(AND('Mapa final'!$Y$156="Media",'Mapa final'!$AA$156="Menor"),CONCATENATE("R10C",'Mapa final'!$O$156),"")</f>
        <v/>
      </c>
      <c r="S67" s="474" t="str">
        <f>IF(AND('Mapa final'!$Y$157="Media",'Mapa final'!$AA$157="Menor"),CONCATENATE("R10C",'Mapa final'!$O$157),"")</f>
        <v/>
      </c>
      <c r="T67" s="474" t="str">
        <f>IF(AND('Mapa final'!$Y$158="Media",'Mapa final'!$AA$158="Menor"),CONCATENATE("R10C",'Mapa final'!$O$158),"")</f>
        <v/>
      </c>
      <c r="U67" s="475" t="str">
        <f>IF(AND('Mapa final'!$Y$159="Media",'Mapa final'!$AA$159="Menor"),CONCATENATE("R10C",'Mapa final'!$O$159),"")</f>
        <v/>
      </c>
      <c r="V67" s="482" t="str">
        <f>IF(AND('Mapa final'!$Y$154="Media",'Mapa final'!$AA$154="Moderado"),CONCATENATE("R10C",'Mapa final'!$O$154),"")</f>
        <v/>
      </c>
      <c r="W67" s="483" t="str">
        <f>IF(AND('Mapa final'!$Y$155="Media",'Mapa final'!$AA$155="Moderado"),CONCATENATE("R10C",'Mapa final'!$O$155),"")</f>
        <v/>
      </c>
      <c r="X67" s="483" t="str">
        <f>IF(AND('Mapa final'!$Y$156="Media",'Mapa final'!$AA$156="Moderado"),CONCATENATE("R10C",'Mapa final'!$O$156),"")</f>
        <v/>
      </c>
      <c r="Y67" s="483" t="str">
        <f>IF(AND('Mapa final'!$Y$157="Media",'Mapa final'!$AA$157="Moderado"),CONCATENATE("R10C",'Mapa final'!$O$157),"")</f>
        <v/>
      </c>
      <c r="Z67" s="483" t="str">
        <f>IF(AND('Mapa final'!$Y$158="Media",'Mapa final'!$AA$158="Moderado"),CONCATENATE("R10C",'Mapa final'!$O$158),"")</f>
        <v/>
      </c>
      <c r="AA67" s="484" t="str">
        <f>IF(AND('Mapa final'!$Y$159="Media",'Mapa final'!$AA$159="Moderado"),CONCATENATE("R10C",'Mapa final'!$O$159),"")</f>
        <v/>
      </c>
      <c r="AB67" s="476" t="str">
        <f>IF(AND('Mapa final'!$Y$154="Media",'Mapa final'!$AA$154="Mayor"),CONCATENATE("R10C",'Mapa final'!$O$154),"")</f>
        <v/>
      </c>
      <c r="AC67" s="477" t="str">
        <f>IF(AND('Mapa final'!$Y$155="Media",'Mapa final'!$AA$155="Mayor"),CONCATENATE("R10C",'Mapa final'!$O$155),"")</f>
        <v/>
      </c>
      <c r="AD67" s="477" t="str">
        <f>IF(AND('Mapa final'!$Y$156="Media",'Mapa final'!$AA$156="Mayor"),CONCATENATE("R10C",'Mapa final'!$O$156),"")</f>
        <v/>
      </c>
      <c r="AE67" s="477" t="str">
        <f>IF(AND('Mapa final'!$Y$157="Media",'Mapa final'!$AA$157="Mayor"),CONCATENATE("R10C",'Mapa final'!$O$157),"")</f>
        <v/>
      </c>
      <c r="AF67" s="477" t="str">
        <f>IF(AND('Mapa final'!$Y$158="Media",'Mapa final'!$AA$158="Mayor"),CONCATENATE("R10C",'Mapa final'!$O$158),"")</f>
        <v/>
      </c>
      <c r="AG67" s="478" t="str">
        <f>IF(AND('Mapa final'!$Y$159="Media",'Mapa final'!$AA$159="Mayor"),CONCATENATE("R10C",'Mapa final'!$O$159),"")</f>
        <v/>
      </c>
      <c r="AH67" s="479" t="str">
        <f>IF(AND('Mapa final'!$Y$154="Media",'Mapa final'!$AA$154="Catastrófico"),CONCATENATE("R10C",'Mapa final'!$O$154),"")</f>
        <v/>
      </c>
      <c r="AI67" s="480" t="str">
        <f>IF(AND('Mapa final'!$Y$155="Media",'Mapa final'!$AA$155="Catastrófico"),CONCATENATE("R10C",'Mapa final'!$O$155),"")</f>
        <v/>
      </c>
      <c r="AJ67" s="480" t="str">
        <f>IF(AND('Mapa final'!$Y$156="Media",'Mapa final'!$AA$156="Catastrófico"),CONCATENATE("R10C",'Mapa final'!$O$156),"")</f>
        <v/>
      </c>
      <c r="AK67" s="480" t="str">
        <f>IF(AND('Mapa final'!$Y$157="Media",'Mapa final'!$AA$157="Catastrófico"),CONCATENATE("R10C",'Mapa final'!$O$157),"")</f>
        <v/>
      </c>
      <c r="AL67" s="480" t="str">
        <f>IF(AND('Mapa final'!$Y$158="Media",'Mapa final'!$AA$158="Catastrófico"),CONCATENATE("R10C",'Mapa final'!$O$158),"")</f>
        <v/>
      </c>
      <c r="AM67" s="481" t="str">
        <f>IF(AND('Mapa final'!$Y$159="Media",'Mapa final'!$AA$159="Catastrófico"),CONCATENATE("R10C",'Mapa final'!$O$159),"")</f>
        <v/>
      </c>
      <c r="AN67" s="14"/>
      <c r="AO67" s="1121"/>
      <c r="AP67" s="1122"/>
      <c r="AQ67" s="1122"/>
      <c r="AR67" s="1122"/>
      <c r="AS67" s="1122"/>
      <c r="AT67" s="1123"/>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c r="A68" s="14"/>
      <c r="B68" s="1015"/>
      <c r="C68" s="1015"/>
      <c r="D68" s="1016"/>
      <c r="E68" s="1100" t="s">
        <v>332</v>
      </c>
      <c r="F68" s="1101"/>
      <c r="G68" s="1101"/>
      <c r="H68" s="1101"/>
      <c r="I68" s="1101"/>
      <c r="J68" s="485" t="str">
        <f>IF(AND('Mapa final'!$Y$10="Baja",'Mapa final'!$AA$10="Leve"),CONCATENATE("R1C",'Mapa final'!$O$10),"")</f>
        <v/>
      </c>
      <c r="K68" s="486" t="str">
        <f>IF(AND('Mapa final'!$Y$11="Baja",'Mapa final'!$AA$11="Leve"),CONCATENATE("R1C",'Mapa final'!$O$11),"")</f>
        <v/>
      </c>
      <c r="L68" s="486" t="str">
        <f>IF(AND('Mapa final'!$Y$12="Baja",'Mapa final'!$AA$12="Leve"),CONCATENATE("R1C",'Mapa final'!$O$12),"")</f>
        <v/>
      </c>
      <c r="M68" s="486" t="str">
        <f>IF(AND('Mapa final'!$Y$13="Baja",'Mapa final'!$AA$13="Leve"),CONCATENATE("R1C",'Mapa final'!$O$13),"")</f>
        <v/>
      </c>
      <c r="N68" s="486" t="str">
        <f>IF(AND('Mapa final'!$Y$14="Baja",'Mapa final'!$AA$14="Leve"),CONCATENATE("R1C",'Mapa final'!$O$14),"")</f>
        <v/>
      </c>
      <c r="O68" s="487" t="str">
        <f>IF(AND('Mapa final'!$Y$15="Baja",'Mapa final'!$AA$15="Leve"),CONCATENATE("R1C",'Mapa final'!$O$15),"")</f>
        <v/>
      </c>
      <c r="P68" s="467" t="str">
        <f>IF(AND('Mapa final'!$Y$10="Baja",'Mapa final'!$AA$10="Menor"),CONCATENATE("R1C",'Mapa final'!$O$10),"")</f>
        <v/>
      </c>
      <c r="Q68" s="468" t="str">
        <f>IF(AND('Mapa final'!$Y$11="Baja",'Mapa final'!$AA$11="Menor"),CONCATENATE("R1C",'Mapa final'!$O$11),"")</f>
        <v/>
      </c>
      <c r="R68" s="468" t="str">
        <f>IF(AND('Mapa final'!$Y$12="Baja",'Mapa final'!$AA$12="Menor"),CONCATENATE("R1C",'Mapa final'!$O$12),"")</f>
        <v/>
      </c>
      <c r="S68" s="468" t="str">
        <f>IF(AND('Mapa final'!$Y$13="Baja",'Mapa final'!$AA$13="Menor"),CONCATENATE("R1C",'Mapa final'!$O$13),"")</f>
        <v/>
      </c>
      <c r="T68" s="468" t="str">
        <f>IF(AND('Mapa final'!$Y$14="Baja",'Mapa final'!$AA$14="Menor"),CONCATENATE("R1C",'Mapa final'!$O$14),"")</f>
        <v/>
      </c>
      <c r="U68" s="469" t="str">
        <f>IF(AND('Mapa final'!$Y$15="Baja",'Mapa final'!$AA$15="Menor"),CONCATENATE("R1C",'Mapa final'!$O$15),"")</f>
        <v/>
      </c>
      <c r="V68" s="467" t="str">
        <f>IF(AND('Mapa final'!$Y$10="Baja",'Mapa final'!$AA$10="Moderado"),CONCATENATE("R1C",'Mapa final'!$O$10),"")</f>
        <v/>
      </c>
      <c r="W68" s="468" t="str">
        <f>IF(AND('Mapa final'!$Y$11="Baja",'Mapa final'!$AA$11="Moderado"),CONCATENATE("R1C",'Mapa final'!$O$11),"")</f>
        <v/>
      </c>
      <c r="X68" s="468" t="str">
        <f>IF(AND('Mapa final'!$Y$12="Baja",'Mapa final'!$AA$12="Moderado"),CONCATENATE("R1C",'Mapa final'!$O$12),"")</f>
        <v/>
      </c>
      <c r="Y68" s="468" t="str">
        <f>IF(AND('Mapa final'!$Y$13="Baja",'Mapa final'!$AA$13="Moderado"),CONCATENATE("R1C",'Mapa final'!$O$13),"")</f>
        <v/>
      </c>
      <c r="Z68" s="468" t="str">
        <f>IF(AND('Mapa final'!$Y$14="Baja",'Mapa final'!$AA$14="Moderado"),CONCATENATE("R1C",'Mapa final'!$O$14),"")</f>
        <v/>
      </c>
      <c r="AA68" s="469" t="str">
        <f>IF(AND('Mapa final'!$Y$15="Baja",'Mapa final'!$AA$15="Moderado"),CONCATENATE("R1C",'Mapa final'!$O$15),"")</f>
        <v/>
      </c>
      <c r="AB68" s="455" t="str">
        <f>IF(AND('Mapa final'!$Y$10="Baja",'Mapa final'!$AA$10="Mayor"),CONCATENATE("R1C",'Mapa final'!$O$10),"")</f>
        <v>R1C1</v>
      </c>
      <c r="AC68" s="456" t="str">
        <f>IF(AND('Mapa final'!$Y$11="Baja",'Mapa final'!$AA$11="Mayor"),CONCATENATE("R1C",'Mapa final'!$O$11),"")</f>
        <v>R1C2</v>
      </c>
      <c r="AD68" s="456" t="str">
        <f>IF(AND('Mapa final'!$Y$12="Baja",'Mapa final'!$AA$12="Mayor"),CONCATENATE("R1C",'Mapa final'!$O$12),"")</f>
        <v/>
      </c>
      <c r="AE68" s="456" t="str">
        <f>IF(AND('Mapa final'!$Y$13="Baja",'Mapa final'!$AA$13="Mayor"),CONCATENATE("R1C",'Mapa final'!$O$13),"")</f>
        <v/>
      </c>
      <c r="AF68" s="456" t="str">
        <f>IF(AND('Mapa final'!$Y$14="Baja",'Mapa final'!$AA$14="Mayor"),CONCATENATE("R1C",'Mapa final'!$O$14),"")</f>
        <v/>
      </c>
      <c r="AG68" s="457" t="str">
        <f>IF(AND('Mapa final'!$Y$15="Baja",'Mapa final'!$AA$15="Mayor"),CONCATENATE("R1C",'Mapa final'!$O$15),"")</f>
        <v/>
      </c>
      <c r="AH68" s="458" t="str">
        <f>IF(AND('Mapa final'!$Y$10="Baja",'Mapa final'!$AA$10="Catastrófico"),CONCATENATE("R1C",'Mapa final'!$O$10),"")</f>
        <v/>
      </c>
      <c r="AI68" s="459" t="str">
        <f>IF(AND('Mapa final'!$Y$11="Baja",'Mapa final'!$AA$11="Catastrófico"),CONCATENATE("R1C",'Mapa final'!$O$11),"")</f>
        <v/>
      </c>
      <c r="AJ68" s="459" t="str">
        <f>IF(AND('Mapa final'!$Y$12="Baja",'Mapa final'!$AA$12="Catastrófico"),CONCATENATE("R1C",'Mapa final'!$O$12),"")</f>
        <v/>
      </c>
      <c r="AK68" s="459" t="str">
        <f>IF(AND('Mapa final'!$Y$13="Baja",'Mapa final'!$AA$13="Catastrófico"),CONCATENATE("R1C",'Mapa final'!$O$13),"")</f>
        <v/>
      </c>
      <c r="AL68" s="459" t="str">
        <f>IF(AND('Mapa final'!$Y$14="Baja",'Mapa final'!$AA$14="Catastrófico"),CONCATENATE("R1C",'Mapa final'!$O$14),"")</f>
        <v/>
      </c>
      <c r="AM68" s="460" t="str">
        <f>IF(AND('Mapa final'!$Y$15="Baja",'Mapa final'!$AA$15="Catastrófico"),CONCATENATE("R1C",'Mapa final'!$O$15),"")</f>
        <v/>
      </c>
      <c r="AN68" s="14"/>
      <c r="AO68" s="1124" t="s">
        <v>333</v>
      </c>
      <c r="AP68" s="1125"/>
      <c r="AQ68" s="1125"/>
      <c r="AR68" s="1125"/>
      <c r="AS68" s="1125"/>
      <c r="AT68" s="1126"/>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c r="A69" s="14"/>
      <c r="B69" s="1015"/>
      <c r="C69" s="1015"/>
      <c r="D69" s="1016"/>
      <c r="E69" s="1102"/>
      <c r="F69" s="1103"/>
      <c r="G69" s="1103"/>
      <c r="H69" s="1103"/>
      <c r="I69" s="1103"/>
      <c r="J69" s="488" t="str">
        <f>IF(AND('Mapa final'!$Y$16="Baja",'Mapa final'!$AA$16="Leve"),CONCATENATE("R2C",'Mapa final'!$O$16),"")</f>
        <v/>
      </c>
      <c r="K69" s="489" t="str">
        <f>IF(AND('Mapa final'!$Y$17="Baja",'Mapa final'!$AA$17="Leve"),CONCATENATE("R2C",'Mapa final'!$O$17),"")</f>
        <v/>
      </c>
      <c r="L69" s="489" t="str">
        <f>IF(AND('Mapa final'!$Y$18="Baja",'Mapa final'!$AA$18="Leve"),CONCATENATE("R2C",'Mapa final'!$O$18),"")</f>
        <v/>
      </c>
      <c r="M69" s="489" t="str">
        <f>IF(AND('Mapa final'!$Y$19="Baja",'Mapa final'!$AA$19="Leve"),CONCATENATE("R2C",'Mapa final'!$O$19),"")</f>
        <v/>
      </c>
      <c r="N69" s="489" t="str">
        <f>IF(AND('Mapa final'!$Y$20="Baja",'Mapa final'!$AA$20="Leve"),CONCATENATE("R2C",'Mapa final'!$O$20),"")</f>
        <v/>
      </c>
      <c r="O69" s="490" t="str">
        <f>IF(AND('Mapa final'!$Y$21="Baja",'Mapa final'!$AA$21="Leve"),CONCATENATE("R2C",'Mapa final'!$O$21),"")</f>
        <v/>
      </c>
      <c r="P69" s="470" t="str">
        <f>IF(AND('Mapa final'!$Y$16="Baja",'Mapa final'!$AA$16="Menor"),CONCATENATE("R2C",'Mapa final'!$O$16),"")</f>
        <v/>
      </c>
      <c r="Q69" s="471" t="str">
        <f>IF(AND('Mapa final'!$Y$17="Baja",'Mapa final'!$AA$17="Menor"),CONCATENATE("R2C",'Mapa final'!$O$17),"")</f>
        <v/>
      </c>
      <c r="R69" s="471" t="str">
        <f>IF(AND('Mapa final'!$Y$18="Baja",'Mapa final'!$AA$18="Menor"),CONCATENATE("R2C",'Mapa final'!$O$18),"")</f>
        <v/>
      </c>
      <c r="S69" s="471" t="str">
        <f>IF(AND('Mapa final'!$Y$19="Baja",'Mapa final'!$AA$19="Menor"),CONCATENATE("R2C",'Mapa final'!$O$19),"")</f>
        <v/>
      </c>
      <c r="T69" s="471" t="str">
        <f>IF(AND('Mapa final'!$Y$20="Baja",'Mapa final'!$AA$20="Menor"),CONCATENATE("R2C",'Mapa final'!$O$20),"")</f>
        <v/>
      </c>
      <c r="U69" s="472" t="str">
        <f>IF(AND('Mapa final'!$Y$21="Baja",'Mapa final'!$AA$21="Menor"),CONCATENATE("R2C",'Mapa final'!$O$21),"")</f>
        <v/>
      </c>
      <c r="V69" s="470" t="str">
        <f>IF(AND('Mapa final'!$Y$16="Baja",'Mapa final'!$AA$16="Moderado"),CONCATENATE("R2C",'Mapa final'!$O$16),"")</f>
        <v/>
      </c>
      <c r="W69" s="471" t="str">
        <f>IF(AND('Mapa final'!$Y$17="Baja",'Mapa final'!$AA$17="Moderado"),CONCATENATE("R2C",'Mapa final'!$O$17),"")</f>
        <v/>
      </c>
      <c r="X69" s="471" t="str">
        <f>IF(AND('Mapa final'!$Y$18="Baja",'Mapa final'!$AA$18="Moderado"),CONCATENATE("R2C",'Mapa final'!$O$18),"")</f>
        <v/>
      </c>
      <c r="Y69" s="471" t="str">
        <f>IF(AND('Mapa final'!$Y$19="Baja",'Mapa final'!$AA$19="Moderado"),CONCATENATE("R2C",'Mapa final'!$O$19),"")</f>
        <v/>
      </c>
      <c r="Z69" s="471" t="str">
        <f>IF(AND('Mapa final'!$Y$20="Baja",'Mapa final'!$AA$20="Moderado"),CONCATENATE("R2C",'Mapa final'!$O$20),"")</f>
        <v/>
      </c>
      <c r="AA69" s="472" t="str">
        <f>IF(AND('Mapa final'!$Y$21="Baja",'Mapa final'!$AA$21="Moderado"),CONCATENATE("R2C",'Mapa final'!$O$21),"")</f>
        <v/>
      </c>
      <c r="AB69" s="461" t="str">
        <f>IF(AND('Mapa final'!$Y$16="Baja",'Mapa final'!$AA$16="Mayor"),CONCATENATE("R2C",'Mapa final'!$O$16),"")</f>
        <v>R2C1</v>
      </c>
      <c r="AC69" s="462" t="str">
        <f>IF(AND('Mapa final'!$Y$17="Baja",'Mapa final'!$AA$17="Mayor"),CONCATENATE("R2C",'Mapa final'!$O$17),"")</f>
        <v/>
      </c>
      <c r="AD69" s="462" t="str">
        <f>IF(AND('Mapa final'!$Y$18="Baja",'Mapa final'!$AA$18="Mayor"),CONCATENATE("R2C",'Mapa final'!$O$18),"")</f>
        <v/>
      </c>
      <c r="AE69" s="462" t="str">
        <f>IF(AND('Mapa final'!$Y$19="Baja",'Mapa final'!$AA$19="Mayor"),CONCATENATE("R2C",'Mapa final'!$O$19),"")</f>
        <v/>
      </c>
      <c r="AF69" s="462" t="str">
        <f>IF(AND('Mapa final'!$Y$20="Baja",'Mapa final'!$AA$20="Mayor"),CONCATENATE("R2C",'Mapa final'!$O$20),"")</f>
        <v/>
      </c>
      <c r="AG69" s="463" t="str">
        <f>IF(AND('Mapa final'!$Y$21="Baja",'Mapa final'!$AA$21="Mayor"),CONCATENATE("R2C",'Mapa final'!$O$21),"")</f>
        <v/>
      </c>
      <c r="AH69" s="464" t="str">
        <f>IF(AND('Mapa final'!$Y$16="Baja",'Mapa final'!$AA$16="Catastrófico"),CONCATENATE("R2C",'Mapa final'!$O$16),"")</f>
        <v/>
      </c>
      <c r="AI69" s="465" t="str">
        <f>IF(AND('Mapa final'!$Y$17="Baja",'Mapa final'!$AA$17="Catastrófico"),CONCATENATE("R2C",'Mapa final'!$O$17),"")</f>
        <v/>
      </c>
      <c r="AJ69" s="465" t="str">
        <f>IF(AND('Mapa final'!$Y$18="Baja",'Mapa final'!$AA$18="Catastrófico"),CONCATENATE("R2C",'Mapa final'!$O$18),"")</f>
        <v/>
      </c>
      <c r="AK69" s="465" t="str">
        <f>IF(AND('Mapa final'!$Y$19="Baja",'Mapa final'!$AA$19="Catastrófico"),CONCATENATE("R2C",'Mapa final'!$O$19),"")</f>
        <v/>
      </c>
      <c r="AL69" s="465" t="str">
        <f>IF(AND('Mapa final'!$Y$20="Baja",'Mapa final'!$AA$20="Catastrófico"),CONCATENATE("R2C",'Mapa final'!$O$20),"")</f>
        <v/>
      </c>
      <c r="AM69" s="466" t="str">
        <f>IF(AND('Mapa final'!$Y$21="Baja",'Mapa final'!$AA$21="Catastrófico"),CONCATENATE("R2C",'Mapa final'!$O$21),"")</f>
        <v/>
      </c>
      <c r="AN69" s="14"/>
      <c r="AO69" s="1127"/>
      <c r="AP69" s="1128"/>
      <c r="AQ69" s="1128"/>
      <c r="AR69" s="1128"/>
      <c r="AS69" s="1128"/>
      <c r="AT69" s="1129"/>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c r="A70" s="14"/>
      <c r="B70" s="1015"/>
      <c r="C70" s="1015"/>
      <c r="D70" s="1016"/>
      <c r="E70" s="1104"/>
      <c r="F70" s="1103"/>
      <c r="G70" s="1103"/>
      <c r="H70" s="1103"/>
      <c r="I70" s="1103"/>
      <c r="J70" s="488" t="str">
        <f>IF(AND('Mapa final'!$Y$22="Baja",'Mapa final'!$AA$22="Leve"),CONCATENATE("R3C",'Mapa final'!$O$22),"")</f>
        <v/>
      </c>
      <c r="K70" s="489" t="str">
        <f>IF(AND('Mapa final'!$Y$23="Baja",'Mapa final'!$AA$23="Leve"),CONCATENATE("R3C",'Mapa final'!$O$23),"")</f>
        <v/>
      </c>
      <c r="L70" s="489" t="str">
        <f>IF(AND('Mapa final'!$Y$24="Baja",'Mapa final'!$AA$24="Leve"),CONCATENATE("R3C",'Mapa final'!$O$24),"")</f>
        <v/>
      </c>
      <c r="M70" s="489" t="str">
        <f>IF(AND('Mapa final'!$Y$25="Baja",'Mapa final'!$AA$25="Leve"),CONCATENATE("R3C",'Mapa final'!$O$25),"")</f>
        <v/>
      </c>
      <c r="N70" s="489" t="str">
        <f>IF(AND('Mapa final'!$Y$26="Baja",'Mapa final'!$AA$26="Leve"),CONCATENATE("R3C",'Mapa final'!$O$26),"")</f>
        <v/>
      </c>
      <c r="O70" s="490" t="str">
        <f>IF(AND('Mapa final'!$Y$27="Baja",'Mapa final'!$AA$27="Leve"),CONCATENATE("R3C",'Mapa final'!$O$27),"")</f>
        <v/>
      </c>
      <c r="P70" s="470" t="str">
        <f>IF(AND('Mapa final'!$Y$22="Baja",'Mapa final'!$AA$22="Menor"),CONCATENATE("R3C",'Mapa final'!$O$22),"")</f>
        <v/>
      </c>
      <c r="Q70" s="471" t="str">
        <f>IF(AND('Mapa final'!$Y$23="Baja",'Mapa final'!$AA$23="Menor"),CONCATENATE("R3C",'Mapa final'!$O$23),"")</f>
        <v/>
      </c>
      <c r="R70" s="471" t="str">
        <f>IF(AND('Mapa final'!$Y$24="Baja",'Mapa final'!$AA$24="Menor"),CONCATENATE("R3C",'Mapa final'!$O$24),"")</f>
        <v/>
      </c>
      <c r="S70" s="471" t="str">
        <f>IF(AND('Mapa final'!$Y$25="Baja",'Mapa final'!$AA$25="Menor"),CONCATENATE("R3C",'Mapa final'!$O$25),"")</f>
        <v/>
      </c>
      <c r="T70" s="471" t="str">
        <f>IF(AND('Mapa final'!$Y$26="Baja",'Mapa final'!$AA$26="Menor"),CONCATENATE("R3C",'Mapa final'!$O$26),"")</f>
        <v/>
      </c>
      <c r="U70" s="472" t="str">
        <f>IF(AND('Mapa final'!$Y$27="Baja",'Mapa final'!$AA$27="Menor"),CONCATENATE("R3C",'Mapa final'!$O$27),"")</f>
        <v/>
      </c>
      <c r="V70" s="470" t="str">
        <f>IF(AND('Mapa final'!$Y$22="Baja",'Mapa final'!$AA$22="Moderado"),CONCATENATE("R3C",'Mapa final'!$O$22),"")</f>
        <v/>
      </c>
      <c r="W70" s="471" t="str">
        <f>IF(AND('Mapa final'!$Y$23="Baja",'Mapa final'!$AA$23="Moderado"),CONCATENATE("R3C",'Mapa final'!$O$23),"")</f>
        <v/>
      </c>
      <c r="X70" s="471" t="str">
        <f>IF(AND('Mapa final'!$Y$24="Baja",'Mapa final'!$AA$24="Moderado"),CONCATENATE("R3C",'Mapa final'!$O$24),"")</f>
        <v/>
      </c>
      <c r="Y70" s="471" t="str">
        <f>IF(AND('Mapa final'!$Y$25="Baja",'Mapa final'!$AA$25="Moderado"),CONCATENATE("R3C",'Mapa final'!$O$25),"")</f>
        <v/>
      </c>
      <c r="Z70" s="471" t="str">
        <f>IF(AND('Mapa final'!$Y$26="Baja",'Mapa final'!$AA$26="Moderado"),CONCATENATE("R3C",'Mapa final'!$O$26),"")</f>
        <v/>
      </c>
      <c r="AA70" s="472" t="str">
        <f>IF(AND('Mapa final'!$Y$27="Baja",'Mapa final'!$AA$27="Moderado"),CONCATENATE("R3C",'Mapa final'!$O$27),"")</f>
        <v/>
      </c>
      <c r="AB70" s="461" t="str">
        <f>IF(AND('Mapa final'!$Y$22="Baja",'Mapa final'!$AA$22="Mayor"),CONCATENATE("R3C",'Mapa final'!$O$22),"")</f>
        <v>R3C1</v>
      </c>
      <c r="AC70" s="462" t="str">
        <f>IF(AND('Mapa final'!$Y$23="Baja",'Mapa final'!$AA$23="Mayor"),CONCATENATE("R3C",'Mapa final'!$O$23),"")</f>
        <v/>
      </c>
      <c r="AD70" s="462" t="str">
        <f>IF(AND('Mapa final'!$Y$24="Baja",'Mapa final'!$AA$24="Mayor"),CONCATENATE("R3C",'Mapa final'!$O$24),"")</f>
        <v/>
      </c>
      <c r="AE70" s="462" t="str">
        <f>IF(AND('Mapa final'!$Y$25="Baja",'Mapa final'!$AA$25="Mayor"),CONCATENATE("R3C",'Mapa final'!$O$25),"")</f>
        <v/>
      </c>
      <c r="AF70" s="462" t="str">
        <f>IF(AND('Mapa final'!$Y$26="Baja",'Mapa final'!$AA$26="Mayor"),CONCATENATE("R3C",'Mapa final'!$O$26),"")</f>
        <v/>
      </c>
      <c r="AG70" s="463" t="str">
        <f>IF(AND('Mapa final'!$Y$27="Baja",'Mapa final'!$AA$27="Mayor"),CONCATENATE("R3C",'Mapa final'!$O$27),"")</f>
        <v/>
      </c>
      <c r="AH70" s="464" t="str">
        <f>IF(AND('Mapa final'!$Y$22="Baja",'Mapa final'!$AA$22="Catastrófico"),CONCATENATE("R3C",'Mapa final'!$O$22),"")</f>
        <v/>
      </c>
      <c r="AI70" s="465" t="str">
        <f>IF(AND('Mapa final'!$Y$23="Baja",'Mapa final'!$AA$23="Catastrófico"),CONCATENATE("R3C",'Mapa final'!$O$23),"")</f>
        <v/>
      </c>
      <c r="AJ70" s="465" t="str">
        <f>IF(AND('Mapa final'!$Y$24="Baja",'Mapa final'!$AA$24="Catastrófico"),CONCATENATE("R3C",'Mapa final'!$O$24),"")</f>
        <v/>
      </c>
      <c r="AK70" s="465" t="str">
        <f>IF(AND('Mapa final'!$Y$25="Baja",'Mapa final'!$AA$25="Catastrófico"),CONCATENATE("R3C",'Mapa final'!$O$25),"")</f>
        <v/>
      </c>
      <c r="AL70" s="465" t="str">
        <f>IF(AND('Mapa final'!$Y$26="Baja",'Mapa final'!$AA$26="Catastrófico"),CONCATENATE("R3C",'Mapa final'!$O$26),"")</f>
        <v/>
      </c>
      <c r="AM70" s="466" t="str">
        <f>IF(AND('Mapa final'!$Y$27="Baja",'Mapa final'!$AA$27="Catastrófico"),CONCATENATE("R3C",'Mapa final'!$O$27),"")</f>
        <v/>
      </c>
      <c r="AN70" s="14"/>
      <c r="AO70" s="1127"/>
      <c r="AP70" s="1128"/>
      <c r="AQ70" s="1128"/>
      <c r="AR70" s="1128"/>
      <c r="AS70" s="1128"/>
      <c r="AT70" s="1129"/>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c r="A71" s="14"/>
      <c r="B71" s="1015"/>
      <c r="C71" s="1015"/>
      <c r="D71" s="1016"/>
      <c r="E71" s="1104"/>
      <c r="F71" s="1103"/>
      <c r="G71" s="1103"/>
      <c r="H71" s="1103"/>
      <c r="I71" s="1103"/>
      <c r="J71" s="488" t="str">
        <f>IF(AND('Mapa final'!$Y$28="Baja",'Mapa final'!$AA$28="Leve"),CONCATENATE("R4C",'Mapa final'!$O$28),"")</f>
        <v/>
      </c>
      <c r="K71" s="489" t="str">
        <f>IF(AND('Mapa final'!$Y$29="Baja",'Mapa final'!$AA$29="Leve"),CONCATENATE("R4C",'Mapa final'!$O$29),"")</f>
        <v/>
      </c>
      <c r="L71" s="489" t="str">
        <f>IF(AND('Mapa final'!$Y$30="Baja",'Mapa final'!$AA$30="Leve"),CONCATENATE("R4C",'Mapa final'!$O$30),"")</f>
        <v/>
      </c>
      <c r="M71" s="489" t="str">
        <f>IF(AND('Mapa final'!$Y$31="Baja",'Mapa final'!$AA$31="Leve"),CONCATENATE("R4C",'Mapa final'!$O$31),"")</f>
        <v/>
      </c>
      <c r="N71" s="489" t="str">
        <f>IF(AND('Mapa final'!$Y$32="Baja",'Mapa final'!$AA$32="Leve"),CONCATENATE("R4C",'Mapa final'!$O$32),"")</f>
        <v/>
      </c>
      <c r="O71" s="490" t="str">
        <f>IF(AND('Mapa final'!$Y$33="Baja",'Mapa final'!$AA$33="Leve"),CONCATENATE("R4C",'Mapa final'!$O$33),"")</f>
        <v/>
      </c>
      <c r="P71" s="470" t="str">
        <f>IF(AND('Mapa final'!$Y$28="Baja",'Mapa final'!$AA$28="Menor"),CONCATENATE("R4C",'Mapa final'!$O$28),"")</f>
        <v/>
      </c>
      <c r="Q71" s="471" t="str">
        <f>IF(AND('Mapa final'!$Y$29="Baja",'Mapa final'!$AA$29="Menor"),CONCATENATE("R4C",'Mapa final'!$O$29),"")</f>
        <v/>
      </c>
      <c r="R71" s="471" t="str">
        <f>IF(AND('Mapa final'!$Y$30="Baja",'Mapa final'!$AA$30="Menor"),CONCATENATE("R4C",'Mapa final'!$O$30),"")</f>
        <v/>
      </c>
      <c r="S71" s="471" t="str">
        <f>IF(AND('Mapa final'!$Y$31="Baja",'Mapa final'!$AA$31="Menor"),CONCATENATE("R4C",'Mapa final'!$O$31),"")</f>
        <v/>
      </c>
      <c r="T71" s="471" t="str">
        <f>IF(AND('Mapa final'!$Y$32="Baja",'Mapa final'!$AA$32="Menor"),CONCATENATE("R4C",'Mapa final'!$O$32),"")</f>
        <v/>
      </c>
      <c r="U71" s="472" t="str">
        <f>IF(AND('Mapa final'!$Y$33="Baja",'Mapa final'!$AA$33="Menor"),CONCATENATE("R4C",'Mapa final'!$O$33),"")</f>
        <v/>
      </c>
      <c r="V71" s="470" t="str">
        <f>IF(AND('Mapa final'!$Y$28="Baja",'Mapa final'!$AA$28="Moderado"),CONCATENATE("R4C",'Mapa final'!$O$28),"")</f>
        <v/>
      </c>
      <c r="W71" s="471" t="str">
        <f>IF(AND('Mapa final'!$Y$29="Baja",'Mapa final'!$AA$29="Moderado"),CONCATENATE("R4C",'Mapa final'!$O$29),"")</f>
        <v>R4C2</v>
      </c>
      <c r="X71" s="471" t="str">
        <f>IF(AND('Mapa final'!$Y$30="Baja",'Mapa final'!$AA$30="Moderado"),CONCATENATE("R4C",'Mapa final'!$O$30),"")</f>
        <v/>
      </c>
      <c r="Y71" s="471" t="str">
        <f>IF(AND('Mapa final'!$Y$31="Baja",'Mapa final'!$AA$31="Moderado"),CONCATENATE("R4C",'Mapa final'!$O$31),"")</f>
        <v/>
      </c>
      <c r="Z71" s="471" t="str">
        <f>IF(AND('Mapa final'!$Y$32="Baja",'Mapa final'!$AA$32="Moderado"),CONCATENATE("R4C",'Mapa final'!$O$32),"")</f>
        <v/>
      </c>
      <c r="AA71" s="472" t="str">
        <f>IF(AND('Mapa final'!$Y$33="Baja",'Mapa final'!$AA$33="Moderado"),CONCATENATE("R4C",'Mapa final'!$O$33),"")</f>
        <v/>
      </c>
      <c r="AB71" s="461" t="str">
        <f>IF(AND('Mapa final'!$Y$28="Baja",'Mapa final'!$AA$28="Mayor"),CONCATENATE("R4C",'Mapa final'!$O$28),"")</f>
        <v/>
      </c>
      <c r="AC71" s="462" t="str">
        <f>IF(AND('Mapa final'!$Y$29="Baja",'Mapa final'!$AA$29="Mayor"),CONCATENATE("R4C",'Mapa final'!$O$29),"")</f>
        <v/>
      </c>
      <c r="AD71" s="462" t="str">
        <f>IF(AND('Mapa final'!$Y$30="Baja",'Mapa final'!$AA$30="Mayor"),CONCATENATE("R4C",'Mapa final'!$O$30),"")</f>
        <v/>
      </c>
      <c r="AE71" s="462" t="str">
        <f>IF(AND('Mapa final'!$Y$31="Baja",'Mapa final'!$AA$31="Mayor"),CONCATENATE("R4C",'Mapa final'!$O$31),"")</f>
        <v/>
      </c>
      <c r="AF71" s="462" t="str">
        <f>IF(AND('Mapa final'!$Y$32="Baja",'Mapa final'!$AA$32="Mayor"),CONCATENATE("R4C",'Mapa final'!$O$32),"")</f>
        <v/>
      </c>
      <c r="AG71" s="463" t="str">
        <f>IF(AND('Mapa final'!$Y$33="Baja",'Mapa final'!$AA$33="Mayor"),CONCATENATE("R4C",'Mapa final'!$O$33),"")</f>
        <v/>
      </c>
      <c r="AH71" s="464" t="str">
        <f>IF(AND('Mapa final'!$Y$28="Baja",'Mapa final'!$AA$28="Catastrófico"),CONCATENATE("R4C",'Mapa final'!$O$28),"")</f>
        <v/>
      </c>
      <c r="AI71" s="465" t="str">
        <f>IF(AND('Mapa final'!$Y$29="Baja",'Mapa final'!$AA$29="Catastrófico"),CONCATENATE("R4C",'Mapa final'!$O$29),"")</f>
        <v/>
      </c>
      <c r="AJ71" s="465" t="str">
        <f>IF(AND('Mapa final'!$Y$30="Baja",'Mapa final'!$AA$30="Catastrófico"),CONCATENATE("R4C",'Mapa final'!$O$30),"")</f>
        <v/>
      </c>
      <c r="AK71" s="465" t="str">
        <f>IF(AND('Mapa final'!$Y$31="Baja",'Mapa final'!$AA$31="Catastrófico"),CONCATENATE("R4C",'Mapa final'!$O$31),"")</f>
        <v/>
      </c>
      <c r="AL71" s="465" t="str">
        <f>IF(AND('Mapa final'!$Y$32="Baja",'Mapa final'!$AA$32="Catastrófico"),CONCATENATE("R4C",'Mapa final'!$O$32),"")</f>
        <v/>
      </c>
      <c r="AM71" s="466" t="str">
        <f>IF(AND('Mapa final'!$Y$33="Baja",'Mapa final'!$AA$33="Catastrófico"),CONCATENATE("R4C",'Mapa final'!$O$33),"")</f>
        <v/>
      </c>
      <c r="AN71" s="14"/>
      <c r="AO71" s="1127"/>
      <c r="AP71" s="1128"/>
      <c r="AQ71" s="1128"/>
      <c r="AR71" s="1128"/>
      <c r="AS71" s="1128"/>
      <c r="AT71" s="1129"/>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c r="A72" s="14"/>
      <c r="B72" s="1015"/>
      <c r="C72" s="1015"/>
      <c r="D72" s="1016"/>
      <c r="E72" s="1104"/>
      <c r="F72" s="1103"/>
      <c r="G72" s="1103"/>
      <c r="H72" s="1103"/>
      <c r="I72" s="1103"/>
      <c r="J72" s="488" t="str">
        <f>IF(AND('Mapa final'!$Y$34="Baja",'Mapa final'!$AA$34="Leve"),CONCATENATE("R5C",'Mapa final'!$O$34),"")</f>
        <v/>
      </c>
      <c r="K72" s="489" t="str">
        <f>IF(AND('Mapa final'!$Y$35="Baja",'Mapa final'!$AA$35="Leve"),CONCATENATE("R5C",'Mapa final'!$O$35),"")</f>
        <v/>
      </c>
      <c r="L72" s="489" t="str">
        <f>IF(AND('Mapa final'!$Y$36="Baja",'Mapa final'!$AA$36="Leve"),CONCATENATE("R5C",'Mapa final'!$O$36),"")</f>
        <v/>
      </c>
      <c r="M72" s="489" t="str">
        <f>IF(AND('Mapa final'!$Y$37="Baja",'Mapa final'!$AA$37="Leve"),CONCATENATE("R5C",'Mapa final'!$O$37),"")</f>
        <v/>
      </c>
      <c r="N72" s="489" t="str">
        <f>IF(AND('Mapa final'!$Y$38="Baja",'Mapa final'!$AA$38="Leve"),CONCATENATE("R5C",'Mapa final'!$O$38),"")</f>
        <v/>
      </c>
      <c r="O72" s="490" t="str">
        <f>IF(AND('Mapa final'!$Y$39="Baja",'Mapa final'!$AA$39="Leve"),CONCATENATE("R5C",'Mapa final'!$O$39),"")</f>
        <v/>
      </c>
      <c r="P72" s="470" t="str">
        <f>IF(AND('Mapa final'!$Y$34="Baja",'Mapa final'!$AA$34="Menor"),CONCATENATE("R5C",'Mapa final'!$O$34),"")</f>
        <v/>
      </c>
      <c r="Q72" s="471" t="str">
        <f>IF(AND('Mapa final'!$Y$35="Baja",'Mapa final'!$AA$35="Menor"),CONCATENATE("R5C",'Mapa final'!$O$35),"")</f>
        <v/>
      </c>
      <c r="R72" s="471" t="str">
        <f>IF(AND('Mapa final'!$Y$36="Baja",'Mapa final'!$AA$36="Menor"),CONCATENATE("R5C",'Mapa final'!$O$36),"")</f>
        <v/>
      </c>
      <c r="S72" s="471" t="str">
        <f>IF(AND('Mapa final'!$Y$37="Baja",'Mapa final'!$AA$37="Menor"),CONCATENATE("R5C",'Mapa final'!$O$37),"")</f>
        <v/>
      </c>
      <c r="T72" s="471" t="str">
        <f>IF(AND('Mapa final'!$Y$38="Baja",'Mapa final'!$AA$38="Menor"),CONCATENATE("R5C",'Mapa final'!$O$38),"")</f>
        <v/>
      </c>
      <c r="U72" s="472" t="str">
        <f>IF(AND('Mapa final'!$Y$39="Baja",'Mapa final'!$AA$39="Menor"),CONCATENATE("R5C",'Mapa final'!$O$39),"")</f>
        <v/>
      </c>
      <c r="V72" s="470" t="str">
        <f>IF(AND('Mapa final'!$Y$34="Baja",'Mapa final'!$AA$34="Moderado"),CONCATENATE("R5C",'Mapa final'!$O$34),"")</f>
        <v/>
      </c>
      <c r="W72" s="471" t="str">
        <f>IF(AND('Mapa final'!$Y$35="Baja",'Mapa final'!$AA$35="Moderado"),CONCATENATE("R5C",'Mapa final'!$O$35),"")</f>
        <v/>
      </c>
      <c r="X72" s="471" t="str">
        <f>IF(AND('Mapa final'!$Y$36="Baja",'Mapa final'!$AA$36="Moderado"),CONCATENATE("R5C",'Mapa final'!$O$36),"")</f>
        <v/>
      </c>
      <c r="Y72" s="471" t="str">
        <f>IF(AND('Mapa final'!$Y$37="Baja",'Mapa final'!$AA$37="Moderado"),CONCATENATE("R5C",'Mapa final'!$O$37),"")</f>
        <v/>
      </c>
      <c r="Z72" s="471" t="str">
        <f>IF(AND('Mapa final'!$Y$38="Baja",'Mapa final'!$AA$38="Moderado"),CONCATENATE("R5C",'Mapa final'!$O$38),"")</f>
        <v/>
      </c>
      <c r="AA72" s="472" t="str">
        <f>IF(AND('Mapa final'!$Y$39="Baja",'Mapa final'!$AA$39="Moderado"),CONCATENATE("R5C",'Mapa final'!$O$39),"")</f>
        <v/>
      </c>
      <c r="AB72" s="461" t="str">
        <f>IF(AND('Mapa final'!$Y$34="Baja",'Mapa final'!$AA$34="Mayor"),CONCATENATE("R5C",'Mapa final'!$O$34),"")</f>
        <v/>
      </c>
      <c r="AC72" s="462" t="str">
        <f>IF(AND('Mapa final'!$Y$35="Baja",'Mapa final'!$AA$35="Mayor"),CONCATENATE("R5C",'Mapa final'!$O$35),"")</f>
        <v/>
      </c>
      <c r="AD72" s="462" t="str">
        <f>IF(AND('Mapa final'!$Y$36="Baja",'Mapa final'!$AA$36="Mayor"),CONCATENATE("R5C",'Mapa final'!$O$36),"")</f>
        <v/>
      </c>
      <c r="AE72" s="462" t="str">
        <f>IF(AND('Mapa final'!$Y$37="Baja",'Mapa final'!$AA$37="Mayor"),CONCATENATE("R5C",'Mapa final'!$O$37),"")</f>
        <v/>
      </c>
      <c r="AF72" s="462" t="str">
        <f>IF(AND('Mapa final'!$Y$38="Baja",'Mapa final'!$AA$38="Mayor"),CONCATENATE("R5C",'Mapa final'!$O$38),"")</f>
        <v/>
      </c>
      <c r="AG72" s="463" t="str">
        <f>IF(AND('Mapa final'!$Y$39="Baja",'Mapa final'!$AA$39="Mayor"),CONCATENATE("R5C",'Mapa final'!$O$39),"")</f>
        <v/>
      </c>
      <c r="AH72" s="464" t="str">
        <f>IF(AND('Mapa final'!$Y$34="Baja",'Mapa final'!$AA$34="Catastrófico"),CONCATENATE("R5C",'Mapa final'!$O$34),"")</f>
        <v/>
      </c>
      <c r="AI72" s="465" t="str">
        <f>IF(AND('Mapa final'!$Y$35="Baja",'Mapa final'!$AA$35="Catastrófico"),CONCATENATE("R5C",'Mapa final'!$O$35),"")</f>
        <v/>
      </c>
      <c r="AJ72" s="465" t="str">
        <f>IF(AND('Mapa final'!$Y$36="Baja",'Mapa final'!$AA$36="Catastrófico"),CONCATENATE("R5C",'Mapa final'!$O$36),"")</f>
        <v/>
      </c>
      <c r="AK72" s="465" t="str">
        <f>IF(AND('Mapa final'!$Y$37="Baja",'Mapa final'!$AA$37="Catastrófico"),CONCATENATE("R5C",'Mapa final'!$O$37),"")</f>
        <v/>
      </c>
      <c r="AL72" s="465" t="str">
        <f>IF(AND('Mapa final'!$Y$38="Baja",'Mapa final'!$AA$38="Catastrófico"),CONCATENATE("R5C",'Mapa final'!$O$38),"")</f>
        <v/>
      </c>
      <c r="AM72" s="466" t="str">
        <f>IF(AND('Mapa final'!$Y$39="Baja",'Mapa final'!$AA$39="Catastrófico"),CONCATENATE("R5C",'Mapa final'!$O$39),"")</f>
        <v/>
      </c>
      <c r="AN72" s="14"/>
      <c r="AO72" s="1127"/>
      <c r="AP72" s="1128"/>
      <c r="AQ72" s="1128"/>
      <c r="AR72" s="1128"/>
      <c r="AS72" s="1128"/>
      <c r="AT72" s="1129"/>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c r="A73" s="14"/>
      <c r="B73" s="1015"/>
      <c r="C73" s="1015"/>
      <c r="D73" s="1016"/>
      <c r="E73" s="1104"/>
      <c r="F73" s="1103"/>
      <c r="G73" s="1103"/>
      <c r="H73" s="1103"/>
      <c r="I73" s="1103"/>
      <c r="J73" s="488" t="str">
        <f>IF(AND('Mapa final'!$Y$40="Baja",'Mapa final'!$AA$40="Leve"),CONCATENATE("R6C",'Mapa final'!$O$40),"")</f>
        <v>R6C1</v>
      </c>
      <c r="K73" s="489" t="str">
        <f>IF(AND('Mapa final'!$Y$41="Baja",'Mapa final'!$AA$41="Leve"),CONCATENATE("R6C",'Mapa final'!$O$41),"")</f>
        <v/>
      </c>
      <c r="L73" s="489" t="str">
        <f>IF(AND('Mapa final'!$Y$42="Baja",'Mapa final'!$AA$42="Leve"),CONCATENATE("R6C",'Mapa final'!$O$42),"")</f>
        <v/>
      </c>
      <c r="M73" s="489" t="str">
        <f>IF(AND('Mapa final'!$Y$43="Baja",'Mapa final'!$AA$43="Leve"),CONCATENATE("R6C",'Mapa final'!$O$43),"")</f>
        <v/>
      </c>
      <c r="N73" s="489" t="str">
        <f>IF(AND('Mapa final'!$Y$44="Baja",'Mapa final'!$AA$44="Leve"),CONCATENATE("R6C",'Mapa final'!$O$44),"")</f>
        <v/>
      </c>
      <c r="O73" s="490" t="str">
        <f>IF(AND('Mapa final'!$Y$45="Baja",'Mapa final'!$AA$45="Leve"),CONCATENATE("R6C",'Mapa final'!$O$45),"")</f>
        <v/>
      </c>
      <c r="P73" s="470" t="str">
        <f>IF(AND('Mapa final'!$Y$40="Baja",'Mapa final'!$AA$40="Menor"),CONCATENATE("R6C",'Mapa final'!$O$40),"")</f>
        <v/>
      </c>
      <c r="Q73" s="471" t="str">
        <f>IF(AND('Mapa final'!$Y$41="Baja",'Mapa final'!$AA$41="Menor"),CONCATENATE("R6C",'Mapa final'!$O$41),"")</f>
        <v/>
      </c>
      <c r="R73" s="471" t="str">
        <f>IF(AND('Mapa final'!$Y$42="Baja",'Mapa final'!$AA$42="Menor"),CONCATENATE("R6C",'Mapa final'!$O$42),"")</f>
        <v/>
      </c>
      <c r="S73" s="471" t="str">
        <f>IF(AND('Mapa final'!$Y$43="Baja",'Mapa final'!$AA$43="Menor"),CONCATENATE("R6C",'Mapa final'!$O$43),"")</f>
        <v/>
      </c>
      <c r="T73" s="471" t="str">
        <f>IF(AND('Mapa final'!$Y$44="Baja",'Mapa final'!$AA$44="Menor"),CONCATENATE("R6C",'Mapa final'!$O$44),"")</f>
        <v/>
      </c>
      <c r="U73" s="472" t="str">
        <f>IF(AND('Mapa final'!$Y$45="Baja",'Mapa final'!$AA$45="Menor"),CONCATENATE("R6C",'Mapa final'!$O$45),"")</f>
        <v/>
      </c>
      <c r="V73" s="470" t="str">
        <f>IF(AND('Mapa final'!$Y$40="Baja",'Mapa final'!$AA$40="Moderado"),CONCATENATE("R6C",'Mapa final'!$O$40),"")</f>
        <v/>
      </c>
      <c r="W73" s="471" t="str">
        <f>IF(AND('Mapa final'!$Y$41="Baja",'Mapa final'!$AA$41="Moderado"),CONCATENATE("R6C",'Mapa final'!$O$41),"")</f>
        <v/>
      </c>
      <c r="X73" s="471" t="str">
        <f>IF(AND('Mapa final'!$Y$42="Baja",'Mapa final'!$AA$42="Moderado"),CONCATENATE("R6C",'Mapa final'!$O$42),"")</f>
        <v/>
      </c>
      <c r="Y73" s="471" t="str">
        <f>IF(AND('Mapa final'!$Y$43="Baja",'Mapa final'!$AA$43="Moderado"),CONCATENATE("R6C",'Mapa final'!$O$43),"")</f>
        <v/>
      </c>
      <c r="Z73" s="471" t="str">
        <f>IF(AND('Mapa final'!$Y$44="Baja",'Mapa final'!$AA$44="Moderado"),CONCATENATE("R6C",'Mapa final'!$O$44),"")</f>
        <v/>
      </c>
      <c r="AA73" s="472" t="str">
        <f>IF(AND('Mapa final'!$Y$45="Baja",'Mapa final'!$AA$45="Moderado"),CONCATENATE("R6C",'Mapa final'!$O$45),"")</f>
        <v/>
      </c>
      <c r="AB73" s="461" t="str">
        <f>IF(AND('Mapa final'!$Y$40="Baja",'Mapa final'!$AA$40="Mayor"),CONCATENATE("R6C",'Mapa final'!$O$40),"")</f>
        <v/>
      </c>
      <c r="AC73" s="462" t="str">
        <f>IF(AND('Mapa final'!$Y$41="Baja",'Mapa final'!$AA$41="Mayor"),CONCATENATE("R6C",'Mapa final'!$O$41),"")</f>
        <v/>
      </c>
      <c r="AD73" s="462" t="str">
        <f>IF(AND('Mapa final'!$Y$42="Baja",'Mapa final'!$AA$42="Mayor"),CONCATENATE("R6C",'Mapa final'!$O$42),"")</f>
        <v/>
      </c>
      <c r="AE73" s="462" t="str">
        <f>IF(AND('Mapa final'!$Y$43="Baja",'Mapa final'!$AA$43="Mayor"),CONCATENATE("R6C",'Mapa final'!$O$43),"")</f>
        <v/>
      </c>
      <c r="AF73" s="462" t="str">
        <f>IF(AND('Mapa final'!$Y$44="Baja",'Mapa final'!$AA$44="Mayor"),CONCATENATE("R6C",'Mapa final'!$O$44),"")</f>
        <v/>
      </c>
      <c r="AG73" s="463" t="str">
        <f>IF(AND('Mapa final'!$Y$45="Baja",'Mapa final'!$AA$45="Mayor"),CONCATENATE("R6C",'Mapa final'!$O$45),"")</f>
        <v/>
      </c>
      <c r="AH73" s="464" t="str">
        <f>IF(AND('Mapa final'!$Y$40="Baja",'Mapa final'!$AA$40="Catastrófico"),CONCATENATE("R6C",'Mapa final'!$O$40),"")</f>
        <v/>
      </c>
      <c r="AI73" s="465" t="str">
        <f>IF(AND('Mapa final'!$Y$41="Baja",'Mapa final'!$AA$41="Catastrófico"),CONCATENATE("R6C",'Mapa final'!$O$41),"")</f>
        <v/>
      </c>
      <c r="AJ73" s="465" t="str">
        <f>IF(AND('Mapa final'!$Y$42="Baja",'Mapa final'!$AA$42="Catastrófico"),CONCATENATE("R6C",'Mapa final'!$O$42),"")</f>
        <v/>
      </c>
      <c r="AK73" s="465" t="str">
        <f>IF(AND('Mapa final'!$Y$43="Baja",'Mapa final'!$AA$43="Catastrófico"),CONCATENATE("R6C",'Mapa final'!$O$43),"")</f>
        <v/>
      </c>
      <c r="AL73" s="465" t="str">
        <f>IF(AND('Mapa final'!$Y$44="Baja",'Mapa final'!$AA$44="Catastrófico"),CONCATENATE("R6C",'Mapa final'!$O$44),"")</f>
        <v/>
      </c>
      <c r="AM73" s="466" t="str">
        <f>IF(AND('Mapa final'!$Y$45="Baja",'Mapa final'!$AA$45="Catastrófico"),CONCATENATE("R6C",'Mapa final'!$O$45),"")</f>
        <v/>
      </c>
      <c r="AN73" s="14"/>
      <c r="AO73" s="1127"/>
      <c r="AP73" s="1128"/>
      <c r="AQ73" s="1128"/>
      <c r="AR73" s="1128"/>
      <c r="AS73" s="1128"/>
      <c r="AT73" s="1129"/>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c r="A74" s="14"/>
      <c r="B74" s="1015"/>
      <c r="C74" s="1015"/>
      <c r="D74" s="1016"/>
      <c r="E74" s="1104"/>
      <c r="F74" s="1103"/>
      <c r="G74" s="1103"/>
      <c r="H74" s="1103"/>
      <c r="I74" s="1103"/>
      <c r="J74" s="488" t="str">
        <f>IF(AND('Mapa final'!$Y$46="Baja",'Mapa final'!$AA$46="Leve"),CONCATENATE("R7C",'Mapa final'!$O$46),"")</f>
        <v>R7C1</v>
      </c>
      <c r="K74" s="489" t="str">
        <f>IF(AND('Mapa final'!$Y$47="Baja",'Mapa final'!$AA$47="Leve"),CONCATENATE("R7C",'Mapa final'!$O$47),"")</f>
        <v/>
      </c>
      <c r="L74" s="489" t="str">
        <f>IF(AND('Mapa final'!$Y$48="Baja",'Mapa final'!$AA$48="Leve"),CONCATENATE("R7C",'Mapa final'!$O$48),"")</f>
        <v/>
      </c>
      <c r="M74" s="489" t="str">
        <f>IF(AND('Mapa final'!$Y$49="Baja",'Mapa final'!$AA$49="Leve"),CONCATENATE("R7C",'Mapa final'!$O$49),"")</f>
        <v/>
      </c>
      <c r="N74" s="489" t="str">
        <f>IF(AND('Mapa final'!$Y$50="Baja",'Mapa final'!$AA$50="Leve"),CONCATENATE("R7C",'Mapa final'!$O$50),"")</f>
        <v/>
      </c>
      <c r="O74" s="490" t="str">
        <f>IF(AND('Mapa final'!$Y$51="Baja",'Mapa final'!$AA$51="Leve"),CONCATENATE("R7C",'Mapa final'!$O$51),"")</f>
        <v/>
      </c>
      <c r="P74" s="470" t="str">
        <f>IF(AND('Mapa final'!$Y$46="Baja",'Mapa final'!$AA$46="Menor"),CONCATENATE("R7C",'Mapa final'!$O$46),"")</f>
        <v/>
      </c>
      <c r="Q74" s="471" t="str">
        <f>IF(AND('Mapa final'!$Y$47="Baja",'Mapa final'!$AA$47="Menor"),CONCATENATE("R7C",'Mapa final'!$O$47),"")</f>
        <v/>
      </c>
      <c r="R74" s="471" t="str">
        <f>IF(AND('Mapa final'!$Y$48="Baja",'Mapa final'!$AA$48="Menor"),CONCATENATE("R7C",'Mapa final'!$O$48),"")</f>
        <v/>
      </c>
      <c r="S74" s="471" t="str">
        <f>IF(AND('Mapa final'!$Y$49="Baja",'Mapa final'!$AA$49="Menor"),CONCATENATE("R7C",'Mapa final'!$O$49),"")</f>
        <v/>
      </c>
      <c r="T74" s="471" t="str">
        <f>IF(AND('Mapa final'!$Y$50="Baja",'Mapa final'!$AA$50="Menor"),CONCATENATE("R7C",'Mapa final'!$O$50),"")</f>
        <v/>
      </c>
      <c r="U74" s="472" t="str">
        <f>IF(AND('Mapa final'!$Y$51="Baja",'Mapa final'!$AA$51="Menor"),CONCATENATE("R7C",'Mapa final'!$O$51),"")</f>
        <v/>
      </c>
      <c r="V74" s="470" t="str">
        <f>IF(AND('Mapa final'!$Y$46="Baja",'Mapa final'!$AA$46="Moderado"),CONCATENATE("R7C",'Mapa final'!$O$46),"")</f>
        <v/>
      </c>
      <c r="W74" s="471" t="str">
        <f>IF(AND('Mapa final'!$Y$47="Baja",'Mapa final'!$AA$47="Moderado"),CONCATENATE("R7C",'Mapa final'!$O$47),"")</f>
        <v/>
      </c>
      <c r="X74" s="471" t="str">
        <f>IF(AND('Mapa final'!$Y$48="Baja",'Mapa final'!$AA$48="Moderado"),CONCATENATE("R7C",'Mapa final'!$O$48),"")</f>
        <v/>
      </c>
      <c r="Y74" s="471" t="str">
        <f>IF(AND('Mapa final'!$Y$49="Baja",'Mapa final'!$AA$49="Moderado"),CONCATENATE("R7C",'Mapa final'!$O$49),"")</f>
        <v/>
      </c>
      <c r="Z74" s="471" t="str">
        <f>IF(AND('Mapa final'!$Y$50="Baja",'Mapa final'!$AA$50="Moderado"),CONCATENATE("R7C",'Mapa final'!$O$50),"")</f>
        <v/>
      </c>
      <c r="AA74" s="472" t="str">
        <f>IF(AND('Mapa final'!$Y$51="Baja",'Mapa final'!$AA$51="Moderado"),CONCATENATE("R7C",'Mapa final'!$O$51),"")</f>
        <v/>
      </c>
      <c r="AB74" s="461" t="str">
        <f>IF(AND('Mapa final'!$Y$46="Baja",'Mapa final'!$AA$46="Mayor"),CONCATENATE("R7C",'Mapa final'!$O$46),"")</f>
        <v/>
      </c>
      <c r="AC74" s="462" t="str">
        <f>IF(AND('Mapa final'!$Y$47="Baja",'Mapa final'!$AA$47="Mayor"),CONCATENATE("R7C",'Mapa final'!$O$47),"")</f>
        <v/>
      </c>
      <c r="AD74" s="462" t="str">
        <f>IF(AND('Mapa final'!$Y$48="Baja",'Mapa final'!$AA$48="Mayor"),CONCATENATE("R7C",'Mapa final'!$O$48),"")</f>
        <v/>
      </c>
      <c r="AE74" s="462" t="str">
        <f>IF(AND('Mapa final'!$Y$49="Baja",'Mapa final'!$AA$49="Mayor"),CONCATENATE("R7C",'Mapa final'!$O$49),"")</f>
        <v/>
      </c>
      <c r="AF74" s="462" t="str">
        <f>IF(AND('Mapa final'!$Y$50="Baja",'Mapa final'!$AA$50="Mayor"),CONCATENATE("R7C",'Mapa final'!$O$50),"")</f>
        <v/>
      </c>
      <c r="AG74" s="463" t="str">
        <f>IF(AND('Mapa final'!$Y$51="Baja",'Mapa final'!$AA$51="Mayor"),CONCATENATE("R7C",'Mapa final'!$O$51),"")</f>
        <v/>
      </c>
      <c r="AH74" s="464" t="str">
        <f>IF(AND('Mapa final'!$Y$46="Baja",'Mapa final'!$AA$46="Catastrófico"),CONCATENATE("R7C",'Mapa final'!$O$46),"")</f>
        <v/>
      </c>
      <c r="AI74" s="465" t="str">
        <f>IF(AND('Mapa final'!$Y$47="Baja",'Mapa final'!$AA$47="Catastrófico"),CONCATENATE("R7C",'Mapa final'!$O$47),"")</f>
        <v/>
      </c>
      <c r="AJ74" s="465" t="str">
        <f>IF(AND('Mapa final'!$Y$48="Baja",'Mapa final'!$AA$48="Catastrófico"),CONCATENATE("R7C",'Mapa final'!$O$48),"")</f>
        <v/>
      </c>
      <c r="AK74" s="465" t="str">
        <f>IF(AND('Mapa final'!$Y$49="Baja",'Mapa final'!$AA$49="Catastrófico"),CONCATENATE("R7C",'Mapa final'!$O$49),"")</f>
        <v/>
      </c>
      <c r="AL74" s="465" t="str">
        <f>IF(AND('Mapa final'!$Y$50="Baja",'Mapa final'!$AA$50="Catastrófico"),CONCATENATE("R7C",'Mapa final'!$O$50),"")</f>
        <v/>
      </c>
      <c r="AM74" s="466" t="str">
        <f>IF(AND('Mapa final'!$Y$51="Baja",'Mapa final'!$AA$51="Catastrófico"),CONCATENATE("R7C",'Mapa final'!$O$51),"")</f>
        <v/>
      </c>
      <c r="AN74" s="14"/>
      <c r="AO74" s="1127"/>
      <c r="AP74" s="1128"/>
      <c r="AQ74" s="1128"/>
      <c r="AR74" s="1128"/>
      <c r="AS74" s="1128"/>
      <c r="AT74" s="1129"/>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c r="A75" s="14"/>
      <c r="B75" s="1015"/>
      <c r="C75" s="1015"/>
      <c r="D75" s="1016"/>
      <c r="E75" s="1104"/>
      <c r="F75" s="1103"/>
      <c r="G75" s="1103"/>
      <c r="H75" s="1103"/>
      <c r="I75" s="1103"/>
      <c r="J75" s="488" t="str">
        <f>IF(AND('Mapa final'!$Y$52="Baja",'Mapa final'!$AA$52="Leve"),CONCATENATE("R8C",'Mapa final'!$O$52),"")</f>
        <v/>
      </c>
      <c r="K75" s="489" t="str">
        <f>IF(AND('Mapa final'!$Y$53="Baja",'Mapa final'!$AA$53="Leve"),CONCATENATE("R8C",'Mapa final'!$O$53),"")</f>
        <v/>
      </c>
      <c r="L75" s="489" t="str">
        <f>IF(AND('Mapa final'!$Y$54="Baja",'Mapa final'!$AA$54="Leve"),CONCATENATE("R8C",'Mapa final'!$O$54),"")</f>
        <v/>
      </c>
      <c r="M75" s="489" t="str">
        <f>IF(AND('Mapa final'!$Y$55="Baja",'Mapa final'!$AA$55="Leve"),CONCATENATE("R8C",'Mapa final'!$O$55),"")</f>
        <v/>
      </c>
      <c r="N75" s="489" t="str">
        <f>IF(AND('Mapa final'!$Y$56="Baja",'Mapa final'!$AA$56="Leve"),CONCATENATE("R8C",'Mapa final'!$O$56),"")</f>
        <v/>
      </c>
      <c r="O75" s="490" t="str">
        <f>IF(AND('Mapa final'!$Y$57="Baja",'Mapa final'!$AA$57="Leve"),CONCATENATE("R8C",'Mapa final'!$O$57),"")</f>
        <v/>
      </c>
      <c r="P75" s="470" t="str">
        <f>IF(AND('Mapa final'!$Y$52="Baja",'Mapa final'!$AA$52="Menor"),CONCATENATE("R8C",'Mapa final'!$O$52),"")</f>
        <v/>
      </c>
      <c r="Q75" s="471" t="str">
        <f>IF(AND('Mapa final'!$Y$53="Baja",'Mapa final'!$AA$53="Menor"),CONCATENATE("R8C",'Mapa final'!$O$53),"")</f>
        <v/>
      </c>
      <c r="R75" s="471" t="str">
        <f>IF(AND('Mapa final'!$Y$54="Baja",'Mapa final'!$AA$54="Menor"),CONCATENATE("R8C",'Mapa final'!$O$54),"")</f>
        <v/>
      </c>
      <c r="S75" s="471" t="str">
        <f>IF(AND('Mapa final'!$Y$55="Baja",'Mapa final'!$AA$55="Menor"),CONCATENATE("R8C",'Mapa final'!$O$55),"")</f>
        <v/>
      </c>
      <c r="T75" s="471" t="str">
        <f>IF(AND('Mapa final'!$Y$56="Baja",'Mapa final'!$AA$56="Menor"),CONCATENATE("R8C",'Mapa final'!$O$56),"")</f>
        <v/>
      </c>
      <c r="U75" s="472" t="str">
        <f>IF(AND('Mapa final'!$Y$57="Baja",'Mapa final'!$AA$57="Menor"),CONCATENATE("R8C",'Mapa final'!$O$57),"")</f>
        <v/>
      </c>
      <c r="V75" s="470" t="str">
        <f>IF(AND('Mapa final'!$Y$52="Baja",'Mapa final'!$AA$52="Moderado"),CONCATENATE("R8C",'Mapa final'!$O$52),"")</f>
        <v/>
      </c>
      <c r="W75" s="471" t="str">
        <f>IF(AND('Mapa final'!$Y$53="Baja",'Mapa final'!$AA$53="Moderado"),CONCATENATE("R8C",'Mapa final'!$O$53),"")</f>
        <v/>
      </c>
      <c r="X75" s="471" t="str">
        <f>IF(AND('Mapa final'!$Y$54="Baja",'Mapa final'!$AA$54="Moderado"),CONCATENATE("R8C",'Mapa final'!$O$54),"")</f>
        <v/>
      </c>
      <c r="Y75" s="471" t="str">
        <f>IF(AND('Mapa final'!$Y$55="Baja",'Mapa final'!$AA$55="Moderado"),CONCATENATE("R8C",'Mapa final'!$O$55),"")</f>
        <v/>
      </c>
      <c r="Z75" s="471" t="str">
        <f>IF(AND('Mapa final'!$Y$56="Baja",'Mapa final'!$AA$56="Moderado"),CONCATENATE("R8C",'Mapa final'!$O$56),"")</f>
        <v/>
      </c>
      <c r="AA75" s="472" t="str">
        <f>IF(AND('Mapa final'!$Y$57="Baja",'Mapa final'!$AA$57="Moderado"),CONCATENATE("R8C",'Mapa final'!$O$57),"")</f>
        <v/>
      </c>
      <c r="AB75" s="461" t="str">
        <f>IF(AND('Mapa final'!$Y$52="Baja",'Mapa final'!$AA$52="Mayor"),CONCATENATE("R8C",'Mapa final'!$O$52),"")</f>
        <v/>
      </c>
      <c r="AC75" s="462" t="str">
        <f>IF(AND('Mapa final'!$Y$53="Baja",'Mapa final'!$AA$53="Mayor"),CONCATENATE("R8C",'Mapa final'!$O$53),"")</f>
        <v/>
      </c>
      <c r="AD75" s="462" t="str">
        <f>IF(AND('Mapa final'!$Y$54="Baja",'Mapa final'!$AA$54="Mayor"),CONCATENATE("R8C",'Mapa final'!$O$54),"")</f>
        <v/>
      </c>
      <c r="AE75" s="462" t="str">
        <f>IF(AND('Mapa final'!$Y$55="Baja",'Mapa final'!$AA$55="Mayor"),CONCATENATE("R8C",'Mapa final'!$O$55),"")</f>
        <v/>
      </c>
      <c r="AF75" s="462" t="str">
        <f>IF(AND('Mapa final'!$Y$56="Baja",'Mapa final'!$AA$56="Mayor"),CONCATENATE("R8C",'Mapa final'!$O$56),"")</f>
        <v/>
      </c>
      <c r="AG75" s="463" t="str">
        <f>IF(AND('Mapa final'!$Y$57="Baja",'Mapa final'!$AA$57="Mayor"),CONCATENATE("R8C",'Mapa final'!$O$57),"")</f>
        <v/>
      </c>
      <c r="AH75" s="464" t="str">
        <f>IF(AND('Mapa final'!$Y$52="Baja",'Mapa final'!$AA$52="Catastrófico"),CONCATENATE("R8C",'Mapa final'!$O$52),"")</f>
        <v/>
      </c>
      <c r="AI75" s="465" t="str">
        <f>IF(AND('Mapa final'!$Y$53="Baja",'Mapa final'!$AA$53="Catastrófico"),CONCATENATE("R8C",'Mapa final'!$O$53),"")</f>
        <v/>
      </c>
      <c r="AJ75" s="465" t="str">
        <f>IF(AND('Mapa final'!$Y$54="Baja",'Mapa final'!$AA$54="Catastrófico"),CONCATENATE("R8C",'Mapa final'!$O$54),"")</f>
        <v/>
      </c>
      <c r="AK75" s="465" t="str">
        <f>IF(AND('Mapa final'!$Y$55="Baja",'Mapa final'!$AA$55="Catastrófico"),CONCATENATE("R8C",'Mapa final'!$O$55),"")</f>
        <v/>
      </c>
      <c r="AL75" s="465" t="str">
        <f>IF(AND('Mapa final'!$Y$56="Baja",'Mapa final'!$AA$56="Catastrófico"),CONCATENATE("R8C",'Mapa final'!$O$56),"")</f>
        <v/>
      </c>
      <c r="AM75" s="466" t="str">
        <f>IF(AND('Mapa final'!$Y$57="Baja",'Mapa final'!$AA$57="Catastrófico"),CONCATENATE("R8C",'Mapa final'!$O$57),"")</f>
        <v/>
      </c>
      <c r="AN75" s="14"/>
      <c r="AO75" s="1127"/>
      <c r="AP75" s="1128"/>
      <c r="AQ75" s="1128"/>
      <c r="AR75" s="1128"/>
      <c r="AS75" s="1128"/>
      <c r="AT75" s="1129"/>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c r="A76" s="14"/>
      <c r="B76" s="1015"/>
      <c r="C76" s="1015"/>
      <c r="D76" s="1016"/>
      <c r="E76" s="1104"/>
      <c r="F76" s="1103"/>
      <c r="G76" s="1103"/>
      <c r="H76" s="1103"/>
      <c r="I76" s="1103"/>
      <c r="J76" s="488" t="str">
        <f>IF(AND('Mapa final'!$Y$58="Baja",'Mapa final'!$AA$58="Leve"),CONCATENATE("R9C",'Mapa final'!$O$58),"")</f>
        <v/>
      </c>
      <c r="K76" s="489" t="str">
        <f>IF(AND('Mapa final'!$Y$59="Baja",'Mapa final'!$AA$59="Leve"),CONCATENATE("R9C",'Mapa final'!$O$59),"")</f>
        <v/>
      </c>
      <c r="L76" s="489" t="str">
        <f>IF(AND('Mapa final'!$Y$60="Baja",'Mapa final'!$AA$60="Leve"),CONCATENATE("R9C",'Mapa final'!$O$60),"")</f>
        <v/>
      </c>
      <c r="M76" s="489" t="str">
        <f>IF(AND('Mapa final'!$Y$61="Baja",'Mapa final'!$AA$61="Leve"),CONCATENATE("R9C",'Mapa final'!$O$61),"")</f>
        <v/>
      </c>
      <c r="N76" s="489" t="str">
        <f>IF(AND('Mapa final'!$Y$62="Baja",'Mapa final'!$AA$62="Leve"),CONCATENATE("R9C",'Mapa final'!$O$62),"")</f>
        <v/>
      </c>
      <c r="O76" s="490" t="str">
        <f>IF(AND('Mapa final'!$Y$63="Baja",'Mapa final'!$AA$63="Leve"),CONCATENATE("R9C",'Mapa final'!$O$63),"")</f>
        <v/>
      </c>
      <c r="P76" s="470" t="str">
        <f>IF(AND('Mapa final'!$Y$58="Baja",'Mapa final'!$AA$58="Menor"),CONCATENATE("R9C",'Mapa final'!$O$58),"")</f>
        <v>R9C1</v>
      </c>
      <c r="Q76" s="471" t="str">
        <f>IF(AND('Mapa final'!$Y$59="Baja",'Mapa final'!$AA$59="Menor"),CONCATENATE("R9C",'Mapa final'!$O$59),"")</f>
        <v>R9C2</v>
      </c>
      <c r="R76" s="471" t="str">
        <f>IF(AND('Mapa final'!$Y$60="Baja",'Mapa final'!$AA$60="Menor"),CONCATENATE("R9C",'Mapa final'!$O$60),"")</f>
        <v/>
      </c>
      <c r="S76" s="471" t="str">
        <f>IF(AND('Mapa final'!$Y$61="Baja",'Mapa final'!$AA$61="Menor"),CONCATENATE("R9C",'Mapa final'!$O$61),"")</f>
        <v/>
      </c>
      <c r="T76" s="471" t="str">
        <f>IF(AND('Mapa final'!$Y$62="Baja",'Mapa final'!$AA$62="Menor"),CONCATENATE("R9C",'Mapa final'!$O$62),"")</f>
        <v/>
      </c>
      <c r="U76" s="472" t="str">
        <f>IF(AND('Mapa final'!$Y$63="Baja",'Mapa final'!$AA$63="Menor"),CONCATENATE("R9C",'Mapa final'!$O$63),"")</f>
        <v/>
      </c>
      <c r="V76" s="470" t="str">
        <f>IF(AND('Mapa final'!$Y$58="Baja",'Mapa final'!$AA$58="Moderado"),CONCATENATE("R9C",'Mapa final'!$O$58),"")</f>
        <v/>
      </c>
      <c r="W76" s="471" t="str">
        <f>IF(AND('Mapa final'!$Y$59="Baja",'Mapa final'!$AA$59="Moderado"),CONCATENATE("R9C",'Mapa final'!$O$59),"")</f>
        <v/>
      </c>
      <c r="X76" s="471" t="str">
        <f>IF(AND('Mapa final'!$Y$60="Baja",'Mapa final'!$AA$60="Moderado"),CONCATENATE("R9C",'Mapa final'!$O$60),"")</f>
        <v/>
      </c>
      <c r="Y76" s="471" t="str">
        <f>IF(AND('Mapa final'!$Y$61="Baja",'Mapa final'!$AA$61="Moderado"),CONCATENATE("R9C",'Mapa final'!$O$61),"")</f>
        <v/>
      </c>
      <c r="Z76" s="471" t="str">
        <f>IF(AND('Mapa final'!$Y$62="Baja",'Mapa final'!$AA$62="Moderado"),CONCATENATE("R9C",'Mapa final'!$O$62),"")</f>
        <v/>
      </c>
      <c r="AA76" s="472" t="str">
        <f>IF(AND('Mapa final'!$Y$63="Baja",'Mapa final'!$AA$63="Moderado"),CONCATENATE("R9C",'Mapa final'!$O$63),"")</f>
        <v/>
      </c>
      <c r="AB76" s="461" t="str">
        <f>IF(AND('Mapa final'!$Y$58="Baja",'Mapa final'!$AA$58="Mayor"),CONCATENATE("R9C",'Mapa final'!$O$58),"")</f>
        <v/>
      </c>
      <c r="AC76" s="462" t="str">
        <f>IF(AND('Mapa final'!$Y$59="Baja",'Mapa final'!$AA$59="Mayor"),CONCATENATE("R9C",'Mapa final'!$O$59),"")</f>
        <v/>
      </c>
      <c r="AD76" s="462" t="str">
        <f>IF(AND('Mapa final'!$Y$60="Baja",'Mapa final'!$AA$60="Mayor"),CONCATENATE("R9C",'Mapa final'!$O$60),"")</f>
        <v/>
      </c>
      <c r="AE76" s="462" t="str">
        <f>IF(AND('Mapa final'!$Y$61="Baja",'Mapa final'!$AA$61="Mayor"),CONCATENATE("R9C",'Mapa final'!$O$61),"")</f>
        <v/>
      </c>
      <c r="AF76" s="462" t="str">
        <f>IF(AND('Mapa final'!$Y$62="Baja",'Mapa final'!$AA$62="Mayor"),CONCATENATE("R9C",'Mapa final'!$O$62),"")</f>
        <v/>
      </c>
      <c r="AG76" s="463" t="str">
        <f>IF(AND('Mapa final'!$Y$63="Baja",'Mapa final'!$AA$63="Mayor"),CONCATENATE("R9C",'Mapa final'!$O$63),"")</f>
        <v/>
      </c>
      <c r="AH76" s="464" t="str">
        <f>IF(AND('Mapa final'!$Y$58="Baja",'Mapa final'!$AA$58="Catastrófico"),CONCATENATE("R9C",'Mapa final'!$O$58),"")</f>
        <v/>
      </c>
      <c r="AI76" s="465" t="str">
        <f>IF(AND('Mapa final'!$Y$59="Baja",'Mapa final'!$AA$59="Catastrófico"),CONCATENATE("R9C",'Mapa final'!$O$59),"")</f>
        <v/>
      </c>
      <c r="AJ76" s="465" t="str">
        <f>IF(AND('Mapa final'!$Y$60="Baja",'Mapa final'!$AA$60="Catastrófico"),CONCATENATE("R9C",'Mapa final'!$O$60),"")</f>
        <v/>
      </c>
      <c r="AK76" s="465" t="str">
        <f>IF(AND('Mapa final'!$Y$61="Baja",'Mapa final'!$AA$61="Catastrófico"),CONCATENATE("R9C",'Mapa final'!$O$61),"")</f>
        <v/>
      </c>
      <c r="AL76" s="465" t="str">
        <f>IF(AND('Mapa final'!$Y$62="Baja",'Mapa final'!$AA$62="Catastrófico"),CONCATENATE("R9C",'Mapa final'!$O$62),"")</f>
        <v/>
      </c>
      <c r="AM76" s="466" t="str">
        <f>IF(AND('Mapa final'!$Y$63="Baja",'Mapa final'!$AA$63="Catastrófico"),CONCATENATE("R9C",'Mapa final'!$O$63),"")</f>
        <v/>
      </c>
      <c r="AN76" s="14"/>
      <c r="AO76" s="1127"/>
      <c r="AP76" s="1128"/>
      <c r="AQ76" s="1128"/>
      <c r="AR76" s="1128"/>
      <c r="AS76" s="1128"/>
      <c r="AT76" s="1129"/>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c r="A77" s="14"/>
      <c r="B77" s="1015"/>
      <c r="C77" s="1015"/>
      <c r="D77" s="1016"/>
      <c r="E77" s="1104"/>
      <c r="F77" s="1103"/>
      <c r="G77" s="1103"/>
      <c r="H77" s="1103"/>
      <c r="I77" s="1103"/>
      <c r="J77" s="488" t="str">
        <f>IF(AND('Mapa final'!$Y$64="Baja",'Mapa final'!$AA$64="Leve"),CONCATENATE("R10C",'Mapa final'!$O$64),"")</f>
        <v/>
      </c>
      <c r="K77" s="489" t="str">
        <f>IF(AND('Mapa final'!$Y$65="Baja",'Mapa final'!$AA$65="Leve"),CONCATENATE("R10C",'Mapa final'!$O$65),"")</f>
        <v/>
      </c>
      <c r="L77" s="489" t="str">
        <f>IF(AND('Mapa final'!$Y$66="Baja",'Mapa final'!$AA$66="Leve"),CONCATENATE("R10C",'Mapa final'!$O$66),"")</f>
        <v/>
      </c>
      <c r="M77" s="489" t="str">
        <f>IF(AND('Mapa final'!$Y$67="Baja",'Mapa final'!$AA$67="Leve"),CONCATENATE("R10C",'Mapa final'!$O$67),"")</f>
        <v/>
      </c>
      <c r="N77" s="489" t="str">
        <f>IF(AND('Mapa final'!$Y$68="Baja",'Mapa final'!$AA$68="Leve"),CONCATENATE("R10C",'Mapa final'!$O$68),"")</f>
        <v/>
      </c>
      <c r="O77" s="490" t="str">
        <f>IF(AND('Mapa final'!$Y$69="Baja",'Mapa final'!$AA$69="Leve"),CONCATENATE("R10C",'Mapa final'!$O$69),"")</f>
        <v/>
      </c>
      <c r="P77" s="470" t="str">
        <f>IF(AND('Mapa final'!$Y$64="Baja",'Mapa final'!$AA$64="Menor"),CONCATENATE("R10C",'Mapa final'!$O$64),"")</f>
        <v/>
      </c>
      <c r="Q77" s="471" t="str">
        <f>IF(AND('Mapa final'!$Y$65="Baja",'Mapa final'!$AA$65="Menor"),CONCATENATE("R10C",'Mapa final'!$O$65),"")</f>
        <v/>
      </c>
      <c r="R77" s="471" t="str">
        <f>IF(AND('Mapa final'!$Y$66="Baja",'Mapa final'!$AA$66="Menor"),CONCATENATE("R10C",'Mapa final'!$O$66),"")</f>
        <v/>
      </c>
      <c r="S77" s="471" t="str">
        <f>IF(AND('Mapa final'!$Y$67="Baja",'Mapa final'!$AA$67="Menor"),CONCATENATE("R10C",'Mapa final'!$O$67),"")</f>
        <v/>
      </c>
      <c r="T77" s="471" t="str">
        <f>IF(AND('Mapa final'!$Y$68="Baja",'Mapa final'!$AA$68="Menor"),CONCATENATE("R10C",'Mapa final'!$O$68),"")</f>
        <v/>
      </c>
      <c r="U77" s="472" t="str">
        <f>IF(AND('Mapa final'!$Y$69="Baja",'Mapa final'!$AA$69="Menor"),CONCATENATE("R10C",'Mapa final'!$O$69),"")</f>
        <v/>
      </c>
      <c r="V77" s="470" t="str">
        <f>IF(AND('Mapa final'!$Y$64="Baja",'Mapa final'!$AA$64="Moderado"),CONCATENATE("R10C",'Mapa final'!$O$64),"")</f>
        <v>R10C1</v>
      </c>
      <c r="W77" s="471" t="str">
        <f>IF(AND('Mapa final'!$Y$65="Baja",'Mapa final'!$AA$65="Moderado"),CONCATENATE("R10C",'Mapa final'!$O$65),"")</f>
        <v/>
      </c>
      <c r="X77" s="471" t="str">
        <f>IF(AND('Mapa final'!$Y$66="Baja",'Mapa final'!$AA$66="Moderado"),CONCATENATE("R10C",'Mapa final'!$O$66),"")</f>
        <v/>
      </c>
      <c r="Y77" s="471" t="str">
        <f>IF(AND('Mapa final'!$Y$67="Baja",'Mapa final'!$AA$67="Moderado"),CONCATENATE("R10C",'Mapa final'!$O$67),"")</f>
        <v/>
      </c>
      <c r="Z77" s="471" t="str">
        <f>IF(AND('Mapa final'!$Y$68="Baja",'Mapa final'!$AA$68="Moderado"),CONCATENATE("R10C",'Mapa final'!$O$68),"")</f>
        <v/>
      </c>
      <c r="AA77" s="472" t="str">
        <f>IF(AND('Mapa final'!$Y$69="Baja",'Mapa final'!$AA$69="Moderado"),CONCATENATE("R10C",'Mapa final'!$O$69),"")</f>
        <v/>
      </c>
      <c r="AB77" s="461" t="str">
        <f>IF(AND('Mapa final'!$Y$64="Baja",'Mapa final'!$AA$64="Mayor"),CONCATENATE("R10C",'Mapa final'!$O$64),"")</f>
        <v/>
      </c>
      <c r="AC77" s="462" t="str">
        <f>IF(AND('Mapa final'!$Y$65="Baja",'Mapa final'!$AA$65="Mayor"),CONCATENATE("R10C",'Mapa final'!$O$65),"")</f>
        <v/>
      </c>
      <c r="AD77" s="462" t="str">
        <f>IF(AND('Mapa final'!$Y$66="Baja",'Mapa final'!$AA$66="Mayor"),CONCATENATE("R10C",'Mapa final'!$O$66),"")</f>
        <v/>
      </c>
      <c r="AE77" s="462" t="str">
        <f>IF(AND('Mapa final'!$Y$67="Baja",'Mapa final'!$AA$67="Mayor"),CONCATENATE("R10C",'Mapa final'!$O$67),"")</f>
        <v/>
      </c>
      <c r="AF77" s="462" t="str">
        <f>IF(AND('Mapa final'!$Y$68="Baja",'Mapa final'!$AA$68="Mayor"),CONCATENATE("R10C",'Mapa final'!$O$68),"")</f>
        <v/>
      </c>
      <c r="AG77" s="463" t="str">
        <f>IF(AND('Mapa final'!$Y$69="Baja",'Mapa final'!$AA$69="Mayor"),CONCATENATE("R10C",'Mapa final'!$O$69),"")</f>
        <v/>
      </c>
      <c r="AH77" s="464" t="str">
        <f>IF(AND('Mapa final'!$Y$64="Baja",'Mapa final'!$AA$64="Catastrófico"),CONCATENATE("R10C",'Mapa final'!$O$64),"")</f>
        <v/>
      </c>
      <c r="AI77" s="465" t="str">
        <f>IF(AND('Mapa final'!$Y$65="Baja",'Mapa final'!$AA$65="Catastrófico"),CONCATENATE("R10C",'Mapa final'!$O$65),"")</f>
        <v/>
      </c>
      <c r="AJ77" s="465" t="str">
        <f>IF(AND('Mapa final'!$Y$66="Baja",'Mapa final'!$AA$66="Catastrófico"),CONCATENATE("R10C",'Mapa final'!$O$66),"")</f>
        <v/>
      </c>
      <c r="AK77" s="465" t="str">
        <f>IF(AND('Mapa final'!$Y$67="Baja",'Mapa final'!$AA$67="Catastrófico"),CONCATENATE("R10C",'Mapa final'!$O$67),"")</f>
        <v/>
      </c>
      <c r="AL77" s="465" t="str">
        <f>IF(AND('Mapa final'!$Y$68="Baja",'Mapa final'!$AA$68="Catastrófico"),CONCATENATE("R10C",'Mapa final'!$O$68),"")</f>
        <v/>
      </c>
      <c r="AM77" s="466" t="str">
        <f>IF(AND('Mapa final'!$Y$69="Baja",'Mapa final'!$AA$69="Catastrófico"),CONCATENATE("R10C",'Mapa final'!$O$69),"")</f>
        <v/>
      </c>
      <c r="AN77" s="14"/>
      <c r="AO77" s="1127"/>
      <c r="AP77" s="1128"/>
      <c r="AQ77" s="1128"/>
      <c r="AR77" s="1128"/>
      <c r="AS77" s="1128"/>
      <c r="AT77" s="1129"/>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c r="A78" s="14"/>
      <c r="B78" s="1015"/>
      <c r="C78" s="1015"/>
      <c r="D78" s="1016"/>
      <c r="E78" s="1104"/>
      <c r="F78" s="1103"/>
      <c r="G78" s="1103"/>
      <c r="H78" s="1103"/>
      <c r="I78" s="1103"/>
      <c r="J78" s="488" t="str">
        <f>IF(AND('Mapa final'!$Y$70="Baja",'Mapa final'!$AA$70="Leve"),CONCATENATE("R11C",'Mapa final'!$O$70),"")</f>
        <v/>
      </c>
      <c r="K78" s="489" t="str">
        <f>IF(AND('Mapa final'!$Y$71="Baja",'Mapa final'!$AA$71="Leve"),CONCATENATE("R11C",'Mapa final'!$O$71),"")</f>
        <v>R11C2</v>
      </c>
      <c r="L78" s="489" t="str">
        <f>IF(AND('Mapa final'!$Y$72="Baja",'Mapa final'!$AA$72="Leve"),CONCATENATE("R11C",'Mapa final'!$O$72),"")</f>
        <v/>
      </c>
      <c r="M78" s="489" t="str">
        <f>IF(AND('Mapa final'!$Y$73="Baja",'Mapa final'!$AA$73="Leve"),CONCATENATE("R11C",'Mapa final'!$O$73),"")</f>
        <v/>
      </c>
      <c r="N78" s="489" t="str">
        <f>IF(AND('Mapa final'!$Y$74="Baja",'Mapa final'!$AA$74="Leve"),CONCATENATE("R11C",'Mapa final'!$O$74),"")</f>
        <v/>
      </c>
      <c r="O78" s="490" t="str">
        <f>IF(AND('Mapa final'!$Y$75="Baja",'Mapa final'!$AA$75="Leve"),CONCATENATE("R11C",'Mapa final'!$O$75),"")</f>
        <v/>
      </c>
      <c r="P78" s="470" t="str">
        <f>IF(AND('Mapa final'!$Y$70="Baja",'Mapa final'!$AA$70="Menor"),CONCATENATE("R11C",'Mapa final'!$O$70),"")</f>
        <v/>
      </c>
      <c r="Q78" s="471" t="str">
        <f>IF(AND('Mapa final'!$Y$71="Baja",'Mapa final'!$AA$71="Menor"),CONCATENATE("R11C",'Mapa final'!$O$71),"")</f>
        <v/>
      </c>
      <c r="R78" s="471" t="str">
        <f>IF(AND('Mapa final'!$Y$72="Baja",'Mapa final'!$AA$72="Menor"),CONCATENATE("R11C",'Mapa final'!$O$72),"")</f>
        <v/>
      </c>
      <c r="S78" s="471" t="str">
        <f>IF(AND('Mapa final'!$Y$73="Baja",'Mapa final'!$AA$73="Menor"),CONCATENATE("R11C",'Mapa final'!$O$73),"")</f>
        <v/>
      </c>
      <c r="T78" s="471" t="str">
        <f>IF(AND('Mapa final'!$Y$74="Baja",'Mapa final'!$AA$74="Menor"),CONCATENATE("R11C",'Mapa final'!$O$74),"")</f>
        <v/>
      </c>
      <c r="U78" s="472" t="str">
        <f>IF(AND('Mapa final'!$Y$75="Baja",'Mapa final'!$AA$75="Menor"),CONCATENATE("R11C",'Mapa final'!$O$75),"")</f>
        <v/>
      </c>
      <c r="V78" s="470" t="str">
        <f>IF(AND('Mapa final'!$Y$70="Baja",'Mapa final'!$AA$70="Moderado"),CONCATENATE("R11C",'Mapa final'!$O$70),"")</f>
        <v/>
      </c>
      <c r="W78" s="471" t="str">
        <f>IF(AND('Mapa final'!$Y$71="Baja",'Mapa final'!$AA$71="Moderado"),CONCATENATE("R11C",'Mapa final'!$O$71),"")</f>
        <v/>
      </c>
      <c r="X78" s="471" t="str">
        <f>IF(AND('Mapa final'!$Y$72="Baja",'Mapa final'!$AA$72="Moderado"),CONCATENATE("R11C",'Mapa final'!$O$72),"")</f>
        <v/>
      </c>
      <c r="Y78" s="471" t="str">
        <f>IF(AND('Mapa final'!$Y$73="Baja",'Mapa final'!$AA$73="Moderado"),CONCATENATE("R11C",'Mapa final'!$O$73),"")</f>
        <v/>
      </c>
      <c r="Z78" s="471" t="str">
        <f>IF(AND('Mapa final'!$Y$74="Baja",'Mapa final'!$AA$74="Moderado"),CONCATENATE("R11C",'Mapa final'!$O$74),"")</f>
        <v/>
      </c>
      <c r="AA78" s="472" t="str">
        <f>IF(AND('Mapa final'!$Y$75="Baja",'Mapa final'!$AA$75="Moderado"),CONCATENATE("R11C",'Mapa final'!$O$75),"")</f>
        <v/>
      </c>
      <c r="AB78" s="461" t="str">
        <f>IF(AND('Mapa final'!$Y$70="Baja",'Mapa final'!$AA$70="Mayor"),CONCATENATE("R11C",'Mapa final'!$O$70),"")</f>
        <v/>
      </c>
      <c r="AC78" s="462" t="str">
        <f>IF(AND('Mapa final'!$Y$71="Baja",'Mapa final'!$AA$71="Mayor"),CONCATENATE("R11C",'Mapa final'!$O$71),"")</f>
        <v/>
      </c>
      <c r="AD78" s="462" t="str">
        <f>IF(AND('Mapa final'!$Y$72="Baja",'Mapa final'!$AA$72="Mayor"),CONCATENATE("R11C",'Mapa final'!$O$72),"")</f>
        <v/>
      </c>
      <c r="AE78" s="462" t="str">
        <f>IF(AND('Mapa final'!$Y$73="Baja",'Mapa final'!$AA$73="Mayor"),CONCATENATE("R11C",'Mapa final'!$O$73),"")</f>
        <v/>
      </c>
      <c r="AF78" s="462" t="str">
        <f>IF(AND('Mapa final'!$Y$74="Baja",'Mapa final'!$AA$74="Mayor"),CONCATENATE("R11C",'Mapa final'!$O$74),"")</f>
        <v/>
      </c>
      <c r="AG78" s="463" t="str">
        <f>IF(AND('Mapa final'!$Y$75="Baja",'Mapa final'!$AA$75="Mayor"),CONCATENATE("R11C",'Mapa final'!$O$75),"")</f>
        <v/>
      </c>
      <c r="AH78" s="464" t="str">
        <f>IF(AND('Mapa final'!$Y$70="Baja",'Mapa final'!$AA$70="Catastrófico"),CONCATENATE("R11C",'Mapa final'!$O$70),"")</f>
        <v/>
      </c>
      <c r="AI78" s="465" t="str">
        <f>IF(AND('Mapa final'!$Y$71="Baja",'Mapa final'!$AA$71="Catastrófico"),CONCATENATE("R11C",'Mapa final'!$O$71),"")</f>
        <v/>
      </c>
      <c r="AJ78" s="465" t="str">
        <f>IF(AND('Mapa final'!$Y$72="Baja",'Mapa final'!$AA$72="Catastrófico"),CONCATENATE("R11C",'Mapa final'!$O$72),"")</f>
        <v/>
      </c>
      <c r="AK78" s="465" t="str">
        <f>IF(AND('Mapa final'!$Y$73="Baja",'Mapa final'!$AA$73="Catastrófico"),CONCATENATE("R11C",'Mapa final'!$O$73),"")</f>
        <v/>
      </c>
      <c r="AL78" s="465" t="str">
        <f>IF(AND('Mapa final'!$Y$74="Baja",'Mapa final'!$AA$74="Catastrófico"),CONCATENATE("R11C",'Mapa final'!$O$74),"")</f>
        <v/>
      </c>
      <c r="AM78" s="466" t="str">
        <f>IF(AND('Mapa final'!$Y$75="Baja",'Mapa final'!$AA$75="Catastrófico"),CONCATENATE("R11C",'Mapa final'!$O$75),"")</f>
        <v/>
      </c>
      <c r="AN78" s="14"/>
      <c r="AO78" s="1127"/>
      <c r="AP78" s="1128"/>
      <c r="AQ78" s="1128"/>
      <c r="AR78" s="1128"/>
      <c r="AS78" s="1128"/>
      <c r="AT78" s="1129"/>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c r="A79" s="14"/>
      <c r="B79" s="1015"/>
      <c r="C79" s="1015"/>
      <c r="D79" s="1016"/>
      <c r="E79" s="1104"/>
      <c r="F79" s="1103"/>
      <c r="G79" s="1103"/>
      <c r="H79" s="1103"/>
      <c r="I79" s="1103"/>
      <c r="J79" s="488" t="str">
        <f>IF(AND('Mapa final'!$Y$76="Baja",'Mapa final'!$AA$76="Leve"),CONCATENATE("R12C",'Mapa final'!$O$76),"")</f>
        <v/>
      </c>
      <c r="K79" s="489" t="str">
        <f>IF(AND('Mapa final'!$Y$77="Baja",'Mapa final'!$AA$77="Leve"),CONCATENATE("R12C",'Mapa final'!$O$77),"")</f>
        <v/>
      </c>
      <c r="L79" s="489" t="str">
        <f>IF(AND('Mapa final'!$Y$78="Baja",'Mapa final'!$AA$78="Leve"),CONCATENATE("R12C",'Mapa final'!$O$78),"")</f>
        <v/>
      </c>
      <c r="M79" s="489" t="str">
        <f>IF(AND('Mapa final'!$Y$79="Baja",'Mapa final'!$AA$79="Leve"),CONCATENATE("R12C",'Mapa final'!$O$79),"")</f>
        <v/>
      </c>
      <c r="N79" s="489" t="str">
        <f>IF(AND('Mapa final'!$Y$80="Baja",'Mapa final'!$AA$80="Leve"),CONCATENATE("R12C",'Mapa final'!$O$80),"")</f>
        <v/>
      </c>
      <c r="O79" s="490" t="str">
        <f>IF(AND('Mapa final'!$Y$81="Baja",'Mapa final'!$AA$81="Leve"),CONCATENATE("R12C",'Mapa final'!$O$81),"")</f>
        <v/>
      </c>
      <c r="P79" s="470" t="str">
        <f>IF(AND('Mapa final'!$Y$76="Baja",'Mapa final'!$AA$76="Menor"),CONCATENATE("R12C",'Mapa final'!$O$76),"")</f>
        <v/>
      </c>
      <c r="Q79" s="471" t="str">
        <f>IF(AND('Mapa final'!$Y$77="Baja",'Mapa final'!$AA$77="Menor"),CONCATENATE("R12C",'Mapa final'!$O$77),"")</f>
        <v/>
      </c>
      <c r="R79" s="471" t="str">
        <f>IF(AND('Mapa final'!$Y$78="Baja",'Mapa final'!$AA$78="Menor"),CONCATENATE("R12C",'Mapa final'!$O$78),"")</f>
        <v/>
      </c>
      <c r="S79" s="471" t="str">
        <f>IF(AND('Mapa final'!$Y$79="Baja",'Mapa final'!$AA$79="Menor"),CONCATENATE("R12C",'Mapa final'!$O$79),"")</f>
        <v/>
      </c>
      <c r="T79" s="471" t="str">
        <f>IF(AND('Mapa final'!$Y$80="Baja",'Mapa final'!$AA$80="Menor"),CONCATENATE("R12C",'Mapa final'!$O$80),"")</f>
        <v/>
      </c>
      <c r="U79" s="472" t="str">
        <f>IF(AND('Mapa final'!$Y$81="Baja",'Mapa final'!$AA$81="Menor"),CONCATENATE("R12C",'Mapa final'!$O$81),"")</f>
        <v/>
      </c>
      <c r="V79" s="470" t="str">
        <f>IF(AND('Mapa final'!$Y$76="Baja",'Mapa final'!$AA$76="Moderado"),CONCATENATE("R12C",'Mapa final'!$O$76),"")</f>
        <v>R12C1</v>
      </c>
      <c r="W79" s="471" t="str">
        <f>IF(AND('Mapa final'!$Y$77="Baja",'Mapa final'!$AA$77="Moderado"),CONCATENATE("R12C",'Mapa final'!$O$77),"")</f>
        <v>R12C2</v>
      </c>
      <c r="X79" s="471" t="str">
        <f>IF(AND('Mapa final'!$Y$78="Baja",'Mapa final'!$AA$78="Moderado"),CONCATENATE("R12C",'Mapa final'!$O$78),"")</f>
        <v/>
      </c>
      <c r="Y79" s="471" t="str">
        <f>IF(AND('Mapa final'!$Y$79="Baja",'Mapa final'!$AA$79="Moderado"),CONCATENATE("R12C",'Mapa final'!$O$79),"")</f>
        <v/>
      </c>
      <c r="Z79" s="471" t="str">
        <f>IF(AND('Mapa final'!$Y$80="Baja",'Mapa final'!$AA$80="Moderado"),CONCATENATE("R12C",'Mapa final'!$O$80),"")</f>
        <v/>
      </c>
      <c r="AA79" s="472" t="str">
        <f>IF(AND('Mapa final'!$Y$81="Baja",'Mapa final'!$AA$81="Moderado"),CONCATENATE("R12C",'Mapa final'!$O$81),"")</f>
        <v/>
      </c>
      <c r="AB79" s="461" t="str">
        <f>IF(AND('Mapa final'!$Y$76="Baja",'Mapa final'!$AA$76="Mayor"),CONCATENATE("R12C",'Mapa final'!$O$76),"")</f>
        <v/>
      </c>
      <c r="AC79" s="462" t="str">
        <f>IF(AND('Mapa final'!$Y$77="Baja",'Mapa final'!$AA$77="Mayor"),CONCATENATE("R12C",'Mapa final'!$O$77),"")</f>
        <v/>
      </c>
      <c r="AD79" s="462" t="str">
        <f>IF(AND('Mapa final'!$Y$78="Baja",'Mapa final'!$AA$78="Mayor"),CONCATENATE("R12C",'Mapa final'!$O$78),"")</f>
        <v/>
      </c>
      <c r="AE79" s="462" t="str">
        <f>IF(AND('Mapa final'!$Y$79="Baja",'Mapa final'!$AA$79="Mayor"),CONCATENATE("R12C",'Mapa final'!$O$79),"")</f>
        <v/>
      </c>
      <c r="AF79" s="462" t="str">
        <f>IF(AND('Mapa final'!$Y$80="Baja",'Mapa final'!$AA$80="Mayor"),CONCATENATE("R12C",'Mapa final'!$O$80),"")</f>
        <v/>
      </c>
      <c r="AG79" s="463" t="str">
        <f>IF(AND('Mapa final'!$Y$81="Baja",'Mapa final'!$AA$81="Mayor"),CONCATENATE("R12C",'Mapa final'!$O$81),"")</f>
        <v/>
      </c>
      <c r="AH79" s="464" t="str">
        <f>IF(AND('Mapa final'!$Y$76="Baja",'Mapa final'!$AA$76="Catastrófico"),CONCATENATE("R12C",'Mapa final'!$O$76),"")</f>
        <v/>
      </c>
      <c r="AI79" s="465" t="str">
        <f>IF(AND('Mapa final'!$Y$77="Baja",'Mapa final'!$AA$77="Catastrófico"),CONCATENATE("R12C",'Mapa final'!$O$77),"")</f>
        <v/>
      </c>
      <c r="AJ79" s="465" t="str">
        <f>IF(AND('Mapa final'!$Y$78="Baja",'Mapa final'!$AA$78="Catastrófico"),CONCATENATE("R12C",'Mapa final'!$O$78),"")</f>
        <v/>
      </c>
      <c r="AK79" s="465" t="str">
        <f>IF(AND('Mapa final'!$Y$79="Baja",'Mapa final'!$AA$79="Catastrófico"),CONCATENATE("R12C",'Mapa final'!$O$79),"")</f>
        <v/>
      </c>
      <c r="AL79" s="465" t="str">
        <f>IF(AND('Mapa final'!$Y$80="Baja",'Mapa final'!$AA$80="Catastrófico"),CONCATENATE("R12C",'Mapa final'!$O$80),"")</f>
        <v/>
      </c>
      <c r="AM79" s="466" t="str">
        <f>IF(AND('Mapa final'!$Y$81="Baja",'Mapa final'!$AA$81="Catastrófico"),CONCATENATE("R12C",'Mapa final'!$O$81),"")</f>
        <v/>
      </c>
      <c r="AN79" s="14"/>
      <c r="AO79" s="1127"/>
      <c r="AP79" s="1128"/>
      <c r="AQ79" s="1128"/>
      <c r="AR79" s="1128"/>
      <c r="AS79" s="1128"/>
      <c r="AT79" s="1129"/>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c r="A80" s="14"/>
      <c r="B80" s="1015"/>
      <c r="C80" s="1015"/>
      <c r="D80" s="1016"/>
      <c r="E80" s="1104"/>
      <c r="F80" s="1103"/>
      <c r="G80" s="1103"/>
      <c r="H80" s="1103"/>
      <c r="I80" s="1103"/>
      <c r="J80" s="488" t="str">
        <f>IF(AND('Mapa final'!$Y$82="Baja",'Mapa final'!$AA$82="Leve"),CONCATENATE("R13C",'Mapa final'!$O$82),"")</f>
        <v>R13C1</v>
      </c>
      <c r="K80" s="489" t="str">
        <f>IF(AND('Mapa final'!$Y$83="Baja",'Mapa final'!$AA$83="Leve"),CONCATENATE("R13C",'Mapa final'!$O$83),"")</f>
        <v/>
      </c>
      <c r="L80" s="489" t="str">
        <f>IF(AND('Mapa final'!$Y$84="Baja",'Mapa final'!$AA$84="Leve"),CONCATENATE("R13C",'Mapa final'!$O$84),"")</f>
        <v/>
      </c>
      <c r="M80" s="489" t="str">
        <f>IF(AND('Mapa final'!$Y$85="Baja",'Mapa final'!$AA$85="Leve"),CONCATENATE("R13C",'Mapa final'!$O$85),"")</f>
        <v/>
      </c>
      <c r="N80" s="489" t="str">
        <f>IF(AND('Mapa final'!$Y$86="Baja",'Mapa final'!$AA$86="Leve"),CONCATENATE("R13C",'Mapa final'!$O$86),"")</f>
        <v/>
      </c>
      <c r="O80" s="490" t="str">
        <f>IF(AND('Mapa final'!$Y$87="Baja",'Mapa final'!$AA$87="Leve"),CONCATENATE("R13C",'Mapa final'!$O$87),"")</f>
        <v/>
      </c>
      <c r="P80" s="470" t="str">
        <f>IF(AND('Mapa final'!$Y$82="Baja",'Mapa final'!$AA$82="Menor"),CONCATENATE("R13C",'Mapa final'!$O$82),"")</f>
        <v/>
      </c>
      <c r="Q80" s="471" t="str">
        <f>IF(AND('Mapa final'!$Y$83="Baja",'Mapa final'!$AA$83="Menor"),CONCATENATE("R13C",'Mapa final'!$O$83),"")</f>
        <v/>
      </c>
      <c r="R80" s="471" t="str">
        <f>IF(AND('Mapa final'!$Y$84="Baja",'Mapa final'!$AA$84="Menor"),CONCATENATE("R13C",'Mapa final'!$O$84),"")</f>
        <v/>
      </c>
      <c r="S80" s="471" t="str">
        <f>IF(AND('Mapa final'!$Y$85="Baja",'Mapa final'!$AA$85="Menor"),CONCATENATE("R13C",'Mapa final'!$O$85),"")</f>
        <v/>
      </c>
      <c r="T80" s="471" t="str">
        <f>IF(AND('Mapa final'!$Y$86="Baja",'Mapa final'!$AA$86="Menor"),CONCATENATE("R13C",'Mapa final'!$O$86),"")</f>
        <v/>
      </c>
      <c r="U80" s="472" t="str">
        <f>IF(AND('Mapa final'!$Y$87="Baja",'Mapa final'!$AA$87="Menor"),CONCATENATE("R13C",'Mapa final'!$O$87),"")</f>
        <v/>
      </c>
      <c r="V80" s="470" t="str">
        <f>IF(AND('Mapa final'!$Y$82="Baja",'Mapa final'!$AA$82="Moderado"),CONCATENATE("R13C",'Mapa final'!$O$82),"")</f>
        <v/>
      </c>
      <c r="W80" s="471" t="str">
        <f>IF(AND('Mapa final'!$Y$83="Baja",'Mapa final'!$AA$83="Moderado"),CONCATENATE("R13C",'Mapa final'!$O$83),"")</f>
        <v/>
      </c>
      <c r="X80" s="471" t="str">
        <f>IF(AND('Mapa final'!$Y$84="Baja",'Mapa final'!$AA$84="Moderado"),CONCATENATE("R13C",'Mapa final'!$O$84),"")</f>
        <v/>
      </c>
      <c r="Y80" s="471" t="str">
        <f>IF(AND('Mapa final'!$Y$85="Baja",'Mapa final'!$AA$85="Moderado"),CONCATENATE("R13C",'Mapa final'!$O$85),"")</f>
        <v/>
      </c>
      <c r="Z80" s="471" t="str">
        <f>IF(AND('Mapa final'!$Y$86="Baja",'Mapa final'!$AA$86="Moderado"),CONCATENATE("R13C",'Mapa final'!$O$86),"")</f>
        <v/>
      </c>
      <c r="AA80" s="472" t="str">
        <f>IF(AND('Mapa final'!$Y$87="Baja",'Mapa final'!$AA$87="Moderado"),CONCATENATE("R13C",'Mapa final'!$O$87),"")</f>
        <v/>
      </c>
      <c r="AB80" s="461" t="str">
        <f>IF(AND('Mapa final'!$Y$82="Baja",'Mapa final'!$AA$82="Mayor"),CONCATENATE("R13C",'Mapa final'!$O$82),"")</f>
        <v/>
      </c>
      <c r="AC80" s="462" t="str">
        <f>IF(AND('Mapa final'!$Y$83="Baja",'Mapa final'!$AA$83="Mayor"),CONCATENATE("R13C",'Mapa final'!$O$83),"")</f>
        <v/>
      </c>
      <c r="AD80" s="462" t="str">
        <f>IF(AND('Mapa final'!$Y$84="Baja",'Mapa final'!$AA$84="Mayor"),CONCATENATE("R13C",'Mapa final'!$O$84),"")</f>
        <v/>
      </c>
      <c r="AE80" s="462" t="str">
        <f>IF(AND('Mapa final'!$Y$85="Baja",'Mapa final'!$AA$85="Mayor"),CONCATENATE("R13C",'Mapa final'!$O$85),"")</f>
        <v/>
      </c>
      <c r="AF80" s="462" t="str">
        <f>IF(AND('Mapa final'!$Y$86="Baja",'Mapa final'!$AA$86="Mayor"),CONCATENATE("R13C",'Mapa final'!$O$86),"")</f>
        <v/>
      </c>
      <c r="AG80" s="463" t="str">
        <f>IF(AND('Mapa final'!$Y$87="Baja",'Mapa final'!$AA$87="Mayor"),CONCATENATE("R13C",'Mapa final'!$O$87),"")</f>
        <v/>
      </c>
      <c r="AH80" s="464" t="str">
        <f>IF(AND('Mapa final'!$Y$82="Baja",'Mapa final'!$AA$82="Catastrófico"),CONCATENATE("R13C",'Mapa final'!$O$82),"")</f>
        <v/>
      </c>
      <c r="AI80" s="465" t="str">
        <f>IF(AND('Mapa final'!$Y$83="Baja",'Mapa final'!$AA$83="Catastrófico"),CONCATENATE("R13C",'Mapa final'!$O$83),"")</f>
        <v/>
      </c>
      <c r="AJ80" s="465" t="str">
        <f>IF(AND('Mapa final'!$Y$84="Baja",'Mapa final'!$AA$84="Catastrófico"),CONCATENATE("R13C",'Mapa final'!$O$84),"")</f>
        <v/>
      </c>
      <c r="AK80" s="465" t="str">
        <f>IF(AND('Mapa final'!$Y$85="Baja",'Mapa final'!$AA$85="Catastrófico"),CONCATENATE("R13C",'Mapa final'!$O$85),"")</f>
        <v/>
      </c>
      <c r="AL80" s="465" t="str">
        <f>IF(AND('Mapa final'!$Y$86="Baja",'Mapa final'!$AA$86="Catastrófico"),CONCATENATE("R13C",'Mapa final'!$O$86),"")</f>
        <v/>
      </c>
      <c r="AM80" s="466" t="str">
        <f>IF(AND('Mapa final'!$Y$87="Baja",'Mapa final'!$AA$87="Catastrófico"),CONCATENATE("R13C",'Mapa final'!$O$87),"")</f>
        <v/>
      </c>
      <c r="AN80" s="14"/>
      <c r="AO80" s="1127"/>
      <c r="AP80" s="1128"/>
      <c r="AQ80" s="1128"/>
      <c r="AR80" s="1128"/>
      <c r="AS80" s="1128"/>
      <c r="AT80" s="1129"/>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c r="A81" s="14"/>
      <c r="B81" s="1015"/>
      <c r="C81" s="1015"/>
      <c r="D81" s="1016"/>
      <c r="E81" s="1104"/>
      <c r="F81" s="1103"/>
      <c r="G81" s="1103"/>
      <c r="H81" s="1103"/>
      <c r="I81" s="1103"/>
      <c r="J81" s="488" t="str">
        <f>IF(AND('Mapa final'!$Y$88="Baja",'Mapa final'!$AA$88="Leve"),CONCATENATE("R14C",'Mapa final'!$O$88),"")</f>
        <v/>
      </c>
      <c r="K81" s="489" t="str">
        <f>IF(AND('Mapa final'!$Y$89="Baja",'Mapa final'!$AA$89="Leve"),CONCATENATE("R14C",'Mapa final'!$O$89),"")</f>
        <v/>
      </c>
      <c r="L81" s="489" t="str">
        <f>IF(AND('Mapa final'!$Y$90="Baja",'Mapa final'!$AA$90="Leve"),CONCATENATE("R14C",'Mapa final'!$O$88),"")</f>
        <v/>
      </c>
      <c r="M81" s="489" t="str">
        <f>IF(AND('Mapa final'!$Y$91="Baja",'Mapa final'!$AA$91="Leve"),CONCATENATE("R14C",'Mapa final'!$O$91),"")</f>
        <v/>
      </c>
      <c r="N81" s="489" t="str">
        <f>IF(AND('Mapa final'!$Y$92="Baja",'Mapa final'!$AA$92="Leve"),CONCATENATE("R14C",'Mapa final'!$O$92),"")</f>
        <v/>
      </c>
      <c r="O81" s="490" t="str">
        <f>IF(AND('Mapa final'!$Y$93="Baja",'Mapa final'!$AA$93="Leve"),CONCATENATE("R14C",'Mapa final'!$O$93),"")</f>
        <v/>
      </c>
      <c r="P81" s="470" t="str">
        <f>IF(AND('Mapa final'!$Y$88="Baja",'Mapa final'!$AA$88="Menor"),CONCATENATE("R14C",'Mapa final'!$O$88),"")</f>
        <v/>
      </c>
      <c r="Q81" s="471" t="str">
        <f>IF(AND('Mapa final'!$Y$89="Baja",'Mapa final'!$AA$89="Menor"),CONCATENATE("R14C",'Mapa final'!$O$89),"")</f>
        <v/>
      </c>
      <c r="R81" s="471" t="str">
        <f>IF(AND('Mapa final'!$Y$90="Baja",'Mapa final'!$AA$90="Menor"),CONCATENATE("R14C",'Mapa final'!$O$90),"")</f>
        <v/>
      </c>
      <c r="S81" s="471" t="str">
        <f>IF(AND('Mapa final'!$Y$91="Baja",'Mapa final'!$AA$91="Menor"),CONCATENATE("R14C",'Mapa final'!$O$91),"")</f>
        <v/>
      </c>
      <c r="T81" s="471" t="str">
        <f>IF(AND('Mapa final'!$Y$92="Baja",'Mapa final'!$AA$92="Menor"),CONCATENATE("R14C",'Mapa final'!$O$92),"")</f>
        <v/>
      </c>
      <c r="U81" s="472" t="str">
        <f>IF(AND('Mapa final'!$Y$93="Baja",'Mapa final'!$AA$93="Menor"),CONCATENATE("R14C",'Mapa final'!$O$93),"")</f>
        <v/>
      </c>
      <c r="V81" s="470" t="str">
        <f>IF(AND('Mapa final'!$Y$88="Baja",'Mapa final'!$AA$88="Moderado"),CONCATENATE("R14C",'Mapa final'!$O$88),"")</f>
        <v/>
      </c>
      <c r="W81" s="471" t="str">
        <f>IF(AND('Mapa final'!$Y$89="Baja",'Mapa final'!$AA$89="Moderado"),CONCATENATE("R14C",'Mapa final'!$O$89),"")</f>
        <v>R14C2</v>
      </c>
      <c r="X81" s="471" t="str">
        <f>IF(AND('Mapa final'!$Y$90="Baja",'Mapa final'!$AA$90="Moderado"),CONCATENATE("R14C",'Mapa final'!$O$91),"")</f>
        <v/>
      </c>
      <c r="Y81" s="471" t="str">
        <f>IF(AND('Mapa final'!$Y$91="Baja",'Mapa final'!$AA$91="Moderado"),CONCATENATE("R14C",'Mapa final'!$O$91),"")</f>
        <v/>
      </c>
      <c r="Z81" s="471" t="str">
        <f>IF(AND('Mapa final'!$Y$92="Baja",'Mapa final'!$AA$92="Moderado"),CONCATENATE("R14C",'Mapa final'!$O$92),"")</f>
        <v/>
      </c>
      <c r="AA81" s="472" t="str">
        <f>IF(AND('Mapa final'!$Y$93="Baja",'Mapa final'!$AA$93="Moderado"),CONCATENATE("R14C",'Mapa final'!$O$93),"")</f>
        <v/>
      </c>
      <c r="AB81" s="461" t="str">
        <f>IF(AND('Mapa final'!$Y$88="Baja",'Mapa final'!$AA$88="Mayor"),CONCATENATE("R14C",'Mapa final'!$O$88),"")</f>
        <v/>
      </c>
      <c r="AC81" s="462" t="str">
        <f>IF(AND('Mapa final'!$Y$89="Baja",'Mapa final'!$AA$89="Mayor"),CONCATENATE("R14C",'Mapa final'!$O$89),"")</f>
        <v/>
      </c>
      <c r="AD81" s="462" t="str">
        <f>IF(AND('Mapa final'!$Y$90="Baja",'Mapa final'!$AA$90="Mayor"),CONCATENATE("R14C",'Mapa final'!$O$90),"")</f>
        <v/>
      </c>
      <c r="AE81" s="462" t="str">
        <f>IF(AND('Mapa final'!$Y$91="Baja",'Mapa final'!$AA$91="Mayor"),CONCATENATE("R14C",'Mapa final'!$O$91),"")</f>
        <v/>
      </c>
      <c r="AF81" s="462" t="str">
        <f>IF(AND('Mapa final'!$Y$92="Baja",'Mapa final'!$AA$92="Mayor"),CONCATENATE("R14C",'Mapa final'!$O$92),"")</f>
        <v/>
      </c>
      <c r="AG81" s="463" t="str">
        <f>IF(AND('Mapa final'!$Y$93="Baja",'Mapa final'!$AA$93="Mayor"),CONCATENATE("R14C",'Mapa final'!$O$93),"")</f>
        <v/>
      </c>
      <c r="AH81" s="464" t="str">
        <f>IF(AND('Mapa final'!$Y$88="Baja",'Mapa final'!$AA$88="Catastrófico"),CONCATENATE("R14C",'Mapa final'!$O$88),"")</f>
        <v/>
      </c>
      <c r="AI81" s="465" t="str">
        <f>IF(AND('Mapa final'!$Y$89="Baja",'Mapa final'!$AA$89="Catastrófico"),CONCATENATE("R14C",'Mapa final'!$O$89),"")</f>
        <v/>
      </c>
      <c r="AJ81" s="465" t="str">
        <f>IF(AND('Mapa final'!$Y$90="Baja",'Mapa final'!$AA$90="Catastrófico"),CONCATENATE("R14C",'Mapa final'!$O$90),"")</f>
        <v/>
      </c>
      <c r="AK81" s="465" t="str">
        <f>IF(AND('Mapa final'!$Y$91="Baja",'Mapa final'!$AA$91="Catastrófico"),CONCATENATE("R14C",'Mapa final'!$O$91),"")</f>
        <v/>
      </c>
      <c r="AL81" s="465" t="str">
        <f>IF(AND('Mapa final'!$Y$92="Baja",'Mapa final'!$AA$92="Catastrófico"),CONCATENATE("R14C",'Mapa final'!$O$92),"")</f>
        <v/>
      </c>
      <c r="AM81" s="466" t="str">
        <f>IF(AND('Mapa final'!$Y$93="Baja",'Mapa final'!$AA$93="Catastrófico"),CONCATENATE("R14C",'Mapa final'!$O$93),"")</f>
        <v/>
      </c>
      <c r="AN81" s="14"/>
      <c r="AO81" s="1127"/>
      <c r="AP81" s="1128"/>
      <c r="AQ81" s="1128"/>
      <c r="AR81" s="1128"/>
      <c r="AS81" s="1128"/>
      <c r="AT81" s="1129"/>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c r="A82" s="14"/>
      <c r="B82" s="1015"/>
      <c r="C82" s="1015"/>
      <c r="D82" s="1016"/>
      <c r="E82" s="1104"/>
      <c r="F82" s="1103"/>
      <c r="G82" s="1103"/>
      <c r="H82" s="1103"/>
      <c r="I82" s="1103"/>
      <c r="J82" s="488" t="str">
        <f>IF(AND('Mapa final'!$Y$94="Baja",'Mapa final'!$AA$94="Leve"),CONCATENATE("R15C",'Mapa final'!$O$94),"")</f>
        <v/>
      </c>
      <c r="K82" s="489" t="str">
        <f>IF(AND('Mapa final'!$Y$95="Baja",'Mapa final'!$AA$95="Leve"),CONCATENATE("R15C",'Mapa final'!$O$95),"")</f>
        <v/>
      </c>
      <c r="L82" s="489" t="str">
        <f>IF(AND('Mapa final'!$Y$96="Baja",'Mapa final'!$AA$96="Leve"),CONCATENATE("R15C",'Mapa final'!$O$96),"")</f>
        <v/>
      </c>
      <c r="M82" s="489" t="str">
        <f>IF(AND('Mapa final'!$Y$97="Baja",'Mapa final'!$AA$97="Leve"),CONCATENATE("R15C",'Mapa final'!$O$97),"")</f>
        <v/>
      </c>
      <c r="N82" s="489" t="str">
        <f>IF(AND('Mapa final'!$Y$98="Baja",'Mapa final'!$AA$98="Leve"),CONCATENATE("R15C",'Mapa final'!$O$98),"")</f>
        <v/>
      </c>
      <c r="O82" s="490" t="str">
        <f>IF(AND('Mapa final'!$Y$99="Baja",'Mapa final'!$AA$99="Leve"),CONCATENATE("R15C",'Mapa final'!$O$99),"")</f>
        <v/>
      </c>
      <c r="P82" s="470" t="str">
        <f>IF(AND('Mapa final'!$Y$94="Baja",'Mapa final'!$AA$94="Menor"),CONCATENATE("R15C",'Mapa final'!$O$94),"")</f>
        <v/>
      </c>
      <c r="Q82" s="471" t="str">
        <f>IF(AND('Mapa final'!$Y$95="Baja",'Mapa final'!$AA$95="Menor"),CONCATENATE("R15C",'Mapa final'!$O$95),"")</f>
        <v/>
      </c>
      <c r="R82" s="471" t="str">
        <f>IF(AND('Mapa final'!$Y$96="Baja",'Mapa final'!$AA$96="Menor"),CONCATENATE("R15C",'Mapa final'!$O$96),"")</f>
        <v/>
      </c>
      <c r="S82" s="471" t="str">
        <f>IF(AND('Mapa final'!$Y$97="Baja",'Mapa final'!$AA$97="Menor"),CONCATENATE("R15C",'Mapa final'!$O$97),"")</f>
        <v/>
      </c>
      <c r="T82" s="471" t="str">
        <f>IF(AND('Mapa final'!$Y$98="Baja",'Mapa final'!$AA$98="Menor"),CONCATENATE("R15C",'Mapa final'!$O$98),"")</f>
        <v/>
      </c>
      <c r="U82" s="472" t="str">
        <f>IF(AND('Mapa final'!$Y$99="Baja",'Mapa final'!$AA$99="Menor"),CONCATENATE("R15C",'Mapa final'!$O$99),"")</f>
        <v/>
      </c>
      <c r="V82" s="470" t="str">
        <f>IF(AND('Mapa final'!$Y$94="Baja",'Mapa final'!$AA$94="Moderado"),CONCATENATE("R15C",'Mapa final'!$O$94),"")</f>
        <v/>
      </c>
      <c r="W82" s="471" t="str">
        <f>IF(AND('Mapa final'!$Y$95="Baja",'Mapa final'!$AA$95="Moderado"),CONCATENATE("R15C",'Mapa final'!$O$95),"")</f>
        <v/>
      </c>
      <c r="X82" s="471" t="str">
        <f>IF(AND('Mapa final'!$Y$96="Baja",'Mapa final'!$AA$96="Moderado"),CONCATENATE("R15C",'Mapa final'!$O$96),"")</f>
        <v/>
      </c>
      <c r="Y82" s="471" t="str">
        <f>IF(AND('Mapa final'!$Y$97="Baja",'Mapa final'!$AA$97="Moderado"),CONCATENATE("R15C",'Mapa final'!$O$97),"")</f>
        <v/>
      </c>
      <c r="Z82" s="471" t="str">
        <f>IF(AND('Mapa final'!$Y$98="Baja",'Mapa final'!$AA$98="Moderado"),CONCATENATE("R15C",'Mapa final'!$O$98),"")</f>
        <v/>
      </c>
      <c r="AA82" s="472" t="str">
        <f>IF(AND('Mapa final'!$Y$99="Baja",'Mapa final'!$AA$99="Moderado"),CONCATENATE("R15C",'Mapa final'!$O$99),"")</f>
        <v/>
      </c>
      <c r="AB82" s="461" t="str">
        <f>IF(AND('Mapa final'!$Y$94="Baja",'Mapa final'!$AA$94="Mayor"),CONCATENATE("R15C",'Mapa final'!$O$94),"")</f>
        <v/>
      </c>
      <c r="AC82" s="462" t="str">
        <f>IF(AND('Mapa final'!$Y$95="Baja",'Mapa final'!$AA$95="Mayor"),CONCATENATE("R15C",'Mapa final'!$O$95),"")</f>
        <v>R15C2</v>
      </c>
      <c r="AD82" s="462" t="str">
        <f>IF(AND('Mapa final'!$Y$96="Baja",'Mapa final'!$AA$96="Mayor"),CONCATENATE("R15C",'Mapa final'!$O$96),"")</f>
        <v/>
      </c>
      <c r="AE82" s="462" t="str">
        <f>IF(AND('Mapa final'!$Y$97="Baja",'Mapa final'!$AA$97="Mayor"),CONCATENATE("R15C",'Mapa final'!$O$97),"")</f>
        <v/>
      </c>
      <c r="AF82" s="462" t="str">
        <f>IF(AND('Mapa final'!$Y$98="Baja",'Mapa final'!$AA$98="Mayor"),CONCATENATE("R15C",'Mapa final'!$O$98),"")</f>
        <v/>
      </c>
      <c r="AG82" s="463" t="str">
        <f>IF(AND('Mapa final'!$Y$99="Baja",'Mapa final'!$AA$99="Mayor"),CONCATENATE("R15C",'Mapa final'!$O$99),"")</f>
        <v/>
      </c>
      <c r="AH82" s="464" t="str">
        <f>IF(AND('Mapa final'!$Y$94="Baja",'Mapa final'!$AA$94="Catastrófico"),CONCATENATE("R15C",'Mapa final'!$O$94),"")</f>
        <v/>
      </c>
      <c r="AI82" s="465" t="str">
        <f>IF(AND('Mapa final'!$Y$95="Baja",'Mapa final'!$AA$95="Catastrófico"),CONCATENATE("R15C",'Mapa final'!$O$95),"")</f>
        <v/>
      </c>
      <c r="AJ82" s="465" t="str">
        <f>IF(AND('Mapa final'!$Y$96="Baja",'Mapa final'!$AA$96="Catastrófico"),CONCATENATE("R15C",'Mapa final'!$O$96),"")</f>
        <v/>
      </c>
      <c r="AK82" s="465" t="str">
        <f>IF(AND('Mapa final'!$Y$97="Baja",'Mapa final'!$AA$97="Catastrófico"),CONCATENATE("R15C",'Mapa final'!$O$97),"")</f>
        <v/>
      </c>
      <c r="AL82" s="465" t="str">
        <f>IF(AND('Mapa final'!$Y$98="Baja",'Mapa final'!$AA$98="Catastrófico"),CONCATENATE("R15C",'Mapa final'!$O$98),"")</f>
        <v/>
      </c>
      <c r="AM82" s="466" t="str">
        <f>IF(AND('Mapa final'!$Y$99="Baja",'Mapa final'!$AA$99="Catastrófico"),CONCATENATE("R15C",'Mapa final'!$O$99),"")</f>
        <v/>
      </c>
      <c r="AN82" s="14"/>
      <c r="AO82" s="1127"/>
      <c r="AP82" s="1128"/>
      <c r="AQ82" s="1128"/>
      <c r="AR82" s="1128"/>
      <c r="AS82" s="1128"/>
      <c r="AT82" s="1129"/>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c r="A83" s="14"/>
      <c r="B83" s="1015"/>
      <c r="C83" s="1015"/>
      <c r="D83" s="1016"/>
      <c r="E83" s="1104"/>
      <c r="F83" s="1103"/>
      <c r="G83" s="1103"/>
      <c r="H83" s="1103"/>
      <c r="I83" s="1103"/>
      <c r="J83" s="488" t="str">
        <f>IF(AND('Mapa final'!$Y$100="Baja",'Mapa final'!$AA$100="Leve"),CONCATENATE("R16C",'Mapa final'!$O$100),"")</f>
        <v>R16C1</v>
      </c>
      <c r="K83" s="489" t="str">
        <f>IF(AND('Mapa final'!$Y$101="Baja",'Mapa final'!$AA$101="Leve"),CONCATENATE("R16C",'Mapa final'!$O$101),"")</f>
        <v/>
      </c>
      <c r="L83" s="489" t="str">
        <f>IF(AND('Mapa final'!$Y$102="Baja",'Mapa final'!$AA$102="Leve"),CONCATENATE("R16C",'Mapa final'!$O$102),"")</f>
        <v/>
      </c>
      <c r="M83" s="489" t="str">
        <f>IF(AND('Mapa final'!$Y$103="Baja",'Mapa final'!$AA$103="Leve"),CONCATENATE("R16C",'Mapa final'!$O$103),"")</f>
        <v/>
      </c>
      <c r="N83" s="489" t="str">
        <f>IF(AND('Mapa final'!$Y$104="Baja",'Mapa final'!$AA$104="Leve"),CONCATENATE("R16C",'Mapa final'!$O$104),"")</f>
        <v/>
      </c>
      <c r="O83" s="490" t="str">
        <f>IF(AND('Mapa final'!$Y$105="Baja",'Mapa final'!$AA$105="Leve"),CONCATENATE("R16C",'Mapa final'!$O$105),"")</f>
        <v/>
      </c>
      <c r="P83" s="470" t="str">
        <f>IF(AND('Mapa final'!$Y$100="Baja",'Mapa final'!$AA$100="Menor"),CONCATENATE("R16C",'Mapa final'!$O$100),"")</f>
        <v/>
      </c>
      <c r="Q83" s="471" t="str">
        <f>IF(AND('Mapa final'!$Y$101="Baja",'Mapa final'!$AA$101="Menor"),CONCATENATE("R16C",'Mapa final'!$O$101),"")</f>
        <v/>
      </c>
      <c r="R83" s="471" t="str">
        <f>IF(AND('Mapa final'!$Y$102="Baja",'Mapa final'!$AA$102="Menor"),CONCATENATE("R16C",'Mapa final'!$O$102),"")</f>
        <v/>
      </c>
      <c r="S83" s="471" t="str">
        <f>IF(AND('Mapa final'!$Y$103="Baja",'Mapa final'!$AA$103="Menor"),CONCATENATE("R16C",'Mapa final'!$O$103),"")</f>
        <v/>
      </c>
      <c r="T83" s="471" t="str">
        <f>IF(AND('Mapa final'!$Y$104="Baja",'Mapa final'!$AA$104="Menor"),CONCATENATE("R16C",'Mapa final'!$O$104),"")</f>
        <v/>
      </c>
      <c r="U83" s="472" t="str">
        <f>IF(AND('Mapa final'!$Y$105="Baja",'Mapa final'!$AA$105="Menor"),CONCATENATE("R16C",'Mapa final'!$O$105),"")</f>
        <v/>
      </c>
      <c r="V83" s="470" t="str">
        <f>IF(AND('Mapa final'!$Y$100="Baja",'Mapa final'!$AA$100="Moderado"),CONCATENATE("R16C",'Mapa final'!$O$100),"")</f>
        <v/>
      </c>
      <c r="W83" s="471" t="str">
        <f>IF(AND('Mapa final'!$Y$101="Baja",'Mapa final'!$AA$101="Moderado"),CONCATENATE("R16C",'Mapa final'!$O$101),"")</f>
        <v/>
      </c>
      <c r="X83" s="471" t="str">
        <f>IF(AND('Mapa final'!$Y$102="Baja",'Mapa final'!$AA$102="Moderado"),CONCATENATE("R16C",'Mapa final'!$O$102),"")</f>
        <v/>
      </c>
      <c r="Y83" s="471" t="str">
        <f>IF(AND('Mapa final'!$Y$103="Baja",'Mapa final'!$AA$103="Moderado"),CONCATENATE("R16C",'Mapa final'!$O$103),"")</f>
        <v/>
      </c>
      <c r="Z83" s="471" t="str">
        <f>IF(AND('Mapa final'!$Y$104="Baja",'Mapa final'!$AA$104="Moderado"),CONCATENATE("R16C",'Mapa final'!$O$104),"")</f>
        <v/>
      </c>
      <c r="AA83" s="472" t="str">
        <f>IF(AND('Mapa final'!$Y$105="Baja",'Mapa final'!$AA$105="Moderado"),CONCATENATE("R16C",'Mapa final'!$O$105),"")</f>
        <v/>
      </c>
      <c r="AB83" s="461" t="str">
        <f>IF(AND('Mapa final'!$Y$100="Baja",'Mapa final'!$AA$100="Mayor"),CONCATENATE("R16C",'Mapa final'!$O$100),"")</f>
        <v/>
      </c>
      <c r="AC83" s="462" t="str">
        <f>IF(AND('Mapa final'!$Y$101="Baja",'Mapa final'!$AA$101="Mayor"),CONCATENATE("R16C",'Mapa final'!$O$101),"")</f>
        <v/>
      </c>
      <c r="AD83" s="462" t="str">
        <f>IF(AND('Mapa final'!$Y$102="Baja",'Mapa final'!$AA$102="Mayor"),CONCATENATE("R16C",'Mapa final'!$O$102),"")</f>
        <v/>
      </c>
      <c r="AE83" s="462" t="str">
        <f>IF(AND('Mapa final'!$Y$103="Baja",'Mapa final'!$AA$103="Mayor"),CONCATENATE("R16C",'Mapa final'!$O$103),"")</f>
        <v/>
      </c>
      <c r="AF83" s="462" t="str">
        <f>IF(AND('Mapa final'!$Y$104="Baja",'Mapa final'!$AA$104="Mayor"),CONCATENATE("R16C",'Mapa final'!$O$104),"")</f>
        <v/>
      </c>
      <c r="AG83" s="463" t="str">
        <f>IF(AND('Mapa final'!$Y$105="Baja",'Mapa final'!$AA$105="Mayor"),CONCATENATE("R16C",'Mapa final'!$O$105),"")</f>
        <v/>
      </c>
      <c r="AH83" s="464" t="str">
        <f>IF(AND('Mapa final'!$Y$100="Baja",'Mapa final'!$AA$100="Catastrófico"),CONCATENATE("R16C",'Mapa final'!$O$100),"")</f>
        <v/>
      </c>
      <c r="AI83" s="465" t="str">
        <f>IF(AND('Mapa final'!$Y$101="Baja",'Mapa final'!$AA$101="Catastrófico"),CONCATENATE("R16C",'Mapa final'!$O$101),"")</f>
        <v/>
      </c>
      <c r="AJ83" s="465" t="str">
        <f>IF(AND('Mapa final'!$Y$102="Baja",'Mapa final'!$AA$102="Catastrófico"),CONCATENATE("R16C",'Mapa final'!$O$102),"")</f>
        <v/>
      </c>
      <c r="AK83" s="465" t="str">
        <f>IF(AND('Mapa final'!$Y$103="Baja",'Mapa final'!$AA$103="Catastrófico"),CONCATENATE("R16C",'Mapa final'!$O$103),"")</f>
        <v/>
      </c>
      <c r="AL83" s="465" t="str">
        <f>IF(AND('Mapa final'!$Y$104="Baja",'Mapa final'!$AA$104="Catastrófico"),CONCATENATE("R16C",'Mapa final'!$O$104),"")</f>
        <v/>
      </c>
      <c r="AM83" s="466" t="str">
        <f>IF(AND('Mapa final'!$Y$105="Baja",'Mapa final'!$AA$105="Catastrófico"),CONCATENATE("R16C",'Mapa final'!$O$105),"")</f>
        <v/>
      </c>
      <c r="AN83" s="14"/>
      <c r="AO83" s="1127"/>
      <c r="AP83" s="1128"/>
      <c r="AQ83" s="1128"/>
      <c r="AR83" s="1128"/>
      <c r="AS83" s="1128"/>
      <c r="AT83" s="1129"/>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c r="A84" s="14"/>
      <c r="B84" s="1015"/>
      <c r="C84" s="1015"/>
      <c r="D84" s="1016"/>
      <c r="E84" s="1104"/>
      <c r="F84" s="1103"/>
      <c r="G84" s="1103"/>
      <c r="H84" s="1103"/>
      <c r="I84" s="1103"/>
      <c r="J84" s="488" t="str">
        <f>IF(AND('Mapa final'!$Y$106="Baja",'Mapa final'!$AA$106="Leve"),CONCATENATE("R17C",'Mapa final'!$O$106),"")</f>
        <v>R17C1</v>
      </c>
      <c r="K84" s="489" t="str">
        <f>IF(AND('Mapa final'!$Y$107="Baja",'Mapa final'!$AA$107="Leve"),CONCATENATE("R17C",'Mapa final'!$O$107),"")</f>
        <v/>
      </c>
      <c r="L84" s="489" t="str">
        <f>IF(AND('Mapa final'!$Y$108="Baja",'Mapa final'!$AA$108="Leve"),CONCATENATE("R17C",'Mapa final'!$O$108),"")</f>
        <v/>
      </c>
      <c r="M84" s="489" t="str">
        <f>IF(AND('Mapa final'!$Y$109="Baja",'Mapa final'!$AA$109="Leve"),CONCATENATE("R17C",'Mapa final'!$O$109),"")</f>
        <v/>
      </c>
      <c r="N84" s="489" t="str">
        <f>IF(AND('Mapa final'!$Y$110="Baja",'Mapa final'!$AA$110="Leve"),CONCATENATE("R17C",'Mapa final'!$O$110),"")</f>
        <v/>
      </c>
      <c r="O84" s="490" t="str">
        <f>IF(AND('Mapa final'!$Y$111="Baja",'Mapa final'!$AA$111="Leve"),CONCATENATE("R17C",'Mapa final'!$O$111),"")</f>
        <v/>
      </c>
      <c r="P84" s="470" t="str">
        <f>IF(AND('Mapa final'!$Y$106="Baja",'Mapa final'!$AA$106="Menor"),CONCATENATE("R17C",'Mapa final'!$O$106),"")</f>
        <v/>
      </c>
      <c r="Q84" s="471" t="str">
        <f>IF(AND('Mapa final'!$Y$107="Baja",'Mapa final'!$AA$107="Menor"),CONCATENATE("R17C",'Mapa final'!$O$107),"")</f>
        <v/>
      </c>
      <c r="R84" s="471" t="str">
        <f>IF(AND('Mapa final'!$Y$108="Baja",'Mapa final'!$AA$108="Menor"),CONCATENATE("R17C",'Mapa final'!$O$108),"")</f>
        <v/>
      </c>
      <c r="S84" s="471" t="str">
        <f>IF(AND('Mapa final'!$Y$109="Baja",'Mapa final'!$AA$109="Menor"),CONCATENATE("R17C",'Mapa final'!$O$109),"")</f>
        <v/>
      </c>
      <c r="T84" s="471" t="str">
        <f>IF(AND('Mapa final'!$Y$110="Baja",'Mapa final'!$AA$110="Menor"),CONCATENATE("R17C",'Mapa final'!$O$110),"")</f>
        <v/>
      </c>
      <c r="U84" s="472" t="str">
        <f>IF(AND('Mapa final'!$Y$111="Baja",'Mapa final'!$AA$111="Menor"),CONCATENATE("R17C",'Mapa final'!$O$111),"")</f>
        <v/>
      </c>
      <c r="V84" s="470" t="str">
        <f>IF(AND('Mapa final'!$Y$106="Baja",'Mapa final'!$AA$106="Moderado"),CONCATENATE("R17C",'Mapa final'!$O$106),"")</f>
        <v/>
      </c>
      <c r="W84" s="471" t="str">
        <f>IF(AND('Mapa final'!$Y$107="Baja",'Mapa final'!$AA$107="Moderado"),CONCATENATE("R17C",'Mapa final'!$O$107),"")</f>
        <v/>
      </c>
      <c r="X84" s="471" t="str">
        <f>IF(AND('Mapa final'!$Y$108="Baja",'Mapa final'!$AA$108="Moderado"),CONCATENATE("R17C",'Mapa final'!$O$108),"")</f>
        <v/>
      </c>
      <c r="Y84" s="471" t="str">
        <f>IF(AND('Mapa final'!$Y$109="Baja",'Mapa final'!$AA$109="Moderado"),CONCATENATE("R17C",'Mapa final'!$O$109),"")</f>
        <v/>
      </c>
      <c r="Z84" s="471" t="str">
        <f>IF(AND('Mapa final'!$Y$110="Baja",'Mapa final'!$AA$110="Moderado"),CONCATENATE("R17C",'Mapa final'!$O$110),"")</f>
        <v/>
      </c>
      <c r="AA84" s="472" t="str">
        <f>IF(AND('Mapa final'!$Y$111="Baja",'Mapa final'!$AA$111="Moderado"),CONCATENATE("R17C",'Mapa final'!$O$111),"")</f>
        <v/>
      </c>
      <c r="AB84" s="461" t="str">
        <f>IF(AND('Mapa final'!$Y$106="Baja",'Mapa final'!$AA$106="Mayor"),CONCATENATE("R17C",'Mapa final'!$O$106),"")</f>
        <v/>
      </c>
      <c r="AC84" s="462" t="str">
        <f>IF(AND('Mapa final'!$Y$107="Baja",'Mapa final'!$AA$107="Mayor"),CONCATENATE("R17C",'Mapa final'!$O$107),"")</f>
        <v/>
      </c>
      <c r="AD84" s="462" t="str">
        <f>IF(AND('Mapa final'!$Y$108="Baja",'Mapa final'!$AA$108="Mayor"),CONCATENATE("R17C",'Mapa final'!$O$108),"")</f>
        <v/>
      </c>
      <c r="AE84" s="462" t="str">
        <f>IF(AND('Mapa final'!$Y$109="Baja",'Mapa final'!$AA$109="Mayor"),CONCATENATE("R17C",'Mapa final'!$O$109),"")</f>
        <v/>
      </c>
      <c r="AF84" s="462" t="str">
        <f>IF(AND('Mapa final'!$Y$110="Baja",'Mapa final'!$AA$110="Mayor"),CONCATENATE("R17C",'Mapa final'!$O$110),"")</f>
        <v/>
      </c>
      <c r="AG84" s="463" t="str">
        <f>IF(AND('Mapa final'!$Y$111="Baja",'Mapa final'!$AA$111="Mayor"),CONCATENATE("R17C",'Mapa final'!$O$111),"")</f>
        <v/>
      </c>
      <c r="AH84" s="464" t="str">
        <f>IF(AND('Mapa final'!$Y$106="Baja",'Mapa final'!$AA$106="Catastrófico"),CONCATENATE("R17C",'Mapa final'!$O$106),"")</f>
        <v/>
      </c>
      <c r="AI84" s="465" t="str">
        <f>IF(AND('Mapa final'!$Y$107="Baja",'Mapa final'!$AA$107="Catastrófico"),CONCATENATE("R17C",'Mapa final'!$O$107),"")</f>
        <v/>
      </c>
      <c r="AJ84" s="465" t="str">
        <f>IF(AND('Mapa final'!$Y$108="Baja",'Mapa final'!$AA$108="Catastrófico"),CONCATENATE("R17C",'Mapa final'!$O$108),"")</f>
        <v/>
      </c>
      <c r="AK84" s="465" t="str">
        <f>IF(AND('Mapa final'!$Y$109="Baja",'Mapa final'!$AA$109="Catastrófico"),CONCATENATE("R17C",'Mapa final'!$O$109),"")</f>
        <v/>
      </c>
      <c r="AL84" s="465" t="str">
        <f>IF(AND('Mapa final'!$Y$110="Baja",'Mapa final'!$AA$110="Catastrófico"),CONCATENATE("R17C",'Mapa final'!$O$110),"")</f>
        <v/>
      </c>
      <c r="AM84" s="466" t="str">
        <f>IF(AND('Mapa final'!$Y$111="Baja",'Mapa final'!$AA$111="Catastrófico"),CONCATENATE("R17C",'Mapa final'!$O$111),"")</f>
        <v/>
      </c>
      <c r="AN84" s="14"/>
      <c r="AO84" s="1127"/>
      <c r="AP84" s="1128"/>
      <c r="AQ84" s="1128"/>
      <c r="AR84" s="1128"/>
      <c r="AS84" s="1128"/>
      <c r="AT84" s="1129"/>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c r="A85" s="14"/>
      <c r="B85" s="1015"/>
      <c r="C85" s="1015"/>
      <c r="D85" s="1016"/>
      <c r="E85" s="1104"/>
      <c r="F85" s="1103"/>
      <c r="G85" s="1103"/>
      <c r="H85" s="1103"/>
      <c r="I85" s="1103"/>
      <c r="J85" s="488" t="str">
        <f>IF(AND('Mapa final'!$Y$112="Baja",'Mapa final'!$AA$112="Leve"),CONCATENATE("R18C",'Mapa final'!$O$112),"")</f>
        <v/>
      </c>
      <c r="K85" s="489" t="str">
        <f>IF(AND('Mapa final'!$Y$113="Baja",'Mapa final'!$AA$113="Leve"),CONCATENATE("R18C",'Mapa final'!$O$113),"")</f>
        <v>R18C2</v>
      </c>
      <c r="L85" s="489" t="str">
        <f>IF(AND('Mapa final'!$Y$114="Baja",'Mapa final'!$AA$114="Leve"),CONCATENATE("R18C",'Mapa final'!$O$114),"")</f>
        <v/>
      </c>
      <c r="M85" s="489" t="str">
        <f>IF(AND('Mapa final'!$Y$115="Baja",'Mapa final'!$AA$115="Leve"),CONCATENATE("R18C",'Mapa final'!$O$115),"")</f>
        <v/>
      </c>
      <c r="N85" s="489" t="str">
        <f>IF(AND('Mapa final'!$Y$116="Baja",'Mapa final'!$AA$116="Leve"),CONCATENATE("R18C",'Mapa final'!$O$116),"")</f>
        <v/>
      </c>
      <c r="O85" s="490" t="str">
        <f>IF(AND('Mapa final'!$Y$118="Baja",'Mapa final'!$AA$118="Leve"),CONCATENATE("R18C",'Mapa final'!$O$118),"")</f>
        <v/>
      </c>
      <c r="P85" s="470" t="str">
        <f>IF(AND('Mapa final'!$Y$112="Baja",'Mapa final'!$AA$112="Menor"),CONCATENATE("R18C",'Mapa final'!$O$112),"")</f>
        <v/>
      </c>
      <c r="Q85" s="471" t="str">
        <f>IF(AND('Mapa final'!$Y$113="Baja",'Mapa final'!$AA$113="Menor"),CONCATENATE("R18C",'Mapa final'!$O$113),"")</f>
        <v/>
      </c>
      <c r="R85" s="471" t="str">
        <f>IF(AND('Mapa final'!$Y$114="Baja",'Mapa final'!$AA$114="Menor"),CONCATENATE("R18C",'Mapa final'!$O$114),"")</f>
        <v/>
      </c>
      <c r="S85" s="471" t="str">
        <f>IF(AND('Mapa final'!$Y$115="Baja",'Mapa final'!$AA$115="Menor"),CONCATENATE("R18C",'Mapa final'!$O$115),"")</f>
        <v/>
      </c>
      <c r="T85" s="471" t="str">
        <f>IF(AND('Mapa final'!$Y$116="Baja",'Mapa final'!$AA$116="Menor"),CONCATENATE("R18C",'Mapa final'!$O$116),"")</f>
        <v/>
      </c>
      <c r="U85" s="472" t="str">
        <f>IF(AND('Mapa final'!$Y$118="Baja",'Mapa final'!$AA$118="Menor"),CONCATENATE("R18C",'Mapa final'!$O$118),"")</f>
        <v/>
      </c>
      <c r="V85" s="470" t="str">
        <f>IF(AND('Mapa final'!$Y$112="Baja",'Mapa final'!$AA$112="Moderado"),CONCATENATE("R18C",'Mapa final'!$O$112),"")</f>
        <v/>
      </c>
      <c r="W85" s="471" t="str">
        <f>IF(AND('Mapa final'!$Y$113="Baja",'Mapa final'!$AA$113="Moderado"),CONCATENATE("R18C",'Mapa final'!$O$113),"")</f>
        <v/>
      </c>
      <c r="X85" s="471" t="str">
        <f>IF(AND('Mapa final'!$Y$114="Baja",'Mapa final'!$AA$114="Moderado"),CONCATENATE("R18C",'Mapa final'!$O$114),"")</f>
        <v/>
      </c>
      <c r="Y85" s="471" t="str">
        <f>IF(AND('Mapa final'!$Y$115="Baja",'Mapa final'!$AA$115="Moderado"),CONCATENATE("R18C",'Mapa final'!$O$115),"")</f>
        <v/>
      </c>
      <c r="Z85" s="471" t="str">
        <f>IF(AND('Mapa final'!$Y$116="Baja",'Mapa final'!$AA$116="Moderado"),CONCATENATE("R18C",'Mapa final'!$O$116),"")</f>
        <v/>
      </c>
      <c r="AA85" s="472" t="str">
        <f>IF(AND('Mapa final'!$Y$118="Baja",'Mapa final'!$AA$118="Moderado"),CONCATENATE("R18C",'Mapa final'!$O$118),"")</f>
        <v>R18C1</v>
      </c>
      <c r="AB85" s="461" t="str">
        <f>IF(AND('Mapa final'!$Y$112="Baja",'Mapa final'!$AA$112="Mayor"),CONCATENATE("R18C",'Mapa final'!$O$112),"")</f>
        <v/>
      </c>
      <c r="AC85" s="462" t="str">
        <f>IF(AND('Mapa final'!$Y$113="Baja",'Mapa final'!$AA$113="Mayor"),CONCATENATE("R18C",'Mapa final'!$O$113),"")</f>
        <v/>
      </c>
      <c r="AD85" s="462" t="str">
        <f>IF(AND('Mapa final'!$Y$114="Baja",'Mapa final'!$AA$114="Mayor"),CONCATENATE("R18C",'Mapa final'!$O$114),"")</f>
        <v/>
      </c>
      <c r="AE85" s="462" t="str">
        <f>IF(AND('Mapa final'!$Y$115="Baja",'Mapa final'!$AA$115="Mayor"),CONCATENATE("R18C",'Mapa final'!$O$115),"")</f>
        <v/>
      </c>
      <c r="AF85" s="462" t="str">
        <f>IF(AND('Mapa final'!$Y$116="Baja",'Mapa final'!$AA$116="Mayor"),CONCATENATE("R18C",'Mapa final'!$O$116),"")</f>
        <v/>
      </c>
      <c r="AG85" s="463" t="str">
        <f>IF(AND('Mapa final'!$Y$118="Baja",'Mapa final'!$AA$118="Mayor"),CONCATENATE("R18C",'Mapa final'!$O$118),"")</f>
        <v/>
      </c>
      <c r="AH85" s="464" t="str">
        <f>IF(AND('Mapa final'!$Y$112="Baja",'Mapa final'!$AA$112="Catastrófico"),CONCATENATE("R18C",'Mapa final'!$O$112),"")</f>
        <v/>
      </c>
      <c r="AI85" s="465" t="str">
        <f>IF(AND('Mapa final'!$Y$113="Baja",'Mapa final'!$AA$113="Catastrófico"),CONCATENATE("R18C",'Mapa final'!$O$113),"")</f>
        <v/>
      </c>
      <c r="AJ85" s="465" t="str">
        <f>IF(AND('Mapa final'!$Y$114="Baja",'Mapa final'!$AA$114="Catastrófico"),CONCATENATE("R18C",'Mapa final'!$O$114),"")</f>
        <v/>
      </c>
      <c r="AK85" s="465" t="str">
        <f>IF(AND('Mapa final'!$Y$115="Baja",'Mapa final'!$AA$115="Catastrófico"),CONCATENATE("R18C",'Mapa final'!$O$115),"")</f>
        <v/>
      </c>
      <c r="AL85" s="465" t="str">
        <f>IF(AND('Mapa final'!$Y$116="Baja",'Mapa final'!$AA$116="Catastrófico"),CONCATENATE("R18C",'Mapa final'!$O$116),"")</f>
        <v/>
      </c>
      <c r="AM85" s="466" t="str">
        <f>IF(AND('Mapa final'!$Y$118="Baja",'Mapa final'!$AA$118="Catastrófico"),CONCATENATE("R18C",'Mapa final'!$O$118),"")</f>
        <v/>
      </c>
      <c r="AN85" s="14"/>
      <c r="AO85" s="1127"/>
      <c r="AP85" s="1128"/>
      <c r="AQ85" s="1128"/>
      <c r="AR85" s="1128"/>
      <c r="AS85" s="1128"/>
      <c r="AT85" s="1129"/>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c r="A86" s="14"/>
      <c r="B86" s="1015"/>
      <c r="C86" s="1015"/>
      <c r="D86" s="1016"/>
      <c r="E86" s="1104"/>
      <c r="F86" s="1103"/>
      <c r="G86" s="1103"/>
      <c r="H86" s="1103"/>
      <c r="I86" s="1103"/>
      <c r="J86" s="488" t="str">
        <f>IF(AND('Mapa final'!$Y$118="Baja",'Mapa final'!$AA$118="Leve"),CONCATENATE("R19C",'Mapa final'!$O$118),"")</f>
        <v/>
      </c>
      <c r="K86" s="489" t="str">
        <f>IF(AND('Mapa final'!$Y$119="Baja",'Mapa final'!$AA$119="Leve"),CONCATENATE("R19C",'Mapa final'!$O$119),"")</f>
        <v/>
      </c>
      <c r="L86" s="489" t="str">
        <f>IF(AND('Mapa final'!$Y$120="Baja",'Mapa final'!$AA$120="Leve"),CONCATENATE("R19C",'Mapa final'!$O$120),"")</f>
        <v/>
      </c>
      <c r="M86" s="489" t="str">
        <f>IF(AND('Mapa final'!$Y$121="Baja",'Mapa final'!$AA$121="Leve"),CONCATENATE("R19C",'Mapa final'!$O$121),"")</f>
        <v/>
      </c>
      <c r="N86" s="489" t="str">
        <f>IF(AND('Mapa final'!$Y$122="Baja",'Mapa final'!$AA$122="Leve"),CONCATENATE("R19C",'Mapa final'!$O$122),"")</f>
        <v/>
      </c>
      <c r="O86" s="490" t="str">
        <f>IF(AND('Mapa final'!$Y$123="Baja",'Mapa final'!$AA$123="Leve"),CONCATENATE("R19C",'Mapa final'!$O$123),"")</f>
        <v/>
      </c>
      <c r="P86" s="470" t="str">
        <f>IF(AND('Mapa final'!$Y$118="Baja",'Mapa final'!$AA$118="Menor"),CONCATENATE("R19C",'Mapa final'!$O$118),"")</f>
        <v/>
      </c>
      <c r="Q86" s="471" t="str">
        <f>IF(AND('Mapa final'!$Y$119="Baja",'Mapa final'!$AA$119="Menor"),CONCATENATE("R19C",'Mapa final'!$O$119),"")</f>
        <v/>
      </c>
      <c r="R86" s="471" t="str">
        <f>IF(AND('Mapa final'!$Y$120="Baja",'Mapa final'!$AA$120="Menor"),CONCATENATE("R19C",'Mapa final'!$O$120),"")</f>
        <v/>
      </c>
      <c r="S86" s="471" t="str">
        <f>IF(AND('Mapa final'!$Y$121="Baja",'Mapa final'!$AA$121="Menor"),CONCATENATE("R19C",'Mapa final'!$O$121),"")</f>
        <v/>
      </c>
      <c r="T86" s="471" t="str">
        <f>IF(AND('Mapa final'!$Y$122="Baja",'Mapa final'!$AA$122="Menor"),CONCATENATE("R19C",'Mapa final'!$O$122),"")</f>
        <v/>
      </c>
      <c r="U86" s="472" t="str">
        <f>IF(AND('Mapa final'!$Y$123="Baja",'Mapa final'!$AA$123="Menor"),CONCATENATE("R19C",'Mapa final'!$O$123),"")</f>
        <v/>
      </c>
      <c r="V86" s="470" t="str">
        <f>IF(AND('Mapa final'!$Y$118="Baja",'Mapa final'!$AA$118="Moderado"),CONCATENATE("R19C",'Mapa final'!$O$118),"")</f>
        <v>R19C1</v>
      </c>
      <c r="W86" s="471" t="str">
        <f>IF(AND('Mapa final'!$Y$119="Baja",'Mapa final'!$AA$119="Moderado"),CONCATENATE("R19C",'Mapa final'!$O$119),"")</f>
        <v>R19C2</v>
      </c>
      <c r="X86" s="471" t="str">
        <f>IF(AND('Mapa final'!$Y$120="Baja",'Mapa final'!$AA$120="Moderado"),CONCATENATE("R19C",'Mapa final'!$O$120),"")</f>
        <v/>
      </c>
      <c r="Y86" s="471" t="str">
        <f>IF(AND('Mapa final'!$Y$121="Baja",'Mapa final'!$AA$121="Moderado"),CONCATENATE("R19C",'Mapa final'!$O$121),"")</f>
        <v/>
      </c>
      <c r="Z86" s="471" t="str">
        <f>IF(AND('Mapa final'!$Y$122="Baja",'Mapa final'!$AA$122="Moderado"),CONCATENATE("R19C",'Mapa final'!$O$122),"")</f>
        <v/>
      </c>
      <c r="AA86" s="472" t="str">
        <f>IF(AND('Mapa final'!$Y$123="Baja",'Mapa final'!$AA$123="Moderado"),CONCATENATE("R19C",'Mapa final'!$O$123),"")</f>
        <v/>
      </c>
      <c r="AB86" s="461" t="str">
        <f>IF(AND('Mapa final'!$Y$118="Baja",'Mapa final'!$AA$118="Mayor"),CONCATENATE("R19C",'Mapa final'!$O$118),"")</f>
        <v/>
      </c>
      <c r="AC86" s="462" t="str">
        <f>IF(AND('Mapa final'!$Y$119="Baja",'Mapa final'!$AA$119="Mayor"),CONCATENATE("R19C",'Mapa final'!$O$119),"")</f>
        <v/>
      </c>
      <c r="AD86" s="462" t="str">
        <f>IF(AND('Mapa final'!$Y$120="Baja",'Mapa final'!$AA$120="Mayor"),CONCATENATE("R19C",'Mapa final'!$O$120),"")</f>
        <v/>
      </c>
      <c r="AE86" s="462" t="str">
        <f>IF(AND('Mapa final'!$Y$121="Baja",'Mapa final'!$AA$121="Mayor"),CONCATENATE("R19C",'Mapa final'!$O$121),"")</f>
        <v/>
      </c>
      <c r="AF86" s="462" t="str">
        <f>IF(AND('Mapa final'!$Y$122="Baja",'Mapa final'!$AA$122="Mayor"),CONCATENATE("R19C",'Mapa final'!$O$122),"")</f>
        <v/>
      </c>
      <c r="AG86" s="463" t="str">
        <f>IF(AND('Mapa final'!$Y$123="Baja",'Mapa final'!$AA$123="Mayor"),CONCATENATE("R19C",'Mapa final'!$O$123),"")</f>
        <v/>
      </c>
      <c r="AH86" s="464" t="str">
        <f>IF(AND('Mapa final'!$Y$118="Baja",'Mapa final'!$AA$118="Catastrófico"),CONCATENATE("R19C",'Mapa final'!$O$118),"")</f>
        <v/>
      </c>
      <c r="AI86" s="465" t="str">
        <f>IF(AND('Mapa final'!$Y$119="Baja",'Mapa final'!$AA$119="Catastrófico"),CONCATENATE("R19C",'Mapa final'!$O$119),"")</f>
        <v/>
      </c>
      <c r="AJ86" s="465" t="str">
        <f>IF(AND('Mapa final'!$Y$120="Baja",'Mapa final'!$AA$120="Catastrófico"),CONCATENATE("R19C",'Mapa final'!$O$120),"")</f>
        <v/>
      </c>
      <c r="AK86" s="465" t="str">
        <f>IF(AND('Mapa final'!$Y$121="Baja",'Mapa final'!$AA$121="Catastrófico"),CONCATENATE("R19C",'Mapa final'!$O$121),"")</f>
        <v/>
      </c>
      <c r="AL86" s="465" t="str">
        <f>IF(AND('Mapa final'!$Y$122="Baja",'Mapa final'!$AA$122="Catastrófico"),CONCATENATE("R19C",'Mapa final'!$O$122),"")</f>
        <v/>
      </c>
      <c r="AM86" s="466" t="str">
        <f>IF(AND('Mapa final'!$Y$123="Baja",'Mapa final'!$AA$123="Catastrófico"),CONCATENATE("R19C",'Mapa final'!$O$123),"")</f>
        <v/>
      </c>
      <c r="AN86" s="14"/>
      <c r="AO86" s="1127"/>
      <c r="AP86" s="1128"/>
      <c r="AQ86" s="1128"/>
      <c r="AR86" s="1128"/>
      <c r="AS86" s="1128"/>
      <c r="AT86" s="1129"/>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c r="A87" s="14"/>
      <c r="B87" s="1015"/>
      <c r="C87" s="1015"/>
      <c r="D87" s="1016"/>
      <c r="E87" s="1104"/>
      <c r="F87" s="1103"/>
      <c r="G87" s="1103"/>
      <c r="H87" s="1103"/>
      <c r="I87" s="1103"/>
      <c r="J87" s="488"/>
      <c r="K87" s="489"/>
      <c r="L87" s="489"/>
      <c r="M87" s="489"/>
      <c r="N87" s="489"/>
      <c r="O87" s="490"/>
      <c r="P87" s="470"/>
      <c r="Q87" s="471"/>
      <c r="R87" s="471"/>
      <c r="S87" s="471"/>
      <c r="T87" s="471"/>
      <c r="U87" s="472"/>
      <c r="V87" s="470"/>
      <c r="W87" s="471"/>
      <c r="X87" s="471"/>
      <c r="Y87" s="471"/>
      <c r="Z87" s="471"/>
      <c r="AA87" s="472"/>
      <c r="AB87" s="461"/>
      <c r="AC87" s="462"/>
      <c r="AD87" s="462"/>
      <c r="AE87" s="462"/>
      <c r="AF87" s="462"/>
      <c r="AG87" s="463"/>
      <c r="AH87" s="464"/>
      <c r="AI87" s="465"/>
      <c r="AJ87" s="465"/>
      <c r="AK87" s="465"/>
      <c r="AL87" s="465"/>
      <c r="AM87" s="466"/>
      <c r="AN87" s="14"/>
      <c r="AO87" s="1127"/>
      <c r="AP87" s="1128"/>
      <c r="AQ87" s="1128"/>
      <c r="AR87" s="1128"/>
      <c r="AS87" s="1128"/>
      <c r="AT87" s="1129"/>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c r="A88" s="14"/>
      <c r="B88" s="1015"/>
      <c r="C88" s="1015"/>
      <c r="D88" s="1016"/>
      <c r="E88" s="1104"/>
      <c r="F88" s="1103"/>
      <c r="G88" s="1103"/>
      <c r="H88" s="1103"/>
      <c r="I88" s="1103"/>
      <c r="J88" s="491" t="str">
        <f>IF(AND('Mapa final'!$Y$154="Baja",'Mapa final'!$AA$154="Leve"),CONCATENATE("R10C",'Mapa final'!$O$154),"")</f>
        <v/>
      </c>
      <c r="K88" s="492" t="str">
        <f>IF(AND('Mapa final'!$Y$155="Baja",'Mapa final'!$AA$155="Leve"),CONCATENATE("R10C",'Mapa final'!$O$155),"")</f>
        <v/>
      </c>
      <c r="L88" s="492" t="str">
        <f>IF(AND('Mapa final'!$Y$156="Baja",'Mapa final'!$AA$156="Leve"),CONCATENATE("R10C",'Mapa final'!$O$156),"")</f>
        <v/>
      </c>
      <c r="M88" s="492" t="str">
        <f>IF(AND('Mapa final'!$Y$157="Baja",'Mapa final'!$AA$157="Leve"),CONCATENATE("R10C",'Mapa final'!$O$157),"")</f>
        <v/>
      </c>
      <c r="N88" s="492" t="str">
        <f>IF(AND('Mapa final'!$Y$158="Baja",'Mapa final'!$AA$158="Leve"),CONCATENATE("R10C",'Mapa final'!$O$158),"")</f>
        <v/>
      </c>
      <c r="O88" s="493" t="str">
        <f>IF(AND('Mapa final'!$Y$159="Baja",'Mapa final'!$AA$159="Leve"),CONCATENATE("R10C",'Mapa final'!$O$159),"")</f>
        <v/>
      </c>
      <c r="P88" s="473" t="str">
        <f>IF(AND('Mapa final'!$Y$154="Baja",'Mapa final'!$AA$154="Menor"),CONCATENATE("R10C",'Mapa final'!$O$154),"")</f>
        <v/>
      </c>
      <c r="Q88" s="474" t="str">
        <f>IF(AND('Mapa final'!$Y$155="Baja",'Mapa final'!$AA$155="Menor"),CONCATENATE("R10C",'Mapa final'!$O$155),"")</f>
        <v/>
      </c>
      <c r="R88" s="474" t="str">
        <f>IF(AND('Mapa final'!$Y$156="Baja",'Mapa final'!$AA$156="Menor"),CONCATENATE("R10C",'Mapa final'!$O$156),"")</f>
        <v/>
      </c>
      <c r="S88" s="474" t="str">
        <f>IF(AND('Mapa final'!$Y$157="Baja",'Mapa final'!$AA$157="Menor"),CONCATENATE("R10C",'Mapa final'!$O$157),"")</f>
        <v/>
      </c>
      <c r="T88" s="474" t="str">
        <f>IF(AND('Mapa final'!$Y$158="Baja",'Mapa final'!$AA$158="Menor"),CONCATENATE("R10C",'Mapa final'!$O$158),"")</f>
        <v/>
      </c>
      <c r="U88" s="475" t="str">
        <f>IF(AND('Mapa final'!$Y$159="Baja",'Mapa final'!$AA$159="Menor"),CONCATENATE("R10C",'Mapa final'!$O$159),"")</f>
        <v/>
      </c>
      <c r="V88" s="482" t="str">
        <f>IF(AND('Mapa final'!$Y$154="Baja",'Mapa final'!$AA$154="Moderado"),CONCATENATE("R10C",'Mapa final'!$O$154),"")</f>
        <v/>
      </c>
      <c r="W88" s="483" t="str">
        <f>IF(AND('Mapa final'!$Y$155="Baja",'Mapa final'!$AA$155="Moderado"),CONCATENATE("R10C",'Mapa final'!$O$155),"")</f>
        <v/>
      </c>
      <c r="X88" s="483" t="str">
        <f>IF(AND('Mapa final'!$Y$156="Baja",'Mapa final'!$AA$156="Moderado"),CONCATENATE("R10C",'Mapa final'!$O$156),"")</f>
        <v/>
      </c>
      <c r="Y88" s="483" t="str">
        <f>IF(AND('Mapa final'!$Y$157="Baja",'Mapa final'!$AA$157="Moderado"),CONCATENATE("R10C",'Mapa final'!$O$157),"")</f>
        <v/>
      </c>
      <c r="Z88" s="483" t="str">
        <f>IF(AND('Mapa final'!$Y$158="Baja",'Mapa final'!$AA$158="Moderado"),CONCATENATE("R10C",'Mapa final'!$O$158),"")</f>
        <v/>
      </c>
      <c r="AA88" s="484" t="str">
        <f>IF(AND('Mapa final'!$Y$159="Baja",'Mapa final'!$AA$159="Moderado"),CONCATENATE("R10C",'Mapa final'!$O$159),"")</f>
        <v/>
      </c>
      <c r="AB88" s="476" t="str">
        <f>IF(AND('Mapa final'!$Y$154="Baja",'Mapa final'!$AA$154="Mayor"),CONCATENATE("R10C",'Mapa final'!$O$154),"")</f>
        <v/>
      </c>
      <c r="AC88" s="477" t="str">
        <f>IF(AND('Mapa final'!$Y$155="Baja",'Mapa final'!$AA$155="Mayor"),CONCATENATE("R10C",'Mapa final'!$O$155),"")</f>
        <v/>
      </c>
      <c r="AD88" s="477" t="str">
        <f>IF(AND('Mapa final'!$Y$156="Baja",'Mapa final'!$AA$156="Mayor"),CONCATENATE("R10C",'Mapa final'!$O$156),"")</f>
        <v/>
      </c>
      <c r="AE88" s="477" t="str">
        <f>IF(AND('Mapa final'!$Y$157="Baja",'Mapa final'!$AA$157="Mayor"),CONCATENATE("R10C",'Mapa final'!$O$157),"")</f>
        <v/>
      </c>
      <c r="AF88" s="477" t="str">
        <f>IF(AND('Mapa final'!$Y$158="Baja",'Mapa final'!$AA$158="Mayor"),CONCATENATE("R10C",'Mapa final'!$O$158),"")</f>
        <v/>
      </c>
      <c r="AG88" s="478" t="str">
        <f>IF(AND('Mapa final'!$Y$159="Baja",'Mapa final'!$AA$159="Mayor"),CONCATENATE("R10C",'Mapa final'!$O$159),"")</f>
        <v/>
      </c>
      <c r="AH88" s="479" t="str">
        <f>IF(AND('Mapa final'!$Y$154="Baja",'Mapa final'!$AA$154="Catastrófico"),CONCATENATE("R10C",'Mapa final'!$O$154),"")</f>
        <v/>
      </c>
      <c r="AI88" s="480" t="str">
        <f>IF(AND('Mapa final'!$Y$155="Baja",'Mapa final'!$AA$155="Catastrófico"),CONCATENATE("R10C",'Mapa final'!$O$155),"")</f>
        <v/>
      </c>
      <c r="AJ88" s="480" t="str">
        <f>IF(AND('Mapa final'!$Y$156="Baja",'Mapa final'!$AA$156="Catastrófico"),CONCATENATE("R10C",'Mapa final'!$O$156),"")</f>
        <v/>
      </c>
      <c r="AK88" s="480" t="str">
        <f>IF(AND('Mapa final'!$Y$157="Baja",'Mapa final'!$AA$157="Catastrófico"),CONCATENATE("R10C",'Mapa final'!$O$157),"")</f>
        <v/>
      </c>
      <c r="AL88" s="480" t="str">
        <f>IF(AND('Mapa final'!$Y$158="Baja",'Mapa final'!$AA$158="Catastrófico"),CONCATENATE("R10C",'Mapa final'!$O$158),"")</f>
        <v/>
      </c>
      <c r="AM88" s="481" t="str">
        <f>IF(AND('Mapa final'!$Y$159="Baja",'Mapa final'!$AA$159="Catastrófico"),CONCATENATE("R10C",'Mapa final'!$O$159),"")</f>
        <v/>
      </c>
      <c r="AN88" s="14"/>
      <c r="AO88" s="1127"/>
      <c r="AP88" s="1128"/>
      <c r="AQ88" s="1128"/>
      <c r="AR88" s="1128"/>
      <c r="AS88" s="1128"/>
      <c r="AT88" s="1129"/>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c r="A89" s="14"/>
      <c r="B89" s="1015"/>
      <c r="C89" s="1015"/>
      <c r="D89" s="1016"/>
      <c r="E89" s="1100" t="s">
        <v>334</v>
      </c>
      <c r="F89" s="1101"/>
      <c r="G89" s="1101"/>
      <c r="H89" s="1101"/>
      <c r="I89" s="1116"/>
      <c r="J89" s="485" t="str">
        <f>IF(AND('Mapa final'!$Y$10="Muy Baja",'Mapa final'!$AA$10="Leve"),CONCATENATE("R1C",'Mapa final'!$O$10),"")</f>
        <v/>
      </c>
      <c r="K89" s="486" t="str">
        <f>IF(AND('Mapa final'!$Y$11="Muy Baja",'Mapa final'!$AA$11="Leve"),CONCATENATE("R1C",'Mapa final'!$O$11),"")</f>
        <v/>
      </c>
      <c r="L89" s="486" t="str">
        <f>IF(AND('Mapa final'!$Y$12="Muy Baja",'Mapa final'!$AA$12="Leve"),CONCATENATE("R1C",'Mapa final'!$O$12),"")</f>
        <v/>
      </c>
      <c r="M89" s="486" t="str">
        <f>IF(AND('Mapa final'!$Y$13="Muy Baja",'Mapa final'!$AA$13="Leve"),CONCATENATE("R1C",'Mapa final'!$O$13),"")</f>
        <v/>
      </c>
      <c r="N89" s="486" t="str">
        <f>IF(AND('Mapa final'!$Y$14="Muy Baja",'Mapa final'!$AA$14="Leve"),CONCATENATE("R1C",'Mapa final'!$O$14),"")</f>
        <v/>
      </c>
      <c r="O89" s="487" t="str">
        <f>IF(AND('Mapa final'!$Y$15="Muy Baja",'Mapa final'!$AA$15="Leve"),CONCATENATE("R1C",'Mapa final'!$O$15),"")</f>
        <v/>
      </c>
      <c r="P89" s="486" t="str">
        <f>IF(AND('Mapa final'!$Y$10="Muy Baja",'Mapa final'!$AA$10="Menor"),CONCATENATE("R1C",'Mapa final'!$O$10),"")</f>
        <v/>
      </c>
      <c r="Q89" s="486" t="str">
        <f>IF(AND('Mapa final'!$Y$11="Muy Baja",'Mapa final'!$AA$11="Menor"),CONCATENATE("R1C",'Mapa final'!$O$11),"")</f>
        <v/>
      </c>
      <c r="R89" s="486" t="str">
        <f>IF(AND('Mapa final'!$Y$12="Muy Baja",'Mapa final'!$AA$12="Menor"),CONCATENATE("R1C",'Mapa final'!$O$12),"")</f>
        <v/>
      </c>
      <c r="S89" s="486" t="str">
        <f>IF(AND('Mapa final'!$Y$13="Muy Baja",'Mapa final'!$AA$13="Menor"),CONCATENATE("R1C",'Mapa final'!$O$13),"")</f>
        <v/>
      </c>
      <c r="T89" s="486" t="str">
        <f>IF(AND('Mapa final'!$Y$14="Muy Baja",'Mapa final'!$AA$14="Menor"),CONCATENATE("R1C",'Mapa final'!$O$14),"")</f>
        <v/>
      </c>
      <c r="U89" s="486" t="str">
        <f>IF(AND('Mapa final'!$Y$15="Muy Baja",'Mapa final'!$AA$15="Menor"),CONCATENATE("R1C",'Mapa final'!$O$15),"")</f>
        <v/>
      </c>
      <c r="V89" s="467" t="str">
        <f>IF(AND('Mapa final'!$Y$10="Muy Baja",'Mapa final'!$AA$10="Moderado"),CONCATENATE("R1C",'Mapa final'!$O$10),"")</f>
        <v/>
      </c>
      <c r="W89" s="468" t="str">
        <f>IF(AND('Mapa final'!$Y$11="Muy Baja",'Mapa final'!$AA$11="Moderado"),CONCATENATE("R1C",'Mapa final'!$O$11),"")</f>
        <v/>
      </c>
      <c r="X89" s="468" t="str">
        <f>IF(AND('Mapa final'!$Y$12="Muy Baja",'Mapa final'!$AA$12="Moderado"),CONCATENATE("R1C",'Mapa final'!$O$12),"")</f>
        <v/>
      </c>
      <c r="Y89" s="468" t="str">
        <f>IF(AND('Mapa final'!$Y$13="Muy Baja",'Mapa final'!$AA$13="Moderado"),CONCATENATE("R1C",'Mapa final'!$O$13),"")</f>
        <v/>
      </c>
      <c r="Z89" s="468" t="str">
        <f>IF(AND('Mapa final'!$Y$14="Muy Baja",'Mapa final'!$AA$14="Moderado"),CONCATENATE("R1C",'Mapa final'!$O$14),"")</f>
        <v/>
      </c>
      <c r="AA89" s="469" t="str">
        <f>IF(AND('Mapa final'!$Y$15="Muy Baja",'Mapa final'!$AA$15="Moderado"),CONCATENATE("R1C",'Mapa final'!$O$15),"")</f>
        <v/>
      </c>
      <c r="AB89" s="455" t="str">
        <f>IF(AND('Mapa final'!$Y$10="Muy Baja",'Mapa final'!$AA$10="Mayor"),CONCATENATE("R1C",'Mapa final'!$O$10),"")</f>
        <v/>
      </c>
      <c r="AC89" s="456" t="str">
        <f>IF(AND('Mapa final'!$Y$11="Muy Baja",'Mapa final'!$AA$11="Mayor"),CONCATENATE("R1C",'Mapa final'!$O$11),"")</f>
        <v/>
      </c>
      <c r="AD89" s="456" t="str">
        <f>IF(AND('Mapa final'!$Y$12="Muy Baja",'Mapa final'!$AA$12="Mayor"),CONCATENATE("R1C",'Mapa final'!$O$12),"")</f>
        <v/>
      </c>
      <c r="AE89" s="456" t="str">
        <f>IF(AND('Mapa final'!$Y$13="Muy Baja",'Mapa final'!$AA$13="Mayor"),CONCATENATE("R1C",'Mapa final'!$O$13),"")</f>
        <v/>
      </c>
      <c r="AF89" s="456" t="str">
        <f>IF(AND('Mapa final'!$Y$14="Muy Baja",'Mapa final'!$AA$14="Mayor"),CONCATENATE("R1C",'Mapa final'!$O$14),"")</f>
        <v/>
      </c>
      <c r="AG89" s="457" t="str">
        <f>IF(AND('Mapa final'!$Y$15="Muy Baja",'Mapa final'!$AA$15="Mayor"),CONCATENATE("R1C",'Mapa final'!$O$15),"")</f>
        <v/>
      </c>
      <c r="AH89" s="458" t="str">
        <f>IF(AND('Mapa final'!$Y$10="Muy Baja",'Mapa final'!$AA$10="Catastrófico"),CONCATENATE("R1C",'Mapa final'!$O$10),"")</f>
        <v/>
      </c>
      <c r="AI89" s="459" t="str">
        <f>IF(AND('Mapa final'!$Y$11="Muy Baja",'Mapa final'!$AA$11="Catastrófico"),CONCATENATE("R1C",'Mapa final'!$O$11),"")</f>
        <v/>
      </c>
      <c r="AJ89" s="459" t="str">
        <f>IF(AND('Mapa final'!$Y$12="Muy Baja",'Mapa final'!$AA$12="Catastrófico"),CONCATENATE("R1C",'Mapa final'!$O$12),"")</f>
        <v/>
      </c>
      <c r="AK89" s="459" t="str">
        <f>IF(AND('Mapa final'!$Y$13="Muy Baja",'Mapa final'!$AA$13="Catastrófico"),CONCATENATE("R1C",'Mapa final'!$O$13),"")</f>
        <v/>
      </c>
      <c r="AL89" s="459" t="str">
        <f>IF(AND('Mapa final'!$Y$14="Muy Baja",'Mapa final'!$AA$14="Catastrófico"),CONCATENATE("R1C",'Mapa final'!$O$14),"")</f>
        <v/>
      </c>
      <c r="AM89" s="460"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c r="A90" s="14"/>
      <c r="B90" s="1015"/>
      <c r="C90" s="1015"/>
      <c r="D90" s="1016"/>
      <c r="E90" s="1102"/>
      <c r="F90" s="1103"/>
      <c r="G90" s="1103"/>
      <c r="H90" s="1103"/>
      <c r="I90" s="1117"/>
      <c r="J90" s="488" t="str">
        <f>IF(AND('Mapa final'!$Y$16="Muy Baja",'Mapa final'!$AA$16="Leve"),CONCATENATE("R2C",'Mapa final'!$O$16),"")</f>
        <v/>
      </c>
      <c r="K90" s="489" t="str">
        <f>IF(AND('Mapa final'!$Y$17="Muy Baja",'Mapa final'!$AA$17="Leve"),CONCATENATE("R2C",'Mapa final'!$O$17),"")</f>
        <v/>
      </c>
      <c r="L90" s="489" t="str">
        <f>IF(AND('Mapa final'!$Y$18="Muy Baja",'Mapa final'!$AA$18="Leve"),CONCATENATE("R2C",'Mapa final'!$O$18),"")</f>
        <v/>
      </c>
      <c r="M90" s="489" t="str">
        <f>IF(AND('Mapa final'!$Y$19="Muy Baja",'Mapa final'!$AA$19="Leve"),CONCATENATE("R2C",'Mapa final'!$O$19),"")</f>
        <v/>
      </c>
      <c r="N90" s="489" t="str">
        <f>IF(AND('Mapa final'!$Y$20="Muy Baja",'Mapa final'!$AA$20="Leve"),CONCATENATE("R2C",'Mapa final'!$O$20),"")</f>
        <v/>
      </c>
      <c r="O90" s="490" t="str">
        <f>IF(AND('Mapa final'!$Y$21="Muy Baja",'Mapa final'!$AA$21="Leve"),CONCATENATE("R2C",'Mapa final'!$O$21),"")</f>
        <v/>
      </c>
      <c r="P90" s="489" t="str">
        <f>IF(AND('Mapa final'!$Y$16="Muy Baja",'Mapa final'!$AA$16="Menor"),CONCATENATE("R2C",'Mapa final'!$O$16),"")</f>
        <v/>
      </c>
      <c r="Q90" s="489" t="str">
        <f>IF(AND('Mapa final'!$Y$17="Muy Baja",'Mapa final'!$AA$17="Menor"),CONCATENATE("R2C",'Mapa final'!$O$17),"")</f>
        <v/>
      </c>
      <c r="R90" s="489" t="str">
        <f>IF(AND('Mapa final'!$Y$18="Muy Baja",'Mapa final'!$AA$18="Menor"),CONCATENATE("R2C",'Mapa final'!$O$18),"")</f>
        <v/>
      </c>
      <c r="S90" s="489" t="str">
        <f>IF(AND('Mapa final'!$Y$19="Muy Baja",'Mapa final'!$AA$19="Menor"),CONCATENATE("R2C",'Mapa final'!$O$19),"")</f>
        <v/>
      </c>
      <c r="T90" s="489" t="str">
        <f>IF(AND('Mapa final'!$Y$20="Muy Baja",'Mapa final'!$AA$20="Menor"),CONCATENATE("R2C",'Mapa final'!$O$20),"")</f>
        <v/>
      </c>
      <c r="U90" s="489" t="str">
        <f>IF(AND('Mapa final'!$Y$21="Muy Baja",'Mapa final'!$AA$21="Menor"),CONCATENATE("R2C",'Mapa final'!$O$21),"")</f>
        <v/>
      </c>
      <c r="V90" s="470" t="str">
        <f>IF(AND('Mapa final'!$Y$16="Muy Baja",'Mapa final'!$AA$16="Moderado"),CONCATENATE("R2C",'Mapa final'!$O$16),"")</f>
        <v/>
      </c>
      <c r="W90" s="471" t="str">
        <f>IF(AND('Mapa final'!$Y$17="Muy Baja",'Mapa final'!$AA$17="Moderado"),CONCATENATE("R2C",'Mapa final'!$O$17),"")</f>
        <v/>
      </c>
      <c r="X90" s="471" t="str">
        <f>IF(AND('Mapa final'!$Y$18="Muy Baja",'Mapa final'!$AA$18="Moderado"),CONCATENATE("R2C",'Mapa final'!$O$18),"")</f>
        <v/>
      </c>
      <c r="Y90" s="471" t="str">
        <f>IF(AND('Mapa final'!$Y$19="Muy Baja",'Mapa final'!$AA$19="Moderado"),CONCATENATE("R2C",'Mapa final'!$O$19),"")</f>
        <v/>
      </c>
      <c r="Z90" s="471" t="str">
        <f>IF(AND('Mapa final'!$Y$20="Muy Baja",'Mapa final'!$AA$20="Moderado"),CONCATENATE("R2C",'Mapa final'!$O$20),"")</f>
        <v/>
      </c>
      <c r="AA90" s="472" t="str">
        <f>IF(AND('Mapa final'!$Y$21="Muy Baja",'Mapa final'!$AA$21="Moderado"),CONCATENATE("R2C",'Mapa final'!$O$21),"")</f>
        <v/>
      </c>
      <c r="AB90" s="461" t="str">
        <f>IF(AND('Mapa final'!$Y$16="Muy Baja",'Mapa final'!$AA$16="Mayor"),CONCATENATE("R2C",'Mapa final'!$O$16),"")</f>
        <v/>
      </c>
      <c r="AC90" s="462" t="str">
        <f>IF(AND('Mapa final'!$Y$17="Muy Baja",'Mapa final'!$AA$17="Mayor"),CONCATENATE("R2C",'Mapa final'!$O$17),"")</f>
        <v/>
      </c>
      <c r="AD90" s="462" t="str">
        <f>IF(AND('Mapa final'!$Y$18="Muy Baja",'Mapa final'!$AA$18="Mayor"),CONCATENATE("R2C",'Mapa final'!$O$18),"")</f>
        <v/>
      </c>
      <c r="AE90" s="462" t="str">
        <f>IF(AND('Mapa final'!$Y$19="Muy Baja",'Mapa final'!$AA$19="Mayor"),CONCATENATE("R2C",'Mapa final'!$O$19),"")</f>
        <v/>
      </c>
      <c r="AF90" s="462" t="str">
        <f>IF(AND('Mapa final'!$Y$20="Muy Baja",'Mapa final'!$AA$20="Mayor"),CONCATENATE("R2C",'Mapa final'!$O$20),"")</f>
        <v/>
      </c>
      <c r="AG90" s="463" t="str">
        <f>IF(AND('Mapa final'!$Y$21="Muy Baja",'Mapa final'!$AA$21="Mayor"),CONCATENATE("R2C",'Mapa final'!$O$21),"")</f>
        <v/>
      </c>
      <c r="AH90" s="464" t="str">
        <f>IF(AND('Mapa final'!$Y$16="Muy Baja",'Mapa final'!$AA$16="Catastrófico"),CONCATENATE("R2C",'Mapa final'!$O$16),"")</f>
        <v/>
      </c>
      <c r="AI90" s="465" t="str">
        <f>IF(AND('Mapa final'!$Y$17="Muy Baja",'Mapa final'!$AA$17="Catastrófico"),CONCATENATE("R2C",'Mapa final'!$O$17),"")</f>
        <v/>
      </c>
      <c r="AJ90" s="465" t="str">
        <f>IF(AND('Mapa final'!$Y$18="Muy Baja",'Mapa final'!$AA$18="Catastrófico"),CONCATENATE("R2C",'Mapa final'!$O$18),"")</f>
        <v/>
      </c>
      <c r="AK90" s="465" t="str">
        <f>IF(AND('Mapa final'!$Y$19="Muy Baja",'Mapa final'!$AA$19="Catastrófico"),CONCATENATE("R2C",'Mapa final'!$O$19),"")</f>
        <v/>
      </c>
      <c r="AL90" s="465" t="str">
        <f>IF(AND('Mapa final'!$Y$20="Muy Baja",'Mapa final'!$AA$20="Catastrófico"),CONCATENATE("R2C",'Mapa final'!$O$20),"")</f>
        <v/>
      </c>
      <c r="AM90" s="466"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c r="A91" s="14"/>
      <c r="B91" s="1015"/>
      <c r="C91" s="1015"/>
      <c r="D91" s="1016"/>
      <c r="E91" s="1102"/>
      <c r="F91" s="1103"/>
      <c r="G91" s="1103"/>
      <c r="H91" s="1103"/>
      <c r="I91" s="1117"/>
      <c r="J91" s="488" t="str">
        <f>IF(AND('Mapa final'!$Y$22="Muy Baja",'Mapa final'!$AA$22="Leve"),CONCATENATE("R3C",'Mapa final'!$O$22),"")</f>
        <v/>
      </c>
      <c r="K91" s="489" t="str">
        <f>IF(AND('Mapa final'!$Y$23="Muy Baja",'Mapa final'!$AA$23="Leve"),CONCATENATE("R3C",'Mapa final'!$O$23),"")</f>
        <v/>
      </c>
      <c r="L91" s="489" t="str">
        <f>IF(AND('Mapa final'!$Y$24="Muy Baja",'Mapa final'!$AA$24="Leve"),CONCATENATE("R3C",'Mapa final'!$O$24),"")</f>
        <v/>
      </c>
      <c r="M91" s="489" t="str">
        <f>IF(AND('Mapa final'!$Y$25="Muy Baja",'Mapa final'!$AA$25="Leve"),CONCATENATE("R3C",'Mapa final'!$O$25),"")</f>
        <v/>
      </c>
      <c r="N91" s="489" t="str">
        <f>IF(AND('Mapa final'!$Y$26="Muy Baja",'Mapa final'!$AA$26="Leve"),CONCATENATE("R3C",'Mapa final'!$O$26),"")</f>
        <v/>
      </c>
      <c r="O91" s="490" t="str">
        <f>IF(AND('Mapa final'!$Y$27="Muy Baja",'Mapa final'!$AA$27="Leve"),CONCATENATE("R3C",'Mapa final'!$O$27),"")</f>
        <v/>
      </c>
      <c r="P91" s="489" t="str">
        <f>IF(AND('Mapa final'!$Y$22="Muy Baja",'Mapa final'!$AA$22="Menor"),CONCATENATE("R3C",'Mapa final'!$O$22),"")</f>
        <v/>
      </c>
      <c r="Q91" s="489" t="str">
        <f>IF(AND('Mapa final'!$Y$23="Muy Baja",'Mapa final'!$AA$23="Menor"),CONCATENATE("R3C",'Mapa final'!$O$23),"")</f>
        <v/>
      </c>
      <c r="R91" s="489" t="str">
        <f>IF(AND('Mapa final'!$Y$24="Muy Baja",'Mapa final'!$AA$24="Menor"),CONCATENATE("R3C",'Mapa final'!$O$24),"")</f>
        <v/>
      </c>
      <c r="S91" s="489" t="str">
        <f>IF(AND('Mapa final'!$Y$25="Muy Baja",'Mapa final'!$AA$25="Menor"),CONCATENATE("R3C",'Mapa final'!$O$25),"")</f>
        <v/>
      </c>
      <c r="T91" s="489" t="str">
        <f>IF(AND('Mapa final'!$Y$26="Muy Baja",'Mapa final'!$AA$26="Menor"),CONCATENATE("R3C",'Mapa final'!$O$26),"")</f>
        <v/>
      </c>
      <c r="U91" s="489" t="str">
        <f>IF(AND('Mapa final'!$Y$27="Muy Baja",'Mapa final'!$AA$27="Menor"),CONCATENATE("R3C",'Mapa final'!$O$27),"")</f>
        <v/>
      </c>
      <c r="V91" s="470" t="str">
        <f>IF(AND('Mapa final'!$Y$22="Muy Baja",'Mapa final'!$AA$22="Moderado"),CONCATENATE("R3C",'Mapa final'!$O$22),"")</f>
        <v/>
      </c>
      <c r="W91" s="471" t="str">
        <f>IF(AND('Mapa final'!$Y$23="Muy Baja",'Mapa final'!$AA$23="Moderado"),CONCATENATE("R3C",'Mapa final'!$O$23),"")</f>
        <v/>
      </c>
      <c r="X91" s="471" t="str">
        <f>IF(AND('Mapa final'!$Y$24="Muy Baja",'Mapa final'!$AA$24="Moderado"),CONCATENATE("R3C",'Mapa final'!$O$24),"")</f>
        <v/>
      </c>
      <c r="Y91" s="471" t="str">
        <f>IF(AND('Mapa final'!$Y$25="Muy Baja",'Mapa final'!$AA$25="Moderado"),CONCATENATE("R3C",'Mapa final'!$O$25),"")</f>
        <v/>
      </c>
      <c r="Z91" s="471" t="str">
        <f>IF(AND('Mapa final'!$Y$26="Muy Baja",'Mapa final'!$AA$26="Moderado"),CONCATENATE("R3C",'Mapa final'!$O$26),"")</f>
        <v/>
      </c>
      <c r="AA91" s="472" t="str">
        <f>IF(AND('Mapa final'!$Y$27="Muy Baja",'Mapa final'!$AA$27="Moderado"),CONCATENATE("R3C",'Mapa final'!$O$27),"")</f>
        <v/>
      </c>
      <c r="AB91" s="461" t="str">
        <f>IF(AND('Mapa final'!$Y$22="Muy Baja",'Mapa final'!$AA$22="Mayor"),CONCATENATE("R3C",'Mapa final'!$O$22),"")</f>
        <v/>
      </c>
      <c r="AC91" s="462" t="str">
        <f>IF(AND('Mapa final'!$Y$23="Muy Baja",'Mapa final'!$AA$23="Mayor"),CONCATENATE("R3C",'Mapa final'!$O$23),"")</f>
        <v/>
      </c>
      <c r="AD91" s="462" t="str">
        <f>IF(AND('Mapa final'!$Y$24="Muy Baja",'Mapa final'!$AA$24="Mayor"),CONCATENATE("R3C",'Mapa final'!$O$24),"")</f>
        <v/>
      </c>
      <c r="AE91" s="462" t="str">
        <f>IF(AND('Mapa final'!$Y$25="Muy Baja",'Mapa final'!$AA$25="Mayor"),CONCATENATE("R3C",'Mapa final'!$O$25),"")</f>
        <v/>
      </c>
      <c r="AF91" s="462" t="str">
        <f>IF(AND('Mapa final'!$Y$26="Muy Baja",'Mapa final'!$AA$26="Mayor"),CONCATENATE("R3C",'Mapa final'!$O$26),"")</f>
        <v/>
      </c>
      <c r="AG91" s="463" t="str">
        <f>IF(AND('Mapa final'!$Y$27="Muy Baja",'Mapa final'!$AA$27="Mayor"),CONCATENATE("R3C",'Mapa final'!$O$27),"")</f>
        <v/>
      </c>
      <c r="AH91" s="464" t="str">
        <f>IF(AND('Mapa final'!$Y$22="Muy Baja",'Mapa final'!$AA$22="Catastrófico"),CONCATENATE("R3C",'Mapa final'!$O$22),"")</f>
        <v/>
      </c>
      <c r="AI91" s="465" t="str">
        <f>IF(AND('Mapa final'!$Y$23="Muy Baja",'Mapa final'!$AA$23="Catastrófico"),CONCATENATE("R3C",'Mapa final'!$O$23),"")</f>
        <v/>
      </c>
      <c r="AJ91" s="465" t="str">
        <f>IF(AND('Mapa final'!$Y$24="Muy Baja",'Mapa final'!$AA$24="Catastrófico"),CONCATENATE("R3C",'Mapa final'!$O$24),"")</f>
        <v/>
      </c>
      <c r="AK91" s="465" t="str">
        <f>IF(AND('Mapa final'!$Y$25="Muy Baja",'Mapa final'!$AA$25="Catastrófico"),CONCATENATE("R3C",'Mapa final'!$O$25),"")</f>
        <v/>
      </c>
      <c r="AL91" s="465" t="str">
        <f>IF(AND('Mapa final'!$Y$26="Muy Baja",'Mapa final'!$AA$26="Catastrófico"),CONCATENATE("R3C",'Mapa final'!$O$26),"")</f>
        <v/>
      </c>
      <c r="AM91" s="466"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c r="A92" s="14"/>
      <c r="B92" s="1015"/>
      <c r="C92" s="1015"/>
      <c r="D92" s="1016"/>
      <c r="E92" s="1102"/>
      <c r="F92" s="1103"/>
      <c r="G92" s="1103"/>
      <c r="H92" s="1103"/>
      <c r="I92" s="1117"/>
      <c r="J92" s="488" t="str">
        <f>IF(AND('Mapa final'!$Y$28="Muy Baja",'Mapa final'!$AA$28="Leve"),CONCATENATE("R4C",'Mapa final'!$O$28),"")</f>
        <v/>
      </c>
      <c r="K92" s="489" t="str">
        <f>IF(AND('Mapa final'!$Y$29="Muy Baja",'Mapa final'!$AA$29="Leve"),CONCATENATE("R4C",'Mapa final'!$O$29),"")</f>
        <v/>
      </c>
      <c r="L92" s="489" t="str">
        <f>IF(AND('Mapa final'!$Y$30="Muy Baja",'Mapa final'!$AA$30="Leve"),CONCATENATE("R4C",'Mapa final'!$O$30),"")</f>
        <v/>
      </c>
      <c r="M92" s="489" t="str">
        <f>IF(AND('Mapa final'!$Y$31="Muy Baja",'Mapa final'!$AA$31="Leve"),CONCATENATE("R4C",'Mapa final'!$O$31),"")</f>
        <v/>
      </c>
      <c r="N92" s="489" t="str">
        <f>IF(AND('Mapa final'!$Y$32="Muy Baja",'Mapa final'!$AA$32="Leve"),CONCATENATE("R4C",'Mapa final'!$O$32),"")</f>
        <v/>
      </c>
      <c r="O92" s="490" t="str">
        <f>IF(AND('Mapa final'!$Y$33="Muy Baja",'Mapa final'!$AA$33="Leve"),CONCATENATE("R4C",'Mapa final'!$O$33),"")</f>
        <v/>
      </c>
      <c r="P92" s="489" t="str">
        <f>IF(AND('Mapa final'!$Y$28="Muy Baja",'Mapa final'!$AA$28="Menor"),CONCATENATE("R4C",'Mapa final'!$O$28),"")</f>
        <v/>
      </c>
      <c r="Q92" s="489" t="str">
        <f>IF(AND('Mapa final'!$Y$29="Muy Baja",'Mapa final'!$AA$29="Menor"),CONCATENATE("R4C",'Mapa final'!$O$29),"")</f>
        <v/>
      </c>
      <c r="R92" s="489" t="str">
        <f>IF(AND('Mapa final'!$Y$30="Muy Baja",'Mapa final'!$AA$30="Menor"),CONCATENATE("R4C",'Mapa final'!$O$30),"")</f>
        <v/>
      </c>
      <c r="S92" s="489" t="str">
        <f>IF(AND('Mapa final'!$Y$31="Muy Baja",'Mapa final'!$AA$31="Menor"),CONCATENATE("R4C",'Mapa final'!$O$31),"")</f>
        <v/>
      </c>
      <c r="T92" s="489" t="str">
        <f>IF(AND('Mapa final'!$Y$32="Muy Baja",'Mapa final'!$AA$32="Menor"),CONCATENATE("R4C",'Mapa final'!$O$32),"")</f>
        <v/>
      </c>
      <c r="U92" s="489" t="str">
        <f>IF(AND('Mapa final'!$Y$33="Muy Baja",'Mapa final'!$AA$33="Menor"),CONCATENATE("R4C",'Mapa final'!$O$33),"")</f>
        <v/>
      </c>
      <c r="V92" s="470" t="str">
        <f>IF(AND('Mapa final'!$Y$28="Muy Baja",'Mapa final'!$AA$28="Moderado"),CONCATENATE("R4C",'Mapa final'!$O$28),"")</f>
        <v/>
      </c>
      <c r="W92" s="471" t="str">
        <f>IF(AND('Mapa final'!$Y$29="Muy Baja",'Mapa final'!$AA$29="Moderado"),CONCATENATE("R4C",'Mapa final'!$O$29),"")</f>
        <v/>
      </c>
      <c r="X92" s="471" t="str">
        <f>IF(AND('Mapa final'!$Y$30="Muy Baja",'Mapa final'!$AA$30="Moderado"),CONCATENATE("R4C",'Mapa final'!$O$30),"")</f>
        <v/>
      </c>
      <c r="Y92" s="471" t="str">
        <f>IF(AND('Mapa final'!$Y$31="Muy Baja",'Mapa final'!$AA$31="Moderado"),CONCATENATE("R4C",'Mapa final'!$O$31),"")</f>
        <v/>
      </c>
      <c r="Z92" s="471" t="str">
        <f>IF(AND('Mapa final'!$Y$32="Muy Baja",'Mapa final'!$AA$32="Moderado"),CONCATENATE("R4C",'Mapa final'!$O$32),"")</f>
        <v/>
      </c>
      <c r="AA92" s="472" t="str">
        <f>IF(AND('Mapa final'!$Y$33="Muy Baja",'Mapa final'!$AA$33="Moderado"),CONCATENATE("R4C",'Mapa final'!$O$33),"")</f>
        <v/>
      </c>
      <c r="AB92" s="461" t="str">
        <f>IF(AND('Mapa final'!$Y$28="Muy Baja",'Mapa final'!$AA$28="Mayor"),CONCATENATE("R4C",'Mapa final'!$O$28),"")</f>
        <v/>
      </c>
      <c r="AC92" s="462" t="str">
        <f>IF(AND('Mapa final'!$Y$29="Muy Baja",'Mapa final'!$AA$29="Mayor"),CONCATENATE("R4C",'Mapa final'!$O$29),"")</f>
        <v/>
      </c>
      <c r="AD92" s="462" t="str">
        <f>IF(AND('Mapa final'!$Y$30="Muy Baja",'Mapa final'!$AA$30="Mayor"),CONCATENATE("R4C",'Mapa final'!$O$30),"")</f>
        <v/>
      </c>
      <c r="AE92" s="462" t="str">
        <f>IF(AND('Mapa final'!$Y$31="Muy Baja",'Mapa final'!$AA$31="Mayor"),CONCATENATE("R4C",'Mapa final'!$O$31),"")</f>
        <v/>
      </c>
      <c r="AF92" s="462" t="str">
        <f>IF(AND('Mapa final'!$Y$32="Muy Baja",'Mapa final'!$AA$32="Mayor"),CONCATENATE("R4C",'Mapa final'!$O$32),"")</f>
        <v/>
      </c>
      <c r="AG92" s="463" t="str">
        <f>IF(AND('Mapa final'!$Y$33="Muy Baja",'Mapa final'!$AA$33="Mayor"),CONCATENATE("R4C",'Mapa final'!$O$33),"")</f>
        <v/>
      </c>
      <c r="AH92" s="464" t="str">
        <f>IF(AND('Mapa final'!$Y$28="Muy Baja",'Mapa final'!$AA$28="Catastrófico"),CONCATENATE("R4C",'Mapa final'!$O$28),"")</f>
        <v/>
      </c>
      <c r="AI92" s="465" t="str">
        <f>IF(AND('Mapa final'!$Y$29="Muy Baja",'Mapa final'!$AA$29="Catastrófico"),CONCATENATE("R4C",'Mapa final'!$O$29),"")</f>
        <v/>
      </c>
      <c r="AJ92" s="465" t="str">
        <f>IF(AND('Mapa final'!$Y$30="Muy Baja",'Mapa final'!$AA$30="Catastrófico"),CONCATENATE("R4C",'Mapa final'!$O$30),"")</f>
        <v/>
      </c>
      <c r="AK92" s="465" t="str">
        <f>IF(AND('Mapa final'!$Y$31="Muy Baja",'Mapa final'!$AA$31="Catastrófico"),CONCATENATE("R4C",'Mapa final'!$O$31),"")</f>
        <v/>
      </c>
      <c r="AL92" s="465" t="str">
        <f>IF(AND('Mapa final'!$Y$32="Muy Baja",'Mapa final'!$AA$32="Catastrófico"),CONCATENATE("R4C",'Mapa final'!$O$32),"")</f>
        <v/>
      </c>
      <c r="AM92" s="466"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c r="A93" s="14"/>
      <c r="B93" s="1015"/>
      <c r="C93" s="1015"/>
      <c r="D93" s="1016"/>
      <c r="E93" s="1102"/>
      <c r="F93" s="1103"/>
      <c r="G93" s="1103"/>
      <c r="H93" s="1103"/>
      <c r="I93" s="1117"/>
      <c r="J93" s="488" t="str">
        <f>IF(AND('Mapa final'!$Y$34="Muy Baja",'Mapa final'!$AA$34="Leve"),CONCATENATE("R5C",'Mapa final'!$O$34),"")</f>
        <v/>
      </c>
      <c r="K93" s="489" t="str">
        <f>IF(AND('Mapa final'!$Y$35="Muy Baja",'Mapa final'!$AA$35="Leve"),CONCATENATE("R5C",'Mapa final'!$O$35),"")</f>
        <v/>
      </c>
      <c r="L93" s="489" t="str">
        <f>IF(AND('Mapa final'!$Y$36="Muy Baja",'Mapa final'!$AA$36="Leve"),CONCATENATE("R5C",'Mapa final'!$O$36),"")</f>
        <v/>
      </c>
      <c r="M93" s="489" t="str">
        <f>IF(AND('Mapa final'!$Y$37="Muy Baja",'Mapa final'!$AA$37="Leve"),CONCATENATE("R5C",'Mapa final'!$O$37),"")</f>
        <v/>
      </c>
      <c r="N93" s="489" t="str">
        <f>IF(AND('Mapa final'!$Y$38="Muy Baja",'Mapa final'!$AA$38="Leve"),CONCATENATE("R5C",'Mapa final'!$O$38),"")</f>
        <v/>
      </c>
      <c r="O93" s="490" t="str">
        <f>IF(AND('Mapa final'!$Y$39="Muy Baja",'Mapa final'!$AA$39="Leve"),CONCATENATE("R5C",'Mapa final'!$O$39),"")</f>
        <v/>
      </c>
      <c r="P93" s="489" t="str">
        <f>IF(AND('Mapa final'!$Y$34="Muy Baja",'Mapa final'!$AA$34="Menor"),CONCATENATE("R5C",'Mapa final'!$O$34),"")</f>
        <v/>
      </c>
      <c r="Q93" s="489" t="str">
        <f>IF(AND('Mapa final'!$Y$35="Muy Baja",'Mapa final'!$AA$35="Menor"),CONCATENATE("R5C",'Mapa final'!$O$35),"")</f>
        <v/>
      </c>
      <c r="R93" s="489" t="str">
        <f>IF(AND('Mapa final'!$Y$36="Muy Baja",'Mapa final'!$AA$36="Menor"),CONCATENATE("R5C",'Mapa final'!$O$36),"")</f>
        <v/>
      </c>
      <c r="S93" s="489" t="str">
        <f>IF(AND('Mapa final'!$Y$37="Muy Baja",'Mapa final'!$AA$37="Menor"),CONCATENATE("R5C",'Mapa final'!$O$37),"")</f>
        <v/>
      </c>
      <c r="T93" s="489" t="str">
        <f>IF(AND('Mapa final'!$Y$38="Muy Baja",'Mapa final'!$AA$38="Menor"),CONCATENATE("R5C",'Mapa final'!$O$38),"")</f>
        <v/>
      </c>
      <c r="U93" s="489" t="str">
        <f>IF(AND('Mapa final'!$Y$39="Muy Baja",'Mapa final'!$AA$39="Menor"),CONCATENATE("R5C",'Mapa final'!$O$39),"")</f>
        <v/>
      </c>
      <c r="V93" s="470" t="str">
        <f>IF(AND('Mapa final'!$Y$34="Muy Baja",'Mapa final'!$AA$34="Moderado"),CONCATENATE("R5C",'Mapa final'!$O$34),"")</f>
        <v/>
      </c>
      <c r="W93" s="471" t="str">
        <f>IF(AND('Mapa final'!$Y$35="Muy Baja",'Mapa final'!$AA$35="Moderado"),CONCATENATE("R5C",'Mapa final'!$O$35),"")</f>
        <v/>
      </c>
      <c r="X93" s="471" t="str">
        <f>IF(AND('Mapa final'!$Y$36="Muy Baja",'Mapa final'!$AA$36="Moderado"),CONCATENATE("R5C",'Mapa final'!$O$36),"")</f>
        <v/>
      </c>
      <c r="Y93" s="471" t="str">
        <f>IF(AND('Mapa final'!$Y$37="Muy Baja",'Mapa final'!$AA$37="Moderado"),CONCATENATE("R5C",'Mapa final'!$O$37),"")</f>
        <v/>
      </c>
      <c r="Z93" s="471" t="str">
        <f>IF(AND('Mapa final'!$Y$38="Muy Baja",'Mapa final'!$AA$38="Moderado"),CONCATENATE("R5C",'Mapa final'!$O$38),"")</f>
        <v/>
      </c>
      <c r="AA93" s="472" t="str">
        <f>IF(AND('Mapa final'!$Y$39="Muy Baja",'Mapa final'!$AA$39="Moderado"),CONCATENATE("R5C",'Mapa final'!$O$39),"")</f>
        <v/>
      </c>
      <c r="AB93" s="461" t="str">
        <f>IF(AND('Mapa final'!$Y$34="Muy Baja",'Mapa final'!$AA$34="Mayor"),CONCATENATE("R5C",'Mapa final'!$O$34),"")</f>
        <v/>
      </c>
      <c r="AC93" s="462" t="str">
        <f>IF(AND('Mapa final'!$Y$35="Muy Baja",'Mapa final'!$AA$35="Mayor"),CONCATENATE("R5C",'Mapa final'!$O$35),"")</f>
        <v/>
      </c>
      <c r="AD93" s="462" t="str">
        <f>IF(AND('Mapa final'!$Y$36="Muy Baja",'Mapa final'!$AA$36="Mayor"),CONCATENATE("R5C",'Mapa final'!$O$36),"")</f>
        <v/>
      </c>
      <c r="AE93" s="462" t="str">
        <f>IF(AND('Mapa final'!$Y$37="Muy Baja",'Mapa final'!$AA$37="Mayor"),CONCATENATE("R5C",'Mapa final'!$O$37),"")</f>
        <v/>
      </c>
      <c r="AF93" s="462" t="str">
        <f>IF(AND('Mapa final'!$Y$38="Muy Baja",'Mapa final'!$AA$38="Mayor"),CONCATENATE("R5C",'Mapa final'!$O$38),"")</f>
        <v/>
      </c>
      <c r="AG93" s="463" t="str">
        <f>IF(AND('Mapa final'!$Y$39="Muy Baja",'Mapa final'!$AA$39="Mayor"),CONCATENATE("R5C",'Mapa final'!$O$39),"")</f>
        <v/>
      </c>
      <c r="AH93" s="464" t="str">
        <f>IF(AND('Mapa final'!$Y$34="Muy Baja",'Mapa final'!$AA$34="Catastrófico"),CONCATENATE("R5C",'Mapa final'!$O$34),"")</f>
        <v/>
      </c>
      <c r="AI93" s="465" t="str">
        <f>IF(AND('Mapa final'!$Y$35="Muy Baja",'Mapa final'!$AA$35="Catastrófico"),CONCATENATE("R5C",'Mapa final'!$O$35),"")</f>
        <v/>
      </c>
      <c r="AJ93" s="465" t="str">
        <f>IF(AND('Mapa final'!$Y$36="Muy Baja",'Mapa final'!$AA$36="Catastrófico"),CONCATENATE("R5C",'Mapa final'!$O$36),"")</f>
        <v/>
      </c>
      <c r="AK93" s="465" t="str">
        <f>IF(AND('Mapa final'!$Y$37="Muy Baja",'Mapa final'!$AA$37="Catastrófico"),CONCATENATE("R5C",'Mapa final'!$O$37),"")</f>
        <v/>
      </c>
      <c r="AL93" s="465" t="str">
        <f>IF(AND('Mapa final'!$Y$38="Muy Baja",'Mapa final'!$AA$38="Catastrófico"),CONCATENATE("R5C",'Mapa final'!$O$38),"")</f>
        <v/>
      </c>
      <c r="AM93" s="466"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c r="A94" s="14"/>
      <c r="B94" s="1015"/>
      <c r="C94" s="1015"/>
      <c r="D94" s="1016"/>
      <c r="E94" s="1102"/>
      <c r="F94" s="1103"/>
      <c r="G94" s="1103"/>
      <c r="H94" s="1103"/>
      <c r="I94" s="1117"/>
      <c r="J94" s="488" t="str">
        <f>IF(AND('Mapa final'!$Y$40="Muy Baja",'Mapa final'!$AA$40="Leve"),CONCATENATE("R6C",'Mapa final'!$O$40),"")</f>
        <v/>
      </c>
      <c r="K94" s="489" t="str">
        <f>IF(AND('Mapa final'!$Y$41="Muy Baja",'Mapa final'!$AA$41="Leve"),CONCATENATE("R6C",'Mapa final'!$O$41),"")</f>
        <v/>
      </c>
      <c r="L94" s="489" t="str">
        <f>IF(AND('Mapa final'!$Y$42="Muy Baja",'Mapa final'!$AA$42="Leve"),CONCATENATE("R6C",'Mapa final'!$O$42),"")</f>
        <v/>
      </c>
      <c r="M94" s="489" t="str">
        <f>IF(AND('Mapa final'!$Y$43="Muy Baja",'Mapa final'!$AA$43="Leve"),CONCATENATE("R6C",'Mapa final'!$O$43),"")</f>
        <v/>
      </c>
      <c r="N94" s="489" t="str">
        <f>IF(AND('Mapa final'!$Y$44="Muy Baja",'Mapa final'!$AA$44="Leve"),CONCATENATE("R6C",'Mapa final'!$O$44),"")</f>
        <v/>
      </c>
      <c r="O94" s="490" t="str">
        <f>IF(AND('Mapa final'!$Y$45="Muy Baja",'Mapa final'!$AA$45="Leve"),CONCATENATE("R6C",'Mapa final'!$O$45),"")</f>
        <v/>
      </c>
      <c r="P94" s="489" t="str">
        <f>IF(AND('Mapa final'!$Y$40="Muy Baja",'Mapa final'!$AA$40="Menor"),CONCATENATE("R6C",'Mapa final'!$O$40),"")</f>
        <v/>
      </c>
      <c r="Q94" s="489" t="str">
        <f>IF(AND('Mapa final'!$Y$41="Muy Baja",'Mapa final'!$AA$41="Menor"),CONCATENATE("R6C",'Mapa final'!$O$41),"")</f>
        <v/>
      </c>
      <c r="R94" s="489" t="str">
        <f>IF(AND('Mapa final'!$Y$42="Muy Baja",'Mapa final'!$AA$42="Menor"),CONCATENATE("R6C",'Mapa final'!$O$42),"")</f>
        <v/>
      </c>
      <c r="S94" s="489" t="str">
        <f>IF(AND('Mapa final'!$Y$43="Muy Baja",'Mapa final'!$AA$43="Menor"),CONCATENATE("R6C",'Mapa final'!$O$43),"")</f>
        <v/>
      </c>
      <c r="T94" s="489" t="str">
        <f>IF(AND('Mapa final'!$Y$44="Muy Baja",'Mapa final'!$AA$44="Menor"),CONCATENATE("R6C",'Mapa final'!$O$44),"")</f>
        <v/>
      </c>
      <c r="U94" s="489" t="str">
        <f>IF(AND('Mapa final'!$Y$45="Muy Baja",'Mapa final'!$AA$45="Menor"),CONCATENATE("R6C",'Mapa final'!$O$45),"")</f>
        <v/>
      </c>
      <c r="V94" s="470" t="str">
        <f>IF(AND('Mapa final'!$Y$40="Muy Baja",'Mapa final'!$AA$40="Moderado"),CONCATENATE("R6C",'Mapa final'!$O$40),"")</f>
        <v/>
      </c>
      <c r="W94" s="471" t="str">
        <f>IF(AND('Mapa final'!$Y$41="Muy Baja",'Mapa final'!$AA$41="Moderado"),CONCATENATE("R6C",'Mapa final'!$O$41),"")</f>
        <v/>
      </c>
      <c r="X94" s="471" t="str">
        <f>IF(AND('Mapa final'!$Y$42="Muy Baja",'Mapa final'!$AA$42="Moderado"),CONCATENATE("R6C",'Mapa final'!$O$42),"")</f>
        <v/>
      </c>
      <c r="Y94" s="471" t="str">
        <f>IF(AND('Mapa final'!$Y$43="Muy Baja",'Mapa final'!$AA$43="Moderado"),CONCATENATE("R6C",'Mapa final'!$O$43),"")</f>
        <v/>
      </c>
      <c r="Z94" s="471" t="str">
        <f>IF(AND('Mapa final'!$Y$44="Muy Baja",'Mapa final'!$AA$44="Moderado"),CONCATENATE("R6C",'Mapa final'!$O$44),"")</f>
        <v/>
      </c>
      <c r="AA94" s="472" t="str">
        <f>IF(AND('Mapa final'!$Y$45="Muy Baja",'Mapa final'!$AA$45="Moderado"),CONCATENATE("R6C",'Mapa final'!$O$45),"")</f>
        <v/>
      </c>
      <c r="AB94" s="461" t="str">
        <f>IF(AND('Mapa final'!$Y$40="Muy Baja",'Mapa final'!$AA$40="Mayor"),CONCATENATE("R6C",'Mapa final'!$O$40),"")</f>
        <v/>
      </c>
      <c r="AC94" s="462" t="str">
        <f>IF(AND('Mapa final'!$Y$41="Muy Baja",'Mapa final'!$AA$41="Mayor"),CONCATENATE("R6C",'Mapa final'!$O$41),"")</f>
        <v/>
      </c>
      <c r="AD94" s="462" t="str">
        <f>IF(AND('Mapa final'!$Y$42="Muy Baja",'Mapa final'!$AA$42="Mayor"),CONCATENATE("R6C",'Mapa final'!$O$42),"")</f>
        <v/>
      </c>
      <c r="AE94" s="462" t="str">
        <f>IF(AND('Mapa final'!$Y$43="Muy Baja",'Mapa final'!$AA$43="Mayor"),CONCATENATE("R6C",'Mapa final'!$O$43),"")</f>
        <v/>
      </c>
      <c r="AF94" s="462" t="str">
        <f>IF(AND('Mapa final'!$Y$44="Muy Baja",'Mapa final'!$AA$44="Mayor"),CONCATENATE("R6C",'Mapa final'!$O$44),"")</f>
        <v/>
      </c>
      <c r="AG94" s="463" t="str">
        <f>IF(AND('Mapa final'!$Y$45="Muy Baja",'Mapa final'!$AA$45="Mayor"),CONCATENATE("R6C",'Mapa final'!$O$45),"")</f>
        <v/>
      </c>
      <c r="AH94" s="464" t="str">
        <f>IF(AND('Mapa final'!$Y$40="Muy Baja",'Mapa final'!$AA$40="Catastrófico"),CONCATENATE("R6C",'Mapa final'!$O$40),"")</f>
        <v/>
      </c>
      <c r="AI94" s="465" t="str">
        <f>IF(AND('Mapa final'!$Y$41="Muy Baja",'Mapa final'!$AA$41="Catastrófico"),CONCATENATE("R6C",'Mapa final'!$O$41),"")</f>
        <v/>
      </c>
      <c r="AJ94" s="465" t="str">
        <f>IF(AND('Mapa final'!$Y$42="Muy Baja",'Mapa final'!$AA$42="Catastrófico"),CONCATENATE("R6C",'Mapa final'!$O$42),"")</f>
        <v/>
      </c>
      <c r="AK94" s="465" t="str">
        <f>IF(AND('Mapa final'!$Y$43="Muy Baja",'Mapa final'!$AA$43="Catastrófico"),CONCATENATE("R6C",'Mapa final'!$O$43),"")</f>
        <v/>
      </c>
      <c r="AL94" s="465" t="str">
        <f>IF(AND('Mapa final'!$Y$44="Muy Baja",'Mapa final'!$AA$44="Catastrófico"),CONCATENATE("R6C",'Mapa final'!$O$44),"")</f>
        <v/>
      </c>
      <c r="AM94" s="466"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c r="A95" s="14"/>
      <c r="B95" s="1015"/>
      <c r="C95" s="1015"/>
      <c r="D95" s="1016"/>
      <c r="E95" s="1102"/>
      <c r="F95" s="1103"/>
      <c r="G95" s="1103"/>
      <c r="H95" s="1103"/>
      <c r="I95" s="1117"/>
      <c r="J95" s="488" t="str">
        <f>IF(AND('Mapa final'!$Y$46="Muy Baja",'Mapa final'!$AA$46="Leve"),CONCATENATE("R7C",'Mapa final'!$O$46),"")</f>
        <v/>
      </c>
      <c r="K95" s="489" t="str">
        <f>IF(AND('Mapa final'!$Y$47="Muy Baja",'Mapa final'!$AA$47="Leve"),CONCATENATE("R7C",'Mapa final'!$O$47),"")</f>
        <v/>
      </c>
      <c r="L95" s="489" t="str">
        <f>IF(AND('Mapa final'!$Y$48="Muy Baja",'Mapa final'!$AA$48="Leve"),CONCATENATE("R7C",'Mapa final'!$O$48),"")</f>
        <v/>
      </c>
      <c r="M95" s="489" t="str">
        <f>IF(AND('Mapa final'!$Y$49="Muy Baja",'Mapa final'!$AA$49="Leve"),CONCATENATE("R7C",'Mapa final'!$O$49),"")</f>
        <v/>
      </c>
      <c r="N95" s="489" t="str">
        <f>IF(AND('Mapa final'!$Y$50="Muy Baja",'Mapa final'!$AA$50="Leve"),CONCATENATE("R7C",'Mapa final'!$O$50),"")</f>
        <v/>
      </c>
      <c r="O95" s="490" t="str">
        <f>IF(AND('Mapa final'!$Y$51="Muy Baja",'Mapa final'!$AA$51="Leve"),CONCATENATE("R7C",'Mapa final'!$O$51),"")</f>
        <v/>
      </c>
      <c r="P95" s="489" t="str">
        <f>IF(AND('Mapa final'!$Y$46="Muy Baja",'Mapa final'!$AA$46="Menor"),CONCATENATE("R7C",'Mapa final'!$O$46),"")</f>
        <v/>
      </c>
      <c r="Q95" s="489" t="str">
        <f>IF(AND('Mapa final'!$Y$47="Muy Baja",'Mapa final'!$AA$47="Menor"),CONCATENATE("R7C",'Mapa final'!$O$47),"")</f>
        <v/>
      </c>
      <c r="R95" s="489" t="str">
        <f>IF(AND('Mapa final'!$Y$48="Muy Baja",'Mapa final'!$AA$48="Menor"),CONCATENATE("R7C",'Mapa final'!$O$48),"")</f>
        <v/>
      </c>
      <c r="S95" s="489" t="str">
        <f>IF(AND('Mapa final'!$Y$49="Muy Baja",'Mapa final'!$AA$49="Menor"),CONCATENATE("R7C",'Mapa final'!$O$49),"")</f>
        <v/>
      </c>
      <c r="T95" s="489" t="str">
        <f>IF(AND('Mapa final'!$Y$50="Muy Baja",'Mapa final'!$AA$50="Menor"),CONCATENATE("R7C",'Mapa final'!$O$50),"")</f>
        <v/>
      </c>
      <c r="U95" s="489" t="str">
        <f>IF(AND('Mapa final'!$Y$51="Muy Baja",'Mapa final'!$AA$51="Menor"),CONCATENATE("R7C",'Mapa final'!$O$51),"")</f>
        <v/>
      </c>
      <c r="V95" s="470" t="str">
        <f>IF(AND('Mapa final'!$Y$46="Muy Baja",'Mapa final'!$AA$46="Moderado"),CONCATENATE("R7C",'Mapa final'!$O$46),"")</f>
        <v/>
      </c>
      <c r="W95" s="471" t="str">
        <f>IF(AND('Mapa final'!$Y$47="Muy Baja",'Mapa final'!$AA$47="Moderado"),CONCATENATE("R7C",'Mapa final'!$O$47),"")</f>
        <v/>
      </c>
      <c r="X95" s="471" t="str">
        <f>IF(AND('Mapa final'!$Y$48="Muy Baja",'Mapa final'!$AA$48="Moderado"),CONCATENATE("R7C",'Mapa final'!$O$48),"")</f>
        <v/>
      </c>
      <c r="Y95" s="471" t="str">
        <f>IF(AND('Mapa final'!$Y$49="Muy Baja",'Mapa final'!$AA$49="Moderado"),CONCATENATE("R7C",'Mapa final'!$O$49),"")</f>
        <v/>
      </c>
      <c r="Z95" s="471" t="str">
        <f>IF(AND('Mapa final'!$Y$50="Muy Baja",'Mapa final'!$AA$50="Moderado"),CONCATENATE("R7C",'Mapa final'!$O$50),"")</f>
        <v/>
      </c>
      <c r="AA95" s="472" t="str">
        <f>IF(AND('Mapa final'!$Y$51="Muy Baja",'Mapa final'!$AA$51="Moderado"),CONCATENATE("R7C",'Mapa final'!$O$51),"")</f>
        <v/>
      </c>
      <c r="AB95" s="461" t="str">
        <f>IF(AND('Mapa final'!$Y$46="Muy Baja",'Mapa final'!$AA$46="Mayor"),CONCATENATE("R7C",'Mapa final'!$O$46),"")</f>
        <v/>
      </c>
      <c r="AC95" s="462" t="str">
        <f>IF(AND('Mapa final'!$Y$47="Muy Baja",'Mapa final'!$AA$47="Mayor"),CONCATENATE("R7C",'Mapa final'!$O$47),"")</f>
        <v/>
      </c>
      <c r="AD95" s="462" t="str">
        <f>IF(AND('Mapa final'!$Y$48="Muy Baja",'Mapa final'!$AA$48="Mayor"),CONCATENATE("R7C",'Mapa final'!$O$48),"")</f>
        <v/>
      </c>
      <c r="AE95" s="462" t="str">
        <f>IF(AND('Mapa final'!$Y$49="Muy Baja",'Mapa final'!$AA$49="Mayor"),CONCATENATE("R7C",'Mapa final'!$O$49),"")</f>
        <v/>
      </c>
      <c r="AF95" s="462" t="str">
        <f>IF(AND('Mapa final'!$Y$50="Muy Baja",'Mapa final'!$AA$50="Mayor"),CONCATENATE("R7C",'Mapa final'!$O$50),"")</f>
        <v/>
      </c>
      <c r="AG95" s="463" t="str">
        <f>IF(AND('Mapa final'!$Y$51="Muy Baja",'Mapa final'!$AA$51="Mayor"),CONCATENATE("R7C",'Mapa final'!$O$51),"")</f>
        <v/>
      </c>
      <c r="AH95" s="464" t="str">
        <f>IF(AND('Mapa final'!$Y$46="Muy Baja",'Mapa final'!$AA$46="Catastrófico"),CONCATENATE("R7C",'Mapa final'!$O$46),"")</f>
        <v/>
      </c>
      <c r="AI95" s="465" t="str">
        <f>IF(AND('Mapa final'!$Y$47="Muy Baja",'Mapa final'!$AA$47="Catastrófico"),CONCATENATE("R7C",'Mapa final'!$O$47),"")</f>
        <v/>
      </c>
      <c r="AJ95" s="465" t="str">
        <f>IF(AND('Mapa final'!$Y$48="Muy Baja",'Mapa final'!$AA$48="Catastrófico"),CONCATENATE("R7C",'Mapa final'!$O$48),"")</f>
        <v/>
      </c>
      <c r="AK95" s="465" t="str">
        <f>IF(AND('Mapa final'!$Y$49="Muy Baja",'Mapa final'!$AA$49="Catastrófico"),CONCATENATE("R7C",'Mapa final'!$O$49),"")</f>
        <v/>
      </c>
      <c r="AL95" s="465" t="str">
        <f>IF(AND('Mapa final'!$Y$50="Muy Baja",'Mapa final'!$AA$50="Catastrófico"),CONCATENATE("R7C",'Mapa final'!$O$50),"")</f>
        <v/>
      </c>
      <c r="AM95" s="466"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c r="A96" s="14"/>
      <c r="B96" s="1015"/>
      <c r="C96" s="1015"/>
      <c r="D96" s="1016"/>
      <c r="E96" s="1102"/>
      <c r="F96" s="1103"/>
      <c r="G96" s="1103"/>
      <c r="H96" s="1103"/>
      <c r="I96" s="1117"/>
      <c r="J96" s="488" t="str">
        <f>IF(AND('Mapa final'!$Y$52="Muy Baja",'Mapa final'!$AA$52="Leve"),CONCATENATE("R8C",'Mapa final'!$O$52),"")</f>
        <v/>
      </c>
      <c r="K96" s="489" t="str">
        <f>IF(AND('Mapa final'!$Y$53="Muy Baja",'Mapa final'!$AA$53="Leve"),CONCATENATE("R8C",'Mapa final'!$O$53),"")</f>
        <v/>
      </c>
      <c r="L96" s="489" t="str">
        <f>IF(AND('Mapa final'!$Y$54="Muy Baja",'Mapa final'!$AA$54="Leve"),CONCATENATE("R8C",'Mapa final'!$O$54),"")</f>
        <v/>
      </c>
      <c r="M96" s="489" t="str">
        <f>IF(AND('Mapa final'!$Y$55="Muy Baja",'Mapa final'!$AA$55="Leve"),CONCATENATE("R8C",'Mapa final'!$O$55),"")</f>
        <v/>
      </c>
      <c r="N96" s="489" t="str">
        <f>IF(AND('Mapa final'!$Y$56="Muy Baja",'Mapa final'!$AA$56="Leve"),CONCATENATE("R8C",'Mapa final'!$O$56),"")</f>
        <v/>
      </c>
      <c r="O96" s="490" t="str">
        <f>IF(AND('Mapa final'!$Y$57="Muy Baja",'Mapa final'!$AA$57="Leve"),CONCATENATE("R8C",'Mapa final'!$O$57),"")</f>
        <v/>
      </c>
      <c r="P96" s="489" t="str">
        <f>IF(AND('Mapa final'!$Y$52="Muy Baja",'Mapa final'!$AA$52="Menor"),CONCATENATE("R8C",'Mapa final'!$O$52),"")</f>
        <v/>
      </c>
      <c r="Q96" s="489" t="str">
        <f>IF(AND('Mapa final'!$Y$53="Muy Baja",'Mapa final'!$AA$53="Menor"),CONCATENATE("R8C",'Mapa final'!$O$53),"")</f>
        <v/>
      </c>
      <c r="R96" s="489" t="str">
        <f>IF(AND('Mapa final'!$Y$54="Muy Baja",'Mapa final'!$AA$54="Menor"),CONCATENATE("R8C",'Mapa final'!$O$54),"")</f>
        <v/>
      </c>
      <c r="S96" s="489" t="str">
        <f>IF(AND('Mapa final'!$Y$55="Muy Baja",'Mapa final'!$AA$55="Menor"),CONCATENATE("R8C",'Mapa final'!$O$55),"")</f>
        <v/>
      </c>
      <c r="T96" s="489" t="str">
        <f>IF(AND('Mapa final'!$Y$56="Muy Baja",'Mapa final'!$AA$56="Menor"),CONCATENATE("R8C",'Mapa final'!$O$56),"")</f>
        <v/>
      </c>
      <c r="U96" s="489" t="str">
        <f>IF(AND('Mapa final'!$Y$57="Muy Baja",'Mapa final'!$AA$57="Menor"),CONCATENATE("R8C",'Mapa final'!$O$57),"")</f>
        <v/>
      </c>
      <c r="V96" s="470" t="str">
        <f>IF(AND('Mapa final'!$Y$52="Muy Baja",'Mapa final'!$AA$52="Moderado"),CONCATENATE("R8C",'Mapa final'!$O$52),"")</f>
        <v/>
      </c>
      <c r="W96" s="471" t="str">
        <f>IF(AND('Mapa final'!$Y$53="Muy Baja",'Mapa final'!$AA$53="Moderado"),CONCATENATE("R8C",'Mapa final'!$O$53),"")</f>
        <v/>
      </c>
      <c r="X96" s="471" t="str">
        <f>IF(AND('Mapa final'!$Y$54="Muy Baja",'Mapa final'!$AA$54="Moderado"),CONCATENATE("R8C",'Mapa final'!$O$54),"")</f>
        <v/>
      </c>
      <c r="Y96" s="471" t="str">
        <f>IF(AND('Mapa final'!$Y$55="Muy Baja",'Mapa final'!$AA$55="Moderado"),CONCATENATE("R8C",'Mapa final'!$O$55),"")</f>
        <v/>
      </c>
      <c r="Z96" s="471" t="str">
        <f>IF(AND('Mapa final'!$Y$56="Muy Baja",'Mapa final'!$AA$56="Moderado"),CONCATENATE("R8C",'Mapa final'!$O$56),"")</f>
        <v/>
      </c>
      <c r="AA96" s="472" t="str">
        <f>IF(AND('Mapa final'!$Y$57="Muy Baja",'Mapa final'!$AA$57="Moderado"),CONCATENATE("R8C",'Mapa final'!$O$57),"")</f>
        <v/>
      </c>
      <c r="AB96" s="461" t="str">
        <f>IF(AND('Mapa final'!$Y$52="Muy Baja",'Mapa final'!$AA$52="Mayor"),CONCATENATE("R8C",'Mapa final'!$O$52),"")</f>
        <v/>
      </c>
      <c r="AC96" s="462" t="str">
        <f>IF(AND('Mapa final'!$Y$53="Muy Baja",'Mapa final'!$AA$53="Mayor"),CONCATENATE("R8C",'Mapa final'!$O$53),"")</f>
        <v/>
      </c>
      <c r="AD96" s="462" t="str">
        <f>IF(AND('Mapa final'!$Y$54="Muy Baja",'Mapa final'!$AA$54="Mayor"),CONCATENATE("R8C",'Mapa final'!$O$54),"")</f>
        <v/>
      </c>
      <c r="AE96" s="462" t="str">
        <f>IF(AND('Mapa final'!$Y$55="Muy Baja",'Mapa final'!$AA$55="Mayor"),CONCATENATE("R8C",'Mapa final'!$O$55),"")</f>
        <v/>
      </c>
      <c r="AF96" s="462" t="str">
        <f>IF(AND('Mapa final'!$Y$56="Muy Baja",'Mapa final'!$AA$56="Mayor"),CONCATENATE("R8C",'Mapa final'!$O$56),"")</f>
        <v/>
      </c>
      <c r="AG96" s="463" t="str">
        <f>IF(AND('Mapa final'!$Y$57="Muy Baja",'Mapa final'!$AA$57="Mayor"),CONCATENATE("R8C",'Mapa final'!$O$57),"")</f>
        <v/>
      </c>
      <c r="AH96" s="464" t="str">
        <f>IF(AND('Mapa final'!$Y$52="Muy Baja",'Mapa final'!$AA$52="Catastrófico"),CONCATENATE("R8C",'Mapa final'!$O$52),"")</f>
        <v/>
      </c>
      <c r="AI96" s="465" t="str">
        <f>IF(AND('Mapa final'!$Y$53="Muy Baja",'Mapa final'!$AA$53="Catastrófico"),CONCATENATE("R8C",'Mapa final'!$O$53),"")</f>
        <v/>
      </c>
      <c r="AJ96" s="465" t="str">
        <f>IF(AND('Mapa final'!$Y$54="Muy Baja",'Mapa final'!$AA$54="Catastrófico"),CONCATENATE("R8C",'Mapa final'!$O$54),"")</f>
        <v/>
      </c>
      <c r="AK96" s="465" t="str">
        <f>IF(AND('Mapa final'!$Y$55="Muy Baja",'Mapa final'!$AA$55="Catastrófico"),CONCATENATE("R8C",'Mapa final'!$O$55),"")</f>
        <v/>
      </c>
      <c r="AL96" s="465" t="str">
        <f>IF(AND('Mapa final'!$Y$56="Muy Baja",'Mapa final'!$AA$56="Catastrófico"),CONCATENATE("R8C",'Mapa final'!$O$56),"")</f>
        <v/>
      </c>
      <c r="AM96" s="466"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c r="A97" s="14"/>
      <c r="B97" s="1015"/>
      <c r="C97" s="1015"/>
      <c r="D97" s="1016"/>
      <c r="E97" s="1102"/>
      <c r="F97" s="1103"/>
      <c r="G97" s="1103"/>
      <c r="H97" s="1103"/>
      <c r="I97" s="1117"/>
      <c r="J97" s="488" t="str">
        <f>IF(AND('Mapa final'!$Y$58="Muy Baja",'Mapa final'!$AA$58="Leve"),CONCATENATE("R9C",'Mapa final'!$O$58),"")</f>
        <v/>
      </c>
      <c r="K97" s="489" t="str">
        <f>IF(AND('Mapa final'!$Y$59="Muy Baja",'Mapa final'!$AA$59="Leve"),CONCATENATE("R9C",'Mapa final'!$O$59),"")</f>
        <v/>
      </c>
      <c r="L97" s="489" t="str">
        <f>IF(AND('Mapa final'!$Y$60="Muy Baja",'Mapa final'!$AA$60="Leve"),CONCATENATE("R9C",'Mapa final'!$O$60),"")</f>
        <v/>
      </c>
      <c r="M97" s="489" t="str">
        <f>IF(AND('Mapa final'!$Y$61="Muy Baja",'Mapa final'!$AA$61="Leve"),CONCATENATE("R9C",'Mapa final'!$O$61),"")</f>
        <v/>
      </c>
      <c r="N97" s="489" t="str">
        <f>IF(AND('Mapa final'!$Y$62="Muy Baja",'Mapa final'!$AA$62="Leve"),CONCATENATE("R9C",'Mapa final'!$O$62),"")</f>
        <v/>
      </c>
      <c r="O97" s="490" t="str">
        <f>IF(AND('Mapa final'!$Y$63="Muy Baja",'Mapa final'!$AA$63="Leve"),CONCATENATE("R9C",'Mapa final'!$O$63),"")</f>
        <v/>
      </c>
      <c r="P97" s="489" t="str">
        <f>IF(AND('Mapa final'!$Y$58="Muy Baja",'Mapa final'!$AA$58="Menor"),CONCATENATE("R9C",'Mapa final'!$O$58),"")</f>
        <v/>
      </c>
      <c r="Q97" s="489" t="str">
        <f>IF(AND('Mapa final'!$Y$59="Muy Baja",'Mapa final'!$AA$59="Menor"),CONCATENATE("R9C",'Mapa final'!$O$59),"")</f>
        <v/>
      </c>
      <c r="R97" s="489" t="str">
        <f>IF(AND('Mapa final'!$Y$60="Muy Baja",'Mapa final'!$AA$60="Menor"),CONCATENATE("R9C",'Mapa final'!$O$60),"")</f>
        <v/>
      </c>
      <c r="S97" s="489" t="str">
        <f>IF(AND('Mapa final'!$Y$61="Muy Baja",'Mapa final'!$AA$61="Menor"),CONCATENATE("R9C",'Mapa final'!$O$61),"")</f>
        <v/>
      </c>
      <c r="T97" s="489" t="str">
        <f>IF(AND('Mapa final'!$Y$62="Muy Baja",'Mapa final'!$AA$62="Menor"),CONCATENATE("R9C",'Mapa final'!$O$62),"")</f>
        <v/>
      </c>
      <c r="U97" s="489" t="str">
        <f>IF(AND('Mapa final'!$Y$63="Muy Baja",'Mapa final'!$AA$63="Menor"),CONCATENATE("R9C",'Mapa final'!$O$63),"")</f>
        <v/>
      </c>
      <c r="V97" s="470" t="str">
        <f>IF(AND('Mapa final'!$Y$58="Muy Baja",'Mapa final'!$AA$58="Moderado"),CONCATENATE("R9C",'Mapa final'!$O$58),"")</f>
        <v/>
      </c>
      <c r="W97" s="471" t="str">
        <f>IF(AND('Mapa final'!$Y$59="Muy Baja",'Mapa final'!$AA$59="Moderado"),CONCATENATE("R9C",'Mapa final'!$O$59),"")</f>
        <v/>
      </c>
      <c r="X97" s="471" t="str">
        <f>IF(AND('Mapa final'!$Y$60="Muy Baja",'Mapa final'!$AA$60="Moderado"),CONCATENATE("R9C",'Mapa final'!$O$60),"")</f>
        <v/>
      </c>
      <c r="Y97" s="471" t="str">
        <f>IF(AND('Mapa final'!$Y$61="Muy Baja",'Mapa final'!$AA$61="Moderado"),CONCATENATE("R9C",'Mapa final'!$O$61),"")</f>
        <v/>
      </c>
      <c r="Z97" s="471" t="str">
        <f>IF(AND('Mapa final'!$Y$62="Muy Baja",'Mapa final'!$AA$62="Moderado"),CONCATENATE("R9C",'Mapa final'!$O$62),"")</f>
        <v/>
      </c>
      <c r="AA97" s="472" t="str">
        <f>IF(AND('Mapa final'!$Y$63="Muy Baja",'Mapa final'!$AA$63="Moderado"),CONCATENATE("R9C",'Mapa final'!$O$63),"")</f>
        <v/>
      </c>
      <c r="AB97" s="461" t="str">
        <f>IF(AND('Mapa final'!$Y$58="Muy Baja",'Mapa final'!$AA$58="Mayor"),CONCATENATE("R9C",'Mapa final'!$O$58),"")</f>
        <v/>
      </c>
      <c r="AC97" s="462" t="str">
        <f>IF(AND('Mapa final'!$Y$59="Muy Baja",'Mapa final'!$AA$59="Mayor"),CONCATENATE("R9C",'Mapa final'!$O$59),"")</f>
        <v/>
      </c>
      <c r="AD97" s="462" t="str">
        <f>IF(AND('Mapa final'!$Y$60="Muy Baja",'Mapa final'!$AA$60="Mayor"),CONCATENATE("R9C",'Mapa final'!$O$60),"")</f>
        <v/>
      </c>
      <c r="AE97" s="462" t="str">
        <f>IF(AND('Mapa final'!$Y$61="Muy Baja",'Mapa final'!$AA$61="Mayor"),CONCATENATE("R9C",'Mapa final'!$O$61),"")</f>
        <v/>
      </c>
      <c r="AF97" s="462" t="str">
        <f>IF(AND('Mapa final'!$Y$62="Muy Baja",'Mapa final'!$AA$62="Mayor"),CONCATENATE("R9C",'Mapa final'!$O$62),"")</f>
        <v/>
      </c>
      <c r="AG97" s="463" t="str">
        <f>IF(AND('Mapa final'!$Y$63="Muy Baja",'Mapa final'!$AA$63="Mayor"),CONCATENATE("R9C",'Mapa final'!$O$63),"")</f>
        <v/>
      </c>
      <c r="AH97" s="464" t="str">
        <f>IF(AND('Mapa final'!$Y$58="Muy Baja",'Mapa final'!$AA$58="Catastrófico"),CONCATENATE("R9C",'Mapa final'!$O$58),"")</f>
        <v/>
      </c>
      <c r="AI97" s="465" t="str">
        <f>IF(AND('Mapa final'!$Y$59="Muy Baja",'Mapa final'!$AA$59="Catastrófico"),CONCATENATE("R9C",'Mapa final'!$O$59),"")</f>
        <v/>
      </c>
      <c r="AJ97" s="465" t="str">
        <f>IF(AND('Mapa final'!$Y$60="Muy Baja",'Mapa final'!$AA$60="Catastrófico"),CONCATENATE("R9C",'Mapa final'!$O$60),"")</f>
        <v/>
      </c>
      <c r="AK97" s="465" t="str">
        <f>IF(AND('Mapa final'!$Y$61="Muy Baja",'Mapa final'!$AA$61="Catastrófico"),CONCATENATE("R9C",'Mapa final'!$O$61),"")</f>
        <v/>
      </c>
      <c r="AL97" s="465" t="str">
        <f>IF(AND('Mapa final'!$Y$62="Muy Baja",'Mapa final'!$AA$62="Catastrófico"),CONCATENATE("R9C",'Mapa final'!$O$62),"")</f>
        <v/>
      </c>
      <c r="AM97" s="466"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c r="A98" s="14"/>
      <c r="B98" s="1015"/>
      <c r="C98" s="1015"/>
      <c r="D98" s="1016"/>
      <c r="E98" s="1102"/>
      <c r="F98" s="1103"/>
      <c r="G98" s="1103"/>
      <c r="H98" s="1103"/>
      <c r="I98" s="1117"/>
      <c r="J98" s="488" t="str">
        <f>IF(AND('Mapa final'!$Y$64="Muy Baja",'Mapa final'!$AA$64="Leve"),CONCATENATE("R10C",'Mapa final'!$O$64),"")</f>
        <v/>
      </c>
      <c r="K98" s="489" t="str">
        <f>IF(AND('Mapa final'!$Y$65="Muy Baja",'Mapa final'!$AA$65="Leve"),CONCATENATE("R10C",'Mapa final'!$O$65),"")</f>
        <v/>
      </c>
      <c r="L98" s="489" t="str">
        <f>IF(AND('Mapa final'!$Y$66="Muy Baja",'Mapa final'!$AA$66="Leve"),CONCATENATE("R10C",'Mapa final'!$O$66),"")</f>
        <v/>
      </c>
      <c r="M98" s="489" t="str">
        <f>IF(AND('Mapa final'!$Y$67="Muy Baja",'Mapa final'!$AA$67="Leve"),CONCATENATE("R10C",'Mapa final'!$O$67),"")</f>
        <v/>
      </c>
      <c r="N98" s="489" t="str">
        <f>IF(AND('Mapa final'!$Y$68="Muy Baja",'Mapa final'!$AA$68="Leve"),CONCATENATE("R10C",'Mapa final'!$O$68),"")</f>
        <v/>
      </c>
      <c r="O98" s="490" t="str">
        <f>IF(AND('Mapa final'!$Y$69="Muy Baja",'Mapa final'!$AA$69="Leve"),CONCATENATE("R10C",'Mapa final'!$O$69),"")</f>
        <v/>
      </c>
      <c r="P98" s="489" t="str">
        <f>IF(AND('Mapa final'!$Y$64="Muy Baja",'Mapa final'!$AA$64="Menor"),CONCATENATE("R10C",'Mapa final'!$O$64),"")</f>
        <v/>
      </c>
      <c r="Q98" s="489" t="str">
        <f>IF(AND('Mapa final'!$Y$65="Muy Baja",'Mapa final'!$AA$65="Menor"),CONCATENATE("R10C",'Mapa final'!$O$65),"")</f>
        <v/>
      </c>
      <c r="R98" s="489" t="str">
        <f>IF(AND('Mapa final'!$Y$66="Muy Baja",'Mapa final'!$AA$66="Menor"),CONCATENATE("R10C",'Mapa final'!$O$66),"")</f>
        <v/>
      </c>
      <c r="S98" s="489" t="str">
        <f>IF(AND('Mapa final'!$Y$67="Muy Baja",'Mapa final'!$AA$67="Menor"),CONCATENATE("R10C",'Mapa final'!$O$67),"")</f>
        <v/>
      </c>
      <c r="T98" s="489" t="str">
        <f>IF(AND('Mapa final'!$Y$68="Muy Baja",'Mapa final'!$AA$68="Menor"),CONCATENATE("R10C",'Mapa final'!$O$68),"")</f>
        <v/>
      </c>
      <c r="U98" s="489" t="str">
        <f>IF(AND('Mapa final'!$Y$69="Muy Baja",'Mapa final'!$AA$69="Menor"),CONCATENATE("R10C",'Mapa final'!$O$69),"")</f>
        <v/>
      </c>
      <c r="V98" s="470" t="str">
        <f>IF(AND('Mapa final'!$Y$64="Muy Baja",'Mapa final'!$AA$64="Moderado"),CONCATENATE("R10C",'Mapa final'!$O$64),"")</f>
        <v/>
      </c>
      <c r="W98" s="471" t="str">
        <f>IF(AND('Mapa final'!$Y$65="Muy Baja",'Mapa final'!$AA$65="Moderado"),CONCATENATE("R10C",'Mapa final'!$O$65),"")</f>
        <v/>
      </c>
      <c r="X98" s="471" t="str">
        <f>IF(AND('Mapa final'!$Y$66="Muy Baja",'Mapa final'!$AA$66="Moderado"),CONCATENATE("R10C",'Mapa final'!$O$66),"")</f>
        <v/>
      </c>
      <c r="Y98" s="471" t="str">
        <f>IF(AND('Mapa final'!$Y$67="Muy Baja",'Mapa final'!$AA$67="Moderado"),CONCATENATE("R10C",'Mapa final'!$O$67),"")</f>
        <v/>
      </c>
      <c r="Z98" s="471" t="str">
        <f>IF(AND('Mapa final'!$Y$68="Muy Baja",'Mapa final'!$AA$68="Moderado"),CONCATENATE("R10C",'Mapa final'!$O$68),"")</f>
        <v/>
      </c>
      <c r="AA98" s="472" t="str">
        <f>IF(AND('Mapa final'!$Y$69="Muy Baja",'Mapa final'!$AA$69="Moderado"),CONCATENATE("R10C",'Mapa final'!$O$69),"")</f>
        <v/>
      </c>
      <c r="AB98" s="461" t="str">
        <f>IF(AND('Mapa final'!$Y$64="Muy Baja",'Mapa final'!$AA$64="Mayor"),CONCATENATE("R10C",'Mapa final'!$O$64),"")</f>
        <v/>
      </c>
      <c r="AC98" s="462" t="str">
        <f>IF(AND('Mapa final'!$Y$65="Muy Baja",'Mapa final'!$AA$65="Mayor"),CONCATENATE("R10C",'Mapa final'!$O$65),"")</f>
        <v/>
      </c>
      <c r="AD98" s="462" t="str">
        <f>IF(AND('Mapa final'!$Y$66="Muy Baja",'Mapa final'!$AA$66="Mayor"),CONCATENATE("R10C",'Mapa final'!$O$66),"")</f>
        <v/>
      </c>
      <c r="AE98" s="462" t="str">
        <f>IF(AND('Mapa final'!$Y$67="Muy Baja",'Mapa final'!$AA$67="Mayor"),CONCATENATE("R10C",'Mapa final'!$O$67),"")</f>
        <v/>
      </c>
      <c r="AF98" s="462" t="str">
        <f>IF(AND('Mapa final'!$Y$68="Muy Baja",'Mapa final'!$AA$68="Mayor"),CONCATENATE("R10C",'Mapa final'!$O$68),"")</f>
        <v/>
      </c>
      <c r="AG98" s="463" t="str">
        <f>IF(AND('Mapa final'!$Y$69="Muy Baja",'Mapa final'!$AA$69="Mayor"),CONCATENATE("R10C",'Mapa final'!$O$69),"")</f>
        <v/>
      </c>
      <c r="AH98" s="464" t="str">
        <f>IF(AND('Mapa final'!$Y$64="Muy Baja",'Mapa final'!$AA$64="Catastrófico"),CONCATENATE("R10C",'Mapa final'!$O$64),"")</f>
        <v/>
      </c>
      <c r="AI98" s="465" t="str">
        <f>IF(AND('Mapa final'!$Y$65="Muy Baja",'Mapa final'!$AA$65="Catastrófico"),CONCATENATE("R10C",'Mapa final'!$O$65),"")</f>
        <v/>
      </c>
      <c r="AJ98" s="465" t="str">
        <f>IF(AND('Mapa final'!$Y$66="Muy Baja",'Mapa final'!$AA$66="Catastrófico"),CONCATENATE("R10C",'Mapa final'!$O$66),"")</f>
        <v/>
      </c>
      <c r="AK98" s="465" t="str">
        <f>IF(AND('Mapa final'!$Y$67="Muy Baja",'Mapa final'!$AA$67="Catastrófico"),CONCATENATE("R10C",'Mapa final'!$O$67),"")</f>
        <v/>
      </c>
      <c r="AL98" s="465" t="str">
        <f>IF(AND('Mapa final'!$Y$68="Muy Baja",'Mapa final'!$AA$68="Catastrófico"),CONCATENATE("R10C",'Mapa final'!$O$68),"")</f>
        <v/>
      </c>
      <c r="AM98" s="466" t="str">
        <f>IF(AND('Mapa final'!$Y$69="Muy Baja",'Mapa final'!$AA$69="Catastrófico"),CONCATENATE("R10C",'Mapa final'!$O$69),"")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c r="A99" s="14"/>
      <c r="B99" s="1015"/>
      <c r="C99" s="1015"/>
      <c r="D99" s="1016"/>
      <c r="E99" s="1102"/>
      <c r="F99" s="1103"/>
      <c r="G99" s="1103"/>
      <c r="H99" s="1103"/>
      <c r="I99" s="1117"/>
      <c r="J99" s="488" t="str">
        <f>IF(AND('Mapa final'!$Y$70="Muy Baja",'Mapa final'!$AA$70="Leve"),CONCATENATE("R11C",'Mapa final'!$O$70),"")</f>
        <v/>
      </c>
      <c r="K99" s="489" t="str">
        <f>IF(AND('Mapa final'!$Y$71="Muy Baja",'Mapa final'!$AA$71="Leve"),CONCATENATE("R11C",'Mapa final'!$O$71),"")</f>
        <v/>
      </c>
      <c r="L99" s="489" t="str">
        <f>IF(AND('Mapa final'!$Y$72="Muy Baja",'Mapa final'!$AA$72="Leve"),CONCATENATE("R11C",'Mapa final'!$O$72),"")</f>
        <v/>
      </c>
      <c r="M99" s="489" t="str">
        <f>IF(AND('Mapa final'!$Y$73="Muy Baja",'Mapa final'!$AA$73="Leve"),CONCATENATE("R11C",'Mapa final'!$O$73),"")</f>
        <v/>
      </c>
      <c r="N99" s="489" t="str">
        <f>IF(AND('Mapa final'!$Y$74="Muy Baja",'Mapa final'!$AA$74="Leve"),CONCATENATE("R11C",'Mapa final'!$O$74),"")</f>
        <v/>
      </c>
      <c r="O99" s="490" t="str">
        <f>IF(AND('Mapa final'!$Y$75="Muy Baja",'Mapa final'!$AA$75="Leve"),CONCATENATE("R11C",'Mapa final'!$O$75),"")</f>
        <v/>
      </c>
      <c r="P99" s="489" t="str">
        <f>IF(AND('Mapa final'!$Y$70="Muy Baja",'Mapa final'!$AA$70="Menor"),CONCATENATE("R11C",'Mapa final'!$O$70),"")</f>
        <v/>
      </c>
      <c r="Q99" s="489" t="str">
        <f>IF(AND('Mapa final'!$Y$71="Muy Baja",'Mapa final'!$AA$71="Menor"),CONCATENATE("R11C",'Mapa final'!$O$71),"")</f>
        <v/>
      </c>
      <c r="R99" s="489" t="str">
        <f>IF(AND('Mapa final'!$Y$72="Muy Baja",'Mapa final'!$AA$72="Menor"),CONCATENATE("R11C",'Mapa final'!$O$72),"")</f>
        <v/>
      </c>
      <c r="S99" s="489" t="str">
        <f>IF(AND('Mapa final'!$Y$73="Muy Baja",'Mapa final'!$AA$73="Menor"),CONCATENATE("R11C",'Mapa final'!$O$73),"")</f>
        <v/>
      </c>
      <c r="T99" s="489" t="str">
        <f>IF(AND('Mapa final'!$Y$74="Muy Baja",'Mapa final'!$AA$74="Menor"),CONCATENATE("R11C",'Mapa final'!$O$74),"")</f>
        <v/>
      </c>
      <c r="U99" s="489" t="str">
        <f>IF(AND('Mapa final'!$Y$75="Muy Baja",'Mapa final'!$AA$75="Menor"),CONCATENATE("R11C",'Mapa final'!$O$75),"")</f>
        <v/>
      </c>
      <c r="V99" s="470" t="str">
        <f>IF(AND('Mapa final'!$Y$70="Muy Baja",'Mapa final'!$AA$70="Moderado"),CONCATENATE("R11C",'Mapa final'!$O$70),"")</f>
        <v/>
      </c>
      <c r="W99" s="471" t="str">
        <f>IF(AND('Mapa final'!$Y$71="Muy Baja",'Mapa final'!$AA$71="Moderado"),CONCATENATE("R11C",'Mapa final'!$O$71),"")</f>
        <v/>
      </c>
      <c r="X99" s="471" t="str">
        <f>IF(AND('Mapa final'!$Y$72="Muy Baja",'Mapa final'!$AA$72="Moderado"),CONCATENATE("R11C",'Mapa final'!$O$72),"")</f>
        <v/>
      </c>
      <c r="Y99" s="471" t="str">
        <f>IF(AND('Mapa final'!$Y$73="Muy Baja",'Mapa final'!$AA$73="Moderado"),CONCATENATE("R11C",'Mapa final'!$O$73),"")</f>
        <v/>
      </c>
      <c r="Z99" s="471" t="str">
        <f>IF(AND('Mapa final'!$Y$74="Muy Baja",'Mapa final'!$AA$74="Moderado"),CONCATENATE("R11C",'Mapa final'!$O$74),"")</f>
        <v/>
      </c>
      <c r="AA99" s="472" t="str">
        <f>IF(AND('Mapa final'!$Y$75="Muy Baja",'Mapa final'!$AA$75="Moderado"),CONCATENATE("R11C",'Mapa final'!$O$75),"")</f>
        <v/>
      </c>
      <c r="AB99" s="461" t="str">
        <f>IF(AND('Mapa final'!$Y$70="Muy Baja",'Mapa final'!$AA$70="Mayor"),CONCATENATE("R11C",'Mapa final'!$O$70),"")</f>
        <v/>
      </c>
      <c r="AC99" s="462" t="str">
        <f>IF(AND('Mapa final'!$Y$71="Muy Baja",'Mapa final'!$AA$71="Mayor"),CONCATENATE("R11C",'Mapa final'!$O$71),"")</f>
        <v/>
      </c>
      <c r="AD99" s="462" t="str">
        <f>IF(AND('Mapa final'!$Y$72="Muy Baja",'Mapa final'!$AA$72="Mayor"),CONCATENATE("R11C",'Mapa final'!$O$72),"")</f>
        <v/>
      </c>
      <c r="AE99" s="462" t="str">
        <f>IF(AND('Mapa final'!$Y$73="Muy Baja",'Mapa final'!$AA$73="Mayor"),CONCATENATE("R11C",'Mapa final'!$O$73),"")</f>
        <v/>
      </c>
      <c r="AF99" s="462" t="str">
        <f>IF(AND('Mapa final'!$Y$74="Muy Baja",'Mapa final'!$AA$74="Mayor"),CONCATENATE("R11C",'Mapa final'!$O$74),"")</f>
        <v/>
      </c>
      <c r="AG99" s="463" t="str">
        <f>IF(AND('Mapa final'!$Y$75="Muy Baja",'Mapa final'!$AA$75="Mayor"),CONCATENATE("R11C",'Mapa final'!$O$75),"")</f>
        <v/>
      </c>
      <c r="AH99" s="464" t="str">
        <f>IF(AND('Mapa final'!$Y$70="Muy Baja",'Mapa final'!$AA$70="Catastrófico"),CONCATENATE("R11C",'Mapa final'!$O$70),"")</f>
        <v/>
      </c>
      <c r="AI99" s="465" t="str">
        <f>IF(AND('Mapa final'!$Y$71="Muy Baja",'Mapa final'!$AA$71="Catastrófico"),CONCATENATE("R11C",'Mapa final'!$O$71),"")</f>
        <v/>
      </c>
      <c r="AJ99" s="465" t="str">
        <f>IF(AND('Mapa final'!$Y$72="Muy Baja",'Mapa final'!$AA$72="Catastrófico"),CONCATENATE("R11C",'Mapa final'!$O$72),"")</f>
        <v/>
      </c>
      <c r="AK99" s="465" t="str">
        <f>IF(AND('Mapa final'!$Y$73="Muy Baja",'Mapa final'!$AA$73="Catastrófico"),CONCATENATE("R11C",'Mapa final'!$O$73),"")</f>
        <v/>
      </c>
      <c r="AL99" s="465" t="str">
        <f>IF(AND('Mapa final'!$Y$74="Muy Baja",'Mapa final'!$AA$74="Catastrófico"),CONCATENATE("R11C",'Mapa final'!$O$74),"")</f>
        <v/>
      </c>
      <c r="AM99" s="466" t="str">
        <f>IF(AND('Mapa final'!$Y$75="Muy Baja",'Mapa final'!$AA$75="Catastrófico"),CONCATENATE("R11C",'Mapa final'!$O$75),"")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c r="A100" s="14"/>
      <c r="B100" s="1015"/>
      <c r="C100" s="1015"/>
      <c r="D100" s="1016"/>
      <c r="E100" s="1102"/>
      <c r="F100" s="1103"/>
      <c r="G100" s="1103"/>
      <c r="H100" s="1103"/>
      <c r="I100" s="1117"/>
      <c r="J100" s="488" t="str">
        <f>IF(AND('Mapa final'!$Y$76="Muy Baja",'Mapa final'!$AA$76="Leve"),CONCATENATE("R12C",'Mapa final'!$O$76),"")</f>
        <v/>
      </c>
      <c r="K100" s="489" t="str">
        <f>IF(AND('Mapa final'!$Y$77="Muy Baja",'Mapa final'!$AA$77="Leve"),CONCATENATE("R12C",'Mapa final'!$O$77),"")</f>
        <v/>
      </c>
      <c r="L100" s="489" t="str">
        <f>IF(AND('Mapa final'!$Y$78="Muy Baja",'Mapa final'!$AA$78="Leve"),CONCATENATE("R12C",'Mapa final'!$O$78),"")</f>
        <v/>
      </c>
      <c r="M100" s="489" t="str">
        <f>IF(AND('Mapa final'!$Y$79="Muy Baja",'Mapa final'!$AA$79="Leve"),CONCATENATE("R12C",'Mapa final'!$O$79),"")</f>
        <v/>
      </c>
      <c r="N100" s="489" t="str">
        <f>IF(AND('Mapa final'!$Y$80="Muy Baja",'Mapa final'!$AA$80="Leve"),CONCATENATE("R12C",'Mapa final'!$O$80),"")</f>
        <v/>
      </c>
      <c r="O100" s="490" t="str">
        <f>IF(AND('Mapa final'!$Y$81="Muy Baja",'Mapa final'!$AA$81="Leve"),CONCATENATE("R12C",'Mapa final'!$O$81),"")</f>
        <v/>
      </c>
      <c r="P100" s="489" t="str">
        <f>IF(AND('Mapa final'!$Y$76="Muy Baja",'Mapa final'!$AA$76="Menor"),CONCATENATE("R12C",'Mapa final'!$O$76),"")</f>
        <v/>
      </c>
      <c r="Q100" s="489" t="str">
        <f>IF(AND('Mapa final'!$Y$77="Muy Baja",'Mapa final'!$AA$77="Menor"),CONCATENATE("R12C",'Mapa final'!$O$77),"")</f>
        <v/>
      </c>
      <c r="R100" s="489" t="str">
        <f>IF(AND('Mapa final'!$Y$78="Muy Baja",'Mapa final'!$AA$78="Menor"),CONCATENATE("R12C",'Mapa final'!$O$78),"")</f>
        <v/>
      </c>
      <c r="S100" s="489" t="str">
        <f>IF(AND('Mapa final'!$Y$79="Muy Baja",'Mapa final'!$AA$79="Menor"),CONCATENATE("R12C",'Mapa final'!$O$79),"")</f>
        <v/>
      </c>
      <c r="T100" s="489" t="str">
        <f>IF(AND('Mapa final'!$Y$80="Muy Baja",'Mapa final'!$AA$80="Menor"),CONCATENATE("R12C",'Mapa final'!$O$80),"")</f>
        <v/>
      </c>
      <c r="U100" s="489" t="str">
        <f>IF(AND('Mapa final'!$Y$81="Muy Baja",'Mapa final'!$AA$81="Menor"),CONCATENATE("R12C",'Mapa final'!$O$81),"")</f>
        <v/>
      </c>
      <c r="V100" s="470" t="str">
        <f>IF(AND('Mapa final'!$Y$76="Muy Baja",'Mapa final'!$AA$76="Moderado"),CONCATENATE("R12C",'Mapa final'!$O$76),"")</f>
        <v/>
      </c>
      <c r="W100" s="471" t="str">
        <f>IF(AND('Mapa final'!$Y$77="Muy Baja",'Mapa final'!$AA$77="Moderado"),CONCATENATE("R12C",'Mapa final'!$O$77),"")</f>
        <v/>
      </c>
      <c r="X100" s="471" t="str">
        <f>IF(AND('Mapa final'!$Y$78="Muy Baja",'Mapa final'!$AA$78="Moderado"),CONCATENATE("R12C",'Mapa final'!$O$78),"")</f>
        <v/>
      </c>
      <c r="Y100" s="471" t="str">
        <f>IF(AND('Mapa final'!$Y$79="Muy Baja",'Mapa final'!$AA$79="Moderado"),CONCATENATE("R12C",'Mapa final'!$O$79),"")</f>
        <v/>
      </c>
      <c r="Z100" s="471" t="str">
        <f>IF(AND('Mapa final'!$Y$80="Muy Baja",'Mapa final'!$AA$80="Moderado"),CONCATENATE("R12C",'Mapa final'!$O$80),"")</f>
        <v/>
      </c>
      <c r="AA100" s="472" t="str">
        <f>IF(AND('Mapa final'!$Y$81="Muy Baja",'Mapa final'!$AA$81="Moderado"),CONCATENATE("R12C",'Mapa final'!$O$81),"")</f>
        <v/>
      </c>
      <c r="AB100" s="461" t="str">
        <f>IF(AND('Mapa final'!$Y$76="Muy Baja",'Mapa final'!$AA$76="Mayor"),CONCATENATE("R12C",'Mapa final'!$O$76),"")</f>
        <v/>
      </c>
      <c r="AC100" s="462" t="str">
        <f>IF(AND('Mapa final'!$Y$77="Muy Baja",'Mapa final'!$AA$77="Mayor"),CONCATENATE("R12C",'Mapa final'!$O$77),"")</f>
        <v/>
      </c>
      <c r="AD100" s="462" t="str">
        <f>IF(AND('Mapa final'!$Y$78="Muy Baja",'Mapa final'!$AA$78="Mayor"),CONCATENATE("R12C",'Mapa final'!$O$78),"")</f>
        <v/>
      </c>
      <c r="AE100" s="462" t="str">
        <f>IF(AND('Mapa final'!$Y$79="Muy Baja",'Mapa final'!$AA$79="Mayor"),CONCATENATE("R12C",'Mapa final'!$O$79),"")</f>
        <v/>
      </c>
      <c r="AF100" s="462" t="str">
        <f>IF(AND('Mapa final'!$Y$80="Muy Baja",'Mapa final'!$AA$80="Mayor"),CONCATENATE("R12C",'Mapa final'!$O$80),"")</f>
        <v/>
      </c>
      <c r="AG100" s="463" t="str">
        <f>IF(AND('Mapa final'!$Y$81="Muy Baja",'Mapa final'!$AA$81="Mayor"),CONCATENATE("R12C",'Mapa final'!$O$81),"")</f>
        <v/>
      </c>
      <c r="AH100" s="464" t="str">
        <f>IF(AND('Mapa final'!$Y$76="Muy Baja",'Mapa final'!$AA$76="Catastrófico"),CONCATENATE("R12C",'Mapa final'!$O$76),"")</f>
        <v/>
      </c>
      <c r="AI100" s="465" t="str">
        <f>IF(AND('Mapa final'!$Y$77="Muy Baja",'Mapa final'!$AA$77="Catastrófico"),CONCATENATE("R12C",'Mapa final'!$O$77),"")</f>
        <v/>
      </c>
      <c r="AJ100" s="465" t="str">
        <f>IF(AND('Mapa final'!$Y$78="Muy Baja",'Mapa final'!$AA$78="Catastrófico"),CONCATENATE("R12C",'Mapa final'!$O$78),"")</f>
        <v/>
      </c>
      <c r="AK100" s="465" t="str">
        <f>IF(AND('Mapa final'!$Y$79="Muy Baja",'Mapa final'!$AA$79="Catastrófico"),CONCATENATE("R12C",'Mapa final'!$O$79),"")</f>
        <v/>
      </c>
      <c r="AL100" s="465" t="str">
        <f>IF(AND('Mapa final'!$Y$80="Muy Baja",'Mapa final'!$AA$80="Catastrófico"),CONCATENATE("R12C",'Mapa final'!$O$80),"")</f>
        <v/>
      </c>
      <c r="AM100" s="466" t="str">
        <f>IF(AND('Mapa final'!$Y$81="Muy Baja",'Mapa final'!$AA$81="Catastrófico"),CONCATENATE("R12C",'Mapa final'!$O$81),"")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c r="A101" s="14"/>
      <c r="B101" s="1015"/>
      <c r="C101" s="1015"/>
      <c r="D101" s="1016"/>
      <c r="E101" s="1102"/>
      <c r="F101" s="1103"/>
      <c r="G101" s="1103"/>
      <c r="H101" s="1103"/>
      <c r="I101" s="1117"/>
      <c r="J101" s="488" t="str">
        <f>IF(AND('Mapa final'!$Y$82="Muy Baja",'Mapa final'!$AA$82="Leve"),CONCATENATE("R13C",'Mapa final'!$O$82),"")</f>
        <v/>
      </c>
      <c r="K101" s="489" t="str">
        <f>IF(AND('Mapa final'!$Y$83="Muy Baja",'Mapa final'!$AA$83="Leve"),CONCATENATE("R13C",'Mapa final'!$O$83),"")</f>
        <v/>
      </c>
      <c r="L101" s="489" t="str">
        <f>IF(AND('Mapa final'!$Y$84="Muy Baja",'Mapa final'!$AA$84="Leve"),CONCATENATE("R13C",'Mapa final'!$O$84),"")</f>
        <v/>
      </c>
      <c r="M101" s="489" t="str">
        <f>IF(AND('Mapa final'!$Y$85="Muy Baja",'Mapa final'!$AA$85="Leve"),CONCATENATE("R13C",'Mapa final'!$O$85),"")</f>
        <v/>
      </c>
      <c r="N101" s="489" t="str">
        <f>IF(AND('Mapa final'!$Y$86="Muy Baja",'Mapa final'!$AA$86="Leve"),CONCATENATE("R13C",'Mapa final'!$O$86),"")</f>
        <v/>
      </c>
      <c r="O101" s="490" t="str">
        <f>IF(AND('Mapa final'!$Y$87="Muy Baja",'Mapa final'!$AA$87="Leve"),CONCATENATE("R13C",'Mapa final'!$O$87),"")</f>
        <v/>
      </c>
      <c r="P101" s="489" t="str">
        <f>IF(AND('Mapa final'!$Y$82="Muy Baja",'Mapa final'!$AA$82="Menor"),CONCATENATE("R13C",'Mapa final'!$O$82),"")</f>
        <v/>
      </c>
      <c r="Q101" s="489" t="str">
        <f>IF(AND('Mapa final'!$Y$83="Muy Baja",'Mapa final'!$AA$83="Menor"),CONCATENATE("R13C",'Mapa final'!$O$83),"")</f>
        <v/>
      </c>
      <c r="R101" s="489" t="str">
        <f>IF(AND('Mapa final'!$Y$84="Muy Baja",'Mapa final'!$AA$84="Menor"),CONCATENATE("R13C",'Mapa final'!$O$84),"")</f>
        <v/>
      </c>
      <c r="S101" s="489" t="str">
        <f>IF(AND('Mapa final'!$Y$85="Muy Baja",'Mapa final'!$AA$85="Menor"),CONCATENATE("R13C",'Mapa final'!$O$85),"")</f>
        <v/>
      </c>
      <c r="T101" s="489" t="str">
        <f>IF(AND('Mapa final'!$Y$86="Muy Baja",'Mapa final'!$AA$86="Menor"),CONCATENATE("R13C",'Mapa final'!$O$86),"")</f>
        <v/>
      </c>
      <c r="U101" s="489" t="str">
        <f>IF(AND('Mapa final'!$Y$87="Muy Baja",'Mapa final'!$AA$87="Menor"),CONCATENATE("R13C",'Mapa final'!$O$87),"")</f>
        <v/>
      </c>
      <c r="V101" s="470" t="str">
        <f>IF(AND('Mapa final'!$Y$82="Muy Baja",'Mapa final'!$AA$82="Moderado"),CONCATENATE("R13C",'Mapa final'!$O$82),"")</f>
        <v/>
      </c>
      <c r="W101" s="471" t="str">
        <f>IF(AND('Mapa final'!$Y$83="Muy Baja",'Mapa final'!$AA$83="Moderado"),CONCATENATE("R13C",'Mapa final'!$O$83),"")</f>
        <v/>
      </c>
      <c r="X101" s="471" t="str">
        <f>IF(AND('Mapa final'!$Y$84="Muy Baja",'Mapa final'!$AA$84="Moderado"),CONCATENATE("R13C",'Mapa final'!$O$84),"")</f>
        <v/>
      </c>
      <c r="Y101" s="471" t="str">
        <f>IF(AND('Mapa final'!$Y$85="Muy Baja",'Mapa final'!$AA$85="Moderado"),CONCATENATE("R13C",'Mapa final'!$O$85),"")</f>
        <v/>
      </c>
      <c r="Z101" s="471" t="str">
        <f>IF(AND('Mapa final'!$Y$86="Muy Baja",'Mapa final'!$AA$86="Moderado"),CONCATENATE("R13C",'Mapa final'!$O$86),"")</f>
        <v/>
      </c>
      <c r="AA101" s="472" t="str">
        <f>IF(AND('Mapa final'!$Y$87="Muy Baja",'Mapa final'!$AA$87="Moderado"),CONCATENATE("R13C",'Mapa final'!$O$87),"")</f>
        <v/>
      </c>
      <c r="AB101" s="461" t="str">
        <f>IF(AND('Mapa final'!$Y$82="Muy Baja",'Mapa final'!$AA$82="Mayor"),CONCATENATE("R13C",'Mapa final'!$O$82),"")</f>
        <v/>
      </c>
      <c r="AC101" s="462" t="str">
        <f>IF(AND('Mapa final'!$Y$83="Muy Baja",'Mapa final'!$AA$83="Mayor"),CONCATENATE("R13C",'Mapa final'!$O$83),"")</f>
        <v/>
      </c>
      <c r="AD101" s="462" t="str">
        <f>IF(AND('Mapa final'!$Y$84="Muy Baja",'Mapa final'!$AA$84="Mayor"),CONCATENATE("R13C",'Mapa final'!$O$84),"")</f>
        <v/>
      </c>
      <c r="AE101" s="462" t="str">
        <f>IF(AND('Mapa final'!$Y$85="Muy Baja",'Mapa final'!$AA$85="Mayor"),CONCATENATE("R13C",'Mapa final'!$O$85),"")</f>
        <v/>
      </c>
      <c r="AF101" s="462" t="str">
        <f>IF(AND('Mapa final'!$Y$86="Muy Baja",'Mapa final'!$AA$86="Mayor"),CONCATENATE("R13C",'Mapa final'!$O$86),"")</f>
        <v/>
      </c>
      <c r="AG101" s="463" t="str">
        <f>IF(AND('Mapa final'!$Y$87="Muy Baja",'Mapa final'!$AA$87="Mayor"),CONCATENATE("R13C",'Mapa final'!$O$87),"")</f>
        <v/>
      </c>
      <c r="AH101" s="464" t="str">
        <f>IF(AND('Mapa final'!$Y$82="Muy Baja",'Mapa final'!$AA$82="Catastrófico"),CONCATENATE("R13C",'Mapa final'!$O$82),"")</f>
        <v/>
      </c>
      <c r="AI101" s="465" t="str">
        <f>IF(AND('Mapa final'!$Y$83="Muy Baja",'Mapa final'!$AA$83="Catastrófico"),CONCATENATE("R13C",'Mapa final'!$O$83),"")</f>
        <v/>
      </c>
      <c r="AJ101" s="465" t="str">
        <f>IF(AND('Mapa final'!$Y$84="Muy Baja",'Mapa final'!$AA$84="Catastrófico"),CONCATENATE("R13C",'Mapa final'!$O$84),"")</f>
        <v/>
      </c>
      <c r="AK101" s="465" t="str">
        <f>IF(AND('Mapa final'!$Y$85="Muy Baja",'Mapa final'!$AA$85="Catastrófico"),CONCATENATE("R13C",'Mapa final'!$O$85),"")</f>
        <v/>
      </c>
      <c r="AL101" s="465" t="str">
        <f>IF(AND('Mapa final'!$Y$86="Muy Baja",'Mapa final'!$AA$86="Catastrófico"),CONCATENATE("R13C",'Mapa final'!$O$86),"")</f>
        <v/>
      </c>
      <c r="AM101" s="466" t="str">
        <f>IF(AND('Mapa final'!$Y$87="Muy Baja",'Mapa final'!$AA$87="Catastrófico"),CONCATENATE("R13C",'Mapa final'!$O$87),"")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c r="A102" s="14"/>
      <c r="B102" s="1015"/>
      <c r="C102" s="1015"/>
      <c r="D102" s="1016"/>
      <c r="E102" s="1102"/>
      <c r="F102" s="1103"/>
      <c r="G102" s="1103"/>
      <c r="H102" s="1103"/>
      <c r="I102" s="1117"/>
      <c r="J102" s="488" t="str">
        <f>IF(AND('Mapa final'!$Y$88="Muy Baja",'Mapa final'!$AA$88="Leve"),CONCATENATE("R14C",'Mapa final'!$O$88),"")</f>
        <v/>
      </c>
      <c r="K102" s="489" t="str">
        <f>IF(AND('Mapa final'!$Y$89="Muy Baja",'Mapa final'!$AA$89="Leve"),CONCATENATE("R14C",'Mapa final'!$O$89),"")</f>
        <v/>
      </c>
      <c r="L102" s="489" t="str">
        <f>IF(AND('Mapa final'!$Y$90="Muy Baja",'Mapa final'!$AA$90="Leve"),CONCATENATE("R14C",'Mapa final'!$O$88),"")</f>
        <v/>
      </c>
      <c r="M102" s="489" t="str">
        <f>IF(AND('Mapa final'!$Y$91="Muy Baja",'Mapa final'!$AA$91="Leve"),CONCATENATE("R14C",'Mapa final'!$O$91),"")</f>
        <v/>
      </c>
      <c r="N102" s="489" t="str">
        <f>IF(AND('Mapa final'!$Y$92="Muy Baja",'Mapa final'!$AA$92="Leve"),CONCATENATE("R14C",'Mapa final'!$O$92),"")</f>
        <v/>
      </c>
      <c r="O102" s="490" t="str">
        <f>IF(AND('Mapa final'!$Y$93="Muy Baja",'Mapa final'!$AA$93="Leve"),CONCATENATE("R14C",'Mapa final'!$O$93),"")</f>
        <v/>
      </c>
      <c r="P102" s="489" t="str">
        <f>IF(AND('Mapa final'!$Y$88="Muy Baja",'Mapa final'!$AA$88="Menor"),CONCATENATE("R14C",'Mapa final'!$O$88),"")</f>
        <v/>
      </c>
      <c r="Q102" s="489" t="str">
        <f>IF(AND('Mapa final'!$Y$89="Muy Baja",'Mapa final'!$AA$89="Menor"),CONCATENATE("R14C",'Mapa final'!$O$89),"")</f>
        <v/>
      </c>
      <c r="R102" s="489" t="str">
        <f>IF(AND('Mapa final'!$Y$90="Muy Baja",'Mapa final'!$AA$90="Menor"),CONCATENATE("R14C",'Mapa final'!$O$90),"")</f>
        <v/>
      </c>
      <c r="S102" s="489" t="str">
        <f>IF(AND('Mapa final'!$Y$91="Muy Baja",'Mapa final'!$AA$91="Menor"),CONCATENATE("R14C",'Mapa final'!$O$91),"")</f>
        <v/>
      </c>
      <c r="T102" s="489" t="str">
        <f>IF(AND('Mapa final'!$Y$92="Muy Baja",'Mapa final'!$AA$92="Menor"),CONCATENATE("R14C",'Mapa final'!$O$92),"")</f>
        <v/>
      </c>
      <c r="U102" s="489" t="str">
        <f>IF(AND('Mapa final'!$Y$93="Muy Baja",'Mapa final'!$AA$93="Menor"),CONCATENATE("R14C",'Mapa final'!$O$93),"")</f>
        <v/>
      </c>
      <c r="V102" s="470" t="str">
        <f>IF(AND('Mapa final'!$Y$88="Muy Baja",'Mapa final'!$AA$88="Moderado"),CONCATENATE("R14C",'Mapa final'!$O$88),"")</f>
        <v/>
      </c>
      <c r="W102" s="471" t="str">
        <f>IF(AND('Mapa final'!$Y$89="Muy Baja",'Mapa final'!$AA$89="Moderado"),CONCATENATE("R14C",'Mapa final'!$O$89),"")</f>
        <v/>
      </c>
      <c r="X102" s="471" t="str">
        <f>IF(AND('Mapa final'!$Y$90="Muy Baja",'Mapa final'!$AA$90="Moderado"),CONCATENATE("R14C",'Mapa final'!$O$91),"")</f>
        <v/>
      </c>
      <c r="Y102" s="471" t="str">
        <f>IF(AND('Mapa final'!$Y$91="Muy Baja",'Mapa final'!$AA$91="Moderado"),CONCATENATE("R14C",'Mapa final'!$O$91),"")</f>
        <v/>
      </c>
      <c r="Z102" s="471" t="str">
        <f>IF(AND('Mapa final'!$Y$92="Muy Baja",'Mapa final'!$AA$92="Moderado"),CONCATENATE("R14C",'Mapa final'!$O$92),"")</f>
        <v/>
      </c>
      <c r="AA102" s="472" t="str">
        <f>IF(AND('Mapa final'!$Y$93="Muy Baja",'Mapa final'!$AA$93="Moderado"),CONCATENATE("R14C",'Mapa final'!$O$93),"")</f>
        <v/>
      </c>
      <c r="AB102" s="461" t="str">
        <f>IF(AND('Mapa final'!$Y$88="Muy Baja",'Mapa final'!$AA$88="Mayor"),CONCATENATE("R14C",'Mapa final'!$O$88),"")</f>
        <v/>
      </c>
      <c r="AC102" s="462" t="str">
        <f>IF(AND('Mapa final'!$Y$89="Muy Baja",'Mapa final'!$AA$89="Mayor"),CONCATENATE("R14C",'Mapa final'!$O$89),"")</f>
        <v/>
      </c>
      <c r="AD102" s="462" t="str">
        <f>IF(AND('Mapa final'!$Y$90="Muy Baja",'Mapa final'!$AA$90="Mayor"),CONCATENATE("R14C",'Mapa final'!$O$90),"")</f>
        <v/>
      </c>
      <c r="AE102" s="462" t="str">
        <f>IF(AND('Mapa final'!$Y$91="Muy Baja",'Mapa final'!$AA$91="Mayor"),CONCATENATE("R14C",'Mapa final'!$O$91),"")</f>
        <v/>
      </c>
      <c r="AF102" s="462" t="str">
        <f>IF(AND('Mapa final'!$Y$92="Muy Baja",'Mapa final'!$AA$92="Mayor"),CONCATENATE("R14C",'Mapa final'!$O$92),"")</f>
        <v/>
      </c>
      <c r="AG102" s="463" t="str">
        <f>IF(AND('Mapa final'!$Y$93="Muy Baja",'Mapa final'!$AA$93="Mayor"),CONCATENATE("R14C",'Mapa final'!$O$93),"")</f>
        <v/>
      </c>
      <c r="AH102" s="464" t="str">
        <f>IF(AND('Mapa final'!$Y$88="Muy Baja",'Mapa final'!$AA$88="Catastrófico"),CONCATENATE("R14C",'Mapa final'!$O$88),"")</f>
        <v/>
      </c>
      <c r="AI102" s="465" t="str">
        <f>IF(AND('Mapa final'!$Y$89="Muy Baja",'Mapa final'!$AA$89="Catastrófico"),CONCATENATE("R14C",'Mapa final'!$O$89),"")</f>
        <v/>
      </c>
      <c r="AJ102" s="465" t="str">
        <f>IF(AND('Mapa final'!$Y$90="Muy Baja",'Mapa final'!$AA$90="Catastrófico"),CONCATENATE("R14C",'Mapa final'!$O$90),"")</f>
        <v/>
      </c>
      <c r="AK102" s="465" t="str">
        <f>IF(AND('Mapa final'!$Y$91="Muy Baja",'Mapa final'!$AA$91="Catastrófico"),CONCATENATE("R14C",'Mapa final'!$O$91),"")</f>
        <v/>
      </c>
      <c r="AL102" s="465" t="str">
        <f>IF(AND('Mapa final'!$Y$92="Muy Baja",'Mapa final'!$AA$92="Catastrófico"),CONCATENATE("R14C",'Mapa final'!$O$92),"")</f>
        <v/>
      </c>
      <c r="AM102" s="466" t="str">
        <f>IF(AND('Mapa final'!$Y$93="Muy Baja",'Mapa final'!$AA$93="Catastrófico"),CONCATENATE("R14C",'Mapa final'!$O$93),"")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c r="A103" s="14"/>
      <c r="B103" s="1015"/>
      <c r="C103" s="1015"/>
      <c r="D103" s="1016"/>
      <c r="E103" s="1102"/>
      <c r="F103" s="1103"/>
      <c r="G103" s="1103"/>
      <c r="H103" s="1103"/>
      <c r="I103" s="1117"/>
      <c r="J103" s="488" t="str">
        <f>IF(AND('Mapa final'!$Y$94="Muy Baja",'Mapa final'!$AA$94="Leve"),CONCATENATE("R15C",'Mapa final'!$O$94),"")</f>
        <v/>
      </c>
      <c r="K103" s="489" t="str">
        <f>IF(AND('Mapa final'!$Y$95="Muy Baja",'Mapa final'!$AA$95="Leve"),CONCATENATE("R15C",'Mapa final'!$O$95),"")</f>
        <v/>
      </c>
      <c r="L103" s="489" t="str">
        <f>IF(AND('Mapa final'!$Y$96="Muy Baja",'Mapa final'!$AA$96="Leve"),CONCATENATE("R15C",'Mapa final'!$O$96),"")</f>
        <v/>
      </c>
      <c r="M103" s="489" t="str">
        <f>IF(AND('Mapa final'!$Y$97="Muy Baja",'Mapa final'!$AA$97="Leve"),CONCATENATE("R15C",'Mapa final'!$O$97),"")</f>
        <v/>
      </c>
      <c r="N103" s="489" t="str">
        <f>IF(AND('Mapa final'!$Y$98="Muy Baja",'Mapa final'!$AA$98="Leve"),CONCATENATE("R15C",'Mapa final'!$O$98),"")</f>
        <v/>
      </c>
      <c r="O103" s="490" t="str">
        <f>IF(AND('Mapa final'!$Y$99="Muy Baja",'Mapa final'!$AA$99="Leve"),CONCATENATE("R15C",'Mapa final'!$O$99),"")</f>
        <v/>
      </c>
      <c r="P103" s="489" t="str">
        <f>IF(AND('Mapa final'!$Y$94="Muy Baja",'Mapa final'!$AA$94="Menor"),CONCATENATE("R15C",'Mapa final'!$O$94),"")</f>
        <v/>
      </c>
      <c r="Q103" s="489" t="str">
        <f>IF(AND('Mapa final'!$Y$95="Muy Baja",'Mapa final'!$AA$95="Menor"),CONCATENATE("R15C",'Mapa final'!$O$95),"")</f>
        <v/>
      </c>
      <c r="R103" s="489" t="str">
        <f>IF(AND('Mapa final'!$Y$96="Muy Baja",'Mapa final'!$AA$96="Menor"),CONCATENATE("R15C",'Mapa final'!$O$96),"")</f>
        <v/>
      </c>
      <c r="S103" s="489" t="str">
        <f>IF(AND('Mapa final'!$Y$97="Muy Baja",'Mapa final'!$AA$97="Menor"),CONCATENATE("R15C",'Mapa final'!$O$97),"")</f>
        <v/>
      </c>
      <c r="T103" s="489" t="str">
        <f>IF(AND('Mapa final'!$Y$98="Muy Baja",'Mapa final'!$AA$98="Menor"),CONCATENATE("R15C",'Mapa final'!$O$98),"")</f>
        <v/>
      </c>
      <c r="U103" s="489" t="str">
        <f>IF(AND('Mapa final'!$Y$99="Muy Baja",'Mapa final'!$AA$99="Menor"),CONCATENATE("R15C",'Mapa final'!$O$99),"")</f>
        <v/>
      </c>
      <c r="V103" s="470" t="str">
        <f>IF(AND('Mapa final'!$Y$94="Muy Baja",'Mapa final'!$AA$94="Moderado"),CONCATENATE("R15C",'Mapa final'!$O$94),"")</f>
        <v/>
      </c>
      <c r="W103" s="471" t="str">
        <f>IF(AND('Mapa final'!$Y$95="Muy Baja",'Mapa final'!$AA$95="Moderado"),CONCATENATE("R15C",'Mapa final'!$O$95),"")</f>
        <v/>
      </c>
      <c r="X103" s="471" t="str">
        <f>IF(AND('Mapa final'!$Y$96="Muy Baja",'Mapa final'!$AA$96="Moderado"),CONCATENATE("R15C",'Mapa final'!$O$96),"")</f>
        <v/>
      </c>
      <c r="Y103" s="471" t="str">
        <f>IF(AND('Mapa final'!$Y$97="Muy Baja",'Mapa final'!$AA$97="Moderado"),CONCATENATE("R15C",'Mapa final'!$O$97),"")</f>
        <v/>
      </c>
      <c r="Z103" s="471" t="str">
        <f>IF(AND('Mapa final'!$Y$98="Muy Baja",'Mapa final'!$AA$98="Moderado"),CONCATENATE("R15C",'Mapa final'!$O$98),"")</f>
        <v/>
      </c>
      <c r="AA103" s="472" t="str">
        <f>IF(AND('Mapa final'!$Y$99="Muy Baja",'Mapa final'!$AA$99="Moderado"),CONCATENATE("R15C",'Mapa final'!$O$99),"")</f>
        <v/>
      </c>
      <c r="AB103" s="461" t="str">
        <f>IF(AND('Mapa final'!$Y$94="Muy Baja",'Mapa final'!$AA$94="Mayor"),CONCATENATE("R15C",'Mapa final'!$O$94),"")</f>
        <v/>
      </c>
      <c r="AC103" s="462" t="str">
        <f>IF(AND('Mapa final'!$Y$95="Muy Baja",'Mapa final'!$AA$95="Mayor"),CONCATENATE("R15C",'Mapa final'!$O$95),"")</f>
        <v/>
      </c>
      <c r="AD103" s="462" t="str">
        <f>IF(AND('Mapa final'!$Y$96="Muy Baja",'Mapa final'!$AA$96="Mayor"),CONCATENATE("R15C",'Mapa final'!$O$96),"")</f>
        <v>R15C3</v>
      </c>
      <c r="AE103" s="462" t="str">
        <f>IF(AND('Mapa final'!$Y$97="Muy Baja",'Mapa final'!$AA$97="Mayor"),CONCATENATE("R15C",'Mapa final'!$O$97),"")</f>
        <v/>
      </c>
      <c r="AF103" s="462" t="str">
        <f>IF(AND('Mapa final'!$Y$98="Muy Baja",'Mapa final'!$AA$98="Mayor"),CONCATENATE("R15C",'Mapa final'!$O$98),"")</f>
        <v/>
      </c>
      <c r="AG103" s="463" t="str">
        <f>IF(AND('Mapa final'!$Y$99="Muy Baja",'Mapa final'!$AA$99="Mayor"),CONCATENATE("R15C",'Mapa final'!$O$99),"")</f>
        <v/>
      </c>
      <c r="AH103" s="464" t="str">
        <f>IF(AND('Mapa final'!$Y$94="Muy Baja",'Mapa final'!$AA$94="Catastrófico"),CONCATENATE("R15C",'Mapa final'!$O$94),"")</f>
        <v/>
      </c>
      <c r="AI103" s="465" t="str">
        <f>IF(AND('Mapa final'!$Y$95="Muy Baja",'Mapa final'!$AA$95="Catastrófico"),CONCATENATE("R15C",'Mapa final'!$O$95),"")</f>
        <v/>
      </c>
      <c r="AJ103" s="465" t="str">
        <f>IF(AND('Mapa final'!$Y$96="Muy Baja",'Mapa final'!$AA$96="Catastrófico"),CONCATENATE("R15C",'Mapa final'!$O$96),"")</f>
        <v/>
      </c>
      <c r="AK103" s="465" t="str">
        <f>IF(AND('Mapa final'!$Y$97="Muy Baja",'Mapa final'!$AA$97="Catastrófico"),CONCATENATE("R15C",'Mapa final'!$O$97),"")</f>
        <v/>
      </c>
      <c r="AL103" s="465" t="str">
        <f>IF(AND('Mapa final'!$Y$98="Muy Baja",'Mapa final'!$AA$98="Catastrófico"),CONCATENATE("R15C",'Mapa final'!$O$98),"")</f>
        <v/>
      </c>
      <c r="AM103" s="466" t="str">
        <f>IF(AND('Mapa final'!$Y$99="Muy Baja",'Mapa final'!$AA$99="Catastrófico"),CONCATENATE("R15C",'Mapa final'!$O$99),"")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c r="A104" s="14"/>
      <c r="B104" s="1015"/>
      <c r="C104" s="1015"/>
      <c r="D104" s="1016"/>
      <c r="E104" s="1104"/>
      <c r="F104" s="1103"/>
      <c r="G104" s="1103"/>
      <c r="H104" s="1103"/>
      <c r="I104" s="1117"/>
      <c r="J104" s="488" t="str">
        <f>IF(AND('Mapa final'!$Y$100="Muy Baja",'Mapa final'!$AA$100="Leve"),CONCATENATE("R16C",'Mapa final'!$O$100),"")</f>
        <v/>
      </c>
      <c r="K104" s="489" t="str">
        <f>IF(AND('Mapa final'!$Y$101="Muy Baja",'Mapa final'!$AA$101="Leve"),CONCATENATE("R16C",'Mapa final'!$O$101),"")</f>
        <v>R16C2</v>
      </c>
      <c r="L104" s="489" t="str">
        <f>IF(AND('Mapa final'!$Y$102="Muy Baja",'Mapa final'!$AA$102="Leve"),CONCATENATE("R16C",'Mapa final'!$O$102),"")</f>
        <v>R16C3</v>
      </c>
      <c r="M104" s="489" t="str">
        <f>IF(AND('Mapa final'!$Y$103="Muy Baja",'Mapa final'!$AA$103="Leve"),CONCATENATE("R16C",'Mapa final'!$O$103),"")</f>
        <v>R16C4</v>
      </c>
      <c r="N104" s="489" t="str">
        <f>IF(AND('Mapa final'!$Y$104="Muy Baja",'Mapa final'!$AA$104="Leve"),CONCATENATE("R16C",'Mapa final'!$O$104),"")</f>
        <v/>
      </c>
      <c r="O104" s="490" t="str">
        <f>IF(AND('Mapa final'!$Y$105="Muy Baja",'Mapa final'!$AA$105="Leve"),CONCATENATE("R16C",'Mapa final'!$O$105),"")</f>
        <v/>
      </c>
      <c r="P104" s="489" t="str">
        <f>IF(AND('Mapa final'!$Y$100="Muy Baja",'Mapa final'!$AA$100="Menor"),CONCATENATE("R16C",'Mapa final'!$O$100),"")</f>
        <v/>
      </c>
      <c r="Q104" s="489" t="str">
        <f>IF(AND('Mapa final'!$Y$101="Muy Baja",'Mapa final'!$AA$101="Menor"),CONCATENATE("R16C",'Mapa final'!$O$101),"")</f>
        <v/>
      </c>
      <c r="R104" s="489" t="str">
        <f>IF(AND('Mapa final'!$Y$102="Muy Baja",'Mapa final'!$AA$102="Menor"),CONCATENATE("R16C",'Mapa final'!$O$102),"")</f>
        <v/>
      </c>
      <c r="S104" s="489" t="str">
        <f>IF(AND('Mapa final'!$Y$103="Muy Baja",'Mapa final'!$AA$103="Menor"),CONCATENATE("R16C",'Mapa final'!$O$103),"")</f>
        <v/>
      </c>
      <c r="T104" s="489" t="str">
        <f>IF(AND('Mapa final'!$Y$104="Muy Baja",'Mapa final'!$AA$104="Menor"),CONCATENATE("R16C",'Mapa final'!$O$104),"")</f>
        <v/>
      </c>
      <c r="U104" s="489" t="str">
        <f>IF(AND('Mapa final'!$Y$105="Muy Baja",'Mapa final'!$AA$105="Menor"),CONCATENATE("R16C",'Mapa final'!$O$105),"")</f>
        <v/>
      </c>
      <c r="V104" s="470" t="str">
        <f>IF(AND('Mapa final'!$Y$100="Muy Baja",'Mapa final'!$AA$100="Moderado"),CONCATENATE("R16C",'Mapa final'!$O$100),"")</f>
        <v/>
      </c>
      <c r="W104" s="471" t="str">
        <f>IF(AND('Mapa final'!$Y$101="Muy Baja",'Mapa final'!$AA$101="Moderado"),CONCATENATE("R16C",'Mapa final'!$O$101),"")</f>
        <v/>
      </c>
      <c r="X104" s="471" t="str">
        <f>IF(AND('Mapa final'!$Y$102="Muy Baja",'Mapa final'!$AA$102="Moderado"),CONCATENATE("R16C",'Mapa final'!$O$102),"")</f>
        <v/>
      </c>
      <c r="Y104" s="471" t="str">
        <f>IF(AND('Mapa final'!$Y$103="Muy Baja",'Mapa final'!$AA$103="Moderado"),CONCATENATE("R16C",'Mapa final'!$O$103),"")</f>
        <v/>
      </c>
      <c r="Z104" s="471" t="str">
        <f>IF(AND('Mapa final'!$Y$104="Muy Baja",'Mapa final'!$AA$104="Moderado"),CONCATENATE("R16C",'Mapa final'!$O$104),"")</f>
        <v/>
      </c>
      <c r="AA104" s="472" t="str">
        <f>IF(AND('Mapa final'!$Y$105="Muy Baja",'Mapa final'!$AA$105="Moderado"),CONCATENATE("R16C",'Mapa final'!$O$105),"")</f>
        <v/>
      </c>
      <c r="AB104" s="461" t="str">
        <f>IF(AND('Mapa final'!$Y$100="Muy Baja",'Mapa final'!$AA$100="Mayor"),CONCATENATE("R16C",'Mapa final'!$O$100),"")</f>
        <v/>
      </c>
      <c r="AC104" s="462" t="str">
        <f>IF(AND('Mapa final'!$Y$101="Muy Baja",'Mapa final'!$AA$101="Mayor"),CONCATENATE("R16C",'Mapa final'!$O$101),"")</f>
        <v/>
      </c>
      <c r="AD104" s="462" t="str">
        <f>IF(AND('Mapa final'!$Y$102="Muy Baja",'Mapa final'!$AA$102="Mayor"),CONCATENATE("R16C",'Mapa final'!$O$102),"")</f>
        <v/>
      </c>
      <c r="AE104" s="462" t="str">
        <f>IF(AND('Mapa final'!$Y$103="Muy Baja",'Mapa final'!$AA$103="Mayor"),CONCATENATE("R16C",'Mapa final'!$O$103),"")</f>
        <v/>
      </c>
      <c r="AF104" s="462" t="str">
        <f>IF(AND('Mapa final'!$Y$104="Muy Baja",'Mapa final'!$AA$104="Mayor"),CONCATENATE("R16C",'Mapa final'!$O$104),"")</f>
        <v/>
      </c>
      <c r="AG104" s="463" t="str">
        <f>IF(AND('Mapa final'!$Y$105="Muy Baja",'Mapa final'!$AA$105="Mayor"),CONCATENATE("R16C",'Mapa final'!$O$105),"")</f>
        <v/>
      </c>
      <c r="AH104" s="464" t="str">
        <f>IF(AND('Mapa final'!$Y$100="Muy Baja",'Mapa final'!$AA$100="Catastrófico"),CONCATENATE("R16C",'Mapa final'!$O$100),"")</f>
        <v/>
      </c>
      <c r="AI104" s="465" t="str">
        <f>IF(AND('Mapa final'!$Y$101="Muy Baja",'Mapa final'!$AA$101="Catastrófico"),CONCATENATE("R16C",'Mapa final'!$O$101),"")</f>
        <v/>
      </c>
      <c r="AJ104" s="465" t="str">
        <f>IF(AND('Mapa final'!$Y$102="Muy Baja",'Mapa final'!$AA$102="Catastrófico"),CONCATENATE("R16C",'Mapa final'!$O$102),"")</f>
        <v/>
      </c>
      <c r="AK104" s="465" t="str">
        <f>IF(AND('Mapa final'!$Y$103="Muy Baja",'Mapa final'!$AA$103="Catastrófico"),CONCATENATE("R16C",'Mapa final'!$O$103),"")</f>
        <v/>
      </c>
      <c r="AL104" s="465" t="str">
        <f>IF(AND('Mapa final'!$Y$104="Muy Baja",'Mapa final'!$AA$104="Catastrófico"),CONCATENATE("R16C",'Mapa final'!$O$104),"")</f>
        <v/>
      </c>
      <c r="AM104" s="466" t="str">
        <f>IF(AND('Mapa final'!$Y$105="Muy Baja",'Mapa final'!$AA$105="Catastrófico"),CONCATENATE("R16C",'Mapa final'!$O$105),"")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c r="A105" s="14"/>
      <c r="B105" s="1015"/>
      <c r="C105" s="1015"/>
      <c r="D105" s="1016"/>
      <c r="E105" s="1104"/>
      <c r="F105" s="1103"/>
      <c r="G105" s="1103"/>
      <c r="H105" s="1103"/>
      <c r="I105" s="1117"/>
      <c r="J105" s="488" t="str">
        <f>IF(AND('Mapa final'!$Y$106="Muy Baja",'Mapa final'!$AA$106="Leve"),CONCATENATE("R17C",'Mapa final'!$O$106),"")</f>
        <v/>
      </c>
      <c r="K105" s="489" t="str">
        <f>IF(AND('Mapa final'!$Y$107="Muy Baja",'Mapa final'!$AA$107="Leve"),CONCATENATE("R17C",'Mapa final'!$O$107),"")</f>
        <v/>
      </c>
      <c r="L105" s="489" t="str">
        <f>IF(AND('Mapa final'!$Y$108="Muy Baja",'Mapa final'!$AA$108="Leve"),CONCATENATE("R17C",'Mapa final'!$O$108),"")</f>
        <v/>
      </c>
      <c r="M105" s="489" t="str">
        <f>IF(AND('Mapa final'!$Y$109="Muy Baja",'Mapa final'!$AA$109="Leve"),CONCATENATE("R17C",'Mapa final'!$O$109),"")</f>
        <v/>
      </c>
      <c r="N105" s="489" t="str">
        <f>IF(AND('Mapa final'!$Y$110="Muy Baja",'Mapa final'!$AA$110="Leve"),CONCATENATE("R17C",'Mapa final'!$O$110),"")</f>
        <v/>
      </c>
      <c r="O105" s="490" t="str">
        <f>IF(AND('Mapa final'!$Y$111="Muy Baja",'Mapa final'!$AA$111="Leve"),CONCATENATE("R17C",'Mapa final'!$O$111),"")</f>
        <v/>
      </c>
      <c r="P105" s="489" t="str">
        <f>IF(AND('Mapa final'!$Y$106="Muy Baja",'Mapa final'!$AA$106="Menor"),CONCATENATE("R17C",'Mapa final'!$O$106),"")</f>
        <v/>
      </c>
      <c r="Q105" s="489" t="str">
        <f>IF(AND('Mapa final'!$Y$107="Muy Baja",'Mapa final'!$AA$107="Menor"),CONCATENATE("R17C",'Mapa final'!$O$107),"")</f>
        <v/>
      </c>
      <c r="R105" s="489" t="str">
        <f>IF(AND('Mapa final'!$Y$108="Muy Baja",'Mapa final'!$AA$108="Menor"),CONCATENATE("R17C",'Mapa final'!$O$108),"")</f>
        <v/>
      </c>
      <c r="S105" s="489" t="str">
        <f>IF(AND('Mapa final'!$Y$109="Muy Baja",'Mapa final'!$AA$109="Menor"),CONCATENATE("R17C",'Mapa final'!$O$109),"")</f>
        <v/>
      </c>
      <c r="T105" s="489" t="str">
        <f>IF(AND('Mapa final'!$Y$110="Muy Baja",'Mapa final'!$AA$110="Menor"),CONCATENATE("R17C",'Mapa final'!$O$110),"")</f>
        <v/>
      </c>
      <c r="U105" s="489" t="str">
        <f>IF(AND('Mapa final'!$Y$111="Muy Baja",'Mapa final'!$AA$111="Menor"),CONCATENATE("R17C",'Mapa final'!$O$111),"")</f>
        <v/>
      </c>
      <c r="V105" s="470" t="str">
        <f>IF(AND('Mapa final'!$Y$106="Muy Baja",'Mapa final'!$AA$106="Moderado"),CONCATENATE("R17C",'Mapa final'!$O$106),"")</f>
        <v/>
      </c>
      <c r="W105" s="471" t="str">
        <f>IF(AND('Mapa final'!$Y$107="Muy Baja",'Mapa final'!$AA$107="Moderado"),CONCATENATE("R17C",'Mapa final'!$O$107),"")</f>
        <v/>
      </c>
      <c r="X105" s="471" t="str">
        <f>IF(AND('Mapa final'!$Y$108="Muy Baja",'Mapa final'!$AA$108="Moderado"),CONCATENATE("R17C",'Mapa final'!$O$108),"")</f>
        <v/>
      </c>
      <c r="Y105" s="471" t="str">
        <f>IF(AND('Mapa final'!$Y$109="Muy Baja",'Mapa final'!$AA$109="Moderado"),CONCATENATE("R17C",'Mapa final'!$O$109),"")</f>
        <v/>
      </c>
      <c r="Z105" s="471" t="str">
        <f>IF(AND('Mapa final'!$Y$110="Muy Baja",'Mapa final'!$AA$110="Moderado"),CONCATENATE("R17C",'Mapa final'!$O$110),"")</f>
        <v/>
      </c>
      <c r="AA105" s="472" t="str">
        <f>IF(AND('Mapa final'!$Y$111="Muy Baja",'Mapa final'!$AA$111="Moderado"),CONCATENATE("R17C",'Mapa final'!$O$111),"")</f>
        <v/>
      </c>
      <c r="AB105" s="461" t="str">
        <f>IF(AND('Mapa final'!$Y$106="Muy Baja",'Mapa final'!$AA$106="Mayor"),CONCATENATE("R17C",'Mapa final'!$O$106),"")</f>
        <v/>
      </c>
      <c r="AC105" s="462" t="str">
        <f>IF(AND('Mapa final'!$Y$107="Muy Baja",'Mapa final'!$AA$107="Mayor"),CONCATENATE("R17C",'Mapa final'!$O$107),"")</f>
        <v/>
      </c>
      <c r="AD105" s="462" t="str">
        <f>IF(AND('Mapa final'!$Y$108="Muy Baja",'Mapa final'!$AA$108="Mayor"),CONCATENATE("R17C",'Mapa final'!$O$108),"")</f>
        <v/>
      </c>
      <c r="AE105" s="462" t="str">
        <f>IF(AND('Mapa final'!$Y$109="Muy Baja",'Mapa final'!$AA$109="Mayor"),CONCATENATE("R17C",'Mapa final'!$O$109),"")</f>
        <v/>
      </c>
      <c r="AF105" s="462" t="str">
        <f>IF(AND('Mapa final'!$Y$110="Muy Baja",'Mapa final'!$AA$110="Mayor"),CONCATENATE("R17C",'Mapa final'!$O$110),"")</f>
        <v/>
      </c>
      <c r="AG105" s="463" t="str">
        <f>IF(AND('Mapa final'!$Y$111="Muy Baja",'Mapa final'!$AA$111="Mayor"),CONCATENATE("R17C",'Mapa final'!$O$111),"")</f>
        <v/>
      </c>
      <c r="AH105" s="464" t="str">
        <f>IF(AND('Mapa final'!$Y$106="Muy Baja",'Mapa final'!$AA$106="Catastrófico"),CONCATENATE("R17C",'Mapa final'!$O$106),"")</f>
        <v/>
      </c>
      <c r="AI105" s="465" t="str">
        <f>IF(AND('Mapa final'!$Y$107="Muy Baja",'Mapa final'!$AA$107="Catastrófico"),CONCATENATE("R17C",'Mapa final'!$O$107),"")</f>
        <v/>
      </c>
      <c r="AJ105" s="465" t="str">
        <f>IF(AND('Mapa final'!$Y$108="Muy Baja",'Mapa final'!$AA$108="Catastrófico"),CONCATENATE("R17C",'Mapa final'!$O$108),"")</f>
        <v/>
      </c>
      <c r="AK105" s="465" t="str">
        <f>IF(AND('Mapa final'!$Y$109="Muy Baja",'Mapa final'!$AA$109="Catastrófico"),CONCATENATE("R17C",'Mapa final'!$O$109),"")</f>
        <v/>
      </c>
      <c r="AL105" s="465" t="str">
        <f>IF(AND('Mapa final'!$Y$110="Muy Baja",'Mapa final'!$AA$110="Catastrófico"),CONCATENATE("R17C",'Mapa final'!$O$110),"")</f>
        <v/>
      </c>
      <c r="AM105" s="466" t="str">
        <f>IF(AND('Mapa final'!$Y$111="Muy Baja",'Mapa final'!$AA$111="Catastrófico"),CONCATENATE("R17C",'Mapa final'!$O$111),"")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c r="A106" s="14"/>
      <c r="B106" s="1015"/>
      <c r="C106" s="1015"/>
      <c r="D106" s="1016"/>
      <c r="E106" s="1104"/>
      <c r="F106" s="1103"/>
      <c r="G106" s="1103"/>
      <c r="H106" s="1103"/>
      <c r="I106" s="1117"/>
      <c r="J106" s="488" t="str">
        <f>IF(AND('Mapa final'!$Y$112="Muy Baja",'Mapa final'!$AA$112="Leve"),CONCATENATE("R18C",'Mapa final'!$O$112),"")</f>
        <v/>
      </c>
      <c r="K106" s="489" t="str">
        <f>IF(AND('Mapa final'!$Y$113="Muy Baja",'Mapa final'!$AA$113="Leve"),CONCATENATE("R18C",'Mapa final'!$O$113),"")</f>
        <v/>
      </c>
      <c r="L106" s="489" t="str">
        <f>IF(AND('Mapa final'!$Y$114="Muy Baja",'Mapa final'!$AA$114="Leve"),CONCATENATE("R18C",'Mapa final'!$O$114),"")</f>
        <v/>
      </c>
      <c r="M106" s="489" t="str">
        <f>IF(AND('Mapa final'!$Y$115="Muy Baja",'Mapa final'!$AA$115="Leve"),CONCATENATE("R18C",'Mapa final'!$O$115),"")</f>
        <v/>
      </c>
      <c r="N106" s="489" t="str">
        <f>IF(AND('Mapa final'!$Y$116="Muy Baja",'Mapa final'!$AA$116="Leve"),CONCATENATE("R18C",'Mapa final'!$O$116),"")</f>
        <v/>
      </c>
      <c r="O106" s="490" t="str">
        <f>IF(AND('Mapa final'!$Y$118="Muy Baja",'Mapa final'!$AA$118="Leve"),CONCATENATE("R18C",'Mapa final'!$O$118),"")</f>
        <v/>
      </c>
      <c r="P106" s="489" t="str">
        <f>IF(AND('Mapa final'!$Y$112="Muy Baja",'Mapa final'!$AA$112="Menor"),CONCATENATE("R18C",'Mapa final'!$O$112),"")</f>
        <v/>
      </c>
      <c r="Q106" s="489" t="str">
        <f>IF(AND('Mapa final'!$Y$113="Muy Baja",'Mapa final'!$AA$113="Menor"),CONCATENATE("R18C",'Mapa final'!$O$113),"")</f>
        <v/>
      </c>
      <c r="R106" s="489" t="str">
        <f>IF(AND('Mapa final'!$Y$114="Muy Baja",'Mapa final'!$AA$114="Menor"),CONCATENATE("R18C",'Mapa final'!$O$114),"")</f>
        <v/>
      </c>
      <c r="S106" s="489" t="str">
        <f>IF(AND('Mapa final'!$Y$115="Muy Baja",'Mapa final'!$AA$115="Menor"),CONCATENATE("R18C",'Mapa final'!$O$115),"")</f>
        <v/>
      </c>
      <c r="T106" s="489" t="str">
        <f>IF(AND('Mapa final'!$Y$116="Muy Baja",'Mapa final'!$AA$116="Menor"),CONCATENATE("R18C",'Mapa final'!$O$116),"")</f>
        <v/>
      </c>
      <c r="U106" s="489" t="str">
        <f>IF(AND('Mapa final'!$Y$118="Muy Baja",'Mapa final'!$AA$118="Menor"),CONCATENATE("R18C",'Mapa final'!$O$118),"")</f>
        <v/>
      </c>
      <c r="V106" s="470" t="str">
        <f>IF(AND('Mapa final'!$Y$112="Muy Baja",'Mapa final'!$AA$112="Moderado"),CONCATENATE("R18C",'Mapa final'!$O$112),"")</f>
        <v/>
      </c>
      <c r="W106" s="471" t="str">
        <f>IF(AND('Mapa final'!$Y$113="Muy Baja",'Mapa final'!$AA$113="Moderado"),CONCATENATE("R18C",'Mapa final'!$O$113),"")</f>
        <v/>
      </c>
      <c r="X106" s="471" t="str">
        <f>IF(AND('Mapa final'!$Y$114="Muy Baja",'Mapa final'!$AA$114="Moderado"),CONCATENATE("R18C",'Mapa final'!$O$114),"")</f>
        <v/>
      </c>
      <c r="Y106" s="471" t="str">
        <f>IF(AND('Mapa final'!$Y$115="Muy Baja",'Mapa final'!$AA$115="Moderado"),CONCATENATE("R18C",'Mapa final'!$O$115),"")</f>
        <v/>
      </c>
      <c r="Z106" s="471" t="str">
        <f>IF(AND('Mapa final'!$Y$116="Muy Baja",'Mapa final'!$AA$116="Moderado"),CONCATENATE("R18C",'Mapa final'!$O$116),"")</f>
        <v/>
      </c>
      <c r="AA106" s="472" t="str">
        <f>IF(AND('Mapa final'!$Y$118="Muy Baja",'Mapa final'!$AA$118="Moderado"),CONCATENATE("R18C",'Mapa final'!$O$118),"")</f>
        <v/>
      </c>
      <c r="AB106" s="461" t="str">
        <f>IF(AND('Mapa final'!$Y$112="Muy Baja",'Mapa final'!$AA$112="Mayor"),CONCATENATE("R18C",'Mapa final'!$O$112),"")</f>
        <v/>
      </c>
      <c r="AC106" s="462" t="str">
        <f>IF(AND('Mapa final'!$Y$113="Muy Baja",'Mapa final'!$AA$113="Mayor"),CONCATENATE("R18C",'Mapa final'!$O$113),"")</f>
        <v/>
      </c>
      <c r="AD106" s="462" t="str">
        <f>IF(AND('Mapa final'!$Y$114="Muy Baja",'Mapa final'!$AA$114="Mayor"),CONCATENATE("R18C",'Mapa final'!$O$114),"")</f>
        <v/>
      </c>
      <c r="AE106" s="462" t="str">
        <f>IF(AND('Mapa final'!$Y$115="Muy Baja",'Mapa final'!$AA$115="Mayor"),CONCATENATE("R18C",'Mapa final'!$O$115),"")</f>
        <v/>
      </c>
      <c r="AF106" s="462" t="str">
        <f>IF(AND('Mapa final'!$Y$116="Muy Baja",'Mapa final'!$AA$116="Mayor"),CONCATENATE("R18C",'Mapa final'!$O$116),"")</f>
        <v/>
      </c>
      <c r="AG106" s="463" t="str">
        <f>IF(AND('Mapa final'!$Y$118="Muy Baja",'Mapa final'!$AA$118="Mayor"),CONCATENATE("R18C",'Mapa final'!$O$118),"")</f>
        <v/>
      </c>
      <c r="AH106" s="464" t="str">
        <f>IF(AND('Mapa final'!$Y$112="Muy Baja",'Mapa final'!$AA$112="Catastrófico"),CONCATENATE("R18C",'Mapa final'!$O$112),"")</f>
        <v/>
      </c>
      <c r="AI106" s="465" t="str">
        <f>IF(AND('Mapa final'!$Y$113="Muy Baja",'Mapa final'!$AA$113="Catastrófico"),CONCATENATE("R18C",'Mapa final'!$O$113),"")</f>
        <v/>
      </c>
      <c r="AJ106" s="465" t="str">
        <f>IF(AND('Mapa final'!$Y$114="Muy Baja",'Mapa final'!$AA$114="Catastrófico"),CONCATENATE("R18C",'Mapa final'!$O$114),"")</f>
        <v/>
      </c>
      <c r="AK106" s="465" t="str">
        <f>IF(AND('Mapa final'!$Y$115="Muy Baja",'Mapa final'!$AA$115="Catastrófico"),CONCATENATE("R18C",'Mapa final'!$O$115),"")</f>
        <v/>
      </c>
      <c r="AL106" s="465" t="str">
        <f>IF(AND('Mapa final'!$Y$116="Muy Baja",'Mapa final'!$AA$116="Catastrófico"),CONCATENATE("R18C",'Mapa final'!$O$116),"")</f>
        <v/>
      </c>
      <c r="AM106" s="466" t="str">
        <f>IF(AND('Mapa final'!$Y$118="Muy Baja",'Mapa final'!$AA$118="Catastrófico"),CONCATENATE("R18C",'Mapa final'!$O$118),"")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c r="A107" s="14"/>
      <c r="B107" s="1015"/>
      <c r="C107" s="1015"/>
      <c r="D107" s="1016"/>
      <c r="E107" s="1104"/>
      <c r="F107" s="1103"/>
      <c r="G107" s="1103"/>
      <c r="H107" s="1103"/>
      <c r="I107" s="1117"/>
      <c r="J107" s="488" t="str">
        <f>IF(AND('Mapa final'!$Y$118="Muy Baja",'Mapa final'!$AA$118="Leve"),CONCATENATE("R19C",'Mapa final'!$O$118),"")</f>
        <v/>
      </c>
      <c r="K107" s="489" t="str">
        <f>IF(AND('Mapa final'!$Y$119="Muy Baja",'Mapa final'!$AA$119="Leve"),CONCATENATE("R19C",'Mapa final'!$O$119),"")</f>
        <v/>
      </c>
      <c r="L107" s="489" t="str">
        <f>IF(AND('Mapa final'!$Y$120="Muy Baja",'Mapa final'!$AA$120="Leve"),CONCATENATE("R19C",'Mapa final'!$O$120),"")</f>
        <v/>
      </c>
      <c r="M107" s="489" t="str">
        <f>IF(AND('Mapa final'!$Y$121="Muy Baja",'Mapa final'!$AA$121="Leve"),CONCATENATE("R19C",'Mapa final'!$O$121),"")</f>
        <v/>
      </c>
      <c r="N107" s="489" t="str">
        <f>IF(AND('Mapa final'!$Y$122="Muy Baja",'Mapa final'!$AA$122="Leve"),CONCATENATE("R19C",'Mapa final'!$O$122),"")</f>
        <v/>
      </c>
      <c r="O107" s="490" t="str">
        <f>IF(AND('Mapa final'!$Y$123="Muy Baja",'Mapa final'!$AA$123="Leve"),CONCATENATE("R19C",'Mapa final'!$O$123),"")</f>
        <v/>
      </c>
      <c r="P107" s="489" t="str">
        <f>IF(AND('Mapa final'!$Y$118="Muy Baja",'Mapa final'!$AA$118="Menor"),CONCATENATE("R19C",'Mapa final'!$O$118),"")</f>
        <v/>
      </c>
      <c r="Q107" s="489" t="str">
        <f>IF(AND('Mapa final'!$Y$119="Muy Baja",'Mapa final'!$AA$119="Menor"),CONCATENATE("R19C",'Mapa final'!$O$119),"")</f>
        <v/>
      </c>
      <c r="R107" s="489" t="str">
        <f>IF(AND('Mapa final'!$Y$120="Muy Baja",'Mapa final'!$AA$120="Menor"),CONCATENATE("R19C",'Mapa final'!$O$120),"")</f>
        <v/>
      </c>
      <c r="S107" s="489" t="str">
        <f>IF(AND('Mapa final'!$Y$121="Muy Baja",'Mapa final'!$AA$121="Menor"),CONCATENATE("R19C",'Mapa final'!$O$121),"")</f>
        <v/>
      </c>
      <c r="T107" s="489" t="str">
        <f>IF(AND('Mapa final'!$Y$122="Muy Baja",'Mapa final'!$AA$122="Menor"),CONCATENATE("R19C",'Mapa final'!$O$122),"")</f>
        <v/>
      </c>
      <c r="U107" s="489" t="str">
        <f>IF(AND('Mapa final'!$Y$123="Muy Baja",'Mapa final'!$AA$123="Menor"),CONCATENATE("R19C",'Mapa final'!$O$123),"")</f>
        <v/>
      </c>
      <c r="V107" s="470" t="str">
        <f>IF(AND('Mapa final'!$Y$118="Muy Baja",'Mapa final'!$AA$118="Moderado"),CONCATENATE("R19C",'Mapa final'!$O$118),"")</f>
        <v/>
      </c>
      <c r="W107" s="471" t="str">
        <f>IF(AND('Mapa final'!$Y$119="Muy Baja",'Mapa final'!$AA$119="Moderado"),CONCATENATE("R19C",'Mapa final'!$O$119),"")</f>
        <v/>
      </c>
      <c r="X107" s="471" t="str">
        <f>IF(AND('Mapa final'!$Y$120="Muy Baja",'Mapa final'!$AA$120="Moderado"),CONCATENATE("R19C",'Mapa final'!$O$120),"")</f>
        <v/>
      </c>
      <c r="Y107" s="471" t="str">
        <f>IF(AND('Mapa final'!$Y$121="Muy Baja",'Mapa final'!$AA$121="Moderado"),CONCATENATE("R19C",'Mapa final'!$O$121),"")</f>
        <v/>
      </c>
      <c r="Z107" s="471" t="str">
        <f>IF(AND('Mapa final'!$Y$122="Muy Baja",'Mapa final'!$AA$122="Moderado"),CONCATENATE("R19C",'Mapa final'!$O$122),"")</f>
        <v/>
      </c>
      <c r="AA107" s="472" t="str">
        <f>IF(AND('Mapa final'!$Y$123="Muy Baja",'Mapa final'!$AA$123="Moderado"),CONCATENATE("R19C",'Mapa final'!$O$123),"")</f>
        <v/>
      </c>
      <c r="AB107" s="461" t="str">
        <f>IF(AND('Mapa final'!$Y$118="Muy Baja",'Mapa final'!$AA$118="Mayor"),CONCATENATE("R19C",'Mapa final'!$O$118),"")</f>
        <v/>
      </c>
      <c r="AC107" s="462" t="str">
        <f>IF(AND('Mapa final'!$Y$119="Muy Baja",'Mapa final'!$AA$119="Mayor"),CONCATENATE("R19C",'Mapa final'!$O$119),"")</f>
        <v/>
      </c>
      <c r="AD107" s="462" t="str">
        <f>IF(AND('Mapa final'!$Y$120="Muy Baja",'Mapa final'!$AA$120="Mayor"),CONCATENATE("R19C",'Mapa final'!$O$120),"")</f>
        <v/>
      </c>
      <c r="AE107" s="462" t="str">
        <f>IF(AND('Mapa final'!$Y$121="Muy Baja",'Mapa final'!$AA$121="Mayor"),CONCATENATE("R19C",'Mapa final'!$O$121),"")</f>
        <v/>
      </c>
      <c r="AF107" s="462" t="str">
        <f>IF(AND('Mapa final'!$Y$122="Muy Baja",'Mapa final'!$AA$122="Mayor"),CONCATENATE("R19C",'Mapa final'!$O$122),"")</f>
        <v/>
      </c>
      <c r="AG107" s="463" t="str">
        <f>IF(AND('Mapa final'!$Y$123="Muy Baja",'Mapa final'!$AA$123="Mayor"),CONCATENATE("R19C",'Mapa final'!$O$123),"")</f>
        <v/>
      </c>
      <c r="AH107" s="464" t="str">
        <f>IF(AND('Mapa final'!$Y$118="Muy Baja",'Mapa final'!$AA$118="Catastrófico"),CONCATENATE("R19C",'Mapa final'!$O$118),"")</f>
        <v/>
      </c>
      <c r="AI107" s="465" t="str">
        <f>IF(AND('Mapa final'!$Y$119="Muy Baja",'Mapa final'!$AA$119="Catastrófico"),CONCATENATE("R19C",'Mapa final'!$O$119),"")</f>
        <v/>
      </c>
      <c r="AJ107" s="465" t="str">
        <f>IF(AND('Mapa final'!$Y$120="Muy Baja",'Mapa final'!$AA$120="Catastrófico"),CONCATENATE("R19C",'Mapa final'!$O$120),"")</f>
        <v/>
      </c>
      <c r="AK107" s="465" t="str">
        <f>IF(AND('Mapa final'!$Y$121="Muy Baja",'Mapa final'!$AA$121="Catastrófico"),CONCATENATE("R19C",'Mapa final'!$O$121),"")</f>
        <v/>
      </c>
      <c r="AL107" s="465" t="str">
        <f>IF(AND('Mapa final'!$Y$122="Muy Baja",'Mapa final'!$AA$122="Catastrófico"),CONCATENATE("R19C",'Mapa final'!$O$122),"")</f>
        <v/>
      </c>
      <c r="AM107" s="466" t="str">
        <f>IF(AND('Mapa final'!$Y$123="Muy Baja",'Mapa final'!$AA$123="Catastrófico"),CONCATENATE("R19C",'Mapa final'!$O$123),"")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c r="A108" s="14"/>
      <c r="B108" s="1015"/>
      <c r="C108" s="1015"/>
      <c r="D108" s="1016"/>
      <c r="E108" s="1104"/>
      <c r="F108" s="1103"/>
      <c r="G108" s="1103"/>
      <c r="H108" s="1103"/>
      <c r="I108" s="1117"/>
      <c r="J108" s="488"/>
      <c r="K108" s="489"/>
      <c r="L108" s="489"/>
      <c r="M108" s="489"/>
      <c r="N108" s="489"/>
      <c r="O108" s="490"/>
      <c r="P108" s="489"/>
      <c r="Q108" s="489"/>
      <c r="R108" s="489"/>
      <c r="S108" s="489"/>
      <c r="T108" s="489"/>
      <c r="U108" s="489"/>
      <c r="V108" s="470"/>
      <c r="W108" s="471"/>
      <c r="X108" s="471"/>
      <c r="Y108" s="471"/>
      <c r="Z108" s="471"/>
      <c r="AA108" s="472"/>
      <c r="AB108" s="461"/>
      <c r="AC108" s="462"/>
      <c r="AD108" s="462"/>
      <c r="AE108" s="462"/>
      <c r="AF108" s="462"/>
      <c r="AG108" s="463"/>
      <c r="AH108" s="464"/>
      <c r="AI108" s="465"/>
      <c r="AJ108" s="465"/>
      <c r="AK108" s="465"/>
      <c r="AL108" s="465"/>
      <c r="AM108" s="466"/>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c r="A109" s="14"/>
      <c r="B109" s="1015"/>
      <c r="C109" s="1015"/>
      <c r="D109" s="1016"/>
      <c r="E109" s="1105"/>
      <c r="F109" s="1106"/>
      <c r="G109" s="1106"/>
      <c r="H109" s="1106"/>
      <c r="I109" s="1130"/>
      <c r="J109" s="491" t="str">
        <f>IF(AND('Mapa final'!$Y$154="Muy Baja",'Mapa final'!$AA$154="Leve"),CONCATENATE("R10C",'Mapa final'!$O$154),"")</f>
        <v/>
      </c>
      <c r="K109" s="492" t="str">
        <f>IF(AND('Mapa final'!$Y$155="Muy Baja",'Mapa final'!$AA$155="Leve"),CONCATENATE("R10C",'Mapa final'!$O$155),"")</f>
        <v/>
      </c>
      <c r="L109" s="492" t="str">
        <f>IF(AND('Mapa final'!$Y$156="Muy Baja",'Mapa final'!$AA$156="Leve"),CONCATENATE("R10C",'Mapa final'!$O$156),"")</f>
        <v/>
      </c>
      <c r="M109" s="492" t="str">
        <f>IF(AND('Mapa final'!$Y$157="Muy Baja",'Mapa final'!$AA$157="Leve"),CONCATENATE("R10C",'Mapa final'!$O$157),"")</f>
        <v/>
      </c>
      <c r="N109" s="492" t="str">
        <f>IF(AND('Mapa final'!$Y$158="Muy Baja",'Mapa final'!$AA$158="Leve"),CONCATENATE("R10C",'Mapa final'!$O$158),"")</f>
        <v/>
      </c>
      <c r="O109" s="493" t="str">
        <f>IF(AND('Mapa final'!$Y$159="Muy Baja",'Mapa final'!$AA$159="Leve"),CONCATENATE("R10C",'Mapa final'!$O$159),"")</f>
        <v/>
      </c>
      <c r="P109" s="492" t="str">
        <f>IF(AND('Mapa final'!$Y$154="Muy Baja",'Mapa final'!$AA$154="Menor"),CONCATENATE("R10C",'Mapa final'!$O$154),"")</f>
        <v/>
      </c>
      <c r="Q109" s="492" t="str">
        <f>IF(AND('Mapa final'!$Y$155="Muy Baja",'Mapa final'!$AA$155="Menor"),CONCATENATE("R10C",'Mapa final'!$O$155),"")</f>
        <v/>
      </c>
      <c r="R109" s="492" t="str">
        <f>IF(AND('Mapa final'!$Y$156="Muy Baja",'Mapa final'!$AA$156="Menor"),CONCATENATE("R10C",'Mapa final'!$O$156),"")</f>
        <v/>
      </c>
      <c r="S109" s="492" t="str">
        <f>IF(AND('Mapa final'!$Y$157="Muy Baja",'Mapa final'!$AA$157="Menor"),CONCATENATE("R10C",'Mapa final'!$O$157),"")</f>
        <v/>
      </c>
      <c r="T109" s="492" t="str">
        <f>IF(AND('Mapa final'!$Y$158="Muy Baja",'Mapa final'!$AA$158="Menor"),CONCATENATE("R10C",'Mapa final'!$O$158),"")</f>
        <v/>
      </c>
      <c r="U109" s="492" t="str">
        <f>IF(AND('Mapa final'!$Y$159="Muy Baja",'Mapa final'!$AA$159="Menor"),CONCATENATE("R10C",'Mapa final'!$O$159),"")</f>
        <v/>
      </c>
      <c r="V109" s="482" t="str">
        <f>IF(AND('Mapa final'!$Y$154="Muy Baja",'Mapa final'!$AA$154="Moderado"),CONCATENATE("R10C",'Mapa final'!$O$154),"")</f>
        <v/>
      </c>
      <c r="W109" s="483" t="str">
        <f>IF(AND('Mapa final'!$Y$155="Muy Baja",'Mapa final'!$AA$155="Moderado"),CONCATENATE("R10C",'Mapa final'!$O$155),"")</f>
        <v/>
      </c>
      <c r="X109" s="483" t="str">
        <f>IF(AND('Mapa final'!$Y$156="Muy Baja",'Mapa final'!$AA$156="Moderado"),CONCATENATE("R10C",'Mapa final'!$O$156),"")</f>
        <v/>
      </c>
      <c r="Y109" s="483" t="str">
        <f>IF(AND('Mapa final'!$Y$157="Muy Baja",'Mapa final'!$AA$157="Moderado"),CONCATENATE("R10C",'Mapa final'!$O$157),"")</f>
        <v/>
      </c>
      <c r="Z109" s="483" t="str">
        <f>IF(AND('Mapa final'!$Y$158="Muy Baja",'Mapa final'!$AA$158="Moderado"),CONCATENATE("R10C",'Mapa final'!$O$158),"")</f>
        <v/>
      </c>
      <c r="AA109" s="484" t="str">
        <f>IF(AND('Mapa final'!$Y$159="Muy Baja",'Mapa final'!$AA$159="Moderado"),CONCATENATE("R10C",'Mapa final'!$O$159),"")</f>
        <v/>
      </c>
      <c r="AB109" s="476" t="str">
        <f>IF(AND('Mapa final'!$Y$154="Muy Baja",'Mapa final'!$AA$154="Mayor"),CONCATENATE("R10C",'Mapa final'!$O$154),"")</f>
        <v/>
      </c>
      <c r="AC109" s="477" t="str">
        <f>IF(AND('Mapa final'!$Y$155="Muy Baja",'Mapa final'!$AA$155="Mayor"),CONCATENATE("R10C",'Mapa final'!$O$155),"")</f>
        <v/>
      </c>
      <c r="AD109" s="477" t="str">
        <f>IF(AND('Mapa final'!$Y$156="Muy Baja",'Mapa final'!$AA$156="Mayor"),CONCATENATE("R10C",'Mapa final'!$O$156),"")</f>
        <v/>
      </c>
      <c r="AE109" s="477" t="str">
        <f>IF(AND('Mapa final'!$Y$157="Muy Baja",'Mapa final'!$AA$157="Mayor"),CONCATENATE("R10C",'Mapa final'!$O$157),"")</f>
        <v/>
      </c>
      <c r="AF109" s="477" t="str">
        <f>IF(AND('Mapa final'!$Y$158="Muy Baja",'Mapa final'!$AA$158="Mayor"),CONCATENATE("R10C",'Mapa final'!$O$158),"")</f>
        <v/>
      </c>
      <c r="AG109" s="478" t="str">
        <f>IF(AND('Mapa final'!$Y$159="Muy Baja",'Mapa final'!$AA$159="Mayor"),CONCATENATE("R10C",'Mapa final'!$O$159),"")</f>
        <v/>
      </c>
      <c r="AH109" s="479" t="str">
        <f>IF(AND('Mapa final'!$Y$154="Muy Baja",'Mapa final'!$AA$154="Catastrófico"),CONCATENATE("R10C",'Mapa final'!$O$154),"")</f>
        <v/>
      </c>
      <c r="AI109" s="480" t="str">
        <f>IF(AND('Mapa final'!$Y$155="Muy Baja",'Mapa final'!$AA$155="Catastrófico"),CONCATENATE("R10C",'Mapa final'!$O$155),"")</f>
        <v/>
      </c>
      <c r="AJ109" s="480" t="str">
        <f>IF(AND('Mapa final'!$Y$156="Muy Baja",'Mapa final'!$AA$156="Catastrófico"),CONCATENATE("R10C",'Mapa final'!$O$156),"")</f>
        <v/>
      </c>
      <c r="AK109" s="480" t="str">
        <f>IF(AND('Mapa final'!$Y$157="Muy Baja",'Mapa final'!$AA$157="Catastrófico"),CONCATENATE("R10C",'Mapa final'!$O$157),"")</f>
        <v/>
      </c>
      <c r="AL109" s="480" t="str">
        <f>IF(AND('Mapa final'!$Y$158="Muy Baja",'Mapa final'!$AA$158="Catastrófico"),CONCATENATE("R10C",'Mapa final'!$O$158),"")</f>
        <v/>
      </c>
      <c r="AM109" s="481" t="str">
        <f>IF(AND('Mapa final'!$Y$159="Muy Baja",'Mapa final'!$AA$159="Catastrófico"),CONCATENATE("R10C",'Mapa final'!$O$159),"")</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c r="A110" s="14"/>
      <c r="B110" s="14"/>
      <c r="C110" s="14"/>
      <c r="D110" s="14"/>
      <c r="E110" s="14"/>
      <c r="F110" s="14"/>
      <c r="G110" s="14"/>
      <c r="H110" s="14"/>
      <c r="I110" s="14"/>
      <c r="J110" s="1147" t="s">
        <v>335</v>
      </c>
      <c r="K110" s="1148"/>
      <c r="L110" s="1148"/>
      <c r="M110" s="1148"/>
      <c r="N110" s="1148"/>
      <c r="O110" s="1149"/>
      <c r="P110" s="1147" t="s">
        <v>336</v>
      </c>
      <c r="Q110" s="1148"/>
      <c r="R110" s="1148"/>
      <c r="S110" s="1148"/>
      <c r="T110" s="1148"/>
      <c r="U110" s="1149"/>
      <c r="V110" s="1147" t="s">
        <v>337</v>
      </c>
      <c r="W110" s="1148"/>
      <c r="X110" s="1148"/>
      <c r="Y110" s="1148"/>
      <c r="Z110" s="1148"/>
      <c r="AA110" s="1149"/>
      <c r="AB110" s="1147" t="s">
        <v>338</v>
      </c>
      <c r="AC110" s="1156"/>
      <c r="AD110" s="1148"/>
      <c r="AE110" s="1148"/>
      <c r="AF110" s="1148"/>
      <c r="AG110" s="1149"/>
      <c r="AH110" s="1147" t="s">
        <v>339</v>
      </c>
      <c r="AI110" s="1148"/>
      <c r="AJ110" s="1148"/>
      <c r="AK110" s="1148"/>
      <c r="AL110" s="1148"/>
      <c r="AM110" s="1149"/>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c r="A111" s="14"/>
      <c r="B111" s="14"/>
      <c r="C111" s="14"/>
      <c r="D111" s="14"/>
      <c r="E111" s="14"/>
      <c r="F111" s="14"/>
      <c r="G111" s="14"/>
      <c r="H111" s="14"/>
      <c r="I111" s="14"/>
      <c r="J111" s="1150"/>
      <c r="K111" s="1151"/>
      <c r="L111" s="1151"/>
      <c r="M111" s="1151"/>
      <c r="N111" s="1151"/>
      <c r="O111" s="1152"/>
      <c r="P111" s="1150"/>
      <c r="Q111" s="1151"/>
      <c r="R111" s="1151"/>
      <c r="S111" s="1151"/>
      <c r="T111" s="1151"/>
      <c r="U111" s="1152"/>
      <c r="V111" s="1150"/>
      <c r="W111" s="1151"/>
      <c r="X111" s="1151"/>
      <c r="Y111" s="1151"/>
      <c r="Z111" s="1151"/>
      <c r="AA111" s="1152"/>
      <c r="AB111" s="1150"/>
      <c r="AC111" s="1151"/>
      <c r="AD111" s="1151"/>
      <c r="AE111" s="1151"/>
      <c r="AF111" s="1151"/>
      <c r="AG111" s="1152"/>
      <c r="AH111" s="1150"/>
      <c r="AI111" s="1151"/>
      <c r="AJ111" s="1151"/>
      <c r="AK111" s="1151"/>
      <c r="AL111" s="1151"/>
      <c r="AM111" s="1152"/>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c r="A112" s="14"/>
      <c r="B112" s="14"/>
      <c r="C112" s="14"/>
      <c r="D112" s="14"/>
      <c r="E112" s="14"/>
      <c r="F112" s="14"/>
      <c r="G112" s="14"/>
      <c r="H112" s="14"/>
      <c r="I112" s="14"/>
      <c r="J112" s="1150"/>
      <c r="K112" s="1151"/>
      <c r="L112" s="1151"/>
      <c r="M112" s="1151"/>
      <c r="N112" s="1151"/>
      <c r="O112" s="1152"/>
      <c r="P112" s="1150"/>
      <c r="Q112" s="1151"/>
      <c r="R112" s="1151"/>
      <c r="S112" s="1151"/>
      <c r="T112" s="1151"/>
      <c r="U112" s="1152"/>
      <c r="V112" s="1150"/>
      <c r="W112" s="1151"/>
      <c r="X112" s="1151"/>
      <c r="Y112" s="1151"/>
      <c r="Z112" s="1151"/>
      <c r="AA112" s="1152"/>
      <c r="AB112" s="1150"/>
      <c r="AC112" s="1151"/>
      <c r="AD112" s="1151"/>
      <c r="AE112" s="1151"/>
      <c r="AF112" s="1151"/>
      <c r="AG112" s="1152"/>
      <c r="AH112" s="1150"/>
      <c r="AI112" s="1151"/>
      <c r="AJ112" s="1151"/>
      <c r="AK112" s="1151"/>
      <c r="AL112" s="1151"/>
      <c r="AM112" s="1152"/>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c r="A113" s="14"/>
      <c r="B113" s="14"/>
      <c r="C113" s="14"/>
      <c r="D113" s="14"/>
      <c r="E113" s="14"/>
      <c r="F113" s="14"/>
      <c r="G113" s="14"/>
      <c r="H113" s="14"/>
      <c r="I113" s="14"/>
      <c r="J113" s="1150"/>
      <c r="K113" s="1151"/>
      <c r="L113" s="1151"/>
      <c r="M113" s="1151"/>
      <c r="N113" s="1151"/>
      <c r="O113" s="1152"/>
      <c r="P113" s="1150"/>
      <c r="Q113" s="1151"/>
      <c r="R113" s="1151"/>
      <c r="S113" s="1151"/>
      <c r="T113" s="1151"/>
      <c r="U113" s="1152"/>
      <c r="V113" s="1150"/>
      <c r="W113" s="1151"/>
      <c r="X113" s="1151"/>
      <c r="Y113" s="1151"/>
      <c r="Z113" s="1151"/>
      <c r="AA113" s="1152"/>
      <c r="AB113" s="1150"/>
      <c r="AC113" s="1151"/>
      <c r="AD113" s="1151"/>
      <c r="AE113" s="1151"/>
      <c r="AF113" s="1151"/>
      <c r="AG113" s="1152"/>
      <c r="AH113" s="1150"/>
      <c r="AI113" s="1151"/>
      <c r="AJ113" s="1151"/>
      <c r="AK113" s="1151"/>
      <c r="AL113" s="1151"/>
      <c r="AM113" s="1152"/>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c r="A114" s="14"/>
      <c r="B114" s="14"/>
      <c r="C114" s="14"/>
      <c r="D114" s="14"/>
      <c r="E114" s="14"/>
      <c r="F114" s="14"/>
      <c r="G114" s="14"/>
      <c r="H114" s="14"/>
      <c r="I114" s="14"/>
      <c r="J114" s="1150"/>
      <c r="K114" s="1151"/>
      <c r="L114" s="1151"/>
      <c r="M114" s="1151"/>
      <c r="N114" s="1151"/>
      <c r="O114" s="1152"/>
      <c r="P114" s="1150"/>
      <c r="Q114" s="1151"/>
      <c r="R114" s="1151"/>
      <c r="S114" s="1151"/>
      <c r="T114" s="1151"/>
      <c r="U114" s="1152"/>
      <c r="V114" s="1150"/>
      <c r="W114" s="1151"/>
      <c r="X114" s="1151"/>
      <c r="Y114" s="1151"/>
      <c r="Z114" s="1151"/>
      <c r="AA114" s="1152"/>
      <c r="AB114" s="1150"/>
      <c r="AC114" s="1151"/>
      <c r="AD114" s="1151"/>
      <c r="AE114" s="1151"/>
      <c r="AF114" s="1151"/>
      <c r="AG114" s="1152"/>
      <c r="AH114" s="1150"/>
      <c r="AI114" s="1151"/>
      <c r="AJ114" s="1151"/>
      <c r="AK114" s="1151"/>
      <c r="AL114" s="1151"/>
      <c r="AM114" s="1152"/>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c r="A115" s="14"/>
      <c r="B115" s="14"/>
      <c r="C115" s="14"/>
      <c r="D115" s="14"/>
      <c r="E115" s="14"/>
      <c r="F115" s="14"/>
      <c r="G115" s="14"/>
      <c r="H115" s="14"/>
      <c r="I115" s="14"/>
      <c r="J115" s="1153"/>
      <c r="K115" s="1154"/>
      <c r="L115" s="1154"/>
      <c r="M115" s="1154"/>
      <c r="N115" s="1154"/>
      <c r="O115" s="1155"/>
      <c r="P115" s="1153"/>
      <c r="Q115" s="1154"/>
      <c r="R115" s="1154"/>
      <c r="S115" s="1154"/>
      <c r="T115" s="1154"/>
      <c r="U115" s="1155"/>
      <c r="V115" s="1153"/>
      <c r="W115" s="1154"/>
      <c r="X115" s="1154"/>
      <c r="Y115" s="1154"/>
      <c r="Z115" s="1154"/>
      <c r="AA115" s="1155"/>
      <c r="AB115" s="1153"/>
      <c r="AC115" s="1154"/>
      <c r="AD115" s="1154"/>
      <c r="AE115" s="1154"/>
      <c r="AF115" s="1154"/>
      <c r="AG115" s="1155"/>
      <c r="AH115" s="1153"/>
      <c r="AI115" s="1154"/>
      <c r="AJ115" s="1154"/>
      <c r="AK115" s="1154"/>
      <c r="AL115" s="1154"/>
      <c r="AM115" s="1155"/>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c r="A116" s="14"/>
      <c r="B116" s="14"/>
      <c r="C116" s="14"/>
      <c r="D116" s="14"/>
      <c r="E116" s="14"/>
      <c r="F116" s="14"/>
      <c r="G116" s="14"/>
      <c r="H116" s="14"/>
      <c r="I116" s="14"/>
      <c r="J116" s="494"/>
      <c r="K116" s="494"/>
      <c r="L116" s="494"/>
      <c r="M116" s="494"/>
      <c r="N116" s="494"/>
      <c r="O116" s="494"/>
      <c r="P116" s="494"/>
      <c r="Q116" s="494"/>
      <c r="R116" s="494"/>
      <c r="S116" s="494"/>
      <c r="T116" s="494"/>
      <c r="U116" s="494"/>
      <c r="V116" s="494"/>
      <c r="W116" s="494"/>
      <c r="X116" s="494"/>
      <c r="Y116" s="494"/>
      <c r="Z116" s="494"/>
      <c r="AA116" s="494"/>
      <c r="AB116" s="494"/>
      <c r="AC116" s="494"/>
      <c r="AD116" s="494"/>
      <c r="AE116" s="494"/>
      <c r="AF116" s="494"/>
      <c r="AG116" s="494"/>
      <c r="AH116" s="494"/>
      <c r="AI116" s="494"/>
      <c r="AJ116" s="494"/>
      <c r="AK116" s="494"/>
      <c r="AL116" s="494"/>
      <c r="AM116" s="49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c r="A117" s="14"/>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4"/>
      <c r="AV117" s="14"/>
      <c r="AW117" s="14"/>
      <c r="AX117" s="14"/>
      <c r="AY117" s="14"/>
      <c r="AZ117" s="14"/>
      <c r="BA117" s="14"/>
      <c r="BB117" s="14"/>
      <c r="BC117" s="14"/>
      <c r="BD117" s="14"/>
      <c r="BE117" s="14"/>
      <c r="BF117" s="14"/>
      <c r="BG117" s="14"/>
      <c r="BH117" s="14"/>
    </row>
    <row r="118" spans="1:80" ht="15" customHeight="1">
      <c r="A118" s="14"/>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4"/>
      <c r="AV118" s="14"/>
      <c r="AW118" s="14"/>
      <c r="AX118" s="14"/>
      <c r="AY118" s="14"/>
      <c r="AZ118" s="14"/>
      <c r="BA118" s="14"/>
      <c r="BB118" s="14"/>
      <c r="BC118" s="14"/>
      <c r="BD118" s="14"/>
      <c r="BE118" s="14"/>
      <c r="BF118" s="14"/>
      <c r="BG118" s="14"/>
      <c r="BH118" s="14"/>
    </row>
    <row r="119" spans="1:80">
      <c r="A119" s="14"/>
      <c r="B119" s="14"/>
      <c r="C119" s="14"/>
      <c r="D119" s="14"/>
      <c r="E119" s="14"/>
      <c r="F119" s="14"/>
      <c r="G119" s="14"/>
      <c r="H119" s="14"/>
      <c r="I119" s="14"/>
      <c r="J119" s="494"/>
      <c r="K119" s="494"/>
      <c r="L119" s="494"/>
      <c r="M119" s="494"/>
      <c r="N119" s="494"/>
      <c r="O119" s="494"/>
      <c r="P119" s="494"/>
      <c r="Q119" s="494"/>
      <c r="R119" s="494"/>
      <c r="S119" s="494"/>
      <c r="T119" s="494"/>
      <c r="U119" s="494"/>
      <c r="V119" s="494"/>
      <c r="W119" s="494"/>
      <c r="X119" s="494"/>
      <c r="Y119" s="494"/>
      <c r="Z119" s="494"/>
      <c r="AA119" s="494"/>
      <c r="AB119" s="494"/>
      <c r="AC119" s="494"/>
      <c r="AD119" s="494"/>
      <c r="AE119" s="494"/>
      <c r="AF119" s="494"/>
      <c r="AG119" s="494"/>
      <c r="AH119" s="494"/>
      <c r="AI119" s="494"/>
      <c r="AJ119" s="494"/>
      <c r="AK119" s="494"/>
      <c r="AL119" s="494"/>
      <c r="AM119" s="49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c r="A120" s="14"/>
      <c r="B120" s="14"/>
      <c r="C120" s="14"/>
      <c r="D120" s="14"/>
      <c r="E120" s="14"/>
      <c r="F120" s="14"/>
      <c r="G120" s="14"/>
      <c r="H120" s="14"/>
      <c r="I120" s="14"/>
      <c r="J120" s="494"/>
      <c r="K120" s="494"/>
      <c r="L120" s="494"/>
      <c r="M120" s="494"/>
      <c r="N120" s="494"/>
      <c r="O120" s="494"/>
      <c r="P120" s="494"/>
      <c r="Q120" s="494"/>
      <c r="R120" s="494"/>
      <c r="S120" s="494"/>
      <c r="T120" s="494"/>
      <c r="U120" s="494"/>
      <c r="V120" s="494"/>
      <c r="W120" s="494"/>
      <c r="X120" s="494"/>
      <c r="Y120" s="494"/>
      <c r="Z120" s="494"/>
      <c r="AA120" s="494"/>
      <c r="AB120" s="494"/>
      <c r="AC120" s="494"/>
      <c r="AD120" s="494"/>
      <c r="AE120" s="494"/>
      <c r="AF120" s="494"/>
      <c r="AG120" s="494"/>
      <c r="AH120" s="494"/>
      <c r="AI120" s="494"/>
      <c r="AJ120" s="494"/>
      <c r="AK120" s="494"/>
      <c r="AL120" s="494"/>
      <c r="AM120" s="49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c r="A121" s="14"/>
      <c r="B121" s="14"/>
      <c r="C121" s="14"/>
      <c r="D121" s="14"/>
      <c r="E121" s="14"/>
      <c r="F121" s="14"/>
      <c r="G121" s="14"/>
      <c r="H121" s="14"/>
      <c r="I121" s="14"/>
      <c r="J121" s="494"/>
      <c r="K121" s="494"/>
      <c r="L121" s="494"/>
      <c r="M121" s="494"/>
      <c r="N121" s="494"/>
      <c r="O121" s="494"/>
      <c r="P121" s="494"/>
      <c r="Q121" s="494"/>
      <c r="R121" s="494"/>
      <c r="S121" s="494"/>
      <c r="T121" s="494"/>
      <c r="U121" s="494"/>
      <c r="V121" s="494"/>
      <c r="W121" s="494"/>
      <c r="X121" s="494"/>
      <c r="Y121" s="494"/>
      <c r="Z121" s="494"/>
      <c r="AA121" s="494"/>
      <c r="AB121" s="494"/>
      <c r="AC121" s="494"/>
      <c r="AD121" s="494"/>
      <c r="AE121" s="494"/>
      <c r="AF121" s="494"/>
      <c r="AG121" s="494"/>
      <c r="AH121" s="494"/>
      <c r="AI121" s="494"/>
      <c r="AJ121" s="494"/>
      <c r="AK121" s="494"/>
      <c r="AL121" s="494"/>
      <c r="AM121" s="49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c r="A122" s="14"/>
      <c r="B122" s="14"/>
      <c r="C122" s="14"/>
      <c r="D122" s="14"/>
      <c r="E122" s="14"/>
      <c r="F122" s="14"/>
      <c r="G122" s="14"/>
      <c r="H122" s="14"/>
      <c r="I122" s="14"/>
      <c r="J122" s="494"/>
      <c r="K122" s="494"/>
      <c r="L122" s="494"/>
      <c r="M122" s="494"/>
      <c r="N122" s="494"/>
      <c r="O122" s="494"/>
      <c r="P122" s="494"/>
      <c r="Q122" s="494"/>
      <c r="R122" s="494"/>
      <c r="S122" s="494"/>
      <c r="T122" s="494"/>
      <c r="U122" s="494"/>
      <c r="V122" s="494"/>
      <c r="W122" s="494"/>
      <c r="X122" s="494"/>
      <c r="Y122" s="494"/>
      <c r="Z122" s="494"/>
      <c r="AA122" s="494"/>
      <c r="AB122" s="494"/>
      <c r="AC122" s="494"/>
      <c r="AD122" s="494"/>
      <c r="AE122" s="494"/>
      <c r="AF122" s="494"/>
      <c r="AG122" s="494"/>
      <c r="AH122" s="494"/>
      <c r="AI122" s="494"/>
      <c r="AJ122" s="494"/>
      <c r="AK122" s="494"/>
      <c r="AL122" s="494"/>
      <c r="AM122" s="49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c r="A123" s="14"/>
      <c r="B123" s="14"/>
      <c r="C123" s="14"/>
      <c r="D123" s="14"/>
      <c r="E123" s="14"/>
      <c r="F123" s="14"/>
      <c r="G123" s="14"/>
      <c r="H123" s="14"/>
      <c r="I123" s="14"/>
      <c r="J123" s="494"/>
      <c r="K123" s="494"/>
      <c r="L123" s="494"/>
      <c r="M123" s="494"/>
      <c r="N123" s="494"/>
      <c r="O123" s="494"/>
      <c r="P123" s="494"/>
      <c r="Q123" s="494"/>
      <c r="R123" s="494"/>
      <c r="S123" s="494"/>
      <c r="T123" s="494"/>
      <c r="U123" s="494"/>
      <c r="V123" s="494"/>
      <c r="W123" s="494"/>
      <c r="X123" s="494"/>
      <c r="Y123" s="494"/>
      <c r="Z123" s="494"/>
      <c r="AA123" s="494"/>
      <c r="AB123" s="494"/>
      <c r="AC123" s="494"/>
      <c r="AD123" s="494"/>
      <c r="AE123" s="494"/>
      <c r="AF123" s="494"/>
      <c r="AG123" s="494"/>
      <c r="AH123" s="494"/>
      <c r="AI123" s="494"/>
      <c r="AJ123" s="494"/>
      <c r="AK123" s="494"/>
      <c r="AL123" s="494"/>
      <c r="AM123" s="49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c r="A124" s="14"/>
      <c r="B124" s="14"/>
      <c r="C124" s="14"/>
      <c r="D124" s="14"/>
      <c r="E124" s="14"/>
      <c r="F124" s="14"/>
      <c r="G124" s="14"/>
      <c r="H124" s="14"/>
      <c r="I124" s="14"/>
      <c r="J124" s="494"/>
      <c r="K124" s="494"/>
      <c r="L124" s="494"/>
      <c r="M124" s="494"/>
      <c r="N124" s="494"/>
      <c r="O124" s="494"/>
      <c r="P124" s="494"/>
      <c r="Q124" s="494"/>
      <c r="R124" s="494"/>
      <c r="S124" s="494"/>
      <c r="T124" s="494"/>
      <c r="U124" s="494"/>
      <c r="V124" s="494"/>
      <c r="W124" s="494"/>
      <c r="X124" s="494"/>
      <c r="Y124" s="494"/>
      <c r="Z124" s="494"/>
      <c r="AA124" s="494"/>
      <c r="AB124" s="494"/>
      <c r="AC124" s="494"/>
      <c r="AD124" s="494"/>
      <c r="AE124" s="494"/>
      <c r="AF124" s="494"/>
      <c r="AG124" s="494"/>
      <c r="AH124" s="494"/>
      <c r="AI124" s="494"/>
      <c r="AJ124" s="494"/>
      <c r="AK124" s="494"/>
      <c r="AL124" s="494"/>
      <c r="AM124" s="49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c r="A125" s="14"/>
      <c r="B125" s="14"/>
      <c r="C125" s="14"/>
      <c r="D125" s="14"/>
      <c r="E125" s="14"/>
      <c r="F125" s="14"/>
      <c r="G125" s="14"/>
      <c r="H125" s="14"/>
      <c r="I125" s="1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c r="AJ125" s="494"/>
      <c r="AK125" s="494"/>
      <c r="AL125" s="494"/>
      <c r="AM125" s="49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c r="A126" s="14"/>
      <c r="B126" s="14"/>
      <c r="C126" s="14"/>
      <c r="D126" s="14"/>
      <c r="E126" s="14"/>
      <c r="F126" s="14"/>
      <c r="G126" s="14"/>
      <c r="H126" s="14"/>
      <c r="I126" s="14"/>
      <c r="J126" s="494"/>
      <c r="K126" s="494"/>
      <c r="L126" s="494"/>
      <c r="M126" s="494"/>
      <c r="N126" s="494"/>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c r="AJ126" s="494"/>
      <c r="AK126" s="494"/>
      <c r="AL126" s="494"/>
      <c r="AM126" s="49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c r="A127" s="14"/>
      <c r="B127" s="14"/>
      <c r="C127" s="14"/>
      <c r="D127" s="14"/>
      <c r="E127" s="14"/>
      <c r="F127" s="14"/>
      <c r="G127" s="14"/>
      <c r="H127" s="14"/>
      <c r="I127" s="1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c r="AJ127" s="494"/>
      <c r="AK127" s="494"/>
      <c r="AL127" s="494"/>
      <c r="AM127" s="49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c r="A128" s="14"/>
      <c r="B128" s="14"/>
      <c r="C128" s="14"/>
      <c r="D128" s="14"/>
      <c r="E128" s="14"/>
      <c r="F128" s="14"/>
      <c r="G128" s="14"/>
      <c r="H128" s="14"/>
      <c r="I128" s="1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F128" s="494"/>
      <c r="AG128" s="494"/>
      <c r="AH128" s="494"/>
      <c r="AI128" s="494"/>
      <c r="AJ128" s="494"/>
      <c r="AK128" s="494"/>
      <c r="AL128" s="494"/>
      <c r="AM128" s="49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494"/>
      <c r="K129" s="494"/>
      <c r="L129" s="494"/>
      <c r="M129" s="494"/>
      <c r="N129" s="494"/>
      <c r="O129" s="494"/>
      <c r="P129" s="494"/>
      <c r="Q129" s="494"/>
      <c r="R129" s="494"/>
      <c r="S129" s="494"/>
      <c r="T129" s="494"/>
      <c r="U129" s="494"/>
      <c r="V129" s="494"/>
      <c r="W129" s="494"/>
      <c r="X129" s="494"/>
      <c r="Y129" s="494"/>
      <c r="Z129" s="494"/>
      <c r="AA129" s="494"/>
      <c r="AB129" s="494"/>
      <c r="AC129" s="494"/>
      <c r="AD129" s="494"/>
      <c r="AE129" s="494"/>
      <c r="AF129" s="494"/>
      <c r="AG129" s="494"/>
      <c r="AH129" s="494"/>
      <c r="AI129" s="494"/>
      <c r="AJ129" s="494"/>
      <c r="AK129" s="494"/>
      <c r="AL129" s="494"/>
      <c r="AM129" s="49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c r="AJ130" s="494"/>
      <c r="AK130" s="494"/>
      <c r="AL130" s="494"/>
      <c r="AM130" s="49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c r="AK131" s="494"/>
      <c r="AL131" s="494"/>
      <c r="AM131" s="49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494"/>
      <c r="K132" s="494"/>
      <c r="L132" s="494"/>
      <c r="M132" s="494"/>
      <c r="N132" s="494"/>
      <c r="O132" s="494"/>
      <c r="P132" s="494"/>
      <c r="Q132" s="494"/>
      <c r="R132" s="494"/>
      <c r="S132" s="494"/>
      <c r="T132" s="494"/>
      <c r="U132" s="494"/>
      <c r="V132" s="494"/>
      <c r="W132" s="494"/>
      <c r="X132" s="494"/>
      <c r="Y132" s="494"/>
      <c r="Z132" s="494"/>
      <c r="AA132" s="494"/>
      <c r="AB132" s="494"/>
      <c r="AC132" s="494"/>
      <c r="AD132" s="494"/>
      <c r="AE132" s="494"/>
      <c r="AF132" s="494"/>
      <c r="AG132" s="494"/>
      <c r="AH132" s="494"/>
      <c r="AI132" s="494"/>
      <c r="AJ132" s="494"/>
      <c r="AK132" s="494"/>
      <c r="AL132" s="494"/>
      <c r="AM132" s="49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494"/>
      <c r="K133" s="494"/>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c r="AJ133" s="494"/>
      <c r="AK133" s="494"/>
      <c r="AL133" s="494"/>
      <c r="AM133" s="49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494"/>
      <c r="K135" s="494"/>
      <c r="L135" s="494"/>
      <c r="M135" s="494"/>
      <c r="N135" s="494"/>
      <c r="O135" s="494"/>
      <c r="P135" s="494"/>
      <c r="Q135" s="494"/>
      <c r="R135" s="494"/>
      <c r="S135" s="494"/>
      <c r="T135" s="494"/>
      <c r="U135" s="494"/>
      <c r="V135" s="494"/>
      <c r="W135" s="494"/>
      <c r="X135" s="494"/>
      <c r="Y135" s="494"/>
      <c r="Z135" s="494"/>
      <c r="AA135" s="494"/>
      <c r="AB135" s="494"/>
      <c r="AC135" s="494"/>
      <c r="AD135" s="494"/>
      <c r="AE135" s="494"/>
      <c r="AF135" s="494"/>
      <c r="AG135" s="494"/>
      <c r="AH135" s="494"/>
      <c r="AI135" s="494"/>
      <c r="AJ135" s="494"/>
      <c r="AK135" s="494"/>
      <c r="AL135" s="494"/>
      <c r="AM135" s="49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494"/>
      <c r="K136" s="494"/>
      <c r="L136" s="494"/>
      <c r="M136" s="494"/>
      <c r="N136" s="494"/>
      <c r="O136" s="494"/>
      <c r="P136" s="494"/>
      <c r="Q136" s="494"/>
      <c r="R136" s="494"/>
      <c r="S136" s="494"/>
      <c r="T136" s="494"/>
      <c r="U136" s="494"/>
      <c r="V136" s="494"/>
      <c r="W136" s="494"/>
      <c r="X136" s="494"/>
      <c r="Y136" s="494"/>
      <c r="Z136" s="494"/>
      <c r="AA136" s="494"/>
      <c r="AB136" s="494"/>
      <c r="AC136" s="494"/>
      <c r="AD136" s="494"/>
      <c r="AE136" s="494"/>
      <c r="AF136" s="494"/>
      <c r="AG136" s="494"/>
      <c r="AH136" s="494"/>
      <c r="AI136" s="494"/>
      <c r="AJ136" s="494"/>
      <c r="AK136" s="494"/>
      <c r="AL136" s="494"/>
      <c r="AM136" s="49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494"/>
      <c r="K137" s="494"/>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c r="AM137" s="49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494"/>
      <c r="K138" s="494"/>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c r="AM138" s="49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494"/>
      <c r="K139" s="494"/>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c r="AM139" s="49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494"/>
      <c r="K140" s="494"/>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c r="AM140" s="49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494"/>
      <c r="K141" s="494"/>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c r="AM141" s="49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c r="AM142" s="49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c r="AM143" s="49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c r="AM144" s="49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c r="AM145" s="49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494"/>
      <c r="K146" s="494"/>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c r="AM146" s="49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494"/>
      <c r="K147" s="494"/>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c r="AM147" s="49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494"/>
      <c r="K148" s="494"/>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c r="AL148" s="494"/>
      <c r="AM148" s="49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494"/>
      <c r="K149" s="494"/>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c r="AJ149" s="494"/>
      <c r="AK149" s="494"/>
      <c r="AL149" s="494"/>
      <c r="AM149" s="49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494"/>
      <c r="K150" s="494"/>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c r="AK150" s="494"/>
      <c r="AL150" s="494"/>
      <c r="AM150" s="49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494"/>
      <c r="K151" s="494"/>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c r="AJ151" s="494"/>
      <c r="AK151" s="494"/>
      <c r="AL151" s="494"/>
      <c r="AM151" s="49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494"/>
      <c r="K152" s="494"/>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c r="AJ152" s="494"/>
      <c r="AK152" s="494"/>
      <c r="AL152" s="494"/>
      <c r="AM152" s="49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c r="AJ153" s="494"/>
      <c r="AK153" s="494"/>
      <c r="AL153" s="494"/>
      <c r="AM153" s="49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494"/>
      <c r="K154" s="494"/>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c r="AH154" s="494"/>
      <c r="AI154" s="494"/>
      <c r="AJ154" s="494"/>
      <c r="AK154" s="494"/>
      <c r="AL154" s="494"/>
      <c r="AM154" s="49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494"/>
      <c r="K155" s="494"/>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c r="AH155" s="494"/>
      <c r="AI155" s="494"/>
      <c r="AJ155" s="494"/>
      <c r="AK155" s="494"/>
      <c r="AL155" s="494"/>
      <c r="AM155" s="49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494"/>
      <c r="K156" s="494"/>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c r="AH156" s="494"/>
      <c r="AI156" s="494"/>
      <c r="AJ156" s="494"/>
      <c r="AK156" s="494"/>
      <c r="AL156" s="494"/>
      <c r="AM156" s="49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494"/>
      <c r="K157" s="494"/>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c r="AH157" s="494"/>
      <c r="AI157" s="494"/>
      <c r="AJ157" s="494"/>
      <c r="AK157" s="494"/>
      <c r="AL157" s="494"/>
      <c r="AM157" s="49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494"/>
      <c r="K158" s="494"/>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c r="AH158" s="494"/>
      <c r="AI158" s="494"/>
      <c r="AJ158" s="494"/>
      <c r="AK158" s="494"/>
      <c r="AL158" s="494"/>
      <c r="AM158" s="49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494"/>
      <c r="K159" s="494"/>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c r="AH159" s="494"/>
      <c r="AI159" s="494"/>
      <c r="AJ159" s="494"/>
      <c r="AK159" s="494"/>
      <c r="AL159" s="494"/>
      <c r="AM159" s="49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494"/>
      <c r="K160" s="494"/>
      <c r="L160" s="494"/>
      <c r="M160" s="494"/>
      <c r="N160" s="494"/>
      <c r="O160" s="494"/>
      <c r="P160" s="494"/>
      <c r="Q160" s="494"/>
      <c r="R160" s="494"/>
      <c r="S160" s="494"/>
      <c r="T160" s="494"/>
      <c r="U160" s="494"/>
      <c r="V160" s="494"/>
      <c r="W160" s="494"/>
      <c r="X160" s="494"/>
      <c r="Y160" s="494"/>
      <c r="Z160" s="494"/>
      <c r="AA160" s="494"/>
      <c r="AB160" s="494"/>
      <c r="AC160" s="494"/>
      <c r="AD160" s="494"/>
      <c r="AE160" s="494"/>
      <c r="AF160" s="494"/>
      <c r="AG160" s="494"/>
      <c r="AH160" s="494"/>
      <c r="AI160" s="494"/>
      <c r="AJ160" s="494"/>
      <c r="AK160" s="494"/>
      <c r="AL160" s="494"/>
      <c r="AM160" s="49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494"/>
      <c r="K161" s="494"/>
      <c r="L161" s="494"/>
      <c r="M161" s="494"/>
      <c r="N161" s="494"/>
      <c r="O161" s="494"/>
      <c r="P161" s="494"/>
      <c r="Q161" s="494"/>
      <c r="R161" s="494"/>
      <c r="S161" s="494"/>
      <c r="T161" s="494"/>
      <c r="U161" s="494"/>
      <c r="V161" s="494"/>
      <c r="W161" s="494"/>
      <c r="X161" s="494"/>
      <c r="Y161" s="494"/>
      <c r="Z161" s="494"/>
      <c r="AA161" s="494"/>
      <c r="AB161" s="494"/>
      <c r="AC161" s="494"/>
      <c r="AD161" s="494"/>
      <c r="AE161" s="494"/>
      <c r="AF161" s="494"/>
      <c r="AG161" s="494"/>
      <c r="AH161" s="494"/>
      <c r="AI161" s="494"/>
      <c r="AJ161" s="494"/>
      <c r="AK161" s="494"/>
      <c r="AL161" s="494"/>
      <c r="AM161" s="49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494"/>
      <c r="K162" s="494"/>
      <c r="L162" s="494"/>
      <c r="M162" s="494"/>
      <c r="N162" s="494"/>
      <c r="O162" s="494"/>
      <c r="P162" s="494"/>
      <c r="Q162" s="494"/>
      <c r="R162" s="494"/>
      <c r="S162" s="494"/>
      <c r="T162" s="494"/>
      <c r="U162" s="494"/>
      <c r="V162" s="494"/>
      <c r="W162" s="494"/>
      <c r="X162" s="494"/>
      <c r="Y162" s="494"/>
      <c r="Z162" s="494"/>
      <c r="AA162" s="494"/>
      <c r="AB162" s="494"/>
      <c r="AC162" s="494"/>
      <c r="AD162" s="494"/>
      <c r="AE162" s="494"/>
      <c r="AF162" s="494"/>
      <c r="AG162" s="494"/>
      <c r="AH162" s="494"/>
      <c r="AI162" s="494"/>
      <c r="AJ162" s="494"/>
      <c r="AK162" s="494"/>
      <c r="AL162" s="494"/>
      <c r="AM162" s="49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494"/>
      <c r="K163" s="494"/>
      <c r="L163" s="494"/>
      <c r="M163" s="494"/>
      <c r="N163" s="494"/>
      <c r="O163" s="494"/>
      <c r="P163" s="494"/>
      <c r="Q163" s="494"/>
      <c r="R163" s="494"/>
      <c r="S163" s="494"/>
      <c r="T163" s="494"/>
      <c r="U163" s="494"/>
      <c r="V163" s="494"/>
      <c r="W163" s="494"/>
      <c r="X163" s="494"/>
      <c r="Y163" s="494"/>
      <c r="Z163" s="494"/>
      <c r="AA163" s="494"/>
      <c r="AB163" s="494"/>
      <c r="AC163" s="494"/>
      <c r="AD163" s="494"/>
      <c r="AE163" s="494"/>
      <c r="AF163" s="494"/>
      <c r="AG163" s="494"/>
      <c r="AH163" s="494"/>
      <c r="AI163" s="494"/>
      <c r="AJ163" s="494"/>
      <c r="AK163" s="494"/>
      <c r="AL163" s="494"/>
      <c r="AM163" s="49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494"/>
      <c r="K164" s="494"/>
      <c r="L164" s="494"/>
      <c r="M164" s="494"/>
      <c r="N164" s="494"/>
      <c r="O164" s="494"/>
      <c r="P164" s="494"/>
      <c r="Q164" s="494"/>
      <c r="R164" s="494"/>
      <c r="S164" s="494"/>
      <c r="T164" s="494"/>
      <c r="U164" s="494"/>
      <c r="V164" s="494"/>
      <c r="W164" s="494"/>
      <c r="X164" s="494"/>
      <c r="Y164" s="494"/>
      <c r="Z164" s="494"/>
      <c r="AA164" s="494"/>
      <c r="AB164" s="494"/>
      <c r="AC164" s="494"/>
      <c r="AD164" s="494"/>
      <c r="AE164" s="494"/>
      <c r="AF164" s="494"/>
      <c r="AG164" s="494"/>
      <c r="AH164" s="494"/>
      <c r="AI164" s="494"/>
      <c r="AJ164" s="494"/>
      <c r="AK164" s="494"/>
      <c r="AL164" s="494"/>
      <c r="AM164" s="49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494"/>
      <c r="K165" s="494"/>
      <c r="L165" s="494"/>
      <c r="M165" s="494"/>
      <c r="N165" s="494"/>
      <c r="O165" s="494"/>
      <c r="P165" s="494"/>
      <c r="Q165" s="494"/>
      <c r="R165" s="494"/>
      <c r="S165" s="494"/>
      <c r="T165" s="494"/>
      <c r="U165" s="494"/>
      <c r="V165" s="494"/>
      <c r="W165" s="494"/>
      <c r="X165" s="494"/>
      <c r="Y165" s="494"/>
      <c r="Z165" s="494"/>
      <c r="AA165" s="494"/>
      <c r="AB165" s="494"/>
      <c r="AC165" s="494"/>
      <c r="AD165" s="494"/>
      <c r="AE165" s="494"/>
      <c r="AF165" s="494"/>
      <c r="AG165" s="494"/>
      <c r="AH165" s="494"/>
      <c r="AI165" s="494"/>
      <c r="AJ165" s="494"/>
      <c r="AK165" s="494"/>
      <c r="AL165" s="494"/>
      <c r="AM165" s="49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494"/>
      <c r="K166" s="494"/>
      <c r="L166" s="494"/>
      <c r="M166" s="494"/>
      <c r="N166" s="494"/>
      <c r="O166" s="494"/>
      <c r="P166" s="494"/>
      <c r="Q166" s="494"/>
      <c r="R166" s="494"/>
      <c r="S166" s="494"/>
      <c r="T166" s="494"/>
      <c r="U166" s="494"/>
      <c r="V166" s="494"/>
      <c r="W166" s="494"/>
      <c r="X166" s="494"/>
      <c r="Y166" s="494"/>
      <c r="Z166" s="494"/>
      <c r="AA166" s="494"/>
      <c r="AB166" s="494"/>
      <c r="AC166" s="494"/>
      <c r="AD166" s="494"/>
      <c r="AE166" s="494"/>
      <c r="AF166" s="494"/>
      <c r="AG166" s="494"/>
      <c r="AH166" s="494"/>
      <c r="AI166" s="494"/>
      <c r="AJ166" s="494"/>
      <c r="AK166" s="494"/>
      <c r="AL166" s="494"/>
      <c r="AM166" s="49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494"/>
      <c r="K167" s="494"/>
      <c r="L167" s="494"/>
      <c r="M167" s="494"/>
      <c r="N167" s="494"/>
      <c r="O167" s="494"/>
      <c r="P167" s="494"/>
      <c r="Q167" s="494"/>
      <c r="R167" s="494"/>
      <c r="S167" s="494"/>
      <c r="T167" s="494"/>
      <c r="U167" s="494"/>
      <c r="V167" s="494"/>
      <c r="W167" s="494"/>
      <c r="X167" s="494"/>
      <c r="Y167" s="494"/>
      <c r="Z167" s="494"/>
      <c r="AA167" s="494"/>
      <c r="AB167" s="494"/>
      <c r="AC167" s="494"/>
      <c r="AD167" s="494"/>
      <c r="AE167" s="494"/>
      <c r="AF167" s="494"/>
      <c r="AG167" s="494"/>
      <c r="AH167" s="494"/>
      <c r="AI167" s="494"/>
      <c r="AJ167" s="494"/>
      <c r="AK167" s="494"/>
      <c r="AL167" s="494"/>
      <c r="AM167" s="49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494"/>
      <c r="K168" s="494"/>
      <c r="L168" s="494"/>
      <c r="M168" s="494"/>
      <c r="N168" s="494"/>
      <c r="O168" s="494"/>
      <c r="P168" s="494"/>
      <c r="Q168" s="494"/>
      <c r="R168" s="494"/>
      <c r="S168" s="494"/>
      <c r="T168" s="494"/>
      <c r="U168" s="494"/>
      <c r="V168" s="494"/>
      <c r="W168" s="494"/>
      <c r="X168" s="494"/>
      <c r="Y168" s="494"/>
      <c r="Z168" s="494"/>
      <c r="AA168" s="494"/>
      <c r="AB168" s="494"/>
      <c r="AC168" s="494"/>
      <c r="AD168" s="494"/>
      <c r="AE168" s="494"/>
      <c r="AF168" s="494"/>
      <c r="AG168" s="494"/>
      <c r="AH168" s="494"/>
      <c r="AI168" s="494"/>
      <c r="AJ168" s="494"/>
      <c r="AK168" s="494"/>
      <c r="AL168" s="494"/>
      <c r="AM168" s="49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494"/>
      <c r="K169" s="494"/>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c r="AJ169" s="494"/>
      <c r="AK169" s="494"/>
      <c r="AL169" s="494"/>
      <c r="AM169" s="49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494"/>
      <c r="K170" s="494"/>
      <c r="L170" s="494"/>
      <c r="M170" s="494"/>
      <c r="N170" s="494"/>
      <c r="O170" s="494"/>
      <c r="P170" s="494"/>
      <c r="Q170" s="494"/>
      <c r="R170" s="494"/>
      <c r="S170" s="494"/>
      <c r="T170" s="494"/>
      <c r="U170" s="494"/>
      <c r="V170" s="494"/>
      <c r="W170" s="494"/>
      <c r="X170" s="494"/>
      <c r="Y170" s="494"/>
      <c r="Z170" s="494"/>
      <c r="AA170" s="494"/>
      <c r="AB170" s="494"/>
      <c r="AC170" s="494"/>
      <c r="AD170" s="494"/>
      <c r="AE170" s="494"/>
      <c r="AF170" s="494"/>
      <c r="AG170" s="494"/>
      <c r="AH170" s="494"/>
      <c r="AI170" s="494"/>
      <c r="AJ170" s="494"/>
      <c r="AK170" s="494"/>
      <c r="AL170" s="494"/>
      <c r="AM170" s="49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494"/>
      <c r="K171" s="494"/>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c r="AL171" s="494"/>
      <c r="AM171" s="49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494"/>
      <c r="K172" s="494"/>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494"/>
      <c r="K173" s="494"/>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c r="AL174" s="494"/>
      <c r="AM174" s="49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494"/>
      <c r="K175" s="494"/>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c r="AL175" s="494"/>
      <c r="AM175" s="49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494"/>
      <c r="K176" s="494"/>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c r="AL176" s="494"/>
      <c r="AM176" s="49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494"/>
      <c r="K177" s="494"/>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c r="AL177" s="494"/>
      <c r="AM177" s="49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494"/>
      <c r="K179" s="494"/>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494"/>
      <c r="K180" s="494"/>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c r="AL180" s="494"/>
      <c r="AM180" s="49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494"/>
      <c r="K181" s="494"/>
      <c r="L181" s="494"/>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c r="AJ181" s="494"/>
      <c r="AK181" s="494"/>
      <c r="AL181" s="494"/>
      <c r="AM181" s="49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494"/>
      <c r="K182" s="494"/>
      <c r="L182" s="494"/>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c r="AJ182" s="494"/>
      <c r="AK182" s="494"/>
      <c r="AL182" s="494"/>
      <c r="AM182" s="49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494"/>
      <c r="K183" s="494"/>
      <c r="L183" s="494"/>
      <c r="M183" s="494"/>
      <c r="N183" s="494"/>
      <c r="O183" s="494"/>
      <c r="P183" s="494"/>
      <c r="Q183" s="494"/>
      <c r="R183" s="494"/>
      <c r="S183" s="494"/>
      <c r="T183" s="494"/>
      <c r="U183" s="494"/>
      <c r="V183" s="494"/>
      <c r="W183" s="494"/>
      <c r="X183" s="494"/>
      <c r="Y183" s="494"/>
      <c r="Z183" s="494"/>
      <c r="AA183" s="494"/>
      <c r="AB183" s="494"/>
      <c r="AC183" s="494"/>
      <c r="AD183" s="494"/>
      <c r="AE183" s="494"/>
      <c r="AF183" s="494"/>
      <c r="AG183" s="494"/>
      <c r="AH183" s="494"/>
      <c r="AI183" s="494"/>
      <c r="AJ183" s="494"/>
      <c r="AK183" s="494"/>
      <c r="AL183" s="494"/>
      <c r="AM183" s="49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494"/>
      <c r="K184" s="494"/>
      <c r="L184" s="494"/>
      <c r="M184" s="494"/>
      <c r="N184" s="494"/>
      <c r="O184" s="494"/>
      <c r="P184" s="494"/>
      <c r="Q184" s="494"/>
      <c r="R184" s="494"/>
      <c r="S184" s="494"/>
      <c r="T184" s="494"/>
      <c r="U184" s="494"/>
      <c r="V184" s="494"/>
      <c r="W184" s="494"/>
      <c r="X184" s="494"/>
      <c r="Y184" s="494"/>
      <c r="Z184" s="494"/>
      <c r="AA184" s="494"/>
      <c r="AB184" s="494"/>
      <c r="AC184" s="494"/>
      <c r="AD184" s="494"/>
      <c r="AE184" s="494"/>
      <c r="AF184" s="494"/>
      <c r="AG184" s="494"/>
      <c r="AH184" s="494"/>
      <c r="AI184" s="494"/>
      <c r="AJ184" s="494"/>
      <c r="AK184" s="494"/>
      <c r="AL184" s="494"/>
      <c r="AM184" s="49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494"/>
      <c r="K185" s="494"/>
      <c r="L185" s="494"/>
      <c r="M185" s="494"/>
      <c r="N185" s="494"/>
      <c r="O185" s="494"/>
      <c r="P185" s="494"/>
      <c r="Q185" s="494"/>
      <c r="R185" s="494"/>
      <c r="S185" s="494"/>
      <c r="T185" s="494"/>
      <c r="U185" s="494"/>
      <c r="V185" s="494"/>
      <c r="W185" s="494"/>
      <c r="X185" s="494"/>
      <c r="Y185" s="494"/>
      <c r="Z185" s="494"/>
      <c r="AA185" s="494"/>
      <c r="AB185" s="494"/>
      <c r="AC185" s="494"/>
      <c r="AD185" s="494"/>
      <c r="AE185" s="494"/>
      <c r="AF185" s="494"/>
      <c r="AG185" s="494"/>
      <c r="AH185" s="494"/>
      <c r="AI185" s="494"/>
      <c r="AJ185" s="494"/>
      <c r="AK185" s="494"/>
      <c r="AL185" s="494"/>
      <c r="AM185" s="49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494"/>
      <c r="K186" s="494"/>
      <c r="L186" s="494"/>
      <c r="M186" s="494"/>
      <c r="N186" s="494"/>
      <c r="O186" s="494"/>
      <c r="P186" s="494"/>
      <c r="Q186" s="494"/>
      <c r="R186" s="494"/>
      <c r="S186" s="494"/>
      <c r="T186" s="494"/>
      <c r="U186" s="494"/>
      <c r="V186" s="494"/>
      <c r="W186" s="494"/>
      <c r="X186" s="494"/>
      <c r="Y186" s="494"/>
      <c r="Z186" s="494"/>
      <c r="AA186" s="494"/>
      <c r="AB186" s="494"/>
      <c r="AC186" s="494"/>
      <c r="AD186" s="494"/>
      <c r="AE186" s="494"/>
      <c r="AF186" s="494"/>
      <c r="AG186" s="494"/>
      <c r="AH186" s="494"/>
      <c r="AI186" s="494"/>
      <c r="AJ186" s="494"/>
      <c r="AK186" s="494"/>
      <c r="AL186" s="494"/>
      <c r="AM186" s="49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494"/>
      <c r="K187" s="494"/>
      <c r="L187" s="494"/>
      <c r="M187" s="494"/>
      <c r="N187" s="494"/>
      <c r="O187" s="494"/>
      <c r="P187" s="494"/>
      <c r="Q187" s="494"/>
      <c r="R187" s="494"/>
      <c r="S187" s="494"/>
      <c r="T187" s="494"/>
      <c r="U187" s="494"/>
      <c r="V187" s="494"/>
      <c r="W187" s="494"/>
      <c r="X187" s="494"/>
      <c r="Y187" s="494"/>
      <c r="Z187" s="494"/>
      <c r="AA187" s="494"/>
      <c r="AB187" s="494"/>
      <c r="AC187" s="494"/>
      <c r="AD187" s="494"/>
      <c r="AE187" s="494"/>
      <c r="AF187" s="494"/>
      <c r="AG187" s="494"/>
      <c r="AH187" s="494"/>
      <c r="AI187" s="494"/>
      <c r="AJ187" s="494"/>
      <c r="AK187" s="494"/>
      <c r="AL187" s="494"/>
      <c r="AM187" s="49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494"/>
      <c r="K188" s="494"/>
      <c r="L188" s="494"/>
      <c r="M188" s="494"/>
      <c r="N188" s="494"/>
      <c r="O188" s="494"/>
      <c r="P188" s="494"/>
      <c r="Q188" s="494"/>
      <c r="R188" s="494"/>
      <c r="S188" s="494"/>
      <c r="T188" s="494"/>
      <c r="U188" s="494"/>
      <c r="V188" s="494"/>
      <c r="W188" s="494"/>
      <c r="X188" s="494"/>
      <c r="Y188" s="494"/>
      <c r="Z188" s="494"/>
      <c r="AA188" s="494"/>
      <c r="AB188" s="494"/>
      <c r="AC188" s="494"/>
      <c r="AD188" s="494"/>
      <c r="AE188" s="494"/>
      <c r="AF188" s="494"/>
      <c r="AG188" s="494"/>
      <c r="AH188" s="494"/>
      <c r="AI188" s="494"/>
      <c r="AJ188" s="494"/>
      <c r="AK188" s="494"/>
      <c r="AL188" s="494"/>
      <c r="AM188" s="49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494"/>
      <c r="K189" s="494"/>
      <c r="L189" s="494"/>
      <c r="M189" s="494"/>
      <c r="N189" s="494"/>
      <c r="O189" s="494"/>
      <c r="P189" s="494"/>
      <c r="Q189" s="494"/>
      <c r="R189" s="494"/>
      <c r="S189" s="494"/>
      <c r="T189" s="494"/>
      <c r="U189" s="494"/>
      <c r="V189" s="494"/>
      <c r="W189" s="494"/>
      <c r="X189" s="494"/>
      <c r="Y189" s="494"/>
      <c r="Z189" s="494"/>
      <c r="AA189" s="494"/>
      <c r="AB189" s="494"/>
      <c r="AC189" s="494"/>
      <c r="AD189" s="494"/>
      <c r="AE189" s="494"/>
      <c r="AF189" s="494"/>
      <c r="AG189" s="494"/>
      <c r="AH189" s="494"/>
      <c r="AI189" s="494"/>
      <c r="AJ189" s="494"/>
      <c r="AK189" s="494"/>
      <c r="AL189" s="494"/>
      <c r="AM189" s="49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494"/>
      <c r="K190" s="494"/>
      <c r="L190" s="494"/>
      <c r="M190" s="494"/>
      <c r="N190" s="494"/>
      <c r="O190" s="494"/>
      <c r="P190" s="494"/>
      <c r="Q190" s="494"/>
      <c r="R190" s="494"/>
      <c r="S190" s="494"/>
      <c r="T190" s="494"/>
      <c r="U190" s="494"/>
      <c r="V190" s="494"/>
      <c r="W190" s="494"/>
      <c r="X190" s="494"/>
      <c r="Y190" s="494"/>
      <c r="Z190" s="494"/>
      <c r="AA190" s="494"/>
      <c r="AB190" s="494"/>
      <c r="AC190" s="494"/>
      <c r="AD190" s="494"/>
      <c r="AE190" s="494"/>
      <c r="AF190" s="494"/>
      <c r="AG190" s="494"/>
      <c r="AH190" s="494"/>
      <c r="AI190" s="494"/>
      <c r="AJ190" s="494"/>
      <c r="AK190" s="494"/>
      <c r="AL190" s="494"/>
      <c r="AM190" s="49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B191" s="14"/>
      <c r="C191" s="14"/>
      <c r="D191" s="14"/>
      <c r="E191" s="14"/>
      <c r="F191" s="14"/>
      <c r="G191" s="14"/>
      <c r="H191" s="14"/>
      <c r="I191" s="14"/>
      <c r="J191" s="494"/>
      <c r="K191" s="494"/>
      <c r="L191" s="494"/>
      <c r="M191" s="494"/>
      <c r="N191" s="494"/>
      <c r="O191" s="494"/>
      <c r="P191" s="494"/>
      <c r="Q191" s="494"/>
      <c r="R191" s="494"/>
      <c r="S191" s="494"/>
      <c r="T191" s="494"/>
      <c r="U191" s="494"/>
      <c r="V191" s="494"/>
      <c r="W191" s="494"/>
      <c r="X191" s="494"/>
      <c r="Y191" s="494"/>
      <c r="Z191" s="494"/>
      <c r="AA191" s="494"/>
      <c r="AB191" s="494"/>
      <c r="AC191" s="494"/>
      <c r="AD191" s="494"/>
      <c r="AE191" s="494"/>
      <c r="AF191" s="494"/>
      <c r="AG191" s="494"/>
      <c r="AH191" s="494"/>
      <c r="AI191" s="494"/>
      <c r="AJ191" s="494"/>
      <c r="AK191" s="494"/>
      <c r="AL191" s="494"/>
      <c r="AM191" s="49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B192" s="14"/>
      <c r="C192" s="14"/>
      <c r="D192" s="14"/>
      <c r="E192" s="14"/>
      <c r="F192" s="14"/>
      <c r="G192" s="14"/>
      <c r="H192" s="14"/>
      <c r="I192" s="14"/>
      <c r="J192" s="494"/>
      <c r="K192" s="494"/>
      <c r="L192" s="494"/>
      <c r="M192" s="494"/>
      <c r="N192" s="494"/>
      <c r="O192" s="494"/>
      <c r="P192" s="494"/>
      <c r="Q192" s="494"/>
      <c r="R192" s="494"/>
      <c r="S192" s="494"/>
      <c r="T192" s="494"/>
      <c r="U192" s="494"/>
      <c r="V192" s="494"/>
      <c r="W192" s="494"/>
      <c r="X192" s="494"/>
      <c r="Y192" s="494"/>
      <c r="Z192" s="494"/>
      <c r="AA192" s="494"/>
      <c r="AB192" s="494"/>
      <c r="AC192" s="494"/>
      <c r="AD192" s="494"/>
      <c r="AE192" s="494"/>
      <c r="AF192" s="494"/>
      <c r="AG192" s="494"/>
      <c r="AH192" s="494"/>
      <c r="AI192" s="494"/>
      <c r="AJ192" s="494"/>
      <c r="AK192" s="494"/>
      <c r="AL192" s="494"/>
      <c r="AM192" s="49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B193" s="14"/>
      <c r="C193" s="14"/>
      <c r="D193" s="14"/>
      <c r="E193" s="14"/>
      <c r="F193" s="14"/>
      <c r="G193" s="14"/>
      <c r="H193" s="14"/>
      <c r="I193" s="14"/>
      <c r="J193" s="494"/>
      <c r="K193" s="494"/>
      <c r="L193" s="494"/>
      <c r="M193" s="494"/>
      <c r="N193" s="494"/>
      <c r="O193" s="494"/>
      <c r="P193" s="494"/>
      <c r="Q193" s="494"/>
      <c r="R193" s="494"/>
      <c r="S193" s="494"/>
      <c r="T193" s="494"/>
      <c r="U193" s="494"/>
      <c r="V193" s="494"/>
      <c r="W193" s="494"/>
      <c r="X193" s="494"/>
      <c r="Y193" s="494"/>
      <c r="Z193" s="494"/>
      <c r="AA193" s="494"/>
      <c r="AB193" s="494"/>
      <c r="AC193" s="494"/>
      <c r="AD193" s="494"/>
      <c r="AE193" s="494"/>
      <c r="AF193" s="494"/>
      <c r="AG193" s="494"/>
      <c r="AH193" s="494"/>
      <c r="AI193" s="494"/>
      <c r="AJ193" s="494"/>
      <c r="AK193" s="494"/>
      <c r="AL193" s="494"/>
      <c r="AM193" s="49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B194" s="14"/>
      <c r="C194" s="14"/>
      <c r="D194" s="14"/>
      <c r="E194" s="14"/>
      <c r="F194" s="14"/>
      <c r="G194" s="14"/>
      <c r="H194" s="14"/>
      <c r="I194" s="1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B195" s="14"/>
      <c r="C195" s="14"/>
      <c r="D195" s="14"/>
      <c r="E195" s="14"/>
      <c r="F195" s="14"/>
      <c r="G195" s="14"/>
      <c r="H195" s="14"/>
      <c r="I195" s="14"/>
      <c r="J195" s="494"/>
      <c r="K195" s="494"/>
      <c r="L195" s="494"/>
      <c r="M195" s="494"/>
      <c r="N195" s="494"/>
      <c r="O195" s="494"/>
      <c r="P195" s="494"/>
      <c r="Q195" s="494"/>
      <c r="R195" s="494"/>
      <c r="S195" s="494"/>
      <c r="T195" s="494"/>
      <c r="U195" s="494"/>
      <c r="V195" s="494"/>
      <c r="W195" s="494"/>
      <c r="X195" s="494"/>
      <c r="Y195" s="494"/>
      <c r="Z195" s="494"/>
      <c r="AA195" s="494"/>
      <c r="AB195" s="494"/>
      <c r="AC195" s="494"/>
      <c r="AD195" s="494"/>
      <c r="AE195" s="494"/>
      <c r="AF195" s="494"/>
      <c r="AG195" s="494"/>
      <c r="AH195" s="494"/>
      <c r="AI195" s="494"/>
      <c r="AJ195" s="494"/>
      <c r="AK195" s="494"/>
      <c r="AL195" s="494"/>
      <c r="AM195" s="49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B196" s="14"/>
      <c r="C196" s="14"/>
      <c r="D196" s="14"/>
      <c r="E196" s="14"/>
      <c r="F196" s="14"/>
      <c r="G196" s="14"/>
      <c r="H196" s="14"/>
      <c r="I196" s="14"/>
      <c r="J196" s="494"/>
      <c r="K196" s="494"/>
      <c r="L196" s="494"/>
      <c r="M196" s="494"/>
      <c r="N196" s="494"/>
      <c r="O196" s="494"/>
      <c r="P196" s="494"/>
      <c r="Q196" s="494"/>
      <c r="R196" s="494"/>
      <c r="S196" s="494"/>
      <c r="T196" s="494"/>
      <c r="U196" s="494"/>
      <c r="V196" s="494"/>
      <c r="W196" s="494"/>
      <c r="X196" s="494"/>
      <c r="Y196" s="494"/>
      <c r="Z196" s="494"/>
      <c r="AA196" s="494"/>
      <c r="AB196" s="494"/>
      <c r="AC196" s="494"/>
      <c r="AD196" s="494"/>
      <c r="AE196" s="494"/>
      <c r="AF196" s="494"/>
      <c r="AG196" s="494"/>
      <c r="AH196" s="494"/>
      <c r="AI196" s="494"/>
      <c r="AJ196" s="494"/>
      <c r="AK196" s="494"/>
      <c r="AL196" s="494"/>
      <c r="AM196" s="49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B197" s="14"/>
      <c r="C197" s="14"/>
      <c r="D197" s="14"/>
      <c r="E197" s="14"/>
      <c r="F197" s="14"/>
      <c r="G197" s="14"/>
      <c r="H197" s="14"/>
      <c r="I197" s="14"/>
      <c r="J197" s="494"/>
      <c r="K197" s="494"/>
      <c r="L197" s="494"/>
      <c r="M197" s="494"/>
      <c r="N197" s="494"/>
      <c r="O197" s="494"/>
      <c r="P197" s="494"/>
      <c r="Q197" s="494"/>
      <c r="R197" s="494"/>
      <c r="S197" s="494"/>
      <c r="T197" s="494"/>
      <c r="U197" s="494"/>
      <c r="V197" s="494"/>
      <c r="W197" s="494"/>
      <c r="X197" s="494"/>
      <c r="Y197" s="494"/>
      <c r="Z197" s="494"/>
      <c r="AA197" s="494"/>
      <c r="AB197" s="494"/>
      <c r="AC197" s="494"/>
      <c r="AD197" s="494"/>
      <c r="AE197" s="494"/>
      <c r="AF197" s="494"/>
      <c r="AG197" s="494"/>
      <c r="AH197" s="494"/>
      <c r="AI197" s="494"/>
      <c r="AJ197" s="494"/>
      <c r="AK197" s="494"/>
      <c r="AL197" s="494"/>
      <c r="AM197" s="49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B198" s="14"/>
      <c r="C198" s="14"/>
      <c r="D198" s="14"/>
      <c r="E198" s="14"/>
      <c r="F198" s="14"/>
      <c r="G198" s="14"/>
      <c r="H198" s="14"/>
      <c r="I198" s="14"/>
      <c r="J198" s="494"/>
      <c r="K198" s="494"/>
      <c r="L198" s="494"/>
      <c r="M198" s="494"/>
      <c r="N198" s="494"/>
      <c r="O198" s="494"/>
      <c r="P198" s="494"/>
      <c r="Q198" s="494"/>
      <c r="R198" s="494"/>
      <c r="S198" s="494"/>
      <c r="T198" s="494"/>
      <c r="U198" s="494"/>
      <c r="V198" s="494"/>
      <c r="W198" s="494"/>
      <c r="X198" s="494"/>
      <c r="Y198" s="494"/>
      <c r="Z198" s="494"/>
      <c r="AA198" s="494"/>
      <c r="AB198" s="494"/>
      <c r="AC198" s="494"/>
      <c r="AD198" s="494"/>
      <c r="AE198" s="494"/>
      <c r="AF198" s="494"/>
      <c r="AG198" s="494"/>
      <c r="AH198" s="494"/>
      <c r="AI198" s="494"/>
      <c r="AJ198" s="494"/>
      <c r="AK198" s="494"/>
      <c r="AL198" s="494"/>
      <c r="AM198" s="49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B199" s="14"/>
      <c r="C199" s="14"/>
      <c r="D199" s="14"/>
      <c r="E199" s="14"/>
      <c r="F199" s="14"/>
      <c r="G199" s="14"/>
      <c r="H199" s="14"/>
      <c r="I199" s="14"/>
      <c r="J199" s="494"/>
      <c r="K199" s="494"/>
      <c r="L199" s="494"/>
      <c r="M199" s="494"/>
      <c r="N199" s="494"/>
      <c r="O199" s="494"/>
      <c r="P199" s="494"/>
      <c r="Q199" s="494"/>
      <c r="R199" s="494"/>
      <c r="S199" s="494"/>
      <c r="T199" s="494"/>
      <c r="U199" s="494"/>
      <c r="V199" s="494"/>
      <c r="W199" s="494"/>
      <c r="X199" s="494"/>
      <c r="Y199" s="494"/>
      <c r="Z199" s="494"/>
      <c r="AA199" s="494"/>
      <c r="AB199" s="494"/>
      <c r="AC199" s="494"/>
      <c r="AD199" s="494"/>
      <c r="AE199" s="494"/>
      <c r="AF199" s="494"/>
      <c r="AG199" s="494"/>
      <c r="AH199" s="494"/>
      <c r="AI199" s="494"/>
      <c r="AJ199" s="494"/>
      <c r="AK199" s="494"/>
      <c r="AL199" s="494"/>
      <c r="AM199" s="49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B200" s="14"/>
      <c r="C200" s="14"/>
      <c r="D200" s="14"/>
      <c r="E200" s="14"/>
      <c r="F200" s="14"/>
      <c r="G200" s="14"/>
      <c r="H200" s="14"/>
      <c r="I200" s="14"/>
      <c r="J200" s="494"/>
      <c r="K200" s="494"/>
      <c r="L200" s="494"/>
      <c r="M200" s="494"/>
      <c r="N200" s="494"/>
      <c r="O200" s="494"/>
      <c r="P200" s="494"/>
      <c r="Q200" s="494"/>
      <c r="R200" s="494"/>
      <c r="S200" s="494"/>
      <c r="T200" s="494"/>
      <c r="U200" s="494"/>
      <c r="V200" s="494"/>
      <c r="W200" s="494"/>
      <c r="X200" s="494"/>
      <c r="Y200" s="494"/>
      <c r="Z200" s="494"/>
      <c r="AA200" s="494"/>
      <c r="AB200" s="494"/>
      <c r="AC200" s="494"/>
      <c r="AD200" s="494"/>
      <c r="AE200" s="494"/>
      <c r="AF200" s="494"/>
      <c r="AG200" s="494"/>
      <c r="AH200" s="494"/>
      <c r="AI200" s="494"/>
      <c r="AJ200" s="494"/>
      <c r="AK200" s="494"/>
      <c r="AL200" s="494"/>
      <c r="AM200" s="49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B201" s="14"/>
      <c r="C201" s="14"/>
      <c r="D201" s="14"/>
      <c r="E201" s="14"/>
      <c r="F201" s="14"/>
      <c r="G201" s="14"/>
      <c r="H201" s="14"/>
      <c r="I201" s="14"/>
      <c r="J201" s="494"/>
      <c r="K201" s="494"/>
      <c r="L201" s="494"/>
      <c r="M201" s="494"/>
      <c r="N201" s="494"/>
      <c r="O201" s="494"/>
      <c r="P201" s="494"/>
      <c r="Q201" s="494"/>
      <c r="R201" s="494"/>
      <c r="S201" s="494"/>
      <c r="T201" s="494"/>
      <c r="U201" s="494"/>
      <c r="V201" s="494"/>
      <c r="W201" s="494"/>
      <c r="X201" s="494"/>
      <c r="Y201" s="494"/>
      <c r="Z201" s="494"/>
      <c r="AA201" s="494"/>
      <c r="AB201" s="494"/>
      <c r="AC201" s="494"/>
      <c r="AD201" s="494"/>
      <c r="AE201" s="494"/>
      <c r="AF201" s="494"/>
      <c r="AG201" s="494"/>
      <c r="AH201" s="494"/>
      <c r="AI201" s="494"/>
      <c r="AJ201" s="494"/>
      <c r="AK201" s="494"/>
      <c r="AL201" s="494"/>
      <c r="AM201" s="49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B202" s="14"/>
      <c r="C202" s="14"/>
      <c r="D202" s="14"/>
      <c r="E202" s="14"/>
      <c r="F202" s="14"/>
      <c r="G202" s="14"/>
      <c r="H202" s="14"/>
      <c r="I202" s="14"/>
      <c r="J202" s="494"/>
      <c r="K202" s="494"/>
      <c r="L202" s="494"/>
      <c r="M202" s="494"/>
      <c r="N202" s="494"/>
      <c r="O202" s="494"/>
      <c r="P202" s="494"/>
      <c r="Q202" s="494"/>
      <c r="R202" s="494"/>
      <c r="S202" s="494"/>
      <c r="T202" s="494"/>
      <c r="U202" s="494"/>
      <c r="V202" s="494"/>
      <c r="W202" s="494"/>
      <c r="X202" s="494"/>
      <c r="Y202" s="494"/>
      <c r="Z202" s="494"/>
      <c r="AA202" s="494"/>
      <c r="AB202" s="494"/>
      <c r="AC202" s="494"/>
      <c r="AD202" s="494"/>
      <c r="AE202" s="494"/>
      <c r="AF202" s="494"/>
      <c r="AG202" s="494"/>
      <c r="AH202" s="494"/>
      <c r="AI202" s="494"/>
      <c r="AJ202" s="494"/>
      <c r="AK202" s="494"/>
      <c r="AL202" s="494"/>
      <c r="AM202" s="49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B203" s="14"/>
      <c r="C203" s="14"/>
      <c r="D203" s="14"/>
      <c r="E203" s="14"/>
      <c r="F203" s="14"/>
      <c r="G203" s="14"/>
      <c r="H203" s="14"/>
      <c r="I203" s="14"/>
      <c r="J203" s="494"/>
      <c r="K203" s="494"/>
      <c r="L203" s="494"/>
      <c r="M203" s="494"/>
      <c r="N203" s="494"/>
      <c r="O203" s="494"/>
      <c r="P203" s="494"/>
      <c r="Q203" s="494"/>
      <c r="R203" s="494"/>
      <c r="S203" s="494"/>
      <c r="T203" s="494"/>
      <c r="U203" s="494"/>
      <c r="V203" s="494"/>
      <c r="W203" s="494"/>
      <c r="X203" s="494"/>
      <c r="Y203" s="494"/>
      <c r="Z203" s="494"/>
      <c r="AA203" s="494"/>
      <c r="AB203" s="494"/>
      <c r="AC203" s="494"/>
      <c r="AD203" s="494"/>
      <c r="AE203" s="494"/>
      <c r="AF203" s="494"/>
      <c r="AG203" s="494"/>
      <c r="AH203" s="494"/>
      <c r="AI203" s="494"/>
      <c r="AJ203" s="494"/>
      <c r="AK203" s="494"/>
      <c r="AL203" s="494"/>
      <c r="AM203" s="49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B204" s="14"/>
      <c r="C204" s="14"/>
      <c r="D204" s="14"/>
      <c r="E204" s="14"/>
      <c r="F204" s="14"/>
      <c r="G204" s="14"/>
      <c r="H204" s="14"/>
      <c r="I204" s="14"/>
      <c r="J204" s="494"/>
      <c r="K204" s="494"/>
      <c r="L204" s="494"/>
      <c r="M204" s="494"/>
      <c r="N204" s="494"/>
      <c r="O204" s="494"/>
      <c r="P204" s="494"/>
      <c r="Q204" s="494"/>
      <c r="R204" s="494"/>
      <c r="S204" s="494"/>
      <c r="T204" s="494"/>
      <c r="U204" s="494"/>
      <c r="V204" s="494"/>
      <c r="W204" s="494"/>
      <c r="X204" s="494"/>
      <c r="Y204" s="494"/>
      <c r="Z204" s="494"/>
      <c r="AA204" s="494"/>
      <c r="AB204" s="494"/>
      <c r="AC204" s="494"/>
      <c r="AD204" s="494"/>
      <c r="AE204" s="494"/>
      <c r="AF204" s="494"/>
      <c r="AG204" s="494"/>
      <c r="AH204" s="494"/>
      <c r="AI204" s="494"/>
      <c r="AJ204" s="494"/>
      <c r="AK204" s="494"/>
      <c r="AL204" s="494"/>
      <c r="AM204" s="49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B205" s="14"/>
      <c r="C205" s="14"/>
      <c r="D205" s="14"/>
      <c r="E205" s="14"/>
      <c r="F205" s="14"/>
      <c r="G205" s="14"/>
      <c r="H205" s="14"/>
      <c r="I205" s="14"/>
      <c r="J205" s="494"/>
      <c r="K205" s="494"/>
      <c r="L205" s="494"/>
      <c r="M205" s="494"/>
      <c r="N205" s="494"/>
      <c r="O205" s="494"/>
      <c r="P205" s="494"/>
      <c r="Q205" s="494"/>
      <c r="R205" s="494"/>
      <c r="S205" s="494"/>
      <c r="T205" s="494"/>
      <c r="U205" s="494"/>
      <c r="V205" s="494"/>
      <c r="W205" s="494"/>
      <c r="X205" s="494"/>
      <c r="Y205" s="494"/>
      <c r="Z205" s="494"/>
      <c r="AA205" s="494"/>
      <c r="AB205" s="494"/>
      <c r="AC205" s="494"/>
      <c r="AD205" s="494"/>
      <c r="AE205" s="494"/>
      <c r="AF205" s="494"/>
      <c r="AG205" s="494"/>
      <c r="AH205" s="494"/>
      <c r="AI205" s="494"/>
      <c r="AJ205" s="494"/>
      <c r="AK205" s="494"/>
      <c r="AL205" s="494"/>
      <c r="AM205" s="49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B206" s="14"/>
      <c r="C206" s="14"/>
      <c r="D206" s="14"/>
      <c r="E206" s="14"/>
      <c r="F206" s="14"/>
      <c r="G206" s="14"/>
      <c r="H206" s="14"/>
      <c r="I206" s="14"/>
      <c r="J206" s="494"/>
      <c r="K206" s="494"/>
      <c r="L206" s="494"/>
      <c r="M206" s="494"/>
      <c r="N206" s="494"/>
      <c r="O206" s="494"/>
      <c r="P206" s="494"/>
      <c r="Q206" s="494"/>
      <c r="R206" s="494"/>
      <c r="S206" s="494"/>
      <c r="T206" s="494"/>
      <c r="U206" s="494"/>
      <c r="V206" s="494"/>
      <c r="W206" s="494"/>
      <c r="X206" s="494"/>
      <c r="Y206" s="494"/>
      <c r="Z206" s="494"/>
      <c r="AA206" s="494"/>
      <c r="AB206" s="494"/>
      <c r="AC206" s="494"/>
      <c r="AD206" s="494"/>
      <c r="AE206" s="494"/>
      <c r="AF206" s="494"/>
      <c r="AG206" s="494"/>
      <c r="AH206" s="494"/>
      <c r="AI206" s="494"/>
      <c r="AJ206" s="494"/>
      <c r="AK206" s="494"/>
      <c r="AL206" s="494"/>
      <c r="AM206" s="49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B207" s="14"/>
      <c r="C207" s="14"/>
      <c r="D207" s="14"/>
      <c r="E207" s="14"/>
      <c r="F207" s="14"/>
      <c r="G207" s="14"/>
      <c r="H207" s="14"/>
      <c r="I207" s="14"/>
      <c r="J207" s="494"/>
      <c r="K207" s="494"/>
      <c r="L207" s="494"/>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c r="AJ207" s="494"/>
      <c r="AK207" s="494"/>
      <c r="AL207" s="494"/>
      <c r="AM207" s="49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B208" s="14"/>
      <c r="C208" s="14"/>
      <c r="D208" s="14"/>
      <c r="E208" s="14"/>
      <c r="F208" s="14"/>
      <c r="G208" s="14"/>
      <c r="H208" s="14"/>
      <c r="I208" s="14"/>
      <c r="J208" s="494"/>
      <c r="K208" s="494"/>
      <c r="L208" s="494"/>
      <c r="M208" s="494"/>
      <c r="N208" s="494"/>
      <c r="O208" s="494"/>
      <c r="P208" s="494"/>
      <c r="Q208" s="494"/>
      <c r="R208" s="494"/>
      <c r="S208" s="494"/>
      <c r="T208" s="494"/>
      <c r="U208" s="494"/>
      <c r="V208" s="494"/>
      <c r="W208" s="494"/>
      <c r="X208" s="494"/>
      <c r="Y208" s="494"/>
      <c r="Z208" s="494"/>
      <c r="AA208" s="494"/>
      <c r="AB208" s="494"/>
      <c r="AC208" s="494"/>
      <c r="AD208" s="494"/>
      <c r="AE208" s="494"/>
      <c r="AF208" s="494"/>
      <c r="AG208" s="494"/>
      <c r="AH208" s="494"/>
      <c r="AI208" s="494"/>
      <c r="AJ208" s="494"/>
      <c r="AK208" s="494"/>
      <c r="AL208" s="494"/>
      <c r="AM208" s="49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B209" s="14"/>
      <c r="C209" s="14"/>
      <c r="D209" s="14"/>
      <c r="E209" s="14"/>
      <c r="F209" s="14"/>
      <c r="G209" s="14"/>
      <c r="H209" s="14"/>
      <c r="I209" s="14"/>
      <c r="J209" s="494"/>
      <c r="K209" s="494"/>
      <c r="L209" s="494"/>
      <c r="M209" s="494"/>
      <c r="N209" s="494"/>
      <c r="O209" s="494"/>
      <c r="P209" s="494"/>
      <c r="Q209" s="494"/>
      <c r="R209" s="494"/>
      <c r="S209" s="494"/>
      <c r="T209" s="494"/>
      <c r="U209" s="494"/>
      <c r="V209" s="494"/>
      <c r="W209" s="494"/>
      <c r="X209" s="494"/>
      <c r="Y209" s="494"/>
      <c r="Z209" s="494"/>
      <c r="AA209" s="494"/>
      <c r="AB209" s="494"/>
      <c r="AC209" s="494"/>
      <c r="AD209" s="494"/>
      <c r="AE209" s="494"/>
      <c r="AF209" s="494"/>
      <c r="AG209" s="494"/>
      <c r="AH209" s="494"/>
      <c r="AI209" s="494"/>
      <c r="AJ209" s="494"/>
      <c r="AK209" s="494"/>
      <c r="AL209" s="494"/>
      <c r="AM209" s="49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B210" s="14"/>
      <c r="C210" s="14"/>
      <c r="D210" s="14"/>
      <c r="E210" s="14"/>
      <c r="F210" s="14"/>
      <c r="G210" s="14"/>
      <c r="H210" s="14"/>
      <c r="I210" s="14"/>
      <c r="J210" s="494"/>
      <c r="K210" s="494"/>
      <c r="L210" s="494"/>
      <c r="M210" s="494"/>
      <c r="N210" s="494"/>
      <c r="O210" s="494"/>
      <c r="P210" s="494"/>
      <c r="Q210" s="494"/>
      <c r="R210" s="494"/>
      <c r="S210" s="494"/>
      <c r="T210" s="494"/>
      <c r="U210" s="494"/>
      <c r="V210" s="494"/>
      <c r="W210" s="494"/>
      <c r="X210" s="494"/>
      <c r="Y210" s="494"/>
      <c r="Z210" s="494"/>
      <c r="AA210" s="494"/>
      <c r="AB210" s="494"/>
      <c r="AC210" s="494"/>
      <c r="AD210" s="494"/>
      <c r="AE210" s="494"/>
      <c r="AF210" s="494"/>
      <c r="AG210" s="494"/>
      <c r="AH210" s="494"/>
      <c r="AI210" s="494"/>
      <c r="AJ210" s="494"/>
      <c r="AK210" s="494"/>
      <c r="AL210" s="494"/>
      <c r="AM210" s="49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B211" s="14"/>
      <c r="C211" s="14"/>
      <c r="D211" s="14"/>
      <c r="E211" s="14"/>
      <c r="F211" s="14"/>
      <c r="G211" s="14"/>
      <c r="H211" s="14"/>
      <c r="I211" s="14"/>
      <c r="J211" s="494"/>
      <c r="K211" s="494"/>
      <c r="L211" s="494"/>
      <c r="M211" s="494"/>
      <c r="N211" s="494"/>
      <c r="O211" s="494"/>
      <c r="P211" s="494"/>
      <c r="Q211" s="494"/>
      <c r="R211" s="494"/>
      <c r="S211" s="494"/>
      <c r="T211" s="494"/>
      <c r="U211" s="494"/>
      <c r="V211" s="494"/>
      <c r="W211" s="494"/>
      <c r="X211" s="494"/>
      <c r="Y211" s="494"/>
      <c r="Z211" s="494"/>
      <c r="AA211" s="494"/>
      <c r="AB211" s="494"/>
      <c r="AC211" s="494"/>
      <c r="AD211" s="494"/>
      <c r="AE211" s="494"/>
      <c r="AF211" s="494"/>
      <c r="AG211" s="494"/>
      <c r="AH211" s="494"/>
      <c r="AI211" s="494"/>
      <c r="AJ211" s="494"/>
      <c r="AK211" s="494"/>
      <c r="AL211" s="494"/>
      <c r="AM211" s="49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B212" s="14"/>
      <c r="C212" s="14"/>
      <c r="D212" s="14"/>
      <c r="E212" s="14"/>
      <c r="F212" s="14"/>
      <c r="G212" s="14"/>
      <c r="H212" s="14"/>
      <c r="I212" s="14"/>
      <c r="J212" s="494"/>
      <c r="K212" s="494"/>
      <c r="L212" s="494"/>
      <c r="M212" s="494"/>
      <c r="N212" s="494"/>
      <c r="O212" s="494"/>
      <c r="P212" s="494"/>
      <c r="Q212" s="494"/>
      <c r="R212" s="494"/>
      <c r="S212" s="494"/>
      <c r="T212" s="494"/>
      <c r="U212" s="494"/>
      <c r="V212" s="494"/>
      <c r="W212" s="494"/>
      <c r="X212" s="494"/>
      <c r="Y212" s="494"/>
      <c r="Z212" s="494"/>
      <c r="AA212" s="494"/>
      <c r="AB212" s="494"/>
      <c r="AC212" s="494"/>
      <c r="AD212" s="494"/>
      <c r="AE212" s="494"/>
      <c r="AF212" s="494"/>
      <c r="AG212" s="494"/>
      <c r="AH212" s="494"/>
      <c r="AI212" s="494"/>
      <c r="AJ212" s="494"/>
      <c r="AK212" s="494"/>
      <c r="AL212" s="494"/>
      <c r="AM212" s="49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B213" s="14"/>
      <c r="C213" s="14"/>
      <c r="D213" s="14"/>
      <c r="E213" s="14"/>
      <c r="F213" s="14"/>
      <c r="G213" s="14"/>
      <c r="H213" s="14"/>
      <c r="I213" s="14"/>
      <c r="J213" s="494"/>
      <c r="K213" s="494"/>
      <c r="L213" s="494"/>
      <c r="M213" s="494"/>
      <c r="N213" s="494"/>
      <c r="O213" s="494"/>
      <c r="P213" s="494"/>
      <c r="Q213" s="494"/>
      <c r="R213" s="494"/>
      <c r="S213" s="494"/>
      <c r="T213" s="494"/>
      <c r="U213" s="494"/>
      <c r="V213" s="494"/>
      <c r="W213" s="494"/>
      <c r="X213" s="494"/>
      <c r="Y213" s="494"/>
      <c r="Z213" s="494"/>
      <c r="AA213" s="494"/>
      <c r="AB213" s="494"/>
      <c r="AC213" s="494"/>
      <c r="AD213" s="494"/>
      <c r="AE213" s="494"/>
      <c r="AF213" s="494"/>
      <c r="AG213" s="494"/>
      <c r="AH213" s="494"/>
      <c r="AI213" s="494"/>
      <c r="AJ213" s="494"/>
      <c r="AK213" s="494"/>
      <c r="AL213" s="494"/>
      <c r="AM213" s="49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B214" s="14"/>
      <c r="C214" s="14"/>
      <c r="D214" s="14"/>
      <c r="E214" s="14"/>
      <c r="F214" s="14"/>
      <c r="G214" s="14"/>
      <c r="H214" s="14"/>
      <c r="I214" s="14"/>
      <c r="J214" s="494"/>
      <c r="K214" s="494"/>
      <c r="L214" s="494"/>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c r="AJ214" s="494"/>
      <c r="AK214" s="494"/>
      <c r="AL214" s="494"/>
      <c r="AM214" s="49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B215" s="14"/>
      <c r="C215" s="14"/>
      <c r="D215" s="14"/>
      <c r="E215" s="14"/>
      <c r="F215" s="14"/>
      <c r="G215" s="14"/>
      <c r="H215" s="14"/>
      <c r="I215" s="14"/>
      <c r="J215" s="494"/>
      <c r="K215" s="494"/>
      <c r="L215" s="494"/>
      <c r="M215" s="494"/>
      <c r="N215" s="494"/>
      <c r="O215" s="494"/>
      <c r="P215" s="494"/>
      <c r="Q215" s="494"/>
      <c r="R215" s="494"/>
      <c r="S215" s="494"/>
      <c r="T215" s="494"/>
      <c r="U215" s="494"/>
      <c r="V215" s="494"/>
      <c r="W215" s="494"/>
      <c r="X215" s="494"/>
      <c r="Y215" s="494"/>
      <c r="Z215" s="494"/>
      <c r="AA215" s="494"/>
      <c r="AB215" s="494"/>
      <c r="AC215" s="494"/>
      <c r="AD215" s="494"/>
      <c r="AE215" s="494"/>
      <c r="AF215" s="494"/>
      <c r="AG215" s="494"/>
      <c r="AH215" s="494"/>
      <c r="AI215" s="494"/>
      <c r="AJ215" s="494"/>
      <c r="AK215" s="494"/>
      <c r="AL215" s="494"/>
      <c r="AM215" s="49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B216" s="14"/>
      <c r="C216" s="14"/>
      <c r="D216" s="14"/>
      <c r="E216" s="14"/>
      <c r="F216" s="14"/>
      <c r="G216" s="14"/>
      <c r="H216" s="14"/>
      <c r="I216" s="14"/>
      <c r="J216" s="494"/>
      <c r="K216" s="494"/>
      <c r="L216" s="494"/>
      <c r="M216" s="494"/>
      <c r="N216" s="494"/>
      <c r="O216" s="494"/>
      <c r="P216" s="494"/>
      <c r="Q216" s="494"/>
      <c r="R216" s="494"/>
      <c r="S216" s="494"/>
      <c r="T216" s="494"/>
      <c r="U216" s="494"/>
      <c r="V216" s="494"/>
      <c r="W216" s="494"/>
      <c r="X216" s="494"/>
      <c r="Y216" s="494"/>
      <c r="Z216" s="494"/>
      <c r="AA216" s="494"/>
      <c r="AB216" s="494"/>
      <c r="AC216" s="494"/>
      <c r="AD216" s="494"/>
      <c r="AE216" s="494"/>
      <c r="AF216" s="494"/>
      <c r="AG216" s="494"/>
      <c r="AH216" s="494"/>
      <c r="AI216" s="494"/>
      <c r="AJ216" s="494"/>
      <c r="AK216" s="494"/>
      <c r="AL216" s="494"/>
      <c r="AM216" s="49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B217" s="14"/>
      <c r="C217" s="14"/>
      <c r="D217" s="14"/>
      <c r="E217" s="14"/>
      <c r="F217" s="14"/>
      <c r="G217" s="14"/>
      <c r="H217" s="14"/>
      <c r="I217" s="14"/>
      <c r="J217" s="494"/>
      <c r="K217" s="494"/>
      <c r="L217" s="494"/>
      <c r="M217" s="494"/>
      <c r="N217" s="494"/>
      <c r="O217" s="494"/>
      <c r="P217" s="494"/>
      <c r="Q217" s="494"/>
      <c r="R217" s="494"/>
      <c r="S217" s="494"/>
      <c r="T217" s="494"/>
      <c r="U217" s="494"/>
      <c r="V217" s="494"/>
      <c r="W217" s="494"/>
      <c r="X217" s="494"/>
      <c r="Y217" s="494"/>
      <c r="Z217" s="494"/>
      <c r="AA217" s="494"/>
      <c r="AB217" s="494"/>
      <c r="AC217" s="494"/>
      <c r="AD217" s="494"/>
      <c r="AE217" s="494"/>
      <c r="AF217" s="494"/>
      <c r="AG217" s="494"/>
      <c r="AH217" s="494"/>
      <c r="AI217" s="494"/>
      <c r="AJ217" s="494"/>
      <c r="AK217" s="494"/>
      <c r="AL217" s="494"/>
      <c r="AM217" s="49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B218" s="14"/>
      <c r="C218" s="14"/>
      <c r="D218" s="14"/>
      <c r="E218" s="14"/>
      <c r="F218" s="14"/>
      <c r="G218" s="14"/>
      <c r="H218" s="14"/>
      <c r="I218" s="14"/>
      <c r="J218" s="494"/>
      <c r="K218" s="494"/>
      <c r="L218" s="494"/>
      <c r="M218" s="494"/>
      <c r="N218" s="494"/>
      <c r="O218" s="494"/>
      <c r="P218" s="494"/>
      <c r="Q218" s="494"/>
      <c r="R218" s="494"/>
      <c r="S218" s="494"/>
      <c r="T218" s="494"/>
      <c r="U218" s="494"/>
      <c r="V218" s="494"/>
      <c r="W218" s="494"/>
      <c r="X218" s="494"/>
      <c r="Y218" s="494"/>
      <c r="Z218" s="494"/>
      <c r="AA218" s="494"/>
      <c r="AB218" s="494"/>
      <c r="AC218" s="494"/>
      <c r="AD218" s="494"/>
      <c r="AE218" s="494"/>
      <c r="AF218" s="494"/>
      <c r="AG218" s="494"/>
      <c r="AH218" s="494"/>
      <c r="AI218" s="494"/>
      <c r="AJ218" s="494"/>
      <c r="AK218" s="494"/>
      <c r="AL218" s="494"/>
      <c r="AM218" s="49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B219" s="14"/>
      <c r="C219" s="14"/>
      <c r="D219" s="14"/>
      <c r="E219" s="14"/>
      <c r="F219" s="14"/>
      <c r="G219" s="14"/>
      <c r="H219" s="14"/>
      <c r="I219" s="14"/>
      <c r="J219" s="494"/>
      <c r="K219" s="494"/>
      <c r="L219" s="494"/>
      <c r="M219" s="494"/>
      <c r="N219" s="494"/>
      <c r="O219" s="494"/>
      <c r="P219" s="494"/>
      <c r="Q219" s="494"/>
      <c r="R219" s="494"/>
      <c r="S219" s="494"/>
      <c r="T219" s="494"/>
      <c r="U219" s="494"/>
      <c r="V219" s="494"/>
      <c r="W219" s="494"/>
      <c r="X219" s="494"/>
      <c r="Y219" s="494"/>
      <c r="Z219" s="494"/>
      <c r="AA219" s="494"/>
      <c r="AB219" s="494"/>
      <c r="AC219" s="494"/>
      <c r="AD219" s="494"/>
      <c r="AE219" s="494"/>
      <c r="AF219" s="494"/>
      <c r="AG219" s="494"/>
      <c r="AH219" s="494"/>
      <c r="AI219" s="494"/>
      <c r="AJ219" s="494"/>
      <c r="AK219" s="494"/>
      <c r="AL219" s="494"/>
      <c r="AM219" s="49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B220" s="14"/>
      <c r="C220" s="14"/>
      <c r="D220" s="14"/>
      <c r="E220" s="14"/>
      <c r="F220" s="14"/>
      <c r="G220" s="14"/>
      <c r="H220" s="14"/>
      <c r="I220" s="14"/>
      <c r="J220" s="494"/>
      <c r="K220" s="494"/>
      <c r="L220" s="494"/>
      <c r="M220" s="494"/>
      <c r="N220" s="494"/>
      <c r="O220" s="494"/>
      <c r="P220" s="494"/>
      <c r="Q220" s="494"/>
      <c r="R220" s="494"/>
      <c r="S220" s="494"/>
      <c r="T220" s="494"/>
      <c r="U220" s="494"/>
      <c r="V220" s="494"/>
      <c r="W220" s="494"/>
      <c r="X220" s="494"/>
      <c r="Y220" s="494"/>
      <c r="Z220" s="494"/>
      <c r="AA220" s="494"/>
      <c r="AB220" s="494"/>
      <c r="AC220" s="494"/>
      <c r="AD220" s="494"/>
      <c r="AE220" s="494"/>
      <c r="AF220" s="494"/>
      <c r="AG220" s="494"/>
      <c r="AH220" s="494"/>
      <c r="AI220" s="494"/>
      <c r="AJ220" s="494"/>
      <c r="AK220" s="494"/>
      <c r="AL220" s="494"/>
      <c r="AM220" s="49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B221" s="14"/>
      <c r="C221" s="14"/>
      <c r="D221" s="14"/>
      <c r="E221" s="14"/>
      <c r="F221" s="14"/>
      <c r="G221" s="14"/>
      <c r="H221" s="14"/>
      <c r="I221" s="14"/>
      <c r="J221" s="494"/>
      <c r="K221" s="494"/>
      <c r="L221" s="494"/>
      <c r="M221" s="494"/>
      <c r="N221" s="494"/>
      <c r="O221" s="494"/>
      <c r="P221" s="494"/>
      <c r="Q221" s="494"/>
      <c r="R221" s="494"/>
      <c r="S221" s="494"/>
      <c r="T221" s="494"/>
      <c r="U221" s="494"/>
      <c r="V221" s="494"/>
      <c r="W221" s="494"/>
      <c r="X221" s="494"/>
      <c r="Y221" s="494"/>
      <c r="Z221" s="494"/>
      <c r="AA221" s="494"/>
      <c r="AB221" s="494"/>
      <c r="AC221" s="494"/>
      <c r="AD221" s="494"/>
      <c r="AE221" s="494"/>
      <c r="AF221" s="494"/>
      <c r="AG221" s="494"/>
      <c r="AH221" s="494"/>
      <c r="AI221" s="494"/>
      <c r="AJ221" s="494"/>
      <c r="AK221" s="494"/>
      <c r="AL221" s="494"/>
      <c r="AM221" s="49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B222" s="14"/>
      <c r="C222" s="14"/>
      <c r="D222" s="14"/>
      <c r="E222" s="14"/>
      <c r="F222" s="14"/>
      <c r="G222" s="14"/>
      <c r="H222" s="14"/>
      <c r="I222" s="14"/>
      <c r="J222" s="494"/>
      <c r="K222" s="494"/>
      <c r="L222" s="494"/>
      <c r="M222" s="494"/>
      <c r="N222" s="494"/>
      <c r="O222" s="494"/>
      <c r="P222" s="494"/>
      <c r="Q222" s="494"/>
      <c r="R222" s="494"/>
      <c r="S222" s="494"/>
      <c r="T222" s="494"/>
      <c r="U222" s="494"/>
      <c r="V222" s="494"/>
      <c r="W222" s="494"/>
      <c r="X222" s="494"/>
      <c r="Y222" s="494"/>
      <c r="Z222" s="494"/>
      <c r="AA222" s="494"/>
      <c r="AB222" s="494"/>
      <c r="AC222" s="494"/>
      <c r="AD222" s="494"/>
      <c r="AE222" s="494"/>
      <c r="AF222" s="494"/>
      <c r="AG222" s="494"/>
      <c r="AH222" s="494"/>
      <c r="AI222" s="494"/>
      <c r="AJ222" s="494"/>
      <c r="AK222" s="494"/>
      <c r="AL222" s="494"/>
      <c r="AM222" s="49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B223" s="14"/>
      <c r="C223" s="14"/>
      <c r="D223" s="14"/>
      <c r="E223" s="14"/>
      <c r="F223" s="14"/>
      <c r="G223" s="14"/>
      <c r="H223" s="14"/>
      <c r="I223" s="14"/>
      <c r="J223" s="494"/>
      <c r="K223" s="494"/>
      <c r="L223" s="494"/>
      <c r="M223" s="494"/>
      <c r="N223" s="494"/>
      <c r="O223" s="494"/>
      <c r="P223" s="494"/>
      <c r="Q223" s="494"/>
      <c r="R223" s="494"/>
      <c r="S223" s="494"/>
      <c r="T223" s="494"/>
      <c r="U223" s="494"/>
      <c r="V223" s="494"/>
      <c r="W223" s="494"/>
      <c r="X223" s="494"/>
      <c r="Y223" s="494"/>
      <c r="Z223" s="494"/>
      <c r="AA223" s="494"/>
      <c r="AB223" s="494"/>
      <c r="AC223" s="494"/>
      <c r="AD223" s="494"/>
      <c r="AE223" s="494"/>
      <c r="AF223" s="494"/>
      <c r="AG223" s="494"/>
      <c r="AH223" s="494"/>
      <c r="AI223" s="494"/>
      <c r="AJ223" s="494"/>
      <c r="AK223" s="494"/>
      <c r="AL223" s="494"/>
      <c r="AM223" s="49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B224" s="14"/>
      <c r="C224" s="14"/>
      <c r="D224" s="14"/>
      <c r="E224" s="14"/>
      <c r="F224" s="14"/>
      <c r="G224" s="14"/>
      <c r="H224" s="14"/>
      <c r="I224" s="14"/>
      <c r="J224" s="494"/>
      <c r="K224" s="494"/>
      <c r="L224" s="494"/>
      <c r="M224" s="494"/>
      <c r="N224" s="494"/>
      <c r="O224" s="494"/>
      <c r="P224" s="494"/>
      <c r="Q224" s="494"/>
      <c r="R224" s="494"/>
      <c r="S224" s="494"/>
      <c r="T224" s="494"/>
      <c r="U224" s="494"/>
      <c r="V224" s="494"/>
      <c r="W224" s="494"/>
      <c r="X224" s="494"/>
      <c r="Y224" s="494"/>
      <c r="Z224" s="494"/>
      <c r="AA224" s="494"/>
      <c r="AB224" s="494"/>
      <c r="AC224" s="494"/>
      <c r="AD224" s="494"/>
      <c r="AE224" s="494"/>
      <c r="AF224" s="494"/>
      <c r="AG224" s="494"/>
      <c r="AH224" s="494"/>
      <c r="AI224" s="494"/>
      <c r="AJ224" s="494"/>
      <c r="AK224" s="494"/>
      <c r="AL224" s="494"/>
      <c r="AM224" s="49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B225" s="14"/>
      <c r="C225" s="14"/>
      <c r="D225" s="14"/>
      <c r="E225" s="14"/>
      <c r="F225" s="14"/>
      <c r="G225" s="14"/>
      <c r="H225" s="14"/>
      <c r="I225" s="14"/>
      <c r="J225" s="494"/>
      <c r="K225" s="494"/>
      <c r="L225" s="494"/>
      <c r="M225" s="494"/>
      <c r="N225" s="494"/>
      <c r="O225" s="494"/>
      <c r="P225" s="494"/>
      <c r="Q225" s="494"/>
      <c r="R225" s="494"/>
      <c r="S225" s="494"/>
      <c r="T225" s="494"/>
      <c r="U225" s="494"/>
      <c r="V225" s="494"/>
      <c r="W225" s="494"/>
      <c r="X225" s="494"/>
      <c r="Y225" s="494"/>
      <c r="Z225" s="494"/>
      <c r="AA225" s="494"/>
      <c r="AB225" s="494"/>
      <c r="AC225" s="494"/>
      <c r="AD225" s="494"/>
      <c r="AE225" s="494"/>
      <c r="AF225" s="494"/>
      <c r="AG225" s="494"/>
      <c r="AH225" s="494"/>
      <c r="AI225" s="494"/>
      <c r="AJ225" s="494"/>
      <c r="AK225" s="494"/>
      <c r="AL225" s="494"/>
      <c r="AM225" s="49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B226" s="14"/>
      <c r="C226" s="14"/>
      <c r="D226" s="14"/>
      <c r="E226" s="14"/>
      <c r="F226" s="14"/>
      <c r="G226" s="14"/>
      <c r="H226" s="14"/>
      <c r="I226" s="14"/>
      <c r="J226" s="494"/>
      <c r="K226" s="494"/>
      <c r="L226" s="494"/>
      <c r="M226" s="494"/>
      <c r="N226" s="494"/>
      <c r="O226" s="494"/>
      <c r="P226" s="494"/>
      <c r="Q226" s="494"/>
      <c r="R226" s="494"/>
      <c r="S226" s="494"/>
      <c r="T226" s="494"/>
      <c r="U226" s="494"/>
      <c r="V226" s="494"/>
      <c r="W226" s="494"/>
      <c r="X226" s="494"/>
      <c r="Y226" s="494"/>
      <c r="Z226" s="494"/>
      <c r="AA226" s="494"/>
      <c r="AB226" s="494"/>
      <c r="AC226" s="494"/>
      <c r="AD226" s="494"/>
      <c r="AE226" s="494"/>
      <c r="AF226" s="494"/>
      <c r="AG226" s="494"/>
      <c r="AH226" s="494"/>
      <c r="AI226" s="494"/>
      <c r="AJ226" s="494"/>
      <c r="AK226" s="494"/>
      <c r="AL226" s="494"/>
      <c r="AM226" s="49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B227" s="14"/>
      <c r="C227" s="14"/>
      <c r="D227" s="14"/>
      <c r="E227" s="14"/>
      <c r="F227" s="14"/>
      <c r="G227" s="14"/>
      <c r="H227" s="14"/>
      <c r="I227" s="14"/>
      <c r="J227" s="494"/>
      <c r="K227" s="494"/>
      <c r="L227" s="494"/>
      <c r="M227" s="494"/>
      <c r="N227" s="494"/>
      <c r="O227" s="494"/>
      <c r="P227" s="494"/>
      <c r="Q227" s="494"/>
      <c r="R227" s="494"/>
      <c r="S227" s="494"/>
      <c r="T227" s="494"/>
      <c r="U227" s="494"/>
      <c r="V227" s="494"/>
      <c r="W227" s="494"/>
      <c r="X227" s="494"/>
      <c r="Y227" s="494"/>
      <c r="Z227" s="494"/>
      <c r="AA227" s="494"/>
      <c r="AB227" s="494"/>
      <c r="AC227" s="494"/>
      <c r="AD227" s="494"/>
      <c r="AE227" s="494"/>
      <c r="AF227" s="494"/>
      <c r="AG227" s="494"/>
      <c r="AH227" s="494"/>
      <c r="AI227" s="494"/>
      <c r="AJ227" s="494"/>
      <c r="AK227" s="494"/>
      <c r="AL227" s="494"/>
      <c r="AM227" s="49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B228" s="14"/>
      <c r="C228" s="14"/>
      <c r="D228" s="14"/>
      <c r="E228" s="14"/>
      <c r="F228" s="14"/>
      <c r="G228" s="14"/>
      <c r="H228" s="14"/>
      <c r="I228" s="14"/>
      <c r="J228" s="494"/>
      <c r="K228" s="494"/>
      <c r="L228" s="494"/>
      <c r="M228" s="494"/>
      <c r="N228" s="494"/>
      <c r="O228" s="494"/>
      <c r="P228" s="494"/>
      <c r="Q228" s="494"/>
      <c r="R228" s="494"/>
      <c r="S228" s="494"/>
      <c r="T228" s="494"/>
      <c r="U228" s="494"/>
      <c r="V228" s="494"/>
      <c r="W228" s="494"/>
      <c r="X228" s="494"/>
      <c r="Y228" s="494"/>
      <c r="Z228" s="494"/>
      <c r="AA228" s="494"/>
      <c r="AB228" s="494"/>
      <c r="AC228" s="494"/>
      <c r="AD228" s="494"/>
      <c r="AE228" s="494"/>
      <c r="AF228" s="494"/>
      <c r="AG228" s="494"/>
      <c r="AH228" s="494"/>
      <c r="AI228" s="494"/>
      <c r="AJ228" s="494"/>
      <c r="AK228" s="494"/>
      <c r="AL228" s="494"/>
      <c r="AM228" s="49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B229" s="14"/>
      <c r="C229" s="14"/>
      <c r="D229" s="14"/>
      <c r="E229" s="14"/>
      <c r="F229" s="14"/>
      <c r="G229" s="14"/>
      <c r="H229" s="14"/>
      <c r="I229" s="14"/>
      <c r="J229" s="494"/>
      <c r="K229" s="494"/>
      <c r="L229" s="494"/>
      <c r="M229" s="494"/>
      <c r="N229" s="494"/>
      <c r="O229" s="494"/>
      <c r="P229" s="494"/>
      <c r="Q229" s="494"/>
      <c r="R229" s="494"/>
      <c r="S229" s="494"/>
      <c r="T229" s="494"/>
      <c r="U229" s="494"/>
      <c r="V229" s="494"/>
      <c r="W229" s="494"/>
      <c r="X229" s="494"/>
      <c r="Y229" s="494"/>
      <c r="Z229" s="494"/>
      <c r="AA229" s="494"/>
      <c r="AB229" s="494"/>
      <c r="AC229" s="494"/>
      <c r="AD229" s="494"/>
      <c r="AE229" s="494"/>
      <c r="AF229" s="494"/>
      <c r="AG229" s="494"/>
      <c r="AH229" s="494"/>
      <c r="AI229" s="494"/>
      <c r="AJ229" s="494"/>
      <c r="AK229" s="494"/>
      <c r="AL229" s="494"/>
      <c r="AM229" s="49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B230" s="14"/>
      <c r="C230" s="14"/>
      <c r="D230" s="14"/>
      <c r="E230" s="14"/>
      <c r="F230" s="14"/>
      <c r="G230" s="14"/>
      <c r="H230" s="14"/>
      <c r="I230" s="14"/>
      <c r="J230" s="494"/>
      <c r="K230" s="494"/>
      <c r="L230" s="494"/>
      <c r="M230" s="494"/>
      <c r="N230" s="494"/>
      <c r="O230" s="494"/>
      <c r="P230" s="494"/>
      <c r="Q230" s="494"/>
      <c r="R230" s="494"/>
      <c r="S230" s="494"/>
      <c r="T230" s="494"/>
      <c r="U230" s="494"/>
      <c r="V230" s="494"/>
      <c r="W230" s="494"/>
      <c r="X230" s="494"/>
      <c r="Y230" s="494"/>
      <c r="Z230" s="494"/>
      <c r="AA230" s="494"/>
      <c r="AB230" s="494"/>
      <c r="AC230" s="494"/>
      <c r="AD230" s="494"/>
      <c r="AE230" s="494"/>
      <c r="AF230" s="494"/>
      <c r="AG230" s="494"/>
      <c r="AH230" s="494"/>
      <c r="AI230" s="494"/>
      <c r="AJ230" s="494"/>
      <c r="AK230" s="494"/>
      <c r="AL230" s="494"/>
      <c r="AM230" s="49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B231" s="14"/>
      <c r="C231" s="14"/>
      <c r="D231" s="14"/>
      <c r="E231" s="14"/>
      <c r="F231" s="14"/>
      <c r="G231" s="14"/>
      <c r="H231" s="14"/>
      <c r="I231" s="14"/>
      <c r="J231" s="494"/>
      <c r="K231" s="494"/>
      <c r="L231" s="494"/>
      <c r="M231" s="494"/>
      <c r="N231" s="494"/>
      <c r="O231" s="494"/>
      <c r="P231" s="494"/>
      <c r="Q231" s="494"/>
      <c r="R231" s="494"/>
      <c r="S231" s="494"/>
      <c r="T231" s="494"/>
      <c r="U231" s="494"/>
      <c r="V231" s="494"/>
      <c r="W231" s="494"/>
      <c r="X231" s="494"/>
      <c r="Y231" s="494"/>
      <c r="Z231" s="494"/>
      <c r="AA231" s="494"/>
      <c r="AB231" s="494"/>
      <c r="AC231" s="494"/>
      <c r="AD231" s="494"/>
      <c r="AE231" s="494"/>
      <c r="AF231" s="494"/>
      <c r="AG231" s="494"/>
      <c r="AH231" s="494"/>
      <c r="AI231" s="494"/>
      <c r="AJ231" s="494"/>
      <c r="AK231" s="494"/>
      <c r="AL231" s="494"/>
      <c r="AM231" s="49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B232" s="14"/>
      <c r="C232" s="14"/>
      <c r="D232" s="14"/>
      <c r="E232" s="14"/>
      <c r="F232" s="14"/>
      <c r="G232" s="14"/>
      <c r="H232" s="14"/>
      <c r="I232" s="14"/>
      <c r="J232" s="494"/>
      <c r="K232" s="494"/>
      <c r="L232" s="494"/>
      <c r="M232" s="494"/>
      <c r="N232" s="494"/>
      <c r="O232" s="494"/>
      <c r="P232" s="494"/>
      <c r="Q232" s="494"/>
      <c r="R232" s="494"/>
      <c r="S232" s="494"/>
      <c r="T232" s="494"/>
      <c r="U232" s="494"/>
      <c r="V232" s="494"/>
      <c r="W232" s="494"/>
      <c r="X232" s="494"/>
      <c r="Y232" s="494"/>
      <c r="Z232" s="494"/>
      <c r="AA232" s="494"/>
      <c r="AB232" s="494"/>
      <c r="AC232" s="494"/>
      <c r="AD232" s="494"/>
      <c r="AE232" s="494"/>
      <c r="AF232" s="494"/>
      <c r="AG232" s="494"/>
      <c r="AH232" s="494"/>
      <c r="AI232" s="494"/>
      <c r="AJ232" s="494"/>
      <c r="AK232" s="494"/>
      <c r="AL232" s="494"/>
      <c r="AM232" s="49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B233" s="14"/>
      <c r="C233" s="14"/>
      <c r="D233" s="14"/>
      <c r="E233" s="14"/>
      <c r="F233" s="14"/>
      <c r="G233" s="14"/>
      <c r="H233" s="14"/>
      <c r="I233" s="14"/>
      <c r="J233" s="494"/>
      <c r="K233" s="494"/>
      <c r="L233" s="494"/>
      <c r="M233" s="494"/>
      <c r="N233" s="494"/>
      <c r="O233" s="494"/>
      <c r="P233" s="494"/>
      <c r="Q233" s="494"/>
      <c r="R233" s="494"/>
      <c r="S233" s="494"/>
      <c r="T233" s="494"/>
      <c r="U233" s="494"/>
      <c r="V233" s="494"/>
      <c r="W233" s="494"/>
      <c r="X233" s="494"/>
      <c r="Y233" s="494"/>
      <c r="Z233" s="494"/>
      <c r="AA233" s="494"/>
      <c r="AB233" s="494"/>
      <c r="AC233" s="494"/>
      <c r="AD233" s="494"/>
      <c r="AE233" s="494"/>
      <c r="AF233" s="494"/>
      <c r="AG233" s="494"/>
      <c r="AH233" s="494"/>
      <c r="AI233" s="494"/>
      <c r="AJ233" s="494"/>
      <c r="AK233" s="494"/>
      <c r="AL233" s="494"/>
      <c r="AM233" s="49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B234" s="14"/>
      <c r="C234" s="14"/>
      <c r="D234" s="14"/>
      <c r="E234" s="14"/>
      <c r="F234" s="14"/>
      <c r="G234" s="14"/>
      <c r="H234" s="14"/>
      <c r="I234" s="14"/>
      <c r="J234" s="494"/>
      <c r="K234" s="494"/>
      <c r="L234" s="494"/>
      <c r="M234" s="494"/>
      <c r="N234" s="494"/>
      <c r="O234" s="494"/>
      <c r="P234" s="494"/>
      <c r="Q234" s="494"/>
      <c r="R234" s="494"/>
      <c r="S234" s="494"/>
      <c r="T234" s="494"/>
      <c r="U234" s="494"/>
      <c r="V234" s="494"/>
      <c r="W234" s="494"/>
      <c r="X234" s="494"/>
      <c r="Y234" s="494"/>
      <c r="Z234" s="494"/>
      <c r="AA234" s="494"/>
      <c r="AB234" s="494"/>
      <c r="AC234" s="494"/>
      <c r="AD234" s="494"/>
      <c r="AE234" s="494"/>
      <c r="AF234" s="494"/>
      <c r="AG234" s="494"/>
      <c r="AH234" s="494"/>
      <c r="AI234" s="494"/>
      <c r="AJ234" s="494"/>
      <c r="AK234" s="494"/>
      <c r="AL234" s="494"/>
      <c r="AM234" s="49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B235" s="14"/>
      <c r="C235" s="14"/>
      <c r="D235" s="14"/>
      <c r="E235" s="14"/>
      <c r="F235" s="14"/>
      <c r="G235" s="14"/>
      <c r="H235" s="14"/>
      <c r="I235" s="14"/>
      <c r="J235" s="494"/>
      <c r="K235" s="494"/>
      <c r="L235" s="494"/>
      <c r="M235" s="494"/>
      <c r="N235" s="494"/>
      <c r="O235" s="494"/>
      <c r="P235" s="494"/>
      <c r="Q235" s="494"/>
      <c r="R235" s="494"/>
      <c r="S235" s="494"/>
      <c r="T235" s="494"/>
      <c r="U235" s="494"/>
      <c r="V235" s="494"/>
      <c r="W235" s="494"/>
      <c r="X235" s="494"/>
      <c r="Y235" s="494"/>
      <c r="Z235" s="494"/>
      <c r="AA235" s="494"/>
      <c r="AB235" s="494"/>
      <c r="AC235" s="494"/>
      <c r="AD235" s="494"/>
      <c r="AE235" s="494"/>
      <c r="AF235" s="494"/>
      <c r="AG235" s="494"/>
      <c r="AH235" s="494"/>
      <c r="AI235" s="494"/>
      <c r="AJ235" s="494"/>
      <c r="AK235" s="494"/>
      <c r="AL235" s="494"/>
      <c r="AM235" s="49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B236" s="14"/>
      <c r="C236" s="14"/>
      <c r="D236" s="14"/>
      <c r="E236" s="14"/>
      <c r="F236" s="14"/>
      <c r="G236" s="14"/>
      <c r="H236" s="14"/>
      <c r="I236" s="14"/>
      <c r="J236" s="494"/>
      <c r="K236" s="494"/>
      <c r="L236" s="494"/>
      <c r="M236" s="494"/>
      <c r="N236" s="494"/>
      <c r="O236" s="494"/>
      <c r="P236" s="494"/>
      <c r="Q236" s="494"/>
      <c r="R236" s="494"/>
      <c r="S236" s="494"/>
      <c r="T236" s="494"/>
      <c r="U236" s="494"/>
      <c r="V236" s="494"/>
      <c r="W236" s="494"/>
      <c r="X236" s="494"/>
      <c r="Y236" s="494"/>
      <c r="Z236" s="494"/>
      <c r="AA236" s="494"/>
      <c r="AB236" s="494"/>
      <c r="AC236" s="494"/>
      <c r="AD236" s="494"/>
      <c r="AE236" s="494"/>
      <c r="AF236" s="494"/>
      <c r="AG236" s="494"/>
      <c r="AH236" s="494"/>
      <c r="AI236" s="494"/>
      <c r="AJ236" s="494"/>
      <c r="AK236" s="494"/>
      <c r="AL236" s="494"/>
      <c r="AM236" s="49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B237" s="14"/>
      <c r="C237" s="14"/>
      <c r="D237" s="14"/>
      <c r="E237" s="14"/>
      <c r="F237" s="14"/>
      <c r="G237" s="14"/>
      <c r="H237" s="14"/>
      <c r="I237" s="14"/>
      <c r="J237" s="494"/>
      <c r="K237" s="494"/>
      <c r="L237" s="494"/>
      <c r="M237" s="494"/>
      <c r="N237" s="494"/>
      <c r="O237" s="494"/>
      <c r="P237" s="494"/>
      <c r="Q237" s="494"/>
      <c r="R237" s="494"/>
      <c r="S237" s="494"/>
      <c r="T237" s="494"/>
      <c r="U237" s="494"/>
      <c r="V237" s="494"/>
      <c r="W237" s="494"/>
      <c r="X237" s="494"/>
      <c r="Y237" s="494"/>
      <c r="Z237" s="494"/>
      <c r="AA237" s="494"/>
      <c r="AB237" s="494"/>
      <c r="AC237" s="494"/>
      <c r="AD237" s="494"/>
      <c r="AE237" s="494"/>
      <c r="AF237" s="494"/>
      <c r="AG237" s="494"/>
      <c r="AH237" s="494"/>
      <c r="AI237" s="494"/>
      <c r="AJ237" s="494"/>
      <c r="AK237" s="494"/>
      <c r="AL237" s="494"/>
      <c r="AM237" s="49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B238" s="14"/>
      <c r="C238" s="14"/>
      <c r="D238" s="14"/>
      <c r="E238" s="14"/>
      <c r="F238" s="14"/>
      <c r="G238" s="14"/>
      <c r="H238" s="14"/>
      <c r="I238" s="14"/>
      <c r="J238" s="494"/>
      <c r="K238" s="494"/>
      <c r="L238" s="494"/>
      <c r="M238" s="494"/>
      <c r="N238" s="494"/>
      <c r="O238" s="494"/>
      <c r="P238" s="494"/>
      <c r="Q238" s="494"/>
      <c r="R238" s="494"/>
      <c r="S238" s="494"/>
      <c r="T238" s="494"/>
      <c r="U238" s="494"/>
      <c r="V238" s="494"/>
      <c r="W238" s="494"/>
      <c r="X238" s="494"/>
      <c r="Y238" s="494"/>
      <c r="Z238" s="494"/>
      <c r="AA238" s="494"/>
      <c r="AB238" s="494"/>
      <c r="AC238" s="494"/>
      <c r="AD238" s="494"/>
      <c r="AE238" s="494"/>
      <c r="AF238" s="494"/>
      <c r="AG238" s="494"/>
      <c r="AH238" s="494"/>
      <c r="AI238" s="494"/>
      <c r="AJ238" s="494"/>
      <c r="AK238" s="494"/>
      <c r="AL238" s="494"/>
      <c r="AM238" s="49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B239" s="14"/>
      <c r="C239" s="14"/>
      <c r="D239" s="14"/>
      <c r="E239" s="14"/>
      <c r="F239" s="14"/>
      <c r="G239" s="14"/>
      <c r="H239" s="14"/>
      <c r="I239" s="14"/>
      <c r="J239" s="494"/>
      <c r="K239" s="494"/>
      <c r="L239" s="494"/>
      <c r="M239" s="494"/>
      <c r="N239" s="494"/>
      <c r="O239" s="494"/>
      <c r="P239" s="494"/>
      <c r="Q239" s="494"/>
      <c r="R239" s="494"/>
      <c r="S239" s="494"/>
      <c r="T239" s="494"/>
      <c r="U239" s="494"/>
      <c r="V239" s="494"/>
      <c r="W239" s="494"/>
      <c r="X239" s="494"/>
      <c r="Y239" s="494"/>
      <c r="Z239" s="494"/>
      <c r="AA239" s="494"/>
      <c r="AB239" s="494"/>
      <c r="AC239" s="494"/>
      <c r="AD239" s="494"/>
      <c r="AE239" s="494"/>
      <c r="AF239" s="494"/>
      <c r="AG239" s="494"/>
      <c r="AH239" s="494"/>
      <c r="AI239" s="494"/>
      <c r="AJ239" s="494"/>
      <c r="AK239" s="494"/>
      <c r="AL239" s="494"/>
      <c r="AM239" s="49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B240" s="14"/>
      <c r="C240" s="14"/>
      <c r="D240" s="14"/>
      <c r="E240" s="14"/>
      <c r="F240" s="14"/>
      <c r="G240" s="14"/>
      <c r="H240" s="14"/>
      <c r="I240" s="14"/>
      <c r="J240" s="494"/>
      <c r="K240" s="494"/>
      <c r="L240" s="494"/>
      <c r="M240" s="494"/>
      <c r="N240" s="494"/>
      <c r="O240" s="494"/>
      <c r="P240" s="494"/>
      <c r="Q240" s="494"/>
      <c r="R240" s="494"/>
      <c r="S240" s="494"/>
      <c r="T240" s="494"/>
      <c r="U240" s="494"/>
      <c r="V240" s="494"/>
      <c r="W240" s="494"/>
      <c r="X240" s="494"/>
      <c r="Y240" s="494"/>
      <c r="Z240" s="494"/>
      <c r="AA240" s="494"/>
      <c r="AB240" s="494"/>
      <c r="AC240" s="494"/>
      <c r="AD240" s="494"/>
      <c r="AE240" s="494"/>
      <c r="AF240" s="494"/>
      <c r="AG240" s="494"/>
      <c r="AH240" s="494"/>
      <c r="AI240" s="494"/>
      <c r="AJ240" s="494"/>
      <c r="AK240" s="494"/>
      <c r="AL240" s="494"/>
      <c r="AM240" s="49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B241" s="14"/>
      <c r="C241" s="14"/>
      <c r="D241" s="14"/>
      <c r="E241" s="14"/>
      <c r="F241" s="14"/>
      <c r="G241" s="14"/>
      <c r="H241" s="14"/>
      <c r="I241" s="14"/>
      <c r="J241" s="494"/>
      <c r="K241" s="494"/>
      <c r="L241" s="494"/>
      <c r="M241" s="494"/>
      <c r="N241" s="494"/>
      <c r="O241" s="494"/>
      <c r="P241" s="494"/>
      <c r="Q241" s="494"/>
      <c r="R241" s="494"/>
      <c r="S241" s="494"/>
      <c r="T241" s="494"/>
      <c r="U241" s="494"/>
      <c r="V241" s="494"/>
      <c r="W241" s="494"/>
      <c r="X241" s="494"/>
      <c r="Y241" s="494"/>
      <c r="Z241" s="494"/>
      <c r="AA241" s="494"/>
      <c r="AB241" s="494"/>
      <c r="AC241" s="494"/>
      <c r="AD241" s="494"/>
      <c r="AE241" s="494"/>
      <c r="AF241" s="494"/>
      <c r="AG241" s="494"/>
      <c r="AH241" s="494"/>
      <c r="AI241" s="494"/>
      <c r="AJ241" s="494"/>
      <c r="AK241" s="494"/>
      <c r="AL241" s="494"/>
      <c r="AM241" s="49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B242" s="14"/>
      <c r="C242" s="14"/>
      <c r="D242" s="14"/>
      <c r="E242" s="14"/>
      <c r="F242" s="14"/>
      <c r="G242" s="14"/>
      <c r="H242" s="14"/>
      <c r="I242" s="14"/>
      <c r="J242" s="494"/>
      <c r="K242" s="494"/>
      <c r="L242" s="494"/>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c r="AJ242" s="494"/>
      <c r="AK242" s="494"/>
      <c r="AL242" s="494"/>
      <c r="AM242" s="49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B243" s="14"/>
      <c r="C243" s="14"/>
      <c r="D243" s="14"/>
      <c r="E243" s="14"/>
      <c r="F243" s="14"/>
      <c r="G243" s="14"/>
      <c r="H243" s="14"/>
      <c r="I243" s="14"/>
      <c r="J243" s="494"/>
      <c r="K243" s="494"/>
      <c r="L243" s="494"/>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c r="AJ243" s="494"/>
      <c r="AK243" s="494"/>
      <c r="AL243" s="494"/>
      <c r="AM243" s="49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B244" s="14"/>
      <c r="C244" s="14"/>
      <c r="D244" s="14"/>
      <c r="E244" s="14"/>
      <c r="F244" s="14"/>
      <c r="G244" s="14"/>
      <c r="H244" s="14"/>
      <c r="I244" s="14"/>
      <c r="J244" s="494"/>
      <c r="K244" s="494"/>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c r="AK244" s="494"/>
      <c r="AL244" s="494"/>
      <c r="AM244" s="49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c r="J245" s="494"/>
      <c r="K245" s="494"/>
      <c r="L245" s="494"/>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c r="AJ245" s="494"/>
      <c r="AK245" s="494"/>
      <c r="AL245" s="494"/>
      <c r="AM245" s="494"/>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c r="A246" s="14"/>
      <c r="J246" s="494"/>
      <c r="K246" s="494"/>
      <c r="L246" s="494"/>
      <c r="M246" s="494"/>
      <c r="N246" s="494"/>
      <c r="O246" s="494"/>
      <c r="P246" s="494"/>
      <c r="Q246" s="494"/>
      <c r="R246" s="494"/>
      <c r="S246" s="494"/>
      <c r="T246" s="494"/>
      <c r="U246" s="494"/>
      <c r="V246" s="494"/>
      <c r="W246" s="494"/>
      <c r="X246" s="494"/>
      <c r="Y246" s="494"/>
      <c r="Z246" s="494"/>
      <c r="AA246" s="494"/>
      <c r="AB246" s="494"/>
      <c r="AC246" s="494"/>
      <c r="AD246" s="494"/>
      <c r="AE246" s="494"/>
      <c r="AF246" s="494"/>
      <c r="AG246" s="494"/>
      <c r="AH246" s="494"/>
      <c r="AI246" s="494"/>
      <c r="AJ246" s="494"/>
      <c r="AK246" s="494"/>
      <c r="AL246" s="494"/>
      <c r="AM246" s="494"/>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c r="A247" s="14"/>
      <c r="J247" s="494"/>
      <c r="K247" s="494"/>
      <c r="L247" s="494"/>
      <c r="M247" s="494"/>
      <c r="N247" s="494"/>
      <c r="O247" s="494"/>
      <c r="P247" s="494"/>
      <c r="Q247" s="494"/>
      <c r="R247" s="494"/>
      <c r="S247" s="494"/>
      <c r="T247" s="494"/>
      <c r="U247" s="494"/>
      <c r="V247" s="494"/>
      <c r="W247" s="494"/>
      <c r="X247" s="494"/>
      <c r="Y247" s="494"/>
      <c r="Z247" s="494"/>
      <c r="AA247" s="494"/>
      <c r="AB247" s="494"/>
      <c r="AC247" s="494"/>
      <c r="AD247" s="494"/>
      <c r="AE247" s="494"/>
      <c r="AF247" s="494"/>
      <c r="AG247" s="494"/>
      <c r="AH247" s="494"/>
      <c r="AI247" s="494"/>
      <c r="AJ247" s="494"/>
      <c r="AK247" s="494"/>
      <c r="AL247" s="494"/>
      <c r="AM247" s="494"/>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c r="A248" s="14"/>
      <c r="J248" s="494"/>
      <c r="K248" s="494"/>
      <c r="L248" s="494"/>
      <c r="M248" s="494"/>
      <c r="N248" s="494"/>
      <c r="O248" s="494"/>
      <c r="P248" s="494"/>
      <c r="Q248" s="494"/>
      <c r="R248" s="494"/>
      <c r="S248" s="494"/>
      <c r="T248" s="494"/>
      <c r="U248" s="494"/>
      <c r="V248" s="494"/>
      <c r="W248" s="494"/>
      <c r="X248" s="494"/>
      <c r="Y248" s="494"/>
      <c r="Z248" s="494"/>
      <c r="AA248" s="494"/>
      <c r="AB248" s="494"/>
      <c r="AC248" s="494"/>
      <c r="AD248" s="494"/>
      <c r="AE248" s="494"/>
      <c r="AF248" s="494"/>
      <c r="AG248" s="494"/>
      <c r="AH248" s="494"/>
      <c r="AI248" s="494"/>
      <c r="AJ248" s="494"/>
      <c r="AK248" s="494"/>
      <c r="AL248" s="494"/>
      <c r="AM248" s="494"/>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c r="A249" s="14"/>
      <c r="J249" s="494"/>
      <c r="K249" s="494"/>
      <c r="L249" s="494"/>
      <c r="M249" s="494"/>
      <c r="N249" s="494"/>
      <c r="O249" s="494"/>
      <c r="P249" s="494"/>
      <c r="Q249" s="494"/>
      <c r="R249" s="494"/>
      <c r="S249" s="494"/>
      <c r="T249" s="494"/>
      <c r="U249" s="494"/>
      <c r="V249" s="494"/>
      <c r="W249" s="494"/>
      <c r="X249" s="494"/>
      <c r="Y249" s="494"/>
      <c r="Z249" s="494"/>
      <c r="AA249" s="494"/>
      <c r="AB249" s="494"/>
      <c r="AC249" s="494"/>
      <c r="AD249" s="494"/>
      <c r="AE249" s="494"/>
      <c r="AF249" s="494"/>
      <c r="AG249" s="494"/>
      <c r="AH249" s="494"/>
      <c r="AI249" s="494"/>
      <c r="AJ249" s="494"/>
      <c r="AK249" s="494"/>
      <c r="AL249" s="494"/>
      <c r="AM249" s="494"/>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c r="A250" s="14"/>
      <c r="J250" s="494"/>
      <c r="K250" s="494"/>
      <c r="L250" s="494"/>
      <c r="M250" s="494"/>
      <c r="N250" s="494"/>
      <c r="O250" s="494"/>
      <c r="P250" s="494"/>
      <c r="Q250" s="494"/>
      <c r="R250" s="494"/>
      <c r="S250" s="494"/>
      <c r="T250" s="494"/>
      <c r="U250" s="494"/>
      <c r="V250" s="494"/>
      <c r="W250" s="494"/>
      <c r="X250" s="494"/>
      <c r="Y250" s="494"/>
      <c r="Z250" s="494"/>
      <c r="AA250" s="494"/>
      <c r="AB250" s="494"/>
      <c r="AC250" s="494"/>
      <c r="AD250" s="494"/>
      <c r="AE250" s="494"/>
      <c r="AF250" s="494"/>
      <c r="AG250" s="494"/>
      <c r="AH250" s="494"/>
      <c r="AI250" s="494"/>
      <c r="AJ250" s="494"/>
      <c r="AK250" s="494"/>
      <c r="AL250" s="494"/>
      <c r="AM250" s="494"/>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c r="A251" s="14"/>
      <c r="J251" s="494"/>
      <c r="K251" s="494"/>
      <c r="L251" s="494"/>
      <c r="M251" s="494"/>
      <c r="N251" s="494"/>
      <c r="O251" s="494"/>
      <c r="P251" s="494"/>
      <c r="Q251" s="494"/>
      <c r="R251" s="494"/>
      <c r="S251" s="494"/>
      <c r="T251" s="494"/>
      <c r="U251" s="494"/>
      <c r="V251" s="494"/>
      <c r="W251" s="494"/>
      <c r="X251" s="494"/>
      <c r="Y251" s="494"/>
      <c r="Z251" s="494"/>
      <c r="AA251" s="494"/>
      <c r="AB251" s="494"/>
      <c r="AC251" s="494"/>
      <c r="AD251" s="494"/>
      <c r="AE251" s="494"/>
      <c r="AF251" s="494"/>
      <c r="AG251" s="494"/>
      <c r="AH251" s="494"/>
      <c r="AI251" s="494"/>
      <c r="AJ251" s="494"/>
      <c r="AK251" s="494"/>
      <c r="AL251" s="494"/>
      <c r="AM251" s="494"/>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c r="A252" s="14"/>
      <c r="J252" s="494"/>
      <c r="K252" s="494"/>
      <c r="L252" s="494"/>
      <c r="M252" s="494"/>
      <c r="N252" s="494"/>
      <c r="O252" s="494"/>
      <c r="P252" s="494"/>
      <c r="Q252" s="494"/>
      <c r="R252" s="494"/>
      <c r="S252" s="494"/>
      <c r="T252" s="494"/>
      <c r="U252" s="494"/>
      <c r="V252" s="494"/>
      <c r="W252" s="494"/>
      <c r="X252" s="494"/>
      <c r="Y252" s="494"/>
      <c r="Z252" s="494"/>
      <c r="AA252" s="494"/>
      <c r="AB252" s="494"/>
      <c r="AC252" s="494"/>
      <c r="AD252" s="494"/>
      <c r="AE252" s="494"/>
      <c r="AF252" s="494"/>
      <c r="AG252" s="494"/>
      <c r="AH252" s="494"/>
      <c r="AI252" s="494"/>
      <c r="AJ252" s="494"/>
      <c r="AK252" s="494"/>
      <c r="AL252" s="494"/>
      <c r="AM252" s="494"/>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c r="A253" s="14"/>
      <c r="J253" s="494"/>
      <c r="K253" s="494"/>
      <c r="L253" s="494"/>
      <c r="M253" s="494"/>
      <c r="N253" s="494"/>
      <c r="O253" s="494"/>
      <c r="P253" s="494"/>
      <c r="Q253" s="494"/>
      <c r="R253" s="494"/>
      <c r="S253" s="494"/>
      <c r="T253" s="494"/>
      <c r="U253" s="494"/>
      <c r="V253" s="494"/>
      <c r="W253" s="494"/>
      <c r="X253" s="494"/>
      <c r="Y253" s="494"/>
      <c r="Z253" s="494"/>
      <c r="AA253" s="494"/>
      <c r="AB253" s="494"/>
      <c r="AC253" s="494"/>
      <c r="AD253" s="494"/>
      <c r="AE253" s="494"/>
      <c r="AF253" s="494"/>
      <c r="AG253" s="494"/>
      <c r="AH253" s="494"/>
      <c r="AI253" s="494"/>
      <c r="AJ253" s="494"/>
      <c r="AK253" s="494"/>
      <c r="AL253" s="494"/>
      <c r="AM253" s="494"/>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c r="A254" s="14"/>
      <c r="J254" s="494"/>
      <c r="K254" s="494"/>
      <c r="L254" s="494"/>
      <c r="M254" s="494"/>
      <c r="N254" s="494"/>
      <c r="O254" s="494"/>
      <c r="P254" s="494"/>
      <c r="Q254" s="494"/>
      <c r="R254" s="494"/>
      <c r="S254" s="494"/>
      <c r="T254" s="494"/>
      <c r="U254" s="494"/>
      <c r="V254" s="494"/>
      <c r="W254" s="494"/>
      <c r="X254" s="494"/>
      <c r="Y254" s="494"/>
      <c r="Z254" s="494"/>
      <c r="AA254" s="494"/>
      <c r="AB254" s="494"/>
      <c r="AC254" s="494"/>
      <c r="AD254" s="494"/>
      <c r="AE254" s="494"/>
      <c r="AF254" s="494"/>
      <c r="AG254" s="494"/>
      <c r="AH254" s="494"/>
      <c r="AI254" s="494"/>
      <c r="AJ254" s="494"/>
      <c r="AK254" s="494"/>
      <c r="AL254" s="494"/>
      <c r="AM254" s="494"/>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c r="A255" s="14"/>
      <c r="J255" s="494"/>
      <c r="K255" s="494"/>
      <c r="L255" s="494"/>
      <c r="M255" s="494"/>
      <c r="N255" s="494"/>
      <c r="O255" s="494"/>
      <c r="P255" s="494"/>
      <c r="Q255" s="494"/>
      <c r="R255" s="494"/>
      <c r="S255" s="494"/>
      <c r="T255" s="494"/>
      <c r="U255" s="494"/>
      <c r="V255" s="494"/>
      <c r="W255" s="494"/>
      <c r="X255" s="494"/>
      <c r="Y255" s="494"/>
      <c r="Z255" s="494"/>
      <c r="AA255" s="494"/>
      <c r="AB255" s="494"/>
      <c r="AC255" s="494"/>
      <c r="AD255" s="494"/>
      <c r="AE255" s="494"/>
      <c r="AF255" s="494"/>
      <c r="AG255" s="494"/>
      <c r="AH255" s="494"/>
      <c r="AI255" s="494"/>
      <c r="AJ255" s="494"/>
      <c r="AK255" s="494"/>
      <c r="AL255" s="494"/>
      <c r="AM255" s="494"/>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c r="A256" s="14"/>
      <c r="J256" s="494"/>
      <c r="K256" s="494"/>
      <c r="L256" s="494"/>
      <c r="M256" s="494"/>
      <c r="N256" s="494"/>
      <c r="O256" s="494"/>
      <c r="P256" s="494"/>
      <c r="Q256" s="494"/>
      <c r="R256" s="494"/>
      <c r="S256" s="494"/>
      <c r="T256" s="494"/>
      <c r="U256" s="494"/>
      <c r="V256" s="494"/>
      <c r="W256" s="494"/>
      <c r="X256" s="494"/>
      <c r="Y256" s="494"/>
      <c r="Z256" s="494"/>
      <c r="AA256" s="494"/>
      <c r="AB256" s="494"/>
      <c r="AC256" s="494"/>
      <c r="AD256" s="494"/>
      <c r="AE256" s="494"/>
      <c r="AF256" s="494"/>
      <c r="AG256" s="494"/>
      <c r="AH256" s="494"/>
      <c r="AI256" s="494"/>
      <c r="AJ256" s="494"/>
      <c r="AK256" s="494"/>
      <c r="AL256" s="494"/>
      <c r="AM256" s="494"/>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c r="A257" s="14"/>
      <c r="J257" s="494"/>
      <c r="K257" s="494"/>
      <c r="L257" s="494"/>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c r="AJ257" s="494"/>
      <c r="AK257" s="494"/>
      <c r="AL257" s="494"/>
      <c r="AM257" s="494"/>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c r="A258" s="14"/>
      <c r="J258" s="494"/>
      <c r="K258" s="494"/>
      <c r="L258" s="494"/>
      <c r="M258" s="494"/>
      <c r="N258" s="494"/>
      <c r="O258" s="494"/>
      <c r="P258" s="494"/>
      <c r="Q258" s="494"/>
      <c r="R258" s="494"/>
      <c r="S258" s="494"/>
      <c r="T258" s="494"/>
      <c r="U258" s="494"/>
      <c r="V258" s="494"/>
      <c r="W258" s="494"/>
      <c r="X258" s="494"/>
      <c r="Y258" s="494"/>
      <c r="Z258" s="494"/>
      <c r="AA258" s="494"/>
      <c r="AB258" s="494"/>
      <c r="AC258" s="494"/>
      <c r="AD258" s="494"/>
      <c r="AE258" s="494"/>
      <c r="AF258" s="494"/>
      <c r="AG258" s="494"/>
      <c r="AH258" s="494"/>
      <c r="AI258" s="494"/>
      <c r="AJ258" s="494"/>
      <c r="AK258" s="494"/>
      <c r="AL258" s="494"/>
      <c r="AM258" s="494"/>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c r="A259" s="14"/>
      <c r="J259" s="494"/>
      <c r="K259" s="494"/>
      <c r="L259" s="494"/>
      <c r="M259" s="494"/>
      <c r="N259" s="494"/>
      <c r="O259" s="494"/>
      <c r="P259" s="494"/>
      <c r="Q259" s="494"/>
      <c r="R259" s="494"/>
      <c r="S259" s="494"/>
      <c r="T259" s="494"/>
      <c r="U259" s="494"/>
      <c r="V259" s="494"/>
      <c r="W259" s="494"/>
      <c r="X259" s="494"/>
      <c r="Y259" s="494"/>
      <c r="Z259" s="494"/>
      <c r="AA259" s="494"/>
      <c r="AB259" s="494"/>
      <c r="AC259" s="494"/>
      <c r="AD259" s="494"/>
      <c r="AE259" s="494"/>
      <c r="AF259" s="494"/>
      <c r="AG259" s="494"/>
      <c r="AH259" s="494"/>
      <c r="AI259" s="494"/>
      <c r="AJ259" s="494"/>
      <c r="AK259" s="494"/>
      <c r="AL259" s="494"/>
      <c r="AM259" s="494"/>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c r="A260" s="14"/>
      <c r="J260" s="494"/>
      <c r="K260" s="494"/>
      <c r="L260" s="494"/>
      <c r="M260" s="494"/>
      <c r="N260" s="494"/>
      <c r="O260" s="494"/>
      <c r="P260" s="494"/>
      <c r="Q260" s="494"/>
      <c r="R260" s="494"/>
      <c r="S260" s="494"/>
      <c r="T260" s="494"/>
      <c r="U260" s="494"/>
      <c r="V260" s="494"/>
      <c r="W260" s="494"/>
      <c r="X260" s="494"/>
      <c r="Y260" s="494"/>
      <c r="Z260" s="494"/>
      <c r="AA260" s="494"/>
      <c r="AB260" s="494"/>
      <c r="AC260" s="494"/>
      <c r="AD260" s="494"/>
      <c r="AE260" s="494"/>
      <c r="AF260" s="494"/>
      <c r="AG260" s="494"/>
      <c r="AH260" s="494"/>
      <c r="AI260" s="494"/>
      <c r="AJ260" s="494"/>
      <c r="AK260" s="494"/>
      <c r="AL260" s="494"/>
      <c r="AM260" s="494"/>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c r="A261" s="14"/>
      <c r="J261" s="494"/>
      <c r="K261" s="494"/>
      <c r="L261" s="494"/>
      <c r="M261" s="494"/>
      <c r="N261" s="494"/>
      <c r="O261" s="494"/>
      <c r="P261" s="494"/>
      <c r="Q261" s="494"/>
      <c r="R261" s="494"/>
      <c r="S261" s="494"/>
      <c r="T261" s="494"/>
      <c r="U261" s="494"/>
      <c r="V261" s="494"/>
      <c r="W261" s="494"/>
      <c r="X261" s="494"/>
      <c r="Y261" s="494"/>
      <c r="Z261" s="494"/>
      <c r="AA261" s="494"/>
      <c r="AB261" s="494"/>
      <c r="AC261" s="494"/>
      <c r="AD261" s="494"/>
      <c r="AE261" s="494"/>
      <c r="AF261" s="494"/>
      <c r="AG261" s="494"/>
      <c r="AH261" s="494"/>
      <c r="AI261" s="494"/>
      <c r="AJ261" s="494"/>
      <c r="AK261" s="494"/>
      <c r="AL261" s="494"/>
      <c r="AM261" s="494"/>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c r="A262" s="1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4"/>
      <c r="AI262" s="494"/>
      <c r="AJ262" s="494"/>
      <c r="AK262" s="494"/>
      <c r="AL262" s="494"/>
      <c r="AM262" s="494"/>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c r="A263" s="14"/>
      <c r="J263" s="494"/>
      <c r="K263" s="494"/>
      <c r="L263" s="494"/>
      <c r="M263" s="494"/>
      <c r="N263" s="494"/>
      <c r="O263" s="494"/>
      <c r="P263" s="494"/>
      <c r="Q263" s="494"/>
      <c r="R263" s="494"/>
      <c r="S263" s="494"/>
      <c r="T263" s="494"/>
      <c r="U263" s="494"/>
      <c r="V263" s="494"/>
      <c r="W263" s="494"/>
      <c r="X263" s="494"/>
      <c r="Y263" s="494"/>
      <c r="Z263" s="494"/>
      <c r="AA263" s="494"/>
      <c r="AB263" s="494"/>
      <c r="AC263" s="494"/>
      <c r="AD263" s="494"/>
      <c r="AE263" s="494"/>
      <c r="AF263" s="494"/>
      <c r="AG263" s="494"/>
      <c r="AH263" s="494"/>
      <c r="AI263" s="494"/>
      <c r="AJ263" s="494"/>
      <c r="AK263" s="494"/>
      <c r="AL263" s="494"/>
      <c r="AM263" s="494"/>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c r="A264" s="14"/>
      <c r="J264" s="494"/>
      <c r="K264" s="494"/>
      <c r="L264" s="494"/>
      <c r="M264" s="494"/>
      <c r="N264" s="494"/>
      <c r="O264" s="494"/>
      <c r="P264" s="494"/>
      <c r="Q264" s="494"/>
      <c r="R264" s="494"/>
      <c r="S264" s="494"/>
      <c r="T264" s="494"/>
      <c r="U264" s="494"/>
      <c r="V264" s="494"/>
      <c r="W264" s="494"/>
      <c r="X264" s="494"/>
      <c r="Y264" s="494"/>
      <c r="Z264" s="494"/>
      <c r="AA264" s="494"/>
      <c r="AB264" s="494"/>
      <c r="AC264" s="494"/>
      <c r="AD264" s="494"/>
      <c r="AE264" s="494"/>
      <c r="AF264" s="494"/>
      <c r="AG264" s="494"/>
      <c r="AH264" s="494"/>
      <c r="AI264" s="494"/>
      <c r="AJ264" s="494"/>
      <c r="AK264" s="494"/>
      <c r="AL264" s="494"/>
      <c r="AM264" s="494"/>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c r="A265" s="14"/>
      <c r="J265" s="494"/>
      <c r="K265" s="494"/>
      <c r="L265" s="494"/>
      <c r="M265" s="494"/>
      <c r="N265" s="494"/>
      <c r="O265" s="494"/>
      <c r="P265" s="494"/>
      <c r="Q265" s="494"/>
      <c r="R265" s="494"/>
      <c r="S265" s="494"/>
      <c r="T265" s="494"/>
      <c r="U265" s="494"/>
      <c r="V265" s="494"/>
      <c r="W265" s="494"/>
      <c r="X265" s="494"/>
      <c r="Y265" s="494"/>
      <c r="Z265" s="494"/>
      <c r="AA265" s="494"/>
      <c r="AB265" s="494"/>
      <c r="AC265" s="494"/>
      <c r="AD265" s="494"/>
      <c r="AE265" s="494"/>
      <c r="AF265" s="494"/>
      <c r="AG265" s="494"/>
      <c r="AH265" s="494"/>
      <c r="AI265" s="494"/>
      <c r="AJ265" s="494"/>
      <c r="AK265" s="494"/>
      <c r="AL265" s="494"/>
      <c r="AM265" s="494"/>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c r="A266" s="14"/>
      <c r="J266" s="494"/>
      <c r="K266" s="494"/>
      <c r="L266" s="494"/>
      <c r="M266" s="494"/>
      <c r="N266" s="494"/>
      <c r="O266" s="494"/>
      <c r="P266" s="494"/>
      <c r="Q266" s="494"/>
      <c r="R266" s="494"/>
      <c r="S266" s="494"/>
      <c r="T266" s="494"/>
      <c r="U266" s="494"/>
      <c r="V266" s="494"/>
      <c r="W266" s="494"/>
      <c r="X266" s="494"/>
      <c r="Y266" s="494"/>
      <c r="Z266" s="494"/>
      <c r="AA266" s="494"/>
      <c r="AB266" s="494"/>
      <c r="AC266" s="494"/>
      <c r="AD266" s="494"/>
      <c r="AE266" s="494"/>
      <c r="AF266" s="494"/>
      <c r="AG266" s="494"/>
      <c r="AH266" s="494"/>
      <c r="AI266" s="494"/>
      <c r="AJ266" s="494"/>
      <c r="AK266" s="494"/>
      <c r="AL266" s="494"/>
      <c r="AM266" s="494"/>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c r="A267" s="14"/>
      <c r="J267" s="494"/>
      <c r="K267" s="494"/>
      <c r="L267" s="494"/>
      <c r="M267" s="494"/>
      <c r="N267" s="494"/>
      <c r="O267" s="494"/>
      <c r="P267" s="494"/>
      <c r="Q267" s="494"/>
      <c r="R267" s="494"/>
      <c r="S267" s="494"/>
      <c r="T267" s="494"/>
      <c r="U267" s="494"/>
      <c r="V267" s="494"/>
      <c r="W267" s="494"/>
      <c r="X267" s="494"/>
      <c r="Y267" s="494"/>
      <c r="Z267" s="494"/>
      <c r="AA267" s="494"/>
      <c r="AB267" s="494"/>
      <c r="AC267" s="494"/>
      <c r="AD267" s="494"/>
      <c r="AE267" s="494"/>
      <c r="AF267" s="494"/>
      <c r="AG267" s="494"/>
      <c r="AH267" s="494"/>
      <c r="AI267" s="494"/>
      <c r="AJ267" s="494"/>
      <c r="AK267" s="494"/>
      <c r="AL267" s="494"/>
      <c r="AM267" s="494"/>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c r="A268" s="14"/>
      <c r="J268" s="494"/>
      <c r="K268" s="494"/>
      <c r="L268" s="494"/>
      <c r="M268" s="494"/>
      <c r="N268" s="494"/>
      <c r="O268" s="494"/>
      <c r="P268" s="494"/>
      <c r="Q268" s="494"/>
      <c r="R268" s="494"/>
      <c r="S268" s="494"/>
      <c r="T268" s="494"/>
      <c r="U268" s="494"/>
      <c r="V268" s="494"/>
      <c r="W268" s="494"/>
      <c r="X268" s="494"/>
      <c r="Y268" s="494"/>
      <c r="Z268" s="494"/>
      <c r="AA268" s="494"/>
      <c r="AB268" s="494"/>
      <c r="AC268" s="494"/>
      <c r="AD268" s="494"/>
      <c r="AE268" s="494"/>
      <c r="AF268" s="494"/>
      <c r="AG268" s="494"/>
      <c r="AH268" s="494"/>
      <c r="AI268" s="494"/>
      <c r="AJ268" s="494"/>
      <c r="AK268" s="494"/>
      <c r="AL268" s="494"/>
      <c r="AM268" s="494"/>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c r="A269" s="14"/>
      <c r="J269" s="494"/>
      <c r="K269" s="494"/>
      <c r="L269" s="494"/>
      <c r="M269" s="494"/>
      <c r="N269" s="494"/>
      <c r="O269" s="494"/>
      <c r="P269" s="494"/>
      <c r="Q269" s="494"/>
      <c r="R269" s="494"/>
      <c r="S269" s="494"/>
      <c r="T269" s="494"/>
      <c r="U269" s="494"/>
      <c r="V269" s="494"/>
      <c r="W269" s="494"/>
      <c r="X269" s="494"/>
      <c r="Y269" s="494"/>
      <c r="Z269" s="494"/>
      <c r="AA269" s="494"/>
      <c r="AB269" s="494"/>
      <c r="AC269" s="494"/>
      <c r="AD269" s="494"/>
      <c r="AE269" s="494"/>
      <c r="AF269" s="494"/>
      <c r="AG269" s="494"/>
      <c r="AH269" s="494"/>
      <c r="AI269" s="494"/>
      <c r="AJ269" s="494"/>
      <c r="AK269" s="494"/>
      <c r="AL269" s="494"/>
      <c r="AM269" s="494"/>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c r="A270" s="14"/>
      <c r="J270" s="494"/>
      <c r="K270" s="494"/>
      <c r="L270" s="494"/>
      <c r="M270" s="494"/>
      <c r="N270" s="494"/>
      <c r="O270" s="494"/>
      <c r="P270" s="494"/>
      <c r="Q270" s="494"/>
      <c r="R270" s="494"/>
      <c r="S270" s="494"/>
      <c r="T270" s="494"/>
      <c r="U270" s="494"/>
      <c r="V270" s="494"/>
      <c r="W270" s="494"/>
      <c r="X270" s="494"/>
      <c r="Y270" s="494"/>
      <c r="Z270" s="494"/>
      <c r="AA270" s="494"/>
      <c r="AB270" s="494"/>
      <c r="AC270" s="494"/>
      <c r="AD270" s="494"/>
      <c r="AE270" s="494"/>
      <c r="AF270" s="494"/>
      <c r="AG270" s="494"/>
      <c r="AH270" s="494"/>
      <c r="AI270" s="494"/>
      <c r="AJ270" s="494"/>
      <c r="AK270" s="494"/>
      <c r="AL270" s="494"/>
      <c r="AM270" s="494"/>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c r="A271" s="14"/>
      <c r="J271" s="494"/>
      <c r="K271" s="494"/>
      <c r="L271" s="494"/>
      <c r="M271" s="494"/>
      <c r="N271" s="494"/>
      <c r="O271" s="494"/>
      <c r="P271" s="494"/>
      <c r="Q271" s="494"/>
      <c r="R271" s="494"/>
      <c r="S271" s="494"/>
      <c r="T271" s="494"/>
      <c r="U271" s="494"/>
      <c r="V271" s="494"/>
      <c r="W271" s="494"/>
      <c r="X271" s="494"/>
      <c r="Y271" s="494"/>
      <c r="Z271" s="494"/>
      <c r="AA271" s="494"/>
      <c r="AB271" s="494"/>
      <c r="AC271" s="494"/>
      <c r="AD271" s="494"/>
      <c r="AE271" s="494"/>
      <c r="AF271" s="494"/>
      <c r="AG271" s="494"/>
      <c r="AH271" s="494"/>
      <c r="AI271" s="494"/>
      <c r="AJ271" s="494"/>
      <c r="AK271" s="494"/>
      <c r="AL271" s="494"/>
      <c r="AM271" s="494"/>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c r="A272" s="14"/>
      <c r="J272" s="494"/>
      <c r="K272" s="494"/>
      <c r="L272" s="494"/>
      <c r="M272" s="494"/>
      <c r="N272" s="494"/>
      <c r="O272" s="494"/>
      <c r="P272" s="494"/>
      <c r="Q272" s="494"/>
      <c r="R272" s="494"/>
      <c r="S272" s="494"/>
      <c r="T272" s="494"/>
      <c r="U272" s="494"/>
      <c r="V272" s="494"/>
      <c r="W272" s="494"/>
      <c r="X272" s="494"/>
      <c r="Y272" s="494"/>
      <c r="Z272" s="494"/>
      <c r="AA272" s="494"/>
      <c r="AB272" s="494"/>
      <c r="AC272" s="494"/>
      <c r="AD272" s="494"/>
      <c r="AE272" s="494"/>
      <c r="AF272" s="494"/>
      <c r="AG272" s="494"/>
      <c r="AH272" s="494"/>
      <c r="AI272" s="494"/>
      <c r="AJ272" s="494"/>
      <c r="AK272" s="494"/>
      <c r="AL272" s="494"/>
      <c r="AM272" s="494"/>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c r="A273" s="14"/>
      <c r="J273" s="494"/>
      <c r="K273" s="494"/>
      <c r="L273" s="494"/>
      <c r="M273" s="494"/>
      <c r="N273" s="494"/>
      <c r="O273" s="494"/>
      <c r="P273" s="494"/>
      <c r="Q273" s="494"/>
      <c r="R273" s="494"/>
      <c r="S273" s="494"/>
      <c r="T273" s="494"/>
      <c r="U273" s="494"/>
      <c r="V273" s="494"/>
      <c r="W273" s="494"/>
      <c r="X273" s="494"/>
      <c r="Y273" s="494"/>
      <c r="Z273" s="494"/>
      <c r="AA273" s="494"/>
      <c r="AB273" s="494"/>
      <c r="AC273" s="494"/>
      <c r="AD273" s="494"/>
      <c r="AE273" s="494"/>
      <c r="AF273" s="494"/>
      <c r="AG273" s="494"/>
      <c r="AH273" s="494"/>
      <c r="AI273" s="494"/>
      <c r="AJ273" s="494"/>
      <c r="AK273" s="494"/>
      <c r="AL273" s="494"/>
      <c r="AM273" s="494"/>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c r="A274" s="14"/>
      <c r="J274" s="494"/>
      <c r="K274" s="494"/>
      <c r="L274" s="494"/>
      <c r="M274" s="494"/>
      <c r="N274" s="494"/>
      <c r="O274" s="494"/>
      <c r="P274" s="494"/>
      <c r="Q274" s="494"/>
      <c r="R274" s="494"/>
      <c r="S274" s="494"/>
      <c r="T274" s="494"/>
      <c r="U274" s="494"/>
      <c r="V274" s="494"/>
      <c r="W274" s="494"/>
      <c r="X274" s="494"/>
      <c r="Y274" s="494"/>
      <c r="Z274" s="494"/>
      <c r="AA274" s="494"/>
      <c r="AB274" s="494"/>
      <c r="AC274" s="494"/>
      <c r="AD274" s="494"/>
      <c r="AE274" s="494"/>
      <c r="AF274" s="494"/>
      <c r="AG274" s="494"/>
      <c r="AH274" s="494"/>
      <c r="AI274" s="494"/>
      <c r="AJ274" s="494"/>
      <c r="AK274" s="494"/>
      <c r="AL274" s="494"/>
      <c r="AM274" s="494"/>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c r="A275" s="14"/>
      <c r="J275" s="494"/>
      <c r="K275" s="494"/>
      <c r="L275" s="494"/>
      <c r="M275" s="494"/>
      <c r="N275" s="494"/>
      <c r="O275" s="494"/>
      <c r="P275" s="494"/>
      <c r="Q275" s="494"/>
      <c r="R275" s="494"/>
      <c r="S275" s="494"/>
      <c r="T275" s="494"/>
      <c r="U275" s="494"/>
      <c r="V275" s="494"/>
      <c r="W275" s="494"/>
      <c r="X275" s="494"/>
      <c r="Y275" s="494"/>
      <c r="Z275" s="494"/>
      <c r="AA275" s="494"/>
      <c r="AB275" s="494"/>
      <c r="AC275" s="494"/>
      <c r="AD275" s="494"/>
      <c r="AE275" s="494"/>
      <c r="AF275" s="494"/>
      <c r="AG275" s="494"/>
      <c r="AH275" s="494"/>
      <c r="AI275" s="494"/>
      <c r="AJ275" s="494"/>
      <c r="AK275" s="494"/>
      <c r="AL275" s="494"/>
      <c r="AM275" s="494"/>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c r="A276" s="14"/>
      <c r="J276" s="494"/>
      <c r="K276" s="494"/>
      <c r="L276" s="494"/>
      <c r="M276" s="494"/>
      <c r="N276" s="494"/>
      <c r="O276" s="494"/>
      <c r="P276" s="494"/>
      <c r="Q276" s="494"/>
      <c r="R276" s="494"/>
      <c r="S276" s="494"/>
      <c r="T276" s="494"/>
      <c r="U276" s="494"/>
      <c r="V276" s="494"/>
      <c r="W276" s="494"/>
      <c r="X276" s="494"/>
      <c r="Y276" s="494"/>
      <c r="Z276" s="494"/>
      <c r="AA276" s="494"/>
      <c r="AB276" s="494"/>
      <c r="AC276" s="494"/>
      <c r="AD276" s="494"/>
      <c r="AE276" s="494"/>
      <c r="AF276" s="494"/>
      <c r="AG276" s="494"/>
      <c r="AH276" s="494"/>
      <c r="AI276" s="494"/>
      <c r="AJ276" s="494"/>
      <c r="AK276" s="494"/>
      <c r="AL276" s="494"/>
      <c r="AM276" s="494"/>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c r="A277" s="14"/>
      <c r="J277" s="494"/>
      <c r="K277" s="494"/>
      <c r="L277" s="494"/>
      <c r="M277" s="494"/>
      <c r="N277" s="494"/>
      <c r="O277" s="494"/>
      <c r="P277" s="494"/>
      <c r="Q277" s="494"/>
      <c r="R277" s="494"/>
      <c r="S277" s="494"/>
      <c r="T277" s="494"/>
      <c r="U277" s="494"/>
      <c r="V277" s="494"/>
      <c r="W277" s="494"/>
      <c r="X277" s="494"/>
      <c r="Y277" s="494"/>
      <c r="Z277" s="494"/>
      <c r="AA277" s="494"/>
      <c r="AB277" s="494"/>
      <c r="AC277" s="494"/>
      <c r="AD277" s="494"/>
      <c r="AE277" s="494"/>
      <c r="AF277" s="494"/>
      <c r="AG277" s="494"/>
      <c r="AH277" s="494"/>
      <c r="AI277" s="494"/>
      <c r="AJ277" s="494"/>
      <c r="AK277" s="494"/>
      <c r="AL277" s="494"/>
      <c r="AM277" s="494"/>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c r="A278" s="14"/>
      <c r="J278" s="494"/>
      <c r="K278" s="494"/>
      <c r="L278" s="494"/>
      <c r="M278" s="494"/>
      <c r="N278" s="494"/>
      <c r="O278" s="494"/>
      <c r="P278" s="494"/>
      <c r="Q278" s="494"/>
      <c r="R278" s="494"/>
      <c r="S278" s="494"/>
      <c r="T278" s="494"/>
      <c r="U278" s="494"/>
      <c r="V278" s="494"/>
      <c r="W278" s="494"/>
      <c r="X278" s="494"/>
      <c r="Y278" s="494"/>
      <c r="Z278" s="494"/>
      <c r="AA278" s="494"/>
      <c r="AB278" s="494"/>
      <c r="AC278" s="494"/>
      <c r="AD278" s="494"/>
      <c r="AE278" s="494"/>
      <c r="AF278" s="494"/>
      <c r="AG278" s="494"/>
      <c r="AH278" s="494"/>
      <c r="AI278" s="494"/>
      <c r="AJ278" s="494"/>
      <c r="AK278" s="494"/>
      <c r="AL278" s="494"/>
      <c r="AM278" s="494"/>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c r="A279" s="14"/>
      <c r="J279" s="494"/>
      <c r="K279" s="494"/>
      <c r="L279" s="494"/>
      <c r="M279" s="494"/>
      <c r="N279" s="494"/>
      <c r="O279" s="494"/>
      <c r="P279" s="494"/>
      <c r="Q279" s="494"/>
      <c r="R279" s="494"/>
      <c r="S279" s="494"/>
      <c r="T279" s="494"/>
      <c r="U279" s="494"/>
      <c r="V279" s="494"/>
      <c r="W279" s="494"/>
      <c r="X279" s="494"/>
      <c r="Y279" s="494"/>
      <c r="Z279" s="494"/>
      <c r="AA279" s="494"/>
      <c r="AB279" s="494"/>
      <c r="AC279" s="494"/>
      <c r="AD279" s="494"/>
      <c r="AE279" s="494"/>
      <c r="AF279" s="494"/>
      <c r="AG279" s="494"/>
      <c r="AH279" s="494"/>
      <c r="AI279" s="494"/>
      <c r="AJ279" s="494"/>
      <c r="AK279" s="494"/>
      <c r="AL279" s="494"/>
      <c r="AM279" s="494"/>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c r="A280" s="14"/>
      <c r="J280" s="494"/>
      <c r="K280" s="494"/>
      <c r="L280" s="494"/>
      <c r="M280" s="494"/>
      <c r="N280" s="494"/>
      <c r="O280" s="494"/>
      <c r="P280" s="494"/>
      <c r="Q280" s="494"/>
      <c r="R280" s="494"/>
      <c r="S280" s="494"/>
      <c r="T280" s="494"/>
      <c r="U280" s="494"/>
      <c r="V280" s="494"/>
      <c r="W280" s="494"/>
      <c r="X280" s="494"/>
      <c r="Y280" s="494"/>
      <c r="Z280" s="494"/>
      <c r="AA280" s="494"/>
      <c r="AB280" s="494"/>
      <c r="AC280" s="494"/>
      <c r="AD280" s="494"/>
      <c r="AE280" s="494"/>
      <c r="AF280" s="494"/>
      <c r="AG280" s="494"/>
      <c r="AH280" s="494"/>
      <c r="AI280" s="494"/>
      <c r="AJ280" s="494"/>
      <c r="AK280" s="494"/>
      <c r="AL280" s="494"/>
      <c r="AM280" s="494"/>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c r="A281" s="14"/>
      <c r="J281" s="494"/>
      <c r="K281" s="494"/>
      <c r="L281" s="494"/>
      <c r="M281" s="494"/>
      <c r="N281" s="494"/>
      <c r="O281" s="494"/>
      <c r="P281" s="494"/>
      <c r="Q281" s="494"/>
      <c r="R281" s="494"/>
      <c r="S281" s="494"/>
      <c r="T281" s="494"/>
      <c r="U281" s="494"/>
      <c r="V281" s="494"/>
      <c r="W281" s="494"/>
      <c r="X281" s="494"/>
      <c r="Y281" s="494"/>
      <c r="Z281" s="494"/>
      <c r="AA281" s="494"/>
      <c r="AB281" s="494"/>
      <c r="AC281" s="494"/>
      <c r="AD281" s="494"/>
      <c r="AE281" s="494"/>
      <c r="AF281" s="494"/>
      <c r="AG281" s="494"/>
      <c r="AH281" s="494"/>
      <c r="AI281" s="494"/>
      <c r="AJ281" s="494"/>
      <c r="AK281" s="494"/>
      <c r="AL281" s="494"/>
      <c r="AM281" s="494"/>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c r="A282" s="14"/>
      <c r="J282" s="494"/>
      <c r="K282" s="494"/>
      <c r="L282" s="494"/>
      <c r="M282" s="494"/>
      <c r="N282" s="494"/>
      <c r="O282" s="494"/>
      <c r="P282" s="494"/>
      <c r="Q282" s="494"/>
      <c r="R282" s="494"/>
      <c r="S282" s="494"/>
      <c r="T282" s="494"/>
      <c r="U282" s="494"/>
      <c r="V282" s="494"/>
      <c r="W282" s="494"/>
      <c r="X282" s="494"/>
      <c r="Y282" s="494"/>
      <c r="Z282" s="494"/>
      <c r="AA282" s="494"/>
      <c r="AB282" s="494"/>
      <c r="AC282" s="494"/>
      <c r="AD282" s="494"/>
      <c r="AE282" s="494"/>
      <c r="AF282" s="494"/>
      <c r="AG282" s="494"/>
      <c r="AH282" s="494"/>
      <c r="AI282" s="494"/>
      <c r="AJ282" s="494"/>
      <c r="AK282" s="494"/>
      <c r="AL282" s="494"/>
      <c r="AM282" s="494"/>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c r="A283" s="14"/>
      <c r="J283" s="494"/>
      <c r="K283" s="494"/>
      <c r="L283" s="494"/>
      <c r="M283" s="494"/>
      <c r="N283" s="494"/>
      <c r="O283" s="494"/>
      <c r="P283" s="494"/>
      <c r="Q283" s="494"/>
      <c r="R283" s="494"/>
      <c r="S283" s="494"/>
      <c r="T283" s="494"/>
      <c r="U283" s="494"/>
      <c r="V283" s="494"/>
      <c r="W283" s="494"/>
      <c r="X283" s="494"/>
      <c r="Y283" s="494"/>
      <c r="Z283" s="494"/>
      <c r="AA283" s="494"/>
      <c r="AB283" s="494"/>
      <c r="AC283" s="494"/>
      <c r="AD283" s="494"/>
      <c r="AE283" s="494"/>
      <c r="AF283" s="494"/>
      <c r="AG283" s="494"/>
      <c r="AH283" s="494"/>
      <c r="AI283" s="494"/>
      <c r="AJ283" s="494"/>
      <c r="AK283" s="494"/>
      <c r="AL283" s="494"/>
      <c r="AM283" s="494"/>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c r="A284" s="14"/>
      <c r="J284" s="494"/>
      <c r="K284" s="494"/>
      <c r="L284" s="494"/>
      <c r="M284" s="494"/>
      <c r="N284" s="494"/>
      <c r="O284" s="494"/>
      <c r="P284" s="494"/>
      <c r="Q284" s="494"/>
      <c r="R284" s="494"/>
      <c r="S284" s="494"/>
      <c r="T284" s="494"/>
      <c r="U284" s="494"/>
      <c r="V284" s="494"/>
      <c r="W284" s="494"/>
      <c r="X284" s="494"/>
      <c r="Y284" s="494"/>
      <c r="Z284" s="494"/>
      <c r="AA284" s="494"/>
      <c r="AB284" s="494"/>
      <c r="AC284" s="494"/>
      <c r="AD284" s="494"/>
      <c r="AE284" s="494"/>
      <c r="AF284" s="494"/>
      <c r="AG284" s="494"/>
      <c r="AH284" s="494"/>
      <c r="AI284" s="494"/>
      <c r="AJ284" s="494"/>
      <c r="AK284" s="494"/>
      <c r="AL284" s="494"/>
      <c r="AM284" s="494"/>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c r="A285" s="14"/>
      <c r="J285" s="494"/>
      <c r="K285" s="494"/>
      <c r="L285" s="494"/>
      <c r="M285" s="494"/>
      <c r="N285" s="494"/>
      <c r="O285" s="494"/>
      <c r="P285" s="494"/>
      <c r="Q285" s="494"/>
      <c r="R285" s="494"/>
      <c r="S285" s="494"/>
      <c r="T285" s="494"/>
      <c r="U285" s="494"/>
      <c r="V285" s="494"/>
      <c r="W285" s="494"/>
      <c r="X285" s="494"/>
      <c r="Y285" s="494"/>
      <c r="Z285" s="494"/>
      <c r="AA285" s="494"/>
      <c r="AB285" s="494"/>
      <c r="AC285" s="494"/>
      <c r="AD285" s="494"/>
      <c r="AE285" s="494"/>
      <c r="AF285" s="494"/>
      <c r="AG285" s="494"/>
      <c r="AH285" s="494"/>
      <c r="AI285" s="494"/>
      <c r="AJ285" s="494"/>
      <c r="AK285" s="494"/>
      <c r="AL285" s="494"/>
      <c r="AM285" s="494"/>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c r="A286" s="14"/>
      <c r="J286" s="494"/>
      <c r="K286" s="494"/>
      <c r="L286" s="494"/>
      <c r="M286" s="494"/>
      <c r="N286" s="494"/>
      <c r="O286" s="494"/>
      <c r="P286" s="494"/>
      <c r="Q286" s="494"/>
      <c r="R286" s="494"/>
      <c r="S286" s="494"/>
      <c r="T286" s="494"/>
      <c r="U286" s="494"/>
      <c r="V286" s="494"/>
      <c r="W286" s="494"/>
      <c r="X286" s="494"/>
      <c r="Y286" s="494"/>
      <c r="Z286" s="494"/>
      <c r="AA286" s="494"/>
      <c r="AB286" s="494"/>
      <c r="AC286" s="494"/>
      <c r="AD286" s="494"/>
      <c r="AE286" s="494"/>
      <c r="AF286" s="494"/>
      <c r="AG286" s="494"/>
      <c r="AH286" s="494"/>
      <c r="AI286" s="494"/>
      <c r="AJ286" s="494"/>
      <c r="AK286" s="494"/>
      <c r="AL286" s="494"/>
      <c r="AM286" s="494"/>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c r="A287" s="14"/>
      <c r="J287" s="494"/>
      <c r="K287" s="494"/>
      <c r="L287" s="494"/>
      <c r="M287" s="494"/>
      <c r="N287" s="494"/>
      <c r="O287" s="494"/>
      <c r="P287" s="494"/>
      <c r="Q287" s="494"/>
      <c r="R287" s="494"/>
      <c r="S287" s="494"/>
      <c r="T287" s="494"/>
      <c r="U287" s="494"/>
      <c r="V287" s="494"/>
      <c r="W287" s="494"/>
      <c r="X287" s="494"/>
      <c r="Y287" s="494"/>
      <c r="Z287" s="494"/>
      <c r="AA287" s="494"/>
      <c r="AB287" s="494"/>
      <c r="AC287" s="494"/>
      <c r="AD287" s="494"/>
      <c r="AE287" s="494"/>
      <c r="AF287" s="494"/>
      <c r="AG287" s="494"/>
      <c r="AH287" s="494"/>
      <c r="AI287" s="494"/>
      <c r="AJ287" s="494"/>
      <c r="AK287" s="494"/>
      <c r="AL287" s="494"/>
      <c r="AM287" s="494"/>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c r="A288" s="14"/>
      <c r="J288" s="494"/>
      <c r="K288" s="494"/>
      <c r="L288" s="494"/>
      <c r="M288" s="494"/>
      <c r="N288" s="494"/>
      <c r="O288" s="494"/>
      <c r="P288" s="494"/>
      <c r="Q288" s="494"/>
      <c r="R288" s="494"/>
      <c r="S288" s="494"/>
      <c r="T288" s="494"/>
      <c r="U288" s="494"/>
      <c r="V288" s="494"/>
      <c r="W288" s="494"/>
      <c r="X288" s="494"/>
      <c r="Y288" s="494"/>
      <c r="Z288" s="494"/>
      <c r="AA288" s="494"/>
      <c r="AB288" s="494"/>
      <c r="AC288" s="494"/>
      <c r="AD288" s="494"/>
      <c r="AE288" s="494"/>
      <c r="AF288" s="494"/>
      <c r="AG288" s="494"/>
      <c r="AH288" s="494"/>
      <c r="AI288" s="494"/>
      <c r="AJ288" s="494"/>
      <c r="AK288" s="494"/>
      <c r="AL288" s="494"/>
      <c r="AM288" s="494"/>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c r="A289" s="14"/>
      <c r="J289" s="494"/>
      <c r="K289" s="494"/>
      <c r="L289" s="494"/>
      <c r="M289" s="494"/>
      <c r="N289" s="494"/>
      <c r="O289" s="494"/>
      <c r="P289" s="494"/>
      <c r="Q289" s="494"/>
      <c r="R289" s="494"/>
      <c r="S289" s="494"/>
      <c r="T289" s="494"/>
      <c r="U289" s="494"/>
      <c r="V289" s="494"/>
      <c r="W289" s="494"/>
      <c r="X289" s="494"/>
      <c r="Y289" s="494"/>
      <c r="Z289" s="494"/>
      <c r="AA289" s="494"/>
      <c r="AB289" s="494"/>
      <c r="AC289" s="494"/>
      <c r="AD289" s="494"/>
      <c r="AE289" s="494"/>
      <c r="AF289" s="494"/>
      <c r="AG289" s="494"/>
      <c r="AH289" s="494"/>
      <c r="AI289" s="494"/>
      <c r="AJ289" s="494"/>
      <c r="AK289" s="494"/>
      <c r="AL289" s="494"/>
      <c r="AM289" s="494"/>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c r="A290" s="14"/>
      <c r="J290" s="494"/>
      <c r="K290" s="494"/>
      <c r="L290" s="494"/>
      <c r="M290" s="494"/>
      <c r="N290" s="494"/>
      <c r="O290" s="494"/>
      <c r="P290" s="494"/>
      <c r="Q290" s="494"/>
      <c r="R290" s="494"/>
      <c r="S290" s="494"/>
      <c r="T290" s="494"/>
      <c r="U290" s="494"/>
      <c r="V290" s="494"/>
      <c r="W290" s="494"/>
      <c r="X290" s="494"/>
      <c r="Y290" s="494"/>
      <c r="Z290" s="494"/>
      <c r="AA290" s="494"/>
      <c r="AB290" s="494"/>
      <c r="AC290" s="494"/>
      <c r="AD290" s="494"/>
      <c r="AE290" s="494"/>
      <c r="AF290" s="494"/>
      <c r="AG290" s="494"/>
      <c r="AH290" s="494"/>
      <c r="AI290" s="494"/>
      <c r="AJ290" s="494"/>
      <c r="AK290" s="494"/>
      <c r="AL290" s="494"/>
      <c r="AM290" s="494"/>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c r="A291" s="14"/>
      <c r="J291" s="494"/>
      <c r="K291" s="494"/>
      <c r="L291" s="494"/>
      <c r="M291" s="494"/>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c r="AJ291" s="494"/>
      <c r="AK291" s="494"/>
      <c r="AL291" s="494"/>
      <c r="AM291" s="494"/>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c r="A292" s="14"/>
      <c r="J292" s="494"/>
      <c r="K292" s="494"/>
      <c r="L292" s="494"/>
      <c r="M292" s="494"/>
      <c r="N292" s="494"/>
      <c r="O292" s="494"/>
      <c r="P292" s="494"/>
      <c r="Q292" s="494"/>
      <c r="R292" s="494"/>
      <c r="S292" s="494"/>
      <c r="T292" s="494"/>
      <c r="U292" s="494"/>
      <c r="V292" s="494"/>
      <c r="W292" s="494"/>
      <c r="X292" s="494"/>
      <c r="Y292" s="494"/>
      <c r="Z292" s="494"/>
      <c r="AA292" s="494"/>
      <c r="AB292" s="494"/>
      <c r="AC292" s="494"/>
      <c r="AD292" s="494"/>
      <c r="AE292" s="494"/>
      <c r="AF292" s="494"/>
      <c r="AG292" s="494"/>
      <c r="AH292" s="494"/>
      <c r="AI292" s="494"/>
      <c r="AJ292" s="494"/>
      <c r="AK292" s="494"/>
      <c r="AL292" s="494"/>
      <c r="AM292" s="494"/>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c r="A293" s="14"/>
      <c r="J293" s="494"/>
      <c r="K293" s="494"/>
      <c r="L293" s="494"/>
      <c r="M293" s="494"/>
      <c r="N293" s="494"/>
      <c r="O293" s="494"/>
      <c r="P293" s="494"/>
      <c r="Q293" s="494"/>
      <c r="R293" s="494"/>
      <c r="S293" s="494"/>
      <c r="T293" s="494"/>
      <c r="U293" s="494"/>
      <c r="V293" s="494"/>
      <c r="W293" s="494"/>
      <c r="X293" s="494"/>
      <c r="Y293" s="494"/>
      <c r="Z293" s="494"/>
      <c r="AA293" s="494"/>
      <c r="AB293" s="494"/>
      <c r="AC293" s="494"/>
      <c r="AD293" s="494"/>
      <c r="AE293" s="494"/>
      <c r="AF293" s="494"/>
      <c r="AG293" s="494"/>
      <c r="AH293" s="494"/>
      <c r="AI293" s="494"/>
      <c r="AJ293" s="494"/>
      <c r="AK293" s="494"/>
      <c r="AL293" s="494"/>
      <c r="AM293" s="494"/>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c r="A294" s="14"/>
      <c r="J294" s="494"/>
      <c r="K294" s="494"/>
      <c r="L294" s="494"/>
      <c r="M294" s="494"/>
      <c r="N294" s="494"/>
      <c r="O294" s="494"/>
      <c r="P294" s="494"/>
      <c r="Q294" s="494"/>
      <c r="R294" s="494"/>
      <c r="S294" s="494"/>
      <c r="T294" s="494"/>
      <c r="U294" s="494"/>
      <c r="V294" s="494"/>
      <c r="W294" s="494"/>
      <c r="X294" s="494"/>
      <c r="Y294" s="494"/>
      <c r="Z294" s="494"/>
      <c r="AA294" s="494"/>
      <c r="AB294" s="494"/>
      <c r="AC294" s="494"/>
      <c r="AD294" s="494"/>
      <c r="AE294" s="494"/>
      <c r="AF294" s="494"/>
      <c r="AG294" s="494"/>
      <c r="AH294" s="494"/>
      <c r="AI294" s="494"/>
      <c r="AJ294" s="494"/>
      <c r="AK294" s="494"/>
      <c r="AL294" s="494"/>
      <c r="AM294" s="494"/>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c r="A295" s="14"/>
      <c r="J295" s="494"/>
      <c r="K295" s="494"/>
      <c r="L295" s="494"/>
      <c r="M295" s="494"/>
      <c r="N295" s="494"/>
      <c r="O295" s="494"/>
      <c r="P295" s="494"/>
      <c r="Q295" s="494"/>
      <c r="R295" s="494"/>
      <c r="S295" s="494"/>
      <c r="T295" s="494"/>
      <c r="U295" s="494"/>
      <c r="V295" s="494"/>
      <c r="W295" s="494"/>
      <c r="X295" s="494"/>
      <c r="Y295" s="494"/>
      <c r="Z295" s="494"/>
      <c r="AA295" s="494"/>
      <c r="AB295" s="494"/>
      <c r="AC295" s="494"/>
      <c r="AD295" s="494"/>
      <c r="AE295" s="494"/>
      <c r="AF295" s="494"/>
      <c r="AG295" s="494"/>
      <c r="AH295" s="494"/>
      <c r="AI295" s="494"/>
      <c r="AJ295" s="494"/>
      <c r="AK295" s="494"/>
      <c r="AL295" s="494"/>
      <c r="AM295" s="494"/>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c r="A296" s="14"/>
      <c r="J296" s="494"/>
      <c r="K296" s="494"/>
      <c r="L296" s="494"/>
      <c r="M296" s="494"/>
      <c r="N296" s="494"/>
      <c r="O296" s="494"/>
      <c r="P296" s="494"/>
      <c r="Q296" s="494"/>
      <c r="R296" s="494"/>
      <c r="S296" s="494"/>
      <c r="T296" s="494"/>
      <c r="U296" s="494"/>
      <c r="V296" s="494"/>
      <c r="W296" s="494"/>
      <c r="X296" s="494"/>
      <c r="Y296" s="494"/>
      <c r="Z296" s="494"/>
      <c r="AA296" s="494"/>
      <c r="AB296" s="494"/>
      <c r="AC296" s="494"/>
      <c r="AD296" s="494"/>
      <c r="AE296" s="494"/>
      <c r="AF296" s="494"/>
      <c r="AG296" s="494"/>
      <c r="AH296" s="494"/>
      <c r="AI296" s="494"/>
      <c r="AJ296" s="494"/>
      <c r="AK296" s="494"/>
      <c r="AL296" s="494"/>
      <c r="AM296" s="494"/>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c r="A297" s="14"/>
      <c r="J297" s="494"/>
      <c r="K297" s="494"/>
      <c r="L297" s="494"/>
      <c r="M297" s="494"/>
      <c r="N297" s="494"/>
      <c r="O297" s="494"/>
      <c r="P297" s="494"/>
      <c r="Q297" s="494"/>
      <c r="R297" s="494"/>
      <c r="S297" s="494"/>
      <c r="T297" s="494"/>
      <c r="U297" s="494"/>
      <c r="V297" s="494"/>
      <c r="W297" s="494"/>
      <c r="X297" s="494"/>
      <c r="Y297" s="494"/>
      <c r="Z297" s="494"/>
      <c r="AA297" s="494"/>
      <c r="AB297" s="494"/>
      <c r="AC297" s="494"/>
      <c r="AD297" s="494"/>
      <c r="AE297" s="494"/>
      <c r="AF297" s="494"/>
      <c r="AG297" s="494"/>
      <c r="AH297" s="494"/>
      <c r="AI297" s="494"/>
      <c r="AJ297" s="494"/>
      <c r="AK297" s="494"/>
      <c r="AL297" s="494"/>
      <c r="AM297" s="494"/>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c r="A298" s="14"/>
      <c r="J298" s="494"/>
      <c r="K298" s="494"/>
      <c r="L298" s="494"/>
      <c r="M298" s="494"/>
      <c r="N298" s="494"/>
      <c r="O298" s="494"/>
      <c r="P298" s="494"/>
      <c r="Q298" s="494"/>
      <c r="R298" s="494"/>
      <c r="S298" s="494"/>
      <c r="T298" s="494"/>
      <c r="U298" s="494"/>
      <c r="V298" s="494"/>
      <c r="W298" s="494"/>
      <c r="X298" s="494"/>
      <c r="Y298" s="494"/>
      <c r="Z298" s="494"/>
      <c r="AA298" s="494"/>
      <c r="AB298" s="494"/>
      <c r="AC298" s="494"/>
      <c r="AD298" s="494"/>
      <c r="AE298" s="494"/>
      <c r="AF298" s="494"/>
      <c r="AG298" s="494"/>
      <c r="AH298" s="494"/>
      <c r="AI298" s="494"/>
      <c r="AJ298" s="494"/>
      <c r="AK298" s="494"/>
      <c r="AL298" s="494"/>
      <c r="AM298" s="494"/>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c r="A299" s="14"/>
    </row>
    <row r="300" spans="1:60">
      <c r="A300" s="14"/>
    </row>
    <row r="301" spans="1:60">
      <c r="A301" s="14"/>
    </row>
    <row r="302" spans="1:60">
      <c r="A302" s="14"/>
    </row>
  </sheetData>
  <mergeCells count="17">
    <mergeCell ref="J110:O115"/>
    <mergeCell ref="P110:U115"/>
    <mergeCell ref="V110:AA115"/>
    <mergeCell ref="AB110:AG115"/>
    <mergeCell ref="AH110:AM115"/>
    <mergeCell ref="B2:I4"/>
    <mergeCell ref="J2:AM4"/>
    <mergeCell ref="B6:D109"/>
    <mergeCell ref="E26:I46"/>
    <mergeCell ref="AO26:AT46"/>
    <mergeCell ref="E47:I67"/>
    <mergeCell ref="AO47:AT67"/>
    <mergeCell ref="E68:I88"/>
    <mergeCell ref="AO68:AT88"/>
    <mergeCell ref="E89:I109"/>
    <mergeCell ref="E6:I25"/>
    <mergeCell ref="AO6:AT2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40" zoomScaleNormal="40" workbookViewId="0">
      <pane xSplit="4" ySplit="6" topLeftCell="E7" activePane="bottomRight" state="frozen"/>
      <selection pane="topRight" activeCell="B4" sqref="B4:H5"/>
      <selection pane="bottomLeft" activeCell="B4" sqref="B4:H5"/>
      <selection pane="bottomRight" activeCell="B4" sqref="B4:H5"/>
    </sheetView>
  </sheetViews>
  <sheetFormatPr baseColWidth="10" defaultColWidth="11.42578125" defaultRowHeight="15"/>
  <cols>
    <col min="1" max="1" width="4.140625" style="104" hidden="1" customWidth="1"/>
    <col min="2" max="2" width="20.140625" style="37" bestFit="1" customWidth="1"/>
    <col min="3" max="3" width="37.28515625" style="37" customWidth="1"/>
    <col min="4" max="4" width="22.7109375" style="37" customWidth="1"/>
    <col min="5" max="5" width="24.7109375" style="37" customWidth="1"/>
    <col min="6" max="8" width="8.140625" style="75" customWidth="1"/>
    <col min="9" max="12" width="8.140625" style="329" customWidth="1"/>
    <col min="13" max="13" width="88.7109375" style="37" bestFit="1" customWidth="1"/>
    <col min="14" max="14" width="43.28515625" style="37" customWidth="1"/>
    <col min="15" max="15" width="29" style="37" bestFit="1" customWidth="1"/>
    <col min="16" max="16" width="24.42578125" style="37" customWidth="1"/>
    <col min="17" max="17" width="74.42578125" style="37" customWidth="1"/>
    <col min="18" max="16384" width="11.42578125" style="37"/>
  </cols>
  <sheetData>
    <row r="1" spans="1:90" ht="33.75" customHeight="1" thickBot="1">
      <c r="A1" s="103"/>
      <c r="B1" s="124"/>
      <c r="C1" s="126"/>
      <c r="D1" s="1173" t="s">
        <v>341</v>
      </c>
      <c r="E1" s="1160" t="s">
        <v>342</v>
      </c>
      <c r="F1" s="1175"/>
      <c r="G1" s="1175"/>
      <c r="H1" s="1175"/>
      <c r="I1" s="1175"/>
      <c r="J1" s="1175"/>
      <c r="K1" s="1175"/>
      <c r="L1" s="1175"/>
      <c r="M1" s="1175"/>
      <c r="N1" s="1175"/>
      <c r="O1" s="1175"/>
      <c r="P1" s="691" t="s">
        <v>343</v>
      </c>
      <c r="Q1" s="693">
        <v>8</v>
      </c>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7"/>
      <c r="CK1" s="1157" t="s">
        <v>344</v>
      </c>
      <c r="CL1" s="1158"/>
    </row>
    <row r="2" spans="1:90" ht="24" customHeight="1" thickBot="1">
      <c r="A2" s="103"/>
      <c r="B2" s="123"/>
      <c r="C2" s="127"/>
      <c r="D2" s="1174"/>
      <c r="E2" s="1160"/>
      <c r="F2" s="1175"/>
      <c r="G2" s="1175"/>
      <c r="H2" s="1175"/>
      <c r="I2" s="1175"/>
      <c r="J2" s="1175"/>
      <c r="K2" s="1175"/>
      <c r="L2" s="1175"/>
      <c r="M2" s="1175"/>
      <c r="N2" s="1175"/>
      <c r="O2" s="1175"/>
      <c r="P2" s="691" t="s">
        <v>345</v>
      </c>
      <c r="Q2" s="691" t="s">
        <v>346</v>
      </c>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7"/>
      <c r="CK2" s="1157" t="s">
        <v>347</v>
      </c>
      <c r="CL2" s="1158"/>
    </row>
    <row r="3" spans="1:90" s="98" customFormat="1" ht="36.75" customHeight="1" thickBot="1">
      <c r="A3" s="103"/>
      <c r="B3" s="123"/>
      <c r="C3" s="128"/>
      <c r="D3" s="132" t="s">
        <v>348</v>
      </c>
      <c r="E3" s="1159" t="s">
        <v>349</v>
      </c>
      <c r="F3" s="1159"/>
      <c r="G3" s="1159"/>
      <c r="H3" s="1159"/>
      <c r="I3" s="1159"/>
      <c r="J3" s="1159"/>
      <c r="K3" s="1159"/>
      <c r="L3" s="1159"/>
      <c r="M3" s="1159"/>
      <c r="N3" s="1159"/>
      <c r="O3" s="1160"/>
      <c r="P3" s="691" t="s">
        <v>350</v>
      </c>
      <c r="Q3" s="131">
        <v>45552</v>
      </c>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7"/>
      <c r="CK3" s="1161" t="s">
        <v>351</v>
      </c>
      <c r="CL3" s="1162"/>
    </row>
    <row r="4" spans="1:90" ht="27" customHeight="1">
      <c r="A4" s="103"/>
      <c r="B4" s="320"/>
      <c r="C4" s="321"/>
      <c r="D4" s="322"/>
      <c r="E4" s="325" t="s">
        <v>352</v>
      </c>
      <c r="F4" s="325"/>
      <c r="G4" s="325"/>
      <c r="H4" s="325"/>
      <c r="I4" s="327"/>
      <c r="J4" s="327"/>
      <c r="K4" s="327"/>
      <c r="L4" s="327"/>
      <c r="M4" s="325"/>
      <c r="N4" s="325"/>
      <c r="O4" s="325"/>
      <c r="P4" s="323"/>
      <c r="Q4" s="324"/>
    </row>
    <row r="5" spans="1:90" ht="31.5" customHeight="1" thickBot="1">
      <c r="B5" s="54" t="s">
        <v>353</v>
      </c>
      <c r="C5" s="149" t="str">
        <f>IF('Mapa final'!C4="","",'Mapa final'!C4)</f>
        <v>Gestión para la Protección de los Derechos</v>
      </c>
      <c r="D5" s="56"/>
      <c r="F5" s="37"/>
      <c r="G5" s="37"/>
      <c r="H5" s="37"/>
      <c r="I5" s="328"/>
      <c r="J5" s="328"/>
      <c r="K5" s="328"/>
      <c r="L5" s="328"/>
      <c r="Q5" s="99"/>
    </row>
    <row r="6" spans="1:90" s="101" customFormat="1" ht="99.75" customHeight="1" thickBot="1">
      <c r="A6" s="266" t="s">
        <v>354</v>
      </c>
      <c r="B6" s="330" t="s">
        <v>355</v>
      </c>
      <c r="C6" s="107" t="s">
        <v>356</v>
      </c>
      <c r="D6" s="107" t="s">
        <v>155</v>
      </c>
      <c r="E6" s="125" t="s">
        <v>357</v>
      </c>
      <c r="F6" s="108" t="s">
        <v>325</v>
      </c>
      <c r="G6" s="108" t="s">
        <v>81</v>
      </c>
      <c r="H6" s="108" t="s">
        <v>358</v>
      </c>
      <c r="I6" s="108" t="s">
        <v>325</v>
      </c>
      <c r="J6" s="108" t="s">
        <v>81</v>
      </c>
      <c r="K6" s="108" t="s">
        <v>359</v>
      </c>
      <c r="L6" s="108" t="s">
        <v>360</v>
      </c>
      <c r="M6" s="107" t="s">
        <v>361</v>
      </c>
      <c r="N6" s="107" t="s">
        <v>362</v>
      </c>
      <c r="O6" s="107" t="s">
        <v>149</v>
      </c>
      <c r="P6" s="107" t="s">
        <v>363</v>
      </c>
      <c r="Q6" s="107" t="s">
        <v>364</v>
      </c>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row>
    <row r="7" spans="1:90" ht="57">
      <c r="A7" s="106" t="s">
        <v>365</v>
      </c>
      <c r="B7" s="1163" t="s">
        <v>366</v>
      </c>
      <c r="C7" s="1165" t="str">
        <f>IF('Mapa final'!E10="","",'Mapa final'!E10)</f>
        <v>Posibilidad de afectación reputacional por desarrollar asistencias técnicas sin el cumplimiento de las condiciones previstas para su realización debido a la rotación constante del personal, falta de claridad para la implementación de las acciones en el territorio y  dificultades para el registro y la sistematización de las asistencias técnicas</v>
      </c>
      <c r="D7" s="1167" t="s">
        <v>367</v>
      </c>
      <c r="E7" s="1165" t="str">
        <f>IF('Mapa final'!D10="","",'Mapa final'!D10)</f>
        <v>Rotación constante del personal, falta de claridad para la implementación de las acciones en el territorio y  dificultades para el registro y la sistematización de las asistencias técnicas</v>
      </c>
      <c r="F7" s="1169" t="str">
        <f>IF('Mapa final'!H10="","",'Mapa final'!H10)</f>
        <v>Media</v>
      </c>
      <c r="G7" s="1169" t="str">
        <f>IF('Mapa final'!L10="","",'Mapa final'!L10)</f>
        <v>Mayor</v>
      </c>
      <c r="H7" s="117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35" t="str">
        <f>IF('Mapa final'!Y10="","",'Mapa final'!Y10)</f>
        <v>Baja</v>
      </c>
      <c r="J7" s="435" t="str">
        <f>IF('Mapa final'!AA10="","",'Mapa final'!AA10)</f>
        <v>Mayor</v>
      </c>
      <c r="K7" s="43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35"/>
      <c r="M7" s="436" t="str">
        <f>IF('Mapa final'!P10="","",'Mapa final'!P10)</f>
        <v>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v>
      </c>
      <c r="N7" s="615" t="s">
        <v>368</v>
      </c>
      <c r="O7" s="615" t="s">
        <v>369</v>
      </c>
      <c r="P7" s="615" t="s">
        <v>370</v>
      </c>
      <c r="Q7" s="438"/>
    </row>
    <row r="8" spans="1:90" ht="71.25">
      <c r="A8" s="106" t="s">
        <v>371</v>
      </c>
      <c r="B8" s="1164"/>
      <c r="C8" s="1166"/>
      <c r="D8" s="1168"/>
      <c r="E8" s="1166"/>
      <c r="F8" s="1170"/>
      <c r="G8" s="1170"/>
      <c r="H8" s="1172"/>
      <c r="I8" s="435" t="str">
        <f>IF('Mapa final'!Y11="","",'Mapa final'!Y11)</f>
        <v>Baja</v>
      </c>
      <c r="J8" s="435" t="str">
        <f>IF('Mapa final'!AA11="","",'Mapa final'!AA11)</f>
        <v>Mayor</v>
      </c>
      <c r="K8" s="43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35" t="str">
        <f>IF('Mapa final'!AD11="","",'Mapa final'!AD11)</f>
        <v>Reducir (mitigar)</v>
      </c>
      <c r="M8" s="436" t="str">
        <f>IF('Mapa final'!P11="","",'Mapa final'!P11)</f>
        <v>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v>
      </c>
      <c r="N8" s="615" t="s">
        <v>372</v>
      </c>
      <c r="O8" s="615" t="s">
        <v>369</v>
      </c>
      <c r="P8" s="615" t="s">
        <v>373</v>
      </c>
      <c r="Q8" s="675" t="s">
        <v>374</v>
      </c>
    </row>
    <row r="9" spans="1:90">
      <c r="A9" s="106" t="s">
        <v>375</v>
      </c>
      <c r="B9" s="1164"/>
      <c r="C9" s="1166"/>
      <c r="D9" s="1168"/>
      <c r="E9" s="1166"/>
      <c r="F9" s="1170"/>
      <c r="G9" s="1170"/>
      <c r="H9" s="1172"/>
      <c r="I9" s="435" t="str">
        <f>IF('Mapa final'!Y12="","",'Mapa final'!Y12)</f>
        <v/>
      </c>
      <c r="J9" s="435" t="str">
        <f>IF('Mapa final'!AA12="","",'Mapa final'!AA12)</f>
        <v/>
      </c>
      <c r="K9" s="435" t="str">
        <f t="shared" si="0"/>
        <v/>
      </c>
      <c r="L9" s="435" t="str">
        <f>IF('Mapa final'!AD12="","",'Mapa final'!AD12)</f>
        <v/>
      </c>
      <c r="M9" s="436" t="str">
        <f>IF('Mapa final'!P12="","",'Mapa final'!P12)</f>
        <v/>
      </c>
      <c r="N9" s="445"/>
      <c r="O9" s="408"/>
      <c r="P9" s="408"/>
      <c r="Q9" s="673"/>
    </row>
    <row r="10" spans="1:90">
      <c r="A10" s="106" t="s">
        <v>376</v>
      </c>
      <c r="B10" s="1164"/>
      <c r="C10" s="1166"/>
      <c r="D10" s="1168"/>
      <c r="E10" s="1166"/>
      <c r="F10" s="1170"/>
      <c r="G10" s="1170"/>
      <c r="H10" s="1172"/>
      <c r="I10" s="435" t="str">
        <f>IF('Mapa final'!Y13="","",'Mapa final'!Y13)</f>
        <v/>
      </c>
      <c r="J10" s="435" t="str">
        <f>IF('Mapa final'!AA13="","",'Mapa final'!AA13)</f>
        <v/>
      </c>
      <c r="K10" s="435" t="str">
        <f t="shared" si="0"/>
        <v/>
      </c>
      <c r="L10" s="435" t="str">
        <f>IF('Mapa final'!AD13="","",'Mapa final'!AD13)</f>
        <v/>
      </c>
      <c r="M10" s="436" t="str">
        <f>IF('Mapa final'!P13="","",'Mapa final'!P13)</f>
        <v/>
      </c>
      <c r="N10" s="408"/>
      <c r="O10" s="408"/>
      <c r="P10" s="408"/>
      <c r="Q10" s="673"/>
    </row>
    <row r="11" spans="1:90">
      <c r="A11" s="106" t="s">
        <v>377</v>
      </c>
      <c r="B11" s="1164"/>
      <c r="C11" s="1166"/>
      <c r="D11" s="1168"/>
      <c r="E11" s="1166"/>
      <c r="F11" s="1170"/>
      <c r="G11" s="1170"/>
      <c r="H11" s="1172"/>
      <c r="I11" s="435" t="str">
        <f>IF('Mapa final'!Y14="","",'Mapa final'!Y14)</f>
        <v/>
      </c>
      <c r="J11" s="435" t="str">
        <f>IF('Mapa final'!AA14="","",'Mapa final'!AA14)</f>
        <v/>
      </c>
      <c r="K11" s="435" t="str">
        <f t="shared" si="0"/>
        <v/>
      </c>
      <c r="L11" s="435" t="str">
        <f>IF('Mapa final'!AD14="","",'Mapa final'!AD14)</f>
        <v/>
      </c>
      <c r="M11" s="436" t="str">
        <f>IF('Mapa final'!P14="","",'Mapa final'!P14)</f>
        <v/>
      </c>
      <c r="N11" s="408"/>
      <c r="O11" s="408"/>
      <c r="P11" s="408"/>
      <c r="Q11" s="673"/>
    </row>
    <row r="12" spans="1:90">
      <c r="A12" s="106" t="s">
        <v>378</v>
      </c>
      <c r="B12" s="1164"/>
      <c r="C12" s="1166"/>
      <c r="D12" s="1168"/>
      <c r="E12" s="1166"/>
      <c r="F12" s="1170"/>
      <c r="G12" s="1170"/>
      <c r="H12" s="1172"/>
      <c r="I12" s="435" t="str">
        <f>IF('Mapa final'!Y15="","",'Mapa final'!Y15)</f>
        <v/>
      </c>
      <c r="J12" s="435" t="str">
        <f>IF('Mapa final'!AA15="","",'Mapa final'!AA15)</f>
        <v/>
      </c>
      <c r="K12" s="435" t="str">
        <f t="shared" si="0"/>
        <v/>
      </c>
      <c r="L12" s="435" t="str">
        <f>IF('Mapa final'!AD15="","",'Mapa final'!AD15)</f>
        <v/>
      </c>
      <c r="M12" s="436" t="str">
        <f>IF('Mapa final'!P15="","",'Mapa final'!P15)</f>
        <v/>
      </c>
      <c r="N12" s="408"/>
      <c r="O12" s="408"/>
      <c r="P12" s="408"/>
      <c r="Q12" s="673"/>
    </row>
    <row r="13" spans="1:90" ht="142.5">
      <c r="A13" s="106" t="s">
        <v>379</v>
      </c>
      <c r="B13" s="1163" t="s">
        <v>380</v>
      </c>
      <c r="C13" s="1165" t="str">
        <f>IF('Mapa final'!E16="","",'Mapa final'!E16)</f>
        <v>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v>
      </c>
      <c r="D13" s="1168" t="s">
        <v>367</v>
      </c>
      <c r="E13" s="1176" t="str">
        <f>IF('Mapa final'!D16="","",'Mapa final'!D16)</f>
        <v>Demoras en el reporte de la informacion solicitada a  las dependencias tranversales referentes a la sentencia T-025 y sus autos de seguimiento.</v>
      </c>
      <c r="F13" s="1169" t="str">
        <f>IF('Mapa final'!H16="","",'Mapa final'!H16)</f>
        <v>Baja</v>
      </c>
      <c r="G13" s="1169" t="str">
        <f>IF('Mapa final'!L16="","",'Mapa final'!L16)</f>
        <v>Mayor</v>
      </c>
      <c r="H13" s="117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35" t="str">
        <f>IF('Mapa final'!Y16="","",'Mapa final'!Y16)</f>
        <v>Baja</v>
      </c>
      <c r="J13" s="435" t="str">
        <f>IF('Mapa final'!AA16="","",'Mapa final'!AA16)</f>
        <v>Mayor</v>
      </c>
      <c r="K13" s="435" t="str">
        <f t="shared" si="0"/>
        <v>Alto</v>
      </c>
      <c r="L13" s="435" t="str">
        <f>IF('Mapa final'!AD16="","",'Mapa final'!AD16)</f>
        <v>Reducir (mitigar)</v>
      </c>
      <c r="M13" s="436" t="str">
        <f>IF('Mapa final'!P16="","",'Mapa final'!P16)</f>
        <v>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v>
      </c>
      <c r="N13" s="436" t="s">
        <v>381</v>
      </c>
      <c r="O13" s="436" t="s">
        <v>193</v>
      </c>
      <c r="P13" s="436" t="s">
        <v>382</v>
      </c>
      <c r="Q13" s="446" t="s">
        <v>383</v>
      </c>
    </row>
    <row r="14" spans="1:90">
      <c r="A14" s="106" t="s">
        <v>384</v>
      </c>
      <c r="B14" s="1164"/>
      <c r="C14" s="1166"/>
      <c r="D14" s="1168"/>
      <c r="E14" s="1177"/>
      <c r="F14" s="1170"/>
      <c r="G14" s="1170"/>
      <c r="H14" s="1172"/>
      <c r="I14" s="435" t="str">
        <f>IF('Mapa final'!Y17="","",'Mapa final'!Y17)</f>
        <v/>
      </c>
      <c r="J14" s="435" t="str">
        <f>IF('Mapa final'!AA17="","",'Mapa final'!AA17)</f>
        <v/>
      </c>
      <c r="K14" s="435" t="str">
        <f t="shared" si="0"/>
        <v/>
      </c>
      <c r="L14" s="435" t="str">
        <f>IF('Mapa final'!AD17="","",'Mapa final'!AD17)</f>
        <v/>
      </c>
      <c r="M14" s="436" t="str">
        <f>IF('Mapa final'!P17="","",'Mapa final'!P17)</f>
        <v/>
      </c>
      <c r="N14" s="445"/>
      <c r="O14" s="408"/>
      <c r="P14" s="408"/>
      <c r="Q14" s="438"/>
    </row>
    <row r="15" spans="1:90">
      <c r="A15" s="106" t="s">
        <v>385</v>
      </c>
      <c r="B15" s="1164"/>
      <c r="C15" s="1166"/>
      <c r="D15" s="1168"/>
      <c r="E15" s="1177"/>
      <c r="F15" s="1170"/>
      <c r="G15" s="1170"/>
      <c r="H15" s="1172"/>
      <c r="I15" s="435" t="str">
        <f>IF('Mapa final'!Y18="","",'Mapa final'!Y18)</f>
        <v/>
      </c>
      <c r="J15" s="435" t="str">
        <f>IF('Mapa final'!AA18="","",'Mapa final'!AA18)</f>
        <v/>
      </c>
      <c r="K15" s="435" t="str">
        <f t="shared" si="0"/>
        <v/>
      </c>
      <c r="L15" s="435" t="str">
        <f>IF('Mapa final'!AD18="","",'Mapa final'!AD18)</f>
        <v/>
      </c>
      <c r="M15" s="436" t="str">
        <f>IF('Mapa final'!P18="","",'Mapa final'!P18)</f>
        <v/>
      </c>
      <c r="N15" s="408"/>
      <c r="O15" s="408"/>
      <c r="P15" s="408"/>
      <c r="Q15" s="438"/>
    </row>
    <row r="16" spans="1:90">
      <c r="A16" s="106" t="s">
        <v>386</v>
      </c>
      <c r="B16" s="1164"/>
      <c r="C16" s="1166"/>
      <c r="D16" s="1168"/>
      <c r="E16" s="1177"/>
      <c r="F16" s="1170"/>
      <c r="G16" s="1170"/>
      <c r="H16" s="1172"/>
      <c r="I16" s="435" t="str">
        <f>IF('Mapa final'!Y19="","",'Mapa final'!Y19)</f>
        <v/>
      </c>
      <c r="J16" s="435" t="str">
        <f>IF('Mapa final'!AA19="","",'Mapa final'!AA19)</f>
        <v/>
      </c>
      <c r="K16" s="435" t="str">
        <f t="shared" si="0"/>
        <v/>
      </c>
      <c r="L16" s="435" t="str">
        <f>IF('Mapa final'!AD19="","",'Mapa final'!AD19)</f>
        <v/>
      </c>
      <c r="M16" s="436" t="str">
        <f>IF('Mapa final'!P19="","",'Mapa final'!P19)</f>
        <v/>
      </c>
      <c r="N16" s="408"/>
      <c r="O16" s="408"/>
      <c r="P16" s="408"/>
      <c r="Q16" s="438"/>
    </row>
    <row r="17" spans="1:17">
      <c r="A17" s="106" t="s">
        <v>387</v>
      </c>
      <c r="B17" s="1164"/>
      <c r="C17" s="1166"/>
      <c r="D17" s="1168"/>
      <c r="E17" s="1177"/>
      <c r="F17" s="1170"/>
      <c r="G17" s="1170"/>
      <c r="H17" s="1172"/>
      <c r="I17" s="435" t="str">
        <f>IF('Mapa final'!Y20="","",'Mapa final'!Y20)</f>
        <v/>
      </c>
      <c r="J17" s="435" t="str">
        <f>IF('Mapa final'!AA20="","",'Mapa final'!AA20)</f>
        <v/>
      </c>
      <c r="K17" s="435" t="str">
        <f t="shared" si="0"/>
        <v/>
      </c>
      <c r="L17" s="435" t="str">
        <f>IF('Mapa final'!AD20="","",'Mapa final'!AD20)</f>
        <v/>
      </c>
      <c r="M17" s="436" t="str">
        <f>IF('Mapa final'!P20="","",'Mapa final'!P20)</f>
        <v/>
      </c>
      <c r="N17" s="408"/>
      <c r="O17" s="408"/>
      <c r="P17" s="408"/>
      <c r="Q17" s="438"/>
    </row>
    <row r="18" spans="1:17">
      <c r="A18" s="106" t="s">
        <v>388</v>
      </c>
      <c r="B18" s="1164"/>
      <c r="C18" s="1166"/>
      <c r="D18" s="1168"/>
      <c r="E18" s="1178"/>
      <c r="F18" s="1170"/>
      <c r="G18" s="1170"/>
      <c r="H18" s="1172"/>
      <c r="I18" s="435" t="str">
        <f>IF('Mapa final'!Y21="","",'Mapa final'!Y21)</f>
        <v/>
      </c>
      <c r="J18" s="435" t="str">
        <f>IF('Mapa final'!AA21="","",'Mapa final'!AA21)</f>
        <v/>
      </c>
      <c r="K18" s="435" t="str">
        <f t="shared" si="0"/>
        <v/>
      </c>
      <c r="L18" s="435" t="str">
        <f>IF('Mapa final'!AD21="","",'Mapa final'!AD21)</f>
        <v/>
      </c>
      <c r="M18" s="436" t="str">
        <f>IF('Mapa final'!P21="","",'Mapa final'!P21)</f>
        <v/>
      </c>
      <c r="N18" s="408"/>
      <c r="O18" s="408"/>
      <c r="P18" s="408"/>
      <c r="Q18" s="438"/>
    </row>
    <row r="19" spans="1:17" ht="99.75">
      <c r="A19" s="106" t="s">
        <v>389</v>
      </c>
      <c r="B19" s="1163" t="s">
        <v>390</v>
      </c>
      <c r="C19" s="1165" t="str">
        <f>IF('Mapa final'!E22="","",'Mapa final'!E22)</f>
        <v>Posibilidad afectación reputacional por incumplimiento del cronograma de asistencias técnicas a nivel territorial, debido a situaciones de orden público que impide el desarrollo de las jornadas generando una alteración de los cronogramas.</v>
      </c>
      <c r="D19" s="1168" t="s">
        <v>367</v>
      </c>
      <c r="E19" s="1165" t="str">
        <f>IF('Mapa final'!D22="","",'Mapa final'!D22)</f>
        <v>Situaciones de orden público que impide el desarrollo de jornadas generando una alteración de los cronogramas.</v>
      </c>
      <c r="F19" s="1169" t="str">
        <f>IF('Mapa final'!H22="","",'Mapa final'!H22)</f>
        <v>Baja</v>
      </c>
      <c r="G19" s="1169" t="str">
        <f>IF('Mapa final'!L22="","",'Mapa final'!L22)</f>
        <v>Mayor</v>
      </c>
      <c r="H19" s="117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35" t="str">
        <f>IF('Mapa final'!Y22="","",'Mapa final'!Y22)</f>
        <v>Baja</v>
      </c>
      <c r="J19" s="435" t="str">
        <f>IF('Mapa final'!AA22="","",'Mapa final'!AA22)</f>
        <v>Mayor</v>
      </c>
      <c r="K19" s="435" t="str">
        <f t="shared" si="0"/>
        <v>Alto</v>
      </c>
      <c r="L19" s="435" t="str">
        <f>IF('Mapa final'!AD22="","",'Mapa final'!AD22)</f>
        <v>Reducir (mitigar)</v>
      </c>
      <c r="M19" s="436" t="str">
        <f>IF('Mapa final'!P22="","",'Mapa final'!P22)</f>
        <v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v>
      </c>
      <c r="N19" s="436" t="s">
        <v>391</v>
      </c>
      <c r="O19" s="436" t="s">
        <v>193</v>
      </c>
      <c r="P19" s="436" t="s">
        <v>382</v>
      </c>
      <c r="Q19" s="446" t="s">
        <v>392</v>
      </c>
    </row>
    <row r="20" spans="1:17">
      <c r="A20" s="106" t="s">
        <v>393</v>
      </c>
      <c r="B20" s="1164"/>
      <c r="C20" s="1166"/>
      <c r="D20" s="1168"/>
      <c r="E20" s="1166"/>
      <c r="F20" s="1170"/>
      <c r="G20" s="1170"/>
      <c r="H20" s="1172"/>
      <c r="I20" s="435" t="str">
        <f>IF('Mapa final'!Y23="","",'Mapa final'!Y23)</f>
        <v/>
      </c>
      <c r="J20" s="435" t="str">
        <f>IF('Mapa final'!AA23="","",'Mapa final'!AA23)</f>
        <v/>
      </c>
      <c r="K20" s="435" t="str">
        <f t="shared" si="0"/>
        <v/>
      </c>
      <c r="L20" s="435" t="str">
        <f>IF('Mapa final'!AD23="","",'Mapa final'!AD23)</f>
        <v/>
      </c>
      <c r="M20" s="436" t="str">
        <f>IF('Mapa final'!P23="","",'Mapa final'!P23)</f>
        <v/>
      </c>
      <c r="N20" s="445"/>
      <c r="O20" s="408"/>
      <c r="P20" s="408"/>
      <c r="Q20" s="438"/>
    </row>
    <row r="21" spans="1:17">
      <c r="A21" s="106" t="s">
        <v>394</v>
      </c>
      <c r="B21" s="1164"/>
      <c r="C21" s="1166"/>
      <c r="D21" s="1168"/>
      <c r="E21" s="1166"/>
      <c r="F21" s="1170"/>
      <c r="G21" s="1170"/>
      <c r="H21" s="1172"/>
      <c r="I21" s="435" t="str">
        <f>IF('Mapa final'!Y24="","",'Mapa final'!Y24)</f>
        <v/>
      </c>
      <c r="J21" s="435" t="str">
        <f>IF('Mapa final'!AA24="","",'Mapa final'!AA24)</f>
        <v/>
      </c>
      <c r="K21" s="435" t="str">
        <f t="shared" si="0"/>
        <v/>
      </c>
      <c r="L21" s="435" t="str">
        <f>IF('Mapa final'!AD24="","",'Mapa final'!AD24)</f>
        <v/>
      </c>
      <c r="M21" s="436" t="str">
        <f>IF('Mapa final'!P24="","",'Mapa final'!P24)</f>
        <v/>
      </c>
      <c r="N21" s="408"/>
      <c r="O21" s="408"/>
      <c r="P21" s="408"/>
      <c r="Q21" s="438"/>
    </row>
    <row r="22" spans="1:17">
      <c r="A22" s="106" t="s">
        <v>395</v>
      </c>
      <c r="B22" s="1164"/>
      <c r="C22" s="1166"/>
      <c r="D22" s="1168"/>
      <c r="E22" s="1166"/>
      <c r="F22" s="1170"/>
      <c r="G22" s="1170"/>
      <c r="H22" s="1172"/>
      <c r="I22" s="435" t="str">
        <f>IF('Mapa final'!Y25="","",'Mapa final'!Y25)</f>
        <v/>
      </c>
      <c r="J22" s="435" t="str">
        <f>IF('Mapa final'!AA25="","",'Mapa final'!AA25)</f>
        <v/>
      </c>
      <c r="K22" s="435" t="str">
        <f t="shared" si="0"/>
        <v/>
      </c>
      <c r="L22" s="435" t="str">
        <f>IF('Mapa final'!AD25="","",'Mapa final'!AD25)</f>
        <v/>
      </c>
      <c r="M22" s="436" t="str">
        <f>IF('Mapa final'!P25="","",'Mapa final'!P25)</f>
        <v/>
      </c>
      <c r="N22" s="408"/>
      <c r="O22" s="408"/>
      <c r="P22" s="408"/>
      <c r="Q22" s="438"/>
    </row>
    <row r="23" spans="1:17">
      <c r="A23" s="106" t="s">
        <v>396</v>
      </c>
      <c r="B23" s="1164"/>
      <c r="C23" s="1166"/>
      <c r="D23" s="1168"/>
      <c r="E23" s="1166"/>
      <c r="F23" s="1170"/>
      <c r="G23" s="1170"/>
      <c r="H23" s="1172"/>
      <c r="I23" s="435" t="str">
        <f>IF('Mapa final'!Y26="","",'Mapa final'!Y26)</f>
        <v/>
      </c>
      <c r="J23" s="435" t="str">
        <f>IF('Mapa final'!AA26="","",'Mapa final'!AA26)</f>
        <v/>
      </c>
      <c r="K23" s="435" t="str">
        <f t="shared" si="0"/>
        <v/>
      </c>
      <c r="L23" s="435" t="str">
        <f>IF('Mapa final'!AD26="","",'Mapa final'!AD26)</f>
        <v/>
      </c>
      <c r="M23" s="436" t="str">
        <f>IF('Mapa final'!P26="","",'Mapa final'!P26)</f>
        <v/>
      </c>
      <c r="N23" s="408"/>
      <c r="O23" s="408"/>
      <c r="P23" s="408"/>
      <c r="Q23" s="438"/>
    </row>
    <row r="24" spans="1:17">
      <c r="A24" s="106" t="s">
        <v>397</v>
      </c>
      <c r="B24" s="1164"/>
      <c r="C24" s="1166"/>
      <c r="D24" s="1168"/>
      <c r="E24" s="1166"/>
      <c r="F24" s="1170"/>
      <c r="G24" s="1170"/>
      <c r="H24" s="1172"/>
      <c r="I24" s="435" t="str">
        <f>IF('Mapa final'!Y27="","",'Mapa final'!Y27)</f>
        <v/>
      </c>
      <c r="J24" s="435" t="str">
        <f>IF('Mapa final'!AA27="","",'Mapa final'!AA27)</f>
        <v/>
      </c>
      <c r="K24" s="435" t="str">
        <f t="shared" si="0"/>
        <v/>
      </c>
      <c r="L24" s="435" t="str">
        <f>IF('Mapa final'!AD27="","",'Mapa final'!AD27)</f>
        <v/>
      </c>
      <c r="M24" s="436" t="str">
        <f>IF('Mapa final'!P27="","",'Mapa final'!P27)</f>
        <v/>
      </c>
      <c r="N24" s="408"/>
      <c r="O24" s="408"/>
      <c r="P24" s="408"/>
      <c r="Q24" s="438"/>
    </row>
    <row r="25" spans="1:17" ht="57">
      <c r="A25" s="106" t="s">
        <v>398</v>
      </c>
      <c r="B25" s="1163" t="s">
        <v>399</v>
      </c>
      <c r="C25" s="1165" t="str">
        <f>IF('Mapa final'!E28="","",'Mapa final'!E28)</f>
        <v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v>
      </c>
      <c r="D25" s="1168" t="s">
        <v>367</v>
      </c>
      <c r="E25" s="1176" t="str">
        <f>IF('Mapa final'!D28="","",'Mapa final'!D28)</f>
        <v xml:space="preserve">Insuficiente planta de funcionarios y contratistas para responder los requerimientos recibidos y al aumento de la demanda de solicitudes en el primer trimestre del año
</v>
      </c>
      <c r="F25" s="1169" t="str">
        <f>IF('Mapa final'!H28="","",'Mapa final'!H28)</f>
        <v>Muy Alta</v>
      </c>
      <c r="G25" s="1169" t="str">
        <f>IF('Mapa final'!L28="","",'Mapa final'!L28)</f>
        <v>Moderado</v>
      </c>
      <c r="H25" s="117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435" t="str">
        <f>IF('Mapa final'!Y28="","",'Mapa final'!Y28)</f>
        <v>Media</v>
      </c>
      <c r="J25" s="435" t="str">
        <f>IF('Mapa final'!AA28="","",'Mapa final'!AA28)</f>
        <v>Moderado</v>
      </c>
      <c r="K25" s="435" t="str">
        <f t="shared" si="0"/>
        <v>Moderado</v>
      </c>
      <c r="L25" s="435" t="str">
        <f>IF('Mapa final'!AD28="","",'Mapa final'!AD28)</f>
        <v/>
      </c>
      <c r="M25" s="436" t="str">
        <f>IF('Mapa final'!P28="","",'Mapa final'!P28)</f>
        <v>El Director incluye anualmente la contratación del personal para responder a las solicitudes asignadas de PQRSD a traves del usuario personal de ControlDoc. Y, como evidencia se deja trazabilidad en correo electrónico y en las cuentas de cobro de los contratistas</v>
      </c>
      <c r="N25" s="408" t="s">
        <v>400</v>
      </c>
      <c r="O25" s="408" t="s">
        <v>401</v>
      </c>
      <c r="P25" s="408" t="s">
        <v>402</v>
      </c>
      <c r="Q25" s="438"/>
    </row>
    <row r="26" spans="1:17" ht="71.25">
      <c r="A26" s="106" t="s">
        <v>403</v>
      </c>
      <c r="B26" s="1164"/>
      <c r="C26" s="1166"/>
      <c r="D26" s="1168"/>
      <c r="E26" s="1177"/>
      <c r="F26" s="1170"/>
      <c r="G26" s="1170"/>
      <c r="H26" s="1172"/>
      <c r="I26" s="435" t="str">
        <f>IF('Mapa final'!Y29="","",'Mapa final'!Y29)</f>
        <v>Baja</v>
      </c>
      <c r="J26" s="435" t="str">
        <f>IF('Mapa final'!AA29="","",'Mapa final'!AA29)</f>
        <v>Moderado</v>
      </c>
      <c r="K26" s="435" t="str">
        <f t="shared" si="0"/>
        <v>Moderado</v>
      </c>
      <c r="L26" s="435" t="str">
        <f>IF('Mapa final'!AD29="","",'Mapa final'!AD29)</f>
        <v>Reducir (mitigar)</v>
      </c>
      <c r="M26" s="436" t="str">
        <f>IF('Mapa final'!P29="","",'Mapa final'!P29)</f>
        <v>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v>
      </c>
      <c r="N26" s="408" t="s">
        <v>400</v>
      </c>
      <c r="O26" s="408" t="s">
        <v>401</v>
      </c>
      <c r="P26" s="408" t="s">
        <v>404</v>
      </c>
      <c r="Q26" s="438" t="s">
        <v>405</v>
      </c>
    </row>
    <row r="27" spans="1:17">
      <c r="A27" s="106" t="s">
        <v>406</v>
      </c>
      <c r="B27" s="1164"/>
      <c r="C27" s="1166"/>
      <c r="D27" s="1168"/>
      <c r="E27" s="1177"/>
      <c r="F27" s="1170"/>
      <c r="G27" s="1170"/>
      <c r="H27" s="1172"/>
      <c r="I27" s="435" t="str">
        <f>IF('Mapa final'!Y30="","",'Mapa final'!Y30)</f>
        <v/>
      </c>
      <c r="J27" s="435" t="str">
        <f>IF('Mapa final'!AA30="","",'Mapa final'!AA30)</f>
        <v/>
      </c>
      <c r="K27" s="435" t="str">
        <f t="shared" si="0"/>
        <v/>
      </c>
      <c r="L27" s="435" t="str">
        <f>IF('Mapa final'!AD30="","",'Mapa final'!AD30)</f>
        <v/>
      </c>
      <c r="M27" s="436" t="str">
        <f>IF('Mapa final'!P30="","",'Mapa final'!P30)</f>
        <v/>
      </c>
      <c r="N27" s="408"/>
      <c r="O27" s="408"/>
      <c r="P27" s="408"/>
      <c r="Q27" s="438"/>
    </row>
    <row r="28" spans="1:17">
      <c r="A28" s="106" t="s">
        <v>407</v>
      </c>
      <c r="B28" s="1164"/>
      <c r="C28" s="1166"/>
      <c r="D28" s="1168"/>
      <c r="E28" s="1177"/>
      <c r="F28" s="1170"/>
      <c r="G28" s="1170"/>
      <c r="H28" s="1172"/>
      <c r="I28" s="435" t="str">
        <f>IF('Mapa final'!Y31="","",'Mapa final'!Y31)</f>
        <v/>
      </c>
      <c r="J28" s="435" t="str">
        <f>IF('Mapa final'!AA31="","",'Mapa final'!AA31)</f>
        <v/>
      </c>
      <c r="K28" s="435" t="str">
        <f t="shared" si="0"/>
        <v/>
      </c>
      <c r="L28" s="435" t="str">
        <f>IF('Mapa final'!AD31="","",'Mapa final'!AD31)</f>
        <v/>
      </c>
      <c r="M28" s="546" t="str">
        <f>IF('Mapa final'!P31="","",'Mapa final'!P31)</f>
        <v/>
      </c>
      <c r="N28" s="386"/>
      <c r="O28" s="386"/>
      <c r="P28" s="386"/>
      <c r="Q28" s="421"/>
    </row>
    <row r="29" spans="1:17">
      <c r="A29" s="106" t="s">
        <v>408</v>
      </c>
      <c r="B29" s="1164"/>
      <c r="C29" s="1166"/>
      <c r="D29" s="1168"/>
      <c r="E29" s="1177"/>
      <c r="F29" s="1170"/>
      <c r="G29" s="1170"/>
      <c r="H29" s="1172"/>
      <c r="I29" s="435" t="str">
        <f>IF('Mapa final'!Y32="","",'Mapa final'!Y32)</f>
        <v/>
      </c>
      <c r="J29" s="435" t="str">
        <f>IF('Mapa final'!AA32="","",'Mapa final'!AA32)</f>
        <v/>
      </c>
      <c r="K29" s="435" t="str">
        <f t="shared" si="0"/>
        <v/>
      </c>
      <c r="L29" s="435" t="str">
        <f>IF('Mapa final'!AD32="","",'Mapa final'!AD32)</f>
        <v/>
      </c>
      <c r="M29" s="546" t="str">
        <f>IF('Mapa final'!P32="","",'Mapa final'!P32)</f>
        <v/>
      </c>
      <c r="N29" s="386"/>
      <c r="O29" s="386"/>
      <c r="P29" s="386"/>
      <c r="Q29" s="421"/>
    </row>
    <row r="30" spans="1:17">
      <c r="A30" s="106" t="s">
        <v>409</v>
      </c>
      <c r="B30" s="1164"/>
      <c r="C30" s="1166"/>
      <c r="D30" s="1168"/>
      <c r="E30" s="1178"/>
      <c r="F30" s="1170"/>
      <c r="G30" s="1170"/>
      <c r="H30" s="1172"/>
      <c r="I30" s="435" t="str">
        <f>IF('Mapa final'!Y33="","",'Mapa final'!Y33)</f>
        <v/>
      </c>
      <c r="J30" s="435" t="str">
        <f>IF('Mapa final'!AA33="","",'Mapa final'!AA33)</f>
        <v/>
      </c>
      <c r="K30" s="435" t="str">
        <f t="shared" si="0"/>
        <v/>
      </c>
      <c r="L30" s="435" t="str">
        <f>IF('Mapa final'!AD33="","",'Mapa final'!AD33)</f>
        <v/>
      </c>
      <c r="M30" s="546" t="str">
        <f>IF('Mapa final'!P33="","",'Mapa final'!P33)</f>
        <v/>
      </c>
      <c r="N30" s="386"/>
      <c r="O30" s="386"/>
      <c r="P30" s="386"/>
      <c r="Q30" s="421"/>
    </row>
    <row r="31" spans="1:17" ht="57">
      <c r="A31" s="106" t="s">
        <v>410</v>
      </c>
      <c r="B31" s="1163" t="s">
        <v>411</v>
      </c>
      <c r="C31" s="1165" t="str">
        <f>IF('Mapa final'!E34="","",'Mapa final'!E34)</f>
        <v>Posibilidad de afectación reputacional por el incumplimiento en la organización de los eventos establecidos para las comunidades indígenas  debido solicitud de los eventos con poco tiempo para la ejecución del mismo.</v>
      </c>
      <c r="D31" s="1168" t="s">
        <v>367</v>
      </c>
      <c r="E31" s="1165" t="str">
        <f>IF('Mapa final'!D34="","",'Mapa final'!D34)</f>
        <v>Solicitud de los eventos con poco tiempo para la ejecución del mismo.</v>
      </c>
      <c r="F31" s="1169" t="str">
        <f>IF('Mapa final'!H34="","",'Mapa final'!H34)</f>
        <v>Media</v>
      </c>
      <c r="G31" s="1169" t="str">
        <f>IF('Mapa final'!L34="","",'Mapa final'!L34)</f>
        <v>Moderado</v>
      </c>
      <c r="H31" s="117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435" t="str">
        <f>IF('Mapa final'!Y34="","",'Mapa final'!Y34)</f>
        <v>Media</v>
      </c>
      <c r="J31" s="435" t="str">
        <f>IF('Mapa final'!AA34="","",'Mapa final'!AA34)</f>
        <v>Moderado</v>
      </c>
      <c r="K31" s="435" t="str">
        <f t="shared" si="0"/>
        <v>Moderado</v>
      </c>
      <c r="L31" s="435" t="str">
        <f>IF('Mapa final'!AD34="","",'Mapa final'!AD34)</f>
        <v>Reducir (mitigar)</v>
      </c>
      <c r="M31" s="436" t="str">
        <f>IF('Mapa final'!P34="","",'Mapa final'!P34)</f>
        <v>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v>
      </c>
      <c r="N31" s="408" t="s">
        <v>412</v>
      </c>
      <c r="O31" s="408" t="s">
        <v>413</v>
      </c>
      <c r="P31" s="408" t="s">
        <v>414</v>
      </c>
      <c r="Q31" s="438" t="s">
        <v>415</v>
      </c>
    </row>
    <row r="32" spans="1:17">
      <c r="A32" s="106" t="s">
        <v>416</v>
      </c>
      <c r="B32" s="1164"/>
      <c r="C32" s="1166"/>
      <c r="D32" s="1168"/>
      <c r="E32" s="1166"/>
      <c r="F32" s="1170"/>
      <c r="G32" s="1170"/>
      <c r="H32" s="1172"/>
      <c r="I32" s="435" t="str">
        <f>IF('Mapa final'!Y35="","",'Mapa final'!Y35)</f>
        <v/>
      </c>
      <c r="J32" s="435" t="str">
        <f>IF('Mapa final'!AA35="","",'Mapa final'!AA35)</f>
        <v/>
      </c>
      <c r="K32" s="435" t="str">
        <f t="shared" si="0"/>
        <v/>
      </c>
      <c r="L32" s="435" t="str">
        <f>IF('Mapa final'!AD35="","",'Mapa final'!AD35)</f>
        <v/>
      </c>
      <c r="M32" s="546" t="str">
        <f>IF('Mapa final'!P35="","",'Mapa final'!P35)</f>
        <v/>
      </c>
      <c r="N32" s="386"/>
      <c r="O32" s="386"/>
      <c r="P32" s="386"/>
      <c r="Q32" s="421"/>
    </row>
    <row r="33" spans="1:17">
      <c r="A33" s="106" t="s">
        <v>417</v>
      </c>
      <c r="B33" s="1164"/>
      <c r="C33" s="1166"/>
      <c r="D33" s="1168"/>
      <c r="E33" s="1166"/>
      <c r="F33" s="1170"/>
      <c r="G33" s="1170"/>
      <c r="H33" s="1172"/>
      <c r="I33" s="435" t="str">
        <f>IF('Mapa final'!Y36="","",'Mapa final'!Y36)</f>
        <v/>
      </c>
      <c r="J33" s="435" t="str">
        <f>IF('Mapa final'!AA36="","",'Mapa final'!AA36)</f>
        <v/>
      </c>
      <c r="K33" s="435" t="str">
        <f t="shared" si="0"/>
        <v/>
      </c>
      <c r="L33" s="435" t="str">
        <f>IF('Mapa final'!AD36="","",'Mapa final'!AD36)</f>
        <v/>
      </c>
      <c r="M33" s="546" t="str">
        <f>IF('Mapa final'!P36="","",'Mapa final'!P36)</f>
        <v/>
      </c>
      <c r="N33" s="386"/>
      <c r="O33" s="386"/>
      <c r="P33" s="386"/>
      <c r="Q33" s="421"/>
    </row>
    <row r="34" spans="1:17">
      <c r="A34" s="106" t="s">
        <v>418</v>
      </c>
      <c r="B34" s="1164"/>
      <c r="C34" s="1166"/>
      <c r="D34" s="1168"/>
      <c r="E34" s="1166"/>
      <c r="F34" s="1170"/>
      <c r="G34" s="1170"/>
      <c r="H34" s="1172"/>
      <c r="I34" s="435" t="str">
        <f>IF('Mapa final'!Y37="","",'Mapa final'!Y37)</f>
        <v/>
      </c>
      <c r="J34" s="435" t="str">
        <f>IF('Mapa final'!AA37="","",'Mapa final'!AA37)</f>
        <v/>
      </c>
      <c r="K34" s="435" t="str">
        <f t="shared" si="0"/>
        <v/>
      </c>
      <c r="L34" s="435" t="str">
        <f>IF('Mapa final'!AD37="","",'Mapa final'!AD37)</f>
        <v/>
      </c>
      <c r="M34" s="546" t="str">
        <f>IF('Mapa final'!P37="","",'Mapa final'!P37)</f>
        <v/>
      </c>
      <c r="N34" s="386"/>
      <c r="O34" s="386"/>
      <c r="P34" s="386"/>
      <c r="Q34" s="421"/>
    </row>
    <row r="35" spans="1:17">
      <c r="A35" s="106" t="s">
        <v>419</v>
      </c>
      <c r="B35" s="1164"/>
      <c r="C35" s="1166"/>
      <c r="D35" s="1168"/>
      <c r="E35" s="1166"/>
      <c r="F35" s="1170"/>
      <c r="G35" s="1170"/>
      <c r="H35" s="1172"/>
      <c r="I35" s="435" t="str">
        <f>IF('Mapa final'!Y38="","",'Mapa final'!Y38)</f>
        <v/>
      </c>
      <c r="J35" s="435" t="str">
        <f>IF('Mapa final'!AA38="","",'Mapa final'!AA38)</f>
        <v/>
      </c>
      <c r="K35" s="435" t="str">
        <f t="shared" si="0"/>
        <v/>
      </c>
      <c r="L35" s="435" t="str">
        <f>IF('Mapa final'!AD38="","",'Mapa final'!AD38)</f>
        <v/>
      </c>
      <c r="M35" s="546" t="str">
        <f>IF('Mapa final'!P38="","",'Mapa final'!P38)</f>
        <v/>
      </c>
      <c r="N35" s="386"/>
      <c r="O35" s="386"/>
      <c r="P35" s="386"/>
      <c r="Q35" s="421"/>
    </row>
    <row r="36" spans="1:17">
      <c r="A36" s="106" t="s">
        <v>420</v>
      </c>
      <c r="B36" s="1164"/>
      <c r="C36" s="1166"/>
      <c r="D36" s="1168"/>
      <c r="E36" s="1166"/>
      <c r="F36" s="1170"/>
      <c r="G36" s="1170"/>
      <c r="H36" s="1172"/>
      <c r="I36" s="435" t="str">
        <f>IF('Mapa final'!Y39="","",'Mapa final'!Y39)</f>
        <v/>
      </c>
      <c r="J36" s="435" t="str">
        <f>IF('Mapa final'!AA39="","",'Mapa final'!AA39)</f>
        <v/>
      </c>
      <c r="K36" s="435" t="str">
        <f t="shared" si="0"/>
        <v/>
      </c>
      <c r="L36" s="435" t="str">
        <f>IF('Mapa final'!AD39="","",'Mapa final'!AD39)</f>
        <v/>
      </c>
      <c r="M36" s="546" t="str">
        <f>IF('Mapa final'!P39="","",'Mapa final'!P39)</f>
        <v/>
      </c>
      <c r="N36" s="386"/>
      <c r="O36" s="386"/>
      <c r="P36" s="386"/>
      <c r="Q36" s="421"/>
    </row>
    <row r="37" spans="1:17" ht="57">
      <c r="A37" s="106" t="s">
        <v>421</v>
      </c>
      <c r="B37" s="1163" t="s">
        <v>422</v>
      </c>
      <c r="C37" s="1165" t="str">
        <f>IF('Mapa final'!E40="","",'Mapa final'!E40)</f>
        <v>Posibilidad de afectación reputacional por el incumplimiento en los procedimientos que puede ocasionar registros erróneos debido a falta de cumplimiento de los procedimientos, según lo establecido en la ley</v>
      </c>
      <c r="D37" s="1168" t="s">
        <v>367</v>
      </c>
      <c r="E37" s="1176" t="str">
        <f>IF('Mapa final'!D40="","",'Mapa final'!D40)</f>
        <v>Falta de cumplimiento de los procedimientos, según lo establecido en la ley</v>
      </c>
      <c r="F37" s="1169" t="str">
        <f>IF('Mapa final'!H40="","",'Mapa final'!H40)</f>
        <v>Media</v>
      </c>
      <c r="G37" s="1169" t="str">
        <f>IF('Mapa final'!L40="","",'Mapa final'!L40)</f>
        <v>Leve</v>
      </c>
      <c r="H37" s="117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35" t="str">
        <f>IF('Mapa final'!Y40="","",'Mapa final'!Y40)</f>
        <v>Baja</v>
      </c>
      <c r="J37" s="435" t="str">
        <f>IF('Mapa final'!AA40="","",'Mapa final'!AA40)</f>
        <v>Leve</v>
      </c>
      <c r="K37" s="435" t="str">
        <f t="shared" si="0"/>
        <v>Bajo</v>
      </c>
      <c r="L37" s="435" t="str">
        <f>IF('Mapa final'!AD40="","",'Mapa final'!AD40)</f>
        <v>Aceptar</v>
      </c>
      <c r="M37" s="436" t="str">
        <f>IF('Mapa final'!P40="","",'Mapa final'!P40)</f>
        <v>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v>
      </c>
      <c r="N37" s="408" t="s">
        <v>423</v>
      </c>
      <c r="O37" s="408" t="s">
        <v>424</v>
      </c>
      <c r="P37" s="408" t="s">
        <v>414</v>
      </c>
      <c r="Q37" s="438" t="s">
        <v>425</v>
      </c>
    </row>
    <row r="38" spans="1:17">
      <c r="A38" s="106" t="s">
        <v>426</v>
      </c>
      <c r="B38" s="1164"/>
      <c r="C38" s="1166"/>
      <c r="D38" s="1168"/>
      <c r="E38" s="1177"/>
      <c r="F38" s="1170"/>
      <c r="G38" s="1170"/>
      <c r="H38" s="1172"/>
      <c r="I38" s="435" t="str">
        <f>IF('Mapa final'!Y41="","",'Mapa final'!Y41)</f>
        <v/>
      </c>
      <c r="J38" s="435" t="str">
        <f>IF('Mapa final'!AA41="","",'Mapa final'!AA41)</f>
        <v/>
      </c>
      <c r="K38" s="435" t="str">
        <f t="shared" si="0"/>
        <v/>
      </c>
      <c r="L38" s="435" t="str">
        <f>IF('Mapa final'!AD41="","",'Mapa final'!AD41)</f>
        <v/>
      </c>
      <c r="M38" s="546" t="str">
        <f>IF('Mapa final'!P41="","",'Mapa final'!P41)</f>
        <v/>
      </c>
      <c r="N38" s="386"/>
      <c r="O38" s="386"/>
      <c r="P38" s="386"/>
      <c r="Q38" s="421"/>
    </row>
    <row r="39" spans="1:17">
      <c r="A39" s="106" t="s">
        <v>427</v>
      </c>
      <c r="B39" s="1164"/>
      <c r="C39" s="1166"/>
      <c r="D39" s="1168"/>
      <c r="E39" s="1177"/>
      <c r="F39" s="1170"/>
      <c r="G39" s="1170"/>
      <c r="H39" s="1172"/>
      <c r="I39" s="435" t="str">
        <f>IF('Mapa final'!Y42="","",'Mapa final'!Y42)</f>
        <v/>
      </c>
      <c r="J39" s="435" t="str">
        <f>IF('Mapa final'!AA42="","",'Mapa final'!AA42)</f>
        <v/>
      </c>
      <c r="K39" s="435" t="str">
        <f t="shared" si="0"/>
        <v/>
      </c>
      <c r="L39" s="435" t="str">
        <f>IF('Mapa final'!AD42="","",'Mapa final'!AD42)</f>
        <v/>
      </c>
      <c r="M39" s="546" t="str">
        <f>IF('Mapa final'!P42="","",'Mapa final'!P42)</f>
        <v/>
      </c>
      <c r="N39" s="386"/>
      <c r="O39" s="386"/>
      <c r="P39" s="386"/>
      <c r="Q39" s="421"/>
    </row>
    <row r="40" spans="1:17">
      <c r="A40" s="106" t="s">
        <v>428</v>
      </c>
      <c r="B40" s="1164"/>
      <c r="C40" s="1166"/>
      <c r="D40" s="1168"/>
      <c r="E40" s="1177"/>
      <c r="F40" s="1170"/>
      <c r="G40" s="1170"/>
      <c r="H40" s="1172"/>
      <c r="I40" s="435" t="str">
        <f>IF('Mapa final'!Y43="","",'Mapa final'!Y43)</f>
        <v/>
      </c>
      <c r="J40" s="435" t="str">
        <f>IF('Mapa final'!AA43="","",'Mapa final'!AA43)</f>
        <v/>
      </c>
      <c r="K40" s="435" t="str">
        <f t="shared" si="0"/>
        <v/>
      </c>
      <c r="L40" s="435" t="str">
        <f>IF('Mapa final'!AD43="","",'Mapa final'!AD43)</f>
        <v/>
      </c>
      <c r="M40" s="546" t="str">
        <f>IF('Mapa final'!P43="","",'Mapa final'!P43)</f>
        <v/>
      </c>
      <c r="N40" s="386"/>
      <c r="O40" s="386"/>
      <c r="P40" s="386"/>
      <c r="Q40" s="421"/>
    </row>
    <row r="41" spans="1:17">
      <c r="A41" s="106" t="s">
        <v>429</v>
      </c>
      <c r="B41" s="1164"/>
      <c r="C41" s="1166"/>
      <c r="D41" s="1168"/>
      <c r="E41" s="1177"/>
      <c r="F41" s="1170"/>
      <c r="G41" s="1170"/>
      <c r="H41" s="1172"/>
      <c r="I41" s="435" t="str">
        <f>IF('Mapa final'!Y44="","",'Mapa final'!Y44)</f>
        <v/>
      </c>
      <c r="J41" s="435" t="str">
        <f>IF('Mapa final'!AA44="","",'Mapa final'!AA44)</f>
        <v/>
      </c>
      <c r="K41" s="435" t="str">
        <f t="shared" si="0"/>
        <v/>
      </c>
      <c r="L41" s="435" t="str">
        <f>IF('Mapa final'!AD44="","",'Mapa final'!AD44)</f>
        <v/>
      </c>
      <c r="M41" s="546" t="str">
        <f>IF('Mapa final'!P44="","",'Mapa final'!P44)</f>
        <v/>
      </c>
      <c r="N41" s="386"/>
      <c r="O41" s="386"/>
      <c r="P41" s="386"/>
      <c r="Q41" s="421"/>
    </row>
    <row r="42" spans="1:17">
      <c r="A42" s="106" t="s">
        <v>430</v>
      </c>
      <c r="B42" s="1164"/>
      <c r="C42" s="1166"/>
      <c r="D42" s="1168"/>
      <c r="E42" s="1178"/>
      <c r="F42" s="1170"/>
      <c r="G42" s="1170"/>
      <c r="H42" s="1172"/>
      <c r="I42" s="435" t="str">
        <f>IF('Mapa final'!Y45="","",'Mapa final'!Y45)</f>
        <v/>
      </c>
      <c r="J42" s="435" t="str">
        <f>IF('Mapa final'!AA45="","",'Mapa final'!AA45)</f>
        <v/>
      </c>
      <c r="K42" s="435" t="str">
        <f t="shared" si="0"/>
        <v/>
      </c>
      <c r="L42" s="435" t="str">
        <f>IF('Mapa final'!AD45="","",'Mapa final'!AD45)</f>
        <v/>
      </c>
      <c r="M42" s="546" t="str">
        <f>IF('Mapa final'!P45="","",'Mapa final'!P45)</f>
        <v/>
      </c>
      <c r="N42" s="386"/>
      <c r="O42" s="386"/>
      <c r="P42" s="386"/>
      <c r="Q42" s="421"/>
    </row>
    <row r="43" spans="1:17" ht="57">
      <c r="A43" s="106" t="s">
        <v>431</v>
      </c>
      <c r="B43" s="1163" t="s">
        <v>432</v>
      </c>
      <c r="C43" s="1165" t="str">
        <f>IF('Mapa final'!E46="","",'Mapa final'!E46)</f>
        <v xml:space="preserve">Posibilidad de afectación reputacional por el incumplimiento a los compromisos pactados en cada una de las mesas de diálogo, debido a la falta de seguimiento de cada una de las tareas que se establecen en espacios de diálogo con las comunidades indígenas. </v>
      </c>
      <c r="D43" s="1168" t="s">
        <v>367</v>
      </c>
      <c r="E43" s="1165" t="str">
        <f>IF('Mapa final'!D46="","",'Mapa final'!D46)</f>
        <v xml:space="preserve">Falta de seguimiento de cada una de las tareas que se establecen en espacios de diálogo con las comunidades indígenas. </v>
      </c>
      <c r="F43" s="1169" t="str">
        <f>IF('Mapa final'!H46="","",'Mapa final'!H46)</f>
        <v>Baja</v>
      </c>
      <c r="G43" s="1169" t="str">
        <f>IF('Mapa final'!L46="","",'Mapa final'!L46)</f>
        <v>Leve</v>
      </c>
      <c r="H43" s="117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Bajo</v>
      </c>
      <c r="I43" s="435" t="str">
        <f>IF('Mapa final'!Y46="","",'Mapa final'!Y46)</f>
        <v>Baja</v>
      </c>
      <c r="J43" s="435" t="str">
        <f>IF('Mapa final'!AA46="","",'Mapa final'!AA46)</f>
        <v>Leve</v>
      </c>
      <c r="K43" s="435" t="str">
        <f t="shared" si="0"/>
        <v>Bajo</v>
      </c>
      <c r="L43" s="435" t="str">
        <f>IF('Mapa final'!AD46="","",'Mapa final'!AD46)</f>
        <v>Aceptar</v>
      </c>
      <c r="M43" s="436" t="str">
        <f>IF('Mapa final'!P46="","",'Mapa final'!P46)</f>
        <v>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v>
      </c>
      <c r="N43" s="408" t="s">
        <v>433</v>
      </c>
      <c r="O43" s="408" t="s">
        <v>424</v>
      </c>
      <c r="P43" s="408" t="s">
        <v>414</v>
      </c>
      <c r="Q43" s="438" t="s">
        <v>434</v>
      </c>
    </row>
    <row r="44" spans="1:17">
      <c r="A44" s="106" t="s">
        <v>435</v>
      </c>
      <c r="B44" s="1164"/>
      <c r="C44" s="1166"/>
      <c r="D44" s="1168"/>
      <c r="E44" s="1166"/>
      <c r="F44" s="1170"/>
      <c r="G44" s="1170"/>
      <c r="H44" s="1172"/>
      <c r="I44" s="435" t="str">
        <f>IF('Mapa final'!Y47="","",'Mapa final'!Y47)</f>
        <v/>
      </c>
      <c r="J44" s="435" t="str">
        <f>IF('Mapa final'!AA47="","",'Mapa final'!AA47)</f>
        <v/>
      </c>
      <c r="K44" s="435" t="str">
        <f t="shared" si="0"/>
        <v/>
      </c>
      <c r="L44" s="435" t="str">
        <f>IF('Mapa final'!AD47="","",'Mapa final'!AD47)</f>
        <v/>
      </c>
      <c r="M44" s="546" t="str">
        <f>IF('Mapa final'!P47="","",'Mapa final'!P47)</f>
        <v/>
      </c>
      <c r="N44" s="386"/>
      <c r="O44" s="386"/>
      <c r="P44" s="386"/>
      <c r="Q44" s="421"/>
    </row>
    <row r="45" spans="1:17">
      <c r="A45" s="106" t="s">
        <v>436</v>
      </c>
      <c r="B45" s="1164"/>
      <c r="C45" s="1166"/>
      <c r="D45" s="1168"/>
      <c r="E45" s="1166"/>
      <c r="F45" s="1170"/>
      <c r="G45" s="1170"/>
      <c r="H45" s="1172"/>
      <c r="I45" s="435" t="str">
        <f>IF('Mapa final'!Y48="","",'Mapa final'!Y48)</f>
        <v/>
      </c>
      <c r="J45" s="435" t="str">
        <f>IF('Mapa final'!AA48="","",'Mapa final'!AA48)</f>
        <v/>
      </c>
      <c r="K45" s="435" t="str">
        <f t="shared" si="0"/>
        <v/>
      </c>
      <c r="L45" s="435" t="str">
        <f>IF('Mapa final'!AD48="","",'Mapa final'!AD48)</f>
        <v/>
      </c>
      <c r="M45" s="546" t="str">
        <f>IF('Mapa final'!P48="","",'Mapa final'!P48)</f>
        <v/>
      </c>
      <c r="N45" s="386"/>
      <c r="O45" s="386"/>
      <c r="P45" s="386"/>
      <c r="Q45" s="421"/>
    </row>
    <row r="46" spans="1:17">
      <c r="A46" s="106" t="s">
        <v>437</v>
      </c>
      <c r="B46" s="1164"/>
      <c r="C46" s="1166"/>
      <c r="D46" s="1168"/>
      <c r="E46" s="1166"/>
      <c r="F46" s="1170"/>
      <c r="G46" s="1170"/>
      <c r="H46" s="1172"/>
      <c r="I46" s="435" t="str">
        <f>IF('Mapa final'!Y49="","",'Mapa final'!Y49)</f>
        <v/>
      </c>
      <c r="J46" s="435" t="str">
        <f>IF('Mapa final'!AA49="","",'Mapa final'!AA49)</f>
        <v/>
      </c>
      <c r="K46" s="435" t="str">
        <f t="shared" si="0"/>
        <v/>
      </c>
      <c r="L46" s="435" t="str">
        <f>IF('Mapa final'!AD49="","",'Mapa final'!AD49)</f>
        <v/>
      </c>
      <c r="M46" s="546" t="str">
        <f>IF('Mapa final'!P49="","",'Mapa final'!P49)</f>
        <v/>
      </c>
      <c r="N46" s="386"/>
      <c r="O46" s="386"/>
      <c r="P46" s="386"/>
      <c r="Q46" s="421"/>
    </row>
    <row r="47" spans="1:17">
      <c r="A47" s="106" t="s">
        <v>438</v>
      </c>
      <c r="B47" s="1164"/>
      <c r="C47" s="1166"/>
      <c r="D47" s="1168"/>
      <c r="E47" s="1166"/>
      <c r="F47" s="1170"/>
      <c r="G47" s="1170"/>
      <c r="H47" s="1172"/>
      <c r="I47" s="435" t="str">
        <f>IF('Mapa final'!Y50="","",'Mapa final'!Y50)</f>
        <v/>
      </c>
      <c r="J47" s="435" t="str">
        <f>IF('Mapa final'!AA50="","",'Mapa final'!AA50)</f>
        <v/>
      </c>
      <c r="K47" s="435" t="str">
        <f t="shared" si="0"/>
        <v/>
      </c>
      <c r="L47" s="435" t="str">
        <f>IF('Mapa final'!AD50="","",'Mapa final'!AD50)</f>
        <v/>
      </c>
      <c r="M47" s="546" t="str">
        <f>IF('Mapa final'!P50="","",'Mapa final'!P50)</f>
        <v/>
      </c>
      <c r="N47" s="386"/>
      <c r="O47" s="386"/>
      <c r="P47" s="386"/>
      <c r="Q47" s="421"/>
    </row>
    <row r="48" spans="1:17">
      <c r="A48" s="106" t="s">
        <v>439</v>
      </c>
      <c r="B48" s="1164"/>
      <c r="C48" s="1166"/>
      <c r="D48" s="1168"/>
      <c r="E48" s="1166"/>
      <c r="F48" s="1170"/>
      <c r="G48" s="1170"/>
      <c r="H48" s="1172"/>
      <c r="I48" s="435" t="str">
        <f>IF('Mapa final'!Y51="","",'Mapa final'!Y51)</f>
        <v/>
      </c>
      <c r="J48" s="435" t="str">
        <f>IF('Mapa final'!AA51="","",'Mapa final'!AA51)</f>
        <v/>
      </c>
      <c r="K48" s="435" t="str">
        <f t="shared" si="0"/>
        <v/>
      </c>
      <c r="L48" s="435" t="str">
        <f>IF('Mapa final'!AD51="","",'Mapa final'!AD51)</f>
        <v/>
      </c>
      <c r="M48" s="546" t="str">
        <f>IF('Mapa final'!P51="","",'Mapa final'!P51)</f>
        <v/>
      </c>
      <c r="N48" s="386"/>
      <c r="O48" s="386"/>
      <c r="P48" s="386"/>
      <c r="Q48" s="421"/>
    </row>
    <row r="49" spans="1:17" ht="99.75">
      <c r="A49" s="106" t="s">
        <v>440</v>
      </c>
      <c r="B49" s="1163" t="s">
        <v>441</v>
      </c>
      <c r="C49" s="1165" t="str">
        <f>IF('Mapa final'!E52="","",'Mapa final'!E52)</f>
        <v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v>
      </c>
      <c r="D49" s="1168" t="s">
        <v>367</v>
      </c>
      <c r="E49" s="1176" t="str">
        <f>IF('Mapa final'!D52="","",'Mapa final'!D52)</f>
        <v xml:space="preserve">Cargue de la información sin cumplimiento  de los requisitos mínimos establecidos, para dar continuidad al proceso de beneficio dirigido a la población atendida por la  Dirección de Asuntos para Comunidades Negras, Afrocolombianas, Raizales y Palenqueras. </v>
      </c>
      <c r="F49" s="1169" t="str">
        <f>IF('Mapa final'!H52="","",'Mapa final'!H52)</f>
        <v>Muy Alta</v>
      </c>
      <c r="G49" s="1169" t="str">
        <f>IF('Mapa final'!L52="","",'Mapa final'!L52)</f>
        <v>Menor</v>
      </c>
      <c r="H49" s="117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Alto</v>
      </c>
      <c r="I49" s="435" t="str">
        <f>IF('Mapa final'!Y52="","",'Mapa final'!Y52)</f>
        <v>Media</v>
      </c>
      <c r="J49" s="435" t="str">
        <f>IF('Mapa final'!AA52="","",'Mapa final'!AA52)</f>
        <v>Menor</v>
      </c>
      <c r="K49" s="435" t="str">
        <f t="shared" si="0"/>
        <v>Moderado</v>
      </c>
      <c r="L49" s="435" t="str">
        <f>IF('Mapa final'!AD52="","",'Mapa final'!AD52)</f>
        <v>Reducir (mitigar)</v>
      </c>
      <c r="M49" s="436" t="str">
        <f>IF('Mapa final'!P52="","",'Mapa final'!P52)</f>
        <v>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v>
      </c>
      <c r="N49" s="445" t="s">
        <v>442</v>
      </c>
      <c r="O49" s="408" t="s">
        <v>443</v>
      </c>
      <c r="P49" s="613" t="s">
        <v>444</v>
      </c>
      <c r="Q49" s="438" t="s">
        <v>445</v>
      </c>
    </row>
    <row r="50" spans="1:17">
      <c r="A50" s="106" t="s">
        <v>446</v>
      </c>
      <c r="B50" s="1164"/>
      <c r="C50" s="1166"/>
      <c r="D50" s="1168"/>
      <c r="E50" s="1177"/>
      <c r="F50" s="1170"/>
      <c r="G50" s="1170"/>
      <c r="H50" s="1172"/>
      <c r="I50" s="435" t="str">
        <f>IF('Mapa final'!Y53="","",'Mapa final'!Y53)</f>
        <v/>
      </c>
      <c r="J50" s="435" t="str">
        <f>IF('Mapa final'!AA53="","",'Mapa final'!AA53)</f>
        <v/>
      </c>
      <c r="K50" s="435" t="str">
        <f t="shared" si="0"/>
        <v/>
      </c>
      <c r="L50" s="435" t="str">
        <f>IF('Mapa final'!AD53="","",'Mapa final'!AD53)</f>
        <v/>
      </c>
      <c r="M50" s="546" t="str">
        <f>IF('Mapa final'!P53="","",'Mapa final'!P53)</f>
        <v/>
      </c>
      <c r="N50" s="386"/>
      <c r="O50" s="386"/>
      <c r="P50" s="547"/>
      <c r="Q50" s="421"/>
    </row>
    <row r="51" spans="1:17">
      <c r="A51" s="106" t="s">
        <v>447</v>
      </c>
      <c r="B51" s="1164"/>
      <c r="C51" s="1166"/>
      <c r="D51" s="1168"/>
      <c r="E51" s="1177"/>
      <c r="F51" s="1170"/>
      <c r="G51" s="1170"/>
      <c r="H51" s="1172"/>
      <c r="I51" s="435" t="str">
        <f>IF('Mapa final'!Y54="","",'Mapa final'!Y54)</f>
        <v/>
      </c>
      <c r="J51" s="435" t="str">
        <f>IF('Mapa final'!AA54="","",'Mapa final'!AA54)</f>
        <v/>
      </c>
      <c r="K51" s="435" t="str">
        <f t="shared" si="0"/>
        <v/>
      </c>
      <c r="L51" s="435" t="str">
        <f>IF('Mapa final'!AD54="","",'Mapa final'!AD54)</f>
        <v/>
      </c>
      <c r="M51" s="546" t="str">
        <f>IF('Mapa final'!P54="","",'Mapa final'!P54)</f>
        <v/>
      </c>
      <c r="N51" s="386"/>
      <c r="O51" s="386"/>
      <c r="P51" s="386"/>
      <c r="Q51" s="421"/>
    </row>
    <row r="52" spans="1:17">
      <c r="A52" s="106" t="s">
        <v>448</v>
      </c>
      <c r="B52" s="1164"/>
      <c r="C52" s="1166"/>
      <c r="D52" s="1168"/>
      <c r="E52" s="1177"/>
      <c r="F52" s="1170"/>
      <c r="G52" s="1170"/>
      <c r="H52" s="1172"/>
      <c r="I52" s="435" t="str">
        <f>IF('Mapa final'!Y55="","",'Mapa final'!Y55)</f>
        <v/>
      </c>
      <c r="J52" s="435" t="str">
        <f>IF('Mapa final'!AA55="","",'Mapa final'!AA55)</f>
        <v/>
      </c>
      <c r="K52" s="435" t="str">
        <f t="shared" si="0"/>
        <v/>
      </c>
      <c r="L52" s="435" t="str">
        <f>IF('Mapa final'!AD55="","",'Mapa final'!AD55)</f>
        <v/>
      </c>
      <c r="M52" s="546" t="str">
        <f>IF('Mapa final'!P55="","",'Mapa final'!P55)</f>
        <v/>
      </c>
      <c r="N52" s="386"/>
      <c r="O52" s="386"/>
      <c r="P52" s="386"/>
      <c r="Q52" s="421"/>
    </row>
    <row r="53" spans="1:17">
      <c r="A53" s="106" t="s">
        <v>449</v>
      </c>
      <c r="B53" s="1164"/>
      <c r="C53" s="1166"/>
      <c r="D53" s="1168"/>
      <c r="E53" s="1177"/>
      <c r="F53" s="1170"/>
      <c r="G53" s="1170"/>
      <c r="H53" s="1172"/>
      <c r="I53" s="435" t="str">
        <f>IF('Mapa final'!Y56="","",'Mapa final'!Y56)</f>
        <v/>
      </c>
      <c r="J53" s="435" t="str">
        <f>IF('Mapa final'!AA56="","",'Mapa final'!AA56)</f>
        <v/>
      </c>
      <c r="K53" s="435" t="str">
        <f t="shared" si="0"/>
        <v/>
      </c>
      <c r="L53" s="435" t="str">
        <f>IF('Mapa final'!AD56="","",'Mapa final'!AD56)</f>
        <v/>
      </c>
      <c r="M53" s="546" t="str">
        <f>IF('Mapa final'!P56="","",'Mapa final'!P56)</f>
        <v/>
      </c>
      <c r="N53" s="386"/>
      <c r="O53" s="386"/>
      <c r="P53" s="386"/>
      <c r="Q53" s="421"/>
    </row>
    <row r="54" spans="1:17">
      <c r="A54" s="106" t="s">
        <v>450</v>
      </c>
      <c r="B54" s="1164"/>
      <c r="C54" s="1166"/>
      <c r="D54" s="1168"/>
      <c r="E54" s="1178"/>
      <c r="F54" s="1170"/>
      <c r="G54" s="1170"/>
      <c r="H54" s="1172"/>
      <c r="I54" s="435" t="str">
        <f>IF('Mapa final'!Y57="","",'Mapa final'!Y57)</f>
        <v/>
      </c>
      <c r="J54" s="435" t="str">
        <f>IF('Mapa final'!AA57="","",'Mapa final'!AA57)</f>
        <v/>
      </c>
      <c r="K54" s="435" t="str">
        <f t="shared" si="0"/>
        <v/>
      </c>
      <c r="L54" s="435" t="str">
        <f>IF('Mapa final'!AD57="","",'Mapa final'!AD57)</f>
        <v/>
      </c>
      <c r="M54" s="546" t="str">
        <f>IF('Mapa final'!P57="","",'Mapa final'!P57)</f>
        <v/>
      </c>
      <c r="N54" s="386"/>
      <c r="O54" s="386"/>
      <c r="P54" s="386"/>
      <c r="Q54" s="421"/>
    </row>
    <row r="55" spans="1:17" ht="99.75">
      <c r="A55" s="106" t="s">
        <v>451</v>
      </c>
      <c r="B55" s="1163" t="s">
        <v>452</v>
      </c>
      <c r="C55" s="1165" t="str">
        <f>IF('Mapa final'!E58="","",'Mapa final'!E58)</f>
        <v>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v>
      </c>
      <c r="D55" s="1168" t="s">
        <v>367</v>
      </c>
      <c r="E55" s="1165" t="str">
        <f>IF('Mapa final'!D58="","",'Mapa final'!D58)</f>
        <v>Incumplimiento de los lineamientos establecidos en la normatividad vigente del Ministerio del Interior, al realizar fortalecimientos y eventos dirigidos a la comunidad.</v>
      </c>
      <c r="F55" s="1169" t="str">
        <f>IF('Mapa final'!H58="","",'Mapa final'!H58)</f>
        <v>Media</v>
      </c>
      <c r="G55" s="1169" t="str">
        <f>IF('Mapa final'!L58="","",'Mapa final'!L58)</f>
        <v>Menor</v>
      </c>
      <c r="H55" s="117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435" t="str">
        <f>IF('Mapa final'!Y58="","",'Mapa final'!Y58)</f>
        <v>Baja</v>
      </c>
      <c r="J55" s="435" t="str">
        <f>IF('Mapa final'!AA58="","",'Mapa final'!AA58)</f>
        <v>Menor</v>
      </c>
      <c r="K55" s="435" t="str">
        <f t="shared" si="0"/>
        <v>Moderado</v>
      </c>
      <c r="L55" s="435" t="str">
        <f>IF('Mapa final'!AD58="","",'Mapa final'!AD58)</f>
        <v/>
      </c>
      <c r="M55" s="436" t="str">
        <f>IF('Mapa final'!P58="","",'Mapa final'!P58)</f>
        <v>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v>
      </c>
      <c r="N55" s="408" t="s">
        <v>453</v>
      </c>
      <c r="O55" s="408" t="s">
        <v>443</v>
      </c>
      <c r="P55" s="613" t="s">
        <v>454</v>
      </c>
      <c r="Q55" s="447"/>
    </row>
    <row r="56" spans="1:17" ht="99.75">
      <c r="A56" s="106" t="s">
        <v>455</v>
      </c>
      <c r="B56" s="1164"/>
      <c r="C56" s="1166"/>
      <c r="D56" s="1168"/>
      <c r="E56" s="1166"/>
      <c r="F56" s="1170"/>
      <c r="G56" s="1170"/>
      <c r="H56" s="1172"/>
      <c r="I56" s="435" t="str">
        <f>IF('Mapa final'!Y59="","",'Mapa final'!Y59)</f>
        <v>Baja</v>
      </c>
      <c r="J56" s="435" t="str">
        <f>IF('Mapa final'!AA59="","",'Mapa final'!AA59)</f>
        <v>Menor</v>
      </c>
      <c r="K56" s="435" t="str">
        <f t="shared" si="0"/>
        <v>Moderado</v>
      </c>
      <c r="L56" s="435" t="str">
        <f>IF('Mapa final'!AD59="","",'Mapa final'!AD59)</f>
        <v>Reducir (mitigar)</v>
      </c>
      <c r="M56" s="436" t="str">
        <f>IF('Mapa final'!P59="","",'Mapa final'!P59)</f>
        <v>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v>
      </c>
      <c r="N56" s="408" t="s">
        <v>456</v>
      </c>
      <c r="O56" s="408" t="s">
        <v>443</v>
      </c>
      <c r="P56" s="613" t="s">
        <v>454</v>
      </c>
      <c r="Q56" s="447" t="s">
        <v>457</v>
      </c>
    </row>
    <row r="57" spans="1:17">
      <c r="A57" s="106" t="s">
        <v>458</v>
      </c>
      <c r="B57" s="1164"/>
      <c r="C57" s="1166"/>
      <c r="D57" s="1168"/>
      <c r="E57" s="1166"/>
      <c r="F57" s="1170"/>
      <c r="G57" s="1170"/>
      <c r="H57" s="1172"/>
      <c r="I57" s="435" t="str">
        <f>IF('Mapa final'!Y60="","",'Mapa final'!Y60)</f>
        <v/>
      </c>
      <c r="J57" s="435" t="str">
        <f>IF('Mapa final'!AA60="","",'Mapa final'!AA60)</f>
        <v/>
      </c>
      <c r="K57" s="435" t="str">
        <f t="shared" si="0"/>
        <v/>
      </c>
      <c r="L57" s="435" t="str">
        <f>IF('Mapa final'!AD60="","",'Mapa final'!AD60)</f>
        <v/>
      </c>
      <c r="M57" s="546" t="str">
        <f>IF('Mapa final'!P60="","",'Mapa final'!P60)</f>
        <v/>
      </c>
      <c r="N57" s="386"/>
      <c r="O57" s="386"/>
      <c r="P57" s="547"/>
      <c r="Q57" s="548"/>
    </row>
    <row r="58" spans="1:17">
      <c r="A58" s="106" t="s">
        <v>459</v>
      </c>
      <c r="B58" s="1164"/>
      <c r="C58" s="1166"/>
      <c r="D58" s="1168"/>
      <c r="E58" s="1166"/>
      <c r="F58" s="1170"/>
      <c r="G58" s="1170"/>
      <c r="H58" s="1172"/>
      <c r="I58" s="435" t="str">
        <f>IF('Mapa final'!Y61="","",'Mapa final'!Y61)</f>
        <v/>
      </c>
      <c r="J58" s="435" t="str">
        <f>IF('Mapa final'!AA61="","",'Mapa final'!AA61)</f>
        <v/>
      </c>
      <c r="K58" s="435" t="str">
        <f t="shared" si="0"/>
        <v/>
      </c>
      <c r="L58" s="435" t="str">
        <f>IF('Mapa final'!AD61="","",'Mapa final'!AD61)</f>
        <v/>
      </c>
      <c r="M58" s="546" t="str">
        <f>IF('Mapa final'!P61="","",'Mapa final'!P61)</f>
        <v/>
      </c>
      <c r="N58" s="386"/>
      <c r="O58" s="386"/>
      <c r="P58" s="386"/>
      <c r="Q58" s="421"/>
    </row>
    <row r="59" spans="1:17">
      <c r="A59" s="106" t="s">
        <v>460</v>
      </c>
      <c r="B59" s="1164"/>
      <c r="C59" s="1166"/>
      <c r="D59" s="1168"/>
      <c r="E59" s="1166"/>
      <c r="F59" s="1170"/>
      <c r="G59" s="1170"/>
      <c r="H59" s="1172"/>
      <c r="I59" s="435" t="str">
        <f>IF('Mapa final'!Y62="","",'Mapa final'!Y62)</f>
        <v/>
      </c>
      <c r="J59" s="435" t="str">
        <f>IF('Mapa final'!AA62="","",'Mapa final'!AA62)</f>
        <v/>
      </c>
      <c r="K59" s="435" t="str">
        <f t="shared" si="0"/>
        <v/>
      </c>
      <c r="L59" s="435" t="str">
        <f>IF('Mapa final'!AD62="","",'Mapa final'!AD62)</f>
        <v/>
      </c>
      <c r="M59" s="546" t="str">
        <f>IF('Mapa final'!P62="","",'Mapa final'!P62)</f>
        <v/>
      </c>
      <c r="N59" s="386"/>
      <c r="O59" s="386"/>
      <c r="P59" s="386"/>
      <c r="Q59" s="421"/>
    </row>
    <row r="60" spans="1:17">
      <c r="A60" s="106" t="s">
        <v>461</v>
      </c>
      <c r="B60" s="1164"/>
      <c r="C60" s="1166"/>
      <c r="D60" s="1168"/>
      <c r="E60" s="1166"/>
      <c r="F60" s="1170"/>
      <c r="G60" s="1170"/>
      <c r="H60" s="1172"/>
      <c r="I60" s="435" t="str">
        <f>IF('Mapa final'!Y63="","",'Mapa final'!Y63)</f>
        <v/>
      </c>
      <c r="J60" s="435" t="str">
        <f>IF('Mapa final'!AA63="","",'Mapa final'!AA63)</f>
        <v/>
      </c>
      <c r="K60" s="435" t="str">
        <f t="shared" si="0"/>
        <v/>
      </c>
      <c r="L60" s="435" t="str">
        <f>IF('Mapa final'!AD63="","",'Mapa final'!AD63)</f>
        <v/>
      </c>
      <c r="M60" s="546" t="str">
        <f>IF('Mapa final'!P63="","",'Mapa final'!P63)</f>
        <v/>
      </c>
      <c r="N60" s="386"/>
      <c r="O60" s="386"/>
      <c r="P60" s="386"/>
      <c r="Q60" s="421"/>
    </row>
    <row r="61" spans="1:17" ht="128.25">
      <c r="A61" s="106" t="s">
        <v>462</v>
      </c>
      <c r="B61" s="1163" t="s">
        <v>463</v>
      </c>
      <c r="C61" s="1165" t="str">
        <f>IF('Mapa final'!E64="","",'Mapa final'!E64)</f>
        <v>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v>
      </c>
      <c r="D61" s="1168" t="s">
        <v>367</v>
      </c>
      <c r="E61" s="1176" t="str">
        <f>IF('Mapa final'!D64="","",'Mapa final'!D64)</f>
        <v>Inobservancia en los requisitos para lograr el beneficio según resolución 0762 del 8 de julio de 2020 y Sentencia 433 de 2021 de la Corte Constitucional.</v>
      </c>
      <c r="F61" s="1169" t="str">
        <f>IF('Mapa final'!H64="","",'Mapa final'!H64)</f>
        <v>Media</v>
      </c>
      <c r="G61" s="1169" t="str">
        <f>IF('Mapa final'!L64="","",'Mapa final'!L64)</f>
        <v>Moderado</v>
      </c>
      <c r="H61" s="117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435" t="str">
        <f>IF('Mapa final'!Y64="","",'Mapa final'!Y64)</f>
        <v>Baja</v>
      </c>
      <c r="J61" s="435" t="str">
        <f>IF('Mapa final'!AA64="","",'Mapa final'!AA64)</f>
        <v>Moderado</v>
      </c>
      <c r="K61" s="435" t="str">
        <f t="shared" si="0"/>
        <v>Moderado</v>
      </c>
      <c r="L61" s="435" t="str">
        <f>IF('Mapa final'!AD64="","",'Mapa final'!AD64)</f>
        <v>Reducir (mitigar)</v>
      </c>
      <c r="M61" s="436" t="str">
        <f>IF('Mapa final'!P64="","",'Mapa final'!P64)</f>
        <v>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v>
      </c>
      <c r="N61" s="408" t="s">
        <v>464</v>
      </c>
      <c r="O61" s="408" t="s">
        <v>443</v>
      </c>
      <c r="P61" s="613" t="s">
        <v>465</v>
      </c>
      <c r="Q61" s="447" t="s">
        <v>466</v>
      </c>
    </row>
    <row r="62" spans="1:17">
      <c r="A62" s="106" t="s">
        <v>467</v>
      </c>
      <c r="B62" s="1164"/>
      <c r="C62" s="1166"/>
      <c r="D62" s="1168"/>
      <c r="E62" s="1177"/>
      <c r="F62" s="1170"/>
      <c r="G62" s="1170"/>
      <c r="H62" s="1172"/>
      <c r="I62" s="435" t="str">
        <f>IF('Mapa final'!Y65="","",'Mapa final'!Y65)</f>
        <v/>
      </c>
      <c r="J62" s="435" t="str">
        <f>IF('Mapa final'!AA65="","",'Mapa final'!AA65)</f>
        <v/>
      </c>
      <c r="K62" s="435" t="str">
        <f t="shared" si="0"/>
        <v/>
      </c>
      <c r="L62" s="435" t="str">
        <f>IF('Mapa final'!AD65="","",'Mapa final'!AD65)</f>
        <v/>
      </c>
      <c r="M62" s="546" t="str">
        <f>IF('Mapa final'!P65="","",'Mapa final'!P65)</f>
        <v/>
      </c>
      <c r="N62" s="549"/>
      <c r="O62" s="549"/>
      <c r="P62" s="550"/>
      <c r="Q62" s="548"/>
    </row>
    <row r="63" spans="1:17">
      <c r="A63" s="106" t="s">
        <v>468</v>
      </c>
      <c r="B63" s="1164"/>
      <c r="C63" s="1166"/>
      <c r="D63" s="1168"/>
      <c r="E63" s="1177"/>
      <c r="F63" s="1170"/>
      <c r="G63" s="1170"/>
      <c r="H63" s="1172"/>
      <c r="I63" s="435" t="str">
        <f>IF('Mapa final'!Y66="","",'Mapa final'!Y66)</f>
        <v/>
      </c>
      <c r="J63" s="435" t="str">
        <f>IF('Mapa final'!AA66="","",'Mapa final'!AA66)</f>
        <v/>
      </c>
      <c r="K63" s="435" t="str">
        <f t="shared" si="0"/>
        <v/>
      </c>
      <c r="L63" s="435" t="str">
        <f>IF('Mapa final'!AD66="","",'Mapa final'!AD66)</f>
        <v/>
      </c>
      <c r="M63" s="546" t="str">
        <f>IF('Mapa final'!P66="","",'Mapa final'!P66)</f>
        <v/>
      </c>
      <c r="N63" s="386"/>
      <c r="O63" s="386"/>
      <c r="P63" s="386"/>
      <c r="Q63" s="421"/>
    </row>
    <row r="64" spans="1:17">
      <c r="A64" s="106" t="s">
        <v>469</v>
      </c>
      <c r="B64" s="1164"/>
      <c r="C64" s="1166"/>
      <c r="D64" s="1168"/>
      <c r="E64" s="1177"/>
      <c r="F64" s="1170"/>
      <c r="G64" s="1170"/>
      <c r="H64" s="1172"/>
      <c r="I64" s="435" t="str">
        <f>IF('Mapa final'!Y67="","",'Mapa final'!Y67)</f>
        <v/>
      </c>
      <c r="J64" s="435" t="str">
        <f>IF('Mapa final'!AA67="","",'Mapa final'!AA67)</f>
        <v/>
      </c>
      <c r="K64" s="435" t="str">
        <f t="shared" si="0"/>
        <v/>
      </c>
      <c r="L64" s="435" t="str">
        <f>IF('Mapa final'!AD67="","",'Mapa final'!AD67)</f>
        <v/>
      </c>
      <c r="M64" s="546" t="str">
        <f>IF('Mapa final'!P67="","",'Mapa final'!P67)</f>
        <v/>
      </c>
      <c r="N64" s="386"/>
      <c r="O64" s="386"/>
      <c r="P64" s="386"/>
      <c r="Q64" s="421"/>
    </row>
    <row r="65" spans="1:17">
      <c r="A65" s="106" t="s">
        <v>470</v>
      </c>
      <c r="B65" s="1164"/>
      <c r="C65" s="1166"/>
      <c r="D65" s="1168"/>
      <c r="E65" s="1177"/>
      <c r="F65" s="1170"/>
      <c r="G65" s="1170"/>
      <c r="H65" s="1172"/>
      <c r="I65" s="435" t="str">
        <f>IF('Mapa final'!Y68="","",'Mapa final'!Y68)</f>
        <v/>
      </c>
      <c r="J65" s="435" t="str">
        <f>IF('Mapa final'!AA68="","",'Mapa final'!AA68)</f>
        <v/>
      </c>
      <c r="K65" s="435" t="str">
        <f t="shared" si="0"/>
        <v/>
      </c>
      <c r="L65" s="435" t="str">
        <f>IF('Mapa final'!AD68="","",'Mapa final'!AD68)</f>
        <v/>
      </c>
      <c r="M65" s="546" t="str">
        <f>IF('Mapa final'!P68="","",'Mapa final'!P68)</f>
        <v/>
      </c>
      <c r="N65" s="386"/>
      <c r="O65" s="386"/>
      <c r="P65" s="386"/>
      <c r="Q65" s="421"/>
    </row>
    <row r="66" spans="1:17">
      <c r="A66" s="106" t="s">
        <v>471</v>
      </c>
      <c r="B66" s="1164"/>
      <c r="C66" s="1166"/>
      <c r="D66" s="1168"/>
      <c r="E66" s="1178"/>
      <c r="F66" s="1170"/>
      <c r="G66" s="1170"/>
      <c r="H66" s="1172"/>
      <c r="I66" s="435" t="str">
        <f>IF('Mapa final'!Y69="","",'Mapa final'!Y69)</f>
        <v/>
      </c>
      <c r="J66" s="435" t="str">
        <f>IF('Mapa final'!AA69="","",'Mapa final'!AA69)</f>
        <v/>
      </c>
      <c r="K66" s="435" t="str">
        <f t="shared" si="0"/>
        <v/>
      </c>
      <c r="L66" s="435" t="str">
        <f>IF('Mapa final'!AD69="","",'Mapa final'!AD69)</f>
        <v/>
      </c>
      <c r="M66" s="546" t="str">
        <f>IF('Mapa final'!P69="","",'Mapa final'!P69)</f>
        <v/>
      </c>
      <c r="N66" s="386"/>
      <c r="O66" s="386"/>
      <c r="P66" s="386"/>
      <c r="Q66" s="421"/>
    </row>
    <row r="67" spans="1:17" ht="57">
      <c r="A67" s="106" t="s">
        <v>472</v>
      </c>
      <c r="B67" s="1163" t="s">
        <v>473</v>
      </c>
      <c r="C67" s="1165" t="str">
        <f>IF('Mapa final'!E70="","",'Mapa final'!E70)</f>
        <v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v>
      </c>
      <c r="D67" s="1168" t="s">
        <v>367</v>
      </c>
      <c r="E67" s="1165" t="str">
        <f>IF('Mapa final'!D70="","",'Mapa final'!D70)</f>
        <v xml:space="preserve">Trámite inoportuno de las PQRSD allegadas a la Dirección de Asuntos para Comunidades Negras, Afrocolombianas, Raizales y Palenqueras </v>
      </c>
      <c r="F67" s="1169" t="str">
        <f>IF('Mapa final'!H70="","",'Mapa final'!H70)</f>
        <v>Muy Alta</v>
      </c>
      <c r="G67" s="1169" t="str">
        <f>IF('Mapa final'!L70="","",'Mapa final'!L70)</f>
        <v>Leve</v>
      </c>
      <c r="H67" s="117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Alto</v>
      </c>
      <c r="I67" s="435" t="str">
        <f>IF('Mapa final'!Y70="","",'Mapa final'!Y70)</f>
        <v>Media</v>
      </c>
      <c r="J67" s="435" t="str">
        <f>IF('Mapa final'!AA70="","",'Mapa final'!AA70)</f>
        <v>Leve</v>
      </c>
      <c r="K67" s="435" t="str">
        <f t="shared" si="0"/>
        <v>Moderado</v>
      </c>
      <c r="L67" s="435" t="str">
        <f>IF('Mapa final'!AD70="","",'Mapa final'!AD70)</f>
        <v/>
      </c>
      <c r="M67" s="436" t="str">
        <f>IF('Mapa final'!P70="","",'Mapa final'!P70)</f>
        <v>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v>
      </c>
      <c r="N67" s="408" t="s">
        <v>474</v>
      </c>
      <c r="O67" s="408" t="s">
        <v>443</v>
      </c>
      <c r="P67" s="613" t="s">
        <v>465</v>
      </c>
      <c r="Q67" s="438"/>
    </row>
    <row r="68" spans="1:17" ht="57">
      <c r="A68" s="106" t="s">
        <v>475</v>
      </c>
      <c r="B68" s="1164"/>
      <c r="C68" s="1166"/>
      <c r="D68" s="1168"/>
      <c r="E68" s="1166"/>
      <c r="F68" s="1170"/>
      <c r="G68" s="1170"/>
      <c r="H68" s="1172"/>
      <c r="I68" s="435" t="str">
        <f>IF('Mapa final'!Y71="","",'Mapa final'!Y71)</f>
        <v>Baja</v>
      </c>
      <c r="J68" s="435" t="str">
        <f>IF('Mapa final'!AA71="","",'Mapa final'!AA71)</f>
        <v>Leve</v>
      </c>
      <c r="K68" s="435" t="str">
        <f t="shared" si="0"/>
        <v>Bajo</v>
      </c>
      <c r="L68" s="435" t="str">
        <f>IF('Mapa final'!AD71="","",'Mapa final'!AD71)</f>
        <v>Reducir (mitigar)</v>
      </c>
      <c r="M68" s="436" t="str">
        <f>IF('Mapa final'!P71="","",'Mapa final'!P71)</f>
        <v>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v>
      </c>
      <c r="N68" s="408" t="s">
        <v>476</v>
      </c>
      <c r="O68" s="408" t="s">
        <v>443</v>
      </c>
      <c r="P68" s="613" t="s">
        <v>477</v>
      </c>
      <c r="Q68" s="438" t="s">
        <v>478</v>
      </c>
    </row>
    <row r="69" spans="1:17">
      <c r="A69" s="106" t="s">
        <v>479</v>
      </c>
      <c r="B69" s="1164"/>
      <c r="C69" s="1166"/>
      <c r="D69" s="1168"/>
      <c r="E69" s="1166"/>
      <c r="F69" s="1170"/>
      <c r="G69" s="1170"/>
      <c r="H69" s="1172"/>
      <c r="I69" s="435" t="str">
        <f>IF('Mapa final'!Y72="","",'Mapa final'!Y72)</f>
        <v/>
      </c>
      <c r="J69" s="435" t="str">
        <f>IF('Mapa final'!AA72="","",'Mapa final'!AA72)</f>
        <v/>
      </c>
      <c r="K69" s="435" t="str">
        <f t="shared" si="0"/>
        <v/>
      </c>
      <c r="L69" s="435" t="str">
        <f>IF('Mapa final'!AD72="","",'Mapa final'!AD72)</f>
        <v/>
      </c>
      <c r="M69" s="546" t="str">
        <f>IF('Mapa final'!P72="","",'Mapa final'!P72)</f>
        <v/>
      </c>
      <c r="N69" s="386"/>
      <c r="O69" s="386"/>
      <c r="P69" s="386"/>
      <c r="Q69" s="421"/>
    </row>
    <row r="70" spans="1:17">
      <c r="A70" s="106" t="s">
        <v>480</v>
      </c>
      <c r="B70" s="1164"/>
      <c r="C70" s="1166"/>
      <c r="D70" s="1168"/>
      <c r="E70" s="1166"/>
      <c r="F70" s="1170"/>
      <c r="G70" s="1170"/>
      <c r="H70" s="1172"/>
      <c r="I70" s="435" t="str">
        <f>IF('Mapa final'!Y73="","",'Mapa final'!Y73)</f>
        <v/>
      </c>
      <c r="J70" s="435" t="str">
        <f>IF('Mapa final'!AA73="","",'Mapa final'!AA73)</f>
        <v/>
      </c>
      <c r="K70" s="435" t="str">
        <f t="shared" si="0"/>
        <v/>
      </c>
      <c r="L70" s="435" t="str">
        <f>IF('Mapa final'!AD73="","",'Mapa final'!AD73)</f>
        <v/>
      </c>
      <c r="M70" s="546" t="str">
        <f>IF('Mapa final'!P73="","",'Mapa final'!P73)</f>
        <v/>
      </c>
      <c r="N70" s="386"/>
      <c r="O70" s="386"/>
      <c r="P70" s="386"/>
      <c r="Q70" s="421"/>
    </row>
    <row r="71" spans="1:17">
      <c r="A71" s="106" t="s">
        <v>481</v>
      </c>
      <c r="B71" s="1164"/>
      <c r="C71" s="1166"/>
      <c r="D71" s="1168"/>
      <c r="E71" s="1166"/>
      <c r="F71" s="1170"/>
      <c r="G71" s="1170"/>
      <c r="H71" s="1172"/>
      <c r="I71" s="435" t="str">
        <f>IF('Mapa final'!Y74="","",'Mapa final'!Y74)</f>
        <v/>
      </c>
      <c r="J71" s="435" t="str">
        <f>IF('Mapa final'!AA74="","",'Mapa final'!AA74)</f>
        <v/>
      </c>
      <c r="K71" s="435" t="str">
        <f t="shared" si="0"/>
        <v/>
      </c>
      <c r="L71" s="435" t="str">
        <f>IF('Mapa final'!AD74="","",'Mapa final'!AD74)</f>
        <v/>
      </c>
      <c r="M71" s="436" t="str">
        <f>IF('Mapa final'!P74="","",'Mapa final'!P74)</f>
        <v/>
      </c>
      <c r="N71" s="408"/>
      <c r="O71" s="408"/>
      <c r="P71" s="408"/>
      <c r="Q71" s="438"/>
    </row>
    <row r="72" spans="1:17">
      <c r="A72" s="106" t="s">
        <v>482</v>
      </c>
      <c r="B72" s="1164"/>
      <c r="C72" s="1166"/>
      <c r="D72" s="1168"/>
      <c r="E72" s="1166"/>
      <c r="F72" s="1170"/>
      <c r="G72" s="1170"/>
      <c r="H72" s="1172"/>
      <c r="I72" s="435" t="str">
        <f>IF('Mapa final'!Y75="","",'Mapa final'!Y75)</f>
        <v/>
      </c>
      <c r="J72" s="435" t="str">
        <f>IF('Mapa final'!AA75="","",'Mapa final'!AA75)</f>
        <v/>
      </c>
      <c r="K72" s="435" t="str">
        <f t="shared" ref="K72:K116"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5" t="str">
        <f>IF('Mapa final'!AD75="","",'Mapa final'!AD75)</f>
        <v/>
      </c>
      <c r="M72" s="436" t="str">
        <f>IF('Mapa final'!P75="","",'Mapa final'!P75)</f>
        <v/>
      </c>
      <c r="N72" s="408"/>
      <c r="O72" s="408"/>
      <c r="P72" s="408"/>
      <c r="Q72" s="438"/>
    </row>
    <row r="73" spans="1:17" s="422" customFormat="1" ht="57">
      <c r="A73" s="420" t="s">
        <v>483</v>
      </c>
      <c r="B73" s="1179" t="s">
        <v>484</v>
      </c>
      <c r="C73" s="1165" t="str">
        <f>IF('Mapa final'!E76="","",'Mapa final'!E76)</f>
        <v>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v>
      </c>
      <c r="D73" s="1168" t="s">
        <v>367</v>
      </c>
      <c r="E73" s="1176" t="str">
        <f>IF('Mapa final'!D76="","",'Mapa final'!D76)</f>
        <v xml:space="preserve"> Desconocimiento y aplicabilidad del procedimiento interno "Gestión de la Consulta Previa" por parte de las comunidades y algunos ejecutores</v>
      </c>
      <c r="F73" s="1169" t="str">
        <f>IF('Mapa final'!H76="","",'Mapa final'!H76)</f>
        <v>Media</v>
      </c>
      <c r="G73" s="1169" t="str">
        <f>IF('Mapa final'!L76="","",'Mapa final'!L76)</f>
        <v>Moderado</v>
      </c>
      <c r="H73" s="117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35" t="str">
        <f>IF('Mapa final'!Y76="","",'Mapa final'!Y76)</f>
        <v>Baja</v>
      </c>
      <c r="J73" s="435" t="str">
        <f>IF('Mapa final'!AA76="","",'Mapa final'!AA76)</f>
        <v>Moderado</v>
      </c>
      <c r="K73" s="435" t="str">
        <f t="shared" si="11"/>
        <v>Moderado</v>
      </c>
      <c r="L73" s="435" t="str">
        <f>IF('Mapa final'!AD76="","",'Mapa final'!AD76)</f>
        <v/>
      </c>
      <c r="M73" s="768" t="str">
        <f>IF('Mapa final'!P76="","",'Mapa final'!P76)</f>
        <v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v>
      </c>
      <c r="N73" s="614" t="s">
        <v>485</v>
      </c>
      <c r="O73" s="614" t="s">
        <v>486</v>
      </c>
      <c r="P73" s="769" t="s">
        <v>487</v>
      </c>
      <c r="Q73" s="673" t="s">
        <v>488</v>
      </c>
    </row>
    <row r="74" spans="1:17" s="422" customFormat="1" ht="57">
      <c r="A74" s="420" t="s">
        <v>489</v>
      </c>
      <c r="B74" s="1180"/>
      <c r="C74" s="1166"/>
      <c r="D74" s="1168"/>
      <c r="E74" s="1177"/>
      <c r="F74" s="1170"/>
      <c r="G74" s="1170"/>
      <c r="H74" s="1172"/>
      <c r="I74" s="435" t="str">
        <f>IF('Mapa final'!Y77="","",'Mapa final'!Y77)</f>
        <v>Baja</v>
      </c>
      <c r="J74" s="435" t="str">
        <f>IF('Mapa final'!AA77="","",'Mapa final'!AA77)</f>
        <v>Moderado</v>
      </c>
      <c r="K74" s="435" t="str">
        <f t="shared" si="11"/>
        <v>Moderado</v>
      </c>
      <c r="L74" s="435" t="str">
        <f>IF('Mapa final'!AD77="","",'Mapa final'!AD77)</f>
        <v>Reducir (mitigar)</v>
      </c>
      <c r="M74" s="768" t="str">
        <f>IF('Mapa final'!P77="","",'Mapa final'!P77)</f>
        <v>El Subdirector de gestión junto al coordinador grupo de formación realizan capacitaciones en consulta previa para comunidades, sectores económicos y entidades participes en el proceso consultivo. Como evidencia se dejan  listas de asistencia y memorias de presentaciones.</v>
      </c>
      <c r="N74" s="614" t="s">
        <v>485</v>
      </c>
      <c r="O74" s="614" t="s">
        <v>486</v>
      </c>
      <c r="P74" s="769" t="s">
        <v>487</v>
      </c>
      <c r="Q74" s="673" t="s">
        <v>490</v>
      </c>
    </row>
    <row r="75" spans="1:17" s="422" customFormat="1">
      <c r="A75" s="420" t="s">
        <v>491</v>
      </c>
      <c r="B75" s="1180"/>
      <c r="C75" s="1166"/>
      <c r="D75" s="1168"/>
      <c r="E75" s="1177"/>
      <c r="F75" s="1170"/>
      <c r="G75" s="1170"/>
      <c r="H75" s="1172"/>
      <c r="I75" s="435" t="str">
        <f>IF('Mapa final'!Y78="","",'Mapa final'!Y78)</f>
        <v/>
      </c>
      <c r="J75" s="435" t="str">
        <f>IF('Mapa final'!AA78="","",'Mapa final'!AA78)</f>
        <v/>
      </c>
      <c r="K75" s="435" t="str">
        <f t="shared" si="11"/>
        <v/>
      </c>
      <c r="L75" s="435" t="str">
        <f>IF('Mapa final'!AD78="","",'Mapa final'!AD78)</f>
        <v/>
      </c>
      <c r="M75" s="768" t="str">
        <f>IF('Mapa final'!P78="","",'Mapa final'!P78)</f>
        <v/>
      </c>
      <c r="N75" s="614"/>
      <c r="O75" s="614"/>
      <c r="P75" s="614"/>
      <c r="Q75" s="673"/>
    </row>
    <row r="76" spans="1:17" s="422" customFormat="1">
      <c r="A76" s="420" t="s">
        <v>492</v>
      </c>
      <c r="B76" s="1180"/>
      <c r="C76" s="1166"/>
      <c r="D76" s="1168"/>
      <c r="E76" s="1177"/>
      <c r="F76" s="1170"/>
      <c r="G76" s="1170"/>
      <c r="H76" s="1172"/>
      <c r="I76" s="435" t="str">
        <f>IF('Mapa final'!Y79="","",'Mapa final'!Y79)</f>
        <v/>
      </c>
      <c r="J76" s="435" t="str">
        <f>IF('Mapa final'!AA79="","",'Mapa final'!AA79)</f>
        <v/>
      </c>
      <c r="K76" s="435" t="str">
        <f t="shared" si="11"/>
        <v/>
      </c>
      <c r="L76" s="435" t="str">
        <f>IF('Mapa final'!AD79="","",'Mapa final'!AD79)</f>
        <v/>
      </c>
      <c r="M76" s="770" t="str">
        <f>IF('Mapa final'!P79="","",'Mapa final'!P79)</f>
        <v/>
      </c>
      <c r="N76" s="385"/>
      <c r="O76" s="385"/>
      <c r="P76" s="385"/>
      <c r="Q76" s="515"/>
    </row>
    <row r="77" spans="1:17" s="422" customFormat="1">
      <c r="A77" s="420" t="s">
        <v>493</v>
      </c>
      <c r="B77" s="1180"/>
      <c r="C77" s="1166"/>
      <c r="D77" s="1168"/>
      <c r="E77" s="1177"/>
      <c r="F77" s="1170"/>
      <c r="G77" s="1170"/>
      <c r="H77" s="1172"/>
      <c r="I77" s="435" t="str">
        <f>IF('Mapa final'!Y80="","",'Mapa final'!Y80)</f>
        <v/>
      </c>
      <c r="J77" s="435" t="str">
        <f>IF('Mapa final'!AA80="","",'Mapa final'!AA80)</f>
        <v/>
      </c>
      <c r="K77" s="435" t="str">
        <f t="shared" si="11"/>
        <v/>
      </c>
      <c r="L77" s="435" t="str">
        <f>IF('Mapa final'!AD80="","",'Mapa final'!AD80)</f>
        <v/>
      </c>
      <c r="M77" s="770" t="str">
        <f>IF('Mapa final'!P80="","",'Mapa final'!P80)</f>
        <v/>
      </c>
      <c r="N77" s="385"/>
      <c r="O77" s="385"/>
      <c r="P77" s="385"/>
      <c r="Q77" s="515"/>
    </row>
    <row r="78" spans="1:17" s="422" customFormat="1">
      <c r="A78" s="420" t="s">
        <v>494</v>
      </c>
      <c r="B78" s="1180"/>
      <c r="C78" s="1166"/>
      <c r="D78" s="1168"/>
      <c r="E78" s="1178"/>
      <c r="F78" s="1170"/>
      <c r="G78" s="1170"/>
      <c r="H78" s="1172"/>
      <c r="I78" s="435" t="str">
        <f>IF('Mapa final'!Y81="","",'Mapa final'!Y81)</f>
        <v/>
      </c>
      <c r="J78" s="435" t="str">
        <f>IF('Mapa final'!AA81="","",'Mapa final'!AA81)</f>
        <v/>
      </c>
      <c r="K78" s="435" t="str">
        <f t="shared" si="11"/>
        <v/>
      </c>
      <c r="L78" s="435" t="str">
        <f>IF('Mapa final'!AD81="","",'Mapa final'!AD81)</f>
        <v/>
      </c>
      <c r="M78" s="770" t="str">
        <f>IF('Mapa final'!P81="","",'Mapa final'!P81)</f>
        <v/>
      </c>
      <c r="N78" s="385"/>
      <c r="O78" s="385"/>
      <c r="P78" s="385"/>
      <c r="Q78" s="515"/>
    </row>
    <row r="79" spans="1:17" ht="142.5">
      <c r="A79" s="437" t="s">
        <v>495</v>
      </c>
      <c r="B79" s="1179" t="s">
        <v>496</v>
      </c>
      <c r="C79" s="1165" t="str">
        <f>IF('Mapa final'!E82="","",'Mapa final'!E82)</f>
        <v>Posibilidad de afectación reputacional por incumplimiento  en el desarrollo del proceso de consulta previa, debido a la debilidad en los seguimientos y diferencias entre las partes</v>
      </c>
      <c r="D79" s="1168" t="s">
        <v>367</v>
      </c>
      <c r="E79" s="1165" t="str">
        <f>IF('Mapa final'!D82="","",'Mapa final'!D82)</f>
        <v>Debilidad en los seguimientos y diferencias entre las partes</v>
      </c>
      <c r="F79" s="1169" t="str">
        <f>IF('Mapa final'!H82="","",'Mapa final'!H82)</f>
        <v>Media</v>
      </c>
      <c r="G79" s="1169" t="str">
        <f>IF('Mapa final'!L82="","",'Mapa final'!L82)</f>
        <v>Leve</v>
      </c>
      <c r="H79" s="117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435" t="str">
        <f>IF('Mapa final'!Y82="","",'Mapa final'!Y82)</f>
        <v>Baja</v>
      </c>
      <c r="J79" s="435" t="str">
        <f>IF('Mapa final'!AA82="","",'Mapa final'!AA82)</f>
        <v>Leve</v>
      </c>
      <c r="K79" s="435" t="str">
        <f t="shared" si="11"/>
        <v>Bajo</v>
      </c>
      <c r="L79" s="435" t="str">
        <f>IF('Mapa final'!AD82="","",'Mapa final'!AD82)</f>
        <v>Aceptar</v>
      </c>
      <c r="M79" s="768" t="str">
        <f>IF('Mapa final'!P82="","",'Mapa final'!P82)</f>
        <v>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v>
      </c>
      <c r="N79" s="614" t="s">
        <v>497</v>
      </c>
      <c r="O79" s="614" t="s">
        <v>498</v>
      </c>
      <c r="P79" s="614" t="s">
        <v>373</v>
      </c>
      <c r="Q79" s="673" t="s">
        <v>499</v>
      </c>
    </row>
    <row r="80" spans="1:17" s="422" customFormat="1">
      <c r="A80" s="437" t="s">
        <v>500</v>
      </c>
      <c r="B80" s="1180"/>
      <c r="C80" s="1166"/>
      <c r="D80" s="1168"/>
      <c r="E80" s="1166"/>
      <c r="F80" s="1170"/>
      <c r="G80" s="1170"/>
      <c r="H80" s="1172"/>
      <c r="I80" s="435" t="str">
        <f>IF('Mapa final'!Y83="","",'Mapa final'!Y83)</f>
        <v/>
      </c>
      <c r="J80" s="435" t="str">
        <f>IF('Mapa final'!AA83="","",'Mapa final'!AA83)</f>
        <v/>
      </c>
      <c r="K80" s="435" t="str">
        <f t="shared" si="11"/>
        <v/>
      </c>
      <c r="L80" s="435" t="str">
        <f>IF('Mapa final'!AD83="","",'Mapa final'!AD83)</f>
        <v/>
      </c>
      <c r="M80" s="770" t="str">
        <f>IF('Mapa final'!P83="","",'Mapa final'!P83)</f>
        <v/>
      </c>
      <c r="N80" s="385"/>
      <c r="O80" s="385"/>
      <c r="P80" s="385"/>
      <c r="Q80" s="515"/>
    </row>
    <row r="81" spans="1:17" s="422" customFormat="1">
      <c r="A81" s="437" t="s">
        <v>501</v>
      </c>
      <c r="B81" s="1180"/>
      <c r="C81" s="1166"/>
      <c r="D81" s="1168"/>
      <c r="E81" s="1166"/>
      <c r="F81" s="1170"/>
      <c r="G81" s="1170"/>
      <c r="H81" s="1172"/>
      <c r="I81" s="435" t="str">
        <f>IF('Mapa final'!Y84="","",'Mapa final'!Y84)</f>
        <v/>
      </c>
      <c r="J81" s="435" t="str">
        <f>IF('Mapa final'!AA84="","",'Mapa final'!AA84)</f>
        <v/>
      </c>
      <c r="K81" s="435" t="str">
        <f t="shared" si="11"/>
        <v/>
      </c>
      <c r="L81" s="435" t="str">
        <f>IF('Mapa final'!AD84="","",'Mapa final'!AD84)</f>
        <v/>
      </c>
      <c r="M81" s="770" t="str">
        <f>IF('Mapa final'!P84="","",'Mapa final'!P84)</f>
        <v/>
      </c>
      <c r="N81" s="385"/>
      <c r="O81" s="385"/>
      <c r="P81" s="385"/>
      <c r="Q81" s="515"/>
    </row>
    <row r="82" spans="1:17" s="422" customFormat="1">
      <c r="A82" s="437" t="s">
        <v>502</v>
      </c>
      <c r="B82" s="1180"/>
      <c r="C82" s="1166"/>
      <c r="D82" s="1168"/>
      <c r="E82" s="1166"/>
      <c r="F82" s="1170"/>
      <c r="G82" s="1170"/>
      <c r="H82" s="1172"/>
      <c r="I82" s="435" t="str">
        <f>IF('Mapa final'!Y85="","",'Mapa final'!Y85)</f>
        <v/>
      </c>
      <c r="J82" s="435" t="str">
        <f>IF('Mapa final'!AA85="","",'Mapa final'!AA85)</f>
        <v/>
      </c>
      <c r="K82" s="435" t="str">
        <f t="shared" si="11"/>
        <v/>
      </c>
      <c r="L82" s="435" t="str">
        <f>IF('Mapa final'!AD85="","",'Mapa final'!AD85)</f>
        <v/>
      </c>
      <c r="M82" s="770" t="str">
        <f>IF('Mapa final'!P85="","",'Mapa final'!P85)</f>
        <v/>
      </c>
      <c r="N82" s="385"/>
      <c r="O82" s="385"/>
      <c r="P82" s="385"/>
      <c r="Q82" s="515"/>
    </row>
    <row r="83" spans="1:17" s="422" customFormat="1">
      <c r="A83" s="437" t="s">
        <v>503</v>
      </c>
      <c r="B83" s="1180"/>
      <c r="C83" s="1166"/>
      <c r="D83" s="1168"/>
      <c r="E83" s="1166"/>
      <c r="F83" s="1170"/>
      <c r="G83" s="1170"/>
      <c r="H83" s="1172"/>
      <c r="I83" s="435" t="str">
        <f>IF('Mapa final'!Y86="","",'Mapa final'!Y86)</f>
        <v/>
      </c>
      <c r="J83" s="435" t="str">
        <f>IF('Mapa final'!AA86="","",'Mapa final'!AA86)</f>
        <v/>
      </c>
      <c r="K83" s="435" t="str">
        <f t="shared" si="11"/>
        <v/>
      </c>
      <c r="L83" s="435" t="str">
        <f>IF('Mapa final'!AD86="","",'Mapa final'!AD86)</f>
        <v/>
      </c>
      <c r="M83" s="770" t="str">
        <f>IF('Mapa final'!P86="","",'Mapa final'!P86)</f>
        <v/>
      </c>
      <c r="N83" s="385"/>
      <c r="O83" s="385"/>
      <c r="P83" s="385"/>
      <c r="Q83" s="515"/>
    </row>
    <row r="84" spans="1:17" s="422" customFormat="1">
      <c r="A84" s="437" t="s">
        <v>504</v>
      </c>
      <c r="B84" s="1180"/>
      <c r="C84" s="1166"/>
      <c r="D84" s="1168"/>
      <c r="E84" s="1166"/>
      <c r="F84" s="1170"/>
      <c r="G84" s="1170"/>
      <c r="H84" s="1172"/>
      <c r="I84" s="435" t="str">
        <f>IF('Mapa final'!Y87="","",'Mapa final'!Y87)</f>
        <v/>
      </c>
      <c r="J84" s="435" t="str">
        <f>IF('Mapa final'!AA87="","",'Mapa final'!AA87)</f>
        <v/>
      </c>
      <c r="K84" s="435" t="str">
        <f t="shared" si="11"/>
        <v/>
      </c>
      <c r="L84" s="435" t="str">
        <f>IF('Mapa final'!AD87="","",'Mapa final'!AD87)</f>
        <v/>
      </c>
      <c r="M84" s="770" t="str">
        <f>IF('Mapa final'!P87="","",'Mapa final'!P87)</f>
        <v/>
      </c>
      <c r="N84" s="385"/>
      <c r="O84" s="385"/>
      <c r="P84" s="385"/>
      <c r="Q84" s="515"/>
    </row>
    <row r="85" spans="1:17" s="422" customFormat="1" ht="142.5">
      <c r="A85" s="437" t="s">
        <v>505</v>
      </c>
      <c r="B85" s="1179" t="s">
        <v>506</v>
      </c>
      <c r="C85" s="1165" t="str">
        <f>IF('Mapa final'!E88="","",'Mapa final'!E88)</f>
        <v>Posibilidad de afectación reputacional por incumplimiento en la atención de PQRSD, debido al vencimiento de  términos para dar respuesta y debilidades en los seguimientos, además, en el control a las respuestas</v>
      </c>
      <c r="D85" s="1168" t="s">
        <v>367</v>
      </c>
      <c r="E85" s="1176" t="str">
        <f>IF('Mapa final'!D88="","",'Mapa final'!D88)</f>
        <v xml:space="preserve">Vencimiento de  términos para dar respuesta y debilidades en los seguimientos, además, en control a las respuestas </v>
      </c>
      <c r="F85" s="1169" t="str">
        <f>IF('Mapa final'!H88="","",'Mapa final'!H88)</f>
        <v>Alta</v>
      </c>
      <c r="G85" s="1169" t="str">
        <f>IF('Mapa final'!L88="","",'Mapa final'!L88)</f>
        <v>Moderado</v>
      </c>
      <c r="H85" s="117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435" t="str">
        <f>IF('Mapa final'!Y88="","",'Mapa final'!Y88)</f>
        <v>Alta</v>
      </c>
      <c r="J85" s="435" t="str">
        <f>IF('Mapa final'!AA88="","",'Mapa final'!AA88)</f>
        <v>Moderado</v>
      </c>
      <c r="K85" s="435" t="str">
        <f t="shared" si="11"/>
        <v>Alto</v>
      </c>
      <c r="L85" s="435" t="str">
        <f>IF('Mapa final'!AD88="","",'Mapa final'!AD88)</f>
        <v/>
      </c>
      <c r="M85" s="768" t="str">
        <f>IF('Mapa final'!P88="","",'Mapa final'!P88)</f>
        <v>Los coordinadores de DANCP adelantan el trámite de las solicitudes vencidas, a través de una identificación de las solicitudes que no fueron respondidas oportunamente. como evidencia se deja trazabilidad en correo electrónico.</v>
      </c>
      <c r="N85" s="614" t="s">
        <v>507</v>
      </c>
      <c r="O85" s="614" t="s">
        <v>498</v>
      </c>
      <c r="P85" s="614" t="s">
        <v>373</v>
      </c>
      <c r="Q85" s="673" t="s">
        <v>508</v>
      </c>
    </row>
    <row r="86" spans="1:17" s="422" customFormat="1" ht="99.75">
      <c r="A86" s="437" t="s">
        <v>509</v>
      </c>
      <c r="B86" s="1180"/>
      <c r="C86" s="1166"/>
      <c r="D86" s="1168"/>
      <c r="E86" s="1177"/>
      <c r="F86" s="1170"/>
      <c r="G86" s="1170"/>
      <c r="H86" s="1172"/>
      <c r="I86" s="435" t="str">
        <f>IF('Mapa final'!Y89="","",'Mapa final'!Y89)</f>
        <v>Baja</v>
      </c>
      <c r="J86" s="435" t="str">
        <f>IF('Mapa final'!AA89="","",'Mapa final'!AA89)</f>
        <v>Moderado</v>
      </c>
      <c r="K86" s="435" t="str">
        <f t="shared" si="11"/>
        <v>Moderado</v>
      </c>
      <c r="L86" s="435" t="str">
        <f>IF('Mapa final'!AD89="","",'Mapa final'!AD89)</f>
        <v>Reducir (mitigar)</v>
      </c>
      <c r="M86" s="768" t="str">
        <f>IF('Mapa final'!P89="","",'Mapa final'!P89)</f>
        <v>Los  coordinadores de DANCP diseñan e implementan el tablero de control de las PQRSD recibidas como mecanismos de seguimiento y generador de alertas. como evidencia se dejan  listas de asistencia y trazabilidad en correo electrónico y tablero de control</v>
      </c>
      <c r="N86" s="614" t="s">
        <v>507</v>
      </c>
      <c r="O86" s="614" t="s">
        <v>498</v>
      </c>
      <c r="P86" s="614" t="s">
        <v>373</v>
      </c>
      <c r="Q86" s="673"/>
    </row>
    <row r="87" spans="1:17" s="422" customFormat="1">
      <c r="A87" s="437" t="s">
        <v>510</v>
      </c>
      <c r="B87" s="1180"/>
      <c r="C87" s="1166"/>
      <c r="D87" s="1168"/>
      <c r="E87" s="1177"/>
      <c r="F87" s="1170"/>
      <c r="G87" s="1170"/>
      <c r="H87" s="1172"/>
      <c r="I87" s="435" t="str">
        <f>IF('Mapa final'!Y90="","",'Mapa final'!Y90)</f>
        <v/>
      </c>
      <c r="J87" s="435" t="str">
        <f>IF('Mapa final'!AA90="","",'Mapa final'!AA90)</f>
        <v/>
      </c>
      <c r="K87" s="435" t="str">
        <f t="shared" si="11"/>
        <v/>
      </c>
      <c r="L87" s="435" t="str">
        <f>IF('Mapa final'!AD90="","",'Mapa final'!AD90)</f>
        <v/>
      </c>
      <c r="M87" s="770" t="str">
        <f>IF('Mapa final'!P90="","",'Mapa final'!P90)</f>
        <v/>
      </c>
      <c r="N87" s="385"/>
      <c r="O87" s="385"/>
      <c r="P87" s="385"/>
      <c r="Q87" s="515"/>
    </row>
    <row r="88" spans="1:17" s="422" customFormat="1">
      <c r="A88" s="437" t="s">
        <v>511</v>
      </c>
      <c r="B88" s="1180"/>
      <c r="C88" s="1166"/>
      <c r="D88" s="1168"/>
      <c r="E88" s="1177"/>
      <c r="F88" s="1170"/>
      <c r="G88" s="1170"/>
      <c r="H88" s="1172"/>
      <c r="I88" s="435" t="str">
        <f>IF('Mapa final'!Y91="","",'Mapa final'!Y91)</f>
        <v/>
      </c>
      <c r="J88" s="435" t="str">
        <f>IF('Mapa final'!AA91="","",'Mapa final'!AA91)</f>
        <v/>
      </c>
      <c r="K88" s="435" t="str">
        <f t="shared" si="11"/>
        <v/>
      </c>
      <c r="L88" s="435" t="str">
        <f>IF('Mapa final'!AD91="","",'Mapa final'!AD91)</f>
        <v/>
      </c>
      <c r="M88" s="770" t="str">
        <f>IF('Mapa final'!P91="","",'Mapa final'!P91)</f>
        <v/>
      </c>
      <c r="N88" s="385"/>
      <c r="O88" s="385"/>
      <c r="P88" s="385"/>
      <c r="Q88" s="515"/>
    </row>
    <row r="89" spans="1:17" s="422" customFormat="1">
      <c r="A89" s="437" t="s">
        <v>512</v>
      </c>
      <c r="B89" s="1180"/>
      <c r="C89" s="1166"/>
      <c r="D89" s="1168"/>
      <c r="E89" s="1177"/>
      <c r="F89" s="1170"/>
      <c r="G89" s="1170"/>
      <c r="H89" s="1172"/>
      <c r="I89" s="435" t="str">
        <f>IF('Mapa final'!Y92="","",'Mapa final'!Y92)</f>
        <v/>
      </c>
      <c r="J89" s="435" t="str">
        <f>IF('Mapa final'!AA92="","",'Mapa final'!AA92)</f>
        <v/>
      </c>
      <c r="K89" s="435" t="str">
        <f t="shared" si="11"/>
        <v/>
      </c>
      <c r="L89" s="435" t="str">
        <f>IF('Mapa final'!AD92="","",'Mapa final'!AD92)</f>
        <v/>
      </c>
      <c r="M89" s="770" t="str">
        <f>IF('Mapa final'!P92="","",'Mapa final'!P92)</f>
        <v/>
      </c>
      <c r="N89" s="385"/>
      <c r="O89" s="385"/>
      <c r="P89" s="385"/>
      <c r="Q89" s="515"/>
    </row>
    <row r="90" spans="1:17" s="422" customFormat="1">
      <c r="A90" s="437" t="s">
        <v>513</v>
      </c>
      <c r="B90" s="1180"/>
      <c r="C90" s="1166"/>
      <c r="D90" s="1168"/>
      <c r="E90" s="1178"/>
      <c r="F90" s="1170"/>
      <c r="G90" s="1170"/>
      <c r="H90" s="1172"/>
      <c r="I90" s="435" t="str">
        <f>IF('Mapa final'!Y93="","",'Mapa final'!Y93)</f>
        <v/>
      </c>
      <c r="J90" s="435" t="str">
        <f>IF('Mapa final'!AA93="","",'Mapa final'!AA93)</f>
        <v/>
      </c>
      <c r="K90" s="435" t="str">
        <f t="shared" si="11"/>
        <v/>
      </c>
      <c r="L90" s="435" t="str">
        <f>IF('Mapa final'!AD93="","",'Mapa final'!AD93)</f>
        <v/>
      </c>
      <c r="M90" s="770" t="str">
        <f>IF('Mapa final'!P93="","",'Mapa final'!P93)</f>
        <v/>
      </c>
      <c r="N90" s="385"/>
      <c r="O90" s="385"/>
      <c r="P90" s="385"/>
      <c r="Q90" s="515"/>
    </row>
    <row r="91" spans="1:17" s="593" customFormat="1" ht="71.25">
      <c r="A91" s="437" t="s">
        <v>514</v>
      </c>
      <c r="B91" s="1179" t="s">
        <v>515</v>
      </c>
      <c r="C91" s="1165" t="str">
        <f>IF('Mapa final'!E94="","",'Mapa final'!E94)</f>
        <v>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D91" s="1168" t="s">
        <v>367</v>
      </c>
      <c r="E91" s="1165" t="str">
        <f>IF('Mapa final'!D94="","",'Mapa final'!D94)</f>
        <v>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F91" s="1169" t="str">
        <f>IF('Mapa final'!H94="","",'Mapa final'!H94)</f>
        <v>Media</v>
      </c>
      <c r="G91" s="1169" t="str">
        <f>IF('Mapa final'!L94="","",'Mapa final'!L94)</f>
        <v>Mayor</v>
      </c>
      <c r="H91" s="117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Alto</v>
      </c>
      <c r="I91" s="435" t="str">
        <f>IF('Mapa final'!Y94="","",'Mapa final'!Y94)</f>
        <v>Media</v>
      </c>
      <c r="J91" s="435" t="str">
        <f>IF('Mapa final'!AA94="","",'Mapa final'!AA94)</f>
        <v>Mayor</v>
      </c>
      <c r="K91" s="435" t="str">
        <f t="shared" si="11"/>
        <v>Alto</v>
      </c>
      <c r="L91" s="435" t="str">
        <f>IF('Mapa final'!AD94="","",'Mapa final'!AD94)</f>
        <v/>
      </c>
      <c r="M91" s="768" t="str">
        <f>IF('Mapa final'!P94="","",'Mapa final'!P94)</f>
        <v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v>
      </c>
      <c r="N91" s="540" t="s">
        <v>516</v>
      </c>
      <c r="O91" s="540" t="s">
        <v>517</v>
      </c>
      <c r="P91" s="540" t="s">
        <v>454</v>
      </c>
      <c r="Q91" s="771"/>
    </row>
    <row r="92" spans="1:17" s="593" customFormat="1" ht="99.75">
      <c r="A92" s="437" t="s">
        <v>518</v>
      </c>
      <c r="B92" s="1180"/>
      <c r="C92" s="1166"/>
      <c r="D92" s="1168"/>
      <c r="E92" s="1166"/>
      <c r="F92" s="1170"/>
      <c r="G92" s="1170"/>
      <c r="H92" s="1172"/>
      <c r="I92" s="435" t="str">
        <f>IF('Mapa final'!Y95="","",'Mapa final'!Y95)</f>
        <v>Baja</v>
      </c>
      <c r="J92" s="435" t="str">
        <f>IF('Mapa final'!AA95="","",'Mapa final'!AA95)</f>
        <v>Mayor</v>
      </c>
      <c r="K92" s="435" t="str">
        <f t="shared" si="11"/>
        <v>Alto</v>
      </c>
      <c r="L92" s="435" t="str">
        <f>IF('Mapa final'!AD95="","",'Mapa final'!AD95)</f>
        <v/>
      </c>
      <c r="M92" s="768" t="str">
        <f>IF('Mapa final'!P95="","",'Mapa final'!P95)</f>
        <v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v>
      </c>
      <c r="N92" s="540" t="s">
        <v>519</v>
      </c>
      <c r="O92" s="540" t="s">
        <v>520</v>
      </c>
      <c r="P92" s="540" t="s">
        <v>521</v>
      </c>
      <c r="Q92" s="771"/>
    </row>
    <row r="93" spans="1:17" s="593" customFormat="1" ht="57">
      <c r="A93" s="437" t="s">
        <v>522</v>
      </c>
      <c r="B93" s="1180"/>
      <c r="C93" s="1166"/>
      <c r="D93" s="1168"/>
      <c r="E93" s="1166"/>
      <c r="F93" s="1170"/>
      <c r="G93" s="1170"/>
      <c r="H93" s="1172"/>
      <c r="I93" s="435" t="str">
        <f>IF('Mapa final'!Y96="","",'Mapa final'!Y96)</f>
        <v>Muy Baja</v>
      </c>
      <c r="J93" s="435" t="str">
        <f>IF('Mapa final'!AA96="","",'Mapa final'!AA96)</f>
        <v>Mayor</v>
      </c>
      <c r="K93" s="435" t="str">
        <f t="shared" si="11"/>
        <v>Alto</v>
      </c>
      <c r="L93" s="435" t="str">
        <f>IF('Mapa final'!AD96="","",'Mapa final'!AD96)</f>
        <v>Reducir (mitigar)</v>
      </c>
      <c r="M93" s="768" t="str">
        <f>IF('Mapa final'!P96="","",'Mapa final'!P96)</f>
        <v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v>
      </c>
      <c r="N93" s="540" t="s">
        <v>519</v>
      </c>
      <c r="O93" s="540" t="s">
        <v>520</v>
      </c>
      <c r="P93" s="540" t="s">
        <v>523</v>
      </c>
      <c r="Q93" s="771"/>
    </row>
    <row r="94" spans="1:17" s="593" customFormat="1">
      <c r="A94" s="437" t="s">
        <v>524</v>
      </c>
      <c r="B94" s="1180"/>
      <c r="C94" s="1166"/>
      <c r="D94" s="1168"/>
      <c r="E94" s="1166"/>
      <c r="F94" s="1170"/>
      <c r="G94" s="1170"/>
      <c r="H94" s="1172"/>
      <c r="I94" s="435" t="str">
        <f>IF('Mapa final'!Y97="","",'Mapa final'!Y97)</f>
        <v/>
      </c>
      <c r="J94" s="435" t="str">
        <f>IF('Mapa final'!AA97="","",'Mapa final'!AA97)</f>
        <v/>
      </c>
      <c r="K94" s="435" t="str">
        <f t="shared" si="11"/>
        <v/>
      </c>
      <c r="L94" s="435" t="str">
        <f>IF('Mapa final'!AD97="","",'Mapa final'!AD97)</f>
        <v/>
      </c>
      <c r="M94" s="768" t="str">
        <f>IF('Mapa final'!P97="","",'Mapa final'!P97)</f>
        <v/>
      </c>
      <c r="N94" s="772"/>
      <c r="O94" s="614"/>
      <c r="P94" s="614"/>
      <c r="Q94" s="773"/>
    </row>
    <row r="95" spans="1:17" s="593" customFormat="1">
      <c r="A95" s="437" t="s">
        <v>525</v>
      </c>
      <c r="B95" s="1180"/>
      <c r="C95" s="1166"/>
      <c r="D95" s="1168"/>
      <c r="E95" s="1166"/>
      <c r="F95" s="1170"/>
      <c r="G95" s="1170"/>
      <c r="H95" s="1172"/>
      <c r="I95" s="435" t="str">
        <f>IF('Mapa final'!Y98="","",'Mapa final'!Y98)</f>
        <v/>
      </c>
      <c r="J95" s="435" t="str">
        <f>IF('Mapa final'!AA98="","",'Mapa final'!AA98)</f>
        <v/>
      </c>
      <c r="K95" s="435" t="str">
        <f t="shared" si="11"/>
        <v/>
      </c>
      <c r="L95" s="435" t="str">
        <f>IF('Mapa final'!AD98="","",'Mapa final'!AD98)</f>
        <v/>
      </c>
      <c r="M95" s="768" t="str">
        <f>IF('Mapa final'!P98="","",'Mapa final'!P98)</f>
        <v/>
      </c>
      <c r="N95" s="772" t="s">
        <v>202</v>
      </c>
      <c r="O95" s="614"/>
      <c r="P95" s="614"/>
      <c r="Q95" s="673"/>
    </row>
    <row r="96" spans="1:17" s="593" customFormat="1">
      <c r="A96" s="437" t="s">
        <v>526</v>
      </c>
      <c r="B96" s="1180"/>
      <c r="C96" s="1166"/>
      <c r="D96" s="1168"/>
      <c r="E96" s="1166"/>
      <c r="F96" s="1170"/>
      <c r="G96" s="1170"/>
      <c r="H96" s="1172"/>
      <c r="I96" s="435" t="str">
        <f>IF('Mapa final'!Y99="","",'Mapa final'!Y99)</f>
        <v/>
      </c>
      <c r="J96" s="435" t="str">
        <f>IF('Mapa final'!AA99="","",'Mapa final'!AA99)</f>
        <v/>
      </c>
      <c r="K96" s="435" t="str">
        <f t="shared" si="11"/>
        <v/>
      </c>
      <c r="L96" s="435" t="str">
        <f>IF('Mapa final'!AD99="","",'Mapa final'!AD99)</f>
        <v/>
      </c>
      <c r="M96" s="768" t="str">
        <f>IF('Mapa final'!P99="","",'Mapa final'!P99)</f>
        <v/>
      </c>
      <c r="N96" s="772" t="s">
        <v>202</v>
      </c>
      <c r="O96" s="614"/>
      <c r="P96" s="614"/>
      <c r="Q96" s="673"/>
    </row>
    <row r="97" spans="1:17" s="422" customFormat="1" ht="85.5">
      <c r="A97" s="420" t="s">
        <v>527</v>
      </c>
      <c r="B97" s="1179" t="s">
        <v>528</v>
      </c>
      <c r="C97" s="1165" t="str">
        <f>IF('Mapa final'!E100="","",'Mapa final'!E100)</f>
        <v>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v>
      </c>
      <c r="D97" s="1168" t="s">
        <v>367</v>
      </c>
      <c r="E97" s="1176" t="str">
        <f>IF('Mapa final'!D100="","",'Mapa final'!D100)</f>
        <v xml:space="preserve"> Insuficiente seguimiento a los tiempos de respuesta de las correcciones por parte del solicitante a las observaciones realizadas por parte de los funcionarios la DAR. 
</v>
      </c>
      <c r="F97" s="1169" t="str">
        <f>IF('Mapa final'!H100="","",'Mapa final'!H100)</f>
        <v>Baja</v>
      </c>
      <c r="G97" s="1169" t="str">
        <f>IF('Mapa final'!L100="","",'Mapa final'!L100)</f>
        <v>Leve</v>
      </c>
      <c r="H97" s="117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Bajo</v>
      </c>
      <c r="I97" s="435" t="str">
        <f>IF('Mapa final'!Y100="","",'Mapa final'!Y100)</f>
        <v>Baja</v>
      </c>
      <c r="J97" s="435" t="str">
        <f>IF('Mapa final'!AA100="","",'Mapa final'!AA100)</f>
        <v>Leve</v>
      </c>
      <c r="K97" s="435" t="str">
        <f t="shared" si="11"/>
        <v>Bajo</v>
      </c>
      <c r="L97" s="435" t="str">
        <f>IF('Mapa final'!AD100="","",'Mapa final'!AD100)</f>
        <v/>
      </c>
      <c r="M97" s="774" t="str">
        <f>IF('Mapa final'!P100="","",'Mapa final'!P100)</f>
        <v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v>
      </c>
      <c r="N97" s="787" t="s">
        <v>529</v>
      </c>
      <c r="O97" s="787" t="s">
        <v>530</v>
      </c>
      <c r="P97" s="787" t="s">
        <v>370</v>
      </c>
      <c r="Q97" s="788" t="s">
        <v>531</v>
      </c>
    </row>
    <row r="98" spans="1:17" s="422" customFormat="1" ht="71.25">
      <c r="A98" s="420" t="s">
        <v>532</v>
      </c>
      <c r="B98" s="1180"/>
      <c r="C98" s="1166"/>
      <c r="D98" s="1168"/>
      <c r="E98" s="1177"/>
      <c r="F98" s="1170"/>
      <c r="G98" s="1170"/>
      <c r="H98" s="1172"/>
      <c r="I98" s="435" t="str">
        <f>IF('Mapa final'!Y101="","",'Mapa final'!Y101)</f>
        <v>Muy Baja</v>
      </c>
      <c r="J98" s="435" t="str">
        <f>IF('Mapa final'!AA101="","",'Mapa final'!AA101)</f>
        <v>Leve</v>
      </c>
      <c r="K98" s="435" t="str">
        <f t="shared" si="11"/>
        <v>Bajo</v>
      </c>
      <c r="L98" s="435" t="str">
        <f>IF('Mapa final'!AD101="","",'Mapa final'!AD101)</f>
        <v/>
      </c>
      <c r="M98" s="774" t="str">
        <f>IF('Mapa final'!P101="","",'Mapa final'!P101)</f>
        <v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v>
      </c>
      <c r="N98" s="787" t="s">
        <v>533</v>
      </c>
      <c r="O98" s="787" t="s">
        <v>534</v>
      </c>
      <c r="P98" s="787" t="s">
        <v>535</v>
      </c>
      <c r="Q98" s="788" t="s">
        <v>536</v>
      </c>
    </row>
    <row r="99" spans="1:17" s="422" customFormat="1" ht="71.25">
      <c r="A99" s="420" t="s">
        <v>537</v>
      </c>
      <c r="B99" s="1180"/>
      <c r="C99" s="1166"/>
      <c r="D99" s="1168"/>
      <c r="E99" s="1177"/>
      <c r="F99" s="1170"/>
      <c r="G99" s="1170"/>
      <c r="H99" s="1172"/>
      <c r="I99" s="435" t="str">
        <f>IF('Mapa final'!Y102="","",'Mapa final'!Y102)</f>
        <v>Muy Baja</v>
      </c>
      <c r="J99" s="435" t="str">
        <f>IF('Mapa final'!AA102="","",'Mapa final'!AA102)</f>
        <v>Leve</v>
      </c>
      <c r="K99" s="435" t="str">
        <f t="shared" si="11"/>
        <v>Bajo</v>
      </c>
      <c r="L99" s="435" t="str">
        <f>IF('Mapa final'!AD102="","",'Mapa final'!AD102)</f>
        <v/>
      </c>
      <c r="M99" s="774" t="str">
        <f>IF('Mapa final'!P102="","",'Mapa final'!P102)</f>
        <v>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v>
      </c>
      <c r="N99" s="787" t="s">
        <v>538</v>
      </c>
      <c r="O99" s="787" t="s">
        <v>530</v>
      </c>
      <c r="P99" s="787" t="s">
        <v>370</v>
      </c>
      <c r="Q99" s="788" t="s">
        <v>539</v>
      </c>
    </row>
    <row r="100" spans="1:17" s="422" customFormat="1" ht="57">
      <c r="A100" s="420" t="s">
        <v>540</v>
      </c>
      <c r="B100" s="1180"/>
      <c r="C100" s="1166"/>
      <c r="D100" s="1168"/>
      <c r="E100" s="1177"/>
      <c r="F100" s="1170"/>
      <c r="G100" s="1170"/>
      <c r="H100" s="1172"/>
      <c r="I100" s="435" t="str">
        <f>IF('Mapa final'!Y103="","",'Mapa final'!Y103)</f>
        <v>Muy Baja</v>
      </c>
      <c r="J100" s="435" t="str">
        <f>IF('Mapa final'!AA103="","",'Mapa final'!AA103)</f>
        <v>Leve</v>
      </c>
      <c r="K100" s="435" t="str">
        <f t="shared" si="11"/>
        <v>Bajo</v>
      </c>
      <c r="L100" s="435" t="str">
        <f>IF('Mapa final'!AD103="","",'Mapa final'!AD103)</f>
        <v>Aceptar</v>
      </c>
      <c r="M100" s="774" t="str">
        <f>IF('Mapa final'!P103="","",'Mapa final'!P103)</f>
        <v>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v>
      </c>
      <c r="N100" s="787" t="s">
        <v>538</v>
      </c>
      <c r="O100" s="787" t="s">
        <v>530</v>
      </c>
      <c r="P100" s="787" t="s">
        <v>370</v>
      </c>
      <c r="Q100" s="788" t="s">
        <v>541</v>
      </c>
    </row>
    <row r="101" spans="1:17" s="422" customFormat="1">
      <c r="A101" s="420" t="s">
        <v>542</v>
      </c>
      <c r="B101" s="1180"/>
      <c r="C101" s="1166"/>
      <c r="D101" s="1168"/>
      <c r="E101" s="1177"/>
      <c r="F101" s="1170"/>
      <c r="G101" s="1170"/>
      <c r="H101" s="1172"/>
      <c r="I101" s="435" t="str">
        <f>IF('Mapa final'!Y104="","",'Mapa final'!Y104)</f>
        <v/>
      </c>
      <c r="J101" s="435" t="str">
        <f>IF('Mapa final'!AA104="","",'Mapa final'!AA104)</f>
        <v/>
      </c>
      <c r="K101" s="435" t="str">
        <f t="shared" si="11"/>
        <v/>
      </c>
      <c r="L101" s="435" t="str">
        <f>IF('Mapa final'!AD104="","",'Mapa final'!AD104)</f>
        <v/>
      </c>
      <c r="M101" s="768" t="str">
        <f>IF('Mapa final'!P104="","",'Mapa final'!P104)</f>
        <v/>
      </c>
      <c r="N101" s="614"/>
      <c r="O101" s="614"/>
      <c r="P101" s="614"/>
      <c r="Q101" s="673"/>
    </row>
    <row r="102" spans="1:17" s="422" customFormat="1">
      <c r="A102" s="420" t="s">
        <v>543</v>
      </c>
      <c r="B102" s="1180"/>
      <c r="C102" s="1166"/>
      <c r="D102" s="1168"/>
      <c r="E102" s="1178"/>
      <c r="F102" s="1170"/>
      <c r="G102" s="1170"/>
      <c r="H102" s="1172"/>
      <c r="I102" s="435" t="str">
        <f>IF('Mapa final'!Y105="","",'Mapa final'!Y105)</f>
        <v/>
      </c>
      <c r="J102" s="435" t="str">
        <f>IF('Mapa final'!AA105="","",'Mapa final'!AA105)</f>
        <v/>
      </c>
      <c r="K102" s="435" t="str">
        <f t="shared" si="11"/>
        <v/>
      </c>
      <c r="L102" s="435" t="str">
        <f>IF('Mapa final'!AD105="","",'Mapa final'!AD105)</f>
        <v/>
      </c>
      <c r="M102" s="768" t="str">
        <f>IF('Mapa final'!P105="","",'Mapa final'!P105)</f>
        <v/>
      </c>
      <c r="N102" s="614"/>
      <c r="O102" s="614"/>
      <c r="P102" s="614"/>
      <c r="Q102" s="673"/>
    </row>
    <row r="103" spans="1:17" s="422" customFormat="1" ht="57">
      <c r="A103" s="420" t="s">
        <v>544</v>
      </c>
      <c r="B103" s="1179" t="s">
        <v>545</v>
      </c>
      <c r="C103" s="1165" t="str">
        <f>IF('Mapa final'!E106="","",'Mapa final'!E106)</f>
        <v>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v>
      </c>
      <c r="D103" s="1168" t="s">
        <v>367</v>
      </c>
      <c r="E103" s="1165" t="str">
        <f>IF('Mapa final'!D106="","",'Mapa final'!D106)</f>
        <v xml:space="preserve">Desconocimiento del marco legal de la Libertad Religiosa en Colombia por parte del funcionario que proyecta el decreto.
</v>
      </c>
      <c r="F103" s="1169" t="str">
        <f>IF('Mapa final'!H106="","",'Mapa final'!H106)</f>
        <v>Baja</v>
      </c>
      <c r="G103" s="1169" t="str">
        <f>IF('Mapa final'!L106="","",'Mapa final'!L106)</f>
        <v>Leve</v>
      </c>
      <c r="H103" s="117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Bajo</v>
      </c>
      <c r="I103" s="435" t="str">
        <f>IF('Mapa final'!Y106="","",'Mapa final'!Y106)</f>
        <v>Baja</v>
      </c>
      <c r="J103" s="435" t="str">
        <f>IF('Mapa final'!AA106="","",'Mapa final'!AA106)</f>
        <v>Leve</v>
      </c>
      <c r="K103" s="435" t="str">
        <f t="shared" si="11"/>
        <v>Bajo</v>
      </c>
      <c r="L103" s="435" t="str">
        <f>IF('Mapa final'!AD106="","",'Mapa final'!AD106)</f>
        <v>Aceptar</v>
      </c>
      <c r="M103" s="768" t="str">
        <f>IF('Mapa final'!P106="","",'Mapa final'!P106)</f>
        <v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v>
      </c>
      <c r="N103" s="772" t="s">
        <v>546</v>
      </c>
      <c r="O103" s="614" t="s">
        <v>534</v>
      </c>
      <c r="P103" s="614" t="s">
        <v>547</v>
      </c>
      <c r="Q103" s="673" t="s">
        <v>548</v>
      </c>
    </row>
    <row r="104" spans="1:17" s="422" customFormat="1">
      <c r="A104" s="420" t="s">
        <v>549</v>
      </c>
      <c r="B104" s="1180"/>
      <c r="C104" s="1166"/>
      <c r="D104" s="1168"/>
      <c r="E104" s="1166"/>
      <c r="F104" s="1170"/>
      <c r="G104" s="1170"/>
      <c r="H104" s="1172"/>
      <c r="I104" s="435" t="str">
        <f>IF('Mapa final'!Y107="","",'Mapa final'!Y107)</f>
        <v/>
      </c>
      <c r="J104" s="435" t="str">
        <f>IF('Mapa final'!AA107="","",'Mapa final'!AA107)</f>
        <v/>
      </c>
      <c r="K104" s="435" t="str">
        <f t="shared" si="11"/>
        <v/>
      </c>
      <c r="L104" s="435" t="str">
        <f>IF('Mapa final'!AD107="","",'Mapa final'!AD107)</f>
        <v/>
      </c>
      <c r="M104" s="768"/>
      <c r="N104" s="772"/>
      <c r="O104" s="614"/>
      <c r="P104" s="614"/>
      <c r="Q104" s="673"/>
    </row>
    <row r="105" spans="1:17" s="422" customFormat="1">
      <c r="A105" s="420" t="s">
        <v>550</v>
      </c>
      <c r="B105" s="1180"/>
      <c r="C105" s="1166"/>
      <c r="D105" s="1168"/>
      <c r="E105" s="1166"/>
      <c r="F105" s="1170"/>
      <c r="G105" s="1170"/>
      <c r="H105" s="1172"/>
      <c r="I105" s="435" t="str">
        <f>IF('Mapa final'!Y108="","",'Mapa final'!Y108)</f>
        <v/>
      </c>
      <c r="J105" s="435" t="str">
        <f>IF('Mapa final'!AA108="","",'Mapa final'!AA108)</f>
        <v/>
      </c>
      <c r="K105" s="435" t="str">
        <f t="shared" si="11"/>
        <v/>
      </c>
      <c r="L105" s="435" t="str">
        <f>IF('Mapa final'!AD108="","",'Mapa final'!AD108)</f>
        <v/>
      </c>
      <c r="M105" s="768" t="str">
        <f>IF('Mapa final'!P108="","",'Mapa final'!P108)</f>
        <v/>
      </c>
      <c r="N105" s="614"/>
      <c r="O105" s="614"/>
      <c r="P105" s="614"/>
      <c r="Q105" s="673"/>
    </row>
    <row r="106" spans="1:17" s="422" customFormat="1">
      <c r="A106" s="420" t="s">
        <v>551</v>
      </c>
      <c r="B106" s="1180"/>
      <c r="C106" s="1166"/>
      <c r="D106" s="1168"/>
      <c r="E106" s="1166"/>
      <c r="F106" s="1170"/>
      <c r="G106" s="1170"/>
      <c r="H106" s="1172"/>
      <c r="I106" s="435" t="str">
        <f>IF('Mapa final'!Y109="","",'Mapa final'!Y109)</f>
        <v/>
      </c>
      <c r="J106" s="435" t="str">
        <f>IF('Mapa final'!AA109="","",'Mapa final'!AA109)</f>
        <v/>
      </c>
      <c r="K106" s="435" t="str">
        <f t="shared" si="11"/>
        <v/>
      </c>
      <c r="L106" s="435" t="str">
        <f>IF('Mapa final'!AD109="","",'Mapa final'!AD109)</f>
        <v/>
      </c>
      <c r="M106" s="768" t="str">
        <f>IF('Mapa final'!P109="","",'Mapa final'!P109)</f>
        <v/>
      </c>
      <c r="N106" s="614"/>
      <c r="O106" s="614"/>
      <c r="P106" s="614"/>
      <c r="Q106" s="673"/>
    </row>
    <row r="107" spans="1:17" s="422" customFormat="1">
      <c r="A107" s="420" t="s">
        <v>552</v>
      </c>
      <c r="B107" s="1180"/>
      <c r="C107" s="1166"/>
      <c r="D107" s="1168"/>
      <c r="E107" s="1166"/>
      <c r="F107" s="1170"/>
      <c r="G107" s="1170"/>
      <c r="H107" s="1172"/>
      <c r="I107" s="435" t="str">
        <f>IF('Mapa final'!Y110="","",'Mapa final'!Y110)</f>
        <v/>
      </c>
      <c r="J107" s="435" t="str">
        <f>IF('Mapa final'!AA110="","",'Mapa final'!AA110)</f>
        <v/>
      </c>
      <c r="K107" s="435" t="str">
        <f t="shared" si="11"/>
        <v/>
      </c>
      <c r="L107" s="435" t="str">
        <f>IF('Mapa final'!AD110="","",'Mapa final'!AD110)</f>
        <v/>
      </c>
      <c r="M107" s="768" t="str">
        <f>IF('Mapa final'!P110="","",'Mapa final'!P110)</f>
        <v/>
      </c>
      <c r="N107" s="614"/>
      <c r="O107" s="614"/>
      <c r="P107" s="614"/>
      <c r="Q107" s="673"/>
    </row>
    <row r="108" spans="1:17" s="422" customFormat="1">
      <c r="A108" s="420" t="s">
        <v>553</v>
      </c>
      <c r="B108" s="1180"/>
      <c r="C108" s="1166"/>
      <c r="D108" s="1168"/>
      <c r="E108" s="1166"/>
      <c r="F108" s="1170"/>
      <c r="G108" s="1170"/>
      <c r="H108" s="1172"/>
      <c r="I108" s="435" t="str">
        <f>IF('Mapa final'!Y111="","",'Mapa final'!Y111)</f>
        <v/>
      </c>
      <c r="J108" s="435" t="str">
        <f>IF('Mapa final'!AA111="","",'Mapa final'!AA111)</f>
        <v/>
      </c>
      <c r="K108" s="435" t="str">
        <f t="shared" si="11"/>
        <v/>
      </c>
      <c r="L108" s="435" t="str">
        <f>IF('Mapa final'!AD111="","",'Mapa final'!AD111)</f>
        <v/>
      </c>
      <c r="M108" s="768" t="str">
        <f>IF('Mapa final'!P111="","",'Mapa final'!P111)</f>
        <v/>
      </c>
      <c r="N108" s="614"/>
      <c r="O108" s="614"/>
      <c r="P108" s="614"/>
      <c r="Q108" s="673"/>
    </row>
    <row r="109" spans="1:17" s="422" customFormat="1" ht="85.5">
      <c r="A109" s="420" t="s">
        <v>554</v>
      </c>
      <c r="B109" s="1179" t="s">
        <v>555</v>
      </c>
      <c r="C109" s="1165" t="str">
        <f>IF('Mapa final'!E112="","",'Mapa final'!E112)</f>
        <v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v>
      </c>
      <c r="D109" s="1168" t="s">
        <v>367</v>
      </c>
      <c r="E109" s="1176" t="str">
        <f>IF('Mapa final'!D112="","",'Mapa final'!D112)</f>
        <v>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v>
      </c>
      <c r="F109" s="1169" t="str">
        <f>IF('Mapa final'!H112="","",'Mapa final'!H112)</f>
        <v>Media</v>
      </c>
      <c r="G109" s="1169" t="str">
        <f>IF('Mapa final'!L112="","",'Mapa final'!L112)</f>
        <v>Leve</v>
      </c>
      <c r="H109" s="117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435" t="str">
        <f>IF('Mapa final'!Y112="","",'Mapa final'!Y112)</f>
        <v>Media</v>
      </c>
      <c r="J109" s="435" t="str">
        <f>IF('Mapa final'!AA112="","",'Mapa final'!AA112)</f>
        <v>Leve</v>
      </c>
      <c r="K109" s="435" t="str">
        <f t="shared" si="11"/>
        <v>Moderado</v>
      </c>
      <c r="L109" s="435" t="str">
        <f>IF('Mapa final'!AD112="","",'Mapa final'!AD112)</f>
        <v/>
      </c>
      <c r="M109" s="768" t="str">
        <f>IF('Mapa final'!P112="","",'Mapa final'!P112)</f>
        <v>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v>
      </c>
      <c r="N109" s="775" t="s">
        <v>556</v>
      </c>
      <c r="O109" s="614" t="s">
        <v>557</v>
      </c>
      <c r="P109" s="769" t="s">
        <v>558</v>
      </c>
      <c r="Q109" s="673" t="s">
        <v>559</v>
      </c>
    </row>
    <row r="110" spans="1:17" s="422" customFormat="1" ht="85.5">
      <c r="A110" s="420" t="s">
        <v>560</v>
      </c>
      <c r="B110" s="1180"/>
      <c r="C110" s="1166"/>
      <c r="D110" s="1168"/>
      <c r="E110" s="1177"/>
      <c r="F110" s="1170"/>
      <c r="G110" s="1170"/>
      <c r="H110" s="1172"/>
      <c r="I110" s="435" t="str">
        <f>IF('Mapa final'!Y113="","",'Mapa final'!Y113)</f>
        <v>Baja</v>
      </c>
      <c r="J110" s="435" t="str">
        <f>IF('Mapa final'!AA113="","",'Mapa final'!AA113)</f>
        <v>Leve</v>
      </c>
      <c r="K110" s="435" t="str">
        <f t="shared" si="11"/>
        <v>Bajo</v>
      </c>
      <c r="L110" s="435" t="str">
        <f>IF('Mapa final'!AD113="","",'Mapa final'!AD113)</f>
        <v>Aceptar</v>
      </c>
      <c r="M110" s="768" t="str">
        <f>IF('Mapa final'!P113="","",'Mapa final'!P113)</f>
        <v>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v>
      </c>
      <c r="N110" s="775" t="s">
        <v>561</v>
      </c>
      <c r="O110" s="614" t="s">
        <v>562</v>
      </c>
      <c r="P110" s="769" t="s">
        <v>563</v>
      </c>
      <c r="Q110" s="673" t="s">
        <v>564</v>
      </c>
    </row>
    <row r="111" spans="1:17" s="422" customFormat="1">
      <c r="A111" s="420" t="s">
        <v>565</v>
      </c>
      <c r="B111" s="1180"/>
      <c r="C111" s="1166"/>
      <c r="D111" s="1168"/>
      <c r="E111" s="1177"/>
      <c r="F111" s="1170"/>
      <c r="G111" s="1170"/>
      <c r="H111" s="1172"/>
      <c r="I111" s="435" t="str">
        <f>IF('Mapa final'!Y114="","",'Mapa final'!Y114)</f>
        <v/>
      </c>
      <c r="J111" s="435" t="str">
        <f>IF('Mapa final'!AA114="","",'Mapa final'!AA114)</f>
        <v/>
      </c>
      <c r="K111" s="435" t="str">
        <f t="shared" si="11"/>
        <v/>
      </c>
      <c r="L111" s="435" t="str">
        <f>IF('Mapa final'!AD114="","",'Mapa final'!AD114)</f>
        <v/>
      </c>
      <c r="M111" s="770" t="str">
        <f>IF('Mapa final'!P114="","",'Mapa final'!P114)</f>
        <v/>
      </c>
      <c r="N111" s="512"/>
      <c r="O111" s="512"/>
      <c r="P111" s="512"/>
      <c r="Q111" s="776"/>
    </row>
    <row r="112" spans="1:17" s="422" customFormat="1">
      <c r="A112" s="420" t="s">
        <v>566</v>
      </c>
      <c r="B112" s="1180"/>
      <c r="C112" s="1166"/>
      <c r="D112" s="1168"/>
      <c r="E112" s="1177"/>
      <c r="F112" s="1170"/>
      <c r="G112" s="1170"/>
      <c r="H112" s="1172"/>
      <c r="I112" s="435" t="str">
        <f>IF('Mapa final'!Y115="","",'Mapa final'!Y115)</f>
        <v/>
      </c>
      <c r="J112" s="435" t="str">
        <f>IF('Mapa final'!AA115="","",'Mapa final'!AA115)</f>
        <v/>
      </c>
      <c r="K112" s="435" t="str">
        <f t="shared" si="11"/>
        <v/>
      </c>
      <c r="L112" s="435" t="str">
        <f>IF('Mapa final'!AD115="","",'Mapa final'!AD115)</f>
        <v/>
      </c>
      <c r="M112" s="770" t="str">
        <f>IF('Mapa final'!P115="","",'Mapa final'!P115)</f>
        <v/>
      </c>
      <c r="N112" s="512"/>
      <c r="O112" s="512"/>
      <c r="P112" s="512"/>
      <c r="Q112" s="776"/>
    </row>
    <row r="113" spans="1:17" s="422" customFormat="1">
      <c r="A113" s="420" t="s">
        <v>567</v>
      </c>
      <c r="B113" s="1180"/>
      <c r="C113" s="1166"/>
      <c r="D113" s="1168"/>
      <c r="E113" s="1177"/>
      <c r="F113" s="1170"/>
      <c r="G113" s="1170"/>
      <c r="H113" s="1172"/>
      <c r="I113" s="435" t="str">
        <f>IF('Mapa final'!Y116="","",'Mapa final'!Y116)</f>
        <v/>
      </c>
      <c r="J113" s="435" t="str">
        <f>IF('Mapa final'!AA116="","",'Mapa final'!AA116)</f>
        <v/>
      </c>
      <c r="K113" s="435" t="str">
        <f t="shared" si="11"/>
        <v/>
      </c>
      <c r="L113" s="435" t="str">
        <f>IF('Mapa final'!AD116="","",'Mapa final'!AD116)</f>
        <v/>
      </c>
      <c r="M113" s="770" t="str">
        <f>IF('Mapa final'!P116="","",'Mapa final'!P116)</f>
        <v/>
      </c>
      <c r="N113" s="512"/>
      <c r="O113" s="512"/>
      <c r="P113" s="512"/>
      <c r="Q113" s="776"/>
    </row>
    <row r="114" spans="1:17" s="422" customFormat="1">
      <c r="A114" s="420" t="s">
        <v>568</v>
      </c>
      <c r="B114" s="1180"/>
      <c r="C114" s="1166"/>
      <c r="D114" s="1168"/>
      <c r="E114" s="1178"/>
      <c r="F114" s="1170"/>
      <c r="G114" s="1170"/>
      <c r="H114" s="1172"/>
      <c r="I114" s="435" t="str">
        <f>IF('Mapa final'!Y117="","",'Mapa final'!Y117)</f>
        <v/>
      </c>
      <c r="J114" s="435" t="str">
        <f>IF('Mapa final'!AA117="","",'Mapa final'!AA117)</f>
        <v/>
      </c>
      <c r="K114" s="435" t="str">
        <f t="shared" si="11"/>
        <v/>
      </c>
      <c r="L114" s="435" t="str">
        <f>IF('Mapa final'!AD117="","",'Mapa final'!AD117)</f>
        <v/>
      </c>
      <c r="M114" s="770" t="str">
        <f>IF('Mapa final'!P117="","",'Mapa final'!P117)</f>
        <v/>
      </c>
      <c r="N114" s="512"/>
      <c r="O114" s="512"/>
      <c r="P114" s="512"/>
      <c r="Q114" s="776"/>
    </row>
    <row r="115" spans="1:17" s="422" customFormat="1" ht="85.5">
      <c r="A115" s="420" t="s">
        <v>569</v>
      </c>
      <c r="B115" s="1179" t="s">
        <v>570</v>
      </c>
      <c r="C115" s="1165" t="str">
        <f>IF('Mapa final'!E118="","",'Mapa final'!E118)</f>
        <v>Posibilidad de afectación reputacional por incumplimiento de términos legales en la publicación de los documentos necesarios en el SECOP II establecidos en el curso del proceso de selección y contratos tramitados por la Dirección de Asuntos Religiosos, debido al desconocimiento u omisión de los términos de Ley y los documentos que se deben publicar por parte de los supervisores.</v>
      </c>
      <c r="D115" s="1168" t="s">
        <v>367</v>
      </c>
      <c r="E115" s="1181" t="str">
        <f>IF('Mapa final'!D118="","",'Mapa final'!D118)</f>
        <v>Desconocimiento u omisión de los términos de Ley y los documentos que se deben publicar por parte de los supervisores.</v>
      </c>
      <c r="F115" s="1169" t="str">
        <f>IF('Mapa final'!H118="","",'Mapa final'!H118)</f>
        <v>Media</v>
      </c>
      <c r="G115" s="1169" t="str">
        <f>IF('Mapa final'!L118="","",'Mapa final'!L118)</f>
        <v>Moderado</v>
      </c>
      <c r="H115" s="117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Moderado</v>
      </c>
      <c r="I115" s="435" t="str">
        <f>IF('Mapa final'!Y118="","",'Mapa final'!Y118)</f>
        <v>Baja</v>
      </c>
      <c r="J115" s="435" t="str">
        <f>IF('Mapa final'!AA118="","",'Mapa final'!AA118)</f>
        <v>Moderado</v>
      </c>
      <c r="K115" s="435" t="str">
        <f t="shared" si="11"/>
        <v>Moderado</v>
      </c>
      <c r="L115" s="435" t="str">
        <f>IF('Mapa final'!AD118="","",'Mapa final'!AD118)</f>
        <v/>
      </c>
      <c r="M115" s="768" t="str">
        <f>IF('Mapa final'!P118="","",'Mapa final'!P118)</f>
        <v>El Director(a) de la DAR o la persona designada para tal fin, será responsable de socializar, divulgar y verificar trimestralmente a los supervisores y el personal involucrado en los procesos contractuales,  los términos legales y los documentos que deben ser publicados en las etapas precontractual, contractual y postcontractual, así como las consecuencias del incumplimiento. Como evidencia, acta y/o registro de asistencia.</v>
      </c>
      <c r="N115" s="772" t="s">
        <v>571</v>
      </c>
      <c r="O115" s="614" t="s">
        <v>572</v>
      </c>
      <c r="P115" s="614" t="s">
        <v>370</v>
      </c>
      <c r="Q115" s="773" t="s">
        <v>573</v>
      </c>
    </row>
    <row r="116" spans="1:17" s="422" customFormat="1" ht="85.5">
      <c r="A116" s="420" t="s">
        <v>574</v>
      </c>
      <c r="B116" s="1180"/>
      <c r="C116" s="1166"/>
      <c r="D116" s="1168"/>
      <c r="E116" s="1182"/>
      <c r="F116" s="1170"/>
      <c r="G116" s="1170"/>
      <c r="H116" s="1172"/>
      <c r="I116" s="435" t="str">
        <f>IF('Mapa final'!Y119="","",'Mapa final'!Y119)</f>
        <v>Baja</v>
      </c>
      <c r="J116" s="435" t="str">
        <f>IF('Mapa final'!AA119="","",'Mapa final'!AA119)</f>
        <v>Moderado</v>
      </c>
      <c r="K116" s="435" t="str">
        <f t="shared" si="11"/>
        <v>Moderado</v>
      </c>
      <c r="L116" s="435" t="str">
        <f>IF('Mapa final'!AD119="","",'Mapa final'!AD119)</f>
        <v>Reducir (mitigar)</v>
      </c>
      <c r="M116" s="768" t="str">
        <f>IF('Mapa final'!P119="","",'Mapa final'!P119)</f>
        <v>El supervisor de contratos verificará, de manera mensual y previa a la publicación, que las cuentas de cobro y los soportes de la ejecución contractual cumplan con los requisitos establecidos en la normativa vigente.  La verificación incluirá la revisión de los documentos de soporte de la ejecución contractual (actas, informes, entregables, etc.). Como evidencia, soporte del registro en el SECOP  de la publicación de las cuentas de cobro y sus soportes por parte del contratista.</v>
      </c>
      <c r="N116" s="772" t="s">
        <v>575</v>
      </c>
      <c r="O116" s="614" t="s">
        <v>572</v>
      </c>
      <c r="P116" s="614" t="s">
        <v>477</v>
      </c>
      <c r="Q116" s="773" t="s">
        <v>573</v>
      </c>
    </row>
    <row r="117" spans="1:17" s="422" customFormat="1">
      <c r="A117" s="420" t="s">
        <v>576</v>
      </c>
      <c r="B117" s="1180"/>
      <c r="C117" s="1166"/>
      <c r="D117" s="1168"/>
      <c r="E117" s="1182"/>
      <c r="F117" s="1170"/>
      <c r="G117" s="1170"/>
      <c r="H117" s="1172"/>
      <c r="I117" s="435" t="str">
        <f>IF('Mapa final'!Y120="","",'Mapa final'!Y120)</f>
        <v/>
      </c>
      <c r="J117" s="435" t="str">
        <f>IF('Mapa final'!AA120="","",'Mapa final'!AA120)</f>
        <v/>
      </c>
      <c r="K117" s="435" t="str">
        <f t="shared" ref="K117:K170" si="20">IFERROR(IF(OR(AND(I117="Muy Baja",J117="Leve"),AND(I117="Muy Baja",J117="Menor"),AND(I117="Baja",J117="Leve")),"Bajo",IF(OR(AND(I117="Muy baja",J117="Moderado"),AND(I117="Baja",J117="Menor"),AND(I117="Baja",J117="Moderado"),AND(I117="Media",J117="Leve"),AND(I117="Media",J117="Menor"),AND(I117="Media",J117="Moderado"),AND(I117="Alta",J117="Leve"),AND(I117="Alta",J117="Menor")),"Moderado",IF(OR(AND(I117="Muy Baja",J117="Mayor"),AND(I117="Baja",J117="Mayor"),AND(I117="Media",J117="Mayor"),AND(I117="Alta",J117="Moderado"),AND(I117="Alta",J117="Mayor"),AND(I117="Muy Alta",J117="Leve"),AND(I117="Muy Alta",J117="Menor"),AND(I117="Muy Alta",J117="Moderado"),AND(I117="Muy Alta",J117="Mayor")),"Alto",IF(OR(AND(I117="Muy Baja",J117="Catastrófico"),AND(I117="Baja",J117="Catastrófico"),AND(I117="Media",J117="Catastrófico"),AND(I117="Alta",J117="Catastrófico"),AND(I117="Muy Alta",J117="Catastrófico")),"Extremo","")))),"")</f>
        <v/>
      </c>
      <c r="L117" s="435" t="str">
        <f>IF('Mapa final'!AD120="","",'Mapa final'!AD120)</f>
        <v/>
      </c>
      <c r="M117" s="768" t="str">
        <f>IF('Mapa final'!P120="","",'Mapa final'!P120)</f>
        <v/>
      </c>
      <c r="N117" s="772"/>
      <c r="O117" s="614"/>
      <c r="P117" s="614"/>
      <c r="Q117" s="773"/>
    </row>
    <row r="118" spans="1:17" s="422" customFormat="1">
      <c r="A118" s="420" t="s">
        <v>577</v>
      </c>
      <c r="B118" s="1180"/>
      <c r="C118" s="1166"/>
      <c r="D118" s="1168"/>
      <c r="E118" s="1182"/>
      <c r="F118" s="1170"/>
      <c r="G118" s="1170"/>
      <c r="H118" s="1172"/>
      <c r="I118" s="435" t="str">
        <f>IF('Mapa final'!Y121="","",'Mapa final'!Y121)</f>
        <v/>
      </c>
      <c r="J118" s="435" t="str">
        <f>IF('Mapa final'!AA121="","",'Mapa final'!AA121)</f>
        <v/>
      </c>
      <c r="K118" s="435" t="str">
        <f t="shared" si="20"/>
        <v/>
      </c>
      <c r="L118" s="435" t="str">
        <f>IF('Mapa final'!AD121="","",'Mapa final'!AD121)</f>
        <v/>
      </c>
      <c r="M118" s="768" t="str">
        <f>IF('Mapa final'!P121="","",'Mapa final'!P121)</f>
        <v/>
      </c>
      <c r="N118" s="772"/>
      <c r="O118" s="614"/>
      <c r="P118" s="614"/>
      <c r="Q118" s="773"/>
    </row>
    <row r="119" spans="1:17" s="422" customFormat="1">
      <c r="A119" s="420" t="s">
        <v>578</v>
      </c>
      <c r="B119" s="1180"/>
      <c r="C119" s="1166"/>
      <c r="D119" s="1168"/>
      <c r="E119" s="1182"/>
      <c r="F119" s="1170"/>
      <c r="G119" s="1170"/>
      <c r="H119" s="1172"/>
      <c r="I119" s="435" t="str">
        <f>IF('Mapa final'!Y122="","",'Mapa final'!Y122)</f>
        <v/>
      </c>
      <c r="J119" s="435" t="str">
        <f>IF('Mapa final'!AA122="","",'Mapa final'!AA122)</f>
        <v/>
      </c>
      <c r="K119" s="435" t="str">
        <f t="shared" si="20"/>
        <v/>
      </c>
      <c r="L119" s="435" t="str">
        <f>IF('Mapa final'!AD122="","",'Mapa final'!AD122)</f>
        <v/>
      </c>
      <c r="M119" s="768" t="str">
        <f>IF('Mapa final'!P122="","",'Mapa final'!P122)</f>
        <v/>
      </c>
      <c r="N119" s="772"/>
      <c r="O119" s="614"/>
      <c r="P119" s="614"/>
      <c r="Q119" s="773"/>
    </row>
    <row r="120" spans="1:17" s="422" customFormat="1">
      <c r="A120" s="420" t="s">
        <v>579</v>
      </c>
      <c r="B120" s="1180"/>
      <c r="C120" s="1166"/>
      <c r="D120" s="1168"/>
      <c r="E120" s="1182"/>
      <c r="F120" s="1170"/>
      <c r="G120" s="1170"/>
      <c r="H120" s="1172"/>
      <c r="I120" s="435" t="str">
        <f>IF('Mapa final'!Y123="","",'Mapa final'!Y123)</f>
        <v/>
      </c>
      <c r="J120" s="435" t="str">
        <f>IF('Mapa final'!AA123="","",'Mapa final'!AA123)</f>
        <v/>
      </c>
      <c r="K120" s="435" t="str">
        <f t="shared" si="20"/>
        <v/>
      </c>
      <c r="L120" s="435" t="str">
        <f>IF('Mapa final'!AD123="","",'Mapa final'!AD123)</f>
        <v/>
      </c>
      <c r="M120" s="768" t="str">
        <f>IF('Mapa final'!P123="","",'Mapa final'!P123)</f>
        <v/>
      </c>
      <c r="N120" s="772"/>
      <c r="O120" s="614"/>
      <c r="P120" s="614"/>
      <c r="Q120" s="773"/>
    </row>
    <row r="121" spans="1:17" s="422" customFormat="1" ht="85.5">
      <c r="A121" s="420" t="s">
        <v>580</v>
      </c>
      <c r="B121" s="1179" t="s">
        <v>581</v>
      </c>
      <c r="C121" s="1165" t="str">
        <f>IF('Mapa final'!E124="","",'Mapa final'!E124)</f>
        <v>Posibilidad de afectación reputacional por acciones de tutela instauradas en contra de la Dirección de Asuntos Religiosos  y/o incidentes de desacato, así como responsabilidades de carácter administrativo y disciplinario, debido al incumplimiento en la atención de quejas o reclamos, ya sea por no ser atendidos o por ser atendidos fuera de los términos legales establecidos.</v>
      </c>
      <c r="D121" s="1168" t="s">
        <v>367</v>
      </c>
      <c r="E121" s="1181" t="str">
        <f>IF('Mapa final'!D124="","",'Mapa final'!D124)</f>
        <v>Incumplimiento en la atención de quejas o reclamos, ya sea por no ser atendidos o por ser atendidos fuera de los términos legales establecidos.</v>
      </c>
      <c r="F121" s="1169" t="str">
        <f>IF('Mapa final'!H124="","",'Mapa final'!H124)</f>
        <v>Media</v>
      </c>
      <c r="G121" s="1169" t="str">
        <f>IF('Mapa final'!L124="","",'Mapa final'!L124)</f>
        <v>Catastrófico</v>
      </c>
      <c r="H121" s="1171"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Extremo</v>
      </c>
      <c r="I121" s="435" t="str">
        <f>IF('Mapa final'!Y124="","",'Mapa final'!Y124)</f>
        <v>Baja</v>
      </c>
      <c r="J121" s="435" t="str">
        <f>IF('Mapa final'!AA124="","",'Mapa final'!AA124)</f>
        <v>Catastrófico</v>
      </c>
      <c r="K121" s="435" t="str">
        <f t="shared" si="20"/>
        <v>Extremo</v>
      </c>
      <c r="L121" s="435" t="str">
        <f>IF('Mapa final'!AD124="","",'Mapa final'!AD124)</f>
        <v/>
      </c>
      <c r="M121" s="768" t="str">
        <f>IF('Mapa final'!P124="","",'Mapa final'!P124)</f>
        <v>El servidor público y/o contratista de la Dirección de Asuntos Religiosos designado realizará trimestralmente sesiones de inducción y reinducción dirigidas a los funcionarios y contratistas de la Dirección. Estas sesiones estarán enfocadas en los trámites y servicios ofrecidos, así como en las implicaciones legales derivadas de la respuesta inoportuna a las PQRSD. Como evidencia de este control, se dispondrá de listas de asistencia y registros fotográficos correspondientes a cada sesión.</v>
      </c>
      <c r="N121" s="772" t="s">
        <v>582</v>
      </c>
      <c r="O121" s="614" t="s">
        <v>572</v>
      </c>
      <c r="P121" s="614" t="s">
        <v>370</v>
      </c>
      <c r="Q121" s="773"/>
    </row>
    <row r="122" spans="1:17" s="422" customFormat="1" ht="85.5">
      <c r="A122" s="420" t="s">
        <v>583</v>
      </c>
      <c r="B122" s="1180"/>
      <c r="C122" s="1166"/>
      <c r="D122" s="1168"/>
      <c r="E122" s="1182"/>
      <c r="F122" s="1170"/>
      <c r="G122" s="1170"/>
      <c r="H122" s="1172"/>
      <c r="I122" s="435" t="str">
        <f>IF('Mapa final'!Y125="","",'Mapa final'!Y125)</f>
        <v>Baja</v>
      </c>
      <c r="J122" s="435" t="str">
        <f>IF('Mapa final'!AA125="","",'Mapa final'!AA125)</f>
        <v>Catastrófico</v>
      </c>
      <c r="K122" s="435" t="str">
        <f t="shared" si="20"/>
        <v>Extremo</v>
      </c>
      <c r="L122" s="435" t="str">
        <f>IF('Mapa final'!AD125="","",'Mapa final'!AD125)</f>
        <v>Reducir (mitigar)</v>
      </c>
      <c r="M122" s="768" t="str">
        <f>IF('Mapa final'!P125="","",'Mapa final'!P125)</f>
        <v>El servidor público o contratista designado por la Dirección de Asuntos Religiosos verificará de manera continua y el último día de cada semana, que los trámites asignados a los funcionarios y contratistas en la plataforma de gestión documental ControlDoc sean respondidos oportunamente. Como evidencia de este control, se dispondrá de: Listados en Excel de los trámites asignados a los funcionarios y/o contratistas y Soportes de correos electrónicos de seguimiento enviados.</v>
      </c>
      <c r="N122" s="772" t="s">
        <v>584</v>
      </c>
      <c r="O122" s="614" t="s">
        <v>572</v>
      </c>
      <c r="P122" s="614" t="s">
        <v>585</v>
      </c>
      <c r="Q122" s="773" t="s">
        <v>586</v>
      </c>
    </row>
    <row r="123" spans="1:17" s="422" customFormat="1">
      <c r="A123" s="420" t="s">
        <v>587</v>
      </c>
      <c r="B123" s="1180"/>
      <c r="C123" s="1166"/>
      <c r="D123" s="1168"/>
      <c r="E123" s="1182"/>
      <c r="F123" s="1170"/>
      <c r="G123" s="1170"/>
      <c r="H123" s="1172"/>
      <c r="I123" s="435" t="str">
        <f>IF('Mapa final'!Y126="","",'Mapa final'!Y126)</f>
        <v/>
      </c>
      <c r="J123" s="435" t="str">
        <f>IF('Mapa final'!AA126="","",'Mapa final'!AA126)</f>
        <v/>
      </c>
      <c r="K123" s="435" t="str">
        <f t="shared" si="20"/>
        <v/>
      </c>
      <c r="L123" s="435" t="str">
        <f>IF('Mapa final'!AD126="","",'Mapa final'!AD126)</f>
        <v/>
      </c>
      <c r="M123" s="768" t="str">
        <f>IF('Mapa final'!P126="","",'Mapa final'!P126)</f>
        <v/>
      </c>
      <c r="N123" s="772"/>
      <c r="O123" s="614"/>
      <c r="P123" s="614"/>
      <c r="Q123" s="773"/>
    </row>
    <row r="124" spans="1:17" s="422" customFormat="1">
      <c r="A124" s="420" t="s">
        <v>588</v>
      </c>
      <c r="B124" s="1180"/>
      <c r="C124" s="1166"/>
      <c r="D124" s="1168"/>
      <c r="E124" s="1182"/>
      <c r="F124" s="1170"/>
      <c r="G124" s="1170"/>
      <c r="H124" s="1172"/>
      <c r="I124" s="435" t="str">
        <f>IF('Mapa final'!Y127="","",'Mapa final'!Y127)</f>
        <v/>
      </c>
      <c r="J124" s="435" t="str">
        <f>IF('Mapa final'!AA127="","",'Mapa final'!AA127)</f>
        <v/>
      </c>
      <c r="K124" s="435" t="str">
        <f t="shared" si="20"/>
        <v/>
      </c>
      <c r="L124" s="435" t="str">
        <f>IF('Mapa final'!AD127="","",'Mapa final'!AD127)</f>
        <v/>
      </c>
      <c r="M124" s="768" t="str">
        <f>IF('Mapa final'!P127="","",'Mapa final'!P127)</f>
        <v/>
      </c>
      <c r="N124" s="772"/>
      <c r="O124" s="614"/>
      <c r="P124" s="614"/>
      <c r="Q124" s="773"/>
    </row>
    <row r="125" spans="1:17" s="422" customFormat="1">
      <c r="A125" s="420" t="s">
        <v>589</v>
      </c>
      <c r="B125" s="1180"/>
      <c r="C125" s="1166"/>
      <c r="D125" s="1168"/>
      <c r="E125" s="1182"/>
      <c r="F125" s="1170"/>
      <c r="G125" s="1170"/>
      <c r="H125" s="1172"/>
      <c r="I125" s="435" t="str">
        <f>IF('Mapa final'!Y128="","",'Mapa final'!Y128)</f>
        <v/>
      </c>
      <c r="J125" s="435" t="str">
        <f>IF('Mapa final'!AA128="","",'Mapa final'!AA128)</f>
        <v/>
      </c>
      <c r="K125" s="435" t="str">
        <f t="shared" si="20"/>
        <v/>
      </c>
      <c r="L125" s="435" t="str">
        <f>IF('Mapa final'!AD128="","",'Mapa final'!AD128)</f>
        <v/>
      </c>
      <c r="M125" s="768" t="str">
        <f>IF('Mapa final'!P128="","",'Mapa final'!P128)</f>
        <v/>
      </c>
      <c r="N125" s="772"/>
      <c r="O125" s="614"/>
      <c r="P125" s="614"/>
      <c r="Q125" s="773"/>
    </row>
    <row r="126" spans="1:17" s="422" customFormat="1">
      <c r="A126" s="420" t="s">
        <v>590</v>
      </c>
      <c r="B126" s="1180"/>
      <c r="C126" s="1166"/>
      <c r="D126" s="1168"/>
      <c r="E126" s="1182"/>
      <c r="F126" s="1170"/>
      <c r="G126" s="1170"/>
      <c r="H126" s="1172"/>
      <c r="I126" s="435" t="str">
        <f>IF('Mapa final'!Y129="","",'Mapa final'!Y129)</f>
        <v/>
      </c>
      <c r="J126" s="435" t="str">
        <f>IF('Mapa final'!AA129="","",'Mapa final'!AA129)</f>
        <v/>
      </c>
      <c r="K126" s="435" t="str">
        <f t="shared" si="20"/>
        <v/>
      </c>
      <c r="L126" s="435" t="str">
        <f>IF('Mapa final'!AD129="","",'Mapa final'!AD129)</f>
        <v/>
      </c>
      <c r="M126" s="768" t="str">
        <f>IF('Mapa final'!P129="","",'Mapa final'!P129)</f>
        <v/>
      </c>
      <c r="N126" s="772"/>
      <c r="O126" s="614"/>
      <c r="P126" s="614"/>
      <c r="Q126" s="773"/>
    </row>
    <row r="127" spans="1:17" s="422" customFormat="1" ht="85.5">
      <c r="A127" s="420" t="s">
        <v>591</v>
      </c>
      <c r="B127" s="1179" t="s">
        <v>592</v>
      </c>
      <c r="C127" s="1165" t="str">
        <f>IF('Mapa final'!E130="","",'Mapa final'!E130)</f>
        <v>Posibilidad de afectación económica y reputacional por incumplimiento de las normas archivísticas vigentes, debido al deficiente monitoreo y control de la gestión documental en la Dirección de Asuntos Religiosos</v>
      </c>
      <c r="D127" s="1168" t="s">
        <v>367</v>
      </c>
      <c r="E127" s="1181" t="str">
        <f>IF('Mapa final'!D130="","",'Mapa final'!D130)</f>
        <v xml:space="preserve">Deficiente monitoreo y control de la gestión documental en la Dirección de Asuntos Religiosos
 </v>
      </c>
      <c r="F127" s="1169" t="str">
        <f>IF('Mapa final'!H130="","",'Mapa final'!H130)</f>
        <v>Alta</v>
      </c>
      <c r="G127" s="1169" t="str">
        <f>IF('Mapa final'!L130="","",'Mapa final'!L130)</f>
        <v>Catastrófico</v>
      </c>
      <c r="H127" s="1171"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Extremo</v>
      </c>
      <c r="I127" s="435" t="str">
        <f>IF('Mapa final'!Y130="","",'Mapa final'!Y130)</f>
        <v>Media</v>
      </c>
      <c r="J127" s="435" t="str">
        <f>IF('Mapa final'!AA130="","",'Mapa final'!AA130)</f>
        <v>Catastrófico</v>
      </c>
      <c r="K127" s="435" t="str">
        <f t="shared" si="20"/>
        <v>Extremo</v>
      </c>
      <c r="L127" s="435" t="str">
        <f>IF('Mapa final'!AD130="","",'Mapa final'!AD130)</f>
        <v/>
      </c>
      <c r="M127" s="768" t="str">
        <f>IF('Mapa final'!P130="","",'Mapa final'!P130)</f>
        <v>El funcionario y/o contratista responsable del archivo verificará y actualizará mensualmente el formato FUID de todos los expedientes, asegurando su cumplimiento con los requisitos establecidos por la Ley General de Archivos y los acuerdos pertinentes. La actualización se llevará a cabo mediante la revisión de los documentos tanto en el archivo físico como digital, comparándolos con los registros y actualizando los formatos según corresponda. Como evidencia, se mantendrá el FUID actualizado.</v>
      </c>
      <c r="N127" s="772" t="s">
        <v>593</v>
      </c>
      <c r="O127" s="614" t="s">
        <v>572</v>
      </c>
      <c r="P127" s="614" t="s">
        <v>477</v>
      </c>
      <c r="Q127" s="773" t="s">
        <v>594</v>
      </c>
    </row>
    <row r="128" spans="1:17" s="422" customFormat="1" ht="99.75">
      <c r="A128" s="420" t="s">
        <v>595</v>
      </c>
      <c r="B128" s="1180"/>
      <c r="C128" s="1166"/>
      <c r="D128" s="1168"/>
      <c r="E128" s="1182"/>
      <c r="F128" s="1170"/>
      <c r="G128" s="1170"/>
      <c r="H128" s="1172"/>
      <c r="I128" s="435" t="str">
        <f>IF('Mapa final'!Y131="","",'Mapa final'!Y131)</f>
        <v>Baja</v>
      </c>
      <c r="J128" s="435" t="str">
        <f>IF('Mapa final'!AA131="","",'Mapa final'!AA131)</f>
        <v>Catastrófico</v>
      </c>
      <c r="K128" s="435" t="str">
        <f t="shared" si="20"/>
        <v>Extremo</v>
      </c>
      <c r="L128" s="435" t="str">
        <f>IF('Mapa final'!AD131="","",'Mapa final'!AD131)</f>
        <v>Reducir (mitigar)</v>
      </c>
      <c r="M128" s="768" t="str">
        <f>IF('Mapa final'!P131="","",'Mapa final'!P131)</f>
        <v>El funcionario y/o contratista responsable del archivo verificará, de manera mensual, que los expedientes estén debidamente organizados, foliados, rotulados y almacenados de acuerdo con los lineamientos establecidos por la normativa archivística. La verificación incluirá la revisión de la organización física de los documentos (foliación, rotulación y clasificación), así como el cumplimiento de los procedimientos de archivo. Como evidencia, se generarán informes de verificación y se adjuntarán fotografías de la organización del archivo.</v>
      </c>
      <c r="N128" s="772" t="s">
        <v>596</v>
      </c>
      <c r="O128" s="614" t="s">
        <v>572</v>
      </c>
      <c r="P128" s="614" t="s">
        <v>477</v>
      </c>
      <c r="Q128" s="773" t="s">
        <v>597</v>
      </c>
    </row>
    <row r="129" spans="1:17" s="422" customFormat="1">
      <c r="A129" s="420" t="s">
        <v>598</v>
      </c>
      <c r="B129" s="1180"/>
      <c r="C129" s="1166"/>
      <c r="D129" s="1168"/>
      <c r="E129" s="1182"/>
      <c r="F129" s="1170"/>
      <c r="G129" s="1170"/>
      <c r="H129" s="1172"/>
      <c r="I129" s="435" t="str">
        <f>IF('Mapa final'!Y132="","",'Mapa final'!Y132)</f>
        <v/>
      </c>
      <c r="J129" s="435" t="str">
        <f>IF('Mapa final'!AA132="","",'Mapa final'!AA132)</f>
        <v/>
      </c>
      <c r="K129" s="435" t="str">
        <f t="shared" si="20"/>
        <v/>
      </c>
      <c r="L129" s="435" t="str">
        <f>IF('Mapa final'!AD132="","",'Mapa final'!AD132)</f>
        <v/>
      </c>
      <c r="M129" s="768" t="str">
        <f>IF('Mapa final'!P132="","",'Mapa final'!P132)</f>
        <v/>
      </c>
      <c r="N129" s="772"/>
      <c r="O129" s="614"/>
      <c r="P129" s="614"/>
      <c r="Q129" s="773"/>
    </row>
    <row r="130" spans="1:17">
      <c r="A130" s="106" t="s">
        <v>599</v>
      </c>
      <c r="B130" s="1180"/>
      <c r="C130" s="1166"/>
      <c r="D130" s="1168"/>
      <c r="E130" s="1182"/>
      <c r="F130" s="1170"/>
      <c r="G130" s="1170"/>
      <c r="H130" s="1172"/>
      <c r="I130" s="435" t="str">
        <f>IF('Mapa final'!Y133="","",'Mapa final'!Y133)</f>
        <v/>
      </c>
      <c r="J130" s="435" t="str">
        <f>IF('Mapa final'!AA133="","",'Mapa final'!AA133)</f>
        <v/>
      </c>
      <c r="K130" s="435" t="str">
        <f t="shared" si="20"/>
        <v/>
      </c>
      <c r="L130" s="435" t="str">
        <f>IF('Mapa final'!AD133="","",'Mapa final'!AD133)</f>
        <v/>
      </c>
      <c r="M130" s="768" t="str">
        <f>IF('Mapa final'!P133="","",'Mapa final'!P133)</f>
        <v/>
      </c>
      <c r="N130" s="772"/>
      <c r="O130" s="614"/>
      <c r="P130" s="614"/>
      <c r="Q130" s="773"/>
    </row>
    <row r="131" spans="1:17">
      <c r="A131" s="106" t="s">
        <v>600</v>
      </c>
      <c r="B131" s="1180"/>
      <c r="C131" s="1166"/>
      <c r="D131" s="1168"/>
      <c r="E131" s="1182"/>
      <c r="F131" s="1170"/>
      <c r="G131" s="1170"/>
      <c r="H131" s="1172"/>
      <c r="I131" s="435" t="str">
        <f>IF('Mapa final'!Y134="","",'Mapa final'!Y134)</f>
        <v/>
      </c>
      <c r="J131" s="435" t="str">
        <f>IF('Mapa final'!AA134="","",'Mapa final'!AA134)</f>
        <v/>
      </c>
      <c r="K131" s="435" t="str">
        <f t="shared" si="20"/>
        <v/>
      </c>
      <c r="L131" s="435" t="str">
        <f>IF('Mapa final'!AD134="","",'Mapa final'!AD134)</f>
        <v/>
      </c>
      <c r="M131" s="768" t="str">
        <f>IF('Mapa final'!P134="","",'Mapa final'!P134)</f>
        <v/>
      </c>
      <c r="N131" s="772"/>
      <c r="O131" s="614"/>
      <c r="P131" s="614"/>
      <c r="Q131" s="773"/>
    </row>
    <row r="132" spans="1:17">
      <c r="A132" s="106" t="s">
        <v>601</v>
      </c>
      <c r="B132" s="1180"/>
      <c r="C132" s="1166"/>
      <c r="D132" s="1168"/>
      <c r="E132" s="1182"/>
      <c r="F132" s="1170"/>
      <c r="G132" s="1170"/>
      <c r="H132" s="1172"/>
      <c r="I132" s="435" t="str">
        <f>IF('Mapa final'!Y135="","",'Mapa final'!Y135)</f>
        <v/>
      </c>
      <c r="J132" s="435" t="str">
        <f>IF('Mapa final'!AA135="","",'Mapa final'!AA135)</f>
        <v/>
      </c>
      <c r="K132" s="435" t="str">
        <f t="shared" si="20"/>
        <v/>
      </c>
      <c r="L132" s="435" t="str">
        <f>IF('Mapa final'!AD135="","",'Mapa final'!AD135)</f>
        <v/>
      </c>
      <c r="M132" s="768" t="str">
        <f>IF('Mapa final'!P135="","",'Mapa final'!P135)</f>
        <v/>
      </c>
      <c r="N132" s="772"/>
      <c r="O132" s="614"/>
      <c r="P132" s="614"/>
      <c r="Q132" s="773"/>
    </row>
    <row r="133" spans="1:17" ht="71.25">
      <c r="A133" s="106" t="s">
        <v>602</v>
      </c>
      <c r="B133" s="1179" t="s">
        <v>603</v>
      </c>
      <c r="C133" s="1165" t="str">
        <f>IF('Mapa final'!E136="","",'Mapa final'!E136)</f>
        <v>Posibilidad de afectación económica y reputacional por incumplimiento del procedimiento para la legalización de comisiones de servicio y autorizaciones de desplazamientos al interior y exterior del país, debido a la ausencia de seguimiento y supervisión sobre el cumplimiento de los protocolos establecidos.</v>
      </c>
      <c r="D133" s="1168" t="s">
        <v>367</v>
      </c>
      <c r="E133" s="1181" t="str">
        <f>IF('Mapa final'!D136="","",'Mapa final'!D136)</f>
        <v>Ausencia de seguimiento y supervisión sobre el cumplimiento de los protocolos establecidos.</v>
      </c>
      <c r="F133" s="1169" t="str">
        <f>IF('Mapa final'!H136="","",'Mapa final'!H136)</f>
        <v>Media</v>
      </c>
      <c r="G133" s="1169" t="str">
        <f>IF('Mapa final'!L136="","",'Mapa final'!L136)</f>
        <v>Leve</v>
      </c>
      <c r="H133" s="1171"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Moderado</v>
      </c>
      <c r="I133" s="435" t="str">
        <f>IF('Mapa final'!Y136="","",'Mapa final'!Y136)</f>
        <v>Media</v>
      </c>
      <c r="J133" s="435" t="str">
        <f>IF('Mapa final'!AA136="","",'Mapa final'!AA136)</f>
        <v>Leve</v>
      </c>
      <c r="K133" s="435" t="str">
        <f t="shared" si="20"/>
        <v>Moderado</v>
      </c>
      <c r="L133" s="435" t="str">
        <f>IF('Mapa final'!AD136="","",'Mapa final'!AD136)</f>
        <v/>
      </c>
      <c r="M133" s="768" t="str">
        <f>IF('Mapa final'!P136="","",'Mapa final'!P136)</f>
        <v>El funcionario y/o contratista designado verificará semanalmente el estado de las solicitudes de comisiones de servicio y autorizaciones de desplazamientos, asegurándose de que se cumplan los procedimientos y plazos establecidos. Como evidencia se conserva reporte de verificación semanal, listado de control de comisiones de servicio con fechas de legalización y los informes de seguimiento correspondientes.</v>
      </c>
      <c r="N133" s="772" t="s">
        <v>604</v>
      </c>
      <c r="O133" s="614" t="s">
        <v>572</v>
      </c>
      <c r="P133" s="614" t="s">
        <v>585</v>
      </c>
      <c r="Q133" s="773" t="s">
        <v>605</v>
      </c>
    </row>
    <row r="134" spans="1:17" ht="85.5">
      <c r="A134" s="106" t="s">
        <v>606</v>
      </c>
      <c r="B134" s="1180"/>
      <c r="C134" s="1166"/>
      <c r="D134" s="1168"/>
      <c r="E134" s="1182"/>
      <c r="F134" s="1170"/>
      <c r="G134" s="1170"/>
      <c r="H134" s="1172"/>
      <c r="I134" s="435" t="str">
        <f>IF('Mapa final'!Y137="","",'Mapa final'!Y137)</f>
        <v>Media</v>
      </c>
      <c r="J134" s="435" t="str">
        <f>IF('Mapa final'!AA137="","",'Mapa final'!AA137)</f>
        <v>Leve</v>
      </c>
      <c r="K134" s="435" t="str">
        <f t="shared" si="20"/>
        <v>Moderado</v>
      </c>
      <c r="L134" s="435" t="str">
        <f>IF('Mapa final'!AD137="","",'Mapa final'!AD137)</f>
        <v>Reducir (mitigar)</v>
      </c>
      <c r="M134" s="768" t="str">
        <f>IF('Mapa final'!P137="","",'Mapa final'!P137)</f>
        <v>El funcionario y/o contratista designado previo a la legalización de las comisiones de servicio y autorizaciones de desplazamiento validará los recibos de caja menor, asegurándose de que contengan toda la información requerida y de que se utilicen únicamente en zonas con transporte público formal, de acuerdo con la normatividad vigente. Como evidencia se conservan recibos de caja menor validados, con soportes de la comisión o autorización de desplazamiento y la evidencia de la revisión.</v>
      </c>
      <c r="N134" s="772" t="s">
        <v>607</v>
      </c>
      <c r="O134" s="614" t="s">
        <v>572</v>
      </c>
      <c r="P134" s="614" t="s">
        <v>444</v>
      </c>
      <c r="Q134" s="773" t="s">
        <v>605</v>
      </c>
    </row>
    <row r="135" spans="1:17">
      <c r="A135" s="106" t="s">
        <v>608</v>
      </c>
      <c r="B135" s="1180"/>
      <c r="C135" s="1166"/>
      <c r="D135" s="1168"/>
      <c r="E135" s="1182"/>
      <c r="F135" s="1170"/>
      <c r="G135" s="1170"/>
      <c r="H135" s="1172"/>
      <c r="I135" s="435" t="str">
        <f>IF('Mapa final'!Y138="","",'Mapa final'!Y138)</f>
        <v/>
      </c>
      <c r="J135" s="435" t="str">
        <f>IF('Mapa final'!AA138="","",'Mapa final'!AA138)</f>
        <v/>
      </c>
      <c r="K135" s="435" t="str">
        <f t="shared" si="20"/>
        <v/>
      </c>
      <c r="L135" s="435" t="str">
        <f>IF('Mapa final'!AD138="","",'Mapa final'!AD138)</f>
        <v/>
      </c>
      <c r="M135" s="768" t="str">
        <f>IF('Mapa final'!P138="","",'Mapa final'!P138)</f>
        <v/>
      </c>
      <c r="N135" s="772"/>
      <c r="O135" s="614"/>
      <c r="P135" s="614"/>
      <c r="Q135" s="773"/>
    </row>
    <row r="136" spans="1:17">
      <c r="A136" s="106" t="s">
        <v>609</v>
      </c>
      <c r="B136" s="1180"/>
      <c r="C136" s="1166"/>
      <c r="D136" s="1168"/>
      <c r="E136" s="1182"/>
      <c r="F136" s="1170"/>
      <c r="G136" s="1170"/>
      <c r="H136" s="1172"/>
      <c r="I136" s="435" t="str">
        <f>IF('Mapa final'!Y139="","",'Mapa final'!Y139)</f>
        <v/>
      </c>
      <c r="J136" s="435" t="str">
        <f>IF('Mapa final'!AA139="","",'Mapa final'!AA139)</f>
        <v/>
      </c>
      <c r="K136" s="435" t="str">
        <f t="shared" si="20"/>
        <v/>
      </c>
      <c r="L136" s="435" t="str">
        <f>IF('Mapa final'!AD139="","",'Mapa final'!AD139)</f>
        <v/>
      </c>
      <c r="M136" s="768" t="str">
        <f>IF('Mapa final'!P139="","",'Mapa final'!P139)</f>
        <v/>
      </c>
      <c r="N136" s="772"/>
      <c r="O136" s="614"/>
      <c r="P136" s="614"/>
      <c r="Q136" s="773"/>
    </row>
    <row r="137" spans="1:17">
      <c r="A137" s="106" t="s">
        <v>610</v>
      </c>
      <c r="B137" s="1180"/>
      <c r="C137" s="1166"/>
      <c r="D137" s="1168"/>
      <c r="E137" s="1182"/>
      <c r="F137" s="1170"/>
      <c r="G137" s="1170"/>
      <c r="H137" s="1172"/>
      <c r="I137" s="435" t="str">
        <f>IF('Mapa final'!Y140="","",'Mapa final'!Y140)</f>
        <v/>
      </c>
      <c r="J137" s="435" t="str">
        <f>IF('Mapa final'!AA140="","",'Mapa final'!AA140)</f>
        <v/>
      </c>
      <c r="K137" s="435" t="str">
        <f t="shared" si="20"/>
        <v/>
      </c>
      <c r="L137" s="435" t="str">
        <f>IF('Mapa final'!AD140="","",'Mapa final'!AD140)</f>
        <v/>
      </c>
      <c r="M137" s="768" t="str">
        <f>IF('Mapa final'!P140="","",'Mapa final'!P140)</f>
        <v/>
      </c>
      <c r="N137" s="772"/>
      <c r="O137" s="614"/>
      <c r="P137" s="614"/>
      <c r="Q137" s="773"/>
    </row>
    <row r="138" spans="1:17">
      <c r="A138" s="106" t="s">
        <v>611</v>
      </c>
      <c r="B138" s="1180"/>
      <c r="C138" s="1166"/>
      <c r="D138" s="1168"/>
      <c r="E138" s="1182"/>
      <c r="F138" s="1170"/>
      <c r="G138" s="1170"/>
      <c r="H138" s="1172"/>
      <c r="I138" s="435" t="str">
        <f>IF('Mapa final'!Y141="","",'Mapa final'!Y141)</f>
        <v/>
      </c>
      <c r="J138" s="435" t="str">
        <f>IF('Mapa final'!AA141="","",'Mapa final'!AA141)</f>
        <v/>
      </c>
      <c r="K138" s="435" t="str">
        <f t="shared" si="20"/>
        <v/>
      </c>
      <c r="L138" s="435" t="str">
        <f>IF('Mapa final'!AD141="","",'Mapa final'!AD141)</f>
        <v/>
      </c>
      <c r="M138" s="768" t="str">
        <f>IF('Mapa final'!P141="","",'Mapa final'!P141)</f>
        <v/>
      </c>
      <c r="N138" s="772"/>
      <c r="O138" s="614"/>
      <c r="P138" s="614"/>
      <c r="Q138" s="773"/>
    </row>
    <row r="139" spans="1:17" ht="114">
      <c r="A139" s="106" t="s">
        <v>612</v>
      </c>
      <c r="B139" s="1179" t="s">
        <v>613</v>
      </c>
      <c r="C139" s="1165" t="str">
        <f>IF('Mapa final'!E142="","",'Mapa final'!E142)</f>
        <v>Posibilidad de afectación económica y reputacional por incumplimiento del "Manual para el manejo de la información documentada", debido a la inexistencia de controles en la DAR para garantizar el cumplimiento del manual.</v>
      </c>
      <c r="D139" s="1168" t="s">
        <v>367</v>
      </c>
      <c r="E139" s="1181" t="str">
        <f>IF('Mapa final'!D142="","",'Mapa final'!D142)</f>
        <v>Inexistencia de controles en la DAR para garantizar el cumplimiento del manual</v>
      </c>
      <c r="F139" s="1169" t="str">
        <f>IF('Mapa final'!H142="","",'Mapa final'!H142)</f>
        <v>Muy Baja</v>
      </c>
      <c r="G139" s="1169" t="str">
        <f>IF('Mapa final'!L142="","",'Mapa final'!L142)</f>
        <v>Leve</v>
      </c>
      <c r="H139" s="117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Bajo</v>
      </c>
      <c r="I139" s="435" t="str">
        <f>IF('Mapa final'!Y142="","",'Mapa final'!Y142)</f>
        <v>Muy Baja</v>
      </c>
      <c r="J139" s="435" t="str">
        <f>IF('Mapa final'!AA142="","",'Mapa final'!AA142)</f>
        <v>Leve</v>
      </c>
      <c r="K139" s="435" t="str">
        <f t="shared" si="20"/>
        <v>Bajo</v>
      </c>
      <c r="L139" s="435" t="str">
        <f>IF('Mapa final'!AD142="","",'Mapa final'!AD142)</f>
        <v>Aceptar</v>
      </c>
      <c r="M139" s="768" t="str">
        <f>IF('Mapa final'!P142="","",'Mapa final'!P142)</f>
        <v>El funcionario o contratista designado por la Dirección de Asuntos Religiosos, realizará anualmente la revisión de la documentación almacenada en el SIGI, asegurando que toda la información esté actualizada de acuerdo con lo establecido en el "Manual para el manejo de la información documentada". Como evidencia: 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v>
      </c>
      <c r="N139" s="772" t="s">
        <v>614</v>
      </c>
      <c r="O139" s="614" t="s">
        <v>572</v>
      </c>
      <c r="P139" s="614" t="s">
        <v>615</v>
      </c>
      <c r="Q139" s="773" t="s">
        <v>616</v>
      </c>
    </row>
    <row r="140" spans="1:17">
      <c r="A140" s="106" t="s">
        <v>617</v>
      </c>
      <c r="B140" s="1180"/>
      <c r="C140" s="1166"/>
      <c r="D140" s="1168"/>
      <c r="E140" s="1182"/>
      <c r="F140" s="1170"/>
      <c r="G140" s="1170"/>
      <c r="H140" s="1172"/>
      <c r="I140" s="435" t="str">
        <f>IF('Mapa final'!Y143="","",'Mapa final'!Y143)</f>
        <v/>
      </c>
      <c r="J140" s="435" t="str">
        <f>IF('Mapa final'!AA143="","",'Mapa final'!AA143)</f>
        <v/>
      </c>
      <c r="K140" s="435" t="str">
        <f t="shared" si="20"/>
        <v/>
      </c>
      <c r="L140" s="435" t="str">
        <f>IF('Mapa final'!AD143="","",'Mapa final'!AD143)</f>
        <v/>
      </c>
      <c r="M140" s="768" t="str">
        <f>IF('Mapa final'!P143="","",'Mapa final'!P143)</f>
        <v/>
      </c>
      <c r="N140" s="772"/>
      <c r="O140" s="614"/>
      <c r="P140" s="614"/>
      <c r="Q140" s="773"/>
    </row>
    <row r="141" spans="1:17">
      <c r="A141" s="106" t="s">
        <v>618</v>
      </c>
      <c r="B141" s="1180"/>
      <c r="C141" s="1166"/>
      <c r="D141" s="1168"/>
      <c r="E141" s="1182"/>
      <c r="F141" s="1170"/>
      <c r="G141" s="1170"/>
      <c r="H141" s="1172"/>
      <c r="I141" s="435" t="str">
        <f>IF('Mapa final'!Y144="","",'Mapa final'!Y144)</f>
        <v/>
      </c>
      <c r="J141" s="435" t="str">
        <f>IF('Mapa final'!AA144="","",'Mapa final'!AA144)</f>
        <v/>
      </c>
      <c r="K141" s="435" t="str">
        <f t="shared" si="20"/>
        <v/>
      </c>
      <c r="L141" s="435" t="str">
        <f>IF('Mapa final'!AD144="","",'Mapa final'!AD144)</f>
        <v/>
      </c>
      <c r="M141" s="768" t="str">
        <f>IF('Mapa final'!P144="","",'Mapa final'!P144)</f>
        <v/>
      </c>
      <c r="N141" s="772"/>
      <c r="O141" s="614"/>
      <c r="P141" s="614"/>
      <c r="Q141" s="773"/>
    </row>
    <row r="142" spans="1:17">
      <c r="A142" s="106" t="s">
        <v>619</v>
      </c>
      <c r="B142" s="1180"/>
      <c r="C142" s="1166"/>
      <c r="D142" s="1168"/>
      <c r="E142" s="1182"/>
      <c r="F142" s="1170"/>
      <c r="G142" s="1170"/>
      <c r="H142" s="1172"/>
      <c r="I142" s="435" t="str">
        <f>IF('Mapa final'!Y145="","",'Mapa final'!Y145)</f>
        <v/>
      </c>
      <c r="J142" s="435" t="str">
        <f>IF('Mapa final'!AA145="","",'Mapa final'!AA145)</f>
        <v/>
      </c>
      <c r="K142" s="435" t="str">
        <f t="shared" si="20"/>
        <v/>
      </c>
      <c r="L142" s="435" t="str">
        <f>IF('Mapa final'!AD145="","",'Mapa final'!AD145)</f>
        <v/>
      </c>
      <c r="M142" s="768" t="str">
        <f>IF('Mapa final'!P145="","",'Mapa final'!P145)</f>
        <v/>
      </c>
      <c r="N142" s="614"/>
      <c r="O142" s="614"/>
      <c r="P142" s="614"/>
      <c r="Q142" s="673"/>
    </row>
    <row r="143" spans="1:17">
      <c r="A143" s="106" t="s">
        <v>620</v>
      </c>
      <c r="B143" s="1180"/>
      <c r="C143" s="1166"/>
      <c r="D143" s="1168"/>
      <c r="E143" s="1182"/>
      <c r="F143" s="1170"/>
      <c r="G143" s="1170"/>
      <c r="H143" s="1172"/>
      <c r="I143" s="435" t="str">
        <f>IF('Mapa final'!Y146="","",'Mapa final'!Y146)</f>
        <v/>
      </c>
      <c r="J143" s="435" t="str">
        <f>IF('Mapa final'!AA146="","",'Mapa final'!AA146)</f>
        <v/>
      </c>
      <c r="K143" s="435" t="str">
        <f t="shared" si="20"/>
        <v/>
      </c>
      <c r="L143" s="435" t="str">
        <f>IF('Mapa final'!AD146="","",'Mapa final'!AD146)</f>
        <v/>
      </c>
      <c r="M143" s="768" t="str">
        <f>IF('Mapa final'!P146="","",'Mapa final'!P146)</f>
        <v/>
      </c>
      <c r="N143" s="614"/>
      <c r="O143" s="614"/>
      <c r="P143" s="614"/>
      <c r="Q143" s="673"/>
    </row>
    <row r="144" spans="1:17">
      <c r="A144" s="106" t="s">
        <v>621</v>
      </c>
      <c r="B144" s="1180"/>
      <c r="C144" s="1166"/>
      <c r="D144" s="1168"/>
      <c r="E144" s="1182"/>
      <c r="F144" s="1170"/>
      <c r="G144" s="1170"/>
      <c r="H144" s="1172"/>
      <c r="I144" s="435" t="str">
        <f>IF('Mapa final'!Y147="","",'Mapa final'!Y147)</f>
        <v/>
      </c>
      <c r="J144" s="435" t="str">
        <f>IF('Mapa final'!AA147="","",'Mapa final'!AA147)</f>
        <v/>
      </c>
      <c r="K144" s="435" t="str">
        <f t="shared" si="20"/>
        <v/>
      </c>
      <c r="L144" s="435" t="str">
        <f>IF('Mapa final'!AD147="","",'Mapa final'!AD147)</f>
        <v/>
      </c>
      <c r="M144" s="768" t="str">
        <f>IF('Mapa final'!P147="","",'Mapa final'!P147)</f>
        <v/>
      </c>
      <c r="N144" s="614"/>
      <c r="O144" s="614"/>
      <c r="P144" s="614"/>
      <c r="Q144" s="673"/>
    </row>
    <row r="145" spans="1:17">
      <c r="A145" s="106" t="s">
        <v>622</v>
      </c>
      <c r="B145" s="1163"/>
      <c r="C145" s="1183" t="str">
        <f>IF('Mapa final'!E238="","",'Mapa final'!E238)</f>
        <v/>
      </c>
      <c r="D145" s="1185"/>
      <c r="E145" s="1181" t="str">
        <f>IF('Mapa final'!D148="","",'Mapa final'!D148)</f>
        <v/>
      </c>
      <c r="F145" s="1169" t="str">
        <f>IF('Mapa final'!H172="","",'Mapa final'!H172)</f>
        <v/>
      </c>
      <c r="G145" s="1169" t="str">
        <f>IF('Mapa final'!L172="","",'Mapa final'!L172)</f>
        <v/>
      </c>
      <c r="H145" s="117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5" t="str">
        <f>IF('Mapa final'!Y148="","",'Mapa final'!Y148)</f>
        <v/>
      </c>
      <c r="J145" s="435" t="str">
        <f>IF('Mapa final'!AA148="","",'Mapa final'!AA148)</f>
        <v/>
      </c>
      <c r="K145" s="435" t="str">
        <f t="shared" si="20"/>
        <v/>
      </c>
      <c r="L145" s="435" t="str">
        <f>IF('Mapa final'!AD148="","",'Mapa final'!AD148)</f>
        <v/>
      </c>
      <c r="M145" s="768" t="str">
        <f>IF('Mapa final'!P148="","",'Mapa final'!P148)</f>
        <v/>
      </c>
      <c r="N145" s="614"/>
      <c r="O145" s="614"/>
      <c r="P145" s="614"/>
      <c r="Q145" s="673"/>
    </row>
    <row r="146" spans="1:17">
      <c r="A146" s="106" t="s">
        <v>623</v>
      </c>
      <c r="B146" s="1164"/>
      <c r="C146" s="1184"/>
      <c r="D146" s="1186"/>
      <c r="E146" s="1182"/>
      <c r="F146" s="1170"/>
      <c r="G146" s="1170"/>
      <c r="H146" s="1172"/>
      <c r="I146" s="435" t="str">
        <f>IF('Mapa final'!Y149="","",'Mapa final'!Y149)</f>
        <v/>
      </c>
      <c r="J146" s="435" t="str">
        <f>IF('Mapa final'!AA149="","",'Mapa final'!AA149)</f>
        <v/>
      </c>
      <c r="K146" s="435" t="str">
        <f t="shared" si="20"/>
        <v/>
      </c>
      <c r="L146" s="435" t="str">
        <f>IF('Mapa final'!AD149="","",'Mapa final'!AD149)</f>
        <v/>
      </c>
      <c r="M146" s="768" t="str">
        <f>IF('Mapa final'!P149="","",'Mapa final'!P149)</f>
        <v/>
      </c>
      <c r="N146" s="614"/>
      <c r="O146" s="614"/>
      <c r="P146" s="614"/>
      <c r="Q146" s="673"/>
    </row>
    <row r="147" spans="1:17">
      <c r="A147" s="106" t="s">
        <v>624</v>
      </c>
      <c r="B147" s="1164"/>
      <c r="C147" s="1184"/>
      <c r="D147" s="1186"/>
      <c r="E147" s="1182"/>
      <c r="F147" s="1170"/>
      <c r="G147" s="1170"/>
      <c r="H147" s="1172"/>
      <c r="I147" s="435" t="str">
        <f>IF('Mapa final'!Y150="","",'Mapa final'!Y150)</f>
        <v/>
      </c>
      <c r="J147" s="435" t="str">
        <f>IF('Mapa final'!AA150="","",'Mapa final'!AA150)</f>
        <v/>
      </c>
      <c r="K147" s="435" t="str">
        <f t="shared" si="20"/>
        <v/>
      </c>
      <c r="L147" s="435" t="str">
        <f>IF('Mapa final'!AD150="","",'Mapa final'!AD150)</f>
        <v/>
      </c>
      <c r="M147" s="768" t="str">
        <f>IF('Mapa final'!P150="","",'Mapa final'!P150)</f>
        <v/>
      </c>
      <c r="N147" s="614"/>
      <c r="O147" s="614"/>
      <c r="P147" s="614"/>
      <c r="Q147" s="673"/>
    </row>
    <row r="148" spans="1:17">
      <c r="A148" s="106" t="s">
        <v>625</v>
      </c>
      <c r="B148" s="1164"/>
      <c r="C148" s="1184"/>
      <c r="D148" s="1186"/>
      <c r="E148" s="1182"/>
      <c r="F148" s="1170"/>
      <c r="G148" s="1170"/>
      <c r="H148" s="1172"/>
      <c r="I148" s="435" t="str">
        <f>IF('Mapa final'!Y151="","",'Mapa final'!Y151)</f>
        <v/>
      </c>
      <c r="J148" s="435" t="str">
        <f>IF('Mapa final'!AA151="","",'Mapa final'!AA151)</f>
        <v/>
      </c>
      <c r="K148" s="435" t="str">
        <f t="shared" si="20"/>
        <v/>
      </c>
      <c r="L148" s="435" t="str">
        <f>IF('Mapa final'!AD151="","",'Mapa final'!AD151)</f>
        <v/>
      </c>
      <c r="M148" s="768" t="str">
        <f>IF('Mapa final'!P151="","",'Mapa final'!P151)</f>
        <v/>
      </c>
      <c r="N148" s="614"/>
      <c r="O148" s="614"/>
      <c r="P148" s="614"/>
      <c r="Q148" s="673"/>
    </row>
    <row r="149" spans="1:17">
      <c r="A149" s="106" t="s">
        <v>626</v>
      </c>
      <c r="B149" s="1164"/>
      <c r="C149" s="1184"/>
      <c r="D149" s="1186"/>
      <c r="E149" s="1182"/>
      <c r="F149" s="1170"/>
      <c r="G149" s="1170"/>
      <c r="H149" s="1172"/>
      <c r="I149" s="435" t="str">
        <f>IF('Mapa final'!Y152="","",'Mapa final'!Y152)</f>
        <v/>
      </c>
      <c r="J149" s="435" t="str">
        <f>IF('Mapa final'!AA152="","",'Mapa final'!AA152)</f>
        <v/>
      </c>
      <c r="K149" s="435" t="str">
        <f t="shared" si="20"/>
        <v/>
      </c>
      <c r="L149" s="435" t="str">
        <f>IF('Mapa final'!AD152="","",'Mapa final'!AD152)</f>
        <v/>
      </c>
      <c r="M149" s="768" t="str">
        <f>IF('Mapa final'!P152="","",'Mapa final'!P152)</f>
        <v/>
      </c>
      <c r="N149" s="614"/>
      <c r="O149" s="614"/>
      <c r="P149" s="614"/>
      <c r="Q149" s="673"/>
    </row>
    <row r="150" spans="1:17">
      <c r="A150" s="106" t="s">
        <v>627</v>
      </c>
      <c r="B150" s="1164"/>
      <c r="C150" s="1184"/>
      <c r="D150" s="1186"/>
      <c r="E150" s="1182"/>
      <c r="F150" s="1170"/>
      <c r="G150" s="1170"/>
      <c r="H150" s="1172"/>
      <c r="I150" s="435" t="str">
        <f>IF('Mapa final'!Y153="","",'Mapa final'!Y153)</f>
        <v/>
      </c>
      <c r="J150" s="435" t="str">
        <f>IF('Mapa final'!AA153="","",'Mapa final'!AA153)</f>
        <v/>
      </c>
      <c r="K150" s="435" t="str">
        <f t="shared" si="20"/>
        <v/>
      </c>
      <c r="L150" s="435" t="str">
        <f>IF('Mapa final'!AD153="","",'Mapa final'!AD153)</f>
        <v/>
      </c>
      <c r="M150" s="768" t="str">
        <f>IF('Mapa final'!P153="","",'Mapa final'!P153)</f>
        <v/>
      </c>
      <c r="N150" s="614"/>
      <c r="O150" s="614"/>
      <c r="P150" s="614"/>
      <c r="Q150" s="673"/>
    </row>
    <row r="151" spans="1:17">
      <c r="A151" s="106" t="s">
        <v>628</v>
      </c>
      <c r="B151" s="1163"/>
      <c r="C151" s="1183" t="str">
        <f>IF('Mapa final'!E244="","",'Mapa final'!E244)</f>
        <v/>
      </c>
      <c r="D151" s="1185"/>
      <c r="E151" s="1181" t="str">
        <f>IF('Mapa final'!D154="","",'Mapa final'!D154)</f>
        <v/>
      </c>
      <c r="F151" s="1187" t="str">
        <f>IF('Mapa final'!H178="","",'Mapa final'!H178)</f>
        <v/>
      </c>
      <c r="G151" s="1187" t="str">
        <f>IF('Mapa final'!L178="","",'Mapa final'!L178)</f>
        <v/>
      </c>
      <c r="H151" s="118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5" t="str">
        <f>IF('Mapa final'!Y154="","",'Mapa final'!Y154)</f>
        <v/>
      </c>
      <c r="J151" s="435" t="str">
        <f>IF('Mapa final'!AA154="","",'Mapa final'!AA154)</f>
        <v/>
      </c>
      <c r="K151" s="435" t="str">
        <f t="shared" si="20"/>
        <v/>
      </c>
      <c r="L151" s="435" t="str">
        <f>IF('Mapa final'!AD154="","",'Mapa final'!AD154)</f>
        <v/>
      </c>
      <c r="M151" s="768" t="str">
        <f>IF('Mapa final'!P154="","",'Mapa final'!P154)</f>
        <v/>
      </c>
      <c r="N151" s="574"/>
      <c r="O151" s="574"/>
      <c r="P151" s="574"/>
      <c r="Q151" s="573"/>
    </row>
    <row r="152" spans="1:17">
      <c r="A152" s="106" t="s">
        <v>629</v>
      </c>
      <c r="B152" s="1164"/>
      <c r="C152" s="1184"/>
      <c r="D152" s="1186"/>
      <c r="E152" s="1182"/>
      <c r="F152" s="1188"/>
      <c r="G152" s="1188"/>
      <c r="H152" s="1189"/>
      <c r="I152" s="435" t="str">
        <f>IF('Mapa final'!Y155="","",'Mapa final'!Y155)</f>
        <v/>
      </c>
      <c r="J152" s="435" t="str">
        <f>IF('Mapa final'!AA155="","",'Mapa final'!AA155)</f>
        <v/>
      </c>
      <c r="K152" s="435" t="str">
        <f t="shared" si="20"/>
        <v/>
      </c>
      <c r="L152" s="435" t="str">
        <f>IF('Mapa final'!AD155="","",'Mapa final'!AD155)</f>
        <v/>
      </c>
      <c r="M152" s="777" t="str">
        <f>IF('Mapa final'!P179="","",'Mapa final'!P179)</f>
        <v/>
      </c>
      <c r="N152" s="574"/>
      <c r="O152" s="574"/>
      <c r="P152" s="574"/>
      <c r="Q152" s="573"/>
    </row>
    <row r="153" spans="1:17">
      <c r="A153" s="106" t="s">
        <v>630</v>
      </c>
      <c r="B153" s="1164"/>
      <c r="C153" s="1184"/>
      <c r="D153" s="1186"/>
      <c r="E153" s="1182"/>
      <c r="F153" s="1188"/>
      <c r="G153" s="1188"/>
      <c r="H153" s="1189"/>
      <c r="I153" s="435" t="str">
        <f>IF('Mapa final'!Y156="","",'Mapa final'!Y156)</f>
        <v/>
      </c>
      <c r="J153" s="435" t="str">
        <f>IF('Mapa final'!AA156="","",'Mapa final'!AA156)</f>
        <v/>
      </c>
      <c r="K153" s="435" t="str">
        <f t="shared" si="20"/>
        <v/>
      </c>
      <c r="L153" s="435" t="str">
        <f>IF('Mapa final'!AD156="","",'Mapa final'!AD156)</f>
        <v/>
      </c>
      <c r="M153" s="777" t="str">
        <f>IF('Mapa final'!P180="","",'Mapa final'!P180)</f>
        <v/>
      </c>
      <c r="N153" s="574"/>
      <c r="O153" s="574"/>
      <c r="P153" s="574"/>
      <c r="Q153" s="573"/>
    </row>
    <row r="154" spans="1:17">
      <c r="A154" s="106" t="s">
        <v>631</v>
      </c>
      <c r="B154" s="1164"/>
      <c r="C154" s="1184"/>
      <c r="D154" s="1186"/>
      <c r="E154" s="1182"/>
      <c r="F154" s="1188"/>
      <c r="G154" s="1188"/>
      <c r="H154" s="1189"/>
      <c r="I154" s="435" t="str">
        <f>IF('Mapa final'!Y157="","",'Mapa final'!Y157)</f>
        <v/>
      </c>
      <c r="J154" s="435" t="str">
        <f>IF('Mapa final'!AA157="","",'Mapa final'!AA157)</f>
        <v/>
      </c>
      <c r="K154" s="435" t="str">
        <f t="shared" si="20"/>
        <v/>
      </c>
      <c r="L154" s="435" t="str">
        <f>IF('Mapa final'!AD157="","",'Mapa final'!AD157)</f>
        <v/>
      </c>
      <c r="M154" s="777" t="str">
        <f>IF('Mapa final'!P181="","",'Mapa final'!P181)</f>
        <v/>
      </c>
      <c r="N154" s="575"/>
      <c r="O154" s="575"/>
      <c r="P154" s="575"/>
      <c r="Q154" s="778"/>
    </row>
    <row r="155" spans="1:17">
      <c r="A155" s="106" t="s">
        <v>632</v>
      </c>
      <c r="B155" s="1164"/>
      <c r="C155" s="1184"/>
      <c r="D155" s="1186"/>
      <c r="E155" s="1182"/>
      <c r="F155" s="1188"/>
      <c r="G155" s="1188"/>
      <c r="H155" s="1189"/>
      <c r="I155" s="435" t="str">
        <f>IF('Mapa final'!Y158="","",'Mapa final'!Y158)</f>
        <v/>
      </c>
      <c r="J155" s="435" t="str">
        <f>IF('Mapa final'!AA158="","",'Mapa final'!AA158)</f>
        <v/>
      </c>
      <c r="K155" s="435" t="str">
        <f t="shared" si="20"/>
        <v/>
      </c>
      <c r="L155" s="435" t="str">
        <f>IF('Mapa final'!AD158="","",'Mapa final'!AD158)</f>
        <v/>
      </c>
      <c r="M155" s="777" t="str">
        <f>IF('Mapa final'!P182="","",'Mapa final'!P182)</f>
        <v/>
      </c>
      <c r="N155" s="575"/>
      <c r="O155" s="575"/>
      <c r="P155" s="575"/>
      <c r="Q155" s="778"/>
    </row>
    <row r="156" spans="1:17">
      <c r="A156" s="106" t="s">
        <v>633</v>
      </c>
      <c r="B156" s="1164"/>
      <c r="C156" s="1184"/>
      <c r="D156" s="1186"/>
      <c r="E156" s="1182"/>
      <c r="F156" s="1188"/>
      <c r="G156" s="1188"/>
      <c r="H156" s="1189"/>
      <c r="I156" s="435" t="str">
        <f>IF('Mapa final'!Y159="","",'Mapa final'!Y159)</f>
        <v/>
      </c>
      <c r="J156" s="435" t="str">
        <f>IF('Mapa final'!AA159="","",'Mapa final'!AA159)</f>
        <v/>
      </c>
      <c r="K156" s="435" t="str">
        <f t="shared" si="20"/>
        <v/>
      </c>
      <c r="L156" s="435" t="str">
        <f>IF('Mapa final'!AD159="","",'Mapa final'!AD159)</f>
        <v/>
      </c>
      <c r="M156" s="777" t="str">
        <f>IF('Mapa final'!P183="","",'Mapa final'!P183)</f>
        <v/>
      </c>
      <c r="N156" s="575"/>
      <c r="O156" s="575"/>
      <c r="P156" s="575"/>
      <c r="Q156" s="778"/>
    </row>
    <row r="157" spans="1:17">
      <c r="A157" s="106" t="s">
        <v>634</v>
      </c>
      <c r="B157" s="1163"/>
      <c r="C157" s="1183" t="str">
        <f>IF('Mapa final'!E250="","",'Mapa final'!E250)</f>
        <v/>
      </c>
      <c r="D157" s="1185"/>
      <c r="E157" s="1181" t="str">
        <f>IF('Mapa final'!D160="","",'Mapa final'!D160)</f>
        <v/>
      </c>
      <c r="F157" s="1187" t="str">
        <f>IF('Mapa final'!H184="","",'Mapa final'!H184)</f>
        <v/>
      </c>
      <c r="G157" s="1187" t="str">
        <f>IF('Mapa final'!L184="","",'Mapa final'!L184)</f>
        <v/>
      </c>
      <c r="H157" s="118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5" t="str">
        <f>IF('Mapa final'!Y160="","",'Mapa final'!Y160)</f>
        <v/>
      </c>
      <c r="J157" s="435" t="str">
        <f>IF('Mapa final'!AA160="","",'Mapa final'!AA160)</f>
        <v/>
      </c>
      <c r="K157" s="435" t="str">
        <f t="shared" si="20"/>
        <v/>
      </c>
      <c r="L157" s="435" t="str">
        <f>IF('Mapa final'!AD160="","",'Mapa final'!AD160)</f>
        <v/>
      </c>
      <c r="M157" s="777" t="str">
        <f>IF('Mapa final'!P184="","",'Mapa final'!P184)</f>
        <v/>
      </c>
      <c r="N157" s="575"/>
      <c r="O157" s="575"/>
      <c r="P157" s="575"/>
      <c r="Q157" s="778"/>
    </row>
    <row r="158" spans="1:17">
      <c r="A158" s="106" t="s">
        <v>635</v>
      </c>
      <c r="B158" s="1164"/>
      <c r="C158" s="1184"/>
      <c r="D158" s="1186"/>
      <c r="E158" s="1182"/>
      <c r="F158" s="1188"/>
      <c r="G158" s="1188"/>
      <c r="H158" s="1189"/>
      <c r="I158" s="435" t="str">
        <f>IF('Mapa final'!Y161="","",'Mapa final'!Y161)</f>
        <v/>
      </c>
      <c r="J158" s="435" t="str">
        <f>IF('Mapa final'!AA161="","",'Mapa final'!AA161)</f>
        <v/>
      </c>
      <c r="K158" s="435" t="str">
        <f t="shared" si="20"/>
        <v/>
      </c>
      <c r="L158" s="435" t="str">
        <f>IF('Mapa final'!AD161="","",'Mapa final'!AD161)</f>
        <v/>
      </c>
      <c r="M158" s="777" t="str">
        <f>IF('Mapa final'!P185="","",'Mapa final'!P185)</f>
        <v/>
      </c>
      <c r="N158" s="575"/>
      <c r="O158" s="575"/>
      <c r="P158" s="575"/>
      <c r="Q158" s="778"/>
    </row>
    <row r="159" spans="1:17">
      <c r="A159" s="106" t="s">
        <v>636</v>
      </c>
      <c r="B159" s="1164"/>
      <c r="C159" s="1184"/>
      <c r="D159" s="1186"/>
      <c r="E159" s="1182"/>
      <c r="F159" s="1188"/>
      <c r="G159" s="1188"/>
      <c r="H159" s="1189"/>
      <c r="I159" s="435" t="str">
        <f>IF('Mapa final'!Y162="","",'Mapa final'!Y162)</f>
        <v/>
      </c>
      <c r="J159" s="435" t="str">
        <f>IF('Mapa final'!AA162="","",'Mapa final'!AA162)</f>
        <v/>
      </c>
      <c r="K159" s="435" t="str">
        <f t="shared" si="20"/>
        <v/>
      </c>
      <c r="L159" s="435" t="str">
        <f>IF('Mapa final'!AD162="","",'Mapa final'!AD162)</f>
        <v/>
      </c>
      <c r="M159" s="777" t="str">
        <f>IF('Mapa final'!P186="","",'Mapa final'!P186)</f>
        <v/>
      </c>
      <c r="N159" s="575"/>
      <c r="O159" s="575"/>
      <c r="P159" s="575"/>
      <c r="Q159" s="778"/>
    </row>
    <row r="160" spans="1:17">
      <c r="A160" s="106" t="s">
        <v>637</v>
      </c>
      <c r="B160" s="1164"/>
      <c r="C160" s="1184"/>
      <c r="D160" s="1186"/>
      <c r="E160" s="1182"/>
      <c r="F160" s="1188"/>
      <c r="G160" s="1188"/>
      <c r="H160" s="1189"/>
      <c r="I160" s="435" t="str">
        <f>IF('Mapa final'!Y163="","",'Mapa final'!Y163)</f>
        <v/>
      </c>
      <c r="J160" s="435" t="str">
        <f>IF('Mapa final'!AA163="","",'Mapa final'!AA163)</f>
        <v/>
      </c>
      <c r="K160" s="435" t="str">
        <f t="shared" si="20"/>
        <v/>
      </c>
      <c r="L160" s="435" t="str">
        <f>IF('Mapa final'!AD163="","",'Mapa final'!AD163)</f>
        <v/>
      </c>
      <c r="M160" s="777" t="str">
        <f>IF('Mapa final'!P187="","",'Mapa final'!P187)</f>
        <v/>
      </c>
      <c r="N160" s="575"/>
      <c r="O160" s="575"/>
      <c r="P160" s="575"/>
      <c r="Q160" s="778"/>
    </row>
    <row r="161" spans="1:17">
      <c r="A161" s="106" t="s">
        <v>638</v>
      </c>
      <c r="B161" s="1164"/>
      <c r="C161" s="1184"/>
      <c r="D161" s="1186"/>
      <c r="E161" s="1182"/>
      <c r="F161" s="1188"/>
      <c r="G161" s="1188"/>
      <c r="H161" s="1189"/>
      <c r="I161" s="435" t="str">
        <f>IF('Mapa final'!Y164="","",'Mapa final'!Y164)</f>
        <v/>
      </c>
      <c r="J161" s="435" t="str">
        <f>IF('Mapa final'!AA164="","",'Mapa final'!AA164)</f>
        <v/>
      </c>
      <c r="K161" s="435" t="str">
        <f t="shared" si="20"/>
        <v/>
      </c>
      <c r="L161" s="435" t="str">
        <f>IF('Mapa final'!AD164="","",'Mapa final'!AD164)</f>
        <v/>
      </c>
      <c r="M161" s="777" t="str">
        <f>IF('Mapa final'!P188="","",'Mapa final'!P188)</f>
        <v/>
      </c>
      <c r="N161" s="575"/>
      <c r="O161" s="575"/>
      <c r="P161" s="575"/>
      <c r="Q161" s="778"/>
    </row>
    <row r="162" spans="1:17">
      <c r="A162" s="106" t="s">
        <v>639</v>
      </c>
      <c r="B162" s="1164"/>
      <c r="C162" s="1184"/>
      <c r="D162" s="1186"/>
      <c r="E162" s="1182"/>
      <c r="F162" s="1188"/>
      <c r="G162" s="1188"/>
      <c r="H162" s="1189"/>
      <c r="I162" s="435" t="str">
        <f>IF('Mapa final'!Y165="","",'Mapa final'!Y165)</f>
        <v/>
      </c>
      <c r="J162" s="435" t="str">
        <f>IF('Mapa final'!AA165="","",'Mapa final'!AA165)</f>
        <v/>
      </c>
      <c r="K162" s="435" t="str">
        <f t="shared" si="20"/>
        <v/>
      </c>
      <c r="L162" s="435" t="str">
        <f>IF('Mapa final'!AD165="","",'Mapa final'!AD165)</f>
        <v/>
      </c>
      <c r="M162" s="777" t="str">
        <f>IF('Mapa final'!P189="","",'Mapa final'!P189)</f>
        <v/>
      </c>
      <c r="N162" s="575"/>
      <c r="O162" s="575"/>
      <c r="P162" s="575"/>
      <c r="Q162" s="778"/>
    </row>
    <row r="163" spans="1:17">
      <c r="A163" s="106" t="s">
        <v>640</v>
      </c>
      <c r="B163" s="1163"/>
      <c r="C163" s="1183" t="str">
        <f>IF('Mapa final'!E256="","",'Mapa final'!E256)</f>
        <v/>
      </c>
      <c r="D163" s="1185"/>
      <c r="E163" s="1181" t="str">
        <f>IF('Mapa final'!D166="","",'Mapa final'!D166)</f>
        <v/>
      </c>
      <c r="F163" s="1187" t="str">
        <f>IF('Mapa final'!H190="","",'Mapa final'!H190)</f>
        <v/>
      </c>
      <c r="G163" s="1188" t="str">
        <f>IF('Mapa final'!L256="","",'Mapa final'!L256)</f>
        <v/>
      </c>
      <c r="H163" s="118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5" t="str">
        <f>IF('Mapa final'!Y166="","",'Mapa final'!Y166)</f>
        <v/>
      </c>
      <c r="J163" s="435" t="str">
        <f>IF('Mapa final'!AA166="","",'Mapa final'!AA166)</f>
        <v/>
      </c>
      <c r="K163" s="435" t="str">
        <f t="shared" si="20"/>
        <v/>
      </c>
      <c r="L163" s="435" t="str">
        <f>IF('Mapa final'!AD166="","",'Mapa final'!AD166)</f>
        <v/>
      </c>
      <c r="M163" s="777" t="str">
        <f>IF('Mapa final'!P190="","",'Mapa final'!P190)</f>
        <v/>
      </c>
      <c r="N163" s="575"/>
      <c r="O163" s="575"/>
      <c r="P163" s="575"/>
      <c r="Q163" s="778"/>
    </row>
    <row r="164" spans="1:17">
      <c r="A164" s="106" t="s">
        <v>641</v>
      </c>
      <c r="B164" s="1164"/>
      <c r="C164" s="1184"/>
      <c r="D164" s="1186"/>
      <c r="E164" s="1182"/>
      <c r="F164" s="1188"/>
      <c r="G164" s="1188"/>
      <c r="H164" s="1189"/>
      <c r="I164" s="435" t="str">
        <f>IF('Mapa final'!Y167="","",'Mapa final'!Y167)</f>
        <v/>
      </c>
      <c r="J164" s="435" t="str">
        <f>IF('Mapa final'!AA167="","",'Mapa final'!AA167)</f>
        <v/>
      </c>
      <c r="K164" s="435" t="str">
        <f t="shared" si="20"/>
        <v/>
      </c>
      <c r="L164" s="435" t="str">
        <f>IF('Mapa final'!AD167="","",'Mapa final'!AD167)</f>
        <v/>
      </c>
      <c r="M164" s="777" t="str">
        <f>IF('Mapa final'!P191="","",'Mapa final'!P191)</f>
        <v/>
      </c>
      <c r="N164" s="572"/>
      <c r="O164" s="572"/>
      <c r="P164" s="572"/>
      <c r="Q164" s="779"/>
    </row>
    <row r="165" spans="1:17">
      <c r="A165" s="106" t="s">
        <v>642</v>
      </c>
      <c r="B165" s="1164"/>
      <c r="C165" s="1184"/>
      <c r="D165" s="1186"/>
      <c r="E165" s="1182"/>
      <c r="F165" s="1188"/>
      <c r="G165" s="1188"/>
      <c r="H165" s="1189"/>
      <c r="I165" s="435" t="str">
        <f>IF('Mapa final'!Y168="","",'Mapa final'!Y168)</f>
        <v/>
      </c>
      <c r="J165" s="435" t="str">
        <f>IF('Mapa final'!AA168="","",'Mapa final'!AA168)</f>
        <v/>
      </c>
      <c r="K165" s="435" t="str">
        <f t="shared" si="20"/>
        <v/>
      </c>
      <c r="L165" s="435" t="str">
        <f>IF('Mapa final'!AD168="","",'Mapa final'!AD168)</f>
        <v/>
      </c>
      <c r="M165" s="777" t="str">
        <f>IF('Mapa final'!P192="","",'Mapa final'!P192)</f>
        <v/>
      </c>
      <c r="N165" s="572"/>
      <c r="O165" s="572"/>
      <c r="P165" s="572"/>
      <c r="Q165" s="779"/>
    </row>
    <row r="166" spans="1:17">
      <c r="A166" s="106" t="s">
        <v>643</v>
      </c>
      <c r="B166" s="1164"/>
      <c r="C166" s="1184"/>
      <c r="D166" s="1186"/>
      <c r="E166" s="1182"/>
      <c r="F166" s="1188"/>
      <c r="G166" s="1188"/>
      <c r="H166" s="1189"/>
      <c r="I166" s="435" t="str">
        <f>IF('Mapa final'!Y169="","",'Mapa final'!Y169)</f>
        <v/>
      </c>
      <c r="J166" s="435" t="str">
        <f>IF('Mapa final'!AA169="","",'Mapa final'!AA169)</f>
        <v/>
      </c>
      <c r="K166" s="435" t="str">
        <f t="shared" si="20"/>
        <v/>
      </c>
      <c r="L166" s="435" t="str">
        <f>IF('Mapa final'!AD169="","",'Mapa final'!AD169)</f>
        <v/>
      </c>
      <c r="M166" s="368" t="str">
        <f>IF('Mapa final'!P193="","",'Mapa final'!P193)</f>
        <v/>
      </c>
      <c r="N166" s="61"/>
      <c r="O166" s="61"/>
      <c r="P166" s="61"/>
      <c r="Q166" s="146"/>
    </row>
    <row r="167" spans="1:17">
      <c r="A167" s="106" t="s">
        <v>644</v>
      </c>
      <c r="B167" s="1164"/>
      <c r="C167" s="1184"/>
      <c r="D167" s="1186"/>
      <c r="E167" s="1182"/>
      <c r="F167" s="1188"/>
      <c r="G167" s="1188"/>
      <c r="H167" s="1189"/>
      <c r="I167" s="435" t="str">
        <f>IF('Mapa final'!Y170="","",'Mapa final'!Y170)</f>
        <v/>
      </c>
      <c r="J167" s="435" t="str">
        <f>IF('Mapa final'!AA170="","",'Mapa final'!AA170)</f>
        <v/>
      </c>
      <c r="K167" s="435" t="str">
        <f t="shared" si="20"/>
        <v/>
      </c>
      <c r="L167" s="435" t="str">
        <f>IF('Mapa final'!AD170="","",'Mapa final'!AD170)</f>
        <v/>
      </c>
      <c r="M167" s="368" t="str">
        <f>IF('Mapa final'!P194="","",'Mapa final'!P194)</f>
        <v/>
      </c>
      <c r="N167" s="61"/>
      <c r="O167" s="61"/>
      <c r="P167" s="61"/>
      <c r="Q167" s="146"/>
    </row>
    <row r="168" spans="1:17">
      <c r="A168" s="106" t="s">
        <v>645</v>
      </c>
      <c r="B168" s="1164"/>
      <c r="C168" s="1184"/>
      <c r="D168" s="1186"/>
      <c r="E168" s="1182"/>
      <c r="F168" s="1188"/>
      <c r="G168" s="1188"/>
      <c r="H168" s="1189"/>
      <c r="I168" s="435" t="str">
        <f>IF('Mapa final'!Y171="","",'Mapa final'!Y171)</f>
        <v/>
      </c>
      <c r="J168" s="435" t="str">
        <f>IF('Mapa final'!AA171="","",'Mapa final'!AA171)</f>
        <v/>
      </c>
      <c r="K168" s="435" t="str">
        <f t="shared" si="20"/>
        <v/>
      </c>
      <c r="L168" s="435" t="str">
        <f>IF('Mapa final'!AD171="","",'Mapa final'!AD171)</f>
        <v/>
      </c>
      <c r="M168" s="368" t="str">
        <f>IF('Mapa final'!P195="","",'Mapa final'!P195)</f>
        <v/>
      </c>
      <c r="N168" s="61"/>
      <c r="O168" s="61"/>
      <c r="P168" s="61"/>
      <c r="Q168" s="146"/>
    </row>
    <row r="169" spans="1:17">
      <c r="A169" s="106" t="s">
        <v>646</v>
      </c>
      <c r="B169" s="1163"/>
      <c r="C169" s="1183" t="str">
        <f>IF('Mapa final'!E262="","",'Mapa final'!E262)</f>
        <v/>
      </c>
      <c r="D169" s="1185"/>
      <c r="E169" s="1181" t="str">
        <f>IF('Mapa final'!D172="","",'Mapa final'!D172)</f>
        <v/>
      </c>
      <c r="F169" s="1187" t="str">
        <f>IF('Mapa final'!H196="","",'Mapa final'!H196)</f>
        <v/>
      </c>
      <c r="G169" s="1188" t="str">
        <f>IF('Mapa final'!L262="","",'Mapa final'!L262)</f>
        <v/>
      </c>
      <c r="H169" s="118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5" t="str">
        <f>IF('Mapa final'!Y172="","",'Mapa final'!Y172)</f>
        <v/>
      </c>
      <c r="J169" s="435" t="str">
        <f>IF('Mapa final'!AA172="","",'Mapa final'!AA172)</f>
        <v/>
      </c>
      <c r="K169" s="435" t="str">
        <f t="shared" si="20"/>
        <v/>
      </c>
      <c r="L169" s="435" t="str">
        <f>IF('Mapa final'!AD172="","",'Mapa final'!AD172)</f>
        <v/>
      </c>
      <c r="M169" s="368" t="str">
        <f>IF('Mapa final'!P196="","",'Mapa final'!P196)</f>
        <v/>
      </c>
      <c r="N169" s="61"/>
      <c r="O169" s="61"/>
      <c r="P169" s="61"/>
      <c r="Q169" s="146"/>
    </row>
    <row r="170" spans="1:17">
      <c r="A170" s="106" t="s">
        <v>647</v>
      </c>
      <c r="B170" s="1164"/>
      <c r="C170" s="1184"/>
      <c r="D170" s="1186"/>
      <c r="E170" s="1182"/>
      <c r="F170" s="1188"/>
      <c r="G170" s="1188"/>
      <c r="H170" s="1189"/>
      <c r="I170" s="435" t="str">
        <f>IF('Mapa final'!Y173="","",'Mapa final'!Y173)</f>
        <v/>
      </c>
      <c r="J170" s="435" t="str">
        <f>IF('Mapa final'!AA173="","",'Mapa final'!AA173)</f>
        <v/>
      </c>
      <c r="K170" s="435" t="str">
        <f t="shared" si="20"/>
        <v/>
      </c>
      <c r="L170" s="435" t="str">
        <f>IF('Mapa final'!AD173="","",'Mapa final'!AD173)</f>
        <v/>
      </c>
      <c r="M170" s="368" t="str">
        <f>IF('Mapa final'!P197="","",'Mapa final'!P197)</f>
        <v/>
      </c>
      <c r="N170" s="61"/>
      <c r="O170" s="61"/>
      <c r="P170" s="61"/>
      <c r="Q170" s="146"/>
    </row>
    <row r="171" spans="1:17">
      <c r="A171" s="106" t="s">
        <v>648</v>
      </c>
      <c r="B171" s="1164"/>
      <c r="C171" s="1184"/>
      <c r="D171" s="1186"/>
      <c r="E171" s="1182"/>
      <c r="F171" s="1188"/>
      <c r="G171" s="1188"/>
      <c r="H171" s="1189"/>
      <c r="I171" s="326" t="str">
        <f>IF('Mapa final'!Y198="","",'Mapa final'!Y198)</f>
        <v/>
      </c>
      <c r="J171" s="326" t="str">
        <f>IF('Mapa final'!AA264="","",'Mapa final'!AA264)</f>
        <v/>
      </c>
      <c r="K171" s="326" t="str">
        <f t="shared" ref="K171:K199" si="30">IFERROR(IF(OR(AND(I171="Muy Baja",J171="Leve"),AND(I171="Muy Baja",J171="Menor"),AND(I171="Baja",J171="Leve")),"Bajo",IF(OR(AND(I171="Muy baja",J171="Moderado"),AND(I171="Baja",J171="Menor"),AND(I171="Baja",J171="Moderado"),AND(I171="Media",J171="Leve"),AND(I171="Media",J171="Menor"),AND(I171="Media",J171="Moderado"),AND(I171="Alta",J171="Leve"),AND(I171="Alta",J171="Menor")),"Moderado",IF(OR(AND(I171="Muy Baja",J171="Mayor"),AND(I171="Baja",J171="Mayor"),AND(I171="Media",J171="Mayor"),AND(I171="Alta",J171="Moderado"),AND(I171="Alta",J171="Mayor"),AND(I171="Muy Alta",J171="Leve"),AND(I171="Muy Alta",J171="Menor"),AND(I171="Muy Alta",J171="Moderado"),AND(I171="Muy Alta",J171="Mayor")),"Alto",IF(OR(AND(I171="Muy Baja",J171="Catastrófico"),AND(I171="Baja",J171="Catastrófico"),AND(I171="Media",J171="Catastrófico"),AND(I171="Alta",J171="Catastrófico"),AND(I171="Muy Alta",J171="Catastrófico")),"Extremo","")))),"")</f>
        <v/>
      </c>
      <c r="L171" s="326" t="str">
        <f>IF('Mapa final'!AD264="","",'Mapa final'!AD264)</f>
        <v/>
      </c>
      <c r="M171" s="368" t="str">
        <f>IF('Mapa final'!P198="","",'Mapa final'!P198)</f>
        <v/>
      </c>
      <c r="N171" s="61"/>
      <c r="O171" s="61"/>
      <c r="P171" s="61"/>
      <c r="Q171" s="146"/>
    </row>
    <row r="172" spans="1:17">
      <c r="A172" s="106" t="s">
        <v>649</v>
      </c>
      <c r="B172" s="1164"/>
      <c r="C172" s="1184"/>
      <c r="D172" s="1186"/>
      <c r="E172" s="1182"/>
      <c r="F172" s="1188"/>
      <c r="G172" s="1188"/>
      <c r="H172" s="1189"/>
      <c r="I172" s="326" t="str">
        <f>IF('Mapa final'!Y199="","",'Mapa final'!Y199)</f>
        <v/>
      </c>
      <c r="J172" s="326" t="str">
        <f>IF('Mapa final'!AA265="","",'Mapa final'!AA265)</f>
        <v/>
      </c>
      <c r="K172" s="326" t="str">
        <f t="shared" si="30"/>
        <v/>
      </c>
      <c r="L172" s="326" t="str">
        <f>IF('Mapa final'!AD265="","",'Mapa final'!AD265)</f>
        <v/>
      </c>
      <c r="M172" s="368" t="str">
        <f>IF('Mapa final'!P199="","",'Mapa final'!P199)</f>
        <v/>
      </c>
      <c r="N172" s="61"/>
      <c r="O172" s="61"/>
      <c r="P172" s="61"/>
      <c r="Q172" s="146"/>
    </row>
    <row r="173" spans="1:17">
      <c r="A173" s="106" t="s">
        <v>650</v>
      </c>
      <c r="B173" s="1164"/>
      <c r="C173" s="1184"/>
      <c r="D173" s="1186"/>
      <c r="E173" s="1182"/>
      <c r="F173" s="1188"/>
      <c r="G173" s="1188"/>
      <c r="H173" s="1189"/>
      <c r="I173" s="326" t="str">
        <f>IF('Mapa final'!Y200="","",'Mapa final'!Y200)</f>
        <v/>
      </c>
      <c r="J173" s="326" t="str">
        <f>IF('Mapa final'!AA266="","",'Mapa final'!AA266)</f>
        <v/>
      </c>
      <c r="K173" s="326" t="str">
        <f t="shared" si="30"/>
        <v/>
      </c>
      <c r="L173" s="326" t="str">
        <f>IF('Mapa final'!AD266="","",'Mapa final'!AD266)</f>
        <v/>
      </c>
      <c r="M173" s="368" t="str">
        <f>IF('Mapa final'!P200="","",'Mapa final'!P200)</f>
        <v/>
      </c>
      <c r="N173" s="61"/>
      <c r="O173" s="61"/>
      <c r="P173" s="61"/>
      <c r="Q173" s="146"/>
    </row>
    <row r="174" spans="1:17">
      <c r="A174" s="106" t="s">
        <v>651</v>
      </c>
      <c r="B174" s="1164"/>
      <c r="C174" s="1184"/>
      <c r="D174" s="1186"/>
      <c r="E174" s="1182"/>
      <c r="F174" s="1188"/>
      <c r="G174" s="1188"/>
      <c r="H174" s="1189"/>
      <c r="I174" s="326" t="str">
        <f>IF('Mapa final'!Y201="","",'Mapa final'!Y201)</f>
        <v/>
      </c>
      <c r="J174" s="326" t="str">
        <f>IF('Mapa final'!AA267="","",'Mapa final'!AA267)</f>
        <v/>
      </c>
      <c r="K174" s="326" t="str">
        <f t="shared" si="30"/>
        <v/>
      </c>
      <c r="L174" s="326" t="str">
        <f>IF('Mapa final'!AD267="","",'Mapa final'!AD267)</f>
        <v/>
      </c>
      <c r="M174" s="368" t="str">
        <f>IF('Mapa final'!P201="","",'Mapa final'!P201)</f>
        <v/>
      </c>
      <c r="N174" s="61"/>
      <c r="O174" s="61"/>
      <c r="P174" s="61"/>
      <c r="Q174" s="146"/>
    </row>
    <row r="175" spans="1:17">
      <c r="A175" s="106" t="s">
        <v>652</v>
      </c>
      <c r="B175" s="1163"/>
      <c r="C175" s="1183" t="str">
        <f>IF('Mapa final'!E268="","",'Mapa final'!E268)</f>
        <v/>
      </c>
      <c r="D175" s="1185"/>
      <c r="E175" s="1181" t="str">
        <f>IF('Mapa final'!D178="","",'Mapa final'!D178)</f>
        <v/>
      </c>
      <c r="F175" s="1187" t="str">
        <f>IF('Mapa final'!H202="","",'Mapa final'!H202)</f>
        <v/>
      </c>
      <c r="G175" s="1188" t="str">
        <f>IF('Mapa final'!L268="","",'Mapa final'!L268)</f>
        <v/>
      </c>
      <c r="H175" s="1189"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6" t="str">
        <f>IF('Mapa final'!Y202="","",'Mapa final'!Y202)</f>
        <v/>
      </c>
      <c r="J175" s="326" t="str">
        <f>IF('Mapa final'!AA268="","",'Mapa final'!AA268)</f>
        <v/>
      </c>
      <c r="K175" s="326" t="str">
        <f t="shared" si="30"/>
        <v/>
      </c>
      <c r="L175" s="326" t="str">
        <f>IF('Mapa final'!AD268="","",'Mapa final'!AD268)</f>
        <v/>
      </c>
      <c r="M175" s="368" t="str">
        <f>IF('Mapa final'!P202="","",'Mapa final'!P202)</f>
        <v/>
      </c>
      <c r="N175" s="61"/>
      <c r="O175" s="61"/>
      <c r="P175" s="61"/>
      <c r="Q175" s="146"/>
    </row>
    <row r="176" spans="1:17">
      <c r="A176" s="106" t="s">
        <v>653</v>
      </c>
      <c r="B176" s="1164"/>
      <c r="C176" s="1184"/>
      <c r="D176" s="1186"/>
      <c r="E176" s="1182"/>
      <c r="F176" s="1188"/>
      <c r="G176" s="1188"/>
      <c r="H176" s="1189"/>
      <c r="I176" s="326" t="str">
        <f>IF('Mapa final'!Y203="","",'Mapa final'!Y203)</f>
        <v/>
      </c>
      <c r="J176" s="326" t="str">
        <f>IF('Mapa final'!AA269="","",'Mapa final'!AA269)</f>
        <v/>
      </c>
      <c r="K176" s="326" t="str">
        <f t="shared" si="30"/>
        <v/>
      </c>
      <c r="L176" s="326" t="str">
        <f>IF('Mapa final'!AD269="","",'Mapa final'!AD269)</f>
        <v/>
      </c>
      <c r="M176" s="368" t="str">
        <f>IF('Mapa final'!P203="","",'Mapa final'!P203)</f>
        <v/>
      </c>
      <c r="N176" s="61"/>
      <c r="O176" s="61"/>
      <c r="P176" s="61"/>
      <c r="Q176" s="146"/>
    </row>
    <row r="177" spans="1:17">
      <c r="A177" s="106" t="s">
        <v>654</v>
      </c>
      <c r="B177" s="1164"/>
      <c r="C177" s="1184"/>
      <c r="D177" s="1186"/>
      <c r="E177" s="1182"/>
      <c r="F177" s="1188"/>
      <c r="G177" s="1188"/>
      <c r="H177" s="1189"/>
      <c r="I177" s="326" t="str">
        <f>IF('Mapa final'!Y204="","",'Mapa final'!Y204)</f>
        <v/>
      </c>
      <c r="J177" s="326" t="str">
        <f>IF('Mapa final'!AA270="","",'Mapa final'!AA270)</f>
        <v/>
      </c>
      <c r="K177" s="326" t="str">
        <f t="shared" si="30"/>
        <v/>
      </c>
      <c r="L177" s="326" t="str">
        <f>IF('Mapa final'!AD270="","",'Mapa final'!AD270)</f>
        <v/>
      </c>
      <c r="M177" s="368" t="str">
        <f>IF('Mapa final'!P204="","",'Mapa final'!P204)</f>
        <v/>
      </c>
      <c r="N177" s="61"/>
      <c r="O177" s="61"/>
      <c r="P177" s="61"/>
      <c r="Q177" s="146"/>
    </row>
    <row r="178" spans="1:17">
      <c r="A178" s="106" t="s">
        <v>655</v>
      </c>
      <c r="B178" s="1164"/>
      <c r="C178" s="1184"/>
      <c r="D178" s="1186"/>
      <c r="E178" s="1182"/>
      <c r="F178" s="1188"/>
      <c r="G178" s="1188"/>
      <c r="H178" s="1189"/>
      <c r="I178" s="326" t="str">
        <f>IF('Mapa final'!Y205="","",'Mapa final'!Y205)</f>
        <v/>
      </c>
      <c r="J178" s="326" t="str">
        <f>IF('Mapa final'!AA271="","",'Mapa final'!AA271)</f>
        <v/>
      </c>
      <c r="K178" s="326" t="str">
        <f t="shared" si="30"/>
        <v/>
      </c>
      <c r="L178" s="326" t="str">
        <f>IF('Mapa final'!AD271="","",'Mapa final'!AD271)</f>
        <v/>
      </c>
      <c r="M178" s="368" t="str">
        <f>IF('Mapa final'!P205="","",'Mapa final'!P205)</f>
        <v/>
      </c>
      <c r="N178" s="61"/>
      <c r="O178" s="61"/>
      <c r="P178" s="61"/>
      <c r="Q178" s="146"/>
    </row>
    <row r="179" spans="1:17">
      <c r="A179" s="106" t="s">
        <v>656</v>
      </c>
      <c r="B179" s="1164"/>
      <c r="C179" s="1184"/>
      <c r="D179" s="1186"/>
      <c r="E179" s="1182"/>
      <c r="F179" s="1188"/>
      <c r="G179" s="1188"/>
      <c r="H179" s="1189"/>
      <c r="I179" s="326" t="str">
        <f>IF('Mapa final'!Y206="","",'Mapa final'!Y206)</f>
        <v/>
      </c>
      <c r="J179" s="326" t="str">
        <f>IF('Mapa final'!AA272="","",'Mapa final'!AA272)</f>
        <v/>
      </c>
      <c r="K179" s="326" t="str">
        <f t="shared" si="30"/>
        <v/>
      </c>
      <c r="L179" s="326" t="str">
        <f>IF('Mapa final'!AD272="","",'Mapa final'!AD272)</f>
        <v/>
      </c>
      <c r="M179" s="368" t="str">
        <f>IF('Mapa final'!P206="","",'Mapa final'!P206)</f>
        <v/>
      </c>
      <c r="N179" s="61"/>
      <c r="O179" s="61"/>
      <c r="P179" s="61"/>
      <c r="Q179" s="146"/>
    </row>
    <row r="180" spans="1:17">
      <c r="A180" s="106" t="s">
        <v>657</v>
      </c>
      <c r="B180" s="1164"/>
      <c r="C180" s="1184"/>
      <c r="D180" s="1186"/>
      <c r="E180" s="1182"/>
      <c r="F180" s="1188"/>
      <c r="G180" s="1188"/>
      <c r="H180" s="1189"/>
      <c r="I180" s="326" t="str">
        <f>IF('Mapa final'!Y207="","",'Mapa final'!Y207)</f>
        <v/>
      </c>
      <c r="J180" s="326" t="str">
        <f>IF('Mapa final'!AA273="","",'Mapa final'!AA273)</f>
        <v/>
      </c>
      <c r="K180" s="326" t="str">
        <f t="shared" si="30"/>
        <v/>
      </c>
      <c r="L180" s="326" t="str">
        <f>IF('Mapa final'!AD273="","",'Mapa final'!AD273)</f>
        <v/>
      </c>
      <c r="M180" s="368" t="str">
        <f>IF('Mapa final'!P207="","",'Mapa final'!P207)</f>
        <v/>
      </c>
      <c r="N180" s="61"/>
      <c r="O180" s="61"/>
      <c r="P180" s="61"/>
      <c r="Q180" s="146"/>
    </row>
    <row r="181" spans="1:17">
      <c r="A181" s="106" t="s">
        <v>658</v>
      </c>
      <c r="B181" s="1163"/>
      <c r="C181" s="1183" t="str">
        <f>IF('Mapa final'!E274="","",'Mapa final'!E274)</f>
        <v/>
      </c>
      <c r="D181" s="1185"/>
      <c r="E181" s="1181" t="str">
        <f>IF('Mapa final'!D184="","",'Mapa final'!D184)</f>
        <v/>
      </c>
      <c r="F181" s="1188" t="str">
        <f>IF('Mapa final'!H274="","",'Mapa final'!H274)</f>
        <v/>
      </c>
      <c r="G181" s="1188" t="str">
        <f>IF('Mapa final'!L274="","",'Mapa final'!L274)</f>
        <v/>
      </c>
      <c r="H181" s="1189"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6" t="str">
        <f>IF('Mapa final'!Y208="","",'Mapa final'!Y208)</f>
        <v/>
      </c>
      <c r="J181" s="326" t="str">
        <f>IF('Mapa final'!AA274="","",'Mapa final'!AA274)</f>
        <v/>
      </c>
      <c r="K181" s="326" t="str">
        <f t="shared" si="30"/>
        <v/>
      </c>
      <c r="L181" s="326" t="str">
        <f>IF('Mapa final'!AD274="","",'Mapa final'!AD274)</f>
        <v/>
      </c>
      <c r="M181" s="368" t="str">
        <f>IF('Mapa final'!P208="","",'Mapa final'!P208)</f>
        <v/>
      </c>
      <c r="N181" s="61"/>
      <c r="O181" s="61"/>
      <c r="P181" s="61"/>
      <c r="Q181" s="146"/>
    </row>
    <row r="182" spans="1:17">
      <c r="A182" s="106" t="s">
        <v>659</v>
      </c>
      <c r="B182" s="1164"/>
      <c r="C182" s="1184"/>
      <c r="D182" s="1186"/>
      <c r="E182" s="1182"/>
      <c r="F182" s="1188"/>
      <c r="G182" s="1188"/>
      <c r="H182" s="1189"/>
      <c r="I182" s="326" t="str">
        <f>IF('Mapa final'!Y209="","",'Mapa final'!Y209)</f>
        <v/>
      </c>
      <c r="J182" s="326" t="str">
        <f>IF('Mapa final'!AA275="","",'Mapa final'!AA275)</f>
        <v/>
      </c>
      <c r="K182" s="326" t="str">
        <f t="shared" si="30"/>
        <v/>
      </c>
      <c r="L182" s="326" t="str">
        <f>IF('Mapa final'!AD275="","",'Mapa final'!AD275)</f>
        <v/>
      </c>
      <c r="M182" s="368" t="str">
        <f>IF('Mapa final'!P209="","",'Mapa final'!P209)</f>
        <v/>
      </c>
      <c r="N182" s="61"/>
      <c r="O182" s="61"/>
      <c r="P182" s="61"/>
      <c r="Q182" s="146"/>
    </row>
    <row r="183" spans="1:17">
      <c r="A183" s="106" t="s">
        <v>660</v>
      </c>
      <c r="B183" s="1164"/>
      <c r="C183" s="1184"/>
      <c r="D183" s="1186"/>
      <c r="E183" s="1182"/>
      <c r="F183" s="1188"/>
      <c r="G183" s="1188"/>
      <c r="H183" s="1189"/>
      <c r="I183" s="326" t="str">
        <f>IF('Mapa final'!Y210="","",'Mapa final'!Y210)</f>
        <v/>
      </c>
      <c r="J183" s="326" t="str">
        <f>IF('Mapa final'!AA276="","",'Mapa final'!AA276)</f>
        <v/>
      </c>
      <c r="K183" s="326" t="str">
        <f t="shared" si="30"/>
        <v/>
      </c>
      <c r="L183" s="326" t="str">
        <f>IF('Mapa final'!AD276="","",'Mapa final'!AD276)</f>
        <v/>
      </c>
      <c r="M183" s="368" t="str">
        <f>IF('Mapa final'!P210="","",'Mapa final'!P210)</f>
        <v/>
      </c>
      <c r="N183" s="61"/>
      <c r="O183" s="61"/>
      <c r="P183" s="61"/>
      <c r="Q183" s="146"/>
    </row>
    <row r="184" spans="1:17">
      <c r="A184" s="106" t="s">
        <v>661</v>
      </c>
      <c r="B184" s="1164"/>
      <c r="C184" s="1184"/>
      <c r="D184" s="1186"/>
      <c r="E184" s="1182"/>
      <c r="F184" s="1188"/>
      <c r="G184" s="1188"/>
      <c r="H184" s="1189"/>
      <c r="I184" s="326" t="str">
        <f>IF('Mapa final'!Y211="","",'Mapa final'!Y211)</f>
        <v/>
      </c>
      <c r="J184" s="326" t="str">
        <f>IF('Mapa final'!AA277="","",'Mapa final'!AA277)</f>
        <v/>
      </c>
      <c r="K184" s="326" t="str">
        <f t="shared" si="30"/>
        <v/>
      </c>
      <c r="L184" s="326" t="str">
        <f>IF('Mapa final'!AD277="","",'Mapa final'!AD277)</f>
        <v/>
      </c>
      <c r="M184" s="368" t="str">
        <f>IF('Mapa final'!P211="","",'Mapa final'!P211)</f>
        <v/>
      </c>
      <c r="N184" s="61"/>
      <c r="O184" s="61"/>
      <c r="P184" s="61"/>
      <c r="Q184" s="146"/>
    </row>
    <row r="185" spans="1:17">
      <c r="A185" s="106" t="s">
        <v>662</v>
      </c>
      <c r="B185" s="1164"/>
      <c r="C185" s="1184"/>
      <c r="D185" s="1186"/>
      <c r="E185" s="1182"/>
      <c r="F185" s="1188"/>
      <c r="G185" s="1188"/>
      <c r="H185" s="1189"/>
      <c r="I185" s="326" t="str">
        <f>IF('Mapa final'!Y212="","",'Mapa final'!Y212)</f>
        <v/>
      </c>
      <c r="J185" s="326" t="str">
        <f>IF('Mapa final'!AA278="","",'Mapa final'!AA278)</f>
        <v/>
      </c>
      <c r="K185" s="326" t="str">
        <f t="shared" si="30"/>
        <v/>
      </c>
      <c r="L185" s="326" t="str">
        <f>IF('Mapa final'!AD278="","",'Mapa final'!AD278)</f>
        <v/>
      </c>
      <c r="M185" s="368" t="str">
        <f>IF('Mapa final'!P212="","",'Mapa final'!P212)</f>
        <v/>
      </c>
      <c r="N185" s="61"/>
      <c r="O185" s="61"/>
      <c r="P185" s="61"/>
      <c r="Q185" s="146"/>
    </row>
    <row r="186" spans="1:17">
      <c r="A186" s="106" t="s">
        <v>663</v>
      </c>
      <c r="B186" s="1164"/>
      <c r="C186" s="1184"/>
      <c r="D186" s="1186"/>
      <c r="E186" s="1182"/>
      <c r="F186" s="1188"/>
      <c r="G186" s="1188"/>
      <c r="H186" s="1189"/>
      <c r="I186" s="326" t="str">
        <f>IF('Mapa final'!Y213="","",'Mapa final'!Y213)</f>
        <v/>
      </c>
      <c r="J186" s="326" t="str">
        <f>IF('Mapa final'!AA279="","",'Mapa final'!AA279)</f>
        <v/>
      </c>
      <c r="K186" s="326" t="str">
        <f t="shared" si="30"/>
        <v/>
      </c>
      <c r="L186" s="326" t="str">
        <f>IF('Mapa final'!AD279="","",'Mapa final'!AD279)</f>
        <v/>
      </c>
      <c r="M186" s="368" t="str">
        <f>IF('Mapa final'!P213="","",'Mapa final'!P213)</f>
        <v/>
      </c>
      <c r="N186" s="61"/>
      <c r="O186" s="61"/>
      <c r="P186" s="61"/>
      <c r="Q186" s="146"/>
    </row>
    <row r="187" spans="1:17">
      <c r="A187" s="106" t="s">
        <v>664</v>
      </c>
      <c r="B187" s="1163"/>
      <c r="C187" s="1183" t="str">
        <f>IF('Mapa final'!E280="","",'Mapa final'!E280)</f>
        <v/>
      </c>
      <c r="D187" s="1185"/>
      <c r="E187" s="1181" t="str">
        <f>IF('Mapa final'!D190="","",'Mapa final'!D190)</f>
        <v/>
      </c>
      <c r="F187" s="1188" t="str">
        <f>IF('Mapa final'!H280="","",'Mapa final'!H280)</f>
        <v/>
      </c>
      <c r="G187" s="1188" t="str">
        <f>IF('Mapa final'!L280="","",'Mapa final'!L280)</f>
        <v/>
      </c>
      <c r="H187" s="1189"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6" t="str">
        <f>IF('Mapa final'!Y280="","",'Mapa final'!Y280)</f>
        <v/>
      </c>
      <c r="J187" s="326" t="str">
        <f>IF('Mapa final'!AA280="","",'Mapa final'!AA280)</f>
        <v/>
      </c>
      <c r="K187" s="326" t="str">
        <f t="shared" si="30"/>
        <v/>
      </c>
      <c r="L187" s="326" t="str">
        <f>IF('Mapa final'!AD280="","",'Mapa final'!AD280)</f>
        <v/>
      </c>
      <c r="M187" s="368" t="str">
        <f>IF('Mapa final'!P214="","",'Mapa final'!P214)</f>
        <v/>
      </c>
      <c r="N187" s="61"/>
      <c r="O187" s="61"/>
      <c r="P187" s="61"/>
      <c r="Q187" s="146"/>
    </row>
    <row r="188" spans="1:17">
      <c r="A188" s="106" t="s">
        <v>665</v>
      </c>
      <c r="B188" s="1164"/>
      <c r="C188" s="1184"/>
      <c r="D188" s="1186"/>
      <c r="E188" s="1182"/>
      <c r="F188" s="1188"/>
      <c r="G188" s="1188"/>
      <c r="H188" s="1189"/>
      <c r="I188" s="326" t="str">
        <f>IF('Mapa final'!Y281="","",'Mapa final'!Y281)</f>
        <v/>
      </c>
      <c r="J188" s="326" t="str">
        <f>IF('Mapa final'!AA281="","",'Mapa final'!AA281)</f>
        <v/>
      </c>
      <c r="K188" s="326" t="str">
        <f t="shared" si="30"/>
        <v/>
      </c>
      <c r="L188" s="326" t="str">
        <f>IF('Mapa final'!AD281="","",'Mapa final'!AD281)</f>
        <v/>
      </c>
      <c r="M188" s="368" t="str">
        <f>IF('Mapa final'!P215="","",'Mapa final'!P215)</f>
        <v/>
      </c>
      <c r="N188" s="61"/>
      <c r="O188" s="61"/>
      <c r="P188" s="61"/>
      <c r="Q188" s="146"/>
    </row>
    <row r="189" spans="1:17">
      <c r="A189" s="106" t="s">
        <v>666</v>
      </c>
      <c r="B189" s="1164"/>
      <c r="C189" s="1184"/>
      <c r="D189" s="1186"/>
      <c r="E189" s="1182"/>
      <c r="F189" s="1188"/>
      <c r="G189" s="1188"/>
      <c r="H189" s="1189"/>
      <c r="I189" s="326" t="str">
        <f>IF('Mapa final'!Y282="","",'Mapa final'!Y282)</f>
        <v/>
      </c>
      <c r="J189" s="326" t="str">
        <f>IF('Mapa final'!AA282="","",'Mapa final'!AA282)</f>
        <v/>
      </c>
      <c r="K189" s="326" t="str">
        <f t="shared" si="30"/>
        <v/>
      </c>
      <c r="L189" s="326" t="str">
        <f>IF('Mapa final'!AD282="","",'Mapa final'!AD282)</f>
        <v/>
      </c>
      <c r="M189" s="368" t="str">
        <f>IF('Mapa final'!P216="","",'Mapa final'!P216)</f>
        <v/>
      </c>
      <c r="N189" s="61"/>
      <c r="O189" s="61"/>
      <c r="P189" s="61"/>
      <c r="Q189" s="146"/>
    </row>
    <row r="190" spans="1:17">
      <c r="A190" s="106" t="s">
        <v>667</v>
      </c>
      <c r="B190" s="1164"/>
      <c r="C190" s="1184"/>
      <c r="D190" s="1186"/>
      <c r="E190" s="1182"/>
      <c r="F190" s="1188"/>
      <c r="G190" s="1188"/>
      <c r="H190" s="1189"/>
      <c r="I190" s="326" t="str">
        <f>IF('Mapa final'!Y283="","",'Mapa final'!Y283)</f>
        <v/>
      </c>
      <c r="J190" s="326" t="str">
        <f>IF('Mapa final'!AA283="","",'Mapa final'!AA283)</f>
        <v/>
      </c>
      <c r="K190" s="326" t="str">
        <f t="shared" si="30"/>
        <v/>
      </c>
      <c r="L190" s="326" t="str">
        <f>IF('Mapa final'!AD283="","",'Mapa final'!AD283)</f>
        <v/>
      </c>
      <c r="M190" s="368" t="str">
        <f>IF('Mapa final'!P217="","",'Mapa final'!P217)</f>
        <v/>
      </c>
      <c r="N190" s="61"/>
      <c r="O190" s="61"/>
      <c r="P190" s="61"/>
      <c r="Q190" s="146"/>
    </row>
    <row r="191" spans="1:17">
      <c r="A191" s="106" t="s">
        <v>668</v>
      </c>
      <c r="B191" s="1164"/>
      <c r="C191" s="1184"/>
      <c r="D191" s="1186"/>
      <c r="E191" s="1182"/>
      <c r="F191" s="1188"/>
      <c r="G191" s="1188"/>
      <c r="H191" s="1189"/>
      <c r="I191" s="326" t="str">
        <f>IF('Mapa final'!Y284="","",'Mapa final'!Y284)</f>
        <v/>
      </c>
      <c r="J191" s="326" t="str">
        <f>IF('Mapa final'!AA284="","",'Mapa final'!AA284)</f>
        <v/>
      </c>
      <c r="K191" s="326" t="str">
        <f t="shared" si="30"/>
        <v/>
      </c>
      <c r="L191" s="326" t="str">
        <f>IF('Mapa final'!AD284="","",'Mapa final'!AD284)</f>
        <v/>
      </c>
      <c r="M191" s="368" t="str">
        <f>IF('Mapa final'!P218="","",'Mapa final'!P218)</f>
        <v/>
      </c>
      <c r="N191" s="61"/>
      <c r="O191" s="61"/>
      <c r="P191" s="61"/>
      <c r="Q191" s="146"/>
    </row>
    <row r="192" spans="1:17">
      <c r="A192" s="106" t="s">
        <v>669</v>
      </c>
      <c r="B192" s="1164"/>
      <c r="C192" s="1184"/>
      <c r="D192" s="1186"/>
      <c r="E192" s="1182"/>
      <c r="F192" s="1188"/>
      <c r="G192" s="1188"/>
      <c r="H192" s="1189"/>
      <c r="I192" s="326" t="str">
        <f>IF('Mapa final'!Y285="","",'Mapa final'!Y285)</f>
        <v/>
      </c>
      <c r="J192" s="326" t="str">
        <f>IF('Mapa final'!AA285="","",'Mapa final'!AA285)</f>
        <v/>
      </c>
      <c r="K192" s="326" t="str">
        <f t="shared" si="30"/>
        <v/>
      </c>
      <c r="L192" s="326" t="str">
        <f>IF('Mapa final'!AD285="","",'Mapa final'!AD285)</f>
        <v/>
      </c>
      <c r="M192" s="368" t="str">
        <f>IF('Mapa final'!P219="","",'Mapa final'!P219)</f>
        <v/>
      </c>
      <c r="N192" s="61"/>
      <c r="O192" s="61"/>
      <c r="P192" s="61"/>
      <c r="Q192" s="146"/>
    </row>
    <row r="193" spans="1:17">
      <c r="A193" s="106" t="s">
        <v>670</v>
      </c>
      <c r="B193" s="1163"/>
      <c r="C193" s="1183" t="str">
        <f>IF('Mapa final'!E286="","",'Mapa final'!E286)</f>
        <v/>
      </c>
      <c r="D193" s="1185"/>
      <c r="E193" s="1181" t="str">
        <f>IF('Mapa final'!D196="","",'Mapa final'!D196)</f>
        <v/>
      </c>
      <c r="F193" s="1188" t="str">
        <f>IF('Mapa final'!H286="","",'Mapa final'!H286)</f>
        <v/>
      </c>
      <c r="G193" s="1188" t="str">
        <f>IF('Mapa final'!L286="","",'Mapa final'!L286)</f>
        <v/>
      </c>
      <c r="H193" s="1189"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6" t="str">
        <f>IF('Mapa final'!Y286="","",'Mapa final'!Y286)</f>
        <v/>
      </c>
      <c r="J193" s="326" t="str">
        <f>IF('Mapa final'!AA286="","",'Mapa final'!AA286)</f>
        <v/>
      </c>
      <c r="K193" s="326" t="str">
        <f t="shared" si="30"/>
        <v/>
      </c>
      <c r="L193" s="326" t="str">
        <f>IF('Mapa final'!AD286="","",'Mapa final'!AD286)</f>
        <v/>
      </c>
      <c r="M193" s="368" t="str">
        <f>IF('Mapa final'!P220="","",'Mapa final'!P220)</f>
        <v/>
      </c>
      <c r="N193" s="61"/>
      <c r="O193" s="61"/>
      <c r="P193" s="61"/>
      <c r="Q193" s="146"/>
    </row>
    <row r="194" spans="1:17">
      <c r="A194" s="106" t="s">
        <v>671</v>
      </c>
      <c r="B194" s="1164"/>
      <c r="C194" s="1184"/>
      <c r="D194" s="1186"/>
      <c r="E194" s="1182"/>
      <c r="F194" s="1188"/>
      <c r="G194" s="1188"/>
      <c r="H194" s="1189"/>
      <c r="I194" s="326" t="str">
        <f>IF('Mapa final'!Y287="","",'Mapa final'!Y287)</f>
        <v/>
      </c>
      <c r="J194" s="326" t="str">
        <f>IF('Mapa final'!AA287="","",'Mapa final'!AA287)</f>
        <v/>
      </c>
      <c r="K194" s="326" t="str">
        <f t="shared" si="30"/>
        <v/>
      </c>
      <c r="L194" s="326" t="str">
        <f>IF('Mapa final'!AD287="","",'Mapa final'!AD287)</f>
        <v/>
      </c>
      <c r="M194" s="368" t="str">
        <f>IF('Mapa final'!P221="","",'Mapa final'!P221)</f>
        <v/>
      </c>
      <c r="N194" s="61"/>
      <c r="O194" s="61"/>
      <c r="P194" s="61"/>
      <c r="Q194" s="146"/>
    </row>
    <row r="195" spans="1:17">
      <c r="A195" s="106" t="s">
        <v>672</v>
      </c>
      <c r="B195" s="1164"/>
      <c r="C195" s="1184"/>
      <c r="D195" s="1186"/>
      <c r="E195" s="1182"/>
      <c r="F195" s="1188"/>
      <c r="G195" s="1188"/>
      <c r="H195" s="1189"/>
      <c r="I195" s="326" t="str">
        <f>IF('Mapa final'!Y288="","",'Mapa final'!Y288)</f>
        <v/>
      </c>
      <c r="J195" s="326" t="str">
        <f>IF('Mapa final'!AA288="","",'Mapa final'!AA288)</f>
        <v/>
      </c>
      <c r="K195" s="326" t="str">
        <f t="shared" si="30"/>
        <v/>
      </c>
      <c r="L195" s="326" t="str">
        <f>IF('Mapa final'!AD288="","",'Mapa final'!AD288)</f>
        <v/>
      </c>
      <c r="M195" s="368" t="str">
        <f>IF('Mapa final'!P222="","",'Mapa final'!P222)</f>
        <v/>
      </c>
      <c r="N195" s="61"/>
      <c r="O195" s="61"/>
      <c r="P195" s="61"/>
      <c r="Q195" s="146"/>
    </row>
    <row r="196" spans="1:17">
      <c r="A196" s="106" t="s">
        <v>673</v>
      </c>
      <c r="B196" s="1164"/>
      <c r="C196" s="1184"/>
      <c r="D196" s="1186"/>
      <c r="E196" s="1182"/>
      <c r="F196" s="1188"/>
      <c r="G196" s="1188"/>
      <c r="H196" s="1189"/>
      <c r="I196" s="326" t="str">
        <f>IF('Mapa final'!Y289="","",'Mapa final'!Y289)</f>
        <v/>
      </c>
      <c r="J196" s="326" t="str">
        <f>IF('Mapa final'!AA289="","",'Mapa final'!AA289)</f>
        <v/>
      </c>
      <c r="K196" s="326" t="str">
        <f t="shared" si="30"/>
        <v/>
      </c>
      <c r="L196" s="326" t="str">
        <f>IF('Mapa final'!AD289="","",'Mapa final'!AD289)</f>
        <v/>
      </c>
      <c r="M196" s="368" t="str">
        <f>IF('Mapa final'!P223="","",'Mapa final'!P223)</f>
        <v/>
      </c>
      <c r="N196" s="61"/>
      <c r="O196" s="61"/>
      <c r="P196" s="61"/>
      <c r="Q196" s="146"/>
    </row>
    <row r="197" spans="1:17">
      <c r="A197" s="106" t="s">
        <v>674</v>
      </c>
      <c r="B197" s="1164"/>
      <c r="C197" s="1184"/>
      <c r="D197" s="1186"/>
      <c r="E197" s="1182"/>
      <c r="F197" s="1188"/>
      <c r="G197" s="1188"/>
      <c r="H197" s="1189"/>
      <c r="I197" s="326" t="str">
        <f>IF('Mapa final'!Y290="","",'Mapa final'!Y290)</f>
        <v/>
      </c>
      <c r="J197" s="326" t="str">
        <f>IF('Mapa final'!AA290="","",'Mapa final'!AA290)</f>
        <v/>
      </c>
      <c r="K197" s="326" t="str">
        <f t="shared" si="30"/>
        <v/>
      </c>
      <c r="L197" s="326" t="str">
        <f>IF('Mapa final'!AD290="","",'Mapa final'!AD290)</f>
        <v/>
      </c>
      <c r="M197" s="368" t="str">
        <f>IF('Mapa final'!P224="","",'Mapa final'!P224)</f>
        <v/>
      </c>
      <c r="N197" s="61"/>
      <c r="O197" s="61"/>
      <c r="P197" s="61"/>
      <c r="Q197" s="146"/>
    </row>
    <row r="198" spans="1:17">
      <c r="A198" s="106" t="s">
        <v>675</v>
      </c>
      <c r="B198" s="1164"/>
      <c r="C198" s="1184"/>
      <c r="D198" s="1186"/>
      <c r="E198" s="1182"/>
      <c r="F198" s="1188"/>
      <c r="G198" s="1188"/>
      <c r="H198" s="1189"/>
      <c r="I198" s="326" t="str">
        <f>IF('Mapa final'!Y291="","",'Mapa final'!Y291)</f>
        <v/>
      </c>
      <c r="J198" s="326" t="str">
        <f>IF('Mapa final'!AA291="","",'Mapa final'!AA291)</f>
        <v/>
      </c>
      <c r="K198" s="326" t="str">
        <f t="shared" si="30"/>
        <v/>
      </c>
      <c r="L198" s="326" t="str">
        <f>IF('Mapa final'!AD291="","",'Mapa final'!AD291)</f>
        <v/>
      </c>
      <c r="M198" s="368" t="str">
        <f>IF('Mapa final'!P225="","",'Mapa final'!P225)</f>
        <v/>
      </c>
      <c r="N198" s="61"/>
      <c r="O198" s="61"/>
      <c r="P198" s="61"/>
      <c r="Q198" s="146"/>
    </row>
    <row r="199" spans="1:17">
      <c r="A199" s="106" t="s">
        <v>676</v>
      </c>
      <c r="B199" s="1163"/>
      <c r="C199" s="1183" t="str">
        <f>IF('Mapa final'!E292="","",'Mapa final'!E292)</f>
        <v/>
      </c>
      <c r="D199" s="1185"/>
      <c r="E199" s="1181" t="str">
        <f>IF('Mapa final'!D202="","",'Mapa final'!D202)</f>
        <v/>
      </c>
      <c r="F199" s="1188" t="str">
        <f>IF('Mapa final'!H292="","",'Mapa final'!H292)</f>
        <v/>
      </c>
      <c r="G199" s="1188" t="str">
        <f>IF('Mapa final'!L292="","",'Mapa final'!L292)</f>
        <v/>
      </c>
      <c r="H199" s="1189"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6" t="str">
        <f>IF('Mapa final'!Y292="","",'Mapa final'!Y292)</f>
        <v/>
      </c>
      <c r="J199" s="326" t="str">
        <f>IF('Mapa final'!AA292="","",'Mapa final'!AA292)</f>
        <v/>
      </c>
      <c r="K199" s="326" t="str">
        <f t="shared" si="30"/>
        <v/>
      </c>
      <c r="L199" s="326" t="str">
        <f>IF('Mapa final'!AD292="","",'Mapa final'!AD292)</f>
        <v/>
      </c>
      <c r="M199" s="368" t="str">
        <f>IF('Mapa final'!P226="","",'Mapa final'!P226)</f>
        <v/>
      </c>
      <c r="N199" s="61"/>
      <c r="O199" s="61"/>
      <c r="P199" s="61"/>
      <c r="Q199" s="146"/>
    </row>
    <row r="200" spans="1:17">
      <c r="A200" s="106" t="s">
        <v>677</v>
      </c>
      <c r="B200" s="1164"/>
      <c r="C200" s="1184"/>
      <c r="D200" s="1186"/>
      <c r="E200" s="1182"/>
      <c r="F200" s="1188"/>
      <c r="G200" s="1188"/>
      <c r="H200" s="1189"/>
      <c r="I200" s="326" t="str">
        <f>IF('Mapa final'!Y293="","",'Mapa final'!Y293)</f>
        <v/>
      </c>
      <c r="J200" s="326" t="str">
        <f>IF('Mapa final'!AA293="","",'Mapa final'!AA293)</f>
        <v/>
      </c>
      <c r="K200" s="326" t="str">
        <f t="shared" ref="K200:K204" si="36">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6" t="str">
        <f>IF('Mapa final'!AD293="","",'Mapa final'!AD293)</f>
        <v/>
      </c>
      <c r="M200" s="368" t="str">
        <f>IF('Mapa final'!P227="","",'Mapa final'!P227)</f>
        <v/>
      </c>
      <c r="N200" s="61"/>
      <c r="O200" s="61"/>
      <c r="P200" s="61"/>
      <c r="Q200" s="146"/>
    </row>
    <row r="201" spans="1:17">
      <c r="A201" s="106" t="s">
        <v>678</v>
      </c>
      <c r="B201" s="1164"/>
      <c r="C201" s="1184"/>
      <c r="D201" s="1186"/>
      <c r="E201" s="1182"/>
      <c r="F201" s="1188"/>
      <c r="G201" s="1188"/>
      <c r="H201" s="1189"/>
      <c r="I201" s="326" t="str">
        <f>IF('Mapa final'!Y294="","",'Mapa final'!Y294)</f>
        <v/>
      </c>
      <c r="J201" s="326" t="str">
        <f>IF('Mapa final'!AA294="","",'Mapa final'!AA294)</f>
        <v/>
      </c>
      <c r="K201" s="326" t="str">
        <f t="shared" si="36"/>
        <v/>
      </c>
      <c r="L201" s="326" t="str">
        <f>IF('Mapa final'!AD294="","",'Mapa final'!AD294)</f>
        <v/>
      </c>
      <c r="M201" s="368" t="str">
        <f>IF('Mapa final'!P228="","",'Mapa final'!P228)</f>
        <v/>
      </c>
      <c r="N201" s="61"/>
      <c r="O201" s="61"/>
      <c r="P201" s="61"/>
      <c r="Q201" s="146"/>
    </row>
    <row r="202" spans="1:17">
      <c r="A202" s="106" t="s">
        <v>679</v>
      </c>
      <c r="B202" s="1164"/>
      <c r="C202" s="1184"/>
      <c r="D202" s="1186"/>
      <c r="E202" s="1182"/>
      <c r="F202" s="1188"/>
      <c r="G202" s="1188"/>
      <c r="H202" s="1189"/>
      <c r="I202" s="326" t="str">
        <f>IF('Mapa final'!Y295="","",'Mapa final'!Y295)</f>
        <v/>
      </c>
      <c r="J202" s="326" t="str">
        <f>IF('Mapa final'!AA295="","",'Mapa final'!AA295)</f>
        <v/>
      </c>
      <c r="K202" s="326" t="str">
        <f t="shared" si="36"/>
        <v/>
      </c>
      <c r="L202" s="326" t="str">
        <f>IF('Mapa final'!AD295="","",'Mapa final'!AD295)</f>
        <v/>
      </c>
      <c r="M202" s="368" t="str">
        <f>IF('Mapa final'!P229="","",'Mapa final'!P229)</f>
        <v/>
      </c>
      <c r="N202" s="61"/>
      <c r="O202" s="61"/>
      <c r="P202" s="61"/>
      <c r="Q202" s="146"/>
    </row>
    <row r="203" spans="1:17">
      <c r="A203" s="106" t="s">
        <v>680</v>
      </c>
      <c r="B203" s="1164"/>
      <c r="C203" s="1184"/>
      <c r="D203" s="1186"/>
      <c r="E203" s="1182"/>
      <c r="F203" s="1188"/>
      <c r="G203" s="1188"/>
      <c r="H203" s="1189"/>
      <c r="I203" s="326" t="str">
        <f>IF('Mapa final'!Y296="","",'Mapa final'!Y296)</f>
        <v/>
      </c>
      <c r="J203" s="326" t="str">
        <f>IF('Mapa final'!AA296="","",'Mapa final'!AA296)</f>
        <v/>
      </c>
      <c r="K203" s="326" t="str">
        <f t="shared" si="36"/>
        <v/>
      </c>
      <c r="L203" s="326" t="str">
        <f>IF('Mapa final'!AD296="","",'Mapa final'!AD296)</f>
        <v/>
      </c>
      <c r="M203" s="368" t="str">
        <f>IF('Mapa final'!P230="","",'Mapa final'!P230)</f>
        <v/>
      </c>
      <c r="N203" s="61"/>
      <c r="O203" s="61"/>
      <c r="P203" s="61"/>
      <c r="Q203" s="146"/>
    </row>
    <row r="204" spans="1:17">
      <c r="A204" s="106" t="s">
        <v>681</v>
      </c>
      <c r="B204" s="1164"/>
      <c r="C204" s="1184"/>
      <c r="D204" s="1186"/>
      <c r="E204" s="1182"/>
      <c r="F204" s="1188"/>
      <c r="G204" s="1188"/>
      <c r="H204" s="1189"/>
      <c r="I204" s="326" t="str">
        <f>IF('Mapa final'!Y297="","",'Mapa final'!Y297)</f>
        <v/>
      </c>
      <c r="J204" s="326" t="str">
        <f>IF('Mapa final'!AA297="","",'Mapa final'!AA297)</f>
        <v/>
      </c>
      <c r="K204" s="326" t="str">
        <f t="shared" si="36"/>
        <v/>
      </c>
      <c r="L204" s="326" t="str">
        <f>IF('Mapa final'!AD297="","",'Mapa final'!AD297)</f>
        <v/>
      </c>
      <c r="M204" s="368" t="str">
        <f>IF('Mapa final'!P231="","",'Mapa final'!P231)</f>
        <v/>
      </c>
      <c r="N204" s="61"/>
      <c r="O204" s="61"/>
      <c r="P204" s="61"/>
      <c r="Q204" s="146"/>
    </row>
    <row r="205" spans="1:17">
      <c r="A205" s="106" t="s">
        <v>682</v>
      </c>
      <c r="B205" s="1163"/>
      <c r="C205" s="1183" t="str">
        <f>IF('Mapa final'!E298="","",'Mapa final'!E298)</f>
        <v/>
      </c>
      <c r="D205" s="1185"/>
      <c r="E205" s="1181" t="str">
        <f>IF('Mapa final'!D208="","",'Mapa final'!D208)</f>
        <v/>
      </c>
      <c r="F205" s="1188" t="str">
        <f>IF('Mapa final'!H298="","",'Mapa final'!H298)</f>
        <v/>
      </c>
      <c r="G205" s="1188" t="str">
        <f>IF('Mapa final'!L298="","",'Mapa final'!L298)</f>
        <v/>
      </c>
      <c r="H205" s="1189"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6" t="str">
        <f>IF('Mapa final'!Y298="","",'Mapa final'!Y298)</f>
        <v/>
      </c>
      <c r="J205" s="326" t="str">
        <f>IF('Mapa final'!AA298="","",'Mapa final'!AA298)</f>
        <v/>
      </c>
      <c r="K205" s="326" t="str">
        <f t="shared" ref="K205:K263" si="38">IFERROR(IF(OR(AND(I205="Muy Baja",J205="Leve"),AND(I205="Muy Baja",J205="Menor"),AND(I205="Baja",J205="Leve")),"Bajo",IF(OR(AND(I205="Muy baja",J205="Moderado"),AND(I205="Baja",J205="Menor"),AND(I205="Baja",J205="Moderado"),AND(I205="Media",J205="Leve"),AND(I205="Media",J205="Menor"),AND(I205="Media",J205="Moderado"),AND(I205="Alta",J205="Leve"),AND(I205="Alta",J205="Menor")),"Moderado",IF(OR(AND(I205="Muy Baja",J205="Mayor"),AND(I205="Baja",J205="Mayor"),AND(I205="Media",J205="Mayor"),AND(I205="Alta",J205="Moderado"),AND(I205="Alta",J205="Mayor"),AND(I205="Muy Alta",J205="Leve"),AND(I205="Muy Alta",J205="Menor"),AND(I205="Muy Alta",J205="Moderado"),AND(I205="Muy Alta",J205="Mayor")),"Alto",IF(OR(AND(I205="Muy Baja",J205="Catastrófico"),AND(I205="Baja",J205="Catastrófico"),AND(I205="Media",J205="Catastrófico"),AND(I205="Alta",J205="Catastrófico"),AND(I205="Muy Alta",J205="Catastrófico")),"Extremo","")))),"")</f>
        <v/>
      </c>
      <c r="L205" s="326" t="str">
        <f>IF('Mapa final'!AD298="","",'Mapa final'!AD298)</f>
        <v/>
      </c>
      <c r="M205" s="368" t="str">
        <f>IF('Mapa final'!P232="","",'Mapa final'!P232)</f>
        <v/>
      </c>
      <c r="N205" s="61"/>
      <c r="O205" s="61"/>
      <c r="P205" s="61"/>
      <c r="Q205" s="146"/>
    </row>
    <row r="206" spans="1:17">
      <c r="A206" s="106" t="s">
        <v>683</v>
      </c>
      <c r="B206" s="1164"/>
      <c r="C206" s="1184"/>
      <c r="D206" s="1186"/>
      <c r="E206" s="1182"/>
      <c r="F206" s="1188"/>
      <c r="G206" s="1188"/>
      <c r="H206" s="1189"/>
      <c r="I206" s="326" t="str">
        <f>IF('Mapa final'!Y299="","",'Mapa final'!Y299)</f>
        <v/>
      </c>
      <c r="J206" s="326" t="str">
        <f>IF('Mapa final'!AA299="","",'Mapa final'!AA299)</f>
        <v/>
      </c>
      <c r="K206" s="326" t="str">
        <f t="shared" si="38"/>
        <v/>
      </c>
      <c r="L206" s="326" t="str">
        <f>IF('Mapa final'!AD299="","",'Mapa final'!AD299)</f>
        <v/>
      </c>
      <c r="M206" s="368" t="str">
        <f>IF('Mapa final'!P233="","",'Mapa final'!P233)</f>
        <v/>
      </c>
      <c r="N206" s="61"/>
      <c r="O206" s="61"/>
      <c r="P206" s="61"/>
      <c r="Q206" s="146"/>
    </row>
    <row r="207" spans="1:17">
      <c r="A207" s="106" t="s">
        <v>684</v>
      </c>
      <c r="B207" s="1164"/>
      <c r="C207" s="1184"/>
      <c r="D207" s="1186"/>
      <c r="E207" s="1182"/>
      <c r="F207" s="1188"/>
      <c r="G207" s="1188"/>
      <c r="H207" s="1189"/>
      <c r="I207" s="326" t="str">
        <f>IF('Mapa final'!Y300="","",'Mapa final'!Y300)</f>
        <v/>
      </c>
      <c r="J207" s="326" t="str">
        <f>IF('Mapa final'!AA300="","",'Mapa final'!AA300)</f>
        <v/>
      </c>
      <c r="K207" s="326" t="str">
        <f t="shared" si="38"/>
        <v/>
      </c>
      <c r="L207" s="326" t="str">
        <f>IF('Mapa final'!AD300="","",'Mapa final'!AD300)</f>
        <v/>
      </c>
      <c r="M207" s="368" t="str">
        <f>IF('Mapa final'!P234="","",'Mapa final'!P234)</f>
        <v/>
      </c>
      <c r="N207" s="61"/>
      <c r="O207" s="61"/>
      <c r="P207" s="61"/>
      <c r="Q207" s="146"/>
    </row>
    <row r="208" spans="1:17">
      <c r="A208" s="106" t="s">
        <v>685</v>
      </c>
      <c r="B208" s="1164"/>
      <c r="C208" s="1184"/>
      <c r="D208" s="1186"/>
      <c r="E208" s="1182"/>
      <c r="F208" s="1188"/>
      <c r="G208" s="1188"/>
      <c r="H208" s="1189"/>
      <c r="I208" s="326" t="str">
        <f>IF('Mapa final'!Y301="","",'Mapa final'!Y301)</f>
        <v/>
      </c>
      <c r="J208" s="326" t="str">
        <f>IF('Mapa final'!AA301="","",'Mapa final'!AA301)</f>
        <v/>
      </c>
      <c r="K208" s="326" t="str">
        <f t="shared" si="38"/>
        <v/>
      </c>
      <c r="L208" s="326" t="str">
        <f>IF('Mapa final'!AD301="","",'Mapa final'!AD301)</f>
        <v/>
      </c>
      <c r="M208" s="368" t="str">
        <f>IF('Mapa final'!P235="","",'Mapa final'!P235)</f>
        <v/>
      </c>
      <c r="N208" s="61"/>
      <c r="O208" s="61"/>
      <c r="P208" s="61"/>
      <c r="Q208" s="146"/>
    </row>
    <row r="209" spans="1:17">
      <c r="A209" s="106" t="s">
        <v>686</v>
      </c>
      <c r="B209" s="1164"/>
      <c r="C209" s="1184"/>
      <c r="D209" s="1186"/>
      <c r="E209" s="1182"/>
      <c r="F209" s="1188"/>
      <c r="G209" s="1188"/>
      <c r="H209" s="1189"/>
      <c r="I209" s="326" t="str">
        <f>IF('Mapa final'!Y302="","",'Mapa final'!Y302)</f>
        <v/>
      </c>
      <c r="J209" s="326" t="str">
        <f>IF('Mapa final'!AA302="","",'Mapa final'!AA302)</f>
        <v/>
      </c>
      <c r="K209" s="326" t="str">
        <f t="shared" si="38"/>
        <v/>
      </c>
      <c r="L209" s="326" t="str">
        <f>IF('Mapa final'!AD302="","",'Mapa final'!AD302)</f>
        <v/>
      </c>
      <c r="M209" s="368" t="str">
        <f>IF('Mapa final'!P236="","",'Mapa final'!P236)</f>
        <v/>
      </c>
      <c r="N209" s="61"/>
      <c r="O209" s="61"/>
      <c r="P209" s="61"/>
      <c r="Q209" s="146"/>
    </row>
    <row r="210" spans="1:17">
      <c r="A210" s="106" t="s">
        <v>687</v>
      </c>
      <c r="B210" s="1164"/>
      <c r="C210" s="1184"/>
      <c r="D210" s="1186"/>
      <c r="E210" s="1182"/>
      <c r="F210" s="1188"/>
      <c r="G210" s="1188"/>
      <c r="H210" s="1189"/>
      <c r="I210" s="326" t="str">
        <f>IF('Mapa final'!Y303="","",'Mapa final'!Y303)</f>
        <v/>
      </c>
      <c r="J210" s="326" t="str">
        <f>IF('Mapa final'!AA303="","",'Mapa final'!AA303)</f>
        <v/>
      </c>
      <c r="K210" s="326" t="str">
        <f t="shared" si="38"/>
        <v/>
      </c>
      <c r="L210" s="326" t="str">
        <f>IF('Mapa final'!AD303="","",'Mapa final'!AD303)</f>
        <v/>
      </c>
      <c r="M210" s="368" t="str">
        <f>IF('Mapa final'!P237="","",'Mapa final'!P237)</f>
        <v/>
      </c>
      <c r="N210" s="61"/>
      <c r="O210" s="61"/>
      <c r="P210" s="61"/>
      <c r="Q210" s="146"/>
    </row>
    <row r="211" spans="1:17">
      <c r="A211" s="106" t="s">
        <v>688</v>
      </c>
      <c r="B211" s="1163"/>
      <c r="C211" s="1183" t="str">
        <f>IF('Mapa final'!E304="","",'Mapa final'!E304)</f>
        <v/>
      </c>
      <c r="D211" s="1185"/>
      <c r="E211" s="1183" t="str">
        <f>IF('Mapa final'!D304="","",'Mapa final'!D304)</f>
        <v/>
      </c>
      <c r="F211" s="1188" t="str">
        <f>IF('Mapa final'!H304="","",'Mapa final'!H304)</f>
        <v/>
      </c>
      <c r="G211" s="1188" t="str">
        <f>IF('Mapa final'!L304="","",'Mapa final'!L304)</f>
        <v/>
      </c>
      <c r="H211" s="1189" t="str">
        <f t="shared" ref="H211" si="39">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6" t="str">
        <f>IF('Mapa final'!Y304="","",'Mapa final'!Y304)</f>
        <v/>
      </c>
      <c r="J211" s="326" t="str">
        <f>IF('Mapa final'!AA304="","",'Mapa final'!AA304)</f>
        <v/>
      </c>
      <c r="K211" s="326" t="str">
        <f t="shared" si="38"/>
        <v/>
      </c>
      <c r="L211" s="326" t="str">
        <f>IF('Mapa final'!AD304="","",'Mapa final'!AD304)</f>
        <v/>
      </c>
      <c r="M211" s="368" t="str">
        <f>IF('Mapa final'!P238="","",'Mapa final'!P238)</f>
        <v/>
      </c>
      <c r="N211" s="61"/>
      <c r="O211" s="61"/>
      <c r="P211" s="61"/>
      <c r="Q211" s="146"/>
    </row>
    <row r="212" spans="1:17">
      <c r="A212" s="106" t="s">
        <v>689</v>
      </c>
      <c r="B212" s="1164"/>
      <c r="C212" s="1184"/>
      <c r="D212" s="1186"/>
      <c r="E212" s="1184"/>
      <c r="F212" s="1188"/>
      <c r="G212" s="1188"/>
      <c r="H212" s="1189"/>
      <c r="I212" s="326" t="str">
        <f>IF('Mapa final'!Y305="","",'Mapa final'!Y305)</f>
        <v/>
      </c>
      <c r="J212" s="326" t="str">
        <f>IF('Mapa final'!AA305="","",'Mapa final'!AA305)</f>
        <v/>
      </c>
      <c r="K212" s="326" t="str">
        <f t="shared" si="38"/>
        <v/>
      </c>
      <c r="L212" s="326" t="str">
        <f>IF('Mapa final'!AD305="","",'Mapa final'!AD305)</f>
        <v/>
      </c>
      <c r="M212" s="368" t="str">
        <f>IF('Mapa final'!P239="","",'Mapa final'!P239)</f>
        <v/>
      </c>
      <c r="N212" s="61"/>
      <c r="O212" s="61"/>
      <c r="P212" s="61"/>
      <c r="Q212" s="146"/>
    </row>
    <row r="213" spans="1:17">
      <c r="A213" s="106" t="s">
        <v>690</v>
      </c>
      <c r="B213" s="1164"/>
      <c r="C213" s="1184"/>
      <c r="D213" s="1186"/>
      <c r="E213" s="1184"/>
      <c r="F213" s="1188"/>
      <c r="G213" s="1188"/>
      <c r="H213" s="1189"/>
      <c r="I213" s="326" t="str">
        <f>IF('Mapa final'!Y306="","",'Mapa final'!Y306)</f>
        <v/>
      </c>
      <c r="J213" s="326" t="str">
        <f>IF('Mapa final'!AA306="","",'Mapa final'!AA306)</f>
        <v/>
      </c>
      <c r="K213" s="326" t="str">
        <f t="shared" si="38"/>
        <v/>
      </c>
      <c r="L213" s="326" t="str">
        <f>IF('Mapa final'!AD306="","",'Mapa final'!AD306)</f>
        <v/>
      </c>
      <c r="M213" s="368" t="str">
        <f>IF('Mapa final'!P240="","",'Mapa final'!P240)</f>
        <v/>
      </c>
      <c r="N213" s="61"/>
      <c r="O213" s="61"/>
      <c r="P213" s="61"/>
      <c r="Q213" s="146"/>
    </row>
    <row r="214" spans="1:17">
      <c r="A214" s="106" t="s">
        <v>691</v>
      </c>
      <c r="B214" s="1164"/>
      <c r="C214" s="1184"/>
      <c r="D214" s="1186"/>
      <c r="E214" s="1184"/>
      <c r="F214" s="1188"/>
      <c r="G214" s="1188"/>
      <c r="H214" s="1189"/>
      <c r="I214" s="326" t="str">
        <f>IF('Mapa final'!Y307="","",'Mapa final'!Y307)</f>
        <v/>
      </c>
      <c r="J214" s="326" t="str">
        <f>IF('Mapa final'!AA307="","",'Mapa final'!AA307)</f>
        <v/>
      </c>
      <c r="K214" s="326" t="str">
        <f t="shared" si="38"/>
        <v/>
      </c>
      <c r="L214" s="326" t="str">
        <f>IF('Mapa final'!AD307="","",'Mapa final'!AD307)</f>
        <v/>
      </c>
      <c r="M214" s="368" t="str">
        <f>IF('Mapa final'!P241="","",'Mapa final'!P241)</f>
        <v/>
      </c>
      <c r="N214" s="61"/>
      <c r="O214" s="61"/>
      <c r="P214" s="61"/>
      <c r="Q214" s="146"/>
    </row>
    <row r="215" spans="1:17">
      <c r="A215" s="106" t="s">
        <v>692</v>
      </c>
      <c r="B215" s="1164"/>
      <c r="C215" s="1184"/>
      <c r="D215" s="1186"/>
      <c r="E215" s="1184"/>
      <c r="F215" s="1188"/>
      <c r="G215" s="1188"/>
      <c r="H215" s="1189"/>
      <c r="I215" s="326" t="str">
        <f>IF('Mapa final'!Y308="","",'Mapa final'!Y308)</f>
        <v/>
      </c>
      <c r="J215" s="326" t="str">
        <f>IF('Mapa final'!AA308="","",'Mapa final'!AA308)</f>
        <v/>
      </c>
      <c r="K215" s="326" t="str">
        <f t="shared" si="38"/>
        <v/>
      </c>
      <c r="L215" s="326" t="str">
        <f>IF('Mapa final'!AD308="","",'Mapa final'!AD308)</f>
        <v/>
      </c>
      <c r="M215" s="368" t="str">
        <f>IF('Mapa final'!P242="","",'Mapa final'!P242)</f>
        <v/>
      </c>
      <c r="N215" s="61"/>
      <c r="O215" s="61"/>
      <c r="P215" s="61"/>
      <c r="Q215" s="146"/>
    </row>
    <row r="216" spans="1:17">
      <c r="A216" s="106" t="s">
        <v>693</v>
      </c>
      <c r="B216" s="1164"/>
      <c r="C216" s="1184"/>
      <c r="D216" s="1186"/>
      <c r="E216" s="1184"/>
      <c r="F216" s="1188"/>
      <c r="G216" s="1188"/>
      <c r="H216" s="1189"/>
      <c r="I216" s="326" t="str">
        <f>IF('Mapa final'!Y309="","",'Mapa final'!Y309)</f>
        <v/>
      </c>
      <c r="J216" s="326" t="str">
        <f>IF('Mapa final'!AA309="","",'Mapa final'!AA309)</f>
        <v/>
      </c>
      <c r="K216" s="326" t="str">
        <f t="shared" si="38"/>
        <v/>
      </c>
      <c r="L216" s="326" t="str">
        <f>IF('Mapa final'!AD309="","",'Mapa final'!AD309)</f>
        <v/>
      </c>
      <c r="M216" s="368" t="str">
        <f>IF('Mapa final'!P243="","",'Mapa final'!P243)</f>
        <v/>
      </c>
      <c r="N216" s="61"/>
      <c r="O216" s="61"/>
      <c r="P216" s="61"/>
      <c r="Q216" s="146"/>
    </row>
    <row r="217" spans="1:17">
      <c r="A217" s="106" t="s">
        <v>694</v>
      </c>
      <c r="B217" s="1163"/>
      <c r="C217" s="1183" t="str">
        <f>IF('Mapa final'!E310="","",'Mapa final'!E310)</f>
        <v/>
      </c>
      <c r="D217" s="1185"/>
      <c r="E217" s="1183" t="str">
        <f>IF('Mapa final'!D310="","",'Mapa final'!D310)</f>
        <v/>
      </c>
      <c r="F217" s="1188" t="str">
        <f>IF('Mapa final'!H310="","",'Mapa final'!H310)</f>
        <v/>
      </c>
      <c r="G217" s="1188" t="str">
        <f>IF('Mapa final'!L310="","",'Mapa final'!L310)</f>
        <v/>
      </c>
      <c r="H217" s="1189" t="str">
        <f t="shared" ref="H217" si="40">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6" t="str">
        <f>IF('Mapa final'!Y310="","",'Mapa final'!Y310)</f>
        <v/>
      </c>
      <c r="J217" s="326" t="str">
        <f>IF('Mapa final'!AA310="","",'Mapa final'!AA310)</f>
        <v/>
      </c>
      <c r="K217" s="326" t="str">
        <f t="shared" si="38"/>
        <v/>
      </c>
      <c r="L217" s="326" t="str">
        <f>IF('Mapa final'!AD310="","",'Mapa final'!AD310)</f>
        <v/>
      </c>
      <c r="M217" s="368" t="str">
        <f>IF('Mapa final'!P244="","",'Mapa final'!P244)</f>
        <v/>
      </c>
      <c r="N217" s="61"/>
      <c r="O217" s="61"/>
      <c r="P217" s="61"/>
      <c r="Q217" s="146"/>
    </row>
    <row r="218" spans="1:17">
      <c r="A218" s="106" t="s">
        <v>695</v>
      </c>
      <c r="B218" s="1164"/>
      <c r="C218" s="1184"/>
      <c r="D218" s="1186"/>
      <c r="E218" s="1184"/>
      <c r="F218" s="1188"/>
      <c r="G218" s="1188"/>
      <c r="H218" s="1189"/>
      <c r="I218" s="326" t="str">
        <f>IF('Mapa final'!Y311="","",'Mapa final'!Y311)</f>
        <v/>
      </c>
      <c r="J218" s="326" t="str">
        <f>IF('Mapa final'!AA311="","",'Mapa final'!AA311)</f>
        <v/>
      </c>
      <c r="K218" s="326" t="str">
        <f t="shared" si="38"/>
        <v/>
      </c>
      <c r="L218" s="326" t="str">
        <f>IF('Mapa final'!AD311="","",'Mapa final'!AD311)</f>
        <v/>
      </c>
      <c r="M218" s="368" t="str">
        <f>IF('Mapa final'!P245="","",'Mapa final'!P245)</f>
        <v/>
      </c>
      <c r="N218" s="61"/>
      <c r="O218" s="61"/>
      <c r="P218" s="61"/>
      <c r="Q218" s="146"/>
    </row>
    <row r="219" spans="1:17">
      <c r="A219" s="106" t="s">
        <v>696</v>
      </c>
      <c r="B219" s="1164"/>
      <c r="C219" s="1184"/>
      <c r="D219" s="1186"/>
      <c r="E219" s="1184"/>
      <c r="F219" s="1188"/>
      <c r="G219" s="1188"/>
      <c r="H219" s="1189"/>
      <c r="I219" s="326" t="str">
        <f>IF('Mapa final'!Y312="","",'Mapa final'!Y312)</f>
        <v/>
      </c>
      <c r="J219" s="326" t="str">
        <f>IF('Mapa final'!AA312="","",'Mapa final'!AA312)</f>
        <v/>
      </c>
      <c r="K219" s="326" t="str">
        <f t="shared" si="38"/>
        <v/>
      </c>
      <c r="L219" s="326" t="str">
        <f>IF('Mapa final'!AD312="","",'Mapa final'!AD312)</f>
        <v/>
      </c>
      <c r="M219" s="368" t="str">
        <f>IF('Mapa final'!P246="","",'Mapa final'!P246)</f>
        <v/>
      </c>
      <c r="N219" s="61"/>
      <c r="O219" s="61"/>
      <c r="P219" s="61"/>
      <c r="Q219" s="146"/>
    </row>
    <row r="220" spans="1:17">
      <c r="A220" s="106" t="s">
        <v>697</v>
      </c>
      <c r="B220" s="1164"/>
      <c r="C220" s="1184"/>
      <c r="D220" s="1186"/>
      <c r="E220" s="1184"/>
      <c r="F220" s="1188"/>
      <c r="G220" s="1188"/>
      <c r="H220" s="1189"/>
      <c r="I220" s="326" t="str">
        <f>IF('Mapa final'!Y313="","",'Mapa final'!Y313)</f>
        <v/>
      </c>
      <c r="J220" s="326" t="str">
        <f>IF('Mapa final'!AA313="","",'Mapa final'!AA313)</f>
        <v/>
      </c>
      <c r="K220" s="326" t="str">
        <f t="shared" si="38"/>
        <v/>
      </c>
      <c r="L220" s="326" t="str">
        <f>IF('Mapa final'!AD313="","",'Mapa final'!AD313)</f>
        <v/>
      </c>
      <c r="M220" s="368" t="str">
        <f>IF('Mapa final'!P247="","",'Mapa final'!P247)</f>
        <v/>
      </c>
      <c r="N220" s="61"/>
      <c r="O220" s="61"/>
      <c r="P220" s="61"/>
      <c r="Q220" s="146"/>
    </row>
    <row r="221" spans="1:17">
      <c r="A221" s="106" t="s">
        <v>698</v>
      </c>
      <c r="B221" s="1164"/>
      <c r="C221" s="1184"/>
      <c r="D221" s="1186"/>
      <c r="E221" s="1184"/>
      <c r="F221" s="1188"/>
      <c r="G221" s="1188"/>
      <c r="H221" s="1189"/>
      <c r="I221" s="326" t="str">
        <f>IF('Mapa final'!Y314="","",'Mapa final'!Y314)</f>
        <v/>
      </c>
      <c r="J221" s="326" t="str">
        <f>IF('Mapa final'!AA314="","",'Mapa final'!AA314)</f>
        <v/>
      </c>
      <c r="K221" s="326" t="str">
        <f t="shared" si="38"/>
        <v/>
      </c>
      <c r="L221" s="326" t="str">
        <f>IF('Mapa final'!AD314="","",'Mapa final'!AD314)</f>
        <v/>
      </c>
      <c r="M221" s="368" t="str">
        <f>IF('Mapa final'!P248="","",'Mapa final'!P248)</f>
        <v/>
      </c>
      <c r="N221" s="61"/>
      <c r="O221" s="61"/>
      <c r="P221" s="61"/>
      <c r="Q221" s="146"/>
    </row>
    <row r="222" spans="1:17">
      <c r="A222" s="106" t="s">
        <v>699</v>
      </c>
      <c r="B222" s="1164"/>
      <c r="C222" s="1184"/>
      <c r="D222" s="1186"/>
      <c r="E222" s="1184"/>
      <c r="F222" s="1188"/>
      <c r="G222" s="1188"/>
      <c r="H222" s="1189"/>
      <c r="I222" s="326" t="str">
        <f>IF('Mapa final'!Y315="","",'Mapa final'!Y315)</f>
        <v/>
      </c>
      <c r="J222" s="326" t="str">
        <f>IF('Mapa final'!AA315="","",'Mapa final'!AA315)</f>
        <v/>
      </c>
      <c r="K222" s="326" t="str">
        <f t="shared" si="38"/>
        <v/>
      </c>
      <c r="L222" s="326" t="str">
        <f>IF('Mapa final'!AD315="","",'Mapa final'!AD315)</f>
        <v/>
      </c>
      <c r="M222" s="368" t="str">
        <f>IF('Mapa final'!P249="","",'Mapa final'!P249)</f>
        <v/>
      </c>
      <c r="N222" s="61"/>
      <c r="O222" s="61"/>
      <c r="P222" s="61"/>
      <c r="Q222" s="146"/>
    </row>
    <row r="223" spans="1:17">
      <c r="A223" s="106" t="s">
        <v>700</v>
      </c>
      <c r="B223" s="1163"/>
      <c r="C223" s="1183" t="str">
        <f>IF('Mapa final'!E316="","",'Mapa final'!E316)</f>
        <v/>
      </c>
      <c r="D223" s="1185"/>
      <c r="E223" s="1183" t="str">
        <f>IF('Mapa final'!D316="","",'Mapa final'!D316)</f>
        <v/>
      </c>
      <c r="F223" s="1188" t="str">
        <f>IF('Mapa final'!H316="","",'Mapa final'!H316)</f>
        <v/>
      </c>
      <c r="G223" s="1188" t="str">
        <f>IF('Mapa final'!L316="","",'Mapa final'!L316)</f>
        <v/>
      </c>
      <c r="H223" s="1189" t="str">
        <f t="shared" ref="H223" si="41">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6" t="str">
        <f>IF('Mapa final'!Y316="","",'Mapa final'!Y316)</f>
        <v/>
      </c>
      <c r="J223" s="326" t="str">
        <f>IF('Mapa final'!AA316="","",'Mapa final'!AA316)</f>
        <v/>
      </c>
      <c r="K223" s="326" t="str">
        <f t="shared" si="38"/>
        <v/>
      </c>
      <c r="L223" s="326" t="str">
        <f>IF('Mapa final'!AD316="","",'Mapa final'!AD316)</f>
        <v/>
      </c>
      <c r="M223" s="368" t="str">
        <f>IF('Mapa final'!P250="","",'Mapa final'!P250)</f>
        <v/>
      </c>
      <c r="N223" s="61"/>
      <c r="O223" s="61"/>
      <c r="P223" s="61"/>
      <c r="Q223" s="146"/>
    </row>
    <row r="224" spans="1:17">
      <c r="A224" s="106" t="s">
        <v>701</v>
      </c>
      <c r="B224" s="1164"/>
      <c r="C224" s="1184"/>
      <c r="D224" s="1186"/>
      <c r="E224" s="1184"/>
      <c r="F224" s="1188"/>
      <c r="G224" s="1188"/>
      <c r="H224" s="1189"/>
      <c r="I224" s="326" t="str">
        <f>IF('Mapa final'!Y317="","",'Mapa final'!Y317)</f>
        <v/>
      </c>
      <c r="J224" s="326" t="str">
        <f>IF('Mapa final'!AA317="","",'Mapa final'!AA317)</f>
        <v/>
      </c>
      <c r="K224" s="326" t="str">
        <f t="shared" si="38"/>
        <v/>
      </c>
      <c r="L224" s="326" t="str">
        <f>IF('Mapa final'!AD317="","",'Mapa final'!AD317)</f>
        <v/>
      </c>
      <c r="M224" s="368" t="str">
        <f>IF('Mapa final'!P251="","",'Mapa final'!P251)</f>
        <v/>
      </c>
      <c r="N224" s="61"/>
      <c r="O224" s="61"/>
      <c r="P224" s="61"/>
      <c r="Q224" s="146"/>
    </row>
    <row r="225" spans="1:17">
      <c r="A225" s="106" t="s">
        <v>702</v>
      </c>
      <c r="B225" s="1164"/>
      <c r="C225" s="1184"/>
      <c r="D225" s="1186"/>
      <c r="E225" s="1184"/>
      <c r="F225" s="1188"/>
      <c r="G225" s="1188"/>
      <c r="H225" s="1189"/>
      <c r="I225" s="326" t="str">
        <f>IF('Mapa final'!Y318="","",'Mapa final'!Y318)</f>
        <v/>
      </c>
      <c r="J225" s="326" t="str">
        <f>IF('Mapa final'!AA318="","",'Mapa final'!AA318)</f>
        <v/>
      </c>
      <c r="K225" s="326" t="str">
        <f t="shared" si="38"/>
        <v/>
      </c>
      <c r="L225" s="326" t="str">
        <f>IF('Mapa final'!AD318="","",'Mapa final'!AD318)</f>
        <v/>
      </c>
      <c r="M225" s="368" t="str">
        <f>IF('Mapa final'!P252="","",'Mapa final'!P252)</f>
        <v/>
      </c>
      <c r="N225" s="61"/>
      <c r="O225" s="61"/>
      <c r="P225" s="61"/>
      <c r="Q225" s="146"/>
    </row>
    <row r="226" spans="1:17">
      <c r="A226" s="106" t="s">
        <v>703</v>
      </c>
      <c r="B226" s="1164"/>
      <c r="C226" s="1184"/>
      <c r="D226" s="1186"/>
      <c r="E226" s="1184"/>
      <c r="F226" s="1188"/>
      <c r="G226" s="1188"/>
      <c r="H226" s="1189"/>
      <c r="I226" s="326" t="str">
        <f>IF('Mapa final'!Y319="","",'Mapa final'!Y319)</f>
        <v/>
      </c>
      <c r="J226" s="326" t="str">
        <f>IF('Mapa final'!AA319="","",'Mapa final'!AA319)</f>
        <v/>
      </c>
      <c r="K226" s="326" t="str">
        <f t="shared" si="38"/>
        <v/>
      </c>
      <c r="L226" s="326" t="str">
        <f>IF('Mapa final'!AD319="","",'Mapa final'!AD319)</f>
        <v/>
      </c>
      <c r="M226" s="368" t="str">
        <f>IF('Mapa final'!P253="","",'Mapa final'!P253)</f>
        <v/>
      </c>
      <c r="N226" s="61"/>
      <c r="O226" s="61"/>
      <c r="P226" s="61"/>
      <c r="Q226" s="146"/>
    </row>
    <row r="227" spans="1:17">
      <c r="A227" s="106" t="s">
        <v>704</v>
      </c>
      <c r="B227" s="1164"/>
      <c r="C227" s="1184"/>
      <c r="D227" s="1186"/>
      <c r="E227" s="1184"/>
      <c r="F227" s="1188"/>
      <c r="G227" s="1188"/>
      <c r="H227" s="1189"/>
      <c r="I227" s="326" t="str">
        <f>IF('Mapa final'!Y320="","",'Mapa final'!Y320)</f>
        <v/>
      </c>
      <c r="J227" s="326" t="str">
        <f>IF('Mapa final'!AA320="","",'Mapa final'!AA320)</f>
        <v/>
      </c>
      <c r="K227" s="326" t="str">
        <f t="shared" si="38"/>
        <v/>
      </c>
      <c r="L227" s="326" t="str">
        <f>IF('Mapa final'!AD320="","",'Mapa final'!AD320)</f>
        <v/>
      </c>
      <c r="M227" s="368" t="str">
        <f>IF('Mapa final'!P254="","",'Mapa final'!P254)</f>
        <v/>
      </c>
      <c r="N227" s="61"/>
      <c r="O227" s="61"/>
      <c r="P227" s="61"/>
      <c r="Q227" s="146"/>
    </row>
    <row r="228" spans="1:17">
      <c r="A228" s="106" t="s">
        <v>705</v>
      </c>
      <c r="B228" s="1164"/>
      <c r="C228" s="1184"/>
      <c r="D228" s="1186"/>
      <c r="E228" s="1184"/>
      <c r="F228" s="1188"/>
      <c r="G228" s="1188"/>
      <c r="H228" s="1189"/>
      <c r="I228" s="326" t="str">
        <f>IF('Mapa final'!Y321="","",'Mapa final'!Y321)</f>
        <v/>
      </c>
      <c r="J228" s="326" t="str">
        <f>IF('Mapa final'!AA321="","",'Mapa final'!AA321)</f>
        <v/>
      </c>
      <c r="K228" s="326" t="str">
        <f t="shared" si="38"/>
        <v/>
      </c>
      <c r="L228" s="326" t="str">
        <f>IF('Mapa final'!AD321="","",'Mapa final'!AD321)</f>
        <v/>
      </c>
      <c r="M228" s="368" t="str">
        <f>IF('Mapa final'!P255="","",'Mapa final'!P255)</f>
        <v/>
      </c>
      <c r="N228" s="61"/>
      <c r="O228" s="61"/>
      <c r="P228" s="61"/>
      <c r="Q228" s="146"/>
    </row>
    <row r="229" spans="1:17">
      <c r="A229" s="106" t="s">
        <v>706</v>
      </c>
      <c r="B229" s="1163"/>
      <c r="C229" s="1183" t="str">
        <f>IF('Mapa final'!E322="","",'Mapa final'!E322)</f>
        <v/>
      </c>
      <c r="D229" s="1185"/>
      <c r="E229" s="1183" t="str">
        <f>IF('Mapa final'!D322="","",'Mapa final'!D322)</f>
        <v/>
      </c>
      <c r="F229" s="1188" t="str">
        <f>IF('Mapa final'!H322="","",'Mapa final'!H322)</f>
        <v/>
      </c>
      <c r="G229" s="1188" t="str">
        <f>IF('Mapa final'!L322="","",'Mapa final'!L322)</f>
        <v/>
      </c>
      <c r="H229" s="1189" t="str">
        <f t="shared" ref="H229" si="42">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6" t="str">
        <f>IF('Mapa final'!Y322="","",'Mapa final'!Y322)</f>
        <v/>
      </c>
      <c r="J229" s="326" t="str">
        <f>IF('Mapa final'!AA322="","",'Mapa final'!AA322)</f>
        <v/>
      </c>
      <c r="K229" s="326" t="str">
        <f t="shared" si="38"/>
        <v/>
      </c>
      <c r="L229" s="326" t="str">
        <f>IF('Mapa final'!AD322="","",'Mapa final'!AD322)</f>
        <v/>
      </c>
      <c r="M229" s="368" t="str">
        <f>IF('Mapa final'!P256="","",'Mapa final'!P256)</f>
        <v/>
      </c>
      <c r="N229" s="61"/>
      <c r="O229" s="61"/>
      <c r="P229" s="61"/>
      <c r="Q229" s="146"/>
    </row>
    <row r="230" spans="1:17">
      <c r="A230" s="106" t="s">
        <v>707</v>
      </c>
      <c r="B230" s="1164"/>
      <c r="C230" s="1184"/>
      <c r="D230" s="1186"/>
      <c r="E230" s="1184"/>
      <c r="F230" s="1188"/>
      <c r="G230" s="1188"/>
      <c r="H230" s="1189"/>
      <c r="I230" s="326" t="str">
        <f>IF('Mapa final'!Y323="","",'Mapa final'!Y323)</f>
        <v/>
      </c>
      <c r="J230" s="326" t="str">
        <f>IF('Mapa final'!AA323="","",'Mapa final'!AA323)</f>
        <v/>
      </c>
      <c r="K230" s="326" t="str">
        <f t="shared" si="38"/>
        <v/>
      </c>
      <c r="L230" s="326" t="str">
        <f>IF('Mapa final'!AD323="","",'Mapa final'!AD323)</f>
        <v/>
      </c>
      <c r="M230" s="368" t="str">
        <f>IF('Mapa final'!P257="","",'Mapa final'!P257)</f>
        <v/>
      </c>
      <c r="N230" s="61"/>
      <c r="O230" s="61"/>
      <c r="P230" s="61"/>
      <c r="Q230" s="146"/>
    </row>
    <row r="231" spans="1:17">
      <c r="A231" s="106" t="s">
        <v>708</v>
      </c>
      <c r="B231" s="1164"/>
      <c r="C231" s="1184"/>
      <c r="D231" s="1186"/>
      <c r="E231" s="1184"/>
      <c r="F231" s="1188"/>
      <c r="G231" s="1188"/>
      <c r="H231" s="1189"/>
      <c r="I231" s="326" t="str">
        <f>IF('Mapa final'!Y324="","",'Mapa final'!Y324)</f>
        <v/>
      </c>
      <c r="J231" s="326" t="str">
        <f>IF('Mapa final'!AA324="","",'Mapa final'!AA324)</f>
        <v/>
      </c>
      <c r="K231" s="326" t="str">
        <f t="shared" si="38"/>
        <v/>
      </c>
      <c r="L231" s="326" t="str">
        <f>IF('Mapa final'!AD324="","",'Mapa final'!AD324)</f>
        <v/>
      </c>
      <c r="M231" s="368" t="str">
        <f>IF('Mapa final'!P258="","",'Mapa final'!P258)</f>
        <v/>
      </c>
      <c r="N231" s="61"/>
      <c r="O231" s="61"/>
      <c r="P231" s="61"/>
      <c r="Q231" s="146"/>
    </row>
    <row r="232" spans="1:17">
      <c r="A232" s="106" t="s">
        <v>709</v>
      </c>
      <c r="B232" s="1164"/>
      <c r="C232" s="1184"/>
      <c r="D232" s="1186"/>
      <c r="E232" s="1184"/>
      <c r="F232" s="1188"/>
      <c r="G232" s="1188"/>
      <c r="H232" s="1189"/>
      <c r="I232" s="326" t="str">
        <f>IF('Mapa final'!Y325="","",'Mapa final'!Y325)</f>
        <v/>
      </c>
      <c r="J232" s="326" t="str">
        <f>IF('Mapa final'!AA325="","",'Mapa final'!AA325)</f>
        <v/>
      </c>
      <c r="K232" s="326" t="str">
        <f t="shared" si="38"/>
        <v/>
      </c>
      <c r="L232" s="326" t="str">
        <f>IF('Mapa final'!AD325="","",'Mapa final'!AD325)</f>
        <v/>
      </c>
      <c r="M232" s="368" t="str">
        <f>IF('Mapa final'!P259="","",'Mapa final'!P259)</f>
        <v/>
      </c>
      <c r="N232" s="61"/>
      <c r="O232" s="61"/>
      <c r="P232" s="61"/>
      <c r="Q232" s="146"/>
    </row>
    <row r="233" spans="1:17">
      <c r="A233" s="106" t="s">
        <v>710</v>
      </c>
      <c r="B233" s="1164"/>
      <c r="C233" s="1184"/>
      <c r="D233" s="1186"/>
      <c r="E233" s="1184"/>
      <c r="F233" s="1188"/>
      <c r="G233" s="1188"/>
      <c r="H233" s="1189"/>
      <c r="I233" s="326" t="str">
        <f>IF('Mapa final'!Y326="","",'Mapa final'!Y326)</f>
        <v/>
      </c>
      <c r="J233" s="326" t="str">
        <f>IF('Mapa final'!AA326="","",'Mapa final'!AA326)</f>
        <v/>
      </c>
      <c r="K233" s="326" t="str">
        <f t="shared" si="38"/>
        <v/>
      </c>
      <c r="L233" s="326" t="str">
        <f>IF('Mapa final'!AD326="","",'Mapa final'!AD326)</f>
        <v/>
      </c>
      <c r="M233" s="368" t="str">
        <f>IF('Mapa final'!P260="","",'Mapa final'!P260)</f>
        <v/>
      </c>
      <c r="N233" s="61"/>
      <c r="O233" s="61"/>
      <c r="P233" s="61"/>
      <c r="Q233" s="146"/>
    </row>
    <row r="234" spans="1:17">
      <c r="A234" s="106" t="s">
        <v>711</v>
      </c>
      <c r="B234" s="1164"/>
      <c r="C234" s="1184"/>
      <c r="D234" s="1186"/>
      <c r="E234" s="1184"/>
      <c r="F234" s="1188"/>
      <c r="G234" s="1188"/>
      <c r="H234" s="1189"/>
      <c r="I234" s="326" t="str">
        <f>IF('Mapa final'!Y327="","",'Mapa final'!Y327)</f>
        <v/>
      </c>
      <c r="J234" s="326" t="str">
        <f>IF('Mapa final'!AA327="","",'Mapa final'!AA327)</f>
        <v/>
      </c>
      <c r="K234" s="326" t="str">
        <f t="shared" si="38"/>
        <v/>
      </c>
      <c r="L234" s="326" t="str">
        <f>IF('Mapa final'!AD327="","",'Mapa final'!AD327)</f>
        <v/>
      </c>
      <c r="M234" s="368" t="str">
        <f>IF('Mapa final'!P261="","",'Mapa final'!P261)</f>
        <v/>
      </c>
      <c r="N234" s="61"/>
      <c r="O234" s="61"/>
      <c r="P234" s="61"/>
      <c r="Q234" s="146"/>
    </row>
    <row r="235" spans="1:17">
      <c r="A235" s="106" t="s">
        <v>712</v>
      </c>
      <c r="B235" s="1163"/>
      <c r="C235" s="1183" t="str">
        <f>IF('Mapa final'!E328="","",'Mapa final'!E328)</f>
        <v/>
      </c>
      <c r="D235" s="1185"/>
      <c r="E235" s="1183" t="str">
        <f>IF('Mapa final'!D328="","",'Mapa final'!D328)</f>
        <v/>
      </c>
      <c r="F235" s="1188" t="str">
        <f>IF('Mapa final'!H328="","",'Mapa final'!H328)</f>
        <v/>
      </c>
      <c r="G235" s="1188" t="str">
        <f>IF('Mapa final'!L328="","",'Mapa final'!L328)</f>
        <v/>
      </c>
      <c r="H235" s="1189" t="str">
        <f t="shared" ref="H235" si="43">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6" t="str">
        <f>IF('Mapa final'!Y328="","",'Mapa final'!Y328)</f>
        <v/>
      </c>
      <c r="J235" s="326" t="str">
        <f>IF('Mapa final'!AA328="","",'Mapa final'!AA328)</f>
        <v/>
      </c>
      <c r="K235" s="326" t="str">
        <f t="shared" si="38"/>
        <v/>
      </c>
      <c r="L235" s="326" t="str">
        <f>IF('Mapa final'!AD328="","",'Mapa final'!AD328)</f>
        <v/>
      </c>
      <c r="M235" s="368" t="str">
        <f>IF('Mapa final'!P262="","",'Mapa final'!P262)</f>
        <v/>
      </c>
      <c r="N235" s="61"/>
      <c r="O235" s="61"/>
      <c r="P235" s="61"/>
      <c r="Q235" s="146"/>
    </row>
    <row r="236" spans="1:17">
      <c r="A236" s="106" t="s">
        <v>713</v>
      </c>
      <c r="B236" s="1164"/>
      <c r="C236" s="1184"/>
      <c r="D236" s="1186"/>
      <c r="E236" s="1184"/>
      <c r="F236" s="1188"/>
      <c r="G236" s="1188"/>
      <c r="H236" s="1189"/>
      <c r="I236" s="326" t="str">
        <f>IF('Mapa final'!Y329="","",'Mapa final'!Y329)</f>
        <v/>
      </c>
      <c r="J236" s="326" t="str">
        <f>IF('Mapa final'!AA329="","",'Mapa final'!AA329)</f>
        <v/>
      </c>
      <c r="K236" s="326" t="str">
        <f t="shared" si="38"/>
        <v/>
      </c>
      <c r="L236" s="326" t="str">
        <f>IF('Mapa final'!AD329="","",'Mapa final'!AD329)</f>
        <v/>
      </c>
      <c r="M236" s="368" t="str">
        <f>IF('Mapa final'!P263="","",'Mapa final'!P263)</f>
        <v/>
      </c>
      <c r="N236" s="61"/>
      <c r="O236" s="61"/>
      <c r="P236" s="61"/>
      <c r="Q236" s="146"/>
    </row>
    <row r="237" spans="1:17">
      <c r="A237" s="106" t="s">
        <v>714</v>
      </c>
      <c r="B237" s="1164"/>
      <c r="C237" s="1184"/>
      <c r="D237" s="1186"/>
      <c r="E237" s="1184"/>
      <c r="F237" s="1188"/>
      <c r="G237" s="1188"/>
      <c r="H237" s="1189"/>
      <c r="I237" s="326" t="str">
        <f>IF('Mapa final'!Y330="","",'Mapa final'!Y330)</f>
        <v/>
      </c>
      <c r="J237" s="326" t="str">
        <f>IF('Mapa final'!AA330="","",'Mapa final'!AA330)</f>
        <v/>
      </c>
      <c r="K237" s="326" t="str">
        <f t="shared" si="38"/>
        <v/>
      </c>
      <c r="L237" s="326" t="str">
        <f>IF('Mapa final'!AD330="","",'Mapa final'!AD330)</f>
        <v/>
      </c>
      <c r="M237" s="368" t="str">
        <f>IF('Mapa final'!P264="","",'Mapa final'!P264)</f>
        <v/>
      </c>
      <c r="N237" s="61"/>
      <c r="O237" s="61"/>
      <c r="P237" s="61"/>
      <c r="Q237" s="146"/>
    </row>
    <row r="238" spans="1:17">
      <c r="A238" s="106" t="s">
        <v>715</v>
      </c>
      <c r="B238" s="1164"/>
      <c r="C238" s="1184"/>
      <c r="D238" s="1186"/>
      <c r="E238" s="1184"/>
      <c r="F238" s="1188"/>
      <c r="G238" s="1188"/>
      <c r="H238" s="1189"/>
      <c r="I238" s="326" t="str">
        <f>IF('Mapa final'!Y331="","",'Mapa final'!Y331)</f>
        <v/>
      </c>
      <c r="J238" s="326" t="str">
        <f>IF('Mapa final'!AA331="","",'Mapa final'!AA331)</f>
        <v/>
      </c>
      <c r="K238" s="326" t="str">
        <f t="shared" si="38"/>
        <v/>
      </c>
      <c r="L238" s="326" t="str">
        <f>IF('Mapa final'!AD331="","",'Mapa final'!AD331)</f>
        <v/>
      </c>
      <c r="M238" s="368" t="str">
        <f>IF('Mapa final'!P265="","",'Mapa final'!P265)</f>
        <v/>
      </c>
      <c r="N238" s="61"/>
      <c r="O238" s="61"/>
      <c r="P238" s="61"/>
      <c r="Q238" s="146"/>
    </row>
    <row r="239" spans="1:17">
      <c r="A239" s="106" t="s">
        <v>716</v>
      </c>
      <c r="B239" s="1164"/>
      <c r="C239" s="1184"/>
      <c r="D239" s="1186"/>
      <c r="E239" s="1184"/>
      <c r="F239" s="1188"/>
      <c r="G239" s="1188"/>
      <c r="H239" s="1189"/>
      <c r="I239" s="326" t="str">
        <f>IF('Mapa final'!Y332="","",'Mapa final'!Y332)</f>
        <v/>
      </c>
      <c r="J239" s="326" t="str">
        <f>IF('Mapa final'!AA332="","",'Mapa final'!AA332)</f>
        <v/>
      </c>
      <c r="K239" s="326" t="str">
        <f t="shared" si="38"/>
        <v/>
      </c>
      <c r="L239" s="326" t="str">
        <f>IF('Mapa final'!AD332="","",'Mapa final'!AD332)</f>
        <v/>
      </c>
      <c r="M239" s="265" t="str">
        <f>IF('Mapa final'!P332="","",'Mapa final'!P332)</f>
        <v/>
      </c>
      <c r="N239" s="61"/>
      <c r="O239" s="61"/>
      <c r="P239" s="61"/>
      <c r="Q239" s="146"/>
    </row>
    <row r="240" spans="1:17">
      <c r="A240" s="106" t="s">
        <v>717</v>
      </c>
      <c r="B240" s="1164"/>
      <c r="C240" s="1184"/>
      <c r="D240" s="1186"/>
      <c r="E240" s="1184"/>
      <c r="F240" s="1188"/>
      <c r="G240" s="1188"/>
      <c r="H240" s="1189"/>
      <c r="I240" s="326" t="str">
        <f>IF('Mapa final'!Y333="","",'Mapa final'!Y333)</f>
        <v/>
      </c>
      <c r="J240" s="326" t="str">
        <f>IF('Mapa final'!AA333="","",'Mapa final'!AA333)</f>
        <v/>
      </c>
      <c r="K240" s="326" t="str">
        <f t="shared" si="38"/>
        <v/>
      </c>
      <c r="L240" s="326" t="str">
        <f>IF('Mapa final'!AD333="","",'Mapa final'!AD333)</f>
        <v/>
      </c>
      <c r="M240" s="265" t="str">
        <f>IF('Mapa final'!P333="","",'Mapa final'!P333)</f>
        <v/>
      </c>
      <c r="N240" s="61"/>
      <c r="O240" s="61"/>
      <c r="P240" s="61"/>
      <c r="Q240" s="146"/>
    </row>
    <row r="241" spans="1:17">
      <c r="A241" s="106" t="s">
        <v>718</v>
      </c>
      <c r="B241" s="1163"/>
      <c r="C241" s="1183" t="str">
        <f>IF('Mapa final'!E334="","",'Mapa final'!E334)</f>
        <v/>
      </c>
      <c r="D241" s="1185"/>
      <c r="E241" s="1183" t="str">
        <f>IF('Mapa final'!D334="","",'Mapa final'!D334)</f>
        <v/>
      </c>
      <c r="F241" s="1188" t="str">
        <f>IF('Mapa final'!H334="","",'Mapa final'!H334)</f>
        <v/>
      </c>
      <c r="G241" s="1188" t="str">
        <f>IF('Mapa final'!L334="","",'Mapa final'!L334)</f>
        <v/>
      </c>
      <c r="H241" s="1189" t="str">
        <f t="shared" ref="H241" si="44">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6" t="str">
        <f>IF('Mapa final'!Y334="","",'Mapa final'!Y334)</f>
        <v/>
      </c>
      <c r="J241" s="326" t="str">
        <f>IF('Mapa final'!AA334="","",'Mapa final'!AA334)</f>
        <v/>
      </c>
      <c r="K241" s="326" t="str">
        <f t="shared" si="38"/>
        <v/>
      </c>
      <c r="L241" s="326" t="str">
        <f>IF('Mapa final'!AD334="","",'Mapa final'!AD334)</f>
        <v/>
      </c>
      <c r="M241" s="265" t="str">
        <f>IF('Mapa final'!P334="","",'Mapa final'!P334)</f>
        <v/>
      </c>
      <c r="N241" s="61"/>
      <c r="O241" s="61"/>
      <c r="P241" s="61"/>
      <c r="Q241" s="146"/>
    </row>
    <row r="242" spans="1:17">
      <c r="A242" s="106" t="s">
        <v>719</v>
      </c>
      <c r="B242" s="1164"/>
      <c r="C242" s="1184"/>
      <c r="D242" s="1186"/>
      <c r="E242" s="1184"/>
      <c r="F242" s="1188"/>
      <c r="G242" s="1188"/>
      <c r="H242" s="1189"/>
      <c r="I242" s="326" t="str">
        <f>IF('Mapa final'!Y335="","",'Mapa final'!Y335)</f>
        <v/>
      </c>
      <c r="J242" s="326" t="str">
        <f>IF('Mapa final'!AA335="","",'Mapa final'!AA335)</f>
        <v/>
      </c>
      <c r="K242" s="326" t="str">
        <f t="shared" si="38"/>
        <v/>
      </c>
      <c r="L242" s="326" t="str">
        <f>IF('Mapa final'!AD335="","",'Mapa final'!AD335)</f>
        <v/>
      </c>
      <c r="M242" s="265" t="str">
        <f>IF('Mapa final'!P335="","",'Mapa final'!P335)</f>
        <v/>
      </c>
      <c r="N242" s="61"/>
      <c r="O242" s="61"/>
      <c r="P242" s="61"/>
      <c r="Q242" s="146"/>
    </row>
    <row r="243" spans="1:17">
      <c r="A243" s="106" t="s">
        <v>720</v>
      </c>
      <c r="B243" s="1164"/>
      <c r="C243" s="1184"/>
      <c r="D243" s="1186"/>
      <c r="E243" s="1184"/>
      <c r="F243" s="1188"/>
      <c r="G243" s="1188"/>
      <c r="H243" s="1189"/>
      <c r="I243" s="326" t="str">
        <f>IF('Mapa final'!Y336="","",'Mapa final'!Y336)</f>
        <v/>
      </c>
      <c r="J243" s="326" t="str">
        <f>IF('Mapa final'!AA336="","",'Mapa final'!AA336)</f>
        <v/>
      </c>
      <c r="K243" s="326" t="str">
        <f t="shared" si="38"/>
        <v/>
      </c>
      <c r="L243" s="326" t="str">
        <f>IF('Mapa final'!AD336="","",'Mapa final'!AD336)</f>
        <v/>
      </c>
      <c r="M243" s="265" t="str">
        <f>IF('Mapa final'!P336="","",'Mapa final'!P336)</f>
        <v/>
      </c>
      <c r="N243" s="61"/>
      <c r="O243" s="61"/>
      <c r="P243" s="61"/>
      <c r="Q243" s="146"/>
    </row>
    <row r="244" spans="1:17">
      <c r="A244" s="106" t="s">
        <v>721</v>
      </c>
      <c r="B244" s="1164"/>
      <c r="C244" s="1184"/>
      <c r="D244" s="1186"/>
      <c r="E244" s="1184"/>
      <c r="F244" s="1188"/>
      <c r="G244" s="1188"/>
      <c r="H244" s="1189"/>
      <c r="I244" s="326" t="str">
        <f>IF('Mapa final'!Y337="","",'Mapa final'!Y337)</f>
        <v/>
      </c>
      <c r="J244" s="326" t="str">
        <f>IF('Mapa final'!AA337="","",'Mapa final'!AA337)</f>
        <v/>
      </c>
      <c r="K244" s="326" t="str">
        <f t="shared" si="38"/>
        <v/>
      </c>
      <c r="L244" s="326" t="str">
        <f>IF('Mapa final'!AD337="","",'Mapa final'!AD337)</f>
        <v/>
      </c>
      <c r="M244" s="265" t="str">
        <f>IF('Mapa final'!P337="","",'Mapa final'!P337)</f>
        <v/>
      </c>
      <c r="N244" s="61"/>
      <c r="O244" s="61"/>
      <c r="P244" s="61"/>
      <c r="Q244" s="146"/>
    </row>
    <row r="245" spans="1:17">
      <c r="A245" s="106" t="s">
        <v>722</v>
      </c>
      <c r="B245" s="1164"/>
      <c r="C245" s="1184"/>
      <c r="D245" s="1186"/>
      <c r="E245" s="1184"/>
      <c r="F245" s="1188"/>
      <c r="G245" s="1188"/>
      <c r="H245" s="1189"/>
      <c r="I245" s="326" t="str">
        <f>IF('Mapa final'!Y338="","",'Mapa final'!Y338)</f>
        <v/>
      </c>
      <c r="J245" s="326" t="str">
        <f>IF('Mapa final'!AA338="","",'Mapa final'!AA338)</f>
        <v/>
      </c>
      <c r="K245" s="326" t="str">
        <f t="shared" si="38"/>
        <v/>
      </c>
      <c r="L245" s="326" t="str">
        <f>IF('Mapa final'!AD338="","",'Mapa final'!AD338)</f>
        <v/>
      </c>
      <c r="M245" s="265" t="str">
        <f>IF('Mapa final'!P338="","",'Mapa final'!P338)</f>
        <v/>
      </c>
      <c r="N245" s="61"/>
      <c r="O245" s="61"/>
      <c r="P245" s="61"/>
      <c r="Q245" s="146"/>
    </row>
    <row r="246" spans="1:17">
      <c r="A246" s="106" t="s">
        <v>723</v>
      </c>
      <c r="B246" s="1164"/>
      <c r="C246" s="1184"/>
      <c r="D246" s="1186"/>
      <c r="E246" s="1184"/>
      <c r="F246" s="1188"/>
      <c r="G246" s="1188"/>
      <c r="H246" s="1189"/>
      <c r="I246" s="326" t="str">
        <f>IF('Mapa final'!Y339="","",'Mapa final'!Y339)</f>
        <v/>
      </c>
      <c r="J246" s="326" t="str">
        <f>IF('Mapa final'!AA339="","",'Mapa final'!AA339)</f>
        <v/>
      </c>
      <c r="K246" s="326" t="str">
        <f t="shared" si="38"/>
        <v/>
      </c>
      <c r="L246" s="326" t="str">
        <f>IF('Mapa final'!AD339="","",'Mapa final'!AD339)</f>
        <v/>
      </c>
      <c r="M246" s="265" t="str">
        <f>IF('Mapa final'!P339="","",'Mapa final'!P339)</f>
        <v/>
      </c>
      <c r="N246" s="61"/>
      <c r="O246" s="61"/>
      <c r="P246" s="61"/>
      <c r="Q246" s="146"/>
    </row>
    <row r="247" spans="1:17">
      <c r="A247" s="106" t="s">
        <v>724</v>
      </c>
      <c r="B247" s="1163"/>
      <c r="C247" s="1183" t="str">
        <f>IF('Mapa final'!E340="","",'Mapa final'!E340)</f>
        <v/>
      </c>
      <c r="D247" s="1185"/>
      <c r="E247" s="1183" t="str">
        <f>IF('Mapa final'!D340="","",'Mapa final'!D340)</f>
        <v/>
      </c>
      <c r="F247" s="1188" t="str">
        <f>IF('Mapa final'!H340="","",'Mapa final'!H340)</f>
        <v/>
      </c>
      <c r="G247" s="1188" t="str">
        <f>IF('Mapa final'!L340="","",'Mapa final'!L340)</f>
        <v/>
      </c>
      <c r="H247" s="1189" t="str">
        <f t="shared" ref="H247" si="45">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6" t="str">
        <f>IF('Mapa final'!Y340="","",'Mapa final'!Y340)</f>
        <v/>
      </c>
      <c r="J247" s="326" t="str">
        <f>IF('Mapa final'!AA340="","",'Mapa final'!AA340)</f>
        <v/>
      </c>
      <c r="K247" s="326" t="str">
        <f t="shared" si="38"/>
        <v/>
      </c>
      <c r="L247" s="326" t="str">
        <f>IF('Mapa final'!AD340="","",'Mapa final'!AD340)</f>
        <v/>
      </c>
      <c r="M247" s="265" t="str">
        <f>IF('Mapa final'!P340="","",'Mapa final'!P340)</f>
        <v/>
      </c>
      <c r="N247" s="61"/>
      <c r="O247" s="61"/>
      <c r="P247" s="61"/>
      <c r="Q247" s="146"/>
    </row>
    <row r="248" spans="1:17">
      <c r="A248" s="106" t="s">
        <v>725</v>
      </c>
      <c r="B248" s="1164"/>
      <c r="C248" s="1184"/>
      <c r="D248" s="1186"/>
      <c r="E248" s="1184"/>
      <c r="F248" s="1188"/>
      <c r="G248" s="1188"/>
      <c r="H248" s="1189"/>
      <c r="I248" s="326" t="str">
        <f>IF('Mapa final'!Y341="","",'Mapa final'!Y341)</f>
        <v/>
      </c>
      <c r="J248" s="326" t="str">
        <f>IF('Mapa final'!AA341="","",'Mapa final'!AA341)</f>
        <v/>
      </c>
      <c r="K248" s="326" t="str">
        <f t="shared" si="38"/>
        <v/>
      </c>
      <c r="L248" s="326" t="str">
        <f>IF('Mapa final'!AD341="","",'Mapa final'!AD341)</f>
        <v/>
      </c>
      <c r="M248" s="265" t="str">
        <f>IF('Mapa final'!P341="","",'Mapa final'!P341)</f>
        <v/>
      </c>
      <c r="N248" s="61"/>
      <c r="O248" s="61"/>
      <c r="P248" s="61"/>
      <c r="Q248" s="146"/>
    </row>
    <row r="249" spans="1:17">
      <c r="A249" s="106" t="s">
        <v>726</v>
      </c>
      <c r="B249" s="1164"/>
      <c r="C249" s="1184"/>
      <c r="D249" s="1186"/>
      <c r="E249" s="1184"/>
      <c r="F249" s="1188"/>
      <c r="G249" s="1188"/>
      <c r="H249" s="1189"/>
      <c r="I249" s="326" t="str">
        <f>IF('Mapa final'!Y342="","",'Mapa final'!Y342)</f>
        <v/>
      </c>
      <c r="J249" s="326" t="str">
        <f>IF('Mapa final'!AA342="","",'Mapa final'!AA342)</f>
        <v/>
      </c>
      <c r="K249" s="326" t="str">
        <f t="shared" si="38"/>
        <v/>
      </c>
      <c r="L249" s="326" t="str">
        <f>IF('Mapa final'!AD342="","",'Mapa final'!AD342)</f>
        <v/>
      </c>
      <c r="M249" s="265" t="str">
        <f>IF('Mapa final'!P342="","",'Mapa final'!P342)</f>
        <v/>
      </c>
      <c r="N249" s="61"/>
      <c r="O249" s="61"/>
      <c r="P249" s="61"/>
      <c r="Q249" s="146"/>
    </row>
    <row r="250" spans="1:17">
      <c r="A250" s="106" t="s">
        <v>727</v>
      </c>
      <c r="B250" s="1164"/>
      <c r="C250" s="1184"/>
      <c r="D250" s="1186"/>
      <c r="E250" s="1184"/>
      <c r="F250" s="1188"/>
      <c r="G250" s="1188"/>
      <c r="H250" s="1189"/>
      <c r="I250" s="326" t="str">
        <f>IF('Mapa final'!Y343="","",'Mapa final'!Y343)</f>
        <v/>
      </c>
      <c r="J250" s="326" t="str">
        <f>IF('Mapa final'!AA343="","",'Mapa final'!AA343)</f>
        <v/>
      </c>
      <c r="K250" s="326" t="str">
        <f t="shared" si="38"/>
        <v/>
      </c>
      <c r="L250" s="326" t="str">
        <f>IF('Mapa final'!AD343="","",'Mapa final'!AD343)</f>
        <v/>
      </c>
      <c r="M250" s="265" t="str">
        <f>IF('Mapa final'!P343="","",'Mapa final'!P343)</f>
        <v/>
      </c>
      <c r="N250" s="61"/>
      <c r="O250" s="61"/>
      <c r="P250" s="61"/>
      <c r="Q250" s="146"/>
    </row>
    <row r="251" spans="1:17">
      <c r="A251" s="106" t="s">
        <v>728</v>
      </c>
      <c r="B251" s="1164"/>
      <c r="C251" s="1184"/>
      <c r="D251" s="1186"/>
      <c r="E251" s="1184"/>
      <c r="F251" s="1188"/>
      <c r="G251" s="1188"/>
      <c r="H251" s="1189"/>
      <c r="I251" s="326" t="str">
        <f>IF('Mapa final'!Y344="","",'Mapa final'!Y344)</f>
        <v/>
      </c>
      <c r="J251" s="326" t="str">
        <f>IF('Mapa final'!AA344="","",'Mapa final'!AA344)</f>
        <v/>
      </c>
      <c r="K251" s="326" t="str">
        <f t="shared" si="38"/>
        <v/>
      </c>
      <c r="L251" s="326" t="str">
        <f>IF('Mapa final'!AD344="","",'Mapa final'!AD344)</f>
        <v/>
      </c>
      <c r="M251" s="265" t="str">
        <f>IF('Mapa final'!P344="","",'Mapa final'!P344)</f>
        <v/>
      </c>
      <c r="N251" s="61"/>
      <c r="O251" s="61"/>
      <c r="P251" s="61"/>
      <c r="Q251" s="146"/>
    </row>
    <row r="252" spans="1:17">
      <c r="A252" s="106" t="s">
        <v>729</v>
      </c>
      <c r="B252" s="1164"/>
      <c r="C252" s="1184"/>
      <c r="D252" s="1186"/>
      <c r="E252" s="1184"/>
      <c r="F252" s="1188"/>
      <c r="G252" s="1188"/>
      <c r="H252" s="1189"/>
      <c r="I252" s="326" t="str">
        <f>IF('Mapa final'!Y345="","",'Mapa final'!Y345)</f>
        <v/>
      </c>
      <c r="J252" s="326" t="str">
        <f>IF('Mapa final'!AA345="","",'Mapa final'!AA345)</f>
        <v/>
      </c>
      <c r="K252" s="326" t="str">
        <f t="shared" si="38"/>
        <v/>
      </c>
      <c r="L252" s="326" t="str">
        <f>IF('Mapa final'!AD345="","",'Mapa final'!AD345)</f>
        <v/>
      </c>
      <c r="M252" s="265" t="str">
        <f>IF('Mapa final'!P345="","",'Mapa final'!P345)</f>
        <v/>
      </c>
      <c r="N252" s="61"/>
      <c r="O252" s="61"/>
      <c r="P252" s="61"/>
      <c r="Q252" s="146"/>
    </row>
    <row r="253" spans="1:17">
      <c r="A253" s="106" t="s">
        <v>730</v>
      </c>
      <c r="B253" s="1163"/>
      <c r="C253" s="1183" t="str">
        <f>IF('Mapa final'!E346="","",'Mapa final'!E346)</f>
        <v/>
      </c>
      <c r="D253" s="1185"/>
      <c r="E253" s="1183" t="str">
        <f>IF('Mapa final'!D346="","",'Mapa final'!D346)</f>
        <v/>
      </c>
      <c r="F253" s="1188" t="str">
        <f>IF('Mapa final'!H346="","",'Mapa final'!H346)</f>
        <v/>
      </c>
      <c r="G253" s="1188" t="str">
        <f>IF('Mapa final'!L346="","",'Mapa final'!L346)</f>
        <v/>
      </c>
      <c r="H253" s="1189" t="str">
        <f t="shared" ref="H253" si="46">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6" t="str">
        <f>IF('Mapa final'!Y346="","",'Mapa final'!Y346)</f>
        <v/>
      </c>
      <c r="J253" s="326" t="str">
        <f>IF('Mapa final'!AA346="","",'Mapa final'!AA346)</f>
        <v/>
      </c>
      <c r="K253" s="326" t="str">
        <f t="shared" si="38"/>
        <v/>
      </c>
      <c r="L253" s="326" t="str">
        <f>IF('Mapa final'!AD346="","",'Mapa final'!AD346)</f>
        <v/>
      </c>
      <c r="M253" s="265" t="str">
        <f>IF('Mapa final'!P346="","",'Mapa final'!P346)</f>
        <v/>
      </c>
      <c r="N253" s="61"/>
      <c r="O253" s="61"/>
      <c r="P253" s="61"/>
      <c r="Q253" s="146"/>
    </row>
    <row r="254" spans="1:17">
      <c r="A254" s="106" t="s">
        <v>731</v>
      </c>
      <c r="B254" s="1164"/>
      <c r="C254" s="1184"/>
      <c r="D254" s="1186"/>
      <c r="E254" s="1184"/>
      <c r="F254" s="1188"/>
      <c r="G254" s="1188"/>
      <c r="H254" s="1189"/>
      <c r="I254" s="326" t="str">
        <f>IF('Mapa final'!Y347="","",'Mapa final'!Y347)</f>
        <v/>
      </c>
      <c r="J254" s="326" t="str">
        <f>IF('Mapa final'!AA347="","",'Mapa final'!AA347)</f>
        <v/>
      </c>
      <c r="K254" s="326" t="str">
        <f t="shared" si="38"/>
        <v/>
      </c>
      <c r="L254" s="326" t="str">
        <f>IF('Mapa final'!AD347="","",'Mapa final'!AD347)</f>
        <v/>
      </c>
      <c r="M254" s="265" t="str">
        <f>IF('Mapa final'!P347="","",'Mapa final'!P347)</f>
        <v/>
      </c>
      <c r="N254" s="61"/>
      <c r="O254" s="61"/>
      <c r="P254" s="61"/>
      <c r="Q254" s="146"/>
    </row>
    <row r="255" spans="1:17">
      <c r="A255" s="106" t="s">
        <v>732</v>
      </c>
      <c r="B255" s="1164"/>
      <c r="C255" s="1184"/>
      <c r="D255" s="1186"/>
      <c r="E255" s="1184"/>
      <c r="F255" s="1188"/>
      <c r="G255" s="1188"/>
      <c r="H255" s="1189"/>
      <c r="I255" s="326" t="str">
        <f>IF('Mapa final'!Y348="","",'Mapa final'!Y348)</f>
        <v/>
      </c>
      <c r="J255" s="326" t="str">
        <f>IF('Mapa final'!AA348="","",'Mapa final'!AA348)</f>
        <v/>
      </c>
      <c r="K255" s="326" t="str">
        <f t="shared" si="38"/>
        <v/>
      </c>
      <c r="L255" s="326" t="str">
        <f>IF('Mapa final'!AD348="","",'Mapa final'!AD348)</f>
        <v/>
      </c>
      <c r="M255" s="265" t="str">
        <f>IF('Mapa final'!P348="","",'Mapa final'!P348)</f>
        <v/>
      </c>
      <c r="N255" s="61"/>
      <c r="O255" s="61"/>
      <c r="P255" s="61"/>
      <c r="Q255" s="146"/>
    </row>
    <row r="256" spans="1:17">
      <c r="A256" s="106" t="s">
        <v>733</v>
      </c>
      <c r="B256" s="1164"/>
      <c r="C256" s="1184"/>
      <c r="D256" s="1186"/>
      <c r="E256" s="1184"/>
      <c r="F256" s="1188"/>
      <c r="G256" s="1188"/>
      <c r="H256" s="1189"/>
      <c r="I256" s="326" t="str">
        <f>IF('Mapa final'!Y349="","",'Mapa final'!Y349)</f>
        <v/>
      </c>
      <c r="J256" s="326" t="str">
        <f>IF('Mapa final'!AA349="","",'Mapa final'!AA349)</f>
        <v/>
      </c>
      <c r="K256" s="326" t="str">
        <f t="shared" si="38"/>
        <v/>
      </c>
      <c r="L256" s="326" t="str">
        <f>IF('Mapa final'!AD349="","",'Mapa final'!AD349)</f>
        <v/>
      </c>
      <c r="M256" s="265" t="str">
        <f>IF('Mapa final'!P349="","",'Mapa final'!P349)</f>
        <v/>
      </c>
      <c r="N256" s="61"/>
      <c r="O256" s="61"/>
      <c r="P256" s="61"/>
      <c r="Q256" s="146"/>
    </row>
    <row r="257" spans="1:17">
      <c r="A257" s="106" t="s">
        <v>734</v>
      </c>
      <c r="B257" s="1164"/>
      <c r="C257" s="1184"/>
      <c r="D257" s="1186"/>
      <c r="E257" s="1184"/>
      <c r="F257" s="1188"/>
      <c r="G257" s="1188"/>
      <c r="H257" s="1189"/>
      <c r="I257" s="326" t="str">
        <f>IF('Mapa final'!Y350="","",'Mapa final'!Y350)</f>
        <v/>
      </c>
      <c r="J257" s="326" t="str">
        <f>IF('Mapa final'!AA350="","",'Mapa final'!AA350)</f>
        <v/>
      </c>
      <c r="K257" s="326" t="str">
        <f t="shared" si="38"/>
        <v/>
      </c>
      <c r="L257" s="326" t="str">
        <f>IF('Mapa final'!AD350="","",'Mapa final'!AD350)</f>
        <v/>
      </c>
      <c r="M257" s="265" t="str">
        <f>IF('Mapa final'!P350="","",'Mapa final'!P350)</f>
        <v/>
      </c>
      <c r="N257" s="61"/>
      <c r="O257" s="61"/>
      <c r="P257" s="61"/>
      <c r="Q257" s="146"/>
    </row>
    <row r="258" spans="1:17">
      <c r="A258" s="106" t="s">
        <v>735</v>
      </c>
      <c r="B258" s="1164"/>
      <c r="C258" s="1184"/>
      <c r="D258" s="1186"/>
      <c r="E258" s="1184"/>
      <c r="F258" s="1188"/>
      <c r="G258" s="1188"/>
      <c r="H258" s="1189"/>
      <c r="I258" s="326" t="str">
        <f>IF('Mapa final'!Y351="","",'Mapa final'!Y351)</f>
        <v/>
      </c>
      <c r="J258" s="326" t="str">
        <f>IF('Mapa final'!AA351="","",'Mapa final'!AA351)</f>
        <v/>
      </c>
      <c r="K258" s="326" t="str">
        <f t="shared" si="38"/>
        <v/>
      </c>
      <c r="L258" s="326" t="str">
        <f>IF('Mapa final'!AD351="","",'Mapa final'!AD351)</f>
        <v/>
      </c>
      <c r="M258" s="265" t="str">
        <f>IF('Mapa final'!P351="","",'Mapa final'!P351)</f>
        <v/>
      </c>
      <c r="N258" s="61"/>
      <c r="O258" s="61"/>
      <c r="P258" s="61"/>
      <c r="Q258" s="146"/>
    </row>
    <row r="259" spans="1:17">
      <c r="A259" s="106" t="s">
        <v>736</v>
      </c>
      <c r="B259" s="1163"/>
      <c r="C259" s="1183" t="str">
        <f>IF('Mapa final'!E352="","",'Mapa final'!E352)</f>
        <v/>
      </c>
      <c r="D259" s="1185"/>
      <c r="E259" s="1183" t="str">
        <f>IF('Mapa final'!D352="","",'Mapa final'!D352)</f>
        <v/>
      </c>
      <c r="F259" s="1188" t="str">
        <f>IF('Mapa final'!H352="","",'Mapa final'!H352)</f>
        <v/>
      </c>
      <c r="G259" s="1188" t="str">
        <f>IF('Mapa final'!L352="","",'Mapa final'!L352)</f>
        <v/>
      </c>
      <c r="H259" s="1189" t="str">
        <f t="shared" ref="H259" si="47">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6" t="str">
        <f>IF('Mapa final'!Y352="","",'Mapa final'!Y352)</f>
        <v/>
      </c>
      <c r="J259" s="326" t="str">
        <f>IF('Mapa final'!AA352="","",'Mapa final'!AA352)</f>
        <v/>
      </c>
      <c r="K259" s="326" t="str">
        <f t="shared" si="38"/>
        <v/>
      </c>
      <c r="L259" s="326" t="str">
        <f>IF('Mapa final'!AD352="","",'Mapa final'!AD352)</f>
        <v/>
      </c>
      <c r="M259" s="265" t="str">
        <f>IF('Mapa final'!P352="","",'Mapa final'!P352)</f>
        <v/>
      </c>
      <c r="N259" s="61"/>
      <c r="O259" s="61"/>
      <c r="P259" s="61"/>
      <c r="Q259" s="146"/>
    </row>
    <row r="260" spans="1:17">
      <c r="A260" s="106" t="s">
        <v>737</v>
      </c>
      <c r="B260" s="1164"/>
      <c r="C260" s="1184"/>
      <c r="D260" s="1186"/>
      <c r="E260" s="1184"/>
      <c r="F260" s="1188"/>
      <c r="G260" s="1188"/>
      <c r="H260" s="1189"/>
      <c r="I260" s="326" t="str">
        <f>IF('Mapa final'!Y353="","",'Mapa final'!Y353)</f>
        <v/>
      </c>
      <c r="J260" s="326" t="str">
        <f>IF('Mapa final'!AA353="","",'Mapa final'!AA353)</f>
        <v/>
      </c>
      <c r="K260" s="326" t="str">
        <f t="shared" si="38"/>
        <v/>
      </c>
      <c r="L260" s="326" t="str">
        <f>IF('Mapa final'!AD353="","",'Mapa final'!AD353)</f>
        <v/>
      </c>
      <c r="M260" s="265" t="str">
        <f>IF('Mapa final'!P353="","",'Mapa final'!P353)</f>
        <v/>
      </c>
      <c r="N260" s="61"/>
      <c r="O260" s="61"/>
      <c r="P260" s="61"/>
      <c r="Q260" s="146"/>
    </row>
    <row r="261" spans="1:17">
      <c r="A261" s="106" t="s">
        <v>738</v>
      </c>
      <c r="B261" s="1164"/>
      <c r="C261" s="1184"/>
      <c r="D261" s="1186"/>
      <c r="E261" s="1184"/>
      <c r="F261" s="1188"/>
      <c r="G261" s="1188"/>
      <c r="H261" s="1189"/>
      <c r="I261" s="326" t="str">
        <f>IF('Mapa final'!Y354="","",'Mapa final'!Y354)</f>
        <v/>
      </c>
      <c r="J261" s="326" t="str">
        <f>IF('Mapa final'!AA354="","",'Mapa final'!AA354)</f>
        <v/>
      </c>
      <c r="K261" s="326" t="str">
        <f t="shared" si="38"/>
        <v/>
      </c>
      <c r="L261" s="326" t="str">
        <f>IF('Mapa final'!AD354="","",'Mapa final'!AD354)</f>
        <v/>
      </c>
      <c r="M261" s="265" t="str">
        <f>IF('Mapa final'!P354="","",'Mapa final'!P354)</f>
        <v/>
      </c>
      <c r="N261" s="61"/>
      <c r="O261" s="61"/>
      <c r="P261" s="61"/>
      <c r="Q261" s="146"/>
    </row>
    <row r="262" spans="1:17">
      <c r="A262" s="106" t="s">
        <v>739</v>
      </c>
      <c r="B262" s="1164"/>
      <c r="C262" s="1184"/>
      <c r="D262" s="1186"/>
      <c r="E262" s="1184"/>
      <c r="F262" s="1188"/>
      <c r="G262" s="1188"/>
      <c r="H262" s="1189"/>
      <c r="I262" s="326" t="str">
        <f>IF('Mapa final'!Y355="","",'Mapa final'!Y355)</f>
        <v/>
      </c>
      <c r="J262" s="326" t="str">
        <f>IF('Mapa final'!AA355="","",'Mapa final'!AA355)</f>
        <v/>
      </c>
      <c r="K262" s="326" t="str">
        <f t="shared" si="38"/>
        <v/>
      </c>
      <c r="L262" s="326" t="str">
        <f>IF('Mapa final'!AD355="","",'Mapa final'!AD355)</f>
        <v/>
      </c>
      <c r="M262" s="265" t="str">
        <f>IF('Mapa final'!P355="","",'Mapa final'!P355)</f>
        <v/>
      </c>
      <c r="N262" s="61"/>
      <c r="O262" s="61"/>
      <c r="P262" s="61"/>
      <c r="Q262" s="146"/>
    </row>
    <row r="263" spans="1:17">
      <c r="A263" s="106" t="s">
        <v>740</v>
      </c>
      <c r="B263" s="1164"/>
      <c r="C263" s="1184"/>
      <c r="D263" s="1186"/>
      <c r="E263" s="1184"/>
      <c r="F263" s="1188"/>
      <c r="G263" s="1188"/>
      <c r="H263" s="1189"/>
      <c r="I263" s="326" t="str">
        <f>IF('Mapa final'!Y356="","",'Mapa final'!Y356)</f>
        <v/>
      </c>
      <c r="J263" s="326" t="str">
        <f>IF('Mapa final'!AA356="","",'Mapa final'!AA356)</f>
        <v/>
      </c>
      <c r="K263" s="326" t="str">
        <f t="shared" si="38"/>
        <v/>
      </c>
      <c r="L263" s="326" t="str">
        <f>IF('Mapa final'!AD356="","",'Mapa final'!AD356)</f>
        <v/>
      </c>
      <c r="M263" s="265" t="str">
        <f>IF('Mapa final'!P356="","",'Mapa final'!P356)</f>
        <v/>
      </c>
      <c r="N263" s="61"/>
      <c r="O263" s="61"/>
      <c r="P263" s="61"/>
      <c r="Q263" s="146"/>
    </row>
    <row r="264" spans="1:17">
      <c r="A264" s="106" t="s">
        <v>741</v>
      </c>
      <c r="B264" s="1164"/>
      <c r="C264" s="1184"/>
      <c r="D264" s="1186"/>
      <c r="E264" s="1184"/>
      <c r="F264" s="1188"/>
      <c r="G264" s="1188"/>
      <c r="H264" s="1189"/>
      <c r="I264" s="326" t="str">
        <f>IF('Mapa final'!Y357="","",'Mapa final'!Y357)</f>
        <v/>
      </c>
      <c r="J264" s="326" t="str">
        <f>IF('Mapa final'!AA357="","",'Mapa final'!AA357)</f>
        <v/>
      </c>
      <c r="K264" s="326" t="str">
        <f t="shared" ref="K264:K327" si="48">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6" t="str">
        <f>IF('Mapa final'!AD357="","",'Mapa final'!AD357)</f>
        <v/>
      </c>
      <c r="M264" s="265" t="str">
        <f>IF('Mapa final'!P357="","",'Mapa final'!P357)</f>
        <v/>
      </c>
      <c r="N264" s="61"/>
      <c r="O264" s="61"/>
      <c r="P264" s="61"/>
      <c r="Q264" s="146"/>
    </row>
    <row r="265" spans="1:17">
      <c r="A265" s="106" t="s">
        <v>742</v>
      </c>
      <c r="B265" s="1163"/>
      <c r="C265" s="1183" t="str">
        <f>IF('Mapa final'!E358="","",'Mapa final'!E358)</f>
        <v/>
      </c>
      <c r="D265" s="1185"/>
      <c r="E265" s="1183" t="str">
        <f>IF('Mapa final'!D358="","",'Mapa final'!D358)</f>
        <v/>
      </c>
      <c r="F265" s="1188" t="str">
        <f>IF('Mapa final'!H358="","",'Mapa final'!H358)</f>
        <v/>
      </c>
      <c r="G265" s="1188" t="str">
        <f>IF('Mapa final'!L358="","",'Mapa final'!L358)</f>
        <v/>
      </c>
      <c r="H265" s="1189" t="str">
        <f t="shared" ref="H265" si="49">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6" t="str">
        <f>IF('Mapa final'!Y358="","",'Mapa final'!Y358)</f>
        <v/>
      </c>
      <c r="J265" s="326" t="str">
        <f>IF('Mapa final'!AA358="","",'Mapa final'!AA358)</f>
        <v/>
      </c>
      <c r="K265" s="326" t="str">
        <f t="shared" si="48"/>
        <v/>
      </c>
      <c r="L265" s="326" t="str">
        <f>IF('Mapa final'!AD358="","",'Mapa final'!AD358)</f>
        <v/>
      </c>
      <c r="M265" s="265" t="str">
        <f>IF('Mapa final'!P358="","",'Mapa final'!P358)</f>
        <v/>
      </c>
      <c r="N265" s="61"/>
      <c r="O265" s="61"/>
      <c r="P265" s="61"/>
      <c r="Q265" s="146"/>
    </row>
    <row r="266" spans="1:17">
      <c r="A266" s="106" t="s">
        <v>743</v>
      </c>
      <c r="B266" s="1164"/>
      <c r="C266" s="1184"/>
      <c r="D266" s="1186"/>
      <c r="E266" s="1184"/>
      <c r="F266" s="1188"/>
      <c r="G266" s="1188"/>
      <c r="H266" s="1189"/>
      <c r="I266" s="326" t="str">
        <f>IF('Mapa final'!Y359="","",'Mapa final'!Y359)</f>
        <v/>
      </c>
      <c r="J266" s="326" t="str">
        <f>IF('Mapa final'!AA359="","",'Mapa final'!AA359)</f>
        <v/>
      </c>
      <c r="K266" s="326" t="str">
        <f t="shared" si="48"/>
        <v/>
      </c>
      <c r="L266" s="326" t="str">
        <f>IF('Mapa final'!AD359="","",'Mapa final'!AD359)</f>
        <v/>
      </c>
      <c r="M266" s="265" t="str">
        <f>IF('Mapa final'!P359="","",'Mapa final'!P359)</f>
        <v/>
      </c>
      <c r="N266" s="61"/>
      <c r="O266" s="61"/>
      <c r="P266" s="61"/>
      <c r="Q266" s="146"/>
    </row>
    <row r="267" spans="1:17">
      <c r="A267" s="106" t="s">
        <v>744</v>
      </c>
      <c r="B267" s="1164"/>
      <c r="C267" s="1184"/>
      <c r="D267" s="1186"/>
      <c r="E267" s="1184"/>
      <c r="F267" s="1188"/>
      <c r="G267" s="1188"/>
      <c r="H267" s="1189"/>
      <c r="I267" s="326" t="str">
        <f>IF('Mapa final'!Y360="","",'Mapa final'!Y360)</f>
        <v/>
      </c>
      <c r="J267" s="326" t="str">
        <f>IF('Mapa final'!AA360="","",'Mapa final'!AA360)</f>
        <v/>
      </c>
      <c r="K267" s="326" t="str">
        <f t="shared" si="48"/>
        <v/>
      </c>
      <c r="L267" s="326" t="str">
        <f>IF('Mapa final'!AD360="","",'Mapa final'!AD360)</f>
        <v/>
      </c>
      <c r="M267" s="265" t="str">
        <f>IF('Mapa final'!P360="","",'Mapa final'!P360)</f>
        <v/>
      </c>
      <c r="N267" s="61"/>
      <c r="O267" s="61"/>
      <c r="P267" s="61"/>
      <c r="Q267" s="146"/>
    </row>
    <row r="268" spans="1:17">
      <c r="A268" s="106" t="s">
        <v>745</v>
      </c>
      <c r="B268" s="1164"/>
      <c r="C268" s="1184"/>
      <c r="D268" s="1186"/>
      <c r="E268" s="1184"/>
      <c r="F268" s="1188"/>
      <c r="G268" s="1188"/>
      <c r="H268" s="1189"/>
      <c r="I268" s="326" t="str">
        <f>IF('Mapa final'!Y361="","",'Mapa final'!Y361)</f>
        <v/>
      </c>
      <c r="J268" s="326" t="str">
        <f>IF('Mapa final'!AA361="","",'Mapa final'!AA361)</f>
        <v/>
      </c>
      <c r="K268" s="326" t="str">
        <f t="shared" si="48"/>
        <v/>
      </c>
      <c r="L268" s="326" t="str">
        <f>IF('Mapa final'!AD361="","",'Mapa final'!AD361)</f>
        <v/>
      </c>
      <c r="M268" s="265" t="str">
        <f>IF('Mapa final'!P361="","",'Mapa final'!P361)</f>
        <v/>
      </c>
      <c r="N268" s="61"/>
      <c r="O268" s="61"/>
      <c r="P268" s="61"/>
      <c r="Q268" s="146"/>
    </row>
    <row r="269" spans="1:17">
      <c r="A269" s="106" t="s">
        <v>746</v>
      </c>
      <c r="B269" s="1164"/>
      <c r="C269" s="1184"/>
      <c r="D269" s="1186"/>
      <c r="E269" s="1184"/>
      <c r="F269" s="1188"/>
      <c r="G269" s="1188"/>
      <c r="H269" s="1189"/>
      <c r="I269" s="326" t="str">
        <f>IF('Mapa final'!Y362="","",'Mapa final'!Y362)</f>
        <v/>
      </c>
      <c r="J269" s="326" t="str">
        <f>IF('Mapa final'!AA362="","",'Mapa final'!AA362)</f>
        <v/>
      </c>
      <c r="K269" s="326" t="str">
        <f t="shared" si="48"/>
        <v/>
      </c>
      <c r="L269" s="326" t="str">
        <f>IF('Mapa final'!AD362="","",'Mapa final'!AD362)</f>
        <v/>
      </c>
      <c r="M269" s="265" t="str">
        <f>IF('Mapa final'!P362="","",'Mapa final'!P362)</f>
        <v/>
      </c>
      <c r="N269" s="61"/>
      <c r="O269" s="61"/>
      <c r="P269" s="61"/>
      <c r="Q269" s="146"/>
    </row>
    <row r="270" spans="1:17">
      <c r="A270" s="106" t="s">
        <v>747</v>
      </c>
      <c r="B270" s="1164"/>
      <c r="C270" s="1184"/>
      <c r="D270" s="1186"/>
      <c r="E270" s="1184"/>
      <c r="F270" s="1188"/>
      <c r="G270" s="1188"/>
      <c r="H270" s="1189"/>
      <c r="I270" s="326" t="str">
        <f>IF('Mapa final'!Y363="","",'Mapa final'!Y363)</f>
        <v/>
      </c>
      <c r="J270" s="326" t="str">
        <f>IF('Mapa final'!AA363="","",'Mapa final'!AA363)</f>
        <v/>
      </c>
      <c r="K270" s="326" t="str">
        <f t="shared" si="48"/>
        <v/>
      </c>
      <c r="L270" s="326" t="str">
        <f>IF('Mapa final'!AD363="","",'Mapa final'!AD363)</f>
        <v/>
      </c>
      <c r="M270" s="265" t="str">
        <f>IF('Mapa final'!P363="","",'Mapa final'!P363)</f>
        <v/>
      </c>
      <c r="N270" s="61"/>
      <c r="O270" s="61"/>
      <c r="P270" s="61"/>
      <c r="Q270" s="146"/>
    </row>
    <row r="271" spans="1:17">
      <c r="A271" s="106" t="s">
        <v>748</v>
      </c>
      <c r="B271" s="1163"/>
      <c r="C271" s="1183" t="str">
        <f>IF('Mapa final'!E364="","",'Mapa final'!E364)</f>
        <v/>
      </c>
      <c r="D271" s="1185"/>
      <c r="E271" s="1183" t="str">
        <f>IF('Mapa final'!D364="","",'Mapa final'!D364)</f>
        <v/>
      </c>
      <c r="F271" s="1188" t="str">
        <f>IF('Mapa final'!H364="","",'Mapa final'!H364)</f>
        <v/>
      </c>
      <c r="G271" s="1188" t="str">
        <f>IF('Mapa final'!L364="","",'Mapa final'!L364)</f>
        <v/>
      </c>
      <c r="H271" s="1189" t="str">
        <f t="shared" ref="H271" si="50">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6" t="str">
        <f>IF('Mapa final'!Y364="","",'Mapa final'!Y364)</f>
        <v/>
      </c>
      <c r="J271" s="326" t="str">
        <f>IF('Mapa final'!AA364="","",'Mapa final'!AA364)</f>
        <v/>
      </c>
      <c r="K271" s="326" t="str">
        <f t="shared" si="48"/>
        <v/>
      </c>
      <c r="L271" s="326" t="str">
        <f>IF('Mapa final'!AD364="","",'Mapa final'!AD364)</f>
        <v/>
      </c>
      <c r="M271" s="265" t="str">
        <f>IF('Mapa final'!P364="","",'Mapa final'!P364)</f>
        <v/>
      </c>
      <c r="N271" s="61"/>
      <c r="O271" s="61"/>
      <c r="P271" s="61"/>
      <c r="Q271" s="146"/>
    </row>
    <row r="272" spans="1:17">
      <c r="A272" s="106" t="s">
        <v>749</v>
      </c>
      <c r="B272" s="1164"/>
      <c r="C272" s="1184"/>
      <c r="D272" s="1186"/>
      <c r="E272" s="1184"/>
      <c r="F272" s="1188"/>
      <c r="G272" s="1188"/>
      <c r="H272" s="1189"/>
      <c r="I272" s="326" t="str">
        <f>IF('Mapa final'!Y365="","",'Mapa final'!Y365)</f>
        <v/>
      </c>
      <c r="J272" s="326" t="str">
        <f>IF('Mapa final'!AA365="","",'Mapa final'!AA365)</f>
        <v/>
      </c>
      <c r="K272" s="326" t="str">
        <f t="shared" si="48"/>
        <v/>
      </c>
      <c r="L272" s="326" t="str">
        <f>IF('Mapa final'!AD365="","",'Mapa final'!AD365)</f>
        <v/>
      </c>
      <c r="M272" s="265" t="str">
        <f>IF('Mapa final'!P365="","",'Mapa final'!P365)</f>
        <v/>
      </c>
      <c r="N272" s="61"/>
      <c r="O272" s="61"/>
      <c r="P272" s="61"/>
      <c r="Q272" s="146"/>
    </row>
    <row r="273" spans="1:17">
      <c r="A273" s="106" t="s">
        <v>750</v>
      </c>
      <c r="B273" s="1164"/>
      <c r="C273" s="1184"/>
      <c r="D273" s="1186"/>
      <c r="E273" s="1184"/>
      <c r="F273" s="1188"/>
      <c r="G273" s="1188"/>
      <c r="H273" s="1189"/>
      <c r="I273" s="326" t="str">
        <f>IF('Mapa final'!Y366="","",'Mapa final'!Y366)</f>
        <v/>
      </c>
      <c r="J273" s="326" t="str">
        <f>IF('Mapa final'!AA366="","",'Mapa final'!AA366)</f>
        <v/>
      </c>
      <c r="K273" s="326" t="str">
        <f t="shared" si="48"/>
        <v/>
      </c>
      <c r="L273" s="326" t="str">
        <f>IF('Mapa final'!AD366="","",'Mapa final'!AD366)</f>
        <v/>
      </c>
      <c r="M273" s="265" t="str">
        <f>IF('Mapa final'!P366="","",'Mapa final'!P366)</f>
        <v/>
      </c>
      <c r="N273" s="61"/>
      <c r="O273" s="61"/>
      <c r="P273" s="61"/>
      <c r="Q273" s="146"/>
    </row>
    <row r="274" spans="1:17">
      <c r="A274" s="106" t="s">
        <v>751</v>
      </c>
      <c r="B274" s="1164"/>
      <c r="C274" s="1184"/>
      <c r="D274" s="1186"/>
      <c r="E274" s="1184"/>
      <c r="F274" s="1188"/>
      <c r="G274" s="1188"/>
      <c r="H274" s="1189"/>
      <c r="I274" s="326" t="str">
        <f>IF('Mapa final'!Y367="","",'Mapa final'!Y367)</f>
        <v/>
      </c>
      <c r="J274" s="326" t="str">
        <f>IF('Mapa final'!AA367="","",'Mapa final'!AA367)</f>
        <v/>
      </c>
      <c r="K274" s="326" t="str">
        <f t="shared" si="48"/>
        <v/>
      </c>
      <c r="L274" s="326" t="str">
        <f>IF('Mapa final'!AD367="","",'Mapa final'!AD367)</f>
        <v/>
      </c>
      <c r="M274" s="265" t="str">
        <f>IF('Mapa final'!P367="","",'Mapa final'!P367)</f>
        <v/>
      </c>
      <c r="N274" s="61"/>
      <c r="O274" s="61"/>
      <c r="P274" s="61"/>
      <c r="Q274" s="146"/>
    </row>
    <row r="275" spans="1:17">
      <c r="A275" s="106" t="s">
        <v>752</v>
      </c>
      <c r="B275" s="1164"/>
      <c r="C275" s="1184"/>
      <c r="D275" s="1186"/>
      <c r="E275" s="1184"/>
      <c r="F275" s="1188"/>
      <c r="G275" s="1188"/>
      <c r="H275" s="1189"/>
      <c r="I275" s="326" t="str">
        <f>IF('Mapa final'!Y368="","",'Mapa final'!Y368)</f>
        <v/>
      </c>
      <c r="J275" s="326" t="str">
        <f>IF('Mapa final'!AA368="","",'Mapa final'!AA368)</f>
        <v/>
      </c>
      <c r="K275" s="326" t="str">
        <f t="shared" si="48"/>
        <v/>
      </c>
      <c r="L275" s="326" t="str">
        <f>IF('Mapa final'!AD368="","",'Mapa final'!AD368)</f>
        <v/>
      </c>
      <c r="M275" s="265" t="str">
        <f>IF('Mapa final'!P368="","",'Mapa final'!P368)</f>
        <v/>
      </c>
      <c r="N275" s="61"/>
      <c r="O275" s="61"/>
      <c r="P275" s="61"/>
      <c r="Q275" s="146"/>
    </row>
    <row r="276" spans="1:17">
      <c r="A276" s="106" t="s">
        <v>753</v>
      </c>
      <c r="B276" s="1164"/>
      <c r="C276" s="1184"/>
      <c r="D276" s="1186"/>
      <c r="E276" s="1184"/>
      <c r="F276" s="1188"/>
      <c r="G276" s="1188"/>
      <c r="H276" s="1189"/>
      <c r="I276" s="326" t="str">
        <f>IF('Mapa final'!Y369="","",'Mapa final'!Y369)</f>
        <v/>
      </c>
      <c r="J276" s="326" t="str">
        <f>IF('Mapa final'!AA369="","",'Mapa final'!AA369)</f>
        <v/>
      </c>
      <c r="K276" s="326" t="str">
        <f t="shared" si="48"/>
        <v/>
      </c>
      <c r="L276" s="326" t="str">
        <f>IF('Mapa final'!AD369="","",'Mapa final'!AD369)</f>
        <v/>
      </c>
      <c r="M276" s="265" t="str">
        <f>IF('Mapa final'!P369="","",'Mapa final'!P369)</f>
        <v/>
      </c>
      <c r="N276" s="61"/>
      <c r="O276" s="61"/>
      <c r="P276" s="61"/>
      <c r="Q276" s="146"/>
    </row>
    <row r="277" spans="1:17">
      <c r="A277" s="106" t="s">
        <v>754</v>
      </c>
      <c r="B277" s="1163"/>
      <c r="C277" s="1183" t="str">
        <f>IF('Mapa final'!E370="","",'Mapa final'!E370)</f>
        <v/>
      </c>
      <c r="D277" s="1185"/>
      <c r="E277" s="1183" t="str">
        <f>IF('Mapa final'!D370="","",'Mapa final'!D370)</f>
        <v/>
      </c>
      <c r="F277" s="1188" t="str">
        <f>IF('Mapa final'!H370="","",'Mapa final'!H370)</f>
        <v/>
      </c>
      <c r="G277" s="1188" t="str">
        <f>IF('Mapa final'!L370="","",'Mapa final'!L370)</f>
        <v/>
      </c>
      <c r="H277" s="1189" t="str">
        <f t="shared" ref="H277" si="51">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6" t="str">
        <f>IF('Mapa final'!Y370="","",'Mapa final'!Y370)</f>
        <v/>
      </c>
      <c r="J277" s="326" t="str">
        <f>IF('Mapa final'!AA370="","",'Mapa final'!AA370)</f>
        <v/>
      </c>
      <c r="K277" s="326" t="str">
        <f t="shared" si="48"/>
        <v/>
      </c>
      <c r="L277" s="326" t="str">
        <f>IF('Mapa final'!AD370="","",'Mapa final'!AD370)</f>
        <v/>
      </c>
      <c r="M277" s="265" t="str">
        <f>IF('Mapa final'!P370="","",'Mapa final'!P370)</f>
        <v/>
      </c>
      <c r="N277" s="61"/>
      <c r="O277" s="61"/>
      <c r="P277" s="61"/>
      <c r="Q277" s="146"/>
    </row>
    <row r="278" spans="1:17">
      <c r="A278" s="106" t="s">
        <v>755</v>
      </c>
      <c r="B278" s="1164"/>
      <c r="C278" s="1184"/>
      <c r="D278" s="1186"/>
      <c r="E278" s="1184"/>
      <c r="F278" s="1188"/>
      <c r="G278" s="1188"/>
      <c r="H278" s="1189"/>
      <c r="I278" s="326" t="str">
        <f>IF('Mapa final'!Y371="","",'Mapa final'!Y371)</f>
        <v/>
      </c>
      <c r="J278" s="326" t="str">
        <f>IF('Mapa final'!AA371="","",'Mapa final'!AA371)</f>
        <v/>
      </c>
      <c r="K278" s="326" t="str">
        <f t="shared" si="48"/>
        <v/>
      </c>
      <c r="L278" s="326" t="str">
        <f>IF('Mapa final'!AD371="","",'Mapa final'!AD371)</f>
        <v/>
      </c>
      <c r="M278" s="265" t="str">
        <f>IF('Mapa final'!P371="","",'Mapa final'!P371)</f>
        <v/>
      </c>
      <c r="N278" s="61"/>
      <c r="O278" s="61"/>
      <c r="P278" s="61"/>
      <c r="Q278" s="146"/>
    </row>
    <row r="279" spans="1:17">
      <c r="A279" s="106" t="s">
        <v>756</v>
      </c>
      <c r="B279" s="1164"/>
      <c r="C279" s="1184"/>
      <c r="D279" s="1186"/>
      <c r="E279" s="1184"/>
      <c r="F279" s="1188"/>
      <c r="G279" s="1188"/>
      <c r="H279" s="1189"/>
      <c r="I279" s="326" t="str">
        <f>IF('Mapa final'!Y372="","",'Mapa final'!Y372)</f>
        <v/>
      </c>
      <c r="J279" s="326" t="str">
        <f>IF('Mapa final'!AA372="","",'Mapa final'!AA372)</f>
        <v/>
      </c>
      <c r="K279" s="326" t="str">
        <f t="shared" si="48"/>
        <v/>
      </c>
      <c r="L279" s="326" t="str">
        <f>IF('Mapa final'!AD372="","",'Mapa final'!AD372)</f>
        <v/>
      </c>
      <c r="M279" s="265" t="str">
        <f>IF('Mapa final'!P372="","",'Mapa final'!P372)</f>
        <v/>
      </c>
      <c r="N279" s="61"/>
      <c r="O279" s="61"/>
      <c r="P279" s="61"/>
      <c r="Q279" s="146"/>
    </row>
    <row r="280" spans="1:17">
      <c r="A280" s="106" t="s">
        <v>757</v>
      </c>
      <c r="B280" s="1164"/>
      <c r="C280" s="1184"/>
      <c r="D280" s="1186"/>
      <c r="E280" s="1184"/>
      <c r="F280" s="1188"/>
      <c r="G280" s="1188"/>
      <c r="H280" s="1189"/>
      <c r="I280" s="326" t="str">
        <f>IF('Mapa final'!Y373="","",'Mapa final'!Y373)</f>
        <v/>
      </c>
      <c r="J280" s="326" t="str">
        <f>IF('Mapa final'!AA373="","",'Mapa final'!AA373)</f>
        <v/>
      </c>
      <c r="K280" s="326" t="str">
        <f t="shared" si="48"/>
        <v/>
      </c>
      <c r="L280" s="326" t="str">
        <f>IF('Mapa final'!AD373="","",'Mapa final'!AD373)</f>
        <v/>
      </c>
      <c r="M280" s="265" t="str">
        <f>IF('Mapa final'!P373="","",'Mapa final'!P373)</f>
        <v/>
      </c>
      <c r="N280" s="61"/>
      <c r="O280" s="61"/>
      <c r="P280" s="61"/>
      <c r="Q280" s="146"/>
    </row>
    <row r="281" spans="1:17">
      <c r="A281" s="106" t="s">
        <v>758</v>
      </c>
      <c r="B281" s="1164"/>
      <c r="C281" s="1184"/>
      <c r="D281" s="1186"/>
      <c r="E281" s="1184"/>
      <c r="F281" s="1188"/>
      <c r="G281" s="1188"/>
      <c r="H281" s="1189"/>
      <c r="I281" s="326" t="str">
        <f>IF('Mapa final'!Y374="","",'Mapa final'!Y374)</f>
        <v/>
      </c>
      <c r="J281" s="326" t="str">
        <f>IF('Mapa final'!AA374="","",'Mapa final'!AA374)</f>
        <v/>
      </c>
      <c r="K281" s="326" t="str">
        <f t="shared" si="48"/>
        <v/>
      </c>
      <c r="L281" s="326" t="str">
        <f>IF('Mapa final'!AD374="","",'Mapa final'!AD374)</f>
        <v/>
      </c>
      <c r="M281" s="265" t="str">
        <f>IF('Mapa final'!P374="","",'Mapa final'!P374)</f>
        <v/>
      </c>
      <c r="N281" s="61"/>
      <c r="O281" s="61"/>
      <c r="P281" s="61"/>
      <c r="Q281" s="146"/>
    </row>
    <row r="282" spans="1:17">
      <c r="A282" s="106" t="s">
        <v>759</v>
      </c>
      <c r="B282" s="1164"/>
      <c r="C282" s="1184"/>
      <c r="D282" s="1186"/>
      <c r="E282" s="1184"/>
      <c r="F282" s="1188"/>
      <c r="G282" s="1188"/>
      <c r="H282" s="1189"/>
      <c r="I282" s="326" t="str">
        <f>IF('Mapa final'!Y375="","",'Mapa final'!Y375)</f>
        <v/>
      </c>
      <c r="J282" s="326" t="str">
        <f>IF('Mapa final'!AA375="","",'Mapa final'!AA375)</f>
        <v/>
      </c>
      <c r="K282" s="326" t="str">
        <f t="shared" si="48"/>
        <v/>
      </c>
      <c r="L282" s="326" t="str">
        <f>IF('Mapa final'!AD375="","",'Mapa final'!AD375)</f>
        <v/>
      </c>
      <c r="M282" s="265" t="str">
        <f>IF('Mapa final'!P375="","",'Mapa final'!P375)</f>
        <v/>
      </c>
      <c r="N282" s="61"/>
      <c r="O282" s="61"/>
      <c r="P282" s="61"/>
      <c r="Q282" s="146"/>
    </row>
    <row r="283" spans="1:17">
      <c r="A283" s="106" t="s">
        <v>760</v>
      </c>
      <c r="B283" s="1163"/>
      <c r="C283" s="1183" t="str">
        <f>IF('Mapa final'!E376="","",'Mapa final'!E376)</f>
        <v/>
      </c>
      <c r="D283" s="1185"/>
      <c r="E283" s="1183" t="str">
        <f>IF('Mapa final'!D376="","",'Mapa final'!D376)</f>
        <v/>
      </c>
      <c r="F283" s="1188" t="str">
        <f>IF('Mapa final'!H376="","",'Mapa final'!H376)</f>
        <v/>
      </c>
      <c r="G283" s="1188" t="str">
        <f>IF('Mapa final'!L376="","",'Mapa final'!L376)</f>
        <v/>
      </c>
      <c r="H283" s="1189" t="str">
        <f t="shared" ref="H283" si="52">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6" t="str">
        <f>IF('Mapa final'!Y376="","",'Mapa final'!Y376)</f>
        <v/>
      </c>
      <c r="J283" s="326" t="str">
        <f>IF('Mapa final'!AA376="","",'Mapa final'!AA376)</f>
        <v/>
      </c>
      <c r="K283" s="326" t="str">
        <f t="shared" si="48"/>
        <v/>
      </c>
      <c r="L283" s="326" t="str">
        <f>IF('Mapa final'!AD376="","",'Mapa final'!AD376)</f>
        <v/>
      </c>
      <c r="M283" s="265" t="str">
        <f>IF('Mapa final'!P376="","",'Mapa final'!P376)</f>
        <v/>
      </c>
      <c r="N283" s="61"/>
      <c r="O283" s="61"/>
      <c r="P283" s="61"/>
      <c r="Q283" s="146"/>
    </row>
    <row r="284" spans="1:17">
      <c r="A284" s="106" t="s">
        <v>761</v>
      </c>
      <c r="B284" s="1164"/>
      <c r="C284" s="1184"/>
      <c r="D284" s="1186"/>
      <c r="E284" s="1184"/>
      <c r="F284" s="1188"/>
      <c r="G284" s="1188"/>
      <c r="H284" s="1189"/>
      <c r="I284" s="326" t="str">
        <f>IF('Mapa final'!Y377="","",'Mapa final'!Y377)</f>
        <v/>
      </c>
      <c r="J284" s="326" t="str">
        <f>IF('Mapa final'!AA377="","",'Mapa final'!AA377)</f>
        <v/>
      </c>
      <c r="K284" s="326" t="str">
        <f t="shared" si="48"/>
        <v/>
      </c>
      <c r="L284" s="326" t="str">
        <f>IF('Mapa final'!AD377="","",'Mapa final'!AD377)</f>
        <v/>
      </c>
      <c r="M284" s="265" t="str">
        <f>IF('Mapa final'!P377="","",'Mapa final'!P377)</f>
        <v/>
      </c>
      <c r="N284" s="61"/>
      <c r="O284" s="61"/>
      <c r="P284" s="61"/>
      <c r="Q284" s="146"/>
    </row>
    <row r="285" spans="1:17">
      <c r="A285" s="106" t="s">
        <v>762</v>
      </c>
      <c r="B285" s="1164"/>
      <c r="C285" s="1184"/>
      <c r="D285" s="1186"/>
      <c r="E285" s="1184"/>
      <c r="F285" s="1188"/>
      <c r="G285" s="1188"/>
      <c r="H285" s="1189"/>
      <c r="I285" s="326" t="str">
        <f>IF('Mapa final'!Y378="","",'Mapa final'!Y378)</f>
        <v/>
      </c>
      <c r="J285" s="326" t="str">
        <f>IF('Mapa final'!AA378="","",'Mapa final'!AA378)</f>
        <v/>
      </c>
      <c r="K285" s="326" t="str">
        <f t="shared" si="48"/>
        <v/>
      </c>
      <c r="L285" s="326" t="str">
        <f>IF('Mapa final'!AD378="","",'Mapa final'!AD378)</f>
        <v/>
      </c>
      <c r="M285" s="265" t="str">
        <f>IF('Mapa final'!P378="","",'Mapa final'!P378)</f>
        <v/>
      </c>
      <c r="N285" s="61"/>
      <c r="O285" s="61"/>
      <c r="P285" s="61"/>
      <c r="Q285" s="146"/>
    </row>
    <row r="286" spans="1:17">
      <c r="A286" s="106" t="s">
        <v>763</v>
      </c>
      <c r="B286" s="1164"/>
      <c r="C286" s="1184"/>
      <c r="D286" s="1186"/>
      <c r="E286" s="1184"/>
      <c r="F286" s="1188"/>
      <c r="G286" s="1188"/>
      <c r="H286" s="1189"/>
      <c r="I286" s="326" t="str">
        <f>IF('Mapa final'!Y379="","",'Mapa final'!Y379)</f>
        <v/>
      </c>
      <c r="J286" s="326" t="str">
        <f>IF('Mapa final'!AA379="","",'Mapa final'!AA379)</f>
        <v/>
      </c>
      <c r="K286" s="326" t="str">
        <f t="shared" si="48"/>
        <v/>
      </c>
      <c r="L286" s="326" t="str">
        <f>IF('Mapa final'!AD379="","",'Mapa final'!AD379)</f>
        <v/>
      </c>
      <c r="M286" s="265" t="str">
        <f>IF('Mapa final'!P379="","",'Mapa final'!P379)</f>
        <v/>
      </c>
      <c r="N286" s="61"/>
      <c r="O286" s="61"/>
      <c r="P286" s="61"/>
      <c r="Q286" s="146"/>
    </row>
    <row r="287" spans="1:17">
      <c r="A287" s="106" t="s">
        <v>764</v>
      </c>
      <c r="B287" s="1164"/>
      <c r="C287" s="1184"/>
      <c r="D287" s="1186"/>
      <c r="E287" s="1184"/>
      <c r="F287" s="1188"/>
      <c r="G287" s="1188"/>
      <c r="H287" s="1189"/>
      <c r="I287" s="326" t="str">
        <f>IF('Mapa final'!Y380="","",'Mapa final'!Y380)</f>
        <v/>
      </c>
      <c r="J287" s="326" t="str">
        <f>IF('Mapa final'!AA380="","",'Mapa final'!AA380)</f>
        <v/>
      </c>
      <c r="K287" s="326" t="str">
        <f t="shared" si="48"/>
        <v/>
      </c>
      <c r="L287" s="326" t="str">
        <f>IF('Mapa final'!AD380="","",'Mapa final'!AD380)</f>
        <v/>
      </c>
      <c r="M287" s="265" t="str">
        <f>IF('Mapa final'!P380="","",'Mapa final'!P380)</f>
        <v/>
      </c>
      <c r="N287" s="61"/>
      <c r="O287" s="61"/>
      <c r="P287" s="61"/>
      <c r="Q287" s="146"/>
    </row>
    <row r="288" spans="1:17">
      <c r="A288" s="106" t="s">
        <v>765</v>
      </c>
      <c r="B288" s="1164"/>
      <c r="C288" s="1184"/>
      <c r="D288" s="1186"/>
      <c r="E288" s="1184"/>
      <c r="F288" s="1188"/>
      <c r="G288" s="1188"/>
      <c r="H288" s="1189"/>
      <c r="I288" s="326" t="str">
        <f>IF('Mapa final'!Y381="","",'Mapa final'!Y381)</f>
        <v/>
      </c>
      <c r="J288" s="326" t="str">
        <f>IF('Mapa final'!AA381="","",'Mapa final'!AA381)</f>
        <v/>
      </c>
      <c r="K288" s="326" t="str">
        <f t="shared" si="48"/>
        <v/>
      </c>
      <c r="L288" s="326" t="str">
        <f>IF('Mapa final'!AD381="","",'Mapa final'!AD381)</f>
        <v/>
      </c>
      <c r="M288" s="265" t="str">
        <f>IF('Mapa final'!P381="","",'Mapa final'!P381)</f>
        <v/>
      </c>
      <c r="N288" s="61"/>
      <c r="O288" s="61"/>
      <c r="P288" s="61"/>
      <c r="Q288" s="146"/>
    </row>
    <row r="289" spans="1:17">
      <c r="A289" s="106" t="s">
        <v>766</v>
      </c>
      <c r="B289" s="1163"/>
      <c r="C289" s="1183" t="str">
        <f>IF('Mapa final'!E382="","",'Mapa final'!E382)</f>
        <v/>
      </c>
      <c r="D289" s="1185"/>
      <c r="E289" s="1183" t="str">
        <f>IF('Mapa final'!D382="","",'Mapa final'!D382)</f>
        <v/>
      </c>
      <c r="F289" s="1188" t="str">
        <f>IF('Mapa final'!H382="","",'Mapa final'!H382)</f>
        <v/>
      </c>
      <c r="G289" s="1188" t="str">
        <f>IF('Mapa final'!L382="","",'Mapa final'!L382)</f>
        <v/>
      </c>
      <c r="H289" s="1189" t="str">
        <f t="shared" ref="H289" si="53">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6" t="str">
        <f>IF('Mapa final'!Y382="","",'Mapa final'!Y382)</f>
        <v/>
      </c>
      <c r="J289" s="326" t="str">
        <f>IF('Mapa final'!AA382="","",'Mapa final'!AA382)</f>
        <v/>
      </c>
      <c r="K289" s="326" t="str">
        <f t="shared" si="48"/>
        <v/>
      </c>
      <c r="L289" s="326" t="str">
        <f>IF('Mapa final'!AD382="","",'Mapa final'!AD382)</f>
        <v/>
      </c>
      <c r="M289" s="265" t="str">
        <f>IF('Mapa final'!P382="","",'Mapa final'!P382)</f>
        <v/>
      </c>
      <c r="N289" s="61"/>
      <c r="O289" s="61"/>
      <c r="P289" s="61"/>
      <c r="Q289" s="146"/>
    </row>
    <row r="290" spans="1:17">
      <c r="A290" s="106" t="s">
        <v>767</v>
      </c>
      <c r="B290" s="1164"/>
      <c r="C290" s="1184"/>
      <c r="D290" s="1186"/>
      <c r="E290" s="1184"/>
      <c r="F290" s="1188"/>
      <c r="G290" s="1188"/>
      <c r="H290" s="1189"/>
      <c r="I290" s="326" t="str">
        <f>IF('Mapa final'!Y383="","",'Mapa final'!Y383)</f>
        <v/>
      </c>
      <c r="J290" s="326" t="str">
        <f>IF('Mapa final'!AA383="","",'Mapa final'!AA383)</f>
        <v/>
      </c>
      <c r="K290" s="326" t="str">
        <f t="shared" si="48"/>
        <v/>
      </c>
      <c r="L290" s="326" t="str">
        <f>IF('Mapa final'!AD383="","",'Mapa final'!AD383)</f>
        <v/>
      </c>
      <c r="M290" s="265" t="str">
        <f>IF('Mapa final'!P383="","",'Mapa final'!P383)</f>
        <v/>
      </c>
      <c r="N290" s="61"/>
      <c r="O290" s="61"/>
      <c r="P290" s="61"/>
      <c r="Q290" s="146"/>
    </row>
    <row r="291" spans="1:17">
      <c r="A291" s="106" t="s">
        <v>768</v>
      </c>
      <c r="B291" s="1164"/>
      <c r="C291" s="1184"/>
      <c r="D291" s="1186"/>
      <c r="E291" s="1184"/>
      <c r="F291" s="1188"/>
      <c r="G291" s="1188"/>
      <c r="H291" s="1189"/>
      <c r="I291" s="326" t="str">
        <f>IF('Mapa final'!Y384="","",'Mapa final'!Y384)</f>
        <v/>
      </c>
      <c r="J291" s="326" t="str">
        <f>IF('Mapa final'!AA384="","",'Mapa final'!AA384)</f>
        <v/>
      </c>
      <c r="K291" s="326" t="str">
        <f t="shared" si="48"/>
        <v/>
      </c>
      <c r="L291" s="326" t="str">
        <f>IF('Mapa final'!AD384="","",'Mapa final'!AD384)</f>
        <v/>
      </c>
      <c r="M291" s="265" t="str">
        <f>IF('Mapa final'!P384="","",'Mapa final'!P384)</f>
        <v/>
      </c>
      <c r="N291" s="61"/>
      <c r="O291" s="61"/>
      <c r="P291" s="61"/>
      <c r="Q291" s="146"/>
    </row>
    <row r="292" spans="1:17">
      <c r="A292" s="106" t="s">
        <v>769</v>
      </c>
      <c r="B292" s="1164"/>
      <c r="C292" s="1184"/>
      <c r="D292" s="1186"/>
      <c r="E292" s="1184"/>
      <c r="F292" s="1188"/>
      <c r="G292" s="1188"/>
      <c r="H292" s="1189"/>
      <c r="I292" s="326" t="str">
        <f>IF('Mapa final'!Y385="","",'Mapa final'!Y385)</f>
        <v/>
      </c>
      <c r="J292" s="326" t="str">
        <f>IF('Mapa final'!AA385="","",'Mapa final'!AA385)</f>
        <v/>
      </c>
      <c r="K292" s="326" t="str">
        <f t="shared" si="48"/>
        <v/>
      </c>
      <c r="L292" s="326" t="str">
        <f>IF('Mapa final'!AD385="","",'Mapa final'!AD385)</f>
        <v/>
      </c>
      <c r="M292" s="265" t="str">
        <f>IF('Mapa final'!P385="","",'Mapa final'!P385)</f>
        <v/>
      </c>
      <c r="N292" s="61"/>
      <c r="O292" s="61"/>
      <c r="P292" s="61"/>
      <c r="Q292" s="146"/>
    </row>
    <row r="293" spans="1:17">
      <c r="A293" s="106" t="s">
        <v>770</v>
      </c>
      <c r="B293" s="1164"/>
      <c r="C293" s="1184"/>
      <c r="D293" s="1186"/>
      <c r="E293" s="1184"/>
      <c r="F293" s="1188"/>
      <c r="G293" s="1188"/>
      <c r="H293" s="1189"/>
      <c r="I293" s="326" t="str">
        <f>IF('Mapa final'!Y386="","",'Mapa final'!Y386)</f>
        <v/>
      </c>
      <c r="J293" s="326" t="str">
        <f>IF('Mapa final'!AA386="","",'Mapa final'!AA386)</f>
        <v/>
      </c>
      <c r="K293" s="326" t="str">
        <f t="shared" si="48"/>
        <v/>
      </c>
      <c r="L293" s="326" t="str">
        <f>IF('Mapa final'!AD386="","",'Mapa final'!AD386)</f>
        <v/>
      </c>
      <c r="M293" s="265" t="str">
        <f>IF('Mapa final'!P386="","",'Mapa final'!P386)</f>
        <v/>
      </c>
      <c r="N293" s="61"/>
      <c r="O293" s="61"/>
      <c r="P293" s="61"/>
      <c r="Q293" s="146"/>
    </row>
    <row r="294" spans="1:17">
      <c r="A294" s="106" t="s">
        <v>771</v>
      </c>
      <c r="B294" s="1164"/>
      <c r="C294" s="1184"/>
      <c r="D294" s="1186"/>
      <c r="E294" s="1184"/>
      <c r="F294" s="1188"/>
      <c r="G294" s="1188"/>
      <c r="H294" s="1189"/>
      <c r="I294" s="326" t="str">
        <f>IF('Mapa final'!Y387="","",'Mapa final'!Y387)</f>
        <v/>
      </c>
      <c r="J294" s="326" t="str">
        <f>IF('Mapa final'!AA387="","",'Mapa final'!AA387)</f>
        <v/>
      </c>
      <c r="K294" s="326" t="str">
        <f t="shared" si="48"/>
        <v/>
      </c>
      <c r="L294" s="326" t="str">
        <f>IF('Mapa final'!AD387="","",'Mapa final'!AD387)</f>
        <v/>
      </c>
      <c r="M294" s="265" t="str">
        <f>IF('Mapa final'!P387="","",'Mapa final'!P387)</f>
        <v/>
      </c>
      <c r="N294" s="61"/>
      <c r="O294" s="61"/>
      <c r="P294" s="61"/>
      <c r="Q294" s="146"/>
    </row>
    <row r="295" spans="1:17">
      <c r="A295" s="106" t="s">
        <v>772</v>
      </c>
      <c r="B295" s="1163"/>
      <c r="C295" s="1183" t="str">
        <f>IF('Mapa final'!E388="","",'Mapa final'!E388)</f>
        <v/>
      </c>
      <c r="D295" s="1185"/>
      <c r="E295" s="1183" t="str">
        <f>IF('Mapa final'!D388="","",'Mapa final'!D388)</f>
        <v/>
      </c>
      <c r="F295" s="1188" t="str">
        <f>IF('Mapa final'!H388="","",'Mapa final'!H388)</f>
        <v/>
      </c>
      <c r="G295" s="1188" t="str">
        <f>IF('Mapa final'!L388="","",'Mapa final'!L388)</f>
        <v/>
      </c>
      <c r="H295" s="1189" t="str">
        <f t="shared" ref="H295" si="54">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6" t="str">
        <f>IF('Mapa final'!Y388="","",'Mapa final'!Y388)</f>
        <v/>
      </c>
      <c r="J295" s="326" t="str">
        <f>IF('Mapa final'!AA388="","",'Mapa final'!AA388)</f>
        <v/>
      </c>
      <c r="K295" s="326" t="str">
        <f t="shared" si="48"/>
        <v/>
      </c>
      <c r="L295" s="326" t="str">
        <f>IF('Mapa final'!AD388="","",'Mapa final'!AD388)</f>
        <v/>
      </c>
      <c r="M295" s="265" t="str">
        <f>IF('Mapa final'!P388="","",'Mapa final'!P388)</f>
        <v/>
      </c>
      <c r="N295" s="61"/>
      <c r="O295" s="61"/>
      <c r="P295" s="61"/>
      <c r="Q295" s="146"/>
    </row>
    <row r="296" spans="1:17">
      <c r="A296" s="106" t="s">
        <v>773</v>
      </c>
      <c r="B296" s="1164"/>
      <c r="C296" s="1184"/>
      <c r="D296" s="1186"/>
      <c r="E296" s="1184"/>
      <c r="F296" s="1188"/>
      <c r="G296" s="1188"/>
      <c r="H296" s="1189"/>
      <c r="I296" s="326" t="str">
        <f>IF('Mapa final'!Y389="","",'Mapa final'!Y389)</f>
        <v/>
      </c>
      <c r="J296" s="326" t="str">
        <f>IF('Mapa final'!AA389="","",'Mapa final'!AA389)</f>
        <v/>
      </c>
      <c r="K296" s="326" t="str">
        <f t="shared" si="48"/>
        <v/>
      </c>
      <c r="L296" s="326" t="str">
        <f>IF('Mapa final'!AD389="","",'Mapa final'!AD389)</f>
        <v/>
      </c>
      <c r="M296" s="265" t="str">
        <f>IF('Mapa final'!P389="","",'Mapa final'!P389)</f>
        <v/>
      </c>
      <c r="N296" s="61"/>
      <c r="O296" s="61"/>
      <c r="P296" s="61"/>
      <c r="Q296" s="146"/>
    </row>
    <row r="297" spans="1:17">
      <c r="A297" s="106" t="s">
        <v>774</v>
      </c>
      <c r="B297" s="1164"/>
      <c r="C297" s="1184"/>
      <c r="D297" s="1186"/>
      <c r="E297" s="1184"/>
      <c r="F297" s="1188"/>
      <c r="G297" s="1188"/>
      <c r="H297" s="1189"/>
      <c r="I297" s="326" t="str">
        <f>IF('Mapa final'!Y390="","",'Mapa final'!Y390)</f>
        <v/>
      </c>
      <c r="J297" s="326" t="str">
        <f>IF('Mapa final'!AA390="","",'Mapa final'!AA390)</f>
        <v/>
      </c>
      <c r="K297" s="326" t="str">
        <f t="shared" si="48"/>
        <v/>
      </c>
      <c r="L297" s="326" t="str">
        <f>IF('Mapa final'!AD390="","",'Mapa final'!AD390)</f>
        <v/>
      </c>
      <c r="M297" s="265" t="str">
        <f>IF('Mapa final'!P390="","",'Mapa final'!P390)</f>
        <v/>
      </c>
      <c r="N297" s="61"/>
      <c r="O297" s="61"/>
      <c r="P297" s="61"/>
      <c r="Q297" s="146"/>
    </row>
    <row r="298" spans="1:17">
      <c r="A298" s="106" t="s">
        <v>775</v>
      </c>
      <c r="B298" s="1164"/>
      <c r="C298" s="1184"/>
      <c r="D298" s="1186"/>
      <c r="E298" s="1184"/>
      <c r="F298" s="1188"/>
      <c r="G298" s="1188"/>
      <c r="H298" s="1189"/>
      <c r="I298" s="326" t="str">
        <f>IF('Mapa final'!Y391="","",'Mapa final'!Y391)</f>
        <v/>
      </c>
      <c r="J298" s="326" t="str">
        <f>IF('Mapa final'!AA391="","",'Mapa final'!AA391)</f>
        <v/>
      </c>
      <c r="K298" s="326" t="str">
        <f t="shared" si="48"/>
        <v/>
      </c>
      <c r="L298" s="326" t="str">
        <f>IF('Mapa final'!AD391="","",'Mapa final'!AD391)</f>
        <v/>
      </c>
      <c r="M298" s="265" t="str">
        <f>IF('Mapa final'!P391="","",'Mapa final'!P391)</f>
        <v/>
      </c>
      <c r="N298" s="61"/>
      <c r="O298" s="61"/>
      <c r="P298" s="61"/>
      <c r="Q298" s="146"/>
    </row>
    <row r="299" spans="1:17">
      <c r="A299" s="106" t="s">
        <v>776</v>
      </c>
      <c r="B299" s="1164"/>
      <c r="C299" s="1184"/>
      <c r="D299" s="1186"/>
      <c r="E299" s="1184"/>
      <c r="F299" s="1188"/>
      <c r="G299" s="1188"/>
      <c r="H299" s="1189"/>
      <c r="I299" s="326" t="str">
        <f>IF('Mapa final'!Y392="","",'Mapa final'!Y392)</f>
        <v/>
      </c>
      <c r="J299" s="326" t="str">
        <f>IF('Mapa final'!AA392="","",'Mapa final'!AA392)</f>
        <v/>
      </c>
      <c r="K299" s="326" t="str">
        <f t="shared" si="48"/>
        <v/>
      </c>
      <c r="L299" s="326" t="str">
        <f>IF('Mapa final'!AD392="","",'Mapa final'!AD392)</f>
        <v/>
      </c>
      <c r="M299" s="265" t="str">
        <f>IF('Mapa final'!P392="","",'Mapa final'!P392)</f>
        <v/>
      </c>
      <c r="N299" s="61"/>
      <c r="O299" s="61"/>
      <c r="P299" s="61"/>
      <c r="Q299" s="146"/>
    </row>
    <row r="300" spans="1:17">
      <c r="A300" s="106" t="s">
        <v>777</v>
      </c>
      <c r="B300" s="1164"/>
      <c r="C300" s="1184"/>
      <c r="D300" s="1186"/>
      <c r="E300" s="1184"/>
      <c r="F300" s="1188"/>
      <c r="G300" s="1188"/>
      <c r="H300" s="1189"/>
      <c r="I300" s="326" t="str">
        <f>IF('Mapa final'!Y393="","",'Mapa final'!Y393)</f>
        <v/>
      </c>
      <c r="J300" s="326" t="str">
        <f>IF('Mapa final'!AA393="","",'Mapa final'!AA393)</f>
        <v/>
      </c>
      <c r="K300" s="326" t="str">
        <f t="shared" si="48"/>
        <v/>
      </c>
      <c r="L300" s="326" t="str">
        <f>IF('Mapa final'!AD393="","",'Mapa final'!AD393)</f>
        <v/>
      </c>
      <c r="M300" s="265" t="str">
        <f>IF('Mapa final'!P393="","",'Mapa final'!P393)</f>
        <v/>
      </c>
      <c r="N300" s="61"/>
      <c r="O300" s="61"/>
      <c r="P300" s="61"/>
      <c r="Q300" s="146"/>
    </row>
    <row r="301" spans="1:17">
      <c r="A301" s="106" t="s">
        <v>778</v>
      </c>
      <c r="B301" s="1163"/>
      <c r="C301" s="1183" t="str">
        <f>IF('Mapa final'!E394="","",'Mapa final'!E394)</f>
        <v/>
      </c>
      <c r="D301" s="1185"/>
      <c r="E301" s="1183" t="str">
        <f>IF('Mapa final'!D394="","",'Mapa final'!D394)</f>
        <v/>
      </c>
      <c r="F301" s="1188" t="str">
        <f>IF('Mapa final'!H394="","",'Mapa final'!H394)</f>
        <v/>
      </c>
      <c r="G301" s="1188" t="str">
        <f>IF('Mapa final'!L394="","",'Mapa final'!L394)</f>
        <v/>
      </c>
      <c r="H301" s="1189" t="str">
        <f t="shared" ref="H301" si="55">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6" t="str">
        <f>IF('Mapa final'!Y394="","",'Mapa final'!Y394)</f>
        <v/>
      </c>
      <c r="J301" s="326" t="str">
        <f>IF('Mapa final'!AA394="","",'Mapa final'!AA394)</f>
        <v/>
      </c>
      <c r="K301" s="326" t="str">
        <f t="shared" si="48"/>
        <v/>
      </c>
      <c r="L301" s="326" t="str">
        <f>IF('Mapa final'!AD394="","",'Mapa final'!AD394)</f>
        <v/>
      </c>
      <c r="M301" s="265" t="str">
        <f>IF('Mapa final'!P394="","",'Mapa final'!P394)</f>
        <v/>
      </c>
      <c r="N301" s="61"/>
      <c r="O301" s="61"/>
      <c r="P301" s="61"/>
      <c r="Q301" s="146"/>
    </row>
    <row r="302" spans="1:17">
      <c r="A302" s="106" t="s">
        <v>779</v>
      </c>
      <c r="B302" s="1164"/>
      <c r="C302" s="1184"/>
      <c r="D302" s="1186"/>
      <c r="E302" s="1184"/>
      <c r="F302" s="1188"/>
      <c r="G302" s="1188"/>
      <c r="H302" s="1189"/>
      <c r="I302" s="326" t="str">
        <f>IF('Mapa final'!Y395="","",'Mapa final'!Y395)</f>
        <v/>
      </c>
      <c r="J302" s="326" t="str">
        <f>IF('Mapa final'!AA395="","",'Mapa final'!AA395)</f>
        <v/>
      </c>
      <c r="K302" s="326" t="str">
        <f t="shared" si="48"/>
        <v/>
      </c>
      <c r="L302" s="326" t="str">
        <f>IF('Mapa final'!AD395="","",'Mapa final'!AD395)</f>
        <v/>
      </c>
      <c r="M302" s="265" t="str">
        <f>IF('Mapa final'!P395="","",'Mapa final'!P395)</f>
        <v/>
      </c>
      <c r="N302" s="61"/>
      <c r="O302" s="61"/>
      <c r="P302" s="61"/>
      <c r="Q302" s="146"/>
    </row>
    <row r="303" spans="1:17">
      <c r="A303" s="106" t="s">
        <v>780</v>
      </c>
      <c r="B303" s="1164"/>
      <c r="C303" s="1184"/>
      <c r="D303" s="1186"/>
      <c r="E303" s="1184"/>
      <c r="F303" s="1188"/>
      <c r="G303" s="1188"/>
      <c r="H303" s="1189"/>
      <c r="I303" s="326" t="str">
        <f>IF('Mapa final'!Y396="","",'Mapa final'!Y396)</f>
        <v/>
      </c>
      <c r="J303" s="326" t="str">
        <f>IF('Mapa final'!AA396="","",'Mapa final'!AA396)</f>
        <v/>
      </c>
      <c r="K303" s="326" t="str">
        <f t="shared" si="48"/>
        <v/>
      </c>
      <c r="L303" s="326" t="str">
        <f>IF('Mapa final'!AD396="","",'Mapa final'!AD396)</f>
        <v/>
      </c>
      <c r="M303" s="265" t="str">
        <f>IF('Mapa final'!P396="","",'Mapa final'!P396)</f>
        <v/>
      </c>
      <c r="N303" s="61"/>
      <c r="O303" s="61"/>
      <c r="P303" s="61"/>
      <c r="Q303" s="146"/>
    </row>
    <row r="304" spans="1:17">
      <c r="A304" s="106" t="s">
        <v>781</v>
      </c>
      <c r="B304" s="1164"/>
      <c r="C304" s="1184"/>
      <c r="D304" s="1186"/>
      <c r="E304" s="1184"/>
      <c r="F304" s="1188"/>
      <c r="G304" s="1188"/>
      <c r="H304" s="1189"/>
      <c r="I304" s="326" t="str">
        <f>IF('Mapa final'!Y397="","",'Mapa final'!Y397)</f>
        <v/>
      </c>
      <c r="J304" s="326" t="str">
        <f>IF('Mapa final'!AA397="","",'Mapa final'!AA397)</f>
        <v/>
      </c>
      <c r="K304" s="326" t="str">
        <f t="shared" si="48"/>
        <v/>
      </c>
      <c r="L304" s="326" t="str">
        <f>IF('Mapa final'!AD397="","",'Mapa final'!AD397)</f>
        <v/>
      </c>
      <c r="M304" s="265" t="str">
        <f>IF('Mapa final'!P397="","",'Mapa final'!P397)</f>
        <v/>
      </c>
      <c r="N304" s="61"/>
      <c r="O304" s="61"/>
      <c r="P304" s="61"/>
      <c r="Q304" s="146"/>
    </row>
    <row r="305" spans="1:17">
      <c r="A305" s="106" t="s">
        <v>782</v>
      </c>
      <c r="B305" s="1164"/>
      <c r="C305" s="1184"/>
      <c r="D305" s="1186"/>
      <c r="E305" s="1184"/>
      <c r="F305" s="1188"/>
      <c r="G305" s="1188"/>
      <c r="H305" s="1189"/>
      <c r="I305" s="326" t="str">
        <f>IF('Mapa final'!Y398="","",'Mapa final'!Y398)</f>
        <v/>
      </c>
      <c r="J305" s="326" t="str">
        <f>IF('Mapa final'!AA398="","",'Mapa final'!AA398)</f>
        <v/>
      </c>
      <c r="K305" s="326" t="str">
        <f t="shared" si="48"/>
        <v/>
      </c>
      <c r="L305" s="326" t="str">
        <f>IF('Mapa final'!AD398="","",'Mapa final'!AD398)</f>
        <v/>
      </c>
      <c r="M305" s="265" t="str">
        <f>IF('Mapa final'!P398="","",'Mapa final'!P398)</f>
        <v/>
      </c>
      <c r="N305" s="61"/>
      <c r="O305" s="61"/>
      <c r="P305" s="61"/>
      <c r="Q305" s="146"/>
    </row>
    <row r="306" spans="1:17">
      <c r="A306" s="106" t="s">
        <v>783</v>
      </c>
      <c r="B306" s="1164"/>
      <c r="C306" s="1184"/>
      <c r="D306" s="1186"/>
      <c r="E306" s="1184"/>
      <c r="F306" s="1188"/>
      <c r="G306" s="1188"/>
      <c r="H306" s="1189"/>
      <c r="I306" s="326" t="str">
        <f>IF('Mapa final'!Y399="","",'Mapa final'!Y399)</f>
        <v/>
      </c>
      <c r="J306" s="326" t="str">
        <f>IF('Mapa final'!AA399="","",'Mapa final'!AA399)</f>
        <v/>
      </c>
      <c r="K306" s="326" t="str">
        <f t="shared" si="48"/>
        <v/>
      </c>
      <c r="L306" s="326" t="str">
        <f>IF('Mapa final'!AD399="","",'Mapa final'!AD399)</f>
        <v/>
      </c>
      <c r="M306" s="265" t="str">
        <f>IF('Mapa final'!P399="","",'Mapa final'!P399)</f>
        <v/>
      </c>
      <c r="N306" s="61"/>
      <c r="O306" s="61"/>
      <c r="P306" s="61"/>
      <c r="Q306" s="146"/>
    </row>
    <row r="307" spans="1:17">
      <c r="A307" s="106" t="s">
        <v>784</v>
      </c>
      <c r="B307" s="1163"/>
      <c r="C307" s="1183" t="str">
        <f>IF('Mapa final'!E400="","",'Mapa final'!E400)</f>
        <v/>
      </c>
      <c r="D307" s="1185"/>
      <c r="E307" s="1183" t="str">
        <f>IF('Mapa final'!D400="","",'Mapa final'!D400)</f>
        <v/>
      </c>
      <c r="F307" s="1188" t="str">
        <f>IF('Mapa final'!H400="","",'Mapa final'!H400)</f>
        <v/>
      </c>
      <c r="G307" s="1188" t="str">
        <f>IF('Mapa final'!L400="","",'Mapa final'!L400)</f>
        <v/>
      </c>
      <c r="H307" s="1189" t="str">
        <f t="shared" ref="H307" si="56">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6" t="str">
        <f>IF('Mapa final'!Y400="","",'Mapa final'!Y400)</f>
        <v/>
      </c>
      <c r="J307" s="326" t="str">
        <f>IF('Mapa final'!AA400="","",'Mapa final'!AA400)</f>
        <v/>
      </c>
      <c r="K307" s="326" t="str">
        <f t="shared" si="48"/>
        <v/>
      </c>
      <c r="L307" s="326" t="str">
        <f>IF('Mapa final'!AD400="","",'Mapa final'!AD400)</f>
        <v/>
      </c>
      <c r="M307" s="265" t="str">
        <f>IF('Mapa final'!P400="","",'Mapa final'!P400)</f>
        <v/>
      </c>
      <c r="N307" s="61"/>
      <c r="O307" s="61"/>
      <c r="P307" s="61"/>
      <c r="Q307" s="146"/>
    </row>
    <row r="308" spans="1:17">
      <c r="A308" s="106" t="s">
        <v>785</v>
      </c>
      <c r="B308" s="1164"/>
      <c r="C308" s="1184"/>
      <c r="D308" s="1186"/>
      <c r="E308" s="1184"/>
      <c r="F308" s="1188"/>
      <c r="G308" s="1188"/>
      <c r="H308" s="1189"/>
      <c r="I308" s="326" t="str">
        <f>IF('Mapa final'!Y401="","",'Mapa final'!Y401)</f>
        <v/>
      </c>
      <c r="J308" s="326" t="str">
        <f>IF('Mapa final'!AA401="","",'Mapa final'!AA401)</f>
        <v/>
      </c>
      <c r="K308" s="326" t="str">
        <f t="shared" si="48"/>
        <v/>
      </c>
      <c r="L308" s="326" t="str">
        <f>IF('Mapa final'!AD401="","",'Mapa final'!AD401)</f>
        <v/>
      </c>
      <c r="M308" s="265" t="str">
        <f>IF('Mapa final'!P401="","",'Mapa final'!P401)</f>
        <v/>
      </c>
      <c r="N308" s="61"/>
      <c r="O308" s="61"/>
      <c r="P308" s="61"/>
      <c r="Q308" s="146"/>
    </row>
    <row r="309" spans="1:17">
      <c r="A309" s="106" t="s">
        <v>786</v>
      </c>
      <c r="B309" s="1164"/>
      <c r="C309" s="1184"/>
      <c r="D309" s="1186"/>
      <c r="E309" s="1184"/>
      <c r="F309" s="1188"/>
      <c r="G309" s="1188"/>
      <c r="H309" s="1189"/>
      <c r="I309" s="326" t="str">
        <f>IF('Mapa final'!Y402="","",'Mapa final'!Y402)</f>
        <v/>
      </c>
      <c r="J309" s="326" t="str">
        <f>IF('Mapa final'!AA402="","",'Mapa final'!AA402)</f>
        <v/>
      </c>
      <c r="K309" s="326" t="str">
        <f t="shared" si="48"/>
        <v/>
      </c>
      <c r="L309" s="326" t="str">
        <f>IF('Mapa final'!AD402="","",'Mapa final'!AD402)</f>
        <v/>
      </c>
      <c r="M309" s="265" t="str">
        <f>IF('Mapa final'!P402="","",'Mapa final'!P402)</f>
        <v/>
      </c>
      <c r="N309" s="61"/>
      <c r="O309" s="61"/>
      <c r="P309" s="61"/>
      <c r="Q309" s="146"/>
    </row>
    <row r="310" spans="1:17">
      <c r="A310" s="106" t="s">
        <v>787</v>
      </c>
      <c r="B310" s="1164"/>
      <c r="C310" s="1184"/>
      <c r="D310" s="1186"/>
      <c r="E310" s="1184"/>
      <c r="F310" s="1188"/>
      <c r="G310" s="1188"/>
      <c r="H310" s="1189"/>
      <c r="I310" s="326" t="str">
        <f>IF('Mapa final'!Y403="","",'Mapa final'!Y403)</f>
        <v/>
      </c>
      <c r="J310" s="326" t="str">
        <f>IF('Mapa final'!AA403="","",'Mapa final'!AA403)</f>
        <v/>
      </c>
      <c r="K310" s="326" t="str">
        <f t="shared" si="48"/>
        <v/>
      </c>
      <c r="L310" s="326" t="str">
        <f>IF('Mapa final'!AD403="","",'Mapa final'!AD403)</f>
        <v/>
      </c>
      <c r="M310" s="265" t="str">
        <f>IF('Mapa final'!P403="","",'Mapa final'!P403)</f>
        <v/>
      </c>
      <c r="N310" s="61"/>
      <c r="O310" s="61"/>
      <c r="P310" s="61"/>
      <c r="Q310" s="146"/>
    </row>
    <row r="311" spans="1:17">
      <c r="A311" s="106" t="s">
        <v>788</v>
      </c>
      <c r="B311" s="1164"/>
      <c r="C311" s="1184"/>
      <c r="D311" s="1186"/>
      <c r="E311" s="1184"/>
      <c r="F311" s="1188"/>
      <c r="G311" s="1188"/>
      <c r="H311" s="1189"/>
      <c r="I311" s="326" t="str">
        <f>IF('Mapa final'!Y404="","",'Mapa final'!Y404)</f>
        <v/>
      </c>
      <c r="J311" s="326" t="str">
        <f>IF('Mapa final'!AA404="","",'Mapa final'!AA404)</f>
        <v/>
      </c>
      <c r="K311" s="326" t="str">
        <f t="shared" si="48"/>
        <v/>
      </c>
      <c r="L311" s="326" t="str">
        <f>IF('Mapa final'!AD404="","",'Mapa final'!AD404)</f>
        <v/>
      </c>
      <c r="M311" s="265" t="str">
        <f>IF('Mapa final'!P404="","",'Mapa final'!P404)</f>
        <v/>
      </c>
      <c r="N311" s="61"/>
      <c r="O311" s="61"/>
      <c r="P311" s="61"/>
      <c r="Q311" s="146"/>
    </row>
    <row r="312" spans="1:17">
      <c r="A312" s="106" t="s">
        <v>789</v>
      </c>
      <c r="B312" s="1164"/>
      <c r="C312" s="1184"/>
      <c r="D312" s="1186"/>
      <c r="E312" s="1184"/>
      <c r="F312" s="1188"/>
      <c r="G312" s="1188"/>
      <c r="H312" s="1189"/>
      <c r="I312" s="326" t="str">
        <f>IF('Mapa final'!Y405="","",'Mapa final'!Y405)</f>
        <v/>
      </c>
      <c r="J312" s="326" t="str">
        <f>IF('Mapa final'!AA405="","",'Mapa final'!AA405)</f>
        <v/>
      </c>
      <c r="K312" s="326" t="str">
        <f t="shared" si="48"/>
        <v/>
      </c>
      <c r="L312" s="326" t="str">
        <f>IF('Mapa final'!AD405="","",'Mapa final'!AD405)</f>
        <v/>
      </c>
      <c r="M312" s="265" t="str">
        <f>IF('Mapa final'!P405="","",'Mapa final'!P405)</f>
        <v/>
      </c>
      <c r="N312" s="61"/>
      <c r="O312" s="61"/>
      <c r="P312" s="61"/>
      <c r="Q312" s="146"/>
    </row>
    <row r="313" spans="1:17">
      <c r="A313" s="106" t="s">
        <v>790</v>
      </c>
      <c r="B313" s="1163"/>
      <c r="C313" s="1183" t="str">
        <f>IF('Mapa final'!E406="","",'Mapa final'!E406)</f>
        <v/>
      </c>
      <c r="D313" s="1185"/>
      <c r="E313" s="1183" t="str">
        <f>IF('Mapa final'!D406="","",'Mapa final'!D406)</f>
        <v/>
      </c>
      <c r="F313" s="1188" t="str">
        <f>IF('Mapa final'!H406="","",'Mapa final'!H406)</f>
        <v/>
      </c>
      <c r="G313" s="1188" t="str">
        <f>IF('Mapa final'!L406="","",'Mapa final'!L406)</f>
        <v/>
      </c>
      <c r="H313" s="1189" t="str">
        <f t="shared" ref="H313" si="57">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6" t="str">
        <f>IF('Mapa final'!Y406="","",'Mapa final'!Y406)</f>
        <v/>
      </c>
      <c r="J313" s="326" t="str">
        <f>IF('Mapa final'!AA406="","",'Mapa final'!AA406)</f>
        <v/>
      </c>
      <c r="K313" s="326" t="str">
        <f t="shared" si="48"/>
        <v/>
      </c>
      <c r="L313" s="326" t="str">
        <f>IF('Mapa final'!AD406="","",'Mapa final'!AD406)</f>
        <v/>
      </c>
      <c r="M313" s="265" t="str">
        <f>IF('Mapa final'!P406="","",'Mapa final'!P406)</f>
        <v/>
      </c>
      <c r="N313" s="61"/>
      <c r="O313" s="61"/>
      <c r="P313" s="61"/>
      <c r="Q313" s="146"/>
    </row>
    <row r="314" spans="1:17">
      <c r="A314" s="106" t="s">
        <v>791</v>
      </c>
      <c r="B314" s="1164"/>
      <c r="C314" s="1184"/>
      <c r="D314" s="1186"/>
      <c r="E314" s="1184"/>
      <c r="F314" s="1188"/>
      <c r="G314" s="1188"/>
      <c r="H314" s="1189"/>
      <c r="I314" s="326" t="str">
        <f>IF('Mapa final'!Y407="","",'Mapa final'!Y407)</f>
        <v/>
      </c>
      <c r="J314" s="326" t="str">
        <f>IF('Mapa final'!AA407="","",'Mapa final'!AA407)</f>
        <v/>
      </c>
      <c r="K314" s="326" t="str">
        <f t="shared" si="48"/>
        <v/>
      </c>
      <c r="L314" s="326" t="str">
        <f>IF('Mapa final'!AD407="","",'Mapa final'!AD407)</f>
        <v/>
      </c>
      <c r="M314" s="265" t="str">
        <f>IF('Mapa final'!P407="","",'Mapa final'!P407)</f>
        <v/>
      </c>
      <c r="N314" s="61"/>
      <c r="O314" s="61"/>
      <c r="P314" s="61"/>
      <c r="Q314" s="146"/>
    </row>
    <row r="315" spans="1:17">
      <c r="A315" s="106" t="s">
        <v>792</v>
      </c>
      <c r="B315" s="1164"/>
      <c r="C315" s="1184"/>
      <c r="D315" s="1186"/>
      <c r="E315" s="1184"/>
      <c r="F315" s="1188"/>
      <c r="G315" s="1188"/>
      <c r="H315" s="1189"/>
      <c r="I315" s="326" t="str">
        <f>IF('Mapa final'!Y408="","",'Mapa final'!Y408)</f>
        <v/>
      </c>
      <c r="J315" s="326" t="str">
        <f>IF('Mapa final'!AA408="","",'Mapa final'!AA408)</f>
        <v/>
      </c>
      <c r="K315" s="326" t="str">
        <f t="shared" si="48"/>
        <v/>
      </c>
      <c r="L315" s="326" t="str">
        <f>IF('Mapa final'!AD408="","",'Mapa final'!AD408)</f>
        <v/>
      </c>
      <c r="M315" s="265" t="str">
        <f>IF('Mapa final'!P408="","",'Mapa final'!P408)</f>
        <v/>
      </c>
      <c r="N315" s="61"/>
      <c r="O315" s="61"/>
      <c r="P315" s="61"/>
      <c r="Q315" s="146"/>
    </row>
    <row r="316" spans="1:17">
      <c r="A316" s="106" t="s">
        <v>793</v>
      </c>
      <c r="B316" s="1164"/>
      <c r="C316" s="1184"/>
      <c r="D316" s="1186"/>
      <c r="E316" s="1184"/>
      <c r="F316" s="1188"/>
      <c r="G316" s="1188"/>
      <c r="H316" s="1189"/>
      <c r="I316" s="326" t="str">
        <f>IF('Mapa final'!Y409="","",'Mapa final'!Y409)</f>
        <v/>
      </c>
      <c r="J316" s="326" t="str">
        <f>IF('Mapa final'!AA409="","",'Mapa final'!AA409)</f>
        <v/>
      </c>
      <c r="K316" s="326" t="str">
        <f t="shared" si="48"/>
        <v/>
      </c>
      <c r="L316" s="326" t="str">
        <f>IF('Mapa final'!AD409="","",'Mapa final'!AD409)</f>
        <v/>
      </c>
      <c r="M316" s="265" t="str">
        <f>IF('Mapa final'!P409="","",'Mapa final'!P409)</f>
        <v/>
      </c>
      <c r="N316" s="61"/>
      <c r="O316" s="61"/>
      <c r="P316" s="61"/>
      <c r="Q316" s="146"/>
    </row>
    <row r="317" spans="1:17">
      <c r="A317" s="106" t="s">
        <v>794</v>
      </c>
      <c r="B317" s="1164"/>
      <c r="C317" s="1184"/>
      <c r="D317" s="1186"/>
      <c r="E317" s="1184"/>
      <c r="F317" s="1188"/>
      <c r="G317" s="1188"/>
      <c r="H317" s="1189"/>
      <c r="I317" s="326" t="str">
        <f>IF('Mapa final'!Y410="","",'Mapa final'!Y410)</f>
        <v/>
      </c>
      <c r="J317" s="326" t="str">
        <f>IF('Mapa final'!AA410="","",'Mapa final'!AA410)</f>
        <v/>
      </c>
      <c r="K317" s="326" t="str">
        <f t="shared" si="48"/>
        <v/>
      </c>
      <c r="L317" s="326" t="str">
        <f>IF('Mapa final'!AD410="","",'Mapa final'!AD410)</f>
        <v/>
      </c>
      <c r="M317" s="265" t="str">
        <f>IF('Mapa final'!P410="","",'Mapa final'!P410)</f>
        <v/>
      </c>
      <c r="N317" s="61"/>
      <c r="O317" s="61"/>
      <c r="P317" s="61"/>
      <c r="Q317" s="146"/>
    </row>
    <row r="318" spans="1:17">
      <c r="A318" s="106" t="s">
        <v>795</v>
      </c>
      <c r="B318" s="1164"/>
      <c r="C318" s="1184"/>
      <c r="D318" s="1186"/>
      <c r="E318" s="1184"/>
      <c r="F318" s="1188"/>
      <c r="G318" s="1188"/>
      <c r="H318" s="1189"/>
      <c r="I318" s="326" t="str">
        <f>IF('Mapa final'!Y411="","",'Mapa final'!Y411)</f>
        <v/>
      </c>
      <c r="J318" s="326" t="str">
        <f>IF('Mapa final'!AA411="","",'Mapa final'!AA411)</f>
        <v/>
      </c>
      <c r="K318" s="326" t="str">
        <f t="shared" si="48"/>
        <v/>
      </c>
      <c r="L318" s="326" t="str">
        <f>IF('Mapa final'!AD411="","",'Mapa final'!AD411)</f>
        <v/>
      </c>
      <c r="M318" s="265" t="str">
        <f>IF('Mapa final'!P411="","",'Mapa final'!P411)</f>
        <v/>
      </c>
      <c r="N318" s="61"/>
      <c r="O318" s="61"/>
      <c r="P318" s="61"/>
      <c r="Q318" s="146"/>
    </row>
    <row r="319" spans="1:17">
      <c r="A319" s="106" t="s">
        <v>796</v>
      </c>
      <c r="B319" s="1163"/>
      <c r="C319" s="1183" t="str">
        <f>IF('Mapa final'!E412="","",'Mapa final'!E412)</f>
        <v/>
      </c>
      <c r="D319" s="1185"/>
      <c r="E319" s="1183" t="str">
        <f>IF('Mapa final'!D412="","",'Mapa final'!D412)</f>
        <v/>
      </c>
      <c r="F319" s="1188" t="str">
        <f>IF('Mapa final'!H412="","",'Mapa final'!H412)</f>
        <v/>
      </c>
      <c r="G319" s="1188" t="str">
        <f>IF('Mapa final'!L412="","",'Mapa final'!L412)</f>
        <v/>
      </c>
      <c r="H319" s="1189" t="str">
        <f t="shared" ref="H319" si="58">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6" t="str">
        <f>IF('Mapa final'!Y412="","",'Mapa final'!Y412)</f>
        <v/>
      </c>
      <c r="J319" s="326" t="str">
        <f>IF('Mapa final'!AA412="","",'Mapa final'!AA412)</f>
        <v/>
      </c>
      <c r="K319" s="326" t="str">
        <f t="shared" si="48"/>
        <v/>
      </c>
      <c r="L319" s="326" t="str">
        <f>IF('Mapa final'!AD412="","",'Mapa final'!AD412)</f>
        <v/>
      </c>
      <c r="M319" s="265" t="str">
        <f>IF('Mapa final'!P412="","",'Mapa final'!P412)</f>
        <v/>
      </c>
      <c r="N319" s="61"/>
      <c r="O319" s="61"/>
      <c r="P319" s="61"/>
      <c r="Q319" s="146"/>
    </row>
    <row r="320" spans="1:17">
      <c r="A320" s="106" t="s">
        <v>797</v>
      </c>
      <c r="B320" s="1164"/>
      <c r="C320" s="1184"/>
      <c r="D320" s="1186"/>
      <c r="E320" s="1184"/>
      <c r="F320" s="1188"/>
      <c r="G320" s="1188"/>
      <c r="H320" s="1189"/>
      <c r="I320" s="326" t="str">
        <f>IF('Mapa final'!Y413="","",'Mapa final'!Y413)</f>
        <v/>
      </c>
      <c r="J320" s="326" t="str">
        <f>IF('Mapa final'!AA413="","",'Mapa final'!AA413)</f>
        <v/>
      </c>
      <c r="K320" s="326" t="str">
        <f t="shared" si="48"/>
        <v/>
      </c>
      <c r="L320" s="326" t="str">
        <f>IF('Mapa final'!AD413="","",'Mapa final'!AD413)</f>
        <v/>
      </c>
      <c r="M320" s="265" t="str">
        <f>IF('Mapa final'!P413="","",'Mapa final'!P413)</f>
        <v/>
      </c>
      <c r="N320" s="61"/>
      <c r="O320" s="61"/>
      <c r="P320" s="61"/>
      <c r="Q320" s="146"/>
    </row>
    <row r="321" spans="1:17">
      <c r="A321" s="106" t="s">
        <v>798</v>
      </c>
      <c r="B321" s="1164"/>
      <c r="C321" s="1184"/>
      <c r="D321" s="1186"/>
      <c r="E321" s="1184"/>
      <c r="F321" s="1188"/>
      <c r="G321" s="1188"/>
      <c r="H321" s="1189"/>
      <c r="I321" s="326" t="str">
        <f>IF('Mapa final'!Y414="","",'Mapa final'!Y414)</f>
        <v/>
      </c>
      <c r="J321" s="326" t="str">
        <f>IF('Mapa final'!AA414="","",'Mapa final'!AA414)</f>
        <v/>
      </c>
      <c r="K321" s="326" t="str">
        <f t="shared" si="48"/>
        <v/>
      </c>
      <c r="L321" s="326" t="str">
        <f>IF('Mapa final'!AD414="","",'Mapa final'!AD414)</f>
        <v/>
      </c>
      <c r="M321" s="265" t="str">
        <f>IF('Mapa final'!P414="","",'Mapa final'!P414)</f>
        <v/>
      </c>
      <c r="N321" s="61"/>
      <c r="O321" s="61"/>
      <c r="P321" s="61"/>
      <c r="Q321" s="146"/>
    </row>
    <row r="322" spans="1:17">
      <c r="A322" s="106" t="s">
        <v>799</v>
      </c>
      <c r="B322" s="1164"/>
      <c r="C322" s="1184"/>
      <c r="D322" s="1186"/>
      <c r="E322" s="1184"/>
      <c r="F322" s="1188"/>
      <c r="G322" s="1188"/>
      <c r="H322" s="1189"/>
      <c r="I322" s="326" t="str">
        <f>IF('Mapa final'!Y415="","",'Mapa final'!Y415)</f>
        <v/>
      </c>
      <c r="J322" s="326" t="str">
        <f>IF('Mapa final'!AA415="","",'Mapa final'!AA415)</f>
        <v/>
      </c>
      <c r="K322" s="326" t="str">
        <f t="shared" si="48"/>
        <v/>
      </c>
      <c r="L322" s="326" t="str">
        <f>IF('Mapa final'!AD415="","",'Mapa final'!AD415)</f>
        <v/>
      </c>
      <c r="M322" s="265" t="str">
        <f>IF('Mapa final'!P415="","",'Mapa final'!P415)</f>
        <v/>
      </c>
      <c r="N322" s="61"/>
      <c r="O322" s="61"/>
      <c r="P322" s="61"/>
      <c r="Q322" s="146"/>
    </row>
    <row r="323" spans="1:17">
      <c r="A323" s="106" t="s">
        <v>800</v>
      </c>
      <c r="B323" s="1164"/>
      <c r="C323" s="1184"/>
      <c r="D323" s="1186"/>
      <c r="E323" s="1184"/>
      <c r="F323" s="1188"/>
      <c r="G323" s="1188"/>
      <c r="H323" s="1189"/>
      <c r="I323" s="326" t="str">
        <f>IF('Mapa final'!Y416="","",'Mapa final'!Y416)</f>
        <v/>
      </c>
      <c r="J323" s="326" t="str">
        <f>IF('Mapa final'!AA416="","",'Mapa final'!AA416)</f>
        <v/>
      </c>
      <c r="K323" s="326" t="str">
        <f t="shared" si="48"/>
        <v/>
      </c>
      <c r="L323" s="326" t="str">
        <f>IF('Mapa final'!AD416="","",'Mapa final'!AD416)</f>
        <v/>
      </c>
      <c r="M323" s="265" t="str">
        <f>IF('Mapa final'!P416="","",'Mapa final'!P416)</f>
        <v/>
      </c>
      <c r="N323" s="61"/>
      <c r="O323" s="61"/>
      <c r="P323" s="61"/>
      <c r="Q323" s="146"/>
    </row>
    <row r="324" spans="1:17">
      <c r="A324" s="106" t="s">
        <v>801</v>
      </c>
      <c r="B324" s="1164"/>
      <c r="C324" s="1184"/>
      <c r="D324" s="1186"/>
      <c r="E324" s="1184"/>
      <c r="F324" s="1188"/>
      <c r="G324" s="1188"/>
      <c r="H324" s="1189"/>
      <c r="I324" s="326" t="str">
        <f>IF('Mapa final'!Y417="","",'Mapa final'!Y417)</f>
        <v/>
      </c>
      <c r="J324" s="326" t="str">
        <f>IF('Mapa final'!AA417="","",'Mapa final'!AA417)</f>
        <v/>
      </c>
      <c r="K324" s="326" t="str">
        <f t="shared" si="48"/>
        <v/>
      </c>
      <c r="L324" s="326" t="str">
        <f>IF('Mapa final'!AD417="","",'Mapa final'!AD417)</f>
        <v/>
      </c>
      <c r="M324" s="265" t="str">
        <f>IF('Mapa final'!P417="","",'Mapa final'!P417)</f>
        <v/>
      </c>
      <c r="N324" s="61"/>
      <c r="O324" s="61"/>
      <c r="P324" s="61"/>
      <c r="Q324" s="146"/>
    </row>
    <row r="325" spans="1:17">
      <c r="A325" s="106" t="s">
        <v>802</v>
      </c>
      <c r="B325" s="1163"/>
      <c r="C325" s="1183" t="str">
        <f>IF('Mapa final'!E418="","",'Mapa final'!E418)</f>
        <v/>
      </c>
      <c r="D325" s="1185"/>
      <c r="E325" s="1183" t="str">
        <f>IF('Mapa final'!D418="","",'Mapa final'!D418)</f>
        <v/>
      </c>
      <c r="F325" s="1188" t="str">
        <f>IF('Mapa final'!H418="","",'Mapa final'!H418)</f>
        <v/>
      </c>
      <c r="G325" s="1188" t="str">
        <f>IF('Mapa final'!L418="","",'Mapa final'!L418)</f>
        <v/>
      </c>
      <c r="H325" s="1189" t="str">
        <f t="shared" ref="H325" si="59">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6" t="str">
        <f>IF('Mapa final'!Y418="","",'Mapa final'!Y418)</f>
        <v/>
      </c>
      <c r="J325" s="326" t="str">
        <f>IF('Mapa final'!AA418="","",'Mapa final'!AA418)</f>
        <v/>
      </c>
      <c r="K325" s="326" t="str">
        <f t="shared" si="48"/>
        <v/>
      </c>
      <c r="L325" s="326" t="str">
        <f>IF('Mapa final'!AD418="","",'Mapa final'!AD418)</f>
        <v/>
      </c>
      <c r="M325" s="265" t="str">
        <f>IF('Mapa final'!P418="","",'Mapa final'!P418)</f>
        <v/>
      </c>
      <c r="N325" s="61"/>
      <c r="O325" s="61"/>
      <c r="P325" s="61"/>
      <c r="Q325" s="146"/>
    </row>
    <row r="326" spans="1:17">
      <c r="A326" s="106" t="s">
        <v>803</v>
      </c>
      <c r="B326" s="1164"/>
      <c r="C326" s="1184"/>
      <c r="D326" s="1186"/>
      <c r="E326" s="1184"/>
      <c r="F326" s="1188"/>
      <c r="G326" s="1188"/>
      <c r="H326" s="1189"/>
      <c r="I326" s="326" t="str">
        <f>IF('Mapa final'!Y419="","",'Mapa final'!Y419)</f>
        <v/>
      </c>
      <c r="J326" s="326" t="str">
        <f>IF('Mapa final'!AA419="","",'Mapa final'!AA419)</f>
        <v/>
      </c>
      <c r="K326" s="326" t="str">
        <f t="shared" si="48"/>
        <v/>
      </c>
      <c r="L326" s="326" t="str">
        <f>IF('Mapa final'!AD419="","",'Mapa final'!AD419)</f>
        <v/>
      </c>
      <c r="M326" s="265" t="str">
        <f>IF('Mapa final'!P419="","",'Mapa final'!P419)</f>
        <v/>
      </c>
      <c r="N326" s="61"/>
      <c r="O326" s="61"/>
      <c r="P326" s="61"/>
      <c r="Q326" s="146"/>
    </row>
    <row r="327" spans="1:17">
      <c r="A327" s="106" t="s">
        <v>804</v>
      </c>
      <c r="B327" s="1164"/>
      <c r="C327" s="1184"/>
      <c r="D327" s="1186"/>
      <c r="E327" s="1184"/>
      <c r="F327" s="1188"/>
      <c r="G327" s="1188"/>
      <c r="H327" s="1189"/>
      <c r="I327" s="326" t="str">
        <f>IF('Mapa final'!Y420="","",'Mapa final'!Y420)</f>
        <v/>
      </c>
      <c r="J327" s="326" t="str">
        <f>IF('Mapa final'!AA420="","",'Mapa final'!AA420)</f>
        <v/>
      </c>
      <c r="K327" s="326" t="str">
        <f t="shared" si="48"/>
        <v/>
      </c>
      <c r="L327" s="326" t="str">
        <f>IF('Mapa final'!AD420="","",'Mapa final'!AD420)</f>
        <v/>
      </c>
      <c r="M327" s="265" t="str">
        <f>IF('Mapa final'!P420="","",'Mapa final'!P420)</f>
        <v/>
      </c>
      <c r="N327" s="61"/>
      <c r="O327" s="61"/>
      <c r="P327" s="61"/>
      <c r="Q327" s="146"/>
    </row>
    <row r="328" spans="1:17">
      <c r="A328" s="106" t="s">
        <v>805</v>
      </c>
      <c r="B328" s="1164"/>
      <c r="C328" s="1184"/>
      <c r="D328" s="1186"/>
      <c r="E328" s="1184"/>
      <c r="F328" s="1188"/>
      <c r="G328" s="1188"/>
      <c r="H328" s="1189"/>
      <c r="I328" s="326" t="str">
        <f>IF('Mapa final'!Y421="","",'Mapa final'!Y421)</f>
        <v/>
      </c>
      <c r="J328" s="326" t="str">
        <f>IF('Mapa final'!AA421="","",'Mapa final'!AA421)</f>
        <v/>
      </c>
      <c r="K328" s="326" t="str">
        <f t="shared" ref="K328:K391" si="60">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6" t="str">
        <f>IF('Mapa final'!AD421="","",'Mapa final'!AD421)</f>
        <v/>
      </c>
      <c r="M328" s="265" t="str">
        <f>IF('Mapa final'!P421="","",'Mapa final'!P421)</f>
        <v/>
      </c>
      <c r="N328" s="61"/>
      <c r="O328" s="61"/>
      <c r="P328" s="61"/>
      <c r="Q328" s="146"/>
    </row>
    <row r="329" spans="1:17">
      <c r="A329" s="106" t="s">
        <v>806</v>
      </c>
      <c r="B329" s="1164"/>
      <c r="C329" s="1184"/>
      <c r="D329" s="1186"/>
      <c r="E329" s="1184"/>
      <c r="F329" s="1188"/>
      <c r="G329" s="1188"/>
      <c r="H329" s="1189"/>
      <c r="I329" s="326" t="str">
        <f>IF('Mapa final'!Y422="","",'Mapa final'!Y422)</f>
        <v/>
      </c>
      <c r="J329" s="326" t="str">
        <f>IF('Mapa final'!AA422="","",'Mapa final'!AA422)</f>
        <v/>
      </c>
      <c r="K329" s="326" t="str">
        <f t="shared" si="60"/>
        <v/>
      </c>
      <c r="L329" s="326" t="str">
        <f>IF('Mapa final'!AD422="","",'Mapa final'!AD422)</f>
        <v/>
      </c>
      <c r="M329" s="265" t="str">
        <f>IF('Mapa final'!P422="","",'Mapa final'!P422)</f>
        <v/>
      </c>
      <c r="N329" s="61"/>
      <c r="O329" s="61"/>
      <c r="P329" s="61"/>
      <c r="Q329" s="146"/>
    </row>
    <row r="330" spans="1:17">
      <c r="A330" s="106" t="s">
        <v>807</v>
      </c>
      <c r="B330" s="1164"/>
      <c r="C330" s="1184"/>
      <c r="D330" s="1186"/>
      <c r="E330" s="1184"/>
      <c r="F330" s="1188"/>
      <c r="G330" s="1188"/>
      <c r="H330" s="1189"/>
      <c r="I330" s="326" t="str">
        <f>IF('Mapa final'!Y423="","",'Mapa final'!Y423)</f>
        <v/>
      </c>
      <c r="J330" s="326" t="str">
        <f>IF('Mapa final'!AA423="","",'Mapa final'!AA423)</f>
        <v/>
      </c>
      <c r="K330" s="326" t="str">
        <f t="shared" si="60"/>
        <v/>
      </c>
      <c r="L330" s="326" t="str">
        <f>IF('Mapa final'!AD423="","",'Mapa final'!AD423)</f>
        <v/>
      </c>
      <c r="M330" s="265" t="str">
        <f>IF('Mapa final'!P423="","",'Mapa final'!P423)</f>
        <v/>
      </c>
      <c r="N330" s="61"/>
      <c r="O330" s="61"/>
      <c r="P330" s="61"/>
      <c r="Q330" s="146"/>
    </row>
    <row r="331" spans="1:17">
      <c r="A331" s="106" t="s">
        <v>808</v>
      </c>
      <c r="B331" s="1163"/>
      <c r="C331" s="1183" t="str">
        <f>IF('Mapa final'!E424="","",'Mapa final'!E424)</f>
        <v/>
      </c>
      <c r="D331" s="1185"/>
      <c r="E331" s="1183" t="str">
        <f>IF('Mapa final'!D424="","",'Mapa final'!D424)</f>
        <v/>
      </c>
      <c r="F331" s="1188" t="str">
        <f>IF('Mapa final'!H424="","",'Mapa final'!H424)</f>
        <v/>
      </c>
      <c r="G331" s="1188" t="str">
        <f>IF('Mapa final'!L424="","",'Mapa final'!L424)</f>
        <v/>
      </c>
      <c r="H331" s="1189" t="str">
        <f t="shared" ref="H331" si="61">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6" t="str">
        <f>IF('Mapa final'!Y424="","",'Mapa final'!Y424)</f>
        <v/>
      </c>
      <c r="J331" s="326" t="str">
        <f>IF('Mapa final'!AA424="","",'Mapa final'!AA424)</f>
        <v/>
      </c>
      <c r="K331" s="326" t="str">
        <f t="shared" si="60"/>
        <v/>
      </c>
      <c r="L331" s="326" t="str">
        <f>IF('Mapa final'!AD424="","",'Mapa final'!AD424)</f>
        <v/>
      </c>
      <c r="M331" s="265" t="str">
        <f>IF('Mapa final'!P424="","",'Mapa final'!P424)</f>
        <v/>
      </c>
      <c r="N331" s="61"/>
      <c r="O331" s="61"/>
      <c r="P331" s="61"/>
      <c r="Q331" s="146"/>
    </row>
    <row r="332" spans="1:17">
      <c r="A332" s="106" t="s">
        <v>809</v>
      </c>
      <c r="B332" s="1164"/>
      <c r="C332" s="1184"/>
      <c r="D332" s="1186"/>
      <c r="E332" s="1184"/>
      <c r="F332" s="1188"/>
      <c r="G332" s="1188"/>
      <c r="H332" s="1189"/>
      <c r="I332" s="326" t="str">
        <f>IF('Mapa final'!Y425="","",'Mapa final'!Y425)</f>
        <v/>
      </c>
      <c r="J332" s="326" t="str">
        <f>IF('Mapa final'!AA425="","",'Mapa final'!AA425)</f>
        <v/>
      </c>
      <c r="K332" s="326" t="str">
        <f t="shared" si="60"/>
        <v/>
      </c>
      <c r="L332" s="326" t="str">
        <f>IF('Mapa final'!AD425="","",'Mapa final'!AD425)</f>
        <v/>
      </c>
      <c r="M332" s="265" t="str">
        <f>IF('Mapa final'!P425="","",'Mapa final'!P425)</f>
        <v/>
      </c>
      <c r="N332" s="61"/>
      <c r="O332" s="61"/>
      <c r="P332" s="61"/>
      <c r="Q332" s="146"/>
    </row>
    <row r="333" spans="1:17">
      <c r="A333" s="106" t="s">
        <v>810</v>
      </c>
      <c r="B333" s="1164"/>
      <c r="C333" s="1184"/>
      <c r="D333" s="1186"/>
      <c r="E333" s="1184"/>
      <c r="F333" s="1188"/>
      <c r="G333" s="1188"/>
      <c r="H333" s="1189"/>
      <c r="I333" s="326" t="str">
        <f>IF('Mapa final'!Y426="","",'Mapa final'!Y426)</f>
        <v/>
      </c>
      <c r="J333" s="326" t="str">
        <f>IF('Mapa final'!AA426="","",'Mapa final'!AA426)</f>
        <v/>
      </c>
      <c r="K333" s="326" t="str">
        <f t="shared" si="60"/>
        <v/>
      </c>
      <c r="L333" s="326" t="str">
        <f>IF('Mapa final'!AD426="","",'Mapa final'!AD426)</f>
        <v/>
      </c>
      <c r="M333" s="265" t="str">
        <f>IF('Mapa final'!P426="","",'Mapa final'!P426)</f>
        <v/>
      </c>
      <c r="N333" s="61"/>
      <c r="O333" s="61"/>
      <c r="P333" s="61"/>
      <c r="Q333" s="146"/>
    </row>
    <row r="334" spans="1:17">
      <c r="A334" s="106" t="s">
        <v>811</v>
      </c>
      <c r="B334" s="1164"/>
      <c r="C334" s="1184"/>
      <c r="D334" s="1186"/>
      <c r="E334" s="1184"/>
      <c r="F334" s="1188"/>
      <c r="G334" s="1188"/>
      <c r="H334" s="1189"/>
      <c r="I334" s="326" t="str">
        <f>IF('Mapa final'!Y427="","",'Mapa final'!Y427)</f>
        <v/>
      </c>
      <c r="J334" s="326" t="str">
        <f>IF('Mapa final'!AA427="","",'Mapa final'!AA427)</f>
        <v/>
      </c>
      <c r="K334" s="326" t="str">
        <f t="shared" si="60"/>
        <v/>
      </c>
      <c r="L334" s="326" t="str">
        <f>IF('Mapa final'!AD427="","",'Mapa final'!AD427)</f>
        <v/>
      </c>
      <c r="M334" s="265" t="str">
        <f>IF('Mapa final'!P427="","",'Mapa final'!P427)</f>
        <v/>
      </c>
      <c r="N334" s="61"/>
      <c r="O334" s="61"/>
      <c r="P334" s="61"/>
      <c r="Q334" s="146"/>
    </row>
    <row r="335" spans="1:17">
      <c r="A335" s="106" t="s">
        <v>812</v>
      </c>
      <c r="B335" s="1164"/>
      <c r="C335" s="1184"/>
      <c r="D335" s="1186"/>
      <c r="E335" s="1184"/>
      <c r="F335" s="1188"/>
      <c r="G335" s="1188"/>
      <c r="H335" s="1189"/>
      <c r="I335" s="326" t="str">
        <f>IF('Mapa final'!Y428="","",'Mapa final'!Y428)</f>
        <v/>
      </c>
      <c r="J335" s="326" t="str">
        <f>IF('Mapa final'!AA428="","",'Mapa final'!AA428)</f>
        <v/>
      </c>
      <c r="K335" s="326" t="str">
        <f t="shared" si="60"/>
        <v/>
      </c>
      <c r="L335" s="326" t="str">
        <f>IF('Mapa final'!AD428="","",'Mapa final'!AD428)</f>
        <v/>
      </c>
      <c r="M335" s="265" t="str">
        <f>IF('Mapa final'!P428="","",'Mapa final'!P428)</f>
        <v/>
      </c>
      <c r="N335" s="61"/>
      <c r="O335" s="61"/>
      <c r="P335" s="61"/>
      <c r="Q335" s="146"/>
    </row>
    <row r="336" spans="1:17">
      <c r="A336" s="106" t="s">
        <v>813</v>
      </c>
      <c r="B336" s="1164"/>
      <c r="C336" s="1184"/>
      <c r="D336" s="1186"/>
      <c r="E336" s="1184"/>
      <c r="F336" s="1188"/>
      <c r="G336" s="1188"/>
      <c r="H336" s="1189"/>
      <c r="I336" s="326" t="str">
        <f>IF('Mapa final'!Y429="","",'Mapa final'!Y429)</f>
        <v/>
      </c>
      <c r="J336" s="326" t="str">
        <f>IF('Mapa final'!AA429="","",'Mapa final'!AA429)</f>
        <v/>
      </c>
      <c r="K336" s="326" t="str">
        <f t="shared" si="60"/>
        <v/>
      </c>
      <c r="L336" s="326" t="str">
        <f>IF('Mapa final'!AD429="","",'Mapa final'!AD429)</f>
        <v/>
      </c>
      <c r="M336" s="265" t="str">
        <f>IF('Mapa final'!P429="","",'Mapa final'!P429)</f>
        <v/>
      </c>
      <c r="N336" s="61"/>
      <c r="O336" s="61"/>
      <c r="P336" s="61"/>
      <c r="Q336" s="146"/>
    </row>
    <row r="337" spans="1:17">
      <c r="A337" s="106" t="s">
        <v>814</v>
      </c>
      <c r="B337" s="1163"/>
      <c r="C337" s="1183" t="str">
        <f>IF('Mapa final'!E430="","",'Mapa final'!E430)</f>
        <v/>
      </c>
      <c r="D337" s="1185"/>
      <c r="E337" s="1183" t="str">
        <f>IF('Mapa final'!D430="","",'Mapa final'!D430)</f>
        <v/>
      </c>
      <c r="F337" s="1188" t="str">
        <f>IF('Mapa final'!H430="","",'Mapa final'!H430)</f>
        <v/>
      </c>
      <c r="G337" s="1188" t="str">
        <f>IF('Mapa final'!L430="","",'Mapa final'!L430)</f>
        <v/>
      </c>
      <c r="H337" s="1189" t="str">
        <f t="shared" ref="H337" si="62">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6" t="str">
        <f>IF('Mapa final'!Y430="","",'Mapa final'!Y430)</f>
        <v/>
      </c>
      <c r="J337" s="326" t="str">
        <f>IF('Mapa final'!AA430="","",'Mapa final'!AA430)</f>
        <v/>
      </c>
      <c r="K337" s="326" t="str">
        <f t="shared" si="60"/>
        <v/>
      </c>
      <c r="L337" s="326" t="str">
        <f>IF('Mapa final'!AD430="","",'Mapa final'!AD430)</f>
        <v/>
      </c>
      <c r="M337" s="265" t="str">
        <f>IF('Mapa final'!P430="","",'Mapa final'!P430)</f>
        <v/>
      </c>
      <c r="N337" s="61"/>
      <c r="O337" s="61"/>
      <c r="P337" s="61"/>
      <c r="Q337" s="146"/>
    </row>
    <row r="338" spans="1:17">
      <c r="A338" s="106" t="s">
        <v>815</v>
      </c>
      <c r="B338" s="1164"/>
      <c r="C338" s="1184"/>
      <c r="D338" s="1186"/>
      <c r="E338" s="1184"/>
      <c r="F338" s="1188"/>
      <c r="G338" s="1188"/>
      <c r="H338" s="1189"/>
      <c r="I338" s="326" t="str">
        <f>IF('Mapa final'!Y431="","",'Mapa final'!Y431)</f>
        <v/>
      </c>
      <c r="J338" s="326" t="str">
        <f>IF('Mapa final'!AA431="","",'Mapa final'!AA431)</f>
        <v/>
      </c>
      <c r="K338" s="326" t="str">
        <f t="shared" si="60"/>
        <v/>
      </c>
      <c r="L338" s="326" t="str">
        <f>IF('Mapa final'!AD431="","",'Mapa final'!AD431)</f>
        <v/>
      </c>
      <c r="M338" s="265" t="str">
        <f>IF('Mapa final'!P431="","",'Mapa final'!P431)</f>
        <v/>
      </c>
      <c r="N338" s="61"/>
      <c r="O338" s="61"/>
      <c r="P338" s="61"/>
      <c r="Q338" s="146"/>
    </row>
    <row r="339" spans="1:17">
      <c r="A339" s="106" t="s">
        <v>816</v>
      </c>
      <c r="B339" s="1164"/>
      <c r="C339" s="1184"/>
      <c r="D339" s="1186"/>
      <c r="E339" s="1184"/>
      <c r="F339" s="1188"/>
      <c r="G339" s="1188"/>
      <c r="H339" s="1189"/>
      <c r="I339" s="326" t="str">
        <f>IF('Mapa final'!Y432="","",'Mapa final'!Y432)</f>
        <v/>
      </c>
      <c r="J339" s="326" t="str">
        <f>IF('Mapa final'!AA432="","",'Mapa final'!AA432)</f>
        <v/>
      </c>
      <c r="K339" s="326" t="str">
        <f t="shared" si="60"/>
        <v/>
      </c>
      <c r="L339" s="326" t="str">
        <f>IF('Mapa final'!AD432="","",'Mapa final'!AD432)</f>
        <v/>
      </c>
      <c r="M339" s="265" t="str">
        <f>IF('Mapa final'!P432="","",'Mapa final'!P432)</f>
        <v/>
      </c>
      <c r="N339" s="61"/>
      <c r="O339" s="61"/>
      <c r="P339" s="61"/>
      <c r="Q339" s="146"/>
    </row>
    <row r="340" spans="1:17">
      <c r="A340" s="106" t="s">
        <v>817</v>
      </c>
      <c r="B340" s="1164"/>
      <c r="C340" s="1184"/>
      <c r="D340" s="1186"/>
      <c r="E340" s="1184"/>
      <c r="F340" s="1188"/>
      <c r="G340" s="1188"/>
      <c r="H340" s="1189"/>
      <c r="I340" s="326" t="str">
        <f>IF('Mapa final'!Y433="","",'Mapa final'!Y433)</f>
        <v/>
      </c>
      <c r="J340" s="326" t="str">
        <f>IF('Mapa final'!AA433="","",'Mapa final'!AA433)</f>
        <v/>
      </c>
      <c r="K340" s="326" t="str">
        <f t="shared" si="60"/>
        <v/>
      </c>
      <c r="L340" s="326" t="str">
        <f>IF('Mapa final'!AD433="","",'Mapa final'!AD433)</f>
        <v/>
      </c>
      <c r="M340" s="265" t="str">
        <f>IF('Mapa final'!P433="","",'Mapa final'!P433)</f>
        <v/>
      </c>
      <c r="N340" s="61"/>
      <c r="O340" s="61"/>
      <c r="P340" s="61"/>
      <c r="Q340" s="146"/>
    </row>
    <row r="341" spans="1:17">
      <c r="A341" s="106" t="s">
        <v>818</v>
      </c>
      <c r="B341" s="1164"/>
      <c r="C341" s="1184"/>
      <c r="D341" s="1186"/>
      <c r="E341" s="1184"/>
      <c r="F341" s="1188"/>
      <c r="G341" s="1188"/>
      <c r="H341" s="1189"/>
      <c r="I341" s="326" t="str">
        <f>IF('Mapa final'!Y434="","",'Mapa final'!Y434)</f>
        <v/>
      </c>
      <c r="J341" s="326" t="str">
        <f>IF('Mapa final'!AA434="","",'Mapa final'!AA434)</f>
        <v/>
      </c>
      <c r="K341" s="326" t="str">
        <f t="shared" si="60"/>
        <v/>
      </c>
      <c r="L341" s="326" t="str">
        <f>IF('Mapa final'!AD434="","",'Mapa final'!AD434)</f>
        <v/>
      </c>
      <c r="M341" s="265" t="str">
        <f>IF('Mapa final'!P434="","",'Mapa final'!P434)</f>
        <v/>
      </c>
      <c r="N341" s="61"/>
      <c r="O341" s="61"/>
      <c r="P341" s="61"/>
      <c r="Q341" s="146"/>
    </row>
    <row r="342" spans="1:17">
      <c r="A342" s="106" t="s">
        <v>819</v>
      </c>
      <c r="B342" s="1164"/>
      <c r="C342" s="1184"/>
      <c r="D342" s="1186"/>
      <c r="E342" s="1184"/>
      <c r="F342" s="1188"/>
      <c r="G342" s="1188"/>
      <c r="H342" s="1189"/>
      <c r="I342" s="326" t="str">
        <f>IF('Mapa final'!Y435="","",'Mapa final'!Y435)</f>
        <v/>
      </c>
      <c r="J342" s="326" t="str">
        <f>IF('Mapa final'!AA435="","",'Mapa final'!AA435)</f>
        <v/>
      </c>
      <c r="K342" s="326" t="str">
        <f t="shared" si="60"/>
        <v/>
      </c>
      <c r="L342" s="326" t="str">
        <f>IF('Mapa final'!AD435="","",'Mapa final'!AD435)</f>
        <v/>
      </c>
      <c r="M342" s="265" t="str">
        <f>IF('Mapa final'!P435="","",'Mapa final'!P435)</f>
        <v/>
      </c>
      <c r="N342" s="61"/>
      <c r="O342" s="61"/>
      <c r="P342" s="61"/>
      <c r="Q342" s="146"/>
    </row>
    <row r="343" spans="1:17">
      <c r="A343" s="106" t="s">
        <v>820</v>
      </c>
      <c r="B343" s="1163"/>
      <c r="C343" s="1183" t="str">
        <f>IF('Mapa final'!E436="","",'Mapa final'!E436)</f>
        <v/>
      </c>
      <c r="D343" s="1185"/>
      <c r="E343" s="1183" t="str">
        <f>IF('Mapa final'!D436="","",'Mapa final'!D436)</f>
        <v/>
      </c>
      <c r="F343" s="1188" t="str">
        <f>IF('Mapa final'!H436="","",'Mapa final'!H436)</f>
        <v/>
      </c>
      <c r="G343" s="1188" t="str">
        <f>IF('Mapa final'!L436="","",'Mapa final'!L436)</f>
        <v/>
      </c>
      <c r="H343" s="1189" t="str">
        <f t="shared" ref="H343" si="63">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6" t="str">
        <f>IF('Mapa final'!Y436="","",'Mapa final'!Y436)</f>
        <v/>
      </c>
      <c r="J343" s="326" t="str">
        <f>IF('Mapa final'!AA436="","",'Mapa final'!AA436)</f>
        <v/>
      </c>
      <c r="K343" s="326" t="str">
        <f t="shared" si="60"/>
        <v/>
      </c>
      <c r="L343" s="326" t="str">
        <f>IF('Mapa final'!AD436="","",'Mapa final'!AD436)</f>
        <v/>
      </c>
      <c r="M343" s="265" t="str">
        <f>IF('Mapa final'!P436="","",'Mapa final'!P436)</f>
        <v/>
      </c>
      <c r="N343" s="61"/>
      <c r="O343" s="61"/>
      <c r="P343" s="61"/>
      <c r="Q343" s="146"/>
    </row>
    <row r="344" spans="1:17">
      <c r="A344" s="106" t="s">
        <v>821</v>
      </c>
      <c r="B344" s="1164"/>
      <c r="C344" s="1184"/>
      <c r="D344" s="1186"/>
      <c r="E344" s="1184"/>
      <c r="F344" s="1188"/>
      <c r="G344" s="1188"/>
      <c r="H344" s="1189"/>
      <c r="I344" s="326" t="str">
        <f>IF('Mapa final'!Y437="","",'Mapa final'!Y437)</f>
        <v/>
      </c>
      <c r="J344" s="326" t="str">
        <f>IF('Mapa final'!AA437="","",'Mapa final'!AA437)</f>
        <v/>
      </c>
      <c r="K344" s="326" t="str">
        <f t="shared" si="60"/>
        <v/>
      </c>
      <c r="L344" s="326" t="str">
        <f>IF('Mapa final'!AD437="","",'Mapa final'!AD437)</f>
        <v/>
      </c>
      <c r="M344" s="265" t="str">
        <f>IF('Mapa final'!P437="","",'Mapa final'!P437)</f>
        <v/>
      </c>
      <c r="N344" s="61"/>
      <c r="O344" s="61"/>
      <c r="P344" s="61"/>
      <c r="Q344" s="146"/>
    </row>
    <row r="345" spans="1:17">
      <c r="A345" s="106" t="s">
        <v>822</v>
      </c>
      <c r="B345" s="1164"/>
      <c r="C345" s="1184"/>
      <c r="D345" s="1186"/>
      <c r="E345" s="1184"/>
      <c r="F345" s="1188"/>
      <c r="G345" s="1188"/>
      <c r="H345" s="1189"/>
      <c r="I345" s="326" t="str">
        <f>IF('Mapa final'!Y438="","",'Mapa final'!Y438)</f>
        <v/>
      </c>
      <c r="J345" s="326" t="str">
        <f>IF('Mapa final'!AA438="","",'Mapa final'!AA438)</f>
        <v/>
      </c>
      <c r="K345" s="326" t="str">
        <f t="shared" si="60"/>
        <v/>
      </c>
      <c r="L345" s="326" t="str">
        <f>IF('Mapa final'!AD438="","",'Mapa final'!AD438)</f>
        <v/>
      </c>
      <c r="M345" s="265" t="str">
        <f>IF('Mapa final'!P438="","",'Mapa final'!P438)</f>
        <v/>
      </c>
      <c r="N345" s="61"/>
      <c r="O345" s="61"/>
      <c r="P345" s="61"/>
      <c r="Q345" s="146"/>
    </row>
    <row r="346" spans="1:17">
      <c r="A346" s="106" t="s">
        <v>823</v>
      </c>
      <c r="B346" s="1164"/>
      <c r="C346" s="1184"/>
      <c r="D346" s="1186"/>
      <c r="E346" s="1184"/>
      <c r="F346" s="1188"/>
      <c r="G346" s="1188"/>
      <c r="H346" s="1189"/>
      <c r="I346" s="326" t="str">
        <f>IF('Mapa final'!Y439="","",'Mapa final'!Y439)</f>
        <v/>
      </c>
      <c r="J346" s="326" t="str">
        <f>IF('Mapa final'!AA439="","",'Mapa final'!AA439)</f>
        <v/>
      </c>
      <c r="K346" s="326" t="str">
        <f t="shared" si="60"/>
        <v/>
      </c>
      <c r="L346" s="326" t="str">
        <f>IF('Mapa final'!AD439="","",'Mapa final'!AD439)</f>
        <v/>
      </c>
      <c r="M346" s="265" t="str">
        <f>IF('Mapa final'!P439="","",'Mapa final'!P439)</f>
        <v/>
      </c>
      <c r="N346" s="61"/>
      <c r="O346" s="61"/>
      <c r="P346" s="61"/>
      <c r="Q346" s="146"/>
    </row>
    <row r="347" spans="1:17">
      <c r="A347" s="106" t="s">
        <v>824</v>
      </c>
      <c r="B347" s="1164"/>
      <c r="C347" s="1184"/>
      <c r="D347" s="1186"/>
      <c r="E347" s="1184"/>
      <c r="F347" s="1188"/>
      <c r="G347" s="1188"/>
      <c r="H347" s="1189"/>
      <c r="I347" s="326" t="str">
        <f>IF('Mapa final'!Y440="","",'Mapa final'!Y440)</f>
        <v/>
      </c>
      <c r="J347" s="326" t="str">
        <f>IF('Mapa final'!AA440="","",'Mapa final'!AA440)</f>
        <v/>
      </c>
      <c r="K347" s="326" t="str">
        <f t="shared" si="60"/>
        <v/>
      </c>
      <c r="L347" s="326" t="str">
        <f>IF('Mapa final'!AD440="","",'Mapa final'!AD440)</f>
        <v/>
      </c>
      <c r="M347" s="265" t="str">
        <f>IF('Mapa final'!P440="","",'Mapa final'!P440)</f>
        <v/>
      </c>
      <c r="N347" s="61"/>
      <c r="O347" s="61"/>
      <c r="P347" s="61"/>
      <c r="Q347" s="146"/>
    </row>
    <row r="348" spans="1:17">
      <c r="A348" s="106" t="s">
        <v>825</v>
      </c>
      <c r="B348" s="1164"/>
      <c r="C348" s="1184"/>
      <c r="D348" s="1186"/>
      <c r="E348" s="1184"/>
      <c r="F348" s="1188"/>
      <c r="G348" s="1188"/>
      <c r="H348" s="1189"/>
      <c r="I348" s="326" t="str">
        <f>IF('Mapa final'!Y441="","",'Mapa final'!Y441)</f>
        <v/>
      </c>
      <c r="J348" s="326" t="str">
        <f>IF('Mapa final'!AA441="","",'Mapa final'!AA441)</f>
        <v/>
      </c>
      <c r="K348" s="326" t="str">
        <f t="shared" si="60"/>
        <v/>
      </c>
      <c r="L348" s="326" t="str">
        <f>IF('Mapa final'!AD441="","",'Mapa final'!AD441)</f>
        <v/>
      </c>
      <c r="M348" s="265" t="str">
        <f>IF('Mapa final'!P441="","",'Mapa final'!P441)</f>
        <v/>
      </c>
      <c r="N348" s="61"/>
      <c r="O348" s="61"/>
      <c r="P348" s="61"/>
      <c r="Q348" s="146"/>
    </row>
    <row r="349" spans="1:17">
      <c r="A349" s="106" t="s">
        <v>826</v>
      </c>
      <c r="B349" s="1163"/>
      <c r="C349" s="1183" t="str">
        <f>IF('Mapa final'!E442="","",'Mapa final'!E442)</f>
        <v/>
      </c>
      <c r="D349" s="1185"/>
      <c r="E349" s="1183" t="str">
        <f>IF('Mapa final'!D442="","",'Mapa final'!D442)</f>
        <v/>
      </c>
      <c r="F349" s="1188" t="str">
        <f>IF('Mapa final'!H442="","",'Mapa final'!H442)</f>
        <v/>
      </c>
      <c r="G349" s="1188" t="str">
        <f>IF('Mapa final'!L442="","",'Mapa final'!L442)</f>
        <v/>
      </c>
      <c r="H349" s="1189" t="str">
        <f t="shared" ref="H349" si="64">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6" t="str">
        <f>IF('Mapa final'!Y442="","",'Mapa final'!Y442)</f>
        <v/>
      </c>
      <c r="J349" s="326" t="str">
        <f>IF('Mapa final'!AA442="","",'Mapa final'!AA442)</f>
        <v/>
      </c>
      <c r="K349" s="326" t="str">
        <f t="shared" si="60"/>
        <v/>
      </c>
      <c r="L349" s="326" t="str">
        <f>IF('Mapa final'!AD442="","",'Mapa final'!AD442)</f>
        <v/>
      </c>
      <c r="M349" s="265" t="str">
        <f>IF('Mapa final'!P442="","",'Mapa final'!P442)</f>
        <v/>
      </c>
      <c r="N349" s="61"/>
      <c r="O349" s="61"/>
      <c r="P349" s="61"/>
      <c r="Q349" s="146"/>
    </row>
    <row r="350" spans="1:17">
      <c r="A350" s="106" t="s">
        <v>827</v>
      </c>
      <c r="B350" s="1164"/>
      <c r="C350" s="1184"/>
      <c r="D350" s="1186"/>
      <c r="E350" s="1184"/>
      <c r="F350" s="1188"/>
      <c r="G350" s="1188"/>
      <c r="H350" s="1189"/>
      <c r="I350" s="326" t="str">
        <f>IF('Mapa final'!Y443="","",'Mapa final'!Y443)</f>
        <v/>
      </c>
      <c r="J350" s="326" t="str">
        <f>IF('Mapa final'!AA443="","",'Mapa final'!AA443)</f>
        <v/>
      </c>
      <c r="K350" s="326" t="str">
        <f t="shared" si="60"/>
        <v/>
      </c>
      <c r="L350" s="326" t="str">
        <f>IF('Mapa final'!AD443="","",'Mapa final'!AD443)</f>
        <v/>
      </c>
      <c r="M350" s="265" t="str">
        <f>IF('Mapa final'!P443="","",'Mapa final'!P443)</f>
        <v/>
      </c>
      <c r="N350" s="61"/>
      <c r="O350" s="61"/>
      <c r="P350" s="61"/>
      <c r="Q350" s="146"/>
    </row>
    <row r="351" spans="1:17">
      <c r="A351" s="106" t="s">
        <v>828</v>
      </c>
      <c r="B351" s="1164"/>
      <c r="C351" s="1184"/>
      <c r="D351" s="1186"/>
      <c r="E351" s="1184"/>
      <c r="F351" s="1188"/>
      <c r="G351" s="1188"/>
      <c r="H351" s="1189"/>
      <c r="I351" s="326" t="str">
        <f>IF('Mapa final'!Y444="","",'Mapa final'!Y444)</f>
        <v/>
      </c>
      <c r="J351" s="326" t="str">
        <f>IF('Mapa final'!AA444="","",'Mapa final'!AA444)</f>
        <v/>
      </c>
      <c r="K351" s="326" t="str">
        <f t="shared" si="60"/>
        <v/>
      </c>
      <c r="L351" s="326" t="str">
        <f>IF('Mapa final'!AD444="","",'Mapa final'!AD444)</f>
        <v/>
      </c>
      <c r="M351" s="265" t="str">
        <f>IF('Mapa final'!P444="","",'Mapa final'!P444)</f>
        <v/>
      </c>
      <c r="N351" s="61"/>
      <c r="O351" s="61"/>
      <c r="P351" s="61"/>
      <c r="Q351" s="146"/>
    </row>
    <row r="352" spans="1:17">
      <c r="A352" s="106" t="s">
        <v>829</v>
      </c>
      <c r="B352" s="1164"/>
      <c r="C352" s="1184"/>
      <c r="D352" s="1186"/>
      <c r="E352" s="1184"/>
      <c r="F352" s="1188"/>
      <c r="G352" s="1188"/>
      <c r="H352" s="1189"/>
      <c r="I352" s="326" t="str">
        <f>IF('Mapa final'!Y445="","",'Mapa final'!Y445)</f>
        <v/>
      </c>
      <c r="J352" s="326" t="str">
        <f>IF('Mapa final'!AA445="","",'Mapa final'!AA445)</f>
        <v/>
      </c>
      <c r="K352" s="326" t="str">
        <f t="shared" si="60"/>
        <v/>
      </c>
      <c r="L352" s="326" t="str">
        <f>IF('Mapa final'!AD445="","",'Mapa final'!AD445)</f>
        <v/>
      </c>
      <c r="M352" s="265" t="str">
        <f>IF('Mapa final'!P445="","",'Mapa final'!P445)</f>
        <v/>
      </c>
      <c r="N352" s="61"/>
      <c r="O352" s="61"/>
      <c r="P352" s="61"/>
      <c r="Q352" s="146"/>
    </row>
    <row r="353" spans="1:17">
      <c r="A353" s="106" t="s">
        <v>830</v>
      </c>
      <c r="B353" s="1164"/>
      <c r="C353" s="1184"/>
      <c r="D353" s="1186"/>
      <c r="E353" s="1184"/>
      <c r="F353" s="1188"/>
      <c r="G353" s="1188"/>
      <c r="H353" s="1189"/>
      <c r="I353" s="326" t="str">
        <f>IF('Mapa final'!Y446="","",'Mapa final'!Y446)</f>
        <v/>
      </c>
      <c r="J353" s="326" t="str">
        <f>IF('Mapa final'!AA446="","",'Mapa final'!AA446)</f>
        <v/>
      </c>
      <c r="K353" s="326" t="str">
        <f t="shared" si="60"/>
        <v/>
      </c>
      <c r="L353" s="326" t="str">
        <f>IF('Mapa final'!AD446="","",'Mapa final'!AD446)</f>
        <v/>
      </c>
      <c r="M353" s="265" t="str">
        <f>IF('Mapa final'!P446="","",'Mapa final'!P446)</f>
        <v/>
      </c>
      <c r="N353" s="61"/>
      <c r="O353" s="61"/>
      <c r="P353" s="61"/>
      <c r="Q353" s="146"/>
    </row>
    <row r="354" spans="1:17">
      <c r="A354" s="106" t="s">
        <v>831</v>
      </c>
      <c r="B354" s="1164"/>
      <c r="C354" s="1184"/>
      <c r="D354" s="1186"/>
      <c r="E354" s="1184"/>
      <c r="F354" s="1188"/>
      <c r="G354" s="1188"/>
      <c r="H354" s="1189"/>
      <c r="I354" s="326" t="str">
        <f>IF('Mapa final'!Y447="","",'Mapa final'!Y447)</f>
        <v/>
      </c>
      <c r="J354" s="326" t="str">
        <f>IF('Mapa final'!AA447="","",'Mapa final'!AA447)</f>
        <v/>
      </c>
      <c r="K354" s="326" t="str">
        <f t="shared" si="60"/>
        <v/>
      </c>
      <c r="L354" s="326" t="str">
        <f>IF('Mapa final'!AD447="","",'Mapa final'!AD447)</f>
        <v/>
      </c>
      <c r="M354" s="265" t="str">
        <f>IF('Mapa final'!P447="","",'Mapa final'!P447)</f>
        <v/>
      </c>
      <c r="N354" s="61"/>
      <c r="O354" s="61"/>
      <c r="P354" s="61"/>
      <c r="Q354" s="146"/>
    </row>
    <row r="355" spans="1:17">
      <c r="A355" s="106" t="s">
        <v>832</v>
      </c>
      <c r="B355" s="1163"/>
      <c r="C355" s="1183" t="str">
        <f>IF('Mapa final'!E448="","",'Mapa final'!E448)</f>
        <v/>
      </c>
      <c r="D355" s="1185"/>
      <c r="E355" s="1183" t="str">
        <f>IF('Mapa final'!D448="","",'Mapa final'!D448)</f>
        <v/>
      </c>
      <c r="F355" s="1188" t="str">
        <f>IF('Mapa final'!H448="","",'Mapa final'!H448)</f>
        <v/>
      </c>
      <c r="G355" s="1188" t="str">
        <f>IF('Mapa final'!L448="","",'Mapa final'!L448)</f>
        <v/>
      </c>
      <c r="H355" s="1189" t="str">
        <f t="shared" ref="H355" si="65">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6" t="str">
        <f>IF('Mapa final'!Y448="","",'Mapa final'!Y448)</f>
        <v/>
      </c>
      <c r="J355" s="326" t="str">
        <f>IF('Mapa final'!AA448="","",'Mapa final'!AA448)</f>
        <v/>
      </c>
      <c r="K355" s="326" t="str">
        <f t="shared" si="60"/>
        <v/>
      </c>
      <c r="L355" s="326" t="str">
        <f>IF('Mapa final'!AD448="","",'Mapa final'!AD448)</f>
        <v/>
      </c>
      <c r="M355" s="265" t="str">
        <f>IF('Mapa final'!P448="","",'Mapa final'!P448)</f>
        <v/>
      </c>
      <c r="N355" s="61"/>
      <c r="O355" s="61"/>
      <c r="P355" s="61"/>
      <c r="Q355" s="146"/>
    </row>
    <row r="356" spans="1:17">
      <c r="A356" s="106" t="s">
        <v>833</v>
      </c>
      <c r="B356" s="1164"/>
      <c r="C356" s="1184"/>
      <c r="D356" s="1186"/>
      <c r="E356" s="1184"/>
      <c r="F356" s="1188"/>
      <c r="G356" s="1188"/>
      <c r="H356" s="1189"/>
      <c r="I356" s="326" t="str">
        <f>IF('Mapa final'!Y449="","",'Mapa final'!Y449)</f>
        <v/>
      </c>
      <c r="J356" s="326" t="str">
        <f>IF('Mapa final'!AA449="","",'Mapa final'!AA449)</f>
        <v/>
      </c>
      <c r="K356" s="326" t="str">
        <f t="shared" si="60"/>
        <v/>
      </c>
      <c r="L356" s="326" t="str">
        <f>IF('Mapa final'!AD449="","",'Mapa final'!AD449)</f>
        <v/>
      </c>
      <c r="M356" s="265" t="str">
        <f>IF('Mapa final'!P449="","",'Mapa final'!P449)</f>
        <v/>
      </c>
      <c r="N356" s="61"/>
      <c r="O356" s="61"/>
      <c r="P356" s="61"/>
      <c r="Q356" s="146"/>
    </row>
    <row r="357" spans="1:17">
      <c r="A357" s="106" t="s">
        <v>834</v>
      </c>
      <c r="B357" s="1164"/>
      <c r="C357" s="1184"/>
      <c r="D357" s="1186"/>
      <c r="E357" s="1184"/>
      <c r="F357" s="1188"/>
      <c r="G357" s="1188"/>
      <c r="H357" s="1189"/>
      <c r="I357" s="326" t="str">
        <f>IF('Mapa final'!Y450="","",'Mapa final'!Y450)</f>
        <v/>
      </c>
      <c r="J357" s="326" t="str">
        <f>IF('Mapa final'!AA450="","",'Mapa final'!AA450)</f>
        <v/>
      </c>
      <c r="K357" s="326" t="str">
        <f t="shared" si="60"/>
        <v/>
      </c>
      <c r="L357" s="326" t="str">
        <f>IF('Mapa final'!AD450="","",'Mapa final'!AD450)</f>
        <v/>
      </c>
      <c r="M357" s="265" t="str">
        <f>IF('Mapa final'!P450="","",'Mapa final'!P450)</f>
        <v/>
      </c>
      <c r="N357" s="61"/>
      <c r="O357" s="61"/>
      <c r="P357" s="61"/>
      <c r="Q357" s="146"/>
    </row>
    <row r="358" spans="1:17">
      <c r="A358" s="106" t="s">
        <v>835</v>
      </c>
      <c r="B358" s="1164"/>
      <c r="C358" s="1184"/>
      <c r="D358" s="1186"/>
      <c r="E358" s="1184"/>
      <c r="F358" s="1188"/>
      <c r="G358" s="1188"/>
      <c r="H358" s="1189"/>
      <c r="I358" s="326" t="str">
        <f>IF('Mapa final'!Y451="","",'Mapa final'!Y451)</f>
        <v/>
      </c>
      <c r="J358" s="326" t="str">
        <f>IF('Mapa final'!AA451="","",'Mapa final'!AA451)</f>
        <v/>
      </c>
      <c r="K358" s="326" t="str">
        <f t="shared" si="60"/>
        <v/>
      </c>
      <c r="L358" s="326" t="str">
        <f>IF('Mapa final'!AD451="","",'Mapa final'!AD451)</f>
        <v/>
      </c>
      <c r="M358" s="265" t="str">
        <f>IF('Mapa final'!P451="","",'Mapa final'!P451)</f>
        <v/>
      </c>
      <c r="N358" s="61"/>
      <c r="O358" s="61"/>
      <c r="P358" s="61"/>
      <c r="Q358" s="146"/>
    </row>
    <row r="359" spans="1:17">
      <c r="A359" s="106" t="s">
        <v>836</v>
      </c>
      <c r="B359" s="1164"/>
      <c r="C359" s="1184"/>
      <c r="D359" s="1186"/>
      <c r="E359" s="1184"/>
      <c r="F359" s="1188"/>
      <c r="G359" s="1188"/>
      <c r="H359" s="1189"/>
      <c r="I359" s="326" t="str">
        <f>IF('Mapa final'!Y452="","",'Mapa final'!Y452)</f>
        <v/>
      </c>
      <c r="J359" s="326" t="str">
        <f>IF('Mapa final'!AA452="","",'Mapa final'!AA452)</f>
        <v/>
      </c>
      <c r="K359" s="326" t="str">
        <f t="shared" si="60"/>
        <v/>
      </c>
      <c r="L359" s="326" t="str">
        <f>IF('Mapa final'!AD452="","",'Mapa final'!AD452)</f>
        <v/>
      </c>
      <c r="M359" s="265" t="str">
        <f>IF('Mapa final'!P452="","",'Mapa final'!P452)</f>
        <v/>
      </c>
      <c r="N359" s="61"/>
      <c r="O359" s="61"/>
      <c r="P359" s="61"/>
      <c r="Q359" s="146"/>
    </row>
    <row r="360" spans="1:17">
      <c r="A360" s="106" t="s">
        <v>837</v>
      </c>
      <c r="B360" s="1164"/>
      <c r="C360" s="1184"/>
      <c r="D360" s="1186"/>
      <c r="E360" s="1184"/>
      <c r="F360" s="1188"/>
      <c r="G360" s="1188"/>
      <c r="H360" s="1189"/>
      <c r="I360" s="326" t="str">
        <f>IF('Mapa final'!Y453="","",'Mapa final'!Y453)</f>
        <v/>
      </c>
      <c r="J360" s="326" t="str">
        <f>IF('Mapa final'!AA453="","",'Mapa final'!AA453)</f>
        <v/>
      </c>
      <c r="K360" s="326" t="str">
        <f t="shared" si="60"/>
        <v/>
      </c>
      <c r="L360" s="326" t="str">
        <f>IF('Mapa final'!AD453="","",'Mapa final'!AD453)</f>
        <v/>
      </c>
      <c r="M360" s="265" t="str">
        <f>IF('Mapa final'!P453="","",'Mapa final'!P453)</f>
        <v/>
      </c>
      <c r="N360" s="61"/>
      <c r="O360" s="61"/>
      <c r="P360" s="61"/>
      <c r="Q360" s="146"/>
    </row>
    <row r="361" spans="1:17">
      <c r="A361" s="106" t="s">
        <v>838</v>
      </c>
      <c r="B361" s="1163"/>
      <c r="C361" s="1183" t="str">
        <f>IF('Mapa final'!E454="","",'Mapa final'!E454)</f>
        <v/>
      </c>
      <c r="D361" s="1185"/>
      <c r="E361" s="1183" t="str">
        <f>IF('Mapa final'!D454="","",'Mapa final'!D454)</f>
        <v/>
      </c>
      <c r="F361" s="1188" t="str">
        <f>IF('Mapa final'!H454="","",'Mapa final'!H454)</f>
        <v/>
      </c>
      <c r="G361" s="1188" t="str">
        <f>IF('Mapa final'!L454="","",'Mapa final'!L454)</f>
        <v/>
      </c>
      <c r="H361" s="1189" t="str">
        <f t="shared" ref="H361" si="66">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6" t="str">
        <f>IF('Mapa final'!Y454="","",'Mapa final'!Y454)</f>
        <v/>
      </c>
      <c r="J361" s="326" t="str">
        <f>IF('Mapa final'!AA454="","",'Mapa final'!AA454)</f>
        <v/>
      </c>
      <c r="K361" s="326" t="str">
        <f t="shared" si="60"/>
        <v/>
      </c>
      <c r="L361" s="326" t="str">
        <f>IF('Mapa final'!AD454="","",'Mapa final'!AD454)</f>
        <v/>
      </c>
      <c r="M361" s="265" t="str">
        <f>IF('Mapa final'!P454="","",'Mapa final'!P454)</f>
        <v/>
      </c>
      <c r="N361" s="61"/>
      <c r="O361" s="61"/>
      <c r="P361" s="61"/>
      <c r="Q361" s="146"/>
    </row>
    <row r="362" spans="1:17">
      <c r="A362" s="106" t="s">
        <v>839</v>
      </c>
      <c r="B362" s="1164"/>
      <c r="C362" s="1184"/>
      <c r="D362" s="1186"/>
      <c r="E362" s="1184"/>
      <c r="F362" s="1188"/>
      <c r="G362" s="1188"/>
      <c r="H362" s="1189"/>
      <c r="I362" s="326" t="str">
        <f>IF('Mapa final'!Y455="","",'Mapa final'!Y455)</f>
        <v/>
      </c>
      <c r="J362" s="326" t="str">
        <f>IF('Mapa final'!AA455="","",'Mapa final'!AA455)</f>
        <v/>
      </c>
      <c r="K362" s="326" t="str">
        <f t="shared" si="60"/>
        <v/>
      </c>
      <c r="L362" s="326" t="str">
        <f>IF('Mapa final'!AD455="","",'Mapa final'!AD455)</f>
        <v/>
      </c>
      <c r="M362" s="265" t="str">
        <f>IF('Mapa final'!P455="","",'Mapa final'!P455)</f>
        <v/>
      </c>
      <c r="N362" s="61"/>
      <c r="O362" s="61"/>
      <c r="P362" s="61"/>
      <c r="Q362" s="146"/>
    </row>
    <row r="363" spans="1:17">
      <c r="A363" s="106" t="s">
        <v>840</v>
      </c>
      <c r="B363" s="1164"/>
      <c r="C363" s="1184"/>
      <c r="D363" s="1186"/>
      <c r="E363" s="1184"/>
      <c r="F363" s="1188"/>
      <c r="G363" s="1188"/>
      <c r="H363" s="1189"/>
      <c r="I363" s="326" t="str">
        <f>IF('Mapa final'!Y456="","",'Mapa final'!Y456)</f>
        <v/>
      </c>
      <c r="J363" s="326" t="str">
        <f>IF('Mapa final'!AA456="","",'Mapa final'!AA456)</f>
        <v/>
      </c>
      <c r="K363" s="326" t="str">
        <f t="shared" si="60"/>
        <v/>
      </c>
      <c r="L363" s="326" t="str">
        <f>IF('Mapa final'!AD456="","",'Mapa final'!AD456)</f>
        <v/>
      </c>
      <c r="M363" s="265" t="str">
        <f>IF('Mapa final'!P456="","",'Mapa final'!P456)</f>
        <v/>
      </c>
      <c r="N363" s="61"/>
      <c r="O363" s="61"/>
      <c r="P363" s="61"/>
      <c r="Q363" s="146"/>
    </row>
    <row r="364" spans="1:17">
      <c r="A364" s="106" t="s">
        <v>841</v>
      </c>
      <c r="B364" s="1164"/>
      <c r="C364" s="1184"/>
      <c r="D364" s="1186"/>
      <c r="E364" s="1184"/>
      <c r="F364" s="1188"/>
      <c r="G364" s="1188"/>
      <c r="H364" s="1189"/>
      <c r="I364" s="326" t="str">
        <f>IF('Mapa final'!Y457="","",'Mapa final'!Y457)</f>
        <v/>
      </c>
      <c r="J364" s="326" t="str">
        <f>IF('Mapa final'!AA457="","",'Mapa final'!AA457)</f>
        <v/>
      </c>
      <c r="K364" s="326" t="str">
        <f t="shared" si="60"/>
        <v/>
      </c>
      <c r="L364" s="326" t="str">
        <f>IF('Mapa final'!AD457="","",'Mapa final'!AD457)</f>
        <v/>
      </c>
      <c r="M364" s="265" t="str">
        <f>IF('Mapa final'!P457="","",'Mapa final'!P457)</f>
        <v/>
      </c>
      <c r="N364" s="61"/>
      <c r="O364" s="61"/>
      <c r="P364" s="61"/>
      <c r="Q364" s="146"/>
    </row>
    <row r="365" spans="1:17">
      <c r="A365" s="106" t="s">
        <v>842</v>
      </c>
      <c r="B365" s="1164"/>
      <c r="C365" s="1184"/>
      <c r="D365" s="1186"/>
      <c r="E365" s="1184"/>
      <c r="F365" s="1188"/>
      <c r="G365" s="1188"/>
      <c r="H365" s="1189"/>
      <c r="I365" s="326" t="str">
        <f>IF('Mapa final'!Y458="","",'Mapa final'!Y458)</f>
        <v/>
      </c>
      <c r="J365" s="326" t="str">
        <f>IF('Mapa final'!AA458="","",'Mapa final'!AA458)</f>
        <v/>
      </c>
      <c r="K365" s="326" t="str">
        <f t="shared" si="60"/>
        <v/>
      </c>
      <c r="L365" s="326" t="str">
        <f>IF('Mapa final'!AD458="","",'Mapa final'!AD458)</f>
        <v/>
      </c>
      <c r="M365" s="265" t="str">
        <f>IF('Mapa final'!P458="","",'Mapa final'!P458)</f>
        <v/>
      </c>
      <c r="N365" s="61"/>
      <c r="O365" s="61"/>
      <c r="P365" s="61"/>
      <c r="Q365" s="146"/>
    </row>
    <row r="366" spans="1:17">
      <c r="A366" s="106" t="s">
        <v>843</v>
      </c>
      <c r="B366" s="1164"/>
      <c r="C366" s="1184"/>
      <c r="D366" s="1186"/>
      <c r="E366" s="1184"/>
      <c r="F366" s="1188"/>
      <c r="G366" s="1188"/>
      <c r="H366" s="1189"/>
      <c r="I366" s="326" t="str">
        <f>IF('Mapa final'!Y459="","",'Mapa final'!Y459)</f>
        <v/>
      </c>
      <c r="J366" s="326" t="str">
        <f>IF('Mapa final'!AA459="","",'Mapa final'!AA459)</f>
        <v/>
      </c>
      <c r="K366" s="326" t="str">
        <f t="shared" si="60"/>
        <v/>
      </c>
      <c r="L366" s="326" t="str">
        <f>IF('Mapa final'!AD459="","",'Mapa final'!AD459)</f>
        <v/>
      </c>
      <c r="M366" s="265" t="str">
        <f>IF('Mapa final'!P459="","",'Mapa final'!P459)</f>
        <v/>
      </c>
      <c r="N366" s="61"/>
      <c r="O366" s="61"/>
      <c r="P366" s="61"/>
      <c r="Q366" s="146"/>
    </row>
    <row r="367" spans="1:17">
      <c r="A367" s="106" t="s">
        <v>844</v>
      </c>
      <c r="B367" s="1163"/>
      <c r="C367" s="1183" t="str">
        <f>IF('Mapa final'!E460="","",'Mapa final'!E460)</f>
        <v/>
      </c>
      <c r="D367" s="1185"/>
      <c r="E367" s="1183" t="str">
        <f>IF('Mapa final'!D460="","",'Mapa final'!D460)</f>
        <v/>
      </c>
      <c r="F367" s="1188" t="str">
        <f>IF('Mapa final'!H460="","",'Mapa final'!H460)</f>
        <v/>
      </c>
      <c r="G367" s="1188" t="str">
        <f>IF('Mapa final'!L460="","",'Mapa final'!L460)</f>
        <v/>
      </c>
      <c r="H367" s="1189" t="str">
        <f t="shared" ref="H367" si="67">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6" t="str">
        <f>IF('Mapa final'!Y460="","",'Mapa final'!Y460)</f>
        <v/>
      </c>
      <c r="J367" s="326" t="str">
        <f>IF('Mapa final'!AA460="","",'Mapa final'!AA460)</f>
        <v/>
      </c>
      <c r="K367" s="326" t="str">
        <f t="shared" si="60"/>
        <v/>
      </c>
      <c r="L367" s="326" t="str">
        <f>IF('Mapa final'!AD460="","",'Mapa final'!AD460)</f>
        <v/>
      </c>
      <c r="M367" s="265" t="str">
        <f>IF('Mapa final'!P460="","",'Mapa final'!P460)</f>
        <v/>
      </c>
      <c r="N367" s="61"/>
      <c r="O367" s="61"/>
      <c r="P367" s="61"/>
      <c r="Q367" s="146"/>
    </row>
    <row r="368" spans="1:17">
      <c r="A368" s="106" t="s">
        <v>845</v>
      </c>
      <c r="B368" s="1164"/>
      <c r="C368" s="1184"/>
      <c r="D368" s="1186"/>
      <c r="E368" s="1184"/>
      <c r="F368" s="1188"/>
      <c r="G368" s="1188"/>
      <c r="H368" s="1189"/>
      <c r="I368" s="326" t="str">
        <f>IF('Mapa final'!Y461="","",'Mapa final'!Y461)</f>
        <v/>
      </c>
      <c r="J368" s="326" t="str">
        <f>IF('Mapa final'!AA461="","",'Mapa final'!AA461)</f>
        <v/>
      </c>
      <c r="K368" s="326" t="str">
        <f t="shared" si="60"/>
        <v/>
      </c>
      <c r="L368" s="326" t="str">
        <f>IF('Mapa final'!AD461="","",'Mapa final'!AD461)</f>
        <v/>
      </c>
      <c r="M368" s="265" t="str">
        <f>IF('Mapa final'!P461="","",'Mapa final'!P461)</f>
        <v/>
      </c>
      <c r="N368" s="61"/>
      <c r="O368" s="61"/>
      <c r="P368" s="61"/>
      <c r="Q368" s="146"/>
    </row>
    <row r="369" spans="1:17">
      <c r="A369" s="106" t="s">
        <v>846</v>
      </c>
      <c r="B369" s="1164"/>
      <c r="C369" s="1184"/>
      <c r="D369" s="1186"/>
      <c r="E369" s="1184"/>
      <c r="F369" s="1188"/>
      <c r="G369" s="1188"/>
      <c r="H369" s="1189"/>
      <c r="I369" s="326" t="str">
        <f>IF('Mapa final'!Y462="","",'Mapa final'!Y462)</f>
        <v/>
      </c>
      <c r="J369" s="326" t="str">
        <f>IF('Mapa final'!AA462="","",'Mapa final'!AA462)</f>
        <v/>
      </c>
      <c r="K369" s="326" t="str">
        <f t="shared" si="60"/>
        <v/>
      </c>
      <c r="L369" s="326" t="str">
        <f>IF('Mapa final'!AD462="","",'Mapa final'!AD462)</f>
        <v/>
      </c>
      <c r="M369" s="265" t="str">
        <f>IF('Mapa final'!P462="","",'Mapa final'!P462)</f>
        <v/>
      </c>
      <c r="N369" s="61"/>
      <c r="O369" s="61"/>
      <c r="P369" s="61"/>
      <c r="Q369" s="146"/>
    </row>
    <row r="370" spans="1:17">
      <c r="A370" s="106" t="s">
        <v>847</v>
      </c>
      <c r="B370" s="1164"/>
      <c r="C370" s="1184"/>
      <c r="D370" s="1186"/>
      <c r="E370" s="1184"/>
      <c r="F370" s="1188"/>
      <c r="G370" s="1188"/>
      <c r="H370" s="1189"/>
      <c r="I370" s="326" t="str">
        <f>IF('Mapa final'!Y463="","",'Mapa final'!Y463)</f>
        <v/>
      </c>
      <c r="J370" s="326" t="str">
        <f>IF('Mapa final'!AA463="","",'Mapa final'!AA463)</f>
        <v/>
      </c>
      <c r="K370" s="326" t="str">
        <f t="shared" si="60"/>
        <v/>
      </c>
      <c r="L370" s="326" t="str">
        <f>IF('Mapa final'!AD463="","",'Mapa final'!AD463)</f>
        <v/>
      </c>
      <c r="M370" s="265" t="str">
        <f>IF('Mapa final'!P463="","",'Mapa final'!P463)</f>
        <v/>
      </c>
      <c r="N370" s="61"/>
      <c r="O370" s="61"/>
      <c r="P370" s="61"/>
      <c r="Q370" s="146"/>
    </row>
    <row r="371" spans="1:17">
      <c r="A371" s="106" t="s">
        <v>848</v>
      </c>
      <c r="B371" s="1164"/>
      <c r="C371" s="1184"/>
      <c r="D371" s="1186"/>
      <c r="E371" s="1184"/>
      <c r="F371" s="1188"/>
      <c r="G371" s="1188"/>
      <c r="H371" s="1189"/>
      <c r="I371" s="326" t="str">
        <f>IF('Mapa final'!Y464="","",'Mapa final'!Y464)</f>
        <v/>
      </c>
      <c r="J371" s="326" t="str">
        <f>IF('Mapa final'!AA464="","",'Mapa final'!AA464)</f>
        <v/>
      </c>
      <c r="K371" s="326" t="str">
        <f t="shared" si="60"/>
        <v/>
      </c>
      <c r="L371" s="326" t="str">
        <f>IF('Mapa final'!AD464="","",'Mapa final'!AD464)</f>
        <v/>
      </c>
      <c r="M371" s="265" t="str">
        <f>IF('Mapa final'!P464="","",'Mapa final'!P464)</f>
        <v/>
      </c>
      <c r="N371" s="61"/>
      <c r="O371" s="61"/>
      <c r="P371" s="61"/>
      <c r="Q371" s="146"/>
    </row>
    <row r="372" spans="1:17">
      <c r="A372" s="106" t="s">
        <v>849</v>
      </c>
      <c r="B372" s="1164"/>
      <c r="C372" s="1184"/>
      <c r="D372" s="1186"/>
      <c r="E372" s="1184"/>
      <c r="F372" s="1188"/>
      <c r="G372" s="1188"/>
      <c r="H372" s="1189"/>
      <c r="I372" s="326" t="str">
        <f>IF('Mapa final'!Y465="","",'Mapa final'!Y465)</f>
        <v/>
      </c>
      <c r="J372" s="326" t="str">
        <f>IF('Mapa final'!AA465="","",'Mapa final'!AA465)</f>
        <v/>
      </c>
      <c r="K372" s="326" t="str">
        <f t="shared" si="60"/>
        <v/>
      </c>
      <c r="L372" s="326" t="str">
        <f>IF('Mapa final'!AD465="","",'Mapa final'!AD465)</f>
        <v/>
      </c>
      <c r="M372" s="265" t="str">
        <f>IF('Mapa final'!P465="","",'Mapa final'!P465)</f>
        <v/>
      </c>
      <c r="N372" s="61"/>
      <c r="O372" s="61"/>
      <c r="P372" s="61"/>
      <c r="Q372" s="146"/>
    </row>
    <row r="373" spans="1:17">
      <c r="A373" s="106" t="s">
        <v>850</v>
      </c>
      <c r="B373" s="1163"/>
      <c r="C373" s="1183" t="str">
        <f>IF('Mapa final'!E466="","",'Mapa final'!E466)</f>
        <v/>
      </c>
      <c r="D373" s="1185"/>
      <c r="E373" s="1183" t="str">
        <f>IF('Mapa final'!D466="","",'Mapa final'!D466)</f>
        <v/>
      </c>
      <c r="F373" s="1188" t="str">
        <f>IF('Mapa final'!H466="","",'Mapa final'!H466)</f>
        <v/>
      </c>
      <c r="G373" s="1188" t="str">
        <f>IF('Mapa final'!L466="","",'Mapa final'!L466)</f>
        <v/>
      </c>
      <c r="H373" s="1189" t="str">
        <f t="shared" ref="H373" si="68">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6" t="str">
        <f>IF('Mapa final'!Y466="","",'Mapa final'!Y466)</f>
        <v/>
      </c>
      <c r="J373" s="326" t="str">
        <f>IF('Mapa final'!AA466="","",'Mapa final'!AA466)</f>
        <v/>
      </c>
      <c r="K373" s="326" t="str">
        <f t="shared" si="60"/>
        <v/>
      </c>
      <c r="L373" s="326" t="str">
        <f>IF('Mapa final'!AD466="","",'Mapa final'!AD466)</f>
        <v/>
      </c>
      <c r="M373" s="265" t="str">
        <f>IF('Mapa final'!P466="","",'Mapa final'!P466)</f>
        <v/>
      </c>
      <c r="N373" s="61"/>
      <c r="O373" s="61"/>
      <c r="P373" s="61"/>
      <c r="Q373" s="146"/>
    </row>
    <row r="374" spans="1:17">
      <c r="A374" s="106" t="s">
        <v>851</v>
      </c>
      <c r="B374" s="1164"/>
      <c r="C374" s="1184"/>
      <c r="D374" s="1186"/>
      <c r="E374" s="1184"/>
      <c r="F374" s="1188"/>
      <c r="G374" s="1188"/>
      <c r="H374" s="1189"/>
      <c r="I374" s="326" t="str">
        <f>IF('Mapa final'!Y467="","",'Mapa final'!Y467)</f>
        <v/>
      </c>
      <c r="J374" s="326" t="str">
        <f>IF('Mapa final'!AA467="","",'Mapa final'!AA467)</f>
        <v/>
      </c>
      <c r="K374" s="326" t="str">
        <f t="shared" si="60"/>
        <v/>
      </c>
      <c r="L374" s="326" t="str">
        <f>IF('Mapa final'!AD467="","",'Mapa final'!AD467)</f>
        <v/>
      </c>
      <c r="M374" s="265" t="str">
        <f>IF('Mapa final'!P467="","",'Mapa final'!P467)</f>
        <v/>
      </c>
      <c r="N374" s="61"/>
      <c r="O374" s="61"/>
      <c r="P374" s="61"/>
      <c r="Q374" s="146"/>
    </row>
    <row r="375" spans="1:17">
      <c r="A375" s="106" t="s">
        <v>852</v>
      </c>
      <c r="B375" s="1164"/>
      <c r="C375" s="1184"/>
      <c r="D375" s="1186"/>
      <c r="E375" s="1184"/>
      <c r="F375" s="1188"/>
      <c r="G375" s="1188"/>
      <c r="H375" s="1189"/>
      <c r="I375" s="326" t="str">
        <f>IF('Mapa final'!Y468="","",'Mapa final'!Y468)</f>
        <v/>
      </c>
      <c r="J375" s="326" t="str">
        <f>IF('Mapa final'!AA468="","",'Mapa final'!AA468)</f>
        <v/>
      </c>
      <c r="K375" s="326" t="str">
        <f t="shared" si="60"/>
        <v/>
      </c>
      <c r="L375" s="326" t="str">
        <f>IF('Mapa final'!AD468="","",'Mapa final'!AD468)</f>
        <v/>
      </c>
      <c r="M375" s="265" t="str">
        <f>IF('Mapa final'!P468="","",'Mapa final'!P468)</f>
        <v/>
      </c>
      <c r="N375" s="61"/>
      <c r="O375" s="61"/>
      <c r="P375" s="61"/>
      <c r="Q375" s="146"/>
    </row>
    <row r="376" spans="1:17">
      <c r="A376" s="106" t="s">
        <v>853</v>
      </c>
      <c r="B376" s="1164"/>
      <c r="C376" s="1184"/>
      <c r="D376" s="1186"/>
      <c r="E376" s="1184"/>
      <c r="F376" s="1188"/>
      <c r="G376" s="1188"/>
      <c r="H376" s="1189"/>
      <c r="I376" s="326" t="str">
        <f>IF('Mapa final'!Y469="","",'Mapa final'!Y469)</f>
        <v/>
      </c>
      <c r="J376" s="326" t="str">
        <f>IF('Mapa final'!AA469="","",'Mapa final'!AA469)</f>
        <v/>
      </c>
      <c r="K376" s="326" t="str">
        <f t="shared" si="60"/>
        <v/>
      </c>
      <c r="L376" s="326" t="str">
        <f>IF('Mapa final'!AD469="","",'Mapa final'!AD469)</f>
        <v/>
      </c>
      <c r="M376" s="265" t="str">
        <f>IF('Mapa final'!P469="","",'Mapa final'!P469)</f>
        <v/>
      </c>
      <c r="N376" s="61"/>
      <c r="O376" s="61"/>
      <c r="P376" s="61"/>
      <c r="Q376" s="146"/>
    </row>
    <row r="377" spans="1:17">
      <c r="A377" s="106" t="s">
        <v>854</v>
      </c>
      <c r="B377" s="1164"/>
      <c r="C377" s="1184"/>
      <c r="D377" s="1186"/>
      <c r="E377" s="1184"/>
      <c r="F377" s="1188"/>
      <c r="G377" s="1188"/>
      <c r="H377" s="1189"/>
      <c r="I377" s="326" t="str">
        <f>IF('Mapa final'!Y470="","",'Mapa final'!Y470)</f>
        <v/>
      </c>
      <c r="J377" s="326" t="str">
        <f>IF('Mapa final'!AA470="","",'Mapa final'!AA470)</f>
        <v/>
      </c>
      <c r="K377" s="326" t="str">
        <f t="shared" si="60"/>
        <v/>
      </c>
      <c r="L377" s="326" t="str">
        <f>IF('Mapa final'!AD470="","",'Mapa final'!AD470)</f>
        <v/>
      </c>
      <c r="M377" s="265" t="str">
        <f>IF('Mapa final'!P470="","",'Mapa final'!P470)</f>
        <v/>
      </c>
      <c r="N377" s="61"/>
      <c r="O377" s="61"/>
      <c r="P377" s="61"/>
      <c r="Q377" s="146"/>
    </row>
    <row r="378" spans="1:17">
      <c r="A378" s="106" t="s">
        <v>855</v>
      </c>
      <c r="B378" s="1164"/>
      <c r="C378" s="1184"/>
      <c r="D378" s="1186"/>
      <c r="E378" s="1184"/>
      <c r="F378" s="1188"/>
      <c r="G378" s="1188"/>
      <c r="H378" s="1189"/>
      <c r="I378" s="326" t="str">
        <f>IF('Mapa final'!Y471="","",'Mapa final'!Y471)</f>
        <v/>
      </c>
      <c r="J378" s="326" t="str">
        <f>IF('Mapa final'!AA471="","",'Mapa final'!AA471)</f>
        <v/>
      </c>
      <c r="K378" s="326" t="str">
        <f t="shared" si="60"/>
        <v/>
      </c>
      <c r="L378" s="326" t="str">
        <f>IF('Mapa final'!AD471="","",'Mapa final'!AD471)</f>
        <v/>
      </c>
      <c r="M378" s="265" t="str">
        <f>IF('Mapa final'!P471="","",'Mapa final'!P471)</f>
        <v/>
      </c>
      <c r="N378" s="61"/>
      <c r="O378" s="61"/>
      <c r="P378" s="61"/>
      <c r="Q378" s="146"/>
    </row>
    <row r="379" spans="1:17">
      <c r="A379" s="106" t="s">
        <v>856</v>
      </c>
      <c r="B379" s="1163"/>
      <c r="C379" s="1183" t="str">
        <f>IF('Mapa final'!E472="","",'Mapa final'!E472)</f>
        <v/>
      </c>
      <c r="D379" s="1185"/>
      <c r="E379" s="1183" t="str">
        <f>IF('Mapa final'!D472="","",'Mapa final'!D472)</f>
        <v/>
      </c>
      <c r="F379" s="1188" t="str">
        <f>IF('Mapa final'!H472="","",'Mapa final'!H472)</f>
        <v/>
      </c>
      <c r="G379" s="1188" t="str">
        <f>IF('Mapa final'!L472="","",'Mapa final'!L472)</f>
        <v/>
      </c>
      <c r="H379" s="1189" t="str">
        <f t="shared" ref="H379" si="69">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6" t="str">
        <f>IF('Mapa final'!Y472="","",'Mapa final'!Y472)</f>
        <v/>
      </c>
      <c r="J379" s="326" t="str">
        <f>IF('Mapa final'!AA472="","",'Mapa final'!AA472)</f>
        <v/>
      </c>
      <c r="K379" s="326" t="str">
        <f t="shared" si="60"/>
        <v/>
      </c>
      <c r="L379" s="326" t="str">
        <f>IF('Mapa final'!AD472="","",'Mapa final'!AD472)</f>
        <v/>
      </c>
      <c r="M379" s="265" t="str">
        <f>IF('Mapa final'!P472="","",'Mapa final'!P472)</f>
        <v/>
      </c>
      <c r="N379" s="61"/>
      <c r="O379" s="61"/>
      <c r="P379" s="61"/>
      <c r="Q379" s="146"/>
    </row>
    <row r="380" spans="1:17">
      <c r="A380" s="106" t="s">
        <v>857</v>
      </c>
      <c r="B380" s="1164"/>
      <c r="C380" s="1184"/>
      <c r="D380" s="1186"/>
      <c r="E380" s="1184"/>
      <c r="F380" s="1188"/>
      <c r="G380" s="1188"/>
      <c r="H380" s="1189"/>
      <c r="I380" s="326" t="str">
        <f>IF('Mapa final'!Y473="","",'Mapa final'!Y473)</f>
        <v/>
      </c>
      <c r="J380" s="326" t="str">
        <f>IF('Mapa final'!AA473="","",'Mapa final'!AA473)</f>
        <v/>
      </c>
      <c r="K380" s="326" t="str">
        <f t="shared" si="60"/>
        <v/>
      </c>
      <c r="L380" s="326" t="str">
        <f>IF('Mapa final'!AD473="","",'Mapa final'!AD473)</f>
        <v/>
      </c>
      <c r="M380" s="265" t="str">
        <f>IF('Mapa final'!P473="","",'Mapa final'!P473)</f>
        <v/>
      </c>
      <c r="N380" s="61"/>
      <c r="O380" s="61"/>
      <c r="P380" s="61"/>
      <c r="Q380" s="146"/>
    </row>
    <row r="381" spans="1:17">
      <c r="A381" s="106" t="s">
        <v>858</v>
      </c>
      <c r="B381" s="1164"/>
      <c r="C381" s="1184"/>
      <c r="D381" s="1186"/>
      <c r="E381" s="1184"/>
      <c r="F381" s="1188"/>
      <c r="G381" s="1188"/>
      <c r="H381" s="1189"/>
      <c r="I381" s="326" t="str">
        <f>IF('Mapa final'!Y474="","",'Mapa final'!Y474)</f>
        <v/>
      </c>
      <c r="J381" s="326" t="str">
        <f>IF('Mapa final'!AA474="","",'Mapa final'!AA474)</f>
        <v/>
      </c>
      <c r="K381" s="326" t="str">
        <f t="shared" si="60"/>
        <v/>
      </c>
      <c r="L381" s="326" t="str">
        <f>IF('Mapa final'!AD474="","",'Mapa final'!AD474)</f>
        <v/>
      </c>
      <c r="M381" s="265" t="str">
        <f>IF('Mapa final'!P474="","",'Mapa final'!P474)</f>
        <v/>
      </c>
      <c r="N381" s="61"/>
      <c r="O381" s="61"/>
      <c r="P381" s="61"/>
      <c r="Q381" s="146"/>
    </row>
    <row r="382" spans="1:17">
      <c r="A382" s="106" t="s">
        <v>859</v>
      </c>
      <c r="B382" s="1164"/>
      <c r="C382" s="1184"/>
      <c r="D382" s="1186"/>
      <c r="E382" s="1184"/>
      <c r="F382" s="1188"/>
      <c r="G382" s="1188"/>
      <c r="H382" s="1189"/>
      <c r="I382" s="326" t="str">
        <f>IF('Mapa final'!Y475="","",'Mapa final'!Y475)</f>
        <v/>
      </c>
      <c r="J382" s="326" t="str">
        <f>IF('Mapa final'!AA475="","",'Mapa final'!AA475)</f>
        <v/>
      </c>
      <c r="K382" s="326" t="str">
        <f t="shared" si="60"/>
        <v/>
      </c>
      <c r="L382" s="326" t="str">
        <f>IF('Mapa final'!AD475="","",'Mapa final'!AD475)</f>
        <v/>
      </c>
      <c r="M382" s="265" t="str">
        <f>IF('Mapa final'!P475="","",'Mapa final'!P475)</f>
        <v/>
      </c>
      <c r="N382" s="61"/>
      <c r="O382" s="61"/>
      <c r="P382" s="61"/>
      <c r="Q382" s="146"/>
    </row>
    <row r="383" spans="1:17">
      <c r="A383" s="106" t="s">
        <v>860</v>
      </c>
      <c r="B383" s="1164"/>
      <c r="C383" s="1184"/>
      <c r="D383" s="1186"/>
      <c r="E383" s="1184"/>
      <c r="F383" s="1188"/>
      <c r="G383" s="1188"/>
      <c r="H383" s="1189"/>
      <c r="I383" s="326" t="str">
        <f>IF('Mapa final'!Y476="","",'Mapa final'!Y476)</f>
        <v/>
      </c>
      <c r="J383" s="326" t="str">
        <f>IF('Mapa final'!AA476="","",'Mapa final'!AA476)</f>
        <v/>
      </c>
      <c r="K383" s="326" t="str">
        <f t="shared" si="60"/>
        <v/>
      </c>
      <c r="L383" s="326" t="str">
        <f>IF('Mapa final'!AD476="","",'Mapa final'!AD476)</f>
        <v/>
      </c>
      <c r="M383" s="265" t="str">
        <f>IF('Mapa final'!P476="","",'Mapa final'!P476)</f>
        <v/>
      </c>
      <c r="N383" s="61"/>
      <c r="O383" s="61"/>
      <c r="P383" s="61"/>
      <c r="Q383" s="146"/>
    </row>
    <row r="384" spans="1:17">
      <c r="A384" s="106" t="s">
        <v>861</v>
      </c>
      <c r="B384" s="1164"/>
      <c r="C384" s="1184"/>
      <c r="D384" s="1186"/>
      <c r="E384" s="1184"/>
      <c r="F384" s="1188"/>
      <c r="G384" s="1188"/>
      <c r="H384" s="1189"/>
      <c r="I384" s="326" t="str">
        <f>IF('Mapa final'!Y477="","",'Mapa final'!Y477)</f>
        <v/>
      </c>
      <c r="J384" s="326" t="str">
        <f>IF('Mapa final'!AA477="","",'Mapa final'!AA477)</f>
        <v/>
      </c>
      <c r="K384" s="326" t="str">
        <f t="shared" si="60"/>
        <v/>
      </c>
      <c r="L384" s="326" t="str">
        <f>IF('Mapa final'!AD477="","",'Mapa final'!AD477)</f>
        <v/>
      </c>
      <c r="M384" s="265" t="str">
        <f>IF('Mapa final'!P477="","",'Mapa final'!P477)</f>
        <v/>
      </c>
      <c r="N384" s="61"/>
      <c r="O384" s="61"/>
      <c r="P384" s="61"/>
      <c r="Q384" s="146"/>
    </row>
    <row r="385" spans="1:17">
      <c r="A385" s="106" t="s">
        <v>862</v>
      </c>
      <c r="B385" s="1163"/>
      <c r="C385" s="1183" t="str">
        <f>IF('Mapa final'!E478="","",'Mapa final'!E478)</f>
        <v/>
      </c>
      <c r="D385" s="1185"/>
      <c r="E385" s="1183" t="str">
        <f>IF('Mapa final'!D478="","",'Mapa final'!D478)</f>
        <v/>
      </c>
      <c r="F385" s="1188" t="str">
        <f>IF('Mapa final'!H478="","",'Mapa final'!H478)</f>
        <v/>
      </c>
      <c r="G385" s="1188" t="str">
        <f>IF('Mapa final'!L478="","",'Mapa final'!L478)</f>
        <v/>
      </c>
      <c r="H385" s="1189" t="str">
        <f t="shared" ref="H385" si="70">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6" t="str">
        <f>IF('Mapa final'!Y478="","",'Mapa final'!Y478)</f>
        <v/>
      </c>
      <c r="J385" s="326" t="str">
        <f>IF('Mapa final'!AA478="","",'Mapa final'!AA478)</f>
        <v/>
      </c>
      <c r="K385" s="326" t="str">
        <f t="shared" si="60"/>
        <v/>
      </c>
      <c r="L385" s="326" t="str">
        <f>IF('Mapa final'!AD478="","",'Mapa final'!AD478)</f>
        <v/>
      </c>
      <c r="M385" s="265" t="str">
        <f>IF('Mapa final'!P478="","",'Mapa final'!P478)</f>
        <v/>
      </c>
      <c r="N385" s="61"/>
      <c r="O385" s="61"/>
      <c r="P385" s="61"/>
      <c r="Q385" s="146"/>
    </row>
    <row r="386" spans="1:17">
      <c r="A386" s="106" t="s">
        <v>863</v>
      </c>
      <c r="B386" s="1164"/>
      <c r="C386" s="1184"/>
      <c r="D386" s="1186"/>
      <c r="E386" s="1184"/>
      <c r="F386" s="1188"/>
      <c r="G386" s="1188"/>
      <c r="H386" s="1189"/>
      <c r="I386" s="326" t="str">
        <f>IF('Mapa final'!Y479="","",'Mapa final'!Y479)</f>
        <v/>
      </c>
      <c r="J386" s="326" t="str">
        <f>IF('Mapa final'!AA479="","",'Mapa final'!AA479)</f>
        <v/>
      </c>
      <c r="K386" s="326" t="str">
        <f t="shared" si="60"/>
        <v/>
      </c>
      <c r="L386" s="326" t="str">
        <f>IF('Mapa final'!AD479="","",'Mapa final'!AD479)</f>
        <v/>
      </c>
      <c r="M386" s="265" t="str">
        <f>IF('Mapa final'!P479="","",'Mapa final'!P479)</f>
        <v/>
      </c>
      <c r="N386" s="61"/>
      <c r="O386" s="61"/>
      <c r="P386" s="61"/>
      <c r="Q386" s="146"/>
    </row>
    <row r="387" spans="1:17">
      <c r="A387" s="106" t="s">
        <v>864</v>
      </c>
      <c r="B387" s="1164"/>
      <c r="C387" s="1184"/>
      <c r="D387" s="1186"/>
      <c r="E387" s="1184"/>
      <c r="F387" s="1188"/>
      <c r="G387" s="1188"/>
      <c r="H387" s="1189"/>
      <c r="I387" s="326" t="str">
        <f>IF('Mapa final'!Y480="","",'Mapa final'!Y480)</f>
        <v/>
      </c>
      <c r="J387" s="326" t="str">
        <f>IF('Mapa final'!AA480="","",'Mapa final'!AA480)</f>
        <v/>
      </c>
      <c r="K387" s="326" t="str">
        <f t="shared" si="60"/>
        <v/>
      </c>
      <c r="L387" s="326" t="str">
        <f>IF('Mapa final'!AD480="","",'Mapa final'!AD480)</f>
        <v/>
      </c>
      <c r="M387" s="265" t="str">
        <f>IF('Mapa final'!P480="","",'Mapa final'!P480)</f>
        <v/>
      </c>
      <c r="N387" s="61"/>
      <c r="O387" s="61"/>
      <c r="P387" s="61"/>
      <c r="Q387" s="146"/>
    </row>
    <row r="388" spans="1:17">
      <c r="A388" s="106" t="s">
        <v>865</v>
      </c>
      <c r="B388" s="1164"/>
      <c r="C388" s="1184"/>
      <c r="D388" s="1186"/>
      <c r="E388" s="1184"/>
      <c r="F388" s="1188"/>
      <c r="G388" s="1188"/>
      <c r="H388" s="1189"/>
      <c r="I388" s="326" t="str">
        <f>IF('Mapa final'!Y481="","",'Mapa final'!Y481)</f>
        <v/>
      </c>
      <c r="J388" s="326" t="str">
        <f>IF('Mapa final'!AA481="","",'Mapa final'!AA481)</f>
        <v/>
      </c>
      <c r="K388" s="326" t="str">
        <f t="shared" si="60"/>
        <v/>
      </c>
      <c r="L388" s="326" t="str">
        <f>IF('Mapa final'!AD481="","",'Mapa final'!AD481)</f>
        <v/>
      </c>
      <c r="M388" s="265" t="str">
        <f>IF('Mapa final'!P481="","",'Mapa final'!P481)</f>
        <v/>
      </c>
      <c r="N388" s="61"/>
      <c r="O388" s="61"/>
      <c r="P388" s="61"/>
      <c r="Q388" s="146"/>
    </row>
    <row r="389" spans="1:17">
      <c r="A389" s="106" t="s">
        <v>866</v>
      </c>
      <c r="B389" s="1164"/>
      <c r="C389" s="1184"/>
      <c r="D389" s="1186"/>
      <c r="E389" s="1184"/>
      <c r="F389" s="1188"/>
      <c r="G389" s="1188"/>
      <c r="H389" s="1189"/>
      <c r="I389" s="326" t="str">
        <f>IF('Mapa final'!Y482="","",'Mapa final'!Y482)</f>
        <v/>
      </c>
      <c r="J389" s="326" t="str">
        <f>IF('Mapa final'!AA482="","",'Mapa final'!AA482)</f>
        <v/>
      </c>
      <c r="K389" s="326" t="str">
        <f t="shared" si="60"/>
        <v/>
      </c>
      <c r="L389" s="326" t="str">
        <f>IF('Mapa final'!AD482="","",'Mapa final'!AD482)</f>
        <v/>
      </c>
      <c r="M389" s="265" t="str">
        <f>IF('Mapa final'!P482="","",'Mapa final'!P482)</f>
        <v/>
      </c>
      <c r="N389" s="61"/>
      <c r="O389" s="61"/>
      <c r="P389" s="61"/>
      <c r="Q389" s="146"/>
    </row>
    <row r="390" spans="1:17">
      <c r="A390" s="106" t="s">
        <v>867</v>
      </c>
      <c r="B390" s="1164"/>
      <c r="C390" s="1184"/>
      <c r="D390" s="1186"/>
      <c r="E390" s="1184"/>
      <c r="F390" s="1188"/>
      <c r="G390" s="1188"/>
      <c r="H390" s="1189"/>
      <c r="I390" s="326" t="str">
        <f>IF('Mapa final'!Y483="","",'Mapa final'!Y483)</f>
        <v/>
      </c>
      <c r="J390" s="326" t="str">
        <f>IF('Mapa final'!AA483="","",'Mapa final'!AA483)</f>
        <v/>
      </c>
      <c r="K390" s="326" t="str">
        <f t="shared" si="60"/>
        <v/>
      </c>
      <c r="L390" s="326" t="str">
        <f>IF('Mapa final'!AD483="","",'Mapa final'!AD483)</f>
        <v/>
      </c>
      <c r="M390" s="265" t="str">
        <f>IF('Mapa final'!P483="","",'Mapa final'!P483)</f>
        <v/>
      </c>
      <c r="N390" s="61"/>
      <c r="O390" s="61"/>
      <c r="P390" s="61"/>
      <c r="Q390" s="146"/>
    </row>
    <row r="391" spans="1:17">
      <c r="A391" s="106" t="s">
        <v>868</v>
      </c>
      <c r="B391" s="1163"/>
      <c r="C391" s="1183" t="str">
        <f>IF('Mapa final'!E484="","",'Mapa final'!E484)</f>
        <v/>
      </c>
      <c r="D391" s="1185"/>
      <c r="E391" s="1183" t="str">
        <f>IF('Mapa final'!D484="","",'Mapa final'!D484)</f>
        <v/>
      </c>
      <c r="F391" s="1188" t="str">
        <f>IF('Mapa final'!H484="","",'Mapa final'!H484)</f>
        <v/>
      </c>
      <c r="G391" s="1188" t="str">
        <f>IF('Mapa final'!L484="","",'Mapa final'!L484)</f>
        <v/>
      </c>
      <c r="H391" s="1189" t="str">
        <f t="shared" ref="H391" si="71">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6" t="str">
        <f>IF('Mapa final'!Y484="","",'Mapa final'!Y484)</f>
        <v/>
      </c>
      <c r="J391" s="326" t="str">
        <f>IF('Mapa final'!AA484="","",'Mapa final'!AA484)</f>
        <v/>
      </c>
      <c r="K391" s="326" t="str">
        <f t="shared" si="60"/>
        <v/>
      </c>
      <c r="L391" s="326" t="str">
        <f>IF('Mapa final'!AD484="","",'Mapa final'!AD484)</f>
        <v/>
      </c>
      <c r="M391" s="265" t="str">
        <f>IF('Mapa final'!P484="","",'Mapa final'!P484)</f>
        <v/>
      </c>
      <c r="N391" s="61"/>
      <c r="O391" s="61"/>
      <c r="P391" s="61"/>
      <c r="Q391" s="146"/>
    </row>
    <row r="392" spans="1:17">
      <c r="A392" s="106" t="s">
        <v>869</v>
      </c>
      <c r="B392" s="1164"/>
      <c r="C392" s="1184"/>
      <c r="D392" s="1186"/>
      <c r="E392" s="1184"/>
      <c r="F392" s="1188"/>
      <c r="G392" s="1188"/>
      <c r="H392" s="1189"/>
      <c r="I392" s="326" t="str">
        <f>IF('Mapa final'!Y485="","",'Mapa final'!Y485)</f>
        <v/>
      </c>
      <c r="J392" s="326" t="str">
        <f>IF('Mapa final'!AA485="","",'Mapa final'!AA485)</f>
        <v/>
      </c>
      <c r="K392" s="326" t="str">
        <f t="shared" ref="K392:K426" si="72">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6" t="str">
        <f>IF('Mapa final'!AD485="","",'Mapa final'!AD485)</f>
        <v/>
      </c>
      <c r="M392" s="265" t="str">
        <f>IF('Mapa final'!P485="","",'Mapa final'!P485)</f>
        <v/>
      </c>
      <c r="N392" s="61"/>
      <c r="O392" s="61"/>
      <c r="P392" s="61"/>
      <c r="Q392" s="146"/>
    </row>
    <row r="393" spans="1:17">
      <c r="A393" s="106" t="s">
        <v>870</v>
      </c>
      <c r="B393" s="1164"/>
      <c r="C393" s="1184"/>
      <c r="D393" s="1186"/>
      <c r="E393" s="1184"/>
      <c r="F393" s="1188"/>
      <c r="G393" s="1188"/>
      <c r="H393" s="1189"/>
      <c r="I393" s="326" t="str">
        <f>IF('Mapa final'!Y486="","",'Mapa final'!Y486)</f>
        <v/>
      </c>
      <c r="J393" s="326" t="str">
        <f>IF('Mapa final'!AA486="","",'Mapa final'!AA486)</f>
        <v/>
      </c>
      <c r="K393" s="326" t="str">
        <f t="shared" si="72"/>
        <v/>
      </c>
      <c r="L393" s="326" t="str">
        <f>IF('Mapa final'!AD486="","",'Mapa final'!AD486)</f>
        <v/>
      </c>
      <c r="M393" s="265" t="str">
        <f>IF('Mapa final'!P486="","",'Mapa final'!P486)</f>
        <v/>
      </c>
      <c r="N393" s="61"/>
      <c r="O393" s="61"/>
      <c r="P393" s="61"/>
      <c r="Q393" s="146"/>
    </row>
    <row r="394" spans="1:17">
      <c r="A394" s="106" t="s">
        <v>871</v>
      </c>
      <c r="B394" s="1164"/>
      <c r="C394" s="1184"/>
      <c r="D394" s="1186"/>
      <c r="E394" s="1184"/>
      <c r="F394" s="1188"/>
      <c r="G394" s="1188"/>
      <c r="H394" s="1189"/>
      <c r="I394" s="326" t="str">
        <f>IF('Mapa final'!Y487="","",'Mapa final'!Y487)</f>
        <v/>
      </c>
      <c r="J394" s="326" t="str">
        <f>IF('Mapa final'!AA487="","",'Mapa final'!AA487)</f>
        <v/>
      </c>
      <c r="K394" s="326" t="str">
        <f t="shared" si="72"/>
        <v/>
      </c>
      <c r="L394" s="326" t="str">
        <f>IF('Mapa final'!AD487="","",'Mapa final'!AD487)</f>
        <v/>
      </c>
      <c r="M394" s="265" t="str">
        <f>IF('Mapa final'!P487="","",'Mapa final'!P487)</f>
        <v/>
      </c>
      <c r="N394" s="61"/>
      <c r="O394" s="61"/>
      <c r="P394" s="61"/>
      <c r="Q394" s="146"/>
    </row>
    <row r="395" spans="1:17">
      <c r="A395" s="106" t="s">
        <v>872</v>
      </c>
      <c r="B395" s="1164"/>
      <c r="C395" s="1184"/>
      <c r="D395" s="1186"/>
      <c r="E395" s="1184"/>
      <c r="F395" s="1188"/>
      <c r="G395" s="1188"/>
      <c r="H395" s="1189"/>
      <c r="I395" s="326" t="str">
        <f>IF('Mapa final'!Y488="","",'Mapa final'!Y488)</f>
        <v/>
      </c>
      <c r="J395" s="326" t="str">
        <f>IF('Mapa final'!AA488="","",'Mapa final'!AA488)</f>
        <v/>
      </c>
      <c r="K395" s="326" t="str">
        <f t="shared" si="72"/>
        <v/>
      </c>
      <c r="L395" s="326" t="str">
        <f>IF('Mapa final'!AD488="","",'Mapa final'!AD488)</f>
        <v/>
      </c>
      <c r="M395" s="265" t="str">
        <f>IF('Mapa final'!P488="","",'Mapa final'!P488)</f>
        <v/>
      </c>
      <c r="N395" s="61"/>
      <c r="O395" s="61"/>
      <c r="P395" s="61"/>
      <c r="Q395" s="146"/>
    </row>
    <row r="396" spans="1:17">
      <c r="A396" s="106" t="s">
        <v>873</v>
      </c>
      <c r="B396" s="1164"/>
      <c r="C396" s="1184"/>
      <c r="D396" s="1186"/>
      <c r="E396" s="1184"/>
      <c r="F396" s="1188"/>
      <c r="G396" s="1188"/>
      <c r="H396" s="1189"/>
      <c r="I396" s="326" t="str">
        <f>IF('Mapa final'!Y489="","",'Mapa final'!Y489)</f>
        <v/>
      </c>
      <c r="J396" s="326" t="str">
        <f>IF('Mapa final'!AA489="","",'Mapa final'!AA489)</f>
        <v/>
      </c>
      <c r="K396" s="326" t="str">
        <f t="shared" si="72"/>
        <v/>
      </c>
      <c r="L396" s="326" t="str">
        <f>IF('Mapa final'!AD489="","",'Mapa final'!AD489)</f>
        <v/>
      </c>
      <c r="M396" s="265" t="str">
        <f>IF('Mapa final'!P489="","",'Mapa final'!P489)</f>
        <v/>
      </c>
      <c r="N396" s="61"/>
      <c r="O396" s="61"/>
      <c r="P396" s="61"/>
      <c r="Q396" s="146"/>
    </row>
    <row r="397" spans="1:17">
      <c r="A397" s="106" t="s">
        <v>874</v>
      </c>
      <c r="B397" s="1163"/>
      <c r="C397" s="1183" t="str">
        <f>IF('Mapa final'!E490="","",'Mapa final'!E490)</f>
        <v/>
      </c>
      <c r="D397" s="1185"/>
      <c r="E397" s="1183" t="str">
        <f>IF('Mapa final'!D490="","",'Mapa final'!D490)</f>
        <v/>
      </c>
      <c r="F397" s="1188" t="str">
        <f>IF('Mapa final'!H490="","",'Mapa final'!H490)</f>
        <v/>
      </c>
      <c r="G397" s="1188" t="str">
        <f>IF('Mapa final'!L490="","",'Mapa final'!L490)</f>
        <v/>
      </c>
      <c r="H397" s="1189" t="str">
        <f t="shared" ref="H397" si="73">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6" t="str">
        <f>IF('Mapa final'!Y490="","",'Mapa final'!Y490)</f>
        <v/>
      </c>
      <c r="J397" s="326" t="str">
        <f>IF('Mapa final'!AA490="","",'Mapa final'!AA490)</f>
        <v/>
      </c>
      <c r="K397" s="326" t="str">
        <f t="shared" si="72"/>
        <v/>
      </c>
      <c r="L397" s="326" t="str">
        <f>IF('Mapa final'!AD490="","",'Mapa final'!AD490)</f>
        <v/>
      </c>
      <c r="M397" s="265" t="str">
        <f>IF('Mapa final'!P490="","",'Mapa final'!P490)</f>
        <v/>
      </c>
      <c r="N397" s="61"/>
      <c r="O397" s="61"/>
      <c r="P397" s="61"/>
      <c r="Q397" s="146"/>
    </row>
    <row r="398" spans="1:17">
      <c r="A398" s="106" t="s">
        <v>875</v>
      </c>
      <c r="B398" s="1164"/>
      <c r="C398" s="1184"/>
      <c r="D398" s="1186"/>
      <c r="E398" s="1184"/>
      <c r="F398" s="1188"/>
      <c r="G398" s="1188"/>
      <c r="H398" s="1189"/>
      <c r="I398" s="326" t="str">
        <f>IF('Mapa final'!Y491="","",'Mapa final'!Y491)</f>
        <v/>
      </c>
      <c r="J398" s="326" t="str">
        <f>IF('Mapa final'!AA491="","",'Mapa final'!AA491)</f>
        <v/>
      </c>
      <c r="K398" s="326" t="str">
        <f t="shared" si="72"/>
        <v/>
      </c>
      <c r="L398" s="326" t="str">
        <f>IF('Mapa final'!AD491="","",'Mapa final'!AD491)</f>
        <v/>
      </c>
      <c r="M398" s="265" t="str">
        <f>IF('Mapa final'!P491="","",'Mapa final'!P491)</f>
        <v/>
      </c>
      <c r="N398" s="61"/>
      <c r="O398" s="61"/>
      <c r="P398" s="61"/>
      <c r="Q398" s="146"/>
    </row>
    <row r="399" spans="1:17">
      <c r="A399" s="106" t="s">
        <v>876</v>
      </c>
      <c r="B399" s="1164"/>
      <c r="C399" s="1184"/>
      <c r="D399" s="1186"/>
      <c r="E399" s="1184"/>
      <c r="F399" s="1188"/>
      <c r="G399" s="1188"/>
      <c r="H399" s="1189"/>
      <c r="I399" s="326" t="str">
        <f>IF('Mapa final'!Y492="","",'Mapa final'!Y492)</f>
        <v/>
      </c>
      <c r="J399" s="326" t="str">
        <f>IF('Mapa final'!AA492="","",'Mapa final'!AA492)</f>
        <v/>
      </c>
      <c r="K399" s="326" t="str">
        <f t="shared" si="72"/>
        <v/>
      </c>
      <c r="L399" s="326" t="str">
        <f>IF('Mapa final'!AD492="","",'Mapa final'!AD492)</f>
        <v/>
      </c>
      <c r="M399" s="265" t="str">
        <f>IF('Mapa final'!P492="","",'Mapa final'!P492)</f>
        <v/>
      </c>
      <c r="N399" s="61"/>
      <c r="O399" s="61"/>
      <c r="P399" s="61"/>
      <c r="Q399" s="146"/>
    </row>
    <row r="400" spans="1:17">
      <c r="A400" s="106" t="s">
        <v>877</v>
      </c>
      <c r="B400" s="1164"/>
      <c r="C400" s="1184"/>
      <c r="D400" s="1186"/>
      <c r="E400" s="1184"/>
      <c r="F400" s="1188"/>
      <c r="G400" s="1188"/>
      <c r="H400" s="1189"/>
      <c r="I400" s="326" t="str">
        <f>IF('Mapa final'!Y493="","",'Mapa final'!Y493)</f>
        <v/>
      </c>
      <c r="J400" s="326" t="str">
        <f>IF('Mapa final'!AA493="","",'Mapa final'!AA493)</f>
        <v/>
      </c>
      <c r="K400" s="326" t="str">
        <f t="shared" si="72"/>
        <v/>
      </c>
      <c r="L400" s="326" t="str">
        <f>IF('Mapa final'!AD493="","",'Mapa final'!AD493)</f>
        <v/>
      </c>
      <c r="M400" s="265" t="str">
        <f>IF('Mapa final'!P493="","",'Mapa final'!P493)</f>
        <v/>
      </c>
      <c r="N400" s="61"/>
      <c r="O400" s="61"/>
      <c r="P400" s="61"/>
      <c r="Q400" s="146"/>
    </row>
    <row r="401" spans="1:17">
      <c r="A401" s="106" t="s">
        <v>878</v>
      </c>
      <c r="B401" s="1164"/>
      <c r="C401" s="1184"/>
      <c r="D401" s="1186"/>
      <c r="E401" s="1184"/>
      <c r="F401" s="1188"/>
      <c r="G401" s="1188"/>
      <c r="H401" s="1189"/>
      <c r="I401" s="326" t="str">
        <f>IF('Mapa final'!Y494="","",'Mapa final'!Y494)</f>
        <v/>
      </c>
      <c r="J401" s="326" t="str">
        <f>IF('Mapa final'!AA494="","",'Mapa final'!AA494)</f>
        <v/>
      </c>
      <c r="K401" s="326" t="str">
        <f t="shared" si="72"/>
        <v/>
      </c>
      <c r="L401" s="326" t="str">
        <f>IF('Mapa final'!AD494="","",'Mapa final'!AD494)</f>
        <v/>
      </c>
      <c r="M401" s="265" t="str">
        <f>IF('Mapa final'!P494="","",'Mapa final'!P494)</f>
        <v/>
      </c>
      <c r="N401" s="61"/>
      <c r="O401" s="61"/>
      <c r="P401" s="61"/>
      <c r="Q401" s="146"/>
    </row>
    <row r="402" spans="1:17">
      <c r="A402" s="106" t="s">
        <v>879</v>
      </c>
      <c r="B402" s="1164"/>
      <c r="C402" s="1184"/>
      <c r="D402" s="1186"/>
      <c r="E402" s="1184"/>
      <c r="F402" s="1188"/>
      <c r="G402" s="1188"/>
      <c r="H402" s="1189"/>
      <c r="I402" s="326" t="str">
        <f>IF('Mapa final'!Y495="","",'Mapa final'!Y495)</f>
        <v/>
      </c>
      <c r="J402" s="326" t="str">
        <f>IF('Mapa final'!AA495="","",'Mapa final'!AA495)</f>
        <v/>
      </c>
      <c r="K402" s="326" t="str">
        <f t="shared" si="72"/>
        <v/>
      </c>
      <c r="L402" s="326" t="str">
        <f>IF('Mapa final'!AD495="","",'Mapa final'!AD495)</f>
        <v/>
      </c>
      <c r="M402" s="265" t="str">
        <f>IF('Mapa final'!P495="","",'Mapa final'!P495)</f>
        <v/>
      </c>
      <c r="N402" s="61"/>
      <c r="O402" s="61"/>
      <c r="P402" s="61"/>
      <c r="Q402" s="146"/>
    </row>
    <row r="403" spans="1:17">
      <c r="A403" s="106" t="s">
        <v>880</v>
      </c>
      <c r="B403" s="1163"/>
      <c r="C403" s="1183" t="str">
        <f>IF('Mapa final'!E496="","",'Mapa final'!E496)</f>
        <v/>
      </c>
      <c r="D403" s="1185"/>
      <c r="E403" s="1183" t="str">
        <f>IF('Mapa final'!D496="","",'Mapa final'!D496)</f>
        <v/>
      </c>
      <c r="F403" s="1188" t="str">
        <f>IF('Mapa final'!H496="","",'Mapa final'!H496)</f>
        <v/>
      </c>
      <c r="G403" s="1188" t="str">
        <f>IF('Mapa final'!L496="","",'Mapa final'!L496)</f>
        <v/>
      </c>
      <c r="H403" s="1189" t="str">
        <f t="shared" ref="H403" si="74">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6" t="str">
        <f>IF('Mapa final'!Y496="","",'Mapa final'!Y496)</f>
        <v/>
      </c>
      <c r="J403" s="326" t="str">
        <f>IF('Mapa final'!AA496="","",'Mapa final'!AA496)</f>
        <v/>
      </c>
      <c r="K403" s="326" t="str">
        <f t="shared" si="72"/>
        <v/>
      </c>
      <c r="L403" s="326" t="str">
        <f>IF('Mapa final'!AD496="","",'Mapa final'!AD496)</f>
        <v/>
      </c>
      <c r="M403" s="265" t="str">
        <f>IF('Mapa final'!P496="","",'Mapa final'!P496)</f>
        <v/>
      </c>
      <c r="N403" s="61"/>
      <c r="O403" s="61"/>
      <c r="P403" s="61"/>
      <c r="Q403" s="146"/>
    </row>
    <row r="404" spans="1:17">
      <c r="A404" s="106" t="s">
        <v>881</v>
      </c>
      <c r="B404" s="1164"/>
      <c r="C404" s="1184"/>
      <c r="D404" s="1186"/>
      <c r="E404" s="1184"/>
      <c r="F404" s="1188"/>
      <c r="G404" s="1188"/>
      <c r="H404" s="1189"/>
      <c r="I404" s="326" t="str">
        <f>IF('Mapa final'!Y497="","",'Mapa final'!Y497)</f>
        <v/>
      </c>
      <c r="J404" s="326" t="str">
        <f>IF('Mapa final'!AA497="","",'Mapa final'!AA497)</f>
        <v/>
      </c>
      <c r="K404" s="326" t="str">
        <f t="shared" si="72"/>
        <v/>
      </c>
      <c r="L404" s="326" t="str">
        <f>IF('Mapa final'!AD497="","",'Mapa final'!AD497)</f>
        <v/>
      </c>
      <c r="M404" s="265" t="str">
        <f>IF('Mapa final'!P497="","",'Mapa final'!P497)</f>
        <v/>
      </c>
      <c r="N404" s="61"/>
      <c r="O404" s="61"/>
      <c r="P404" s="61"/>
      <c r="Q404" s="146"/>
    </row>
    <row r="405" spans="1:17">
      <c r="A405" s="106" t="s">
        <v>882</v>
      </c>
      <c r="B405" s="1164"/>
      <c r="C405" s="1184"/>
      <c r="D405" s="1186"/>
      <c r="E405" s="1184"/>
      <c r="F405" s="1188"/>
      <c r="G405" s="1188"/>
      <c r="H405" s="1189"/>
      <c r="I405" s="326" t="str">
        <f>IF('Mapa final'!Y498="","",'Mapa final'!Y498)</f>
        <v/>
      </c>
      <c r="J405" s="326" t="str">
        <f>IF('Mapa final'!AA498="","",'Mapa final'!AA498)</f>
        <v/>
      </c>
      <c r="K405" s="326" t="str">
        <f t="shared" si="72"/>
        <v/>
      </c>
      <c r="L405" s="326" t="str">
        <f>IF('Mapa final'!AD498="","",'Mapa final'!AD498)</f>
        <v/>
      </c>
      <c r="M405" s="265" t="str">
        <f>IF('Mapa final'!P498="","",'Mapa final'!P498)</f>
        <v/>
      </c>
      <c r="N405" s="61"/>
      <c r="O405" s="61"/>
      <c r="P405" s="61"/>
      <c r="Q405" s="146"/>
    </row>
    <row r="406" spans="1:17">
      <c r="A406" s="106" t="s">
        <v>883</v>
      </c>
      <c r="B406" s="1164"/>
      <c r="C406" s="1184"/>
      <c r="D406" s="1186"/>
      <c r="E406" s="1184"/>
      <c r="F406" s="1188"/>
      <c r="G406" s="1188"/>
      <c r="H406" s="1189"/>
      <c r="I406" s="326" t="str">
        <f>IF('Mapa final'!Y499="","",'Mapa final'!Y499)</f>
        <v/>
      </c>
      <c r="J406" s="326" t="str">
        <f>IF('Mapa final'!AA499="","",'Mapa final'!AA499)</f>
        <v/>
      </c>
      <c r="K406" s="326" t="str">
        <f t="shared" si="72"/>
        <v/>
      </c>
      <c r="L406" s="326" t="str">
        <f>IF('Mapa final'!AD499="","",'Mapa final'!AD499)</f>
        <v/>
      </c>
      <c r="M406" s="265" t="str">
        <f>IF('Mapa final'!P499="","",'Mapa final'!P499)</f>
        <v/>
      </c>
      <c r="N406" s="61"/>
      <c r="O406" s="61"/>
      <c r="P406" s="61"/>
      <c r="Q406" s="146"/>
    </row>
    <row r="407" spans="1:17">
      <c r="A407" s="106" t="s">
        <v>884</v>
      </c>
      <c r="B407" s="1164"/>
      <c r="C407" s="1184"/>
      <c r="D407" s="1186"/>
      <c r="E407" s="1184"/>
      <c r="F407" s="1188"/>
      <c r="G407" s="1188"/>
      <c r="H407" s="1189"/>
      <c r="I407" s="326" t="str">
        <f>IF('Mapa final'!Y500="","",'Mapa final'!Y500)</f>
        <v/>
      </c>
      <c r="J407" s="326" t="str">
        <f>IF('Mapa final'!AA500="","",'Mapa final'!AA500)</f>
        <v/>
      </c>
      <c r="K407" s="326" t="str">
        <f t="shared" si="72"/>
        <v/>
      </c>
      <c r="L407" s="326" t="str">
        <f>IF('Mapa final'!AD500="","",'Mapa final'!AD500)</f>
        <v/>
      </c>
      <c r="M407" s="265" t="str">
        <f>IF('Mapa final'!P500="","",'Mapa final'!P500)</f>
        <v/>
      </c>
      <c r="N407" s="61"/>
      <c r="O407" s="61"/>
      <c r="P407" s="61"/>
      <c r="Q407" s="146"/>
    </row>
    <row r="408" spans="1:17">
      <c r="A408" s="106" t="s">
        <v>885</v>
      </c>
      <c r="B408" s="1164"/>
      <c r="C408" s="1184"/>
      <c r="D408" s="1186"/>
      <c r="E408" s="1184"/>
      <c r="F408" s="1188"/>
      <c r="G408" s="1188"/>
      <c r="H408" s="1189"/>
      <c r="I408" s="326" t="str">
        <f>IF('Mapa final'!Y501="","",'Mapa final'!Y501)</f>
        <v/>
      </c>
      <c r="J408" s="326" t="str">
        <f>IF('Mapa final'!AA501="","",'Mapa final'!AA501)</f>
        <v/>
      </c>
      <c r="K408" s="326" t="str">
        <f t="shared" si="72"/>
        <v/>
      </c>
      <c r="L408" s="326" t="str">
        <f>IF('Mapa final'!AD501="","",'Mapa final'!AD501)</f>
        <v/>
      </c>
      <c r="M408" s="265" t="str">
        <f>IF('Mapa final'!P501="","",'Mapa final'!P501)</f>
        <v/>
      </c>
      <c r="N408" s="61"/>
      <c r="O408" s="61"/>
      <c r="P408" s="61"/>
      <c r="Q408" s="146"/>
    </row>
    <row r="409" spans="1:17">
      <c r="A409" s="106" t="s">
        <v>886</v>
      </c>
      <c r="B409" s="1163"/>
      <c r="C409" s="1183" t="str">
        <f>IF('Mapa final'!E502="","",'Mapa final'!E502)</f>
        <v/>
      </c>
      <c r="D409" s="1185"/>
      <c r="E409" s="1183" t="str">
        <f>IF('Mapa final'!D502="","",'Mapa final'!D502)</f>
        <v/>
      </c>
      <c r="F409" s="1188" t="str">
        <f>IF('Mapa final'!H502="","",'Mapa final'!H502)</f>
        <v/>
      </c>
      <c r="G409" s="1188" t="str">
        <f>IF('Mapa final'!L502="","",'Mapa final'!L502)</f>
        <v/>
      </c>
      <c r="H409" s="1189" t="str">
        <f t="shared" ref="H409" si="75">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6" t="str">
        <f>IF('Mapa final'!Y502="","",'Mapa final'!Y502)</f>
        <v/>
      </c>
      <c r="J409" s="326" t="str">
        <f>IF('Mapa final'!AA502="","",'Mapa final'!AA502)</f>
        <v/>
      </c>
      <c r="K409" s="326" t="str">
        <f t="shared" si="72"/>
        <v/>
      </c>
      <c r="L409" s="326" t="str">
        <f>IF('Mapa final'!AD502="","",'Mapa final'!AD502)</f>
        <v/>
      </c>
      <c r="M409" s="265" t="str">
        <f>IF('Mapa final'!P502="","",'Mapa final'!P502)</f>
        <v/>
      </c>
      <c r="N409" s="61"/>
      <c r="O409" s="61"/>
      <c r="P409" s="61"/>
      <c r="Q409" s="146"/>
    </row>
    <row r="410" spans="1:17">
      <c r="A410" s="106" t="s">
        <v>887</v>
      </c>
      <c r="B410" s="1164"/>
      <c r="C410" s="1184"/>
      <c r="D410" s="1186"/>
      <c r="E410" s="1184"/>
      <c r="F410" s="1188"/>
      <c r="G410" s="1188"/>
      <c r="H410" s="1189"/>
      <c r="I410" s="326" t="str">
        <f>IF('Mapa final'!Y503="","",'Mapa final'!Y503)</f>
        <v/>
      </c>
      <c r="J410" s="326" t="str">
        <f>IF('Mapa final'!AA503="","",'Mapa final'!AA503)</f>
        <v/>
      </c>
      <c r="K410" s="326" t="str">
        <f t="shared" si="72"/>
        <v/>
      </c>
      <c r="L410" s="326" t="str">
        <f>IF('Mapa final'!AD503="","",'Mapa final'!AD503)</f>
        <v/>
      </c>
      <c r="M410" s="265" t="str">
        <f>IF('Mapa final'!P503="","",'Mapa final'!P503)</f>
        <v/>
      </c>
      <c r="N410" s="61"/>
      <c r="O410" s="61"/>
      <c r="P410" s="61"/>
      <c r="Q410" s="146"/>
    </row>
    <row r="411" spans="1:17">
      <c r="A411" s="106" t="s">
        <v>888</v>
      </c>
      <c r="B411" s="1164"/>
      <c r="C411" s="1184"/>
      <c r="D411" s="1186"/>
      <c r="E411" s="1184"/>
      <c r="F411" s="1188"/>
      <c r="G411" s="1188"/>
      <c r="H411" s="1189"/>
      <c r="I411" s="326" t="str">
        <f>IF('Mapa final'!Y504="","",'Mapa final'!Y504)</f>
        <v/>
      </c>
      <c r="J411" s="326" t="str">
        <f>IF('Mapa final'!AA504="","",'Mapa final'!AA504)</f>
        <v/>
      </c>
      <c r="K411" s="326" t="str">
        <f t="shared" si="72"/>
        <v/>
      </c>
      <c r="L411" s="326" t="str">
        <f>IF('Mapa final'!AD504="","",'Mapa final'!AD504)</f>
        <v/>
      </c>
      <c r="M411" s="265" t="str">
        <f>IF('Mapa final'!P504="","",'Mapa final'!P504)</f>
        <v/>
      </c>
      <c r="N411" s="61"/>
      <c r="O411" s="61"/>
      <c r="P411" s="61"/>
      <c r="Q411" s="146"/>
    </row>
    <row r="412" spans="1:17">
      <c r="A412" s="106" t="s">
        <v>889</v>
      </c>
      <c r="B412" s="1164"/>
      <c r="C412" s="1184"/>
      <c r="D412" s="1186"/>
      <c r="E412" s="1184"/>
      <c r="F412" s="1188"/>
      <c r="G412" s="1188"/>
      <c r="H412" s="1189"/>
      <c r="I412" s="326" t="str">
        <f>IF('Mapa final'!Y505="","",'Mapa final'!Y505)</f>
        <v/>
      </c>
      <c r="J412" s="326" t="str">
        <f>IF('Mapa final'!AA505="","",'Mapa final'!AA505)</f>
        <v/>
      </c>
      <c r="K412" s="326" t="str">
        <f t="shared" si="72"/>
        <v/>
      </c>
      <c r="L412" s="326" t="str">
        <f>IF('Mapa final'!AD505="","",'Mapa final'!AD505)</f>
        <v/>
      </c>
      <c r="M412" s="265" t="str">
        <f>IF('Mapa final'!P505="","",'Mapa final'!P505)</f>
        <v/>
      </c>
      <c r="N412" s="61"/>
      <c r="O412" s="61"/>
      <c r="P412" s="61"/>
      <c r="Q412" s="146"/>
    </row>
    <row r="413" spans="1:17">
      <c r="A413" s="106" t="s">
        <v>890</v>
      </c>
      <c r="B413" s="1164"/>
      <c r="C413" s="1184"/>
      <c r="D413" s="1186"/>
      <c r="E413" s="1184"/>
      <c r="F413" s="1188"/>
      <c r="G413" s="1188"/>
      <c r="H413" s="1189"/>
      <c r="I413" s="326" t="str">
        <f>IF('Mapa final'!Y506="","",'Mapa final'!Y506)</f>
        <v/>
      </c>
      <c r="J413" s="326" t="str">
        <f>IF('Mapa final'!AA506="","",'Mapa final'!AA506)</f>
        <v/>
      </c>
      <c r="K413" s="326" t="str">
        <f t="shared" si="72"/>
        <v/>
      </c>
      <c r="L413" s="326" t="str">
        <f>IF('Mapa final'!AD506="","",'Mapa final'!AD506)</f>
        <v/>
      </c>
      <c r="M413" s="265" t="str">
        <f>IF('Mapa final'!P506="","",'Mapa final'!P506)</f>
        <v/>
      </c>
      <c r="N413" s="61"/>
      <c r="O413" s="61"/>
      <c r="P413" s="61"/>
      <c r="Q413" s="146"/>
    </row>
    <row r="414" spans="1:17">
      <c r="A414" s="106" t="s">
        <v>891</v>
      </c>
      <c r="B414" s="1164"/>
      <c r="C414" s="1184"/>
      <c r="D414" s="1186"/>
      <c r="E414" s="1184"/>
      <c r="F414" s="1188"/>
      <c r="G414" s="1188"/>
      <c r="H414" s="1189"/>
      <c r="I414" s="326" t="str">
        <f>IF('Mapa final'!Y507="","",'Mapa final'!Y507)</f>
        <v/>
      </c>
      <c r="J414" s="326" t="str">
        <f>IF('Mapa final'!AA507="","",'Mapa final'!AA507)</f>
        <v/>
      </c>
      <c r="K414" s="326" t="str">
        <f t="shared" si="72"/>
        <v/>
      </c>
      <c r="L414" s="326" t="str">
        <f>IF('Mapa final'!AD507="","",'Mapa final'!AD507)</f>
        <v/>
      </c>
      <c r="M414" s="265" t="str">
        <f>IF('Mapa final'!P507="","",'Mapa final'!P507)</f>
        <v/>
      </c>
      <c r="N414" s="61"/>
      <c r="O414" s="61"/>
      <c r="P414" s="61"/>
      <c r="Q414" s="146"/>
    </row>
    <row r="415" spans="1:17">
      <c r="A415" s="106" t="s">
        <v>892</v>
      </c>
      <c r="B415" s="1163"/>
      <c r="C415" s="1183" t="str">
        <f>IF('Mapa final'!E508="","",'Mapa final'!E508)</f>
        <v/>
      </c>
      <c r="D415" s="1185"/>
      <c r="E415" s="1183" t="str">
        <f>IF('Mapa final'!D508="","",'Mapa final'!D508)</f>
        <v/>
      </c>
      <c r="F415" s="1188" t="str">
        <f>IF('Mapa final'!H508="","",'Mapa final'!H508)</f>
        <v/>
      </c>
      <c r="G415" s="1188" t="str">
        <f>IF('Mapa final'!L508="","",'Mapa final'!L508)</f>
        <v/>
      </c>
      <c r="H415" s="1189" t="str">
        <f t="shared" ref="H415" si="76">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6" t="str">
        <f>IF('Mapa final'!Y508="","",'Mapa final'!Y508)</f>
        <v/>
      </c>
      <c r="J415" s="326" t="str">
        <f>IF('Mapa final'!AA508="","",'Mapa final'!AA508)</f>
        <v/>
      </c>
      <c r="K415" s="326" t="str">
        <f t="shared" si="72"/>
        <v/>
      </c>
      <c r="L415" s="326" t="str">
        <f>IF('Mapa final'!AD508="","",'Mapa final'!AD508)</f>
        <v/>
      </c>
      <c r="M415" s="265" t="str">
        <f>IF('Mapa final'!P508="","",'Mapa final'!P508)</f>
        <v/>
      </c>
      <c r="N415" s="61"/>
      <c r="O415" s="61"/>
      <c r="P415" s="61"/>
      <c r="Q415" s="146"/>
    </row>
    <row r="416" spans="1:17">
      <c r="A416" s="106" t="s">
        <v>893</v>
      </c>
      <c r="B416" s="1164"/>
      <c r="C416" s="1184"/>
      <c r="D416" s="1186"/>
      <c r="E416" s="1184"/>
      <c r="F416" s="1188"/>
      <c r="G416" s="1188"/>
      <c r="H416" s="1189"/>
      <c r="I416" s="326" t="str">
        <f>IF('Mapa final'!Y509="","",'Mapa final'!Y509)</f>
        <v/>
      </c>
      <c r="J416" s="326" t="str">
        <f>IF('Mapa final'!AA509="","",'Mapa final'!AA509)</f>
        <v/>
      </c>
      <c r="K416" s="326" t="str">
        <f t="shared" si="72"/>
        <v/>
      </c>
      <c r="L416" s="326" t="str">
        <f>IF('Mapa final'!AD509="","",'Mapa final'!AD509)</f>
        <v/>
      </c>
      <c r="M416" s="265" t="str">
        <f>IF('Mapa final'!P509="","",'Mapa final'!P509)</f>
        <v/>
      </c>
      <c r="N416" s="61"/>
      <c r="O416" s="61"/>
      <c r="P416" s="61"/>
      <c r="Q416" s="146"/>
    </row>
    <row r="417" spans="1:18">
      <c r="A417" s="106" t="s">
        <v>894</v>
      </c>
      <c r="B417" s="1164"/>
      <c r="C417" s="1184"/>
      <c r="D417" s="1186"/>
      <c r="E417" s="1184"/>
      <c r="F417" s="1188"/>
      <c r="G417" s="1188"/>
      <c r="H417" s="1189"/>
      <c r="I417" s="326" t="str">
        <f>IF('Mapa final'!Y510="","",'Mapa final'!Y510)</f>
        <v/>
      </c>
      <c r="J417" s="326" t="str">
        <f>IF('Mapa final'!AA510="","",'Mapa final'!AA510)</f>
        <v/>
      </c>
      <c r="K417" s="326" t="str">
        <f t="shared" si="72"/>
        <v/>
      </c>
      <c r="L417" s="326" t="str">
        <f>IF('Mapa final'!AD510="","",'Mapa final'!AD510)</f>
        <v/>
      </c>
      <c r="M417" s="265" t="str">
        <f>IF('Mapa final'!P510="","",'Mapa final'!P510)</f>
        <v/>
      </c>
      <c r="N417" s="61"/>
      <c r="O417" s="61"/>
      <c r="P417" s="61"/>
      <c r="Q417" s="146"/>
    </row>
    <row r="418" spans="1:18">
      <c r="A418" s="106" t="s">
        <v>895</v>
      </c>
      <c r="B418" s="1164"/>
      <c r="C418" s="1184"/>
      <c r="D418" s="1186"/>
      <c r="E418" s="1184"/>
      <c r="F418" s="1188"/>
      <c r="G418" s="1188"/>
      <c r="H418" s="1189"/>
      <c r="I418" s="326" t="str">
        <f>IF('Mapa final'!Y511="","",'Mapa final'!Y511)</f>
        <v/>
      </c>
      <c r="J418" s="326" t="str">
        <f>IF('Mapa final'!AA511="","",'Mapa final'!AA511)</f>
        <v/>
      </c>
      <c r="K418" s="326" t="str">
        <f t="shared" si="72"/>
        <v/>
      </c>
      <c r="L418" s="326" t="str">
        <f>IF('Mapa final'!AD511="","",'Mapa final'!AD511)</f>
        <v/>
      </c>
      <c r="M418" s="265" t="str">
        <f>IF('Mapa final'!P511="","",'Mapa final'!P511)</f>
        <v/>
      </c>
      <c r="N418" s="61"/>
      <c r="O418" s="61"/>
      <c r="P418" s="61"/>
      <c r="Q418" s="146"/>
    </row>
    <row r="419" spans="1:18">
      <c r="A419" s="106" t="s">
        <v>896</v>
      </c>
      <c r="B419" s="1164"/>
      <c r="C419" s="1184"/>
      <c r="D419" s="1186"/>
      <c r="E419" s="1184"/>
      <c r="F419" s="1188"/>
      <c r="G419" s="1188"/>
      <c r="H419" s="1189"/>
      <c r="I419" s="326" t="str">
        <f>IF('Mapa final'!Y512="","",'Mapa final'!Y512)</f>
        <v/>
      </c>
      <c r="J419" s="326" t="str">
        <f>IF('Mapa final'!AA512="","",'Mapa final'!AA512)</f>
        <v/>
      </c>
      <c r="K419" s="326" t="str">
        <f t="shared" si="72"/>
        <v/>
      </c>
      <c r="L419" s="326" t="str">
        <f>IF('Mapa final'!AD512="","",'Mapa final'!AD512)</f>
        <v/>
      </c>
      <c r="M419" s="265" t="str">
        <f>IF('Mapa final'!P512="","",'Mapa final'!P512)</f>
        <v/>
      </c>
      <c r="N419" s="61"/>
      <c r="O419" s="61"/>
      <c r="P419" s="61"/>
      <c r="Q419" s="146"/>
    </row>
    <row r="420" spans="1:18">
      <c r="A420" s="106" t="s">
        <v>897</v>
      </c>
      <c r="B420" s="1164"/>
      <c r="C420" s="1184"/>
      <c r="D420" s="1186"/>
      <c r="E420" s="1184"/>
      <c r="F420" s="1188"/>
      <c r="G420" s="1188"/>
      <c r="H420" s="1189"/>
      <c r="I420" s="326" t="str">
        <f>IF('Mapa final'!Y513="","",'Mapa final'!Y513)</f>
        <v/>
      </c>
      <c r="J420" s="326" t="str">
        <f>IF('Mapa final'!AA513="","",'Mapa final'!AA513)</f>
        <v/>
      </c>
      <c r="K420" s="326" t="str">
        <f t="shared" si="72"/>
        <v/>
      </c>
      <c r="L420" s="326" t="str">
        <f>IF('Mapa final'!AD513="","",'Mapa final'!AD513)</f>
        <v/>
      </c>
      <c r="M420" s="265" t="str">
        <f>IF('Mapa final'!P513="","",'Mapa final'!P513)</f>
        <v/>
      </c>
      <c r="N420" s="61"/>
      <c r="O420" s="61"/>
      <c r="P420" s="61"/>
      <c r="Q420" s="146"/>
    </row>
    <row r="421" spans="1:18">
      <c r="A421" s="106" t="s">
        <v>898</v>
      </c>
      <c r="B421" s="1163"/>
      <c r="C421" s="1183" t="str">
        <f>IF('Mapa final'!E514="","",'Mapa final'!E514)</f>
        <v/>
      </c>
      <c r="D421" s="1185"/>
      <c r="E421" s="1183" t="str">
        <f>IF('Mapa final'!D514="","",'Mapa final'!D514)</f>
        <v/>
      </c>
      <c r="F421" s="1188" t="str">
        <f>IF('Mapa final'!H514="","",'Mapa final'!H514)</f>
        <v/>
      </c>
      <c r="G421" s="1188" t="str">
        <f>IF('Mapa final'!L514="","",'Mapa final'!L514)</f>
        <v/>
      </c>
      <c r="H421" s="1189" t="str">
        <f t="shared" ref="H421" si="77">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6" t="str">
        <f>IF('Mapa final'!Y514="","",'Mapa final'!Y514)</f>
        <v/>
      </c>
      <c r="J421" s="326" t="str">
        <f>IF('Mapa final'!AA514="","",'Mapa final'!AA514)</f>
        <v/>
      </c>
      <c r="K421" s="326" t="str">
        <f t="shared" si="72"/>
        <v/>
      </c>
      <c r="L421" s="326" t="str">
        <f>IF('Mapa final'!AD514="","",'Mapa final'!AD514)</f>
        <v/>
      </c>
      <c r="M421" s="265" t="str">
        <f>IF('Mapa final'!P514="","",'Mapa final'!P514)</f>
        <v/>
      </c>
      <c r="N421" s="61"/>
      <c r="O421" s="61"/>
      <c r="P421" s="61"/>
      <c r="Q421" s="146"/>
    </row>
    <row r="422" spans="1:18">
      <c r="A422" s="106" t="s">
        <v>899</v>
      </c>
      <c r="B422" s="1164"/>
      <c r="C422" s="1184"/>
      <c r="D422" s="1186"/>
      <c r="E422" s="1184"/>
      <c r="F422" s="1188"/>
      <c r="G422" s="1188"/>
      <c r="H422" s="1189"/>
      <c r="I422" s="326" t="str">
        <f>IF('Mapa final'!Y515="","",'Mapa final'!Y515)</f>
        <v/>
      </c>
      <c r="J422" s="326" t="str">
        <f>IF('Mapa final'!AA515="","",'Mapa final'!AA515)</f>
        <v/>
      </c>
      <c r="K422" s="326" t="str">
        <f t="shared" si="72"/>
        <v/>
      </c>
      <c r="L422" s="326" t="str">
        <f>IF('Mapa final'!AD515="","",'Mapa final'!AD515)</f>
        <v/>
      </c>
      <c r="M422" s="265" t="str">
        <f>IF('Mapa final'!P515="","",'Mapa final'!P515)</f>
        <v/>
      </c>
      <c r="N422" s="61"/>
      <c r="O422" s="61"/>
      <c r="P422" s="61"/>
      <c r="Q422" s="146"/>
    </row>
    <row r="423" spans="1:18">
      <c r="A423" s="106" t="s">
        <v>900</v>
      </c>
      <c r="B423" s="1164"/>
      <c r="C423" s="1184"/>
      <c r="D423" s="1186"/>
      <c r="E423" s="1184"/>
      <c r="F423" s="1188"/>
      <c r="G423" s="1188"/>
      <c r="H423" s="1189"/>
      <c r="I423" s="326" t="str">
        <f>IF('Mapa final'!Y516="","",'Mapa final'!Y516)</f>
        <v/>
      </c>
      <c r="J423" s="326" t="str">
        <f>IF('Mapa final'!AA516="","",'Mapa final'!AA516)</f>
        <v/>
      </c>
      <c r="K423" s="326" t="str">
        <f t="shared" si="72"/>
        <v/>
      </c>
      <c r="L423" s="326" t="str">
        <f>IF('Mapa final'!AD516="","",'Mapa final'!AD516)</f>
        <v/>
      </c>
      <c r="M423" s="265" t="str">
        <f>IF('Mapa final'!P516="","",'Mapa final'!P516)</f>
        <v/>
      </c>
      <c r="N423" s="61"/>
      <c r="O423" s="61"/>
      <c r="P423" s="61"/>
      <c r="Q423" s="146"/>
    </row>
    <row r="424" spans="1:18">
      <c r="A424" s="106" t="s">
        <v>901</v>
      </c>
      <c r="B424" s="1164"/>
      <c r="C424" s="1184"/>
      <c r="D424" s="1186"/>
      <c r="E424" s="1184"/>
      <c r="F424" s="1188"/>
      <c r="G424" s="1188"/>
      <c r="H424" s="1189"/>
      <c r="I424" s="326" t="str">
        <f>IF('Mapa final'!Y517="","",'Mapa final'!Y517)</f>
        <v/>
      </c>
      <c r="J424" s="326" t="str">
        <f>IF('Mapa final'!AA517="","",'Mapa final'!AA517)</f>
        <v/>
      </c>
      <c r="K424" s="326" t="str">
        <f t="shared" si="72"/>
        <v/>
      </c>
      <c r="L424" s="326" t="str">
        <f>IF('Mapa final'!AD517="","",'Mapa final'!AD517)</f>
        <v/>
      </c>
      <c r="M424" s="265" t="str">
        <f>IF('Mapa final'!P517="","",'Mapa final'!P517)</f>
        <v/>
      </c>
      <c r="N424" s="61"/>
      <c r="O424" s="61"/>
      <c r="P424" s="61"/>
      <c r="Q424" s="146"/>
    </row>
    <row r="425" spans="1:18">
      <c r="A425" s="106" t="s">
        <v>902</v>
      </c>
      <c r="B425" s="1164"/>
      <c r="C425" s="1184"/>
      <c r="D425" s="1186"/>
      <c r="E425" s="1184"/>
      <c r="F425" s="1188"/>
      <c r="G425" s="1188"/>
      <c r="H425" s="1189"/>
      <c r="I425" s="326" t="str">
        <f>IF('Mapa final'!Y518="","",'Mapa final'!Y518)</f>
        <v/>
      </c>
      <c r="J425" s="326" t="str">
        <f>IF('Mapa final'!AA518="","",'Mapa final'!AA518)</f>
        <v/>
      </c>
      <c r="K425" s="326" t="str">
        <f t="shared" si="72"/>
        <v/>
      </c>
      <c r="L425" s="326" t="str">
        <f>IF('Mapa final'!AD518="","",'Mapa final'!AD518)</f>
        <v/>
      </c>
      <c r="M425" s="265" t="str">
        <f>IF('Mapa final'!P518="","",'Mapa final'!P518)</f>
        <v/>
      </c>
      <c r="N425" s="61"/>
      <c r="O425" s="61"/>
      <c r="P425" s="61"/>
      <c r="Q425" s="146"/>
    </row>
    <row r="426" spans="1:18">
      <c r="A426" s="106" t="s">
        <v>903</v>
      </c>
      <c r="B426" s="1164"/>
      <c r="C426" s="1184"/>
      <c r="D426" s="1186"/>
      <c r="E426" s="1184"/>
      <c r="F426" s="1188"/>
      <c r="G426" s="1188"/>
      <c r="H426" s="1189"/>
      <c r="I426" s="326" t="str">
        <f>IF('Mapa final'!Y519="","",'Mapa final'!Y519)</f>
        <v/>
      </c>
      <c r="J426" s="326" t="str">
        <f>IF('Mapa final'!AA519="","",'Mapa final'!AA519)</f>
        <v/>
      </c>
      <c r="K426" s="326" t="str">
        <f t="shared" si="72"/>
        <v/>
      </c>
      <c r="L426" s="326" t="str">
        <f>IF('Mapa final'!AD519="","",'Mapa final'!AD519)</f>
        <v/>
      </c>
      <c r="M426" s="265" t="str">
        <f>IF('Mapa final'!P519="","",'Mapa final'!P519)</f>
        <v/>
      </c>
      <c r="N426" s="61"/>
      <c r="O426" s="61"/>
      <c r="P426" s="61"/>
      <c r="Q426" s="146"/>
      <c r="R426" s="102"/>
    </row>
    <row r="427" spans="1:18" ht="51.75" customHeight="1"/>
    <row r="428" spans="1:18" ht="51.75" customHeight="1"/>
    <row r="429" spans="1:18" ht="51.75" customHeight="1"/>
    <row r="430" spans="1:18" ht="51.75" customHeight="1"/>
  </sheetData>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69" priority="5" operator="containsText" text="Bajo">
      <formula>NOT(ISERROR(SEARCH("Bajo",H7)))</formula>
    </cfRule>
    <cfRule type="containsText" dxfId="268" priority="6" operator="containsText" text="Moderado">
      <formula>NOT(ISERROR(SEARCH("Moderado",H7)))</formula>
    </cfRule>
    <cfRule type="containsText" dxfId="267" priority="7" operator="containsText" text="Alto">
      <formula>NOT(ISERROR(SEARCH("Alto",H7)))</formula>
    </cfRule>
    <cfRule type="containsText" dxfId="266" priority="8" operator="containsText" text="Extremo">
      <formula>NOT(ISERROR(SEARCH("Extremo",H7)))</formula>
    </cfRule>
  </conditionalFormatting>
  <conditionalFormatting sqref="H427:H572">
    <cfRule type="containsText" dxfId="265" priority="9" operator="containsText" text="Zona Baja">
      <formula>NOT(ISERROR(SEARCH("Zona Baja",H427)))</formula>
    </cfRule>
    <cfRule type="containsText" dxfId="264" priority="10" operator="containsText" text="Zona Moderada">
      <formula>NOT(ISERROR(SEARCH("Zona Moderada",H427)))</formula>
    </cfRule>
    <cfRule type="containsText" dxfId="263" priority="11" operator="containsText" text="Zona Alta">
      <formula>NOT(ISERROR(SEARCH("Zona Alta",H427)))</formula>
    </cfRule>
    <cfRule type="containsText" dxfId="262" priority="12" operator="containsText" text="Zona Extrema">
      <formula>NOT(ISERROR(SEARCH("Zona Extrema",H427)))</formula>
    </cfRule>
  </conditionalFormatting>
  <conditionalFormatting sqref="K7:K426">
    <cfRule type="containsText" dxfId="261" priority="1" operator="containsText" text="Extremo">
      <formula>NOT(ISERROR(SEARCH("Extremo",K7)))</formula>
    </cfRule>
    <cfRule type="containsText" dxfId="260" priority="2" operator="containsText" text="Alto">
      <formula>NOT(ISERROR(SEARCH("Alto",K7)))</formula>
    </cfRule>
    <cfRule type="containsText" dxfId="259" priority="3" operator="containsText" text="Moderado">
      <formula>NOT(ISERROR(SEARCH("Moderado",K7)))</formula>
    </cfRule>
    <cfRule type="containsText" dxfId="258"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B4" sqref="B4:H5"/>
    </sheetView>
  </sheetViews>
  <sheetFormatPr baseColWidth="10" defaultColWidth="11.42578125" defaultRowHeight="15"/>
  <cols>
    <col min="2" max="2" width="24.140625" customWidth="1"/>
    <col min="3" max="3" width="70.140625" customWidth="1"/>
    <col min="4" max="4" width="29.85546875" customWidth="1"/>
  </cols>
  <sheetData>
    <row r="1" spans="1:37" ht="23.25">
      <c r="A1" s="14"/>
      <c r="B1" s="1190" t="s">
        <v>904</v>
      </c>
      <c r="C1" s="1190"/>
      <c r="D1" s="1190"/>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13"/>
      <c r="C3" s="214" t="s">
        <v>905</v>
      </c>
      <c r="D3" s="214" t="s">
        <v>325</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15" t="s">
        <v>906</v>
      </c>
      <c r="C4" s="216" t="s">
        <v>907</v>
      </c>
      <c r="D4" s="21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18" t="s">
        <v>908</v>
      </c>
      <c r="C5" s="219" t="s">
        <v>909</v>
      </c>
      <c r="D5" s="22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21" t="s">
        <v>910</v>
      </c>
      <c r="C6" s="219" t="s">
        <v>911</v>
      </c>
      <c r="D6" s="22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22" t="s">
        <v>912</v>
      </c>
      <c r="C7" s="219" t="s">
        <v>913</v>
      </c>
      <c r="D7" s="22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23" t="s">
        <v>914</v>
      </c>
      <c r="C8" s="219" t="s">
        <v>915</v>
      </c>
      <c r="D8" s="22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24"/>
      <c r="C9" s="224"/>
      <c r="D9" s="22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62"/>
      <c r="B10" s="263"/>
      <c r="C10" s="262"/>
      <c r="D10" s="262"/>
      <c r="E10" s="262"/>
      <c r="F10" s="262"/>
      <c r="G10" s="262"/>
      <c r="H10" s="262"/>
      <c r="I10" s="262"/>
      <c r="J10" s="262"/>
      <c r="K10" s="262"/>
      <c r="L10" s="262"/>
      <c r="M10" s="262"/>
      <c r="N10" s="262"/>
      <c r="O10" s="262"/>
      <c r="P10" s="262"/>
      <c r="Q10" s="14"/>
      <c r="R10" s="14"/>
      <c r="S10" s="14"/>
      <c r="T10" s="14"/>
      <c r="U10" s="14"/>
      <c r="V10" s="14"/>
      <c r="W10" s="14"/>
      <c r="X10" s="14"/>
      <c r="Y10" s="14"/>
      <c r="Z10" s="14"/>
      <c r="AA10" s="14"/>
      <c r="AB10" s="14"/>
      <c r="AC10" s="14"/>
      <c r="AD10" s="14"/>
      <c r="AE10" s="14"/>
      <c r="AF10" s="14"/>
      <c r="AG10" s="14"/>
      <c r="AH10" s="14"/>
      <c r="AI10" s="14"/>
      <c r="AJ10" s="14"/>
      <c r="AK10" s="14"/>
    </row>
    <row r="11" spans="1:37">
      <c r="A11" s="262"/>
      <c r="B11" s="262"/>
      <c r="C11" s="262"/>
      <c r="D11" s="262"/>
      <c r="E11" s="262"/>
      <c r="F11" s="262"/>
      <c r="G11" s="262"/>
      <c r="H11" s="262"/>
      <c r="I11" s="262"/>
      <c r="J11" s="262"/>
      <c r="K11" s="262"/>
      <c r="L11" s="262"/>
      <c r="M11" s="262"/>
      <c r="N11" s="262"/>
      <c r="O11" s="262"/>
      <c r="P11" s="262"/>
      <c r="Q11" s="14"/>
      <c r="R11" s="14"/>
      <c r="S11" s="14"/>
      <c r="T11" s="14"/>
      <c r="U11" s="14"/>
      <c r="V11" s="14"/>
      <c r="W11" s="14"/>
      <c r="X11" s="14"/>
      <c r="Y11" s="14"/>
      <c r="Z11" s="14"/>
      <c r="AA11" s="14"/>
      <c r="AB11" s="14"/>
      <c r="AC11" s="14"/>
      <c r="AD11" s="14"/>
      <c r="AE11" s="14"/>
      <c r="AF11" s="14"/>
      <c r="AG11" s="14"/>
      <c r="AH11" s="14"/>
      <c r="AI11" s="14"/>
      <c r="AJ11" s="14"/>
      <c r="AK11" s="14"/>
    </row>
    <row r="12" spans="1:37">
      <c r="A12" s="262"/>
      <c r="B12" s="262"/>
      <c r="C12" s="262"/>
      <c r="D12" s="262"/>
      <c r="E12" s="262"/>
      <c r="F12" s="262"/>
      <c r="G12" s="262"/>
      <c r="H12" s="262"/>
      <c r="I12" s="262"/>
      <c r="J12" s="262"/>
      <c r="K12" s="262"/>
      <c r="L12" s="262"/>
      <c r="M12" s="262"/>
      <c r="N12" s="262"/>
      <c r="O12" s="262"/>
      <c r="P12" s="262"/>
      <c r="Q12" s="14"/>
      <c r="R12" s="14"/>
      <c r="S12" s="14"/>
      <c r="T12" s="14"/>
      <c r="U12" s="14"/>
      <c r="V12" s="14"/>
      <c r="W12" s="14"/>
      <c r="X12" s="14"/>
      <c r="Y12" s="14"/>
      <c r="Z12" s="14"/>
      <c r="AA12" s="14"/>
      <c r="AB12" s="14"/>
      <c r="AC12" s="14"/>
      <c r="AD12" s="14"/>
      <c r="AE12" s="14"/>
      <c r="AF12" s="14"/>
      <c r="AG12" s="14"/>
      <c r="AH12" s="14"/>
      <c r="AI12" s="14"/>
      <c r="AJ12" s="14"/>
      <c r="AK12" s="14"/>
    </row>
    <row r="13" spans="1:37">
      <c r="A13" s="262"/>
      <c r="B13" s="262"/>
      <c r="C13" s="262"/>
      <c r="D13" s="262"/>
      <c r="E13" s="262"/>
      <c r="F13" s="262"/>
      <c r="G13" s="262"/>
      <c r="H13" s="262"/>
      <c r="I13" s="262"/>
      <c r="J13" s="262"/>
      <c r="K13" s="262"/>
      <c r="L13" s="262"/>
      <c r="M13" s="262"/>
      <c r="N13" s="262"/>
      <c r="O13" s="262"/>
      <c r="P13" s="262"/>
      <c r="Q13" s="14"/>
      <c r="R13" s="14"/>
      <c r="S13" s="14"/>
      <c r="T13" s="14"/>
      <c r="U13" s="14"/>
      <c r="V13" s="14"/>
      <c r="W13" s="14"/>
      <c r="X13" s="14"/>
      <c r="Y13" s="14"/>
      <c r="Z13" s="14"/>
      <c r="AA13" s="14"/>
      <c r="AB13" s="14"/>
      <c r="AC13" s="14"/>
      <c r="AD13" s="14"/>
      <c r="AE13" s="14"/>
      <c r="AF13" s="14"/>
      <c r="AG13" s="14"/>
      <c r="AH13" s="14"/>
      <c r="AI13" s="14"/>
      <c r="AJ13" s="14"/>
      <c r="AK13" s="14"/>
    </row>
    <row r="14" spans="1:37">
      <c r="A14" s="262"/>
      <c r="B14" s="262"/>
      <c r="C14" s="262"/>
      <c r="D14" s="262"/>
      <c r="E14" s="262"/>
      <c r="F14" s="262"/>
      <c r="G14" s="262"/>
      <c r="H14" s="262"/>
      <c r="I14" s="262"/>
      <c r="J14" s="262"/>
      <c r="K14" s="262"/>
      <c r="L14" s="262"/>
      <c r="M14" s="262"/>
      <c r="N14" s="262"/>
      <c r="O14" s="262"/>
      <c r="P14" s="262"/>
      <c r="Q14" s="14"/>
      <c r="R14" s="14"/>
      <c r="S14" s="14"/>
      <c r="T14" s="14"/>
      <c r="U14" s="14"/>
      <c r="V14" s="14"/>
      <c r="W14" s="14"/>
      <c r="X14" s="14"/>
      <c r="Y14" s="14"/>
      <c r="Z14" s="14"/>
      <c r="AA14" s="14"/>
      <c r="AB14" s="14"/>
      <c r="AC14" s="14"/>
      <c r="AD14" s="14"/>
      <c r="AE14" s="14"/>
      <c r="AF14" s="14"/>
      <c r="AG14" s="14"/>
      <c r="AH14" s="14"/>
      <c r="AI14" s="14"/>
      <c r="AJ14" s="14"/>
      <c r="AK14" s="14"/>
    </row>
    <row r="15" spans="1:37">
      <c r="A15" s="262"/>
      <c r="B15" s="262"/>
      <c r="C15" s="262"/>
      <c r="D15" s="262"/>
      <c r="E15" s="262"/>
      <c r="F15" s="262"/>
      <c r="G15" s="262"/>
      <c r="H15" s="262"/>
      <c r="I15" s="262"/>
      <c r="J15" s="262"/>
      <c r="K15" s="262"/>
      <c r="L15" s="262"/>
      <c r="M15" s="262"/>
      <c r="N15" s="262"/>
      <c r="O15" s="262"/>
      <c r="P15" s="262"/>
      <c r="Q15" s="14"/>
      <c r="R15" s="14"/>
      <c r="S15" s="14"/>
      <c r="T15" s="14"/>
      <c r="U15" s="14"/>
      <c r="V15" s="14"/>
      <c r="W15" s="14"/>
      <c r="X15" s="14"/>
      <c r="Y15" s="14"/>
      <c r="Z15" s="14"/>
      <c r="AA15" s="14"/>
      <c r="AB15" s="14"/>
      <c r="AC15" s="14"/>
      <c r="AD15" s="14"/>
      <c r="AE15" s="14"/>
      <c r="AF15" s="14"/>
      <c r="AG15" s="14"/>
      <c r="AH15" s="14"/>
      <c r="AI15" s="14"/>
      <c r="AJ15" s="14"/>
      <c r="AK15" s="14"/>
    </row>
    <row r="16" spans="1:37">
      <c r="A16" s="262"/>
      <c r="B16" s="262"/>
      <c r="C16" s="262"/>
      <c r="D16" s="262"/>
      <c r="E16" s="262"/>
      <c r="F16" s="262"/>
      <c r="G16" s="262"/>
      <c r="H16" s="262"/>
      <c r="I16" s="262"/>
      <c r="J16" s="262"/>
      <c r="K16" s="262"/>
      <c r="L16" s="262"/>
      <c r="M16" s="262"/>
      <c r="N16" s="262"/>
      <c r="O16" s="262"/>
      <c r="P16" s="262"/>
      <c r="Q16" s="14"/>
      <c r="R16" s="14"/>
      <c r="S16" s="14"/>
      <c r="T16" s="14"/>
      <c r="U16" s="14"/>
      <c r="V16" s="14"/>
      <c r="W16" s="14"/>
      <c r="X16" s="14"/>
      <c r="Y16" s="14"/>
      <c r="Z16" s="14"/>
      <c r="AA16" s="14"/>
      <c r="AB16" s="14"/>
      <c r="AC16" s="14"/>
      <c r="AD16" s="14"/>
      <c r="AE16" s="14"/>
      <c r="AF16" s="14"/>
      <c r="AG16" s="14"/>
      <c r="AH16" s="14"/>
      <c r="AI16" s="14"/>
      <c r="AJ16" s="14"/>
      <c r="AK16" s="14"/>
    </row>
    <row r="17" spans="1:37">
      <c r="A17" s="262"/>
      <c r="B17" s="262"/>
      <c r="C17" s="262"/>
      <c r="D17" s="262"/>
      <c r="E17" s="262"/>
      <c r="F17" s="262"/>
      <c r="G17" s="262"/>
      <c r="H17" s="262"/>
      <c r="I17" s="262"/>
      <c r="J17" s="262"/>
      <c r="K17" s="262"/>
      <c r="L17" s="262"/>
      <c r="M17" s="262"/>
      <c r="N17" s="262"/>
      <c r="O17" s="262"/>
      <c r="P17" s="262"/>
      <c r="Q17" s="14"/>
      <c r="R17" s="14"/>
      <c r="S17" s="14"/>
      <c r="T17" s="14"/>
      <c r="U17" s="14"/>
      <c r="V17" s="14"/>
      <c r="W17" s="14"/>
      <c r="X17" s="14"/>
      <c r="Y17" s="14"/>
      <c r="Z17" s="14"/>
      <c r="AA17" s="14"/>
      <c r="AB17" s="14"/>
      <c r="AC17" s="14"/>
      <c r="AD17" s="14"/>
      <c r="AE17" s="14"/>
      <c r="AF17" s="14"/>
      <c r="AG17" s="14"/>
      <c r="AH17" s="14"/>
      <c r="AI17" s="14"/>
      <c r="AJ17" s="14"/>
      <c r="AK17" s="14"/>
    </row>
    <row r="18" spans="1:37">
      <c r="A18" s="262"/>
      <c r="B18" s="262"/>
      <c r="C18" s="262"/>
      <c r="D18" s="262"/>
      <c r="E18" s="262"/>
      <c r="F18" s="262"/>
      <c r="G18" s="262"/>
      <c r="H18" s="262"/>
      <c r="I18" s="262"/>
      <c r="J18" s="262"/>
      <c r="K18" s="262"/>
      <c r="L18" s="262"/>
      <c r="M18" s="262"/>
      <c r="N18" s="262"/>
      <c r="O18" s="262"/>
      <c r="P18" s="262"/>
      <c r="Q18" s="14"/>
      <c r="R18" s="14"/>
      <c r="S18" s="14"/>
      <c r="T18" s="14"/>
      <c r="U18" s="14"/>
      <c r="V18" s="14"/>
      <c r="W18" s="14"/>
      <c r="X18" s="14"/>
      <c r="Y18" s="14"/>
      <c r="Z18" s="14"/>
      <c r="AA18" s="14"/>
      <c r="AB18" s="14"/>
      <c r="AC18" s="14"/>
      <c r="AD18" s="14"/>
      <c r="AE18" s="14"/>
      <c r="AF18" s="14"/>
      <c r="AG18" s="14"/>
      <c r="AH18" s="14"/>
      <c r="AI18" s="14"/>
      <c r="AJ18" s="14"/>
      <c r="AK18" s="14"/>
    </row>
    <row r="19" spans="1:37">
      <c r="A19" s="262"/>
      <c r="B19" s="262"/>
      <c r="C19" s="262"/>
      <c r="D19" s="262"/>
      <c r="E19" s="262"/>
      <c r="F19" s="262"/>
      <c r="G19" s="262"/>
      <c r="H19" s="262"/>
      <c r="I19" s="262"/>
      <c r="J19" s="262"/>
      <c r="K19" s="262"/>
      <c r="L19" s="262"/>
      <c r="M19" s="262"/>
      <c r="N19" s="262"/>
      <c r="O19" s="262"/>
      <c r="P19" s="262"/>
      <c r="Q19" s="14"/>
      <c r="R19" s="14"/>
      <c r="S19" s="14"/>
      <c r="T19" s="14"/>
      <c r="U19" s="14"/>
      <c r="V19" s="14"/>
      <c r="W19" s="14"/>
      <c r="X19" s="14"/>
      <c r="Y19" s="14"/>
      <c r="Z19" s="14"/>
      <c r="AA19" s="14"/>
      <c r="AB19" s="14"/>
      <c r="AC19" s="14"/>
      <c r="AD19" s="14"/>
      <c r="AE19" s="14"/>
      <c r="AF19" s="14"/>
      <c r="AG19" s="14"/>
      <c r="AH19" s="14"/>
      <c r="AI19" s="14"/>
      <c r="AJ19" s="14"/>
      <c r="AK19" s="14"/>
    </row>
    <row r="20" spans="1:37">
      <c r="A20" s="262"/>
      <c r="B20" s="262"/>
      <c r="C20" s="262"/>
      <c r="D20" s="262"/>
      <c r="E20" s="262"/>
      <c r="F20" s="262"/>
      <c r="G20" s="262"/>
      <c r="H20" s="262"/>
      <c r="I20" s="262"/>
      <c r="J20" s="262"/>
      <c r="K20" s="262"/>
      <c r="L20" s="262"/>
      <c r="M20" s="262"/>
      <c r="N20" s="262"/>
      <c r="O20" s="262"/>
      <c r="P20" s="262"/>
      <c r="Q20" s="14"/>
      <c r="R20" s="14"/>
      <c r="S20" s="14"/>
      <c r="T20" s="14"/>
      <c r="U20" s="14"/>
      <c r="V20" s="14"/>
      <c r="W20" s="14"/>
      <c r="X20" s="14"/>
      <c r="Y20" s="14"/>
      <c r="Z20" s="14"/>
      <c r="AA20" s="14"/>
      <c r="AB20" s="14"/>
      <c r="AC20" s="14"/>
      <c r="AD20" s="14"/>
      <c r="AE20" s="14"/>
      <c r="AF20" s="14"/>
      <c r="AG20" s="14"/>
      <c r="AH20" s="14"/>
      <c r="AI20" s="14"/>
      <c r="AJ20" s="14"/>
      <c r="AK20" s="14"/>
    </row>
    <row r="21" spans="1:37">
      <c r="A21" s="262"/>
      <c r="B21" s="262"/>
      <c r="C21" s="262"/>
      <c r="D21" s="262"/>
      <c r="E21" s="262"/>
      <c r="F21" s="262"/>
      <c r="G21" s="262"/>
      <c r="H21" s="262"/>
      <c r="I21" s="262"/>
      <c r="J21" s="262"/>
      <c r="K21" s="262"/>
      <c r="L21" s="262"/>
      <c r="M21" s="262"/>
      <c r="N21" s="262"/>
      <c r="O21" s="262"/>
      <c r="P21" s="262"/>
      <c r="Q21" s="14"/>
      <c r="R21" s="14"/>
      <c r="S21" s="14"/>
      <c r="T21" s="14"/>
      <c r="U21" s="14"/>
      <c r="V21" s="14"/>
      <c r="W21" s="14"/>
      <c r="X21" s="14"/>
      <c r="Y21" s="14"/>
      <c r="Z21" s="14"/>
      <c r="AA21" s="14"/>
      <c r="AB21" s="14"/>
      <c r="AC21" s="14"/>
      <c r="AD21" s="14"/>
      <c r="AE21" s="14"/>
      <c r="AF21" s="14"/>
      <c r="AG21" s="14"/>
      <c r="AH21" s="14"/>
      <c r="AI21" s="14"/>
      <c r="AJ21" s="14"/>
      <c r="AK21" s="14"/>
    </row>
    <row r="22" spans="1:37">
      <c r="A22" s="262"/>
      <c r="B22" s="262"/>
      <c r="C22" s="262"/>
      <c r="D22" s="262"/>
      <c r="E22" s="262"/>
      <c r="F22" s="262"/>
      <c r="G22" s="262"/>
      <c r="H22" s="262"/>
      <c r="I22" s="262"/>
      <c r="J22" s="262"/>
      <c r="K22" s="262"/>
      <c r="L22" s="262"/>
      <c r="M22" s="262"/>
      <c r="N22" s="262"/>
      <c r="O22" s="262"/>
      <c r="P22" s="262"/>
      <c r="Q22" s="14"/>
      <c r="R22" s="14"/>
      <c r="S22" s="14"/>
      <c r="T22" s="14"/>
      <c r="U22" s="14"/>
      <c r="V22" s="14"/>
      <c r="W22" s="14"/>
      <c r="X22" s="14"/>
      <c r="Y22" s="14"/>
      <c r="Z22" s="14"/>
      <c r="AA22" s="14"/>
      <c r="AB22" s="14"/>
      <c r="AC22" s="14"/>
      <c r="AD22" s="14"/>
      <c r="AE22" s="14"/>
      <c r="AF22" s="14"/>
      <c r="AG22" s="14"/>
      <c r="AH22" s="14"/>
      <c r="AI22" s="14"/>
      <c r="AJ22" s="14"/>
      <c r="AK22" s="14"/>
    </row>
    <row r="23" spans="1:37">
      <c r="A23" s="262"/>
      <c r="B23" s="262"/>
      <c r="C23" s="262"/>
      <c r="D23" s="262"/>
      <c r="E23" s="262"/>
      <c r="F23" s="262"/>
      <c r="G23" s="262"/>
      <c r="H23" s="262"/>
      <c r="I23" s="262"/>
      <c r="J23" s="262"/>
      <c r="K23" s="262"/>
      <c r="L23" s="262"/>
      <c r="M23" s="262"/>
      <c r="N23" s="262"/>
      <c r="O23" s="262"/>
      <c r="P23" s="262"/>
      <c r="Q23" s="14"/>
      <c r="R23" s="14"/>
      <c r="S23" s="14"/>
      <c r="T23" s="14"/>
      <c r="U23" s="14"/>
      <c r="V23" s="14"/>
      <c r="W23" s="14"/>
      <c r="X23" s="14"/>
      <c r="Y23" s="14"/>
      <c r="Z23" s="14"/>
      <c r="AA23" s="14"/>
      <c r="AB23" s="14"/>
      <c r="AC23" s="14"/>
      <c r="AD23" s="14"/>
      <c r="AE23" s="14"/>
      <c r="AF23" s="14"/>
      <c r="AG23" s="14"/>
      <c r="AH23" s="14"/>
      <c r="AI23" s="14"/>
      <c r="AJ23" s="14"/>
      <c r="AK23" s="14"/>
    </row>
    <row r="24" spans="1:37">
      <c r="A24" s="262"/>
      <c r="B24" s="262"/>
      <c r="C24" s="262"/>
      <c r="D24" s="262"/>
      <c r="E24" s="262"/>
      <c r="F24" s="262"/>
      <c r="G24" s="262"/>
      <c r="H24" s="262"/>
      <c r="I24" s="262"/>
      <c r="J24" s="262"/>
      <c r="K24" s="262"/>
      <c r="L24" s="262"/>
      <c r="M24" s="262"/>
      <c r="N24" s="262"/>
      <c r="O24" s="262"/>
      <c r="P24" s="262"/>
      <c r="Q24" s="14"/>
      <c r="R24" s="14"/>
      <c r="S24" s="14"/>
      <c r="T24" s="14"/>
      <c r="U24" s="14"/>
      <c r="V24" s="14"/>
      <c r="W24" s="14"/>
      <c r="X24" s="14"/>
      <c r="Y24" s="14"/>
      <c r="Z24" s="14"/>
      <c r="AA24" s="14"/>
      <c r="AB24" s="14"/>
      <c r="AC24" s="14"/>
      <c r="AD24" s="14"/>
      <c r="AE24" s="14"/>
      <c r="AF24" s="14"/>
      <c r="AG24" s="14"/>
      <c r="AH24" s="14"/>
      <c r="AI24" s="14"/>
      <c r="AJ24" s="14"/>
      <c r="AK24" s="14"/>
    </row>
    <row r="25" spans="1:37">
      <c r="A25" s="262"/>
      <c r="B25" s="262"/>
      <c r="C25" s="262"/>
      <c r="D25" s="262"/>
      <c r="E25" s="262"/>
      <c r="F25" s="262"/>
      <c r="G25" s="262"/>
      <c r="H25" s="262"/>
      <c r="I25" s="262"/>
      <c r="J25" s="262"/>
      <c r="K25" s="262"/>
      <c r="L25" s="262"/>
      <c r="M25" s="262"/>
      <c r="N25" s="262"/>
      <c r="O25" s="262"/>
      <c r="P25" s="262"/>
      <c r="Q25" s="14"/>
      <c r="R25" s="14"/>
      <c r="S25" s="14"/>
      <c r="T25" s="14"/>
      <c r="U25" s="14"/>
      <c r="V25" s="14"/>
      <c r="W25" s="14"/>
      <c r="X25" s="14"/>
      <c r="Y25" s="14"/>
      <c r="Z25" s="14"/>
      <c r="AA25" s="14"/>
      <c r="AB25" s="14"/>
      <c r="AC25" s="14"/>
      <c r="AD25" s="14"/>
      <c r="AE25" s="14"/>
      <c r="AF25" s="14"/>
      <c r="AG25" s="14"/>
      <c r="AH25" s="14"/>
      <c r="AI25" s="14"/>
      <c r="AJ25" s="14"/>
      <c r="AK25" s="14"/>
    </row>
    <row r="26" spans="1:37">
      <c r="A26" s="262"/>
      <c r="B26" s="262"/>
      <c r="C26" s="262"/>
      <c r="D26" s="262"/>
      <c r="E26" s="262"/>
      <c r="F26" s="262"/>
      <c r="G26" s="262"/>
      <c r="H26" s="262"/>
      <c r="I26" s="262"/>
      <c r="J26" s="262"/>
      <c r="K26" s="262"/>
      <c r="L26" s="262"/>
      <c r="M26" s="262"/>
      <c r="N26" s="262"/>
      <c r="O26" s="262"/>
      <c r="P26" s="262"/>
      <c r="Q26" s="14"/>
      <c r="R26" s="14"/>
      <c r="S26" s="14"/>
      <c r="T26" s="14"/>
      <c r="U26" s="14"/>
      <c r="V26" s="14"/>
      <c r="W26" s="14"/>
      <c r="X26" s="14"/>
      <c r="Y26" s="14"/>
      <c r="Z26" s="14"/>
      <c r="AA26" s="14"/>
      <c r="AB26" s="14"/>
      <c r="AC26" s="14"/>
      <c r="AD26" s="14"/>
      <c r="AE26" s="14"/>
      <c r="AF26" s="14"/>
      <c r="AG26" s="14"/>
      <c r="AH26" s="14"/>
      <c r="AI26" s="14"/>
      <c r="AJ26" s="14"/>
      <c r="AK26" s="14"/>
    </row>
    <row r="27" spans="1:37">
      <c r="A27" s="262"/>
      <c r="B27" s="262"/>
      <c r="C27" s="262"/>
      <c r="D27" s="262"/>
      <c r="E27" s="262"/>
      <c r="F27" s="262"/>
      <c r="G27" s="262"/>
      <c r="H27" s="262"/>
      <c r="I27" s="262"/>
      <c r="J27" s="262"/>
      <c r="K27" s="262"/>
      <c r="L27" s="262"/>
      <c r="M27" s="262"/>
      <c r="N27" s="262"/>
      <c r="O27" s="262"/>
      <c r="P27" s="262"/>
      <c r="Q27" s="14"/>
      <c r="R27" s="14"/>
      <c r="S27" s="14"/>
      <c r="T27" s="14"/>
      <c r="U27" s="14"/>
      <c r="V27" s="14"/>
      <c r="W27" s="14"/>
      <c r="X27" s="14"/>
      <c r="Y27" s="14"/>
      <c r="Z27" s="14"/>
      <c r="AA27" s="14"/>
      <c r="AB27" s="14"/>
      <c r="AC27" s="14"/>
      <c r="AD27" s="14"/>
      <c r="AE27" s="14"/>
      <c r="AF27" s="14"/>
      <c r="AG27" s="14"/>
      <c r="AH27" s="14"/>
      <c r="AI27" s="14"/>
      <c r="AJ27" s="14"/>
      <c r="AK27" s="14"/>
    </row>
    <row r="28" spans="1:37">
      <c r="A28" s="262"/>
      <c r="B28" s="262"/>
      <c r="C28" s="262"/>
      <c r="D28" s="262"/>
      <c r="E28" s="262"/>
      <c r="F28" s="262"/>
      <c r="G28" s="262"/>
      <c r="H28" s="262"/>
      <c r="I28" s="262"/>
      <c r="J28" s="262"/>
      <c r="K28" s="262"/>
      <c r="L28" s="262"/>
      <c r="M28" s="262"/>
      <c r="N28" s="262"/>
      <c r="O28" s="262"/>
      <c r="P28" s="262"/>
      <c r="Q28" s="14"/>
      <c r="R28" s="14"/>
      <c r="S28" s="14"/>
      <c r="T28" s="14"/>
      <c r="U28" s="14"/>
      <c r="V28" s="14"/>
      <c r="W28" s="14"/>
      <c r="X28" s="14"/>
      <c r="Y28" s="14"/>
      <c r="Z28" s="14"/>
      <c r="AA28" s="14"/>
      <c r="AB28" s="14"/>
      <c r="AC28" s="14"/>
      <c r="AD28" s="14"/>
      <c r="AE28" s="14"/>
      <c r="AF28" s="14"/>
      <c r="AG28" s="14"/>
      <c r="AH28" s="14"/>
      <c r="AI28" s="14"/>
      <c r="AJ28" s="14"/>
      <c r="AK28" s="14"/>
    </row>
    <row r="29" spans="1:37">
      <c r="A29" s="262"/>
      <c r="B29" s="262"/>
      <c r="C29" s="262"/>
      <c r="D29" s="262"/>
      <c r="E29" s="262"/>
      <c r="F29" s="262"/>
      <c r="G29" s="262"/>
      <c r="H29" s="262"/>
      <c r="I29" s="262"/>
      <c r="J29" s="262"/>
      <c r="K29" s="262"/>
      <c r="L29" s="262"/>
      <c r="M29" s="262"/>
      <c r="N29" s="262"/>
      <c r="O29" s="262"/>
      <c r="P29" s="262"/>
      <c r="Q29" s="14"/>
      <c r="R29" s="14"/>
      <c r="S29" s="14"/>
      <c r="T29" s="14"/>
      <c r="U29" s="14"/>
      <c r="V29" s="14"/>
      <c r="W29" s="14"/>
      <c r="X29" s="14"/>
      <c r="Y29" s="14"/>
      <c r="Z29" s="14"/>
      <c r="AA29" s="14"/>
      <c r="AB29" s="14"/>
      <c r="AC29" s="14"/>
      <c r="AD29" s="14"/>
      <c r="AE29" s="14"/>
      <c r="AF29" s="14"/>
      <c r="AG29" s="14"/>
      <c r="AH29" s="14"/>
      <c r="AI29" s="14"/>
      <c r="AJ29" s="14"/>
      <c r="AK29" s="14"/>
    </row>
    <row r="30" spans="1:37">
      <c r="A30" s="262"/>
      <c r="B30" s="262"/>
      <c r="C30" s="262"/>
      <c r="D30" s="262"/>
      <c r="E30" s="262"/>
      <c r="F30" s="262"/>
      <c r="G30" s="262"/>
      <c r="H30" s="262"/>
      <c r="I30" s="262"/>
      <c r="J30" s="262"/>
      <c r="K30" s="262"/>
      <c r="L30" s="262"/>
      <c r="M30" s="262"/>
      <c r="N30" s="262"/>
      <c r="O30" s="262"/>
      <c r="P30" s="262"/>
      <c r="Q30" s="14"/>
      <c r="R30" s="14"/>
      <c r="S30" s="14"/>
      <c r="T30" s="14"/>
      <c r="U30" s="14"/>
      <c r="V30" s="14"/>
      <c r="W30" s="14"/>
      <c r="X30" s="14"/>
      <c r="Y30" s="14"/>
      <c r="Z30" s="14"/>
      <c r="AA30" s="14"/>
      <c r="AB30" s="14"/>
      <c r="AC30" s="14"/>
      <c r="AD30" s="14"/>
      <c r="AE30" s="14"/>
      <c r="AF30" s="14"/>
      <c r="AG30" s="14"/>
      <c r="AH30" s="14"/>
      <c r="AI30" s="14"/>
      <c r="AJ30" s="14"/>
      <c r="AK30" s="14"/>
    </row>
    <row r="31" spans="1:37">
      <c r="A31" s="262"/>
      <c r="B31" s="262"/>
      <c r="C31" s="262"/>
      <c r="D31" s="262"/>
      <c r="E31" s="262"/>
      <c r="F31" s="262"/>
      <c r="G31" s="262"/>
      <c r="H31" s="262"/>
      <c r="I31" s="262"/>
      <c r="J31" s="262"/>
      <c r="K31" s="262"/>
      <c r="L31" s="262"/>
      <c r="M31" s="262"/>
      <c r="N31" s="262"/>
      <c r="O31" s="262"/>
      <c r="P31" s="262"/>
      <c r="Q31" s="14"/>
      <c r="R31" s="14"/>
      <c r="S31" s="14"/>
      <c r="T31" s="14"/>
      <c r="U31" s="14"/>
      <c r="V31" s="14"/>
      <c r="W31" s="14"/>
      <c r="X31" s="14"/>
      <c r="Y31" s="14"/>
      <c r="Z31" s="14"/>
      <c r="AA31" s="14"/>
      <c r="AB31" s="14"/>
      <c r="AC31" s="14"/>
      <c r="AD31" s="14"/>
      <c r="AE31" s="14"/>
      <c r="AF31" s="14"/>
      <c r="AG31" s="14"/>
      <c r="AH31" s="14"/>
      <c r="AI31" s="14"/>
      <c r="AJ31" s="14"/>
      <c r="AK31" s="14"/>
    </row>
    <row r="32" spans="1:37">
      <c r="A32" s="262"/>
      <c r="B32" s="262"/>
      <c r="C32" s="262"/>
      <c r="D32" s="262"/>
      <c r="E32" s="262"/>
      <c r="F32" s="262"/>
      <c r="G32" s="262"/>
      <c r="H32" s="262"/>
      <c r="I32" s="262"/>
      <c r="J32" s="262"/>
      <c r="K32" s="262"/>
      <c r="L32" s="262"/>
      <c r="M32" s="262"/>
      <c r="N32" s="262"/>
      <c r="O32" s="262"/>
      <c r="P32" s="262"/>
      <c r="Q32" s="14"/>
      <c r="R32" s="14"/>
      <c r="S32" s="14"/>
      <c r="T32" s="14"/>
      <c r="U32" s="14"/>
      <c r="V32" s="14"/>
      <c r="W32" s="14"/>
      <c r="X32" s="14"/>
      <c r="Y32" s="14"/>
      <c r="Z32" s="14"/>
      <c r="AA32" s="14"/>
      <c r="AB32" s="14"/>
      <c r="AC32" s="14"/>
      <c r="AD32" s="14"/>
      <c r="AE32" s="14"/>
      <c r="AF32" s="14"/>
      <c r="AG32" s="14"/>
      <c r="AH32" s="14"/>
      <c r="AI32" s="14"/>
      <c r="AJ32" s="14"/>
      <c r="AK32" s="14"/>
    </row>
    <row r="33" spans="1:31">
      <c r="A33" s="262"/>
      <c r="B33" s="242"/>
      <c r="C33" s="242"/>
      <c r="D33" s="242"/>
      <c r="E33" s="262"/>
      <c r="F33" s="262"/>
      <c r="G33" s="262"/>
      <c r="H33" s="262"/>
      <c r="I33" s="262"/>
      <c r="J33" s="262"/>
      <c r="K33" s="262"/>
      <c r="L33" s="262"/>
      <c r="M33" s="262"/>
      <c r="N33" s="262"/>
      <c r="O33" s="262"/>
      <c r="P33" s="262"/>
      <c r="Q33" s="14"/>
      <c r="R33" s="14"/>
      <c r="S33" s="14"/>
      <c r="T33" s="14"/>
      <c r="U33" s="14"/>
      <c r="V33" s="14"/>
      <c r="W33" s="14"/>
      <c r="X33" s="14"/>
      <c r="Y33" s="14"/>
      <c r="Z33" s="14"/>
      <c r="AA33" s="14"/>
      <c r="AB33" s="14"/>
      <c r="AC33" s="14"/>
      <c r="AD33" s="14"/>
      <c r="AE33" s="14"/>
    </row>
    <row r="34" spans="1:31">
      <c r="A34" s="262"/>
      <c r="B34" s="242"/>
      <c r="C34" s="242"/>
      <c r="D34" s="242"/>
      <c r="E34" s="262"/>
      <c r="F34" s="262"/>
      <c r="G34" s="262"/>
      <c r="H34" s="262"/>
      <c r="I34" s="262"/>
      <c r="J34" s="262"/>
      <c r="K34" s="262"/>
      <c r="L34" s="262"/>
      <c r="M34" s="262"/>
      <c r="N34" s="262"/>
      <c r="O34" s="262"/>
      <c r="P34" s="262"/>
      <c r="Q34" s="14"/>
      <c r="R34" s="14"/>
      <c r="S34" s="14"/>
      <c r="T34" s="14"/>
      <c r="U34" s="14"/>
      <c r="V34" s="14"/>
      <c r="W34" s="14"/>
      <c r="X34" s="14"/>
      <c r="Y34" s="14"/>
      <c r="Z34" s="14"/>
      <c r="AA34" s="14"/>
      <c r="AB34" s="14"/>
      <c r="AC34" s="14"/>
      <c r="AD34" s="14"/>
      <c r="AE34" s="14"/>
    </row>
    <row r="35" spans="1:31">
      <c r="A35" s="262"/>
      <c r="B35" s="242"/>
      <c r="C35" s="242"/>
      <c r="D35" s="242"/>
      <c r="E35" s="242"/>
      <c r="F35" s="242"/>
      <c r="G35" s="242"/>
      <c r="H35" s="242"/>
      <c r="I35" s="242"/>
      <c r="J35" s="242"/>
      <c r="K35" s="242"/>
      <c r="L35" s="242"/>
      <c r="M35" s="242"/>
      <c r="N35" s="242"/>
      <c r="O35" s="242"/>
      <c r="P35" s="242"/>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B4" sqref="B4:H5"/>
    </sheetView>
  </sheetViews>
  <sheetFormatPr baseColWidth="10"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191" t="s">
        <v>916</v>
      </c>
      <c r="C1" s="1191"/>
      <c r="D1" s="1191"/>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60">
      <c r="A3" s="14"/>
      <c r="B3" s="225"/>
      <c r="C3" s="226" t="s">
        <v>917</v>
      </c>
      <c r="D3" s="226" t="s">
        <v>918</v>
      </c>
      <c r="E3" s="14"/>
      <c r="F3" s="14"/>
      <c r="G3" s="14"/>
      <c r="H3" s="14"/>
      <c r="I3" s="14"/>
      <c r="J3" s="14"/>
      <c r="K3" s="14"/>
      <c r="L3" s="14"/>
      <c r="M3" s="14"/>
      <c r="N3" s="14"/>
      <c r="O3" s="14"/>
      <c r="P3" s="14"/>
      <c r="Q3" s="14"/>
      <c r="R3" s="14"/>
      <c r="S3" s="14"/>
      <c r="T3" s="14"/>
      <c r="U3" s="14"/>
    </row>
    <row r="4" spans="1:21" ht="33.75">
      <c r="A4" s="227" t="s">
        <v>919</v>
      </c>
      <c r="B4" s="228" t="s">
        <v>920</v>
      </c>
      <c r="C4" s="229" t="s">
        <v>921</v>
      </c>
      <c r="D4" s="230" t="s">
        <v>922</v>
      </c>
      <c r="E4" s="14"/>
      <c r="F4" s="14"/>
      <c r="G4" s="14"/>
      <c r="H4" s="14"/>
      <c r="I4" s="14"/>
      <c r="J4" s="14"/>
      <c r="K4" s="14"/>
      <c r="L4" s="14"/>
      <c r="M4" s="14"/>
      <c r="N4" s="14"/>
      <c r="O4" s="14"/>
      <c r="P4" s="14"/>
      <c r="Q4" s="14"/>
      <c r="R4" s="14"/>
      <c r="S4" s="14"/>
      <c r="T4" s="14"/>
      <c r="U4" s="14"/>
    </row>
    <row r="5" spans="1:21" ht="101.25">
      <c r="A5" s="227" t="s">
        <v>923</v>
      </c>
      <c r="B5" s="231" t="s">
        <v>924</v>
      </c>
      <c r="C5" s="232" t="s">
        <v>925</v>
      </c>
      <c r="D5" s="233" t="s">
        <v>926</v>
      </c>
      <c r="E5" s="14"/>
      <c r="F5" s="14"/>
      <c r="G5" s="14"/>
      <c r="H5" s="14"/>
      <c r="I5" s="14"/>
      <c r="J5" s="14"/>
      <c r="K5" s="14"/>
      <c r="L5" s="14"/>
      <c r="M5" s="14"/>
      <c r="N5" s="14"/>
      <c r="O5" s="14"/>
      <c r="P5" s="14"/>
      <c r="Q5" s="14"/>
      <c r="R5" s="14"/>
      <c r="S5" s="14"/>
      <c r="T5" s="14"/>
      <c r="U5" s="14"/>
    </row>
    <row r="6" spans="1:21" ht="67.5">
      <c r="A6" s="227" t="s">
        <v>331</v>
      </c>
      <c r="B6" s="234" t="s">
        <v>927</v>
      </c>
      <c r="C6" s="232" t="s">
        <v>928</v>
      </c>
      <c r="D6" s="233" t="s">
        <v>929</v>
      </c>
      <c r="E6" s="14"/>
      <c r="F6" s="14"/>
      <c r="G6" s="14"/>
      <c r="H6" s="14"/>
      <c r="I6" s="14"/>
      <c r="J6" s="14"/>
      <c r="K6" s="14"/>
      <c r="L6" s="14"/>
      <c r="M6" s="14"/>
      <c r="N6" s="14"/>
      <c r="O6" s="14"/>
      <c r="P6" s="14"/>
      <c r="Q6" s="14"/>
      <c r="R6" s="14"/>
      <c r="S6" s="14"/>
      <c r="T6" s="14"/>
      <c r="U6" s="14"/>
    </row>
    <row r="7" spans="1:21" ht="101.25">
      <c r="A7" s="227" t="s">
        <v>930</v>
      </c>
      <c r="B7" s="235" t="s">
        <v>931</v>
      </c>
      <c r="C7" s="232" t="s">
        <v>932</v>
      </c>
      <c r="D7" s="233" t="s">
        <v>933</v>
      </c>
      <c r="E7" s="14"/>
      <c r="F7" s="14"/>
      <c r="G7" s="14"/>
      <c r="H7" s="14"/>
      <c r="I7" s="14"/>
      <c r="J7" s="14"/>
      <c r="K7" s="14"/>
      <c r="L7" s="14"/>
      <c r="M7" s="14"/>
      <c r="N7" s="14"/>
      <c r="O7" s="14"/>
      <c r="P7" s="14"/>
      <c r="Q7" s="14"/>
      <c r="R7" s="14"/>
      <c r="S7" s="14"/>
      <c r="T7" s="14"/>
      <c r="U7" s="14"/>
    </row>
    <row r="8" spans="1:21" ht="67.5">
      <c r="A8" s="227" t="s">
        <v>934</v>
      </c>
      <c r="B8" s="236" t="s">
        <v>935</v>
      </c>
      <c r="C8" s="232" t="s">
        <v>936</v>
      </c>
      <c r="D8" s="233" t="s">
        <v>937</v>
      </c>
      <c r="E8" s="14"/>
      <c r="F8" s="14"/>
      <c r="G8" s="14"/>
      <c r="H8" s="14"/>
      <c r="I8" s="14"/>
      <c r="J8" s="14"/>
      <c r="K8" s="14"/>
      <c r="L8" s="14"/>
      <c r="M8" s="14"/>
      <c r="N8" s="14"/>
      <c r="O8" s="14"/>
      <c r="P8" s="14"/>
      <c r="Q8" s="14"/>
      <c r="R8" s="14"/>
      <c r="S8" s="14"/>
      <c r="T8" s="14"/>
      <c r="U8" s="14"/>
    </row>
    <row r="9" spans="1:21" ht="20.25">
      <c r="A9" s="227"/>
      <c r="B9" s="227"/>
      <c r="C9" s="237"/>
      <c r="D9" s="237"/>
      <c r="E9" s="14"/>
      <c r="F9" s="14"/>
      <c r="G9" s="14"/>
      <c r="H9" s="14"/>
      <c r="I9" s="14"/>
      <c r="J9" s="14"/>
      <c r="K9" s="14"/>
      <c r="L9" s="14"/>
      <c r="M9" s="14"/>
      <c r="N9" s="14"/>
      <c r="O9" s="14"/>
      <c r="P9" s="14"/>
      <c r="Q9" s="14"/>
      <c r="R9" s="14"/>
      <c r="S9" s="14"/>
      <c r="T9" s="14"/>
      <c r="U9" s="14"/>
    </row>
    <row r="10" spans="1:21" ht="16.5">
      <c r="A10" s="227"/>
      <c r="B10" s="267"/>
      <c r="C10" s="267"/>
      <c r="D10" s="267"/>
      <c r="E10" s="227"/>
      <c r="F10" s="14"/>
      <c r="G10" s="14"/>
      <c r="H10" s="14"/>
      <c r="I10" s="14"/>
      <c r="J10" s="14"/>
      <c r="K10" s="14"/>
      <c r="L10" s="14"/>
      <c r="M10" s="14"/>
      <c r="N10" s="14"/>
      <c r="O10" s="14"/>
      <c r="P10" s="14"/>
      <c r="Q10" s="14"/>
      <c r="R10" s="14"/>
      <c r="S10" s="14"/>
      <c r="T10" s="14"/>
      <c r="U10" s="14"/>
    </row>
    <row r="11" spans="1:21">
      <c r="A11" s="227"/>
      <c r="B11" s="227" t="s">
        <v>938</v>
      </c>
      <c r="C11" s="227" t="s">
        <v>939</v>
      </c>
      <c r="D11" s="227" t="s">
        <v>213</v>
      </c>
      <c r="E11" s="227"/>
      <c r="F11" s="14"/>
      <c r="G11" s="14"/>
      <c r="H11" s="14"/>
      <c r="I11" s="14"/>
      <c r="J11" s="14"/>
      <c r="K11" s="14"/>
      <c r="L11" s="14"/>
      <c r="M11" s="14"/>
      <c r="N11" s="14"/>
      <c r="O11" s="14"/>
      <c r="P11" s="14"/>
      <c r="Q11" s="14"/>
      <c r="R11" s="14"/>
      <c r="S11" s="14"/>
      <c r="T11" s="14"/>
      <c r="U11" s="14"/>
    </row>
    <row r="12" spans="1:21">
      <c r="A12" s="227"/>
      <c r="B12" s="227" t="s">
        <v>940</v>
      </c>
      <c r="C12" s="227" t="s">
        <v>941</v>
      </c>
      <c r="D12" s="227" t="s">
        <v>223</v>
      </c>
      <c r="E12" s="227"/>
      <c r="F12" s="14"/>
      <c r="G12" s="14"/>
      <c r="H12" s="14"/>
      <c r="I12" s="14"/>
      <c r="J12" s="14"/>
      <c r="K12" s="14"/>
      <c r="L12" s="14"/>
      <c r="M12" s="14"/>
      <c r="N12" s="14"/>
      <c r="O12" s="14"/>
      <c r="P12" s="14"/>
      <c r="Q12" s="14"/>
      <c r="R12" s="14"/>
      <c r="S12" s="14"/>
      <c r="T12" s="14"/>
      <c r="U12" s="14"/>
    </row>
    <row r="13" spans="1:21">
      <c r="A13" s="227"/>
      <c r="B13" s="227"/>
      <c r="C13" s="227" t="s">
        <v>942</v>
      </c>
      <c r="D13" s="227" t="s">
        <v>197</v>
      </c>
      <c r="E13" s="227"/>
      <c r="F13" s="14"/>
      <c r="G13" s="14"/>
      <c r="H13" s="14"/>
      <c r="I13" s="14"/>
      <c r="J13" s="14"/>
      <c r="K13" s="14"/>
      <c r="L13" s="14"/>
      <c r="M13" s="14"/>
      <c r="N13" s="14"/>
      <c r="O13" s="14"/>
      <c r="P13" s="14"/>
      <c r="Q13" s="14"/>
      <c r="R13" s="14"/>
      <c r="S13" s="14"/>
      <c r="T13" s="14"/>
      <c r="U13" s="14"/>
    </row>
    <row r="14" spans="1:21">
      <c r="A14" s="227"/>
      <c r="B14" s="227"/>
      <c r="C14" s="227" t="s">
        <v>943</v>
      </c>
      <c r="D14" s="227" t="s">
        <v>166</v>
      </c>
      <c r="E14" s="227"/>
      <c r="F14" s="14"/>
      <c r="G14" s="14"/>
      <c r="H14" s="14"/>
      <c r="I14" s="14"/>
      <c r="J14" s="14"/>
      <c r="K14" s="14"/>
      <c r="L14" s="14"/>
      <c r="M14" s="14"/>
      <c r="N14" s="14"/>
      <c r="O14" s="14"/>
      <c r="P14" s="14"/>
      <c r="Q14" s="14"/>
      <c r="R14" s="14"/>
      <c r="S14" s="14"/>
      <c r="T14" s="14"/>
      <c r="U14" s="14"/>
    </row>
    <row r="15" spans="1:21">
      <c r="A15" s="227"/>
      <c r="B15" s="227"/>
      <c r="C15" s="227" t="s">
        <v>944</v>
      </c>
      <c r="D15" s="227" t="s">
        <v>302</v>
      </c>
      <c r="E15" s="227"/>
      <c r="F15" s="14"/>
      <c r="G15" s="14"/>
      <c r="H15" s="14"/>
      <c r="I15" s="14"/>
      <c r="J15" s="14"/>
      <c r="K15" s="14"/>
      <c r="L15" s="14"/>
      <c r="M15" s="14"/>
      <c r="N15" s="14"/>
      <c r="O15" s="14"/>
      <c r="P15" s="14"/>
      <c r="Q15" s="14"/>
      <c r="R15" s="14"/>
      <c r="S15" s="14"/>
      <c r="T15" s="14"/>
      <c r="U15" s="14"/>
    </row>
    <row r="16" spans="1:21">
      <c r="A16" s="227"/>
      <c r="B16" s="227"/>
      <c r="C16" s="227"/>
      <c r="D16" s="227"/>
      <c r="E16" s="227"/>
      <c r="F16" s="14"/>
      <c r="G16" s="14"/>
      <c r="H16" s="14"/>
      <c r="I16" s="14"/>
      <c r="J16" s="14"/>
      <c r="K16" s="14"/>
      <c r="L16" s="14"/>
      <c r="M16" s="14"/>
      <c r="N16" s="14"/>
      <c r="O16" s="14"/>
    </row>
    <row r="17" spans="1:15">
      <c r="A17" s="227"/>
      <c r="B17" s="227"/>
      <c r="C17" s="227"/>
      <c r="D17" s="227"/>
      <c r="E17" s="227"/>
      <c r="F17" s="14"/>
      <c r="G17" s="14"/>
      <c r="H17" s="14"/>
      <c r="I17" s="14"/>
      <c r="J17" s="14"/>
      <c r="K17" s="14"/>
      <c r="L17" s="14"/>
      <c r="M17" s="14"/>
      <c r="N17" s="14"/>
      <c r="O17" s="14"/>
    </row>
    <row r="18" spans="1:15">
      <c r="A18" s="227"/>
      <c r="B18" s="227"/>
      <c r="C18" s="227"/>
      <c r="D18" s="227"/>
      <c r="E18" s="227"/>
      <c r="F18" s="14"/>
      <c r="G18" s="14"/>
      <c r="H18" s="14"/>
      <c r="I18" s="14"/>
      <c r="J18" s="14"/>
      <c r="K18" s="14"/>
      <c r="L18" s="14"/>
      <c r="M18" s="14"/>
      <c r="N18" s="14"/>
      <c r="O18" s="14"/>
    </row>
    <row r="19" spans="1:15">
      <c r="A19" s="227"/>
      <c r="B19" s="227"/>
      <c r="C19" s="227"/>
      <c r="D19" s="227"/>
      <c r="E19" s="227"/>
      <c r="F19" s="14"/>
      <c r="G19" s="14"/>
      <c r="H19" s="14"/>
      <c r="I19" s="14"/>
      <c r="J19" s="14"/>
      <c r="K19" s="14"/>
      <c r="L19" s="14"/>
      <c r="M19" s="14"/>
      <c r="N19" s="14"/>
      <c r="O19" s="14"/>
    </row>
    <row r="20" spans="1:15">
      <c r="A20" s="227"/>
      <c r="B20" s="262"/>
      <c r="C20" s="262"/>
      <c r="D20" s="262"/>
      <c r="E20" s="262"/>
      <c r="F20" s="14"/>
      <c r="G20" s="14"/>
      <c r="H20" s="14"/>
      <c r="I20" s="14"/>
      <c r="J20" s="14"/>
      <c r="K20" s="14"/>
      <c r="L20" s="14"/>
      <c r="M20" s="14"/>
      <c r="N20" s="14"/>
      <c r="O20" s="14"/>
    </row>
    <row r="21" spans="1:15">
      <c r="A21" s="227"/>
      <c r="B21" s="262"/>
      <c r="C21" s="262"/>
      <c r="D21" s="262"/>
      <c r="E21" s="262"/>
      <c r="F21" s="14"/>
      <c r="G21" s="14"/>
      <c r="H21" s="14"/>
      <c r="I21" s="14"/>
      <c r="J21" s="14"/>
      <c r="K21" s="14"/>
      <c r="L21" s="14"/>
      <c r="M21" s="14"/>
      <c r="N21" s="14"/>
      <c r="O21" s="14"/>
    </row>
    <row r="22" spans="1:15" ht="20.25">
      <c r="A22" s="227"/>
      <c r="B22" s="262"/>
      <c r="C22" s="264"/>
      <c r="D22" s="264"/>
      <c r="E22" s="262"/>
      <c r="F22" s="14"/>
      <c r="G22" s="14"/>
      <c r="H22" s="14"/>
      <c r="I22" s="14"/>
      <c r="J22" s="14"/>
      <c r="K22" s="14"/>
      <c r="L22" s="14"/>
      <c r="M22" s="14"/>
      <c r="N22" s="14"/>
      <c r="O22" s="14"/>
    </row>
    <row r="23" spans="1:15" ht="20.25">
      <c r="A23" s="227"/>
      <c r="B23" s="262"/>
      <c r="C23" s="264"/>
      <c r="D23" s="264"/>
      <c r="E23" s="262"/>
      <c r="F23" s="14"/>
      <c r="G23" s="14"/>
      <c r="H23" s="14"/>
      <c r="I23" s="14"/>
      <c r="J23" s="14"/>
      <c r="K23" s="14"/>
      <c r="L23" s="14"/>
      <c r="M23" s="14"/>
      <c r="N23" s="14"/>
      <c r="O23" s="14"/>
    </row>
    <row r="24" spans="1:15" ht="20.25">
      <c r="A24" s="227"/>
      <c r="B24" s="262"/>
      <c r="C24" s="264"/>
      <c r="D24" s="264"/>
      <c r="E24" s="262"/>
      <c r="F24" s="14"/>
      <c r="G24" s="14"/>
      <c r="H24" s="14"/>
      <c r="I24" s="14"/>
      <c r="J24" s="14"/>
      <c r="K24" s="14"/>
      <c r="L24" s="14"/>
      <c r="M24" s="14"/>
      <c r="N24" s="14"/>
      <c r="O24" s="14"/>
    </row>
    <row r="25" spans="1:15" ht="20.25">
      <c r="A25" s="227"/>
      <c r="B25" s="262"/>
      <c r="C25" s="264"/>
      <c r="D25" s="264"/>
      <c r="E25" s="262"/>
      <c r="F25" s="14"/>
      <c r="G25" s="14"/>
      <c r="H25" s="14"/>
      <c r="I25" s="14"/>
      <c r="J25" s="14"/>
      <c r="K25" s="14"/>
      <c r="L25" s="14"/>
      <c r="M25" s="14"/>
      <c r="N25" s="14"/>
      <c r="O25" s="14"/>
    </row>
    <row r="26" spans="1:15" ht="20.25">
      <c r="A26" s="227"/>
      <c r="B26" s="262"/>
      <c r="C26" s="264"/>
      <c r="D26" s="264"/>
      <c r="E26" s="262"/>
      <c r="F26" s="14"/>
      <c r="G26" s="14"/>
      <c r="H26" s="14"/>
      <c r="I26" s="14"/>
      <c r="J26" s="14"/>
      <c r="K26" s="14"/>
      <c r="L26" s="14"/>
      <c r="M26" s="14"/>
      <c r="N26" s="14"/>
      <c r="O26" s="14"/>
    </row>
    <row r="27" spans="1:15" ht="20.25">
      <c r="A27" s="227"/>
      <c r="B27" s="262"/>
      <c r="C27" s="264"/>
      <c r="D27" s="264"/>
      <c r="E27" s="262"/>
      <c r="F27" s="14"/>
      <c r="G27" s="14"/>
      <c r="H27" s="14"/>
      <c r="I27" s="14"/>
      <c r="J27" s="14"/>
      <c r="K27" s="14"/>
      <c r="L27" s="14"/>
      <c r="M27" s="14"/>
      <c r="N27" s="14"/>
      <c r="O27" s="14"/>
    </row>
    <row r="28" spans="1:15" ht="20.25">
      <c r="A28" s="227"/>
      <c r="B28" s="262"/>
      <c r="C28" s="264"/>
      <c r="D28" s="264"/>
      <c r="E28" s="262"/>
      <c r="F28" s="14"/>
      <c r="G28" s="14"/>
      <c r="H28" s="14"/>
      <c r="I28" s="14"/>
      <c r="J28" s="14"/>
      <c r="K28" s="14"/>
      <c r="L28" s="14"/>
      <c r="M28" s="14"/>
      <c r="N28" s="14"/>
      <c r="O28" s="14"/>
    </row>
    <row r="29" spans="1:15" ht="20.25">
      <c r="A29" s="227"/>
      <c r="B29" s="262"/>
      <c r="C29" s="264"/>
      <c r="D29" s="264"/>
      <c r="E29" s="262"/>
      <c r="F29" s="14"/>
      <c r="G29" s="14"/>
      <c r="H29" s="14"/>
      <c r="I29" s="14"/>
      <c r="J29" s="14"/>
      <c r="K29" s="14"/>
      <c r="L29" s="14"/>
      <c r="M29" s="14"/>
      <c r="N29" s="14"/>
      <c r="O29" s="14"/>
    </row>
    <row r="30" spans="1:15" ht="20.25">
      <c r="A30" s="227"/>
      <c r="B30" s="262"/>
      <c r="C30" s="264"/>
      <c r="D30" s="264"/>
      <c r="E30" s="262"/>
      <c r="F30" s="14"/>
      <c r="G30" s="14"/>
      <c r="H30" s="14"/>
      <c r="I30" s="14"/>
      <c r="J30" s="14"/>
      <c r="K30" s="14"/>
      <c r="L30" s="14"/>
      <c r="M30" s="14"/>
      <c r="N30" s="14"/>
      <c r="O30" s="14"/>
    </row>
    <row r="31" spans="1:15" ht="20.25">
      <c r="A31" s="227"/>
      <c r="B31" s="262"/>
      <c r="C31" s="264"/>
      <c r="D31" s="264"/>
      <c r="E31" s="262"/>
      <c r="F31" s="14"/>
      <c r="G31" s="14"/>
      <c r="H31" s="14"/>
      <c r="I31" s="14"/>
      <c r="J31" s="14"/>
      <c r="K31" s="14"/>
      <c r="L31" s="14"/>
      <c r="M31" s="14"/>
      <c r="N31" s="14"/>
      <c r="O31" s="14"/>
    </row>
    <row r="32" spans="1:15" ht="20.25">
      <c r="A32" s="227"/>
      <c r="B32" s="262"/>
      <c r="C32" s="264"/>
      <c r="D32" s="264"/>
      <c r="E32" s="262"/>
      <c r="F32" s="14"/>
      <c r="G32" s="14"/>
      <c r="H32" s="14"/>
      <c r="I32" s="14"/>
      <c r="J32" s="14"/>
      <c r="K32" s="14"/>
      <c r="L32" s="14"/>
      <c r="M32" s="14"/>
      <c r="N32" s="14"/>
      <c r="O32" s="14"/>
    </row>
    <row r="33" spans="1:15" ht="20.25">
      <c r="A33" s="227"/>
      <c r="B33" s="262"/>
      <c r="C33" s="264"/>
      <c r="D33" s="264"/>
      <c r="E33" s="262"/>
      <c r="F33" s="14"/>
      <c r="G33" s="14"/>
      <c r="H33" s="14"/>
      <c r="I33" s="14"/>
      <c r="J33" s="14"/>
      <c r="K33" s="14"/>
      <c r="L33" s="14"/>
      <c r="M33" s="14"/>
      <c r="N33" s="14"/>
      <c r="O33" s="14"/>
    </row>
    <row r="34" spans="1:15" ht="20.25">
      <c r="A34" s="227"/>
      <c r="B34" s="262"/>
      <c r="C34" s="264"/>
      <c r="D34" s="264"/>
      <c r="E34" s="262"/>
      <c r="F34" s="14"/>
      <c r="G34" s="14"/>
      <c r="H34" s="14"/>
      <c r="I34" s="14"/>
      <c r="J34" s="14"/>
      <c r="K34" s="14"/>
      <c r="L34" s="14"/>
      <c r="M34" s="14"/>
      <c r="N34" s="14"/>
      <c r="O34" s="14"/>
    </row>
    <row r="35" spans="1:15" ht="20.25">
      <c r="A35" s="227"/>
      <c r="B35" s="262"/>
      <c r="C35" s="264"/>
      <c r="D35" s="264"/>
      <c r="E35" s="262"/>
      <c r="F35" s="14"/>
      <c r="G35" s="14"/>
      <c r="H35" s="14"/>
      <c r="I35" s="14"/>
      <c r="J35" s="14"/>
      <c r="K35" s="14"/>
      <c r="L35" s="14"/>
      <c r="M35" s="14"/>
      <c r="N35" s="14"/>
      <c r="O35" s="14"/>
    </row>
    <row r="36" spans="1:15" ht="20.25">
      <c r="A36" s="227"/>
      <c r="B36" s="262"/>
      <c r="C36" s="264"/>
      <c r="D36" s="264"/>
      <c r="E36" s="262"/>
      <c r="F36" s="14"/>
      <c r="G36" s="14"/>
      <c r="H36" s="14"/>
      <c r="I36" s="14"/>
      <c r="J36" s="14"/>
      <c r="K36" s="14"/>
      <c r="L36" s="14"/>
      <c r="M36" s="14"/>
      <c r="N36" s="14"/>
      <c r="O36" s="14"/>
    </row>
    <row r="37" spans="1:15" ht="20.25">
      <c r="A37" s="227"/>
      <c r="B37" s="227"/>
      <c r="C37" s="237"/>
      <c r="D37" s="237"/>
      <c r="E37" s="14"/>
      <c r="F37" s="14"/>
      <c r="G37" s="14"/>
      <c r="H37" s="14"/>
      <c r="I37" s="14"/>
      <c r="J37" s="14"/>
      <c r="K37" s="14"/>
      <c r="L37" s="14"/>
      <c r="M37" s="14"/>
      <c r="N37" s="14"/>
      <c r="O37" s="14"/>
    </row>
    <row r="38" spans="1:15" ht="20.25">
      <c r="A38" s="227"/>
      <c r="B38" s="227"/>
      <c r="C38" s="237"/>
      <c r="D38" s="237"/>
      <c r="E38" s="14"/>
      <c r="F38" s="14"/>
      <c r="G38" s="14"/>
      <c r="H38" s="14"/>
      <c r="I38" s="14"/>
      <c r="J38" s="14"/>
      <c r="K38" s="14"/>
      <c r="L38" s="14"/>
      <c r="M38" s="14"/>
      <c r="N38" s="14"/>
      <c r="O38" s="14"/>
    </row>
    <row r="39" spans="1:15" ht="20.25">
      <c r="A39" s="227"/>
      <c r="B39" s="227"/>
      <c r="C39" s="237"/>
      <c r="D39" s="237"/>
      <c r="E39" s="14"/>
      <c r="F39" s="14"/>
      <c r="G39" s="14"/>
      <c r="H39" s="14"/>
      <c r="I39" s="14"/>
      <c r="J39" s="14"/>
      <c r="K39" s="14"/>
      <c r="L39" s="14"/>
      <c r="M39" s="14"/>
      <c r="N39" s="14"/>
      <c r="O39" s="14"/>
    </row>
    <row r="40" spans="1:15" ht="20.25">
      <c r="A40" s="227"/>
      <c r="B40" s="227"/>
      <c r="C40" s="237"/>
      <c r="D40" s="237"/>
      <c r="E40" s="14"/>
      <c r="F40" s="14"/>
      <c r="G40" s="14"/>
      <c r="H40" s="14"/>
      <c r="I40" s="14"/>
      <c r="J40" s="14"/>
      <c r="K40" s="14"/>
      <c r="L40" s="14"/>
      <c r="M40" s="14"/>
      <c r="N40" s="14"/>
      <c r="O40" s="14"/>
    </row>
    <row r="41" spans="1:15" ht="20.25">
      <c r="A41" s="227"/>
      <c r="B41" s="227"/>
      <c r="C41" s="237"/>
      <c r="D41" s="237"/>
      <c r="E41" s="14"/>
      <c r="F41" s="14"/>
      <c r="G41" s="14"/>
      <c r="H41" s="14"/>
      <c r="I41" s="14"/>
      <c r="J41" s="14"/>
      <c r="K41" s="14"/>
      <c r="L41" s="14"/>
      <c r="M41" s="14"/>
      <c r="N41" s="14"/>
      <c r="O41" s="14"/>
    </row>
    <row r="42" spans="1:15" ht="20.25">
      <c r="A42" s="227"/>
      <c r="B42" s="227"/>
      <c r="C42" s="237"/>
      <c r="D42" s="237"/>
      <c r="E42" s="14"/>
      <c r="F42" s="14"/>
      <c r="G42" s="14"/>
      <c r="H42" s="14"/>
      <c r="I42" s="14"/>
      <c r="J42" s="14"/>
      <c r="K42" s="14"/>
      <c r="L42" s="14"/>
      <c r="M42" s="14"/>
      <c r="N42" s="14"/>
      <c r="O42" s="14"/>
    </row>
    <row r="43" spans="1:15" ht="20.25">
      <c r="A43" s="227"/>
      <c r="B43" s="227"/>
      <c r="C43" s="237"/>
      <c r="D43" s="237"/>
      <c r="E43" s="14"/>
      <c r="F43" s="14"/>
      <c r="G43" s="14"/>
      <c r="H43" s="14"/>
      <c r="I43" s="14"/>
      <c r="J43" s="14"/>
      <c r="K43" s="14"/>
      <c r="L43" s="14"/>
      <c r="M43" s="14"/>
      <c r="N43" s="14"/>
      <c r="O43" s="14"/>
    </row>
    <row r="44" spans="1:15" ht="20.25">
      <c r="A44" s="227"/>
      <c r="B44" s="227"/>
      <c r="C44" s="237"/>
      <c r="D44" s="237"/>
      <c r="E44" s="14"/>
      <c r="F44" s="14"/>
      <c r="G44" s="14"/>
      <c r="H44" s="14"/>
      <c r="I44" s="14"/>
      <c r="J44" s="14"/>
      <c r="K44" s="14"/>
      <c r="L44" s="14"/>
      <c r="M44" s="14"/>
      <c r="N44" s="14"/>
      <c r="O44" s="14"/>
    </row>
    <row r="45" spans="1:15" ht="20.25">
      <c r="A45" s="227"/>
      <c r="B45" s="227"/>
      <c r="C45" s="237"/>
      <c r="D45" s="237"/>
      <c r="E45" s="14"/>
      <c r="F45" s="14"/>
      <c r="G45" s="14"/>
      <c r="H45" s="14"/>
      <c r="I45" s="14"/>
      <c r="J45" s="14"/>
      <c r="K45" s="14"/>
      <c r="L45" s="14"/>
      <c r="M45" s="14"/>
      <c r="N45" s="14"/>
      <c r="O45" s="14"/>
    </row>
    <row r="46" spans="1:15" ht="20.25">
      <c r="A46" s="227"/>
      <c r="B46" s="227"/>
      <c r="C46" s="237"/>
      <c r="D46" s="237"/>
      <c r="E46" s="14"/>
      <c r="F46" s="14"/>
      <c r="G46" s="14"/>
      <c r="H46" s="14"/>
      <c r="I46" s="14"/>
      <c r="J46" s="14"/>
      <c r="K46" s="14"/>
      <c r="L46" s="14"/>
      <c r="M46" s="14"/>
      <c r="N46" s="14"/>
      <c r="O46" s="14"/>
    </row>
    <row r="47" spans="1:15" ht="20.25">
      <c r="A47" s="227"/>
      <c r="B47" s="227"/>
      <c r="C47" s="237"/>
      <c r="D47" s="237"/>
      <c r="E47" s="14"/>
      <c r="F47" s="14"/>
      <c r="G47" s="14"/>
      <c r="H47" s="14"/>
      <c r="I47" s="14"/>
      <c r="J47" s="14"/>
      <c r="K47" s="14"/>
      <c r="L47" s="14"/>
      <c r="M47" s="14"/>
      <c r="N47" s="14"/>
      <c r="O47" s="14"/>
    </row>
    <row r="48" spans="1:15" ht="20.25">
      <c r="A48" s="227"/>
      <c r="B48" s="227"/>
      <c r="C48" s="237"/>
      <c r="D48" s="237"/>
      <c r="E48" s="14"/>
      <c r="F48" s="14"/>
      <c r="G48" s="14"/>
      <c r="H48" s="14"/>
      <c r="I48" s="14"/>
      <c r="J48" s="14"/>
      <c r="K48" s="14"/>
      <c r="L48" s="14"/>
      <c r="M48" s="14"/>
      <c r="N48" s="14"/>
      <c r="O48" s="14"/>
    </row>
    <row r="49" spans="1:15" ht="20.25">
      <c r="A49" s="227"/>
      <c r="B49" s="227"/>
      <c r="C49" s="237"/>
      <c r="D49" s="237"/>
      <c r="E49" s="14"/>
      <c r="F49" s="14"/>
      <c r="G49" s="14"/>
      <c r="H49" s="14"/>
      <c r="I49" s="14"/>
      <c r="J49" s="14"/>
      <c r="K49" s="14"/>
      <c r="L49" s="14"/>
      <c r="M49" s="14"/>
      <c r="N49" s="14"/>
      <c r="O49" s="14"/>
    </row>
    <row r="50" spans="1:15" ht="20.25">
      <c r="A50" s="227"/>
      <c r="B50" s="227"/>
      <c r="C50" s="237"/>
      <c r="D50" s="237"/>
      <c r="E50" s="14"/>
      <c r="F50" s="14"/>
      <c r="G50" s="14"/>
      <c r="H50" s="14"/>
      <c r="I50" s="14"/>
      <c r="J50" s="14"/>
      <c r="K50" s="14"/>
      <c r="L50" s="14"/>
      <c r="M50" s="14"/>
      <c r="N50" s="14"/>
      <c r="O50" s="14"/>
    </row>
    <row r="51" spans="1:15" ht="20.25">
      <c r="A51" s="227"/>
      <c r="B51" s="227"/>
      <c r="C51" s="237"/>
      <c r="D51" s="237"/>
      <c r="E51" s="14"/>
      <c r="F51" s="14"/>
      <c r="G51" s="14"/>
      <c r="H51" s="14"/>
      <c r="I51" s="14"/>
      <c r="J51" s="14"/>
      <c r="K51" s="14"/>
      <c r="L51" s="14"/>
      <c r="M51" s="14"/>
      <c r="N51" s="14"/>
      <c r="O51" s="14"/>
    </row>
    <row r="52" spans="1:15" ht="20.25">
      <c r="A52" s="227"/>
      <c r="B52" s="238"/>
      <c r="C52" s="239"/>
      <c r="D52" s="239"/>
    </row>
    <row r="53" spans="1:15" ht="20.25">
      <c r="A53" s="227"/>
      <c r="B53" s="238"/>
      <c r="C53" s="239"/>
      <c r="D53" s="239"/>
    </row>
    <row r="54" spans="1:15" ht="20.25">
      <c r="A54" s="227"/>
      <c r="B54" s="238"/>
      <c r="C54" s="239"/>
      <c r="D54" s="239"/>
    </row>
    <row r="55" spans="1:15" ht="20.25">
      <c r="A55" s="227"/>
      <c r="B55" s="238"/>
      <c r="C55" s="239"/>
      <c r="D55" s="239"/>
    </row>
    <row r="56" spans="1:15" ht="20.25">
      <c r="A56" s="227"/>
      <c r="B56" s="238"/>
      <c r="C56" s="239"/>
      <c r="D56" s="239"/>
    </row>
    <row r="57" spans="1:15" ht="20.25">
      <c r="A57" s="227"/>
      <c r="B57" s="238"/>
      <c r="C57" s="239"/>
      <c r="D57" s="239"/>
    </row>
    <row r="58" spans="1:15" ht="20.25">
      <c r="A58" s="227"/>
      <c r="B58" s="238"/>
      <c r="C58" s="239"/>
      <c r="D58" s="239"/>
    </row>
    <row r="59" spans="1:15" ht="20.25">
      <c r="A59" s="227"/>
      <c r="B59" s="238"/>
      <c r="C59" s="239"/>
      <c r="D59" s="239"/>
    </row>
    <row r="60" spans="1:15" ht="20.25">
      <c r="A60" s="227"/>
      <c r="B60" s="238"/>
      <c r="C60" s="239"/>
      <c r="D60" s="239"/>
    </row>
    <row r="61" spans="1:15" ht="20.25">
      <c r="A61" s="227"/>
      <c r="B61" s="238"/>
      <c r="C61" s="239"/>
      <c r="D61" s="239"/>
    </row>
    <row r="62" spans="1:15" ht="20.25">
      <c r="A62" s="227"/>
      <c r="B62" s="238"/>
      <c r="C62" s="239"/>
      <c r="D62" s="239"/>
    </row>
    <row r="63" spans="1:15" ht="20.25">
      <c r="A63" s="227"/>
      <c r="B63" s="238"/>
      <c r="C63" s="239"/>
      <c r="D63" s="239"/>
    </row>
    <row r="64" spans="1:15" ht="20.25">
      <c r="A64" s="227"/>
      <c r="B64" s="238"/>
      <c r="C64" s="239"/>
      <c r="D64" s="239"/>
    </row>
    <row r="65" spans="1:4" ht="20.25">
      <c r="A65" s="227"/>
      <c r="B65" s="238"/>
      <c r="C65" s="239"/>
      <c r="D65" s="239"/>
    </row>
    <row r="66" spans="1:4" ht="20.25">
      <c r="A66" s="227"/>
      <c r="B66" s="238"/>
      <c r="C66" s="239"/>
      <c r="D66" s="239"/>
    </row>
    <row r="67" spans="1:4" ht="20.25">
      <c r="A67" s="227"/>
      <c r="B67" s="238"/>
      <c r="C67" s="239"/>
      <c r="D67" s="239"/>
    </row>
    <row r="68" spans="1:4" ht="20.25">
      <c r="A68" s="227"/>
      <c r="B68" s="238"/>
      <c r="C68" s="239"/>
      <c r="D68" s="239"/>
    </row>
    <row r="69" spans="1:4" ht="20.25">
      <c r="A69" s="227"/>
      <c r="B69" s="238"/>
      <c r="C69" s="239"/>
      <c r="D69" s="239"/>
    </row>
    <row r="70" spans="1:4" ht="20.25">
      <c r="A70" s="227"/>
      <c r="B70" s="238"/>
      <c r="C70" s="239"/>
      <c r="D70" s="239"/>
    </row>
    <row r="71" spans="1:4" ht="20.25">
      <c r="A71" s="227"/>
      <c r="B71" s="238"/>
      <c r="C71" s="239"/>
      <c r="D71" s="239"/>
    </row>
    <row r="72" spans="1:4" ht="20.25">
      <c r="A72" s="227"/>
      <c r="B72" s="238"/>
      <c r="C72" s="239"/>
      <c r="D72" s="239"/>
    </row>
    <row r="73" spans="1:4" ht="20.25">
      <c r="A73" s="227"/>
      <c r="B73" s="238"/>
      <c r="C73" s="239"/>
      <c r="D73" s="239"/>
    </row>
    <row r="74" spans="1:4" ht="20.25">
      <c r="A74" s="227"/>
      <c r="B74" s="238"/>
      <c r="C74" s="239"/>
      <c r="D74" s="239"/>
    </row>
    <row r="75" spans="1:4" ht="20.25">
      <c r="A75" s="227"/>
      <c r="B75" s="238"/>
      <c r="C75" s="239"/>
      <c r="D75" s="239"/>
    </row>
    <row r="76" spans="1:4" ht="20.25">
      <c r="A76" s="227"/>
      <c r="B76" s="238"/>
      <c r="C76" s="239"/>
      <c r="D76" s="239"/>
    </row>
    <row r="77" spans="1:4" ht="20.25">
      <c r="A77" s="227"/>
      <c r="B77" s="238"/>
      <c r="C77" s="239"/>
      <c r="D77" s="239"/>
    </row>
    <row r="78" spans="1:4" ht="20.25">
      <c r="A78" s="227"/>
      <c r="B78" s="238"/>
      <c r="C78" s="239"/>
      <c r="D78" s="239"/>
    </row>
    <row r="79" spans="1:4" ht="20.25">
      <c r="A79" s="227"/>
      <c r="B79" s="238"/>
      <c r="C79" s="239"/>
      <c r="D79" s="239"/>
    </row>
    <row r="80" spans="1:4" ht="20.25">
      <c r="A80" s="227"/>
      <c r="B80" s="238"/>
      <c r="C80" s="239"/>
      <c r="D80" s="239"/>
    </row>
    <row r="81" spans="1:4" ht="20.25">
      <c r="A81" s="227"/>
      <c r="B81" s="238"/>
      <c r="C81" s="239"/>
      <c r="D81" s="239"/>
    </row>
    <row r="82" spans="1:4" ht="20.25">
      <c r="A82" s="227"/>
      <c r="B82" s="238"/>
      <c r="C82" s="239"/>
      <c r="D82" s="239"/>
    </row>
    <row r="83" spans="1:4" ht="20.25">
      <c r="A83" s="227"/>
      <c r="B83" s="238"/>
      <c r="C83" s="239"/>
      <c r="D83" s="239"/>
    </row>
    <row r="84" spans="1:4" ht="20.25">
      <c r="A84" s="227"/>
      <c r="B84" s="238"/>
      <c r="C84" s="239"/>
      <c r="D84" s="239"/>
    </row>
    <row r="85" spans="1:4" ht="20.25">
      <c r="A85" s="227"/>
      <c r="B85" s="238"/>
      <c r="C85" s="239"/>
      <c r="D85" s="239"/>
    </row>
    <row r="86" spans="1:4" ht="20.25">
      <c r="A86" s="227"/>
      <c r="B86" s="238"/>
      <c r="C86" s="239"/>
      <c r="D86" s="239"/>
    </row>
    <row r="87" spans="1:4" ht="20.25">
      <c r="A87" s="227"/>
      <c r="B87" s="238"/>
      <c r="C87" s="239"/>
      <c r="D87" s="239"/>
    </row>
    <row r="88" spans="1:4" ht="20.25">
      <c r="A88" s="227"/>
      <c r="B88" s="238"/>
      <c r="C88" s="239"/>
      <c r="D88" s="239"/>
    </row>
    <row r="89" spans="1:4" ht="20.25">
      <c r="A89" s="227"/>
      <c r="B89" s="238"/>
      <c r="C89" s="239"/>
      <c r="D89" s="239"/>
    </row>
    <row r="90" spans="1:4" ht="20.25">
      <c r="A90" s="227"/>
      <c r="B90" s="238"/>
      <c r="C90" s="239"/>
      <c r="D90" s="239"/>
    </row>
    <row r="91" spans="1:4" ht="20.25">
      <c r="A91" s="227"/>
      <c r="B91" s="238"/>
      <c r="C91" s="239"/>
      <c r="D91" s="239"/>
    </row>
    <row r="92" spans="1:4" ht="20.25">
      <c r="A92" s="227"/>
      <c r="B92" s="238"/>
      <c r="C92" s="239"/>
      <c r="D92" s="239"/>
    </row>
    <row r="93" spans="1:4" ht="20.25">
      <c r="A93" s="227"/>
      <c r="B93" s="238"/>
      <c r="C93" s="239"/>
      <c r="D93" s="239"/>
    </row>
    <row r="94" spans="1:4" ht="20.25">
      <c r="A94" s="227"/>
      <c r="B94" s="238"/>
      <c r="C94" s="239"/>
      <c r="D94" s="239"/>
    </row>
    <row r="95" spans="1:4" ht="20.25">
      <c r="A95" s="227"/>
      <c r="B95" s="238"/>
      <c r="C95" s="239"/>
      <c r="D95" s="239"/>
    </row>
    <row r="96" spans="1:4" ht="20.25">
      <c r="A96" s="227"/>
      <c r="B96" s="238"/>
      <c r="C96" s="239"/>
      <c r="D96" s="239"/>
    </row>
    <row r="97" spans="1:4" ht="20.25">
      <c r="A97" s="227"/>
      <c r="B97" s="238"/>
      <c r="C97" s="239"/>
      <c r="D97" s="239"/>
    </row>
    <row r="98" spans="1:4" ht="20.25">
      <c r="A98" s="227"/>
      <c r="B98" s="238"/>
      <c r="C98" s="239"/>
      <c r="D98" s="239"/>
    </row>
    <row r="99" spans="1:4" ht="20.25">
      <c r="A99" s="227"/>
      <c r="B99" s="238"/>
      <c r="C99" s="239"/>
      <c r="D99" s="239"/>
    </row>
    <row r="100" spans="1:4" ht="20.25">
      <c r="A100" s="227"/>
      <c r="B100" s="238"/>
      <c r="C100" s="239"/>
      <c r="D100" s="239"/>
    </row>
    <row r="101" spans="1:4" ht="20.25">
      <c r="A101" s="227"/>
      <c r="B101" s="238"/>
      <c r="C101" s="239"/>
      <c r="D101" s="239"/>
    </row>
    <row r="102" spans="1:4" ht="20.25">
      <c r="A102" s="227"/>
      <c r="B102" s="238"/>
      <c r="C102" s="239"/>
      <c r="D102" s="239"/>
    </row>
    <row r="103" spans="1:4" ht="20.25">
      <c r="A103" s="227"/>
      <c r="B103" s="238"/>
      <c r="C103" s="239"/>
      <c r="D103" s="239"/>
    </row>
    <row r="104" spans="1:4" ht="20.25">
      <c r="A104" s="227"/>
      <c r="B104" s="238"/>
      <c r="C104" s="239"/>
      <c r="D104" s="239"/>
    </row>
    <row r="105" spans="1:4" ht="20.25">
      <c r="A105" s="227"/>
      <c r="B105" s="238"/>
      <c r="C105" s="239"/>
      <c r="D105" s="239"/>
    </row>
    <row r="106" spans="1:4" ht="20.25">
      <c r="A106" s="227"/>
      <c r="B106" s="238"/>
      <c r="C106" s="239"/>
      <c r="D106" s="239"/>
    </row>
    <row r="107" spans="1:4" ht="20.25">
      <c r="A107" s="227"/>
      <c r="B107" s="238"/>
      <c r="C107" s="239"/>
      <c r="D107" s="239"/>
    </row>
    <row r="108" spans="1:4" ht="20.25">
      <c r="A108" s="227"/>
      <c r="B108" s="238"/>
      <c r="C108" s="239"/>
      <c r="D108" s="239"/>
    </row>
    <row r="109" spans="1:4" ht="20.25">
      <c r="A109" s="227"/>
      <c r="B109" s="238"/>
      <c r="C109" s="239"/>
      <c r="D109" s="239"/>
    </row>
    <row r="110" spans="1:4" ht="20.25">
      <c r="A110" s="227"/>
      <c r="B110" s="238"/>
      <c r="C110" s="239"/>
      <c r="D110" s="239"/>
    </row>
    <row r="111" spans="1:4" ht="20.25">
      <c r="A111" s="227"/>
      <c r="B111" s="238"/>
      <c r="C111" s="239"/>
      <c r="D111" s="239"/>
    </row>
    <row r="112" spans="1:4" ht="20.25">
      <c r="A112" s="227"/>
      <c r="B112" s="238"/>
      <c r="C112" s="239"/>
      <c r="D112" s="239"/>
    </row>
    <row r="113" spans="1:4" ht="20.25">
      <c r="A113" s="227"/>
      <c r="B113" s="238"/>
      <c r="C113" s="239"/>
      <c r="D113" s="239"/>
    </row>
    <row r="114" spans="1:4" ht="20.25">
      <c r="A114" s="227"/>
      <c r="B114" s="238"/>
      <c r="C114" s="239"/>
      <c r="D114" s="239"/>
    </row>
    <row r="115" spans="1:4" ht="20.25">
      <c r="A115" s="227"/>
      <c r="B115" s="238"/>
      <c r="C115" s="239"/>
      <c r="D115" s="239"/>
    </row>
    <row r="116" spans="1:4" ht="20.25">
      <c r="A116" s="227"/>
      <c r="B116" s="238"/>
      <c r="C116" s="239"/>
      <c r="D116" s="239"/>
    </row>
    <row r="117" spans="1:4" ht="20.25">
      <c r="A117" s="227"/>
      <c r="B117" s="238"/>
      <c r="C117" s="239"/>
      <c r="D117" s="239"/>
    </row>
    <row r="118" spans="1:4" ht="20.25">
      <c r="A118" s="227"/>
      <c r="B118" s="238"/>
      <c r="C118" s="239"/>
      <c r="D118" s="239"/>
    </row>
    <row r="119" spans="1:4" ht="20.25">
      <c r="A119" s="227"/>
      <c r="B119" s="238"/>
      <c r="C119" s="239"/>
      <c r="D119" s="239"/>
    </row>
    <row r="120" spans="1:4" ht="20.25">
      <c r="A120" s="227"/>
      <c r="B120" s="238"/>
      <c r="C120" s="239"/>
      <c r="D120" s="239"/>
    </row>
    <row r="121" spans="1:4" ht="20.25">
      <c r="A121" s="227"/>
      <c r="B121" s="238"/>
      <c r="C121" s="239"/>
      <c r="D121" s="239"/>
    </row>
    <row r="122" spans="1:4" ht="20.25">
      <c r="A122" s="227"/>
      <c r="B122" s="238"/>
      <c r="C122" s="239"/>
      <c r="D122" s="239"/>
    </row>
    <row r="123" spans="1:4" ht="20.25">
      <c r="A123" s="227"/>
      <c r="B123" s="238"/>
      <c r="C123" s="239"/>
      <c r="D123" s="239"/>
    </row>
    <row r="124" spans="1:4" ht="20.25">
      <c r="A124" s="227"/>
      <c r="B124" s="238"/>
      <c r="C124" s="239"/>
      <c r="D124" s="239"/>
    </row>
    <row r="125" spans="1:4" ht="20.25">
      <c r="A125" s="227"/>
      <c r="B125" s="238"/>
      <c r="C125" s="239"/>
      <c r="D125" s="239"/>
    </row>
    <row r="126" spans="1:4" ht="20.25">
      <c r="A126" s="227"/>
      <c r="B126" s="238"/>
      <c r="C126" s="239"/>
      <c r="D126" s="239"/>
    </row>
    <row r="127" spans="1:4" ht="20.25">
      <c r="A127" s="227"/>
      <c r="B127" s="238"/>
      <c r="C127" s="239"/>
      <c r="D127" s="239"/>
    </row>
    <row r="128" spans="1:4" ht="20.25">
      <c r="A128" s="227"/>
      <c r="B128" s="238"/>
      <c r="C128" s="239"/>
      <c r="D128" s="239"/>
    </row>
    <row r="129" spans="1:4" ht="20.25">
      <c r="A129" s="227"/>
      <c r="B129" s="238"/>
      <c r="C129" s="239"/>
      <c r="D129" s="239"/>
    </row>
    <row r="130" spans="1:4" ht="20.25">
      <c r="A130" s="227"/>
      <c r="B130" s="238"/>
      <c r="C130" s="239"/>
      <c r="D130" s="239"/>
    </row>
    <row r="131" spans="1:4" ht="20.25">
      <c r="A131" s="227"/>
      <c r="B131" s="238"/>
      <c r="C131" s="239"/>
      <c r="D131" s="239"/>
    </row>
    <row r="132" spans="1:4" ht="20.25">
      <c r="A132" s="227"/>
      <c r="B132" s="238"/>
      <c r="C132" s="239"/>
      <c r="D132" s="239"/>
    </row>
    <row r="133" spans="1:4" ht="20.25">
      <c r="A133" s="227"/>
      <c r="B133" s="238"/>
      <c r="C133" s="239"/>
      <c r="D133" s="239"/>
    </row>
    <row r="134" spans="1:4" ht="20.25">
      <c r="A134" s="227"/>
      <c r="B134" s="238"/>
      <c r="C134" s="239"/>
      <c r="D134" s="239"/>
    </row>
    <row r="135" spans="1:4" ht="20.25">
      <c r="A135" s="227"/>
      <c r="B135" s="238"/>
      <c r="C135" s="239"/>
      <c r="D135" s="239"/>
    </row>
    <row r="136" spans="1:4" ht="20.25">
      <c r="A136" s="227"/>
      <c r="B136" s="238"/>
      <c r="C136" s="239"/>
      <c r="D136" s="239"/>
    </row>
    <row r="137" spans="1:4" ht="20.25">
      <c r="A137" s="227"/>
      <c r="B137" s="238"/>
      <c r="C137" s="239"/>
      <c r="D137" s="239"/>
    </row>
    <row r="138" spans="1:4" ht="20.25">
      <c r="A138" s="227"/>
      <c r="B138" s="238"/>
      <c r="C138" s="239"/>
      <c r="D138" s="239"/>
    </row>
    <row r="139" spans="1:4" ht="20.25">
      <c r="A139" s="227"/>
      <c r="B139" s="238"/>
      <c r="C139" s="239"/>
      <c r="D139" s="239"/>
    </row>
    <row r="140" spans="1:4" ht="20.25">
      <c r="A140" s="227"/>
      <c r="B140" s="238"/>
      <c r="C140" s="239"/>
      <c r="D140" s="239"/>
    </row>
    <row r="141" spans="1:4" ht="20.25">
      <c r="A141" s="227"/>
      <c r="B141" s="238"/>
      <c r="C141" s="239"/>
      <c r="D141" s="239"/>
    </row>
    <row r="142" spans="1:4" ht="20.25">
      <c r="A142" s="227"/>
      <c r="B142" s="238"/>
      <c r="C142" s="239"/>
      <c r="D142" s="239"/>
    </row>
    <row r="143" spans="1:4" ht="20.25">
      <c r="A143" s="227"/>
      <c r="B143" s="238"/>
      <c r="C143" s="239"/>
      <c r="D143" s="239"/>
    </row>
    <row r="144" spans="1:4" ht="20.25">
      <c r="A144" s="227"/>
      <c r="B144" s="238"/>
      <c r="C144" s="239"/>
      <c r="D144" s="239"/>
    </row>
    <row r="145" spans="1:4" ht="20.25">
      <c r="A145" s="227"/>
      <c r="B145" s="238"/>
      <c r="C145" s="239"/>
      <c r="D145" s="239"/>
    </row>
    <row r="146" spans="1:4" ht="20.25">
      <c r="A146" s="227"/>
      <c r="B146" s="238"/>
      <c r="C146" s="239"/>
      <c r="D146" s="239"/>
    </row>
    <row r="147" spans="1:4" ht="20.25">
      <c r="A147" s="227"/>
      <c r="B147" s="238"/>
      <c r="C147" s="239"/>
      <c r="D147" s="239"/>
    </row>
    <row r="148" spans="1:4" ht="20.25">
      <c r="A148" s="227"/>
      <c r="B148" s="238"/>
      <c r="C148" s="239"/>
      <c r="D148" s="239"/>
    </row>
    <row r="149" spans="1:4" ht="20.25">
      <c r="A149" s="227"/>
      <c r="B149" s="238"/>
      <c r="C149" s="239"/>
      <c r="D149" s="239"/>
    </row>
    <row r="150" spans="1:4" ht="20.25">
      <c r="A150" s="227"/>
      <c r="B150" s="238"/>
      <c r="C150" s="239"/>
      <c r="D150" s="239"/>
    </row>
    <row r="151" spans="1:4" ht="20.25">
      <c r="A151" s="227"/>
      <c r="B151" s="238"/>
      <c r="C151" s="239"/>
      <c r="D151" s="239"/>
    </row>
    <row r="152" spans="1:4" ht="20.25">
      <c r="A152" s="227"/>
      <c r="B152" s="238"/>
      <c r="C152" s="239"/>
      <c r="D152" s="239"/>
    </row>
    <row r="153" spans="1:4" ht="20.25">
      <c r="A153" s="227"/>
      <c r="B153" s="238"/>
      <c r="C153" s="239"/>
      <c r="D153" s="239"/>
    </row>
    <row r="154" spans="1:4" ht="20.25">
      <c r="A154" s="227"/>
      <c r="B154" s="238"/>
      <c r="C154" s="239"/>
      <c r="D154" s="239"/>
    </row>
    <row r="155" spans="1:4" ht="20.25">
      <c r="A155" s="227"/>
      <c r="B155" s="238"/>
      <c r="C155" s="239"/>
      <c r="D155" s="239"/>
    </row>
    <row r="156" spans="1:4" ht="20.25">
      <c r="A156" s="227"/>
      <c r="B156" s="238"/>
      <c r="C156" s="239"/>
      <c r="D156" s="239"/>
    </row>
    <row r="157" spans="1:4" ht="20.25">
      <c r="A157" s="227"/>
      <c r="B157" s="238"/>
      <c r="C157" s="239"/>
      <c r="D157" s="239"/>
    </row>
    <row r="158" spans="1:4" ht="20.25">
      <c r="A158" s="227"/>
      <c r="B158" s="238"/>
      <c r="C158" s="239"/>
      <c r="D158" s="239"/>
    </row>
    <row r="159" spans="1:4" ht="20.25">
      <c r="A159" s="227"/>
      <c r="B159" s="238"/>
      <c r="C159" s="239"/>
      <c r="D159" s="239"/>
    </row>
    <row r="160" spans="1:4" ht="20.25">
      <c r="A160" s="227"/>
      <c r="B160" s="238"/>
      <c r="C160" s="239"/>
      <c r="D160" s="239"/>
    </row>
    <row r="161" spans="1:4" ht="20.25">
      <c r="A161" s="227"/>
      <c r="B161" s="238"/>
      <c r="C161" s="239"/>
      <c r="D161" s="239"/>
    </row>
    <row r="162" spans="1:4" ht="20.25">
      <c r="A162" s="227"/>
      <c r="B162" s="238"/>
      <c r="C162" s="239"/>
      <c r="D162" s="239"/>
    </row>
    <row r="163" spans="1:4" ht="20.25">
      <c r="A163" s="227"/>
      <c r="B163" s="238"/>
      <c r="C163" s="239"/>
      <c r="D163" s="239"/>
    </row>
    <row r="164" spans="1:4" ht="20.25">
      <c r="A164" s="227"/>
      <c r="B164" s="238"/>
      <c r="C164" s="239"/>
      <c r="D164" s="239"/>
    </row>
    <row r="165" spans="1:4" ht="20.25">
      <c r="A165" s="227"/>
      <c r="B165" s="238"/>
      <c r="C165" s="239"/>
      <c r="D165" s="239"/>
    </row>
    <row r="166" spans="1:4" ht="20.25">
      <c r="A166" s="227"/>
      <c r="B166" s="238"/>
      <c r="C166" s="239"/>
      <c r="D166" s="239"/>
    </row>
    <row r="167" spans="1:4" ht="20.25">
      <c r="A167" s="227"/>
      <c r="B167" s="238"/>
      <c r="C167" s="239"/>
      <c r="D167" s="239"/>
    </row>
    <row r="168" spans="1:4" ht="20.25">
      <c r="A168" s="227"/>
      <c r="B168" s="238"/>
      <c r="C168" s="239"/>
      <c r="D168" s="239"/>
    </row>
    <row r="169" spans="1:4" ht="20.25">
      <c r="A169" s="227"/>
      <c r="B169" s="238"/>
      <c r="C169" s="239"/>
      <c r="D169" s="239"/>
    </row>
    <row r="170" spans="1:4" ht="20.25">
      <c r="A170" s="227"/>
      <c r="B170" s="238"/>
      <c r="C170" s="239"/>
      <c r="D170" s="239"/>
    </row>
    <row r="171" spans="1:4" ht="20.25">
      <c r="A171" s="227"/>
      <c r="B171" s="238"/>
      <c r="C171" s="239"/>
      <c r="D171" s="239"/>
    </row>
    <row r="172" spans="1:4" ht="20.25">
      <c r="A172" s="227"/>
      <c r="B172" s="238"/>
      <c r="C172" s="239"/>
      <c r="D172" s="239"/>
    </row>
    <row r="173" spans="1:4" ht="20.25">
      <c r="A173" s="227"/>
      <c r="B173" s="238"/>
      <c r="C173" s="239"/>
      <c r="D173" s="239"/>
    </row>
    <row r="174" spans="1:4" ht="20.25">
      <c r="A174" s="227"/>
      <c r="B174" s="238"/>
      <c r="C174" s="239"/>
      <c r="D174" s="239"/>
    </row>
    <row r="175" spans="1:4" ht="20.25">
      <c r="A175" s="227"/>
      <c r="B175" s="238"/>
      <c r="C175" s="239"/>
      <c r="D175" s="239"/>
    </row>
    <row r="176" spans="1:4" ht="20.25">
      <c r="A176" s="227"/>
      <c r="B176" s="238"/>
      <c r="C176" s="239"/>
      <c r="D176" s="239"/>
    </row>
    <row r="177" spans="1:4" ht="20.25">
      <c r="A177" s="227"/>
      <c r="B177" s="238"/>
      <c r="C177" s="239"/>
      <c r="D177" s="239"/>
    </row>
    <row r="178" spans="1:4" ht="20.25">
      <c r="A178" s="227"/>
      <c r="B178" s="238"/>
      <c r="C178" s="239"/>
      <c r="D178" s="239"/>
    </row>
    <row r="179" spans="1:4" ht="20.25">
      <c r="A179" s="227"/>
      <c r="B179" s="238"/>
      <c r="C179" s="239"/>
      <c r="D179" s="239"/>
    </row>
    <row r="180" spans="1:4" ht="20.25">
      <c r="A180" s="227"/>
      <c r="B180" s="238"/>
      <c r="C180" s="239"/>
      <c r="D180" s="239"/>
    </row>
    <row r="181" spans="1:4" ht="20.25">
      <c r="A181" s="227"/>
      <c r="B181" s="238"/>
      <c r="C181" s="239"/>
      <c r="D181" s="239"/>
    </row>
    <row r="182" spans="1:4" ht="20.25">
      <c r="A182" s="227"/>
      <c r="B182" s="238"/>
      <c r="C182" s="239"/>
      <c r="D182" s="239"/>
    </row>
    <row r="183" spans="1:4" ht="20.25">
      <c r="A183" s="227"/>
      <c r="B183" s="238"/>
      <c r="C183" s="239"/>
      <c r="D183" s="239"/>
    </row>
    <row r="184" spans="1:4" ht="20.25">
      <c r="A184" s="227"/>
      <c r="B184" s="238"/>
      <c r="C184" s="239"/>
      <c r="D184" s="239"/>
    </row>
    <row r="185" spans="1:4" ht="20.25">
      <c r="A185" s="227"/>
      <c r="B185" s="238"/>
      <c r="C185" s="239"/>
      <c r="D185" s="239"/>
    </row>
    <row r="186" spans="1:4" ht="20.25">
      <c r="A186" s="227"/>
      <c r="B186" s="238"/>
      <c r="C186" s="239"/>
      <c r="D186" s="239"/>
    </row>
    <row r="187" spans="1:4" ht="20.25">
      <c r="A187" s="227"/>
      <c r="B187" s="238"/>
      <c r="C187" s="239"/>
      <c r="D187" s="239"/>
    </row>
    <row r="188" spans="1:4" ht="20.25">
      <c r="A188" s="227"/>
      <c r="B188" s="238"/>
      <c r="C188" s="239"/>
      <c r="D188" s="239"/>
    </row>
    <row r="189" spans="1:4" ht="20.25">
      <c r="A189" s="227"/>
      <c r="B189" s="238"/>
      <c r="C189" s="239"/>
      <c r="D189" s="239"/>
    </row>
    <row r="190" spans="1:4" ht="20.25">
      <c r="A190" s="227"/>
      <c r="B190" s="238"/>
      <c r="C190" s="239"/>
      <c r="D190" s="239"/>
    </row>
    <row r="191" spans="1:4" ht="20.25">
      <c r="A191" s="227"/>
      <c r="B191" s="238"/>
      <c r="C191" s="239"/>
      <c r="D191" s="239"/>
    </row>
    <row r="192" spans="1:4" ht="20.25">
      <c r="A192" s="227"/>
      <c r="B192" s="238"/>
      <c r="C192" s="239"/>
      <c r="D192" s="239"/>
    </row>
    <row r="193" spans="1:4" ht="20.25">
      <c r="A193" s="227"/>
      <c r="B193" s="238"/>
      <c r="C193" s="239"/>
      <c r="D193" s="239"/>
    </row>
    <row r="194" spans="1:4" ht="20.25">
      <c r="A194" s="227"/>
      <c r="B194" s="238"/>
      <c r="C194" s="239"/>
      <c r="D194" s="239"/>
    </row>
    <row r="195" spans="1:4" ht="20.25">
      <c r="A195" s="227"/>
      <c r="B195" s="238"/>
      <c r="C195" s="239"/>
      <c r="D195" s="239"/>
    </row>
    <row r="196" spans="1:4" ht="20.25">
      <c r="A196" s="227"/>
      <c r="B196" s="238"/>
      <c r="C196" s="239"/>
      <c r="D196" s="239"/>
    </row>
    <row r="197" spans="1:4" ht="20.25">
      <c r="A197" s="227"/>
      <c r="B197" s="238"/>
      <c r="C197" s="239"/>
      <c r="D197" s="239"/>
    </row>
    <row r="198" spans="1:4" ht="20.25">
      <c r="A198" s="227"/>
      <c r="B198" s="238"/>
      <c r="C198" s="239"/>
      <c r="D198" s="239"/>
    </row>
    <row r="199" spans="1:4" ht="20.25">
      <c r="A199" s="227"/>
      <c r="B199" s="238"/>
      <c r="C199" s="239"/>
      <c r="D199" s="239"/>
    </row>
    <row r="200" spans="1:4" ht="20.25">
      <c r="A200" s="227"/>
      <c r="B200" s="238"/>
      <c r="C200" s="239"/>
      <c r="D200" s="239"/>
    </row>
    <row r="201" spans="1:4" ht="20.25">
      <c r="A201" s="227"/>
      <c r="B201" s="238"/>
      <c r="C201" s="239"/>
      <c r="D201" s="239"/>
    </row>
    <row r="202" spans="1:4" ht="20.25">
      <c r="A202" s="227"/>
      <c r="B202" s="238"/>
      <c r="C202" s="239"/>
      <c r="D202" s="239"/>
    </row>
    <row r="203" spans="1:4" ht="20.25">
      <c r="A203" s="227"/>
      <c r="B203" s="238"/>
      <c r="C203" s="239"/>
      <c r="D203" s="239"/>
    </row>
    <row r="204" spans="1:4" ht="20.25">
      <c r="A204" s="227"/>
      <c r="B204" s="238"/>
      <c r="C204" s="239"/>
      <c r="D204" s="239"/>
    </row>
    <row r="205" spans="1:4" ht="20.25">
      <c r="A205" s="227"/>
      <c r="B205" s="238"/>
      <c r="C205" s="239"/>
      <c r="D205" s="239"/>
    </row>
    <row r="206" spans="1:4" ht="20.25">
      <c r="A206" s="227"/>
      <c r="B206" s="238"/>
      <c r="C206" s="239"/>
      <c r="D206" s="239"/>
    </row>
    <row r="207" spans="1:4" ht="20.25">
      <c r="A207" s="227"/>
      <c r="B207" s="238"/>
      <c r="C207" s="239"/>
      <c r="D207" s="239"/>
    </row>
    <row r="208" spans="1:4">
      <c r="A208" s="14"/>
      <c r="B208" s="238"/>
      <c r="C208" s="238"/>
      <c r="D208" s="238"/>
    </row>
    <row r="209" spans="1:8" ht="20.25">
      <c r="A209" s="14"/>
      <c r="B209" s="240" t="s">
        <v>945</v>
      </c>
      <c r="C209" s="240" t="s">
        <v>946</v>
      </c>
      <c r="D209" t="s">
        <v>945</v>
      </c>
      <c r="E209" t="s">
        <v>946</v>
      </c>
    </row>
    <row r="210" spans="1:8" ht="21">
      <c r="A210" s="14"/>
      <c r="B210" s="241" t="s">
        <v>947</v>
      </c>
      <c r="C210" s="241" t="s">
        <v>948</v>
      </c>
      <c r="D210" t="s">
        <v>947</v>
      </c>
      <c r="F210" t="str">
        <f>IF(NOT(ISBLANK(D210)),D210,IF(NOT(ISBLANK(E210)),"     "&amp;E210,FALSE))</f>
        <v>Afectación Económica o presupuestal</v>
      </c>
      <c r="G210" t="s">
        <v>947</v>
      </c>
      <c r="H210" t="str">
        <f>IF(NOT(ISERROR(MATCH(G210,_xlfn.ANCHORARRAY(B221),0))),F223&amp;"Por favor no seleccionar los criterios de impacto",G210)</f>
        <v>❌Por favor no seleccionar los criterios de impacto</v>
      </c>
    </row>
    <row r="211" spans="1:8" ht="21">
      <c r="A211" s="14"/>
      <c r="B211" s="241" t="s">
        <v>947</v>
      </c>
      <c r="C211" s="241" t="s">
        <v>925</v>
      </c>
      <c r="E211" t="s">
        <v>948</v>
      </c>
      <c r="F211" t="str">
        <f t="shared" ref="F211:F221" si="0">IF(NOT(ISBLANK(D211)),D211,IF(NOT(ISBLANK(E211)),"     "&amp;E211,FALSE))</f>
        <v xml:space="preserve">     Afectación menor a 10 SMLMV .</v>
      </c>
    </row>
    <row r="212" spans="1:8" ht="21">
      <c r="A212" s="14"/>
      <c r="B212" s="241" t="s">
        <v>947</v>
      </c>
      <c r="C212" s="241" t="s">
        <v>949</v>
      </c>
      <c r="E212" t="s">
        <v>925</v>
      </c>
      <c r="F212" t="str">
        <f t="shared" si="0"/>
        <v xml:space="preserve">     Entre 10 y 50 SMLMV </v>
      </c>
    </row>
    <row r="213" spans="1:8" ht="21">
      <c r="A213" s="14"/>
      <c r="B213" s="241" t="s">
        <v>947</v>
      </c>
      <c r="C213" s="241" t="s">
        <v>950</v>
      </c>
      <c r="E213" t="s">
        <v>928</v>
      </c>
      <c r="F213" t="str">
        <f t="shared" si="0"/>
        <v xml:space="preserve">     Entre 51 y 100 SMLMV </v>
      </c>
    </row>
    <row r="214" spans="1:8" ht="21">
      <c r="A214" s="14"/>
      <c r="B214" s="241" t="s">
        <v>947</v>
      </c>
      <c r="C214" s="241" t="s">
        <v>951</v>
      </c>
      <c r="E214" t="s">
        <v>932</v>
      </c>
      <c r="F214" t="str">
        <f t="shared" si="0"/>
        <v xml:space="preserve">     Entre 101 y 500 SMLMV </v>
      </c>
    </row>
    <row r="215" spans="1:8" ht="21">
      <c r="A215" s="14"/>
      <c r="B215" s="241" t="s">
        <v>918</v>
      </c>
      <c r="C215" s="241" t="s">
        <v>922</v>
      </c>
      <c r="E215" t="s">
        <v>936</v>
      </c>
      <c r="F215" t="str">
        <f t="shared" si="0"/>
        <v xml:space="preserve">     Mayor a 501 SMLMV </v>
      </c>
    </row>
    <row r="216" spans="1:8" ht="21">
      <c r="A216" s="14"/>
      <c r="B216" s="241" t="s">
        <v>918</v>
      </c>
      <c r="C216" s="241" t="s">
        <v>926</v>
      </c>
      <c r="D216" t="s">
        <v>918</v>
      </c>
      <c r="F216" t="str">
        <f t="shared" si="0"/>
        <v>Pérdida Reputacional</v>
      </c>
    </row>
    <row r="217" spans="1:8" ht="21">
      <c r="A217" s="14"/>
      <c r="B217" s="241" t="s">
        <v>918</v>
      </c>
      <c r="C217" s="241" t="s">
        <v>929</v>
      </c>
      <c r="E217" t="s">
        <v>922</v>
      </c>
      <c r="F217" t="str">
        <f t="shared" si="0"/>
        <v xml:space="preserve">     El riesgo afecta la imagen de alguna área de la organización</v>
      </c>
    </row>
    <row r="218" spans="1:8" ht="21">
      <c r="A218" s="14"/>
      <c r="B218" s="241" t="s">
        <v>918</v>
      </c>
      <c r="C218" s="241" t="s">
        <v>933</v>
      </c>
      <c r="E218" t="s">
        <v>926</v>
      </c>
      <c r="F218" t="str">
        <f t="shared" si="0"/>
        <v xml:space="preserve">     El riesgo afecta la imagen de la entidad internamente, de conocimiento general, nivel interno, de junta dircetiva y accionistas y/o de provedores</v>
      </c>
    </row>
    <row r="219" spans="1:8" ht="21">
      <c r="A219" s="14"/>
      <c r="B219" s="241" t="s">
        <v>918</v>
      </c>
      <c r="C219" s="241" t="s">
        <v>937</v>
      </c>
      <c r="E219" t="s">
        <v>929</v>
      </c>
      <c r="F219" t="str">
        <f t="shared" si="0"/>
        <v xml:space="preserve">     El riesgo afecta la imagen de la entidad con algunos usuarios de relevancia frente al logro de los objetivos</v>
      </c>
    </row>
    <row r="220" spans="1:8">
      <c r="A220" s="14"/>
      <c r="B220" s="242"/>
      <c r="C220" s="242"/>
      <c r="E220" t="s">
        <v>933</v>
      </c>
      <c r="F220" t="str">
        <f t="shared" si="0"/>
        <v xml:space="preserve">     El riesgo afecta la imagen de de la entidad con efecto publicitario sostenido a nivel de sector administrativo, nivel departamental o municipal</v>
      </c>
    </row>
    <row r="221" spans="1:8">
      <c r="A221" s="14"/>
      <c r="B221" s="242" t="str">
        <f t="array" ref="B221:B223">_xlfn.UNIQUE(Tabla112[[#All],[Criterios]])</f>
        <v>Criterios</v>
      </c>
      <c r="C221" s="242"/>
      <c r="E221" t="s">
        <v>937</v>
      </c>
      <c r="F221" t="str">
        <f t="shared" si="0"/>
        <v xml:space="preserve">     El riesgo afecta la imagen de la entidad a nivel nacional, con efecto publicitarios sostenible a nivel país</v>
      </c>
    </row>
    <row r="222" spans="1:8">
      <c r="A222" s="14"/>
      <c r="B222" s="242" t="str">
        <v>Afectación Económica o presupuestal</v>
      </c>
      <c r="C222" s="242"/>
    </row>
    <row r="223" spans="1:8">
      <c r="B223" s="242" t="str">
        <v>Pérdida Reputacional</v>
      </c>
      <c r="C223" s="242"/>
      <c r="F223" s="243" t="s">
        <v>952</v>
      </c>
    </row>
    <row r="224" spans="1:8">
      <c r="B224" s="244"/>
      <c r="C224" s="244"/>
      <c r="F224" s="243" t="s">
        <v>953</v>
      </c>
    </row>
    <row r="225" spans="2:4">
      <c r="B225" s="244"/>
      <c r="C225" s="244"/>
    </row>
    <row r="226" spans="2:4">
      <c r="B226" s="244"/>
      <c r="C226" s="244"/>
    </row>
    <row r="227" spans="2:4">
      <c r="B227" s="244"/>
      <c r="C227" s="244"/>
      <c r="D227" s="244"/>
    </row>
    <row r="228" spans="2:4">
      <c r="B228" s="244"/>
      <c r="C228" s="244"/>
      <c r="D228" s="244"/>
    </row>
    <row r="229" spans="2:4">
      <c r="B229" s="244"/>
      <c r="C229" s="244"/>
      <c r="D229" s="244"/>
    </row>
    <row r="230" spans="2:4">
      <c r="B230" s="244"/>
      <c r="C230" s="244"/>
      <c r="D230" s="244"/>
    </row>
    <row r="231" spans="2:4">
      <c r="B231" s="244"/>
      <c r="C231" s="244"/>
      <c r="D231" s="244"/>
    </row>
    <row r="232" spans="2:4">
      <c r="B232" s="244"/>
      <c r="C232" s="244"/>
      <c r="D232" s="24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0040FD-F0CD-4E2D-B8B1-07AC0C0F6F1D}">
  <ds:schemaRefs>
    <ds:schemaRef ds:uri="http://schemas.microsoft.com/sharepoint/v3/contenttype/forms"/>
  </ds:schemaRefs>
</ds:datastoreItem>
</file>

<file path=customXml/itemProps2.xml><?xml version="1.0" encoding="utf-8"?>
<ds:datastoreItem xmlns:ds="http://schemas.openxmlformats.org/officeDocument/2006/customXml" ds:itemID="{5F0A32EF-DCD4-4583-B87B-6036F29C1C7E}">
  <ds:schemaRefs>
    <ds:schemaRef ds:uri="http://www.w3.org/XML/1998/namespace"/>
    <ds:schemaRef ds:uri="http://schemas.microsoft.com/office/infopath/2007/PartnerControls"/>
    <ds:schemaRef ds:uri="8d11d237-f108-4ce5-9fb0-89f4a21e2c20"/>
    <ds:schemaRef ds:uri="http://schemas.microsoft.com/office/2006/documentManagement/types"/>
    <ds:schemaRef ds:uri="http://schemas.microsoft.com/office/2006/metadata/properties"/>
    <ds:schemaRef ds:uri="http://purl.org/dc/dcmitype/"/>
    <ds:schemaRef ds:uri="http://purl.org/dc/terms/"/>
    <ds:schemaRef ds:uri="http://purl.org/dc/elements/1.1/"/>
    <ds:schemaRef ds:uri="http://schemas.openxmlformats.org/package/2006/metadata/core-properties"/>
    <ds:schemaRef ds:uri="6542cbba-6b9a-45ef-a1a8-539097f1fd66"/>
  </ds:schemaRefs>
</ds:datastoreItem>
</file>

<file path=customXml/itemProps3.xml><?xml version="1.0" encoding="utf-8"?>
<ds:datastoreItem xmlns:ds="http://schemas.openxmlformats.org/officeDocument/2006/customXml" ds:itemID="{385F85CC-B43A-4327-96C6-72C22A426F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VALIDACIÓN DE DATOS</vt:lpstr>
      <vt:lpstr>Opciones Tratamiento</vt:lpstr>
      <vt:lpstr>Hoja1 (2)</vt:lpstr>
      <vt:lpstr>Hoja1</vt:lpstr>
      <vt:lpstr>Mapa R. Fiscal</vt:lpstr>
      <vt:lpstr>Matriz Calor Inherente R.Fiscal</vt:lpstr>
      <vt:lpstr>Matriz Calor Residual R. Fiscal</vt:lpstr>
      <vt:lpstr>Mapa Final R. Fiscal</vt:lpstr>
      <vt:lpstr>Tabla Impacto R.Fiscal</vt:lpstr>
      <vt:lpstr>Tabla Valoración controles R.Fi</vt:lpstr>
      <vt:lpstr>Tabla probabilidad R.Fiscal</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2025-09-03T22:40:59Z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